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mie\Dropbox\PhD\Markov\"/>
    </mc:Choice>
  </mc:AlternateContent>
  <bookViews>
    <workbookView xWindow="0" yWindow="0" windowWidth="20760" windowHeight="11190" firstSheet="25" activeTab="28"/>
  </bookViews>
  <sheets>
    <sheet name="Details" sheetId="1" r:id="rId1"/>
    <sheet name="Parameters" sheetId="2" r:id="rId2"/>
    <sheet name="E&amp;W Popultion 2013" sheetId="26" r:id="rId3"/>
    <sheet name="Stata Clipboard" sheetId="30" r:id="rId4"/>
    <sheet name="Absolute HSE Data" sheetId="29" r:id="rId5"/>
    <sheet name="Proportional HSE Data" sheetId="31" r:id="rId6"/>
    <sheet name="Function Resolution" sheetId="41" r:id="rId7"/>
    <sheet name="Immortal Baseline" sheetId="46" r:id="rId8"/>
    <sheet name="ACM Rates" sheetId="7" r:id="rId9"/>
    <sheet name="Male Sed" sheetId="56" r:id="rId10"/>
    <sheet name="Male Barely" sheetId="57" r:id="rId11"/>
    <sheet name="Male Somewhat" sheetId="58" r:id="rId12"/>
    <sheet name="Male Active" sheetId="59" r:id="rId13"/>
    <sheet name="Male Highly" sheetId="60" r:id="rId14"/>
    <sheet name="Female Sed" sheetId="61" r:id="rId15"/>
    <sheet name="Female Barely" sheetId="62" r:id="rId16"/>
    <sheet name="Female Somewhat" sheetId="63" r:id="rId17"/>
    <sheet name="Female Active" sheetId="64" r:id="rId18"/>
    <sheet name="Female Highly" sheetId="65" r:id="rId19"/>
    <sheet name="Mortal Baseline" sheetId="49" r:id="rId20"/>
    <sheet name="MI Epi" sheetId="18" r:id="rId21"/>
    <sheet name="MI Analysis" sheetId="33" r:id="rId22"/>
    <sheet name="Stroke Epi" sheetId="19" r:id="rId23"/>
    <sheet name="CVA Analysis" sheetId="35" r:id="rId24"/>
    <sheet name="Breast Cancer Epi" sheetId="20" r:id="rId25"/>
    <sheet name="Breast Cancer Analysis" sheetId="50" r:id="rId26"/>
    <sheet name="Bowel Cancer Epi" sheetId="27" r:id="rId27"/>
    <sheet name="Bowel Cancer Analysis" sheetId="51" r:id="rId28"/>
    <sheet name="Uterine Cancer Epi" sheetId="28" r:id="rId29"/>
    <sheet name="Uterine Cancer Analysis" sheetId="52" r:id="rId30"/>
    <sheet name="Diabetes Epi" sheetId="21" r:id="rId31"/>
    <sheet name="Diabetes Analysis" sheetId="53" r:id="rId32"/>
    <sheet name="Iterative Baseline" sheetId="47" r:id="rId33"/>
    <sheet name="Mortal Baseline Undifferentiate" sheetId="55" r:id="rId34"/>
  </sheets>
  <definedNames>
    <definedName name="All_Cause_Mortality_10to14Years_Female">'ACM Rates'!$G$14</definedName>
    <definedName name="All_Cause_Mortality_10to14Years_Male">'ACM Rates'!$F$14</definedName>
    <definedName name="All_Cause_Mortality_15to19Years_Female">'ACM Rates'!$G$15</definedName>
    <definedName name="All_Cause_Mortality_15to19Years_Male">'ACM Rates'!$F$15</definedName>
    <definedName name="All_Cause_Mortality_1to4Years_Female">'ACM Rates'!$G$12</definedName>
    <definedName name="All_Cause_Mortality_1to4Years_Male">'ACM Rates'!$F$12</definedName>
    <definedName name="All_Cause_Mortality_20to24Years_Female">'ACM Rates'!$G$17</definedName>
    <definedName name="All_Cause_Mortality_20to24Years_Male">'ACM Rates'!$F$17</definedName>
    <definedName name="All_Cause_Mortality_25to29Years_Female">'ACM Rates'!$G$18</definedName>
    <definedName name="All_Cause_Mortality_25to29Years_Male">'ACM Rates'!$F$18</definedName>
    <definedName name="All_Cause_Mortality_30to34Years_Female">'ACM Rates'!$G$19</definedName>
    <definedName name="All_Cause_Mortality_30to34Years_Male">'ACM Rates'!$F$19</definedName>
    <definedName name="All_Cause_Mortality_35to39Years_Female">'ACM Rates'!$G$20</definedName>
    <definedName name="All_Cause_Mortality_35to39Years_Male">'ACM Rates'!$F$20</definedName>
    <definedName name="All_Cause_Mortality_40to44Years_Female">'ACM Rates'!$G$21</definedName>
    <definedName name="All_Cause_Mortality_40to44Years_Male">'ACM Rates'!$F$21</definedName>
    <definedName name="All_Cause_Mortality_45to49Years_Female">'ACM Rates'!$G$23</definedName>
    <definedName name="All_Cause_Mortality_45to49Years_Male">'ACM Rates'!$F$23</definedName>
    <definedName name="All_Cause_Mortality_50to54Years_Female">'ACM Rates'!$G$24</definedName>
    <definedName name="All_Cause_Mortality_50to54Years_Male">'ACM Rates'!$F$24</definedName>
    <definedName name="All_Cause_Mortality_55to59Years_Female">'ACM Rates'!$G$25</definedName>
    <definedName name="All_Cause_Mortality_55to59Years_Male">'ACM Rates'!$F$25</definedName>
    <definedName name="All_Cause_Mortality_5to9Years_Female">'ACM Rates'!$G$13</definedName>
    <definedName name="All_Cause_Mortality_5to9Years_Male">'ACM Rates'!$F$13</definedName>
    <definedName name="All_Cause_Mortality_60to64Years_Female">'ACM Rates'!$G$26</definedName>
    <definedName name="All_Cause_Mortality_60to64Years_Male">'ACM Rates'!$F$26</definedName>
    <definedName name="All_Cause_Mortality_65to69Years_Female">'ACM Rates'!$G$27</definedName>
    <definedName name="All_Cause_Mortality_65to69Years_Male">'ACM Rates'!$F$27</definedName>
    <definedName name="All_Cause_Mortality_70to74Years_Female">'ACM Rates'!$G$29</definedName>
    <definedName name="All_Cause_Mortality_70to74Years_Male">'ACM Rates'!$F$29</definedName>
    <definedName name="All_Cause_Mortality_75to79Years_Female">'ACM Rates'!$G$30</definedName>
    <definedName name="All_Cause_Mortality_75to79Years_Male">'ACM Rates'!$F$30</definedName>
    <definedName name="All_Cause_Mortality_80to84Years_Female">'ACM Rates'!$G$31</definedName>
    <definedName name="All_Cause_Mortality_80to84Years_Male">'ACM Rates'!$F$31</definedName>
    <definedName name="All_Cause_Mortality_85to89Years_Female">'ACM Rates'!$G$32</definedName>
    <definedName name="All_Cause_Mortality_85to89Years_Male">'ACM Rates'!$F$32</definedName>
    <definedName name="All_Cause_Mortality_90OverYears_Female">'ACM Rates'!$G$33</definedName>
    <definedName name="All_Cause_Mortality_90OverYears_Male">'ACM Rates'!$F$33</definedName>
    <definedName name="All_Cause_Mortality_Under1Years_Female">'ACM Rates'!$G$11</definedName>
    <definedName name="All_Cause_Mortality_Under1Years_Male">'ACM Rates'!$F$11</definedName>
    <definedName name="Case_Fatality_Cancer">Parameters!$E$12</definedName>
    <definedName name="Case_Fatality_Diabetes">Parameters!$E$13</definedName>
    <definedName name="Case_Fatality_MI">Parameters!$E$10</definedName>
    <definedName name="Case_Fatality_Stroke">Parameters!$E$11</definedName>
    <definedName name="Incidence_All_Cause_Mortality">Parameters!$E$9</definedName>
    <definedName name="Incidence_Cancer">Parameters!$E$7</definedName>
    <definedName name="Incidence_Combined">Parameters!$E$19</definedName>
    <definedName name="Incidence_Diabetes">Parameters!$E$8</definedName>
    <definedName name="Incidence_MI">Parameters!$E$5</definedName>
    <definedName name="Incidence_Stroke">Parameters!$E$6</definedName>
    <definedName name="Input_population">Parameters!$E$4</definedName>
    <definedName name="Mortality_Cancer">Parameters!$E$16</definedName>
    <definedName name="Mortality_Diabetes">Parameters!$E$17</definedName>
    <definedName name="Mortality_MI">Parameters!$E$14</definedName>
    <definedName name="Mortality_Stroke">Parameters!$E$15</definedName>
    <definedName name="Probablity_Remain_Well">Parameters!$E$20</definedName>
    <definedName name="solver_eng" localSheetId="5" hidden="1">1</definedName>
    <definedName name="solver_neg" localSheetId="5" hidden="1">1</definedName>
    <definedName name="solver_num" localSheetId="5" hidden="1">0</definedName>
    <definedName name="solver_opt" localSheetId="5" hidden="1">'Proportional HSE Data'!$O$6</definedName>
    <definedName name="solver_typ" localSheetId="5" hidden="1">1</definedName>
    <definedName name="solver_val" localSheetId="5" hidden="1">0</definedName>
    <definedName name="solver_ver" localSheetId="5" hidden="1">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4" i="65" l="1"/>
  <c r="AI5" i="65"/>
  <c r="AI6" i="65"/>
  <c r="AI7" i="65"/>
  <c r="AK7" i="65" s="1"/>
  <c r="AI8" i="65"/>
  <c r="AI9" i="65"/>
  <c r="AK9" i="65" s="1"/>
  <c r="AI10" i="65"/>
  <c r="AI11" i="65"/>
  <c r="AK11" i="65" s="1"/>
  <c r="AI12" i="65"/>
  <c r="AI13" i="65"/>
  <c r="AI14" i="65"/>
  <c r="AI15" i="65"/>
  <c r="AK15" i="65" s="1"/>
  <c r="AI16" i="65"/>
  <c r="AI17" i="65"/>
  <c r="AK17" i="65" s="1"/>
  <c r="AI18" i="65"/>
  <c r="AK18" i="65" s="1"/>
  <c r="AI19" i="65"/>
  <c r="AK19" i="65" s="1"/>
  <c r="AI20" i="65"/>
  <c r="AI21" i="65"/>
  <c r="AI22" i="65"/>
  <c r="AI23" i="65"/>
  <c r="AI24" i="65"/>
  <c r="AI25" i="65"/>
  <c r="AK25" i="65" s="1"/>
  <c r="AI26" i="65"/>
  <c r="AI27" i="65"/>
  <c r="AK27" i="65" s="1"/>
  <c r="AI28" i="65"/>
  <c r="AI29" i="65"/>
  <c r="AI30" i="65"/>
  <c r="AK30" i="65" s="1"/>
  <c r="AI31" i="65"/>
  <c r="AK31" i="65" s="1"/>
  <c r="AI32" i="65"/>
  <c r="AI33" i="65"/>
  <c r="AI34" i="65"/>
  <c r="AK34" i="65" s="1"/>
  <c r="AI35" i="65"/>
  <c r="AK35" i="65" s="1"/>
  <c r="AI36" i="65"/>
  <c r="AI37" i="65"/>
  <c r="AI38" i="65"/>
  <c r="AK38" i="65" s="1"/>
  <c r="AI39" i="65"/>
  <c r="AI40" i="65"/>
  <c r="AI41" i="65"/>
  <c r="AK41" i="65" s="1"/>
  <c r="AI42" i="65"/>
  <c r="AI43" i="65"/>
  <c r="AK43" i="65" s="1"/>
  <c r="AI44" i="65"/>
  <c r="AI45" i="65"/>
  <c r="AI46" i="65"/>
  <c r="AK46" i="65" s="1"/>
  <c r="AI47" i="65"/>
  <c r="AK47" i="65" s="1"/>
  <c r="AI48" i="65"/>
  <c r="AI49" i="65"/>
  <c r="AI50" i="65"/>
  <c r="AK50" i="65" s="1"/>
  <c r="AI51" i="65"/>
  <c r="AK51" i="65" s="1"/>
  <c r="AI52" i="65"/>
  <c r="AI53" i="65"/>
  <c r="AK53" i="65" s="1"/>
  <c r="AI54" i="65"/>
  <c r="AK54" i="65" s="1"/>
  <c r="AI55" i="65"/>
  <c r="AI56" i="65"/>
  <c r="AI57" i="65"/>
  <c r="AK57" i="65" s="1"/>
  <c r="AI58" i="65"/>
  <c r="AK58" i="65" s="1"/>
  <c r="AI59" i="65"/>
  <c r="AK59" i="65" s="1"/>
  <c r="AI60" i="65"/>
  <c r="AI61" i="65"/>
  <c r="AI62" i="65"/>
  <c r="AI63" i="65"/>
  <c r="AK63" i="65" s="1"/>
  <c r="AI64" i="65"/>
  <c r="AI65" i="65"/>
  <c r="AK65" i="65" s="1"/>
  <c r="AI66" i="65"/>
  <c r="AI67" i="65"/>
  <c r="AK67" i="65" s="1"/>
  <c r="AI68" i="65"/>
  <c r="AI69" i="65"/>
  <c r="AI70" i="65"/>
  <c r="AI71" i="65"/>
  <c r="AK71" i="65" s="1"/>
  <c r="AI72" i="65"/>
  <c r="AI73" i="65"/>
  <c r="AI74" i="65"/>
  <c r="AK74" i="65" s="1"/>
  <c r="AI75" i="65"/>
  <c r="AK75" i="65" s="1"/>
  <c r="AI76" i="65"/>
  <c r="AI77" i="65"/>
  <c r="AI78" i="65"/>
  <c r="AK78" i="65" s="1"/>
  <c r="AI79" i="65"/>
  <c r="AI80" i="65"/>
  <c r="AI81" i="65"/>
  <c r="AK81" i="65" s="1"/>
  <c r="AI82" i="65"/>
  <c r="AK82" i="65" s="1"/>
  <c r="AI83" i="65"/>
  <c r="AK83" i="65" s="1"/>
  <c r="AI84" i="65"/>
  <c r="AI85" i="65"/>
  <c r="AK85" i="65" s="1"/>
  <c r="AI86" i="65"/>
  <c r="AI87" i="65"/>
  <c r="AI88" i="65"/>
  <c r="AI89" i="65"/>
  <c r="AI90" i="65"/>
  <c r="AK90" i="65" s="1"/>
  <c r="AI91" i="65"/>
  <c r="AK91" i="65" s="1"/>
  <c r="AI92" i="65"/>
  <c r="AI93" i="65"/>
  <c r="AI94" i="65"/>
  <c r="AI95" i="65"/>
  <c r="AK95" i="65" s="1"/>
  <c r="AI96" i="65"/>
  <c r="AI97" i="65"/>
  <c r="AK97" i="65" s="1"/>
  <c r="AI98" i="65"/>
  <c r="AK98" i="65" s="1"/>
  <c r="AI3" i="65"/>
  <c r="AL98" i="65"/>
  <c r="AJ98" i="65"/>
  <c r="AL97" i="65"/>
  <c r="AJ97" i="65"/>
  <c r="AJ96" i="65"/>
  <c r="AL96" i="65" s="1"/>
  <c r="AK96" i="65"/>
  <c r="AJ95" i="65"/>
  <c r="AL95" i="65" s="1"/>
  <c r="AK94" i="65"/>
  <c r="AJ94" i="65"/>
  <c r="AL94" i="65" s="1"/>
  <c r="AJ93" i="65"/>
  <c r="AL93" i="65" s="1"/>
  <c r="AK93" i="65"/>
  <c r="AL92" i="65"/>
  <c r="AJ92" i="65"/>
  <c r="AK92" i="65"/>
  <c r="AJ91" i="65"/>
  <c r="AL91" i="65" s="1"/>
  <c r="AL90" i="65"/>
  <c r="AJ90" i="65"/>
  <c r="AL89" i="65"/>
  <c r="AK89" i="65"/>
  <c r="AJ89" i="65"/>
  <c r="AJ88" i="65"/>
  <c r="AL88" i="65" s="1"/>
  <c r="AK88" i="65"/>
  <c r="AK87" i="65"/>
  <c r="AJ87" i="65"/>
  <c r="AL87" i="65" s="1"/>
  <c r="AK86" i="65"/>
  <c r="AJ86" i="65"/>
  <c r="AL86" i="65" s="1"/>
  <c r="AJ85" i="65"/>
  <c r="AL85" i="65" s="1"/>
  <c r="AL84" i="65"/>
  <c r="AJ84" i="65"/>
  <c r="AK84" i="65"/>
  <c r="AJ83" i="65"/>
  <c r="AL83" i="65" s="1"/>
  <c r="AL82" i="65"/>
  <c r="AJ82" i="65"/>
  <c r="AL81" i="65"/>
  <c r="AJ81" i="65"/>
  <c r="AJ80" i="65"/>
  <c r="AL80" i="65" s="1"/>
  <c r="AK80" i="65"/>
  <c r="AK79" i="65"/>
  <c r="AJ79" i="65"/>
  <c r="AL79" i="65" s="1"/>
  <c r="AJ78" i="65"/>
  <c r="AL78" i="65" s="1"/>
  <c r="AJ77" i="65"/>
  <c r="AL77" i="65" s="1"/>
  <c r="AK77" i="65"/>
  <c r="AL76" i="65"/>
  <c r="AJ76" i="65"/>
  <c r="AK76" i="65"/>
  <c r="AJ75" i="65"/>
  <c r="AL75" i="65" s="1"/>
  <c r="AL74" i="65"/>
  <c r="AJ74" i="65"/>
  <c r="AL73" i="65"/>
  <c r="AK73" i="65"/>
  <c r="AJ73" i="65"/>
  <c r="AJ72" i="65"/>
  <c r="AL72" i="65" s="1"/>
  <c r="AK72" i="65"/>
  <c r="AJ71" i="65"/>
  <c r="AL71" i="65" s="1"/>
  <c r="AK70" i="65"/>
  <c r="AJ70" i="65"/>
  <c r="AL70" i="65" s="1"/>
  <c r="AJ69" i="65"/>
  <c r="AL69" i="65" s="1"/>
  <c r="AK69" i="65"/>
  <c r="AL68" i="65"/>
  <c r="AJ68" i="65"/>
  <c r="AK68" i="65"/>
  <c r="AJ67" i="65"/>
  <c r="AL67" i="65" s="1"/>
  <c r="AL66" i="65"/>
  <c r="AJ66" i="65"/>
  <c r="AK66" i="65"/>
  <c r="AL65" i="65"/>
  <c r="AJ65" i="65"/>
  <c r="AJ64" i="65"/>
  <c r="AL64" i="65" s="1"/>
  <c r="AK64" i="65"/>
  <c r="AJ63" i="65"/>
  <c r="AL63" i="65" s="1"/>
  <c r="AK62" i="65"/>
  <c r="AJ62" i="65"/>
  <c r="AL62" i="65" s="1"/>
  <c r="AJ61" i="65"/>
  <c r="AL61" i="65" s="1"/>
  <c r="AK61" i="65"/>
  <c r="AL60" i="65"/>
  <c r="AJ60" i="65"/>
  <c r="AK60" i="65"/>
  <c r="AJ59" i="65"/>
  <c r="AL59" i="65" s="1"/>
  <c r="AL58" i="65"/>
  <c r="AJ58" i="65"/>
  <c r="AL57" i="65"/>
  <c r="AJ57" i="65"/>
  <c r="AJ56" i="65"/>
  <c r="AL56" i="65" s="1"/>
  <c r="AK56" i="65"/>
  <c r="AK55" i="65"/>
  <c r="AJ55" i="65"/>
  <c r="AL55" i="65" s="1"/>
  <c r="AJ54" i="65"/>
  <c r="AL54" i="65" s="1"/>
  <c r="AJ53" i="65"/>
  <c r="AL53" i="65" s="1"/>
  <c r="AL52" i="65"/>
  <c r="AJ52" i="65"/>
  <c r="AK52" i="65"/>
  <c r="AJ51" i="65"/>
  <c r="AL51" i="65" s="1"/>
  <c r="AL50" i="65"/>
  <c r="AJ50" i="65"/>
  <c r="AL49" i="65"/>
  <c r="AK49" i="65"/>
  <c r="AJ49" i="65"/>
  <c r="AJ48" i="65"/>
  <c r="AL48" i="65" s="1"/>
  <c r="AK48" i="65"/>
  <c r="AJ47" i="65"/>
  <c r="AL47" i="65" s="1"/>
  <c r="AJ46" i="65"/>
  <c r="AL46" i="65" s="1"/>
  <c r="AJ45" i="65"/>
  <c r="AL45" i="65" s="1"/>
  <c r="AK45" i="65"/>
  <c r="AL44" i="65"/>
  <c r="AJ44" i="65"/>
  <c r="AK44" i="65"/>
  <c r="AJ43" i="65"/>
  <c r="AL43" i="65" s="1"/>
  <c r="AL42" i="65"/>
  <c r="AJ42" i="65"/>
  <c r="AK42" i="65"/>
  <c r="AL41" i="65"/>
  <c r="AJ41" i="65"/>
  <c r="AJ40" i="65"/>
  <c r="AL40" i="65" s="1"/>
  <c r="AK40" i="65"/>
  <c r="AK39" i="65"/>
  <c r="AJ39" i="65"/>
  <c r="AL39" i="65" s="1"/>
  <c r="AL38" i="65"/>
  <c r="AJ38" i="65"/>
  <c r="AJ37" i="65"/>
  <c r="AL37" i="65" s="1"/>
  <c r="AK37" i="65"/>
  <c r="AL36" i="65"/>
  <c r="AJ36" i="65"/>
  <c r="AK36" i="65"/>
  <c r="AJ35" i="65"/>
  <c r="AL35" i="65" s="1"/>
  <c r="AL34" i="65"/>
  <c r="AJ34" i="65"/>
  <c r="AL33" i="65"/>
  <c r="AK33" i="65"/>
  <c r="AJ33" i="65"/>
  <c r="AJ32" i="65"/>
  <c r="AL32" i="65" s="1"/>
  <c r="AK32" i="65"/>
  <c r="AJ31" i="65"/>
  <c r="AL31" i="65" s="1"/>
  <c r="AL30" i="65"/>
  <c r="AJ30" i="65"/>
  <c r="AJ29" i="65"/>
  <c r="AL29" i="65" s="1"/>
  <c r="AK29" i="65"/>
  <c r="AL28" i="65"/>
  <c r="AJ28" i="65"/>
  <c r="AK28" i="65"/>
  <c r="AJ27" i="65"/>
  <c r="AL27" i="65" s="1"/>
  <c r="AL26" i="65"/>
  <c r="AJ26" i="65"/>
  <c r="AK26" i="65"/>
  <c r="AL25" i="65"/>
  <c r="AJ25" i="65"/>
  <c r="AJ24" i="65"/>
  <c r="AL24" i="65" s="1"/>
  <c r="AK24" i="65"/>
  <c r="AK23" i="65"/>
  <c r="AJ23" i="65"/>
  <c r="AL23" i="65" s="1"/>
  <c r="AK22" i="65"/>
  <c r="AJ22" i="65"/>
  <c r="AL22" i="65" s="1"/>
  <c r="AJ21" i="65"/>
  <c r="AL21" i="65" s="1"/>
  <c r="AK21" i="65"/>
  <c r="AL20" i="65"/>
  <c r="AJ20" i="65"/>
  <c r="AK20" i="65"/>
  <c r="AJ19" i="65"/>
  <c r="AL19" i="65" s="1"/>
  <c r="AL18" i="65"/>
  <c r="AJ18" i="65"/>
  <c r="AL17" i="65"/>
  <c r="AJ17" i="65"/>
  <c r="AJ16" i="65"/>
  <c r="AL16" i="65" s="1"/>
  <c r="AK16" i="65"/>
  <c r="AJ15" i="65"/>
  <c r="AL15" i="65" s="1"/>
  <c r="AL14" i="65"/>
  <c r="AK14" i="65"/>
  <c r="AJ14" i="65"/>
  <c r="AJ13" i="65"/>
  <c r="AL13" i="65" s="1"/>
  <c r="AK13" i="65"/>
  <c r="AL12" i="65"/>
  <c r="AJ12" i="65"/>
  <c r="AK12" i="65"/>
  <c r="AJ11" i="65"/>
  <c r="AL11" i="65" s="1"/>
  <c r="AL10" i="65"/>
  <c r="AJ10" i="65"/>
  <c r="AK10" i="65"/>
  <c r="AL9" i="65"/>
  <c r="AJ9" i="65"/>
  <c r="AJ8" i="65"/>
  <c r="AL8" i="65" s="1"/>
  <c r="AK8" i="65"/>
  <c r="AJ7" i="65"/>
  <c r="AL7" i="65" s="1"/>
  <c r="AL6" i="65"/>
  <c r="AK6" i="65"/>
  <c r="AJ6" i="65"/>
  <c r="AJ5" i="65"/>
  <c r="AL5" i="65" s="1"/>
  <c r="AK5" i="65"/>
  <c r="AL4" i="65"/>
  <c r="AJ4" i="65"/>
  <c r="AK4" i="65"/>
  <c r="AJ3" i="65"/>
  <c r="AL3" i="65" s="1"/>
  <c r="AM4" i="65" s="1"/>
  <c r="AM5" i="65" s="1"/>
  <c r="AM6" i="65" s="1"/>
  <c r="AK3" i="65"/>
  <c r="G4" i="65"/>
  <c r="G5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G44" i="65"/>
  <c r="G45" i="65"/>
  <c r="G46" i="65"/>
  <c r="G47" i="65"/>
  <c r="G48" i="65"/>
  <c r="G49" i="65"/>
  <c r="G50" i="65"/>
  <c r="G51" i="65"/>
  <c r="G52" i="65"/>
  <c r="G53" i="65"/>
  <c r="G54" i="65"/>
  <c r="G55" i="65"/>
  <c r="G56" i="65"/>
  <c r="G57" i="65"/>
  <c r="G58" i="65"/>
  <c r="G59" i="65"/>
  <c r="G60" i="65"/>
  <c r="G61" i="65"/>
  <c r="G62" i="65"/>
  <c r="G63" i="65"/>
  <c r="G64" i="65"/>
  <c r="G65" i="65"/>
  <c r="G66" i="65"/>
  <c r="G67" i="65"/>
  <c r="G68" i="65"/>
  <c r="G69" i="65"/>
  <c r="G70" i="65"/>
  <c r="G71" i="65"/>
  <c r="G72" i="65"/>
  <c r="G73" i="65"/>
  <c r="G74" i="65"/>
  <c r="G75" i="65"/>
  <c r="G76" i="65"/>
  <c r="G77" i="65"/>
  <c r="G78" i="65"/>
  <c r="G79" i="65"/>
  <c r="G80" i="65"/>
  <c r="G81" i="65"/>
  <c r="G82" i="65"/>
  <c r="G83" i="65"/>
  <c r="G84" i="65"/>
  <c r="G85" i="65"/>
  <c r="G86" i="65"/>
  <c r="G87" i="65"/>
  <c r="G88" i="65"/>
  <c r="G89" i="65"/>
  <c r="G90" i="65"/>
  <c r="G91" i="65"/>
  <c r="G92" i="65"/>
  <c r="G93" i="65"/>
  <c r="G94" i="65"/>
  <c r="G95" i="65"/>
  <c r="G96" i="65"/>
  <c r="G97" i="65"/>
  <c r="G98" i="65"/>
  <c r="G3" i="65"/>
  <c r="AI4" i="64"/>
  <c r="AK4" i="64" s="1"/>
  <c r="AI5" i="64"/>
  <c r="AI6" i="64"/>
  <c r="AI7" i="64"/>
  <c r="AI8" i="64"/>
  <c r="AI9" i="64"/>
  <c r="AI10" i="64"/>
  <c r="AK10" i="64" s="1"/>
  <c r="AI11" i="64"/>
  <c r="AK11" i="64" s="1"/>
  <c r="AI12" i="64"/>
  <c r="AI13" i="64"/>
  <c r="AI14" i="64"/>
  <c r="AI15" i="64"/>
  <c r="AI16" i="64"/>
  <c r="AI17" i="64"/>
  <c r="AK17" i="64" s="1"/>
  <c r="AI18" i="64"/>
  <c r="AK18" i="64" s="1"/>
  <c r="AI19" i="64"/>
  <c r="AK19" i="64" s="1"/>
  <c r="AI20" i="64"/>
  <c r="AK20" i="64" s="1"/>
  <c r="AI21" i="64"/>
  <c r="AI22" i="64"/>
  <c r="AI23" i="64"/>
  <c r="AI24" i="64"/>
  <c r="AI25" i="64"/>
  <c r="AI26" i="64"/>
  <c r="AK26" i="64" s="1"/>
  <c r="AI27" i="64"/>
  <c r="AK27" i="64" s="1"/>
  <c r="AI28" i="64"/>
  <c r="AI29" i="64"/>
  <c r="AI30" i="64"/>
  <c r="AI31" i="64"/>
  <c r="AI32" i="64"/>
  <c r="AI33" i="64"/>
  <c r="AK33" i="64" s="1"/>
  <c r="AI34" i="64"/>
  <c r="AK34" i="64" s="1"/>
  <c r="AI35" i="64"/>
  <c r="AK35" i="64" s="1"/>
  <c r="AI36" i="64"/>
  <c r="AK36" i="64" s="1"/>
  <c r="AI37" i="64"/>
  <c r="AI38" i="64"/>
  <c r="AI39" i="64"/>
  <c r="AI40" i="64"/>
  <c r="AI41" i="64"/>
  <c r="AI42" i="64"/>
  <c r="AK42" i="64" s="1"/>
  <c r="AI43" i="64"/>
  <c r="AK43" i="64" s="1"/>
  <c r="AI44" i="64"/>
  <c r="AI45" i="64"/>
  <c r="AI46" i="64"/>
  <c r="AI47" i="64"/>
  <c r="AI48" i="64"/>
  <c r="AI49" i="64"/>
  <c r="AK49" i="64" s="1"/>
  <c r="AI50" i="64"/>
  <c r="AK50" i="64" s="1"/>
  <c r="AI51" i="64"/>
  <c r="AK51" i="64" s="1"/>
  <c r="AI52" i="64"/>
  <c r="AK52" i="64" s="1"/>
  <c r="AI53" i="64"/>
  <c r="AI54" i="64"/>
  <c r="AI55" i="64"/>
  <c r="AI56" i="64"/>
  <c r="AI57" i="64"/>
  <c r="AI58" i="64"/>
  <c r="AK58" i="64" s="1"/>
  <c r="AI59" i="64"/>
  <c r="AK59" i="64" s="1"/>
  <c r="AI60" i="64"/>
  <c r="AI61" i="64"/>
  <c r="AI62" i="64"/>
  <c r="AI63" i="64"/>
  <c r="AI64" i="64"/>
  <c r="AI65" i="64"/>
  <c r="AK65" i="64" s="1"/>
  <c r="AI66" i="64"/>
  <c r="AK66" i="64" s="1"/>
  <c r="AI67" i="64"/>
  <c r="AK67" i="64" s="1"/>
  <c r="AI68" i="64"/>
  <c r="AK68" i="64" s="1"/>
  <c r="AI69" i="64"/>
  <c r="AI70" i="64"/>
  <c r="AI71" i="64"/>
  <c r="AI72" i="64"/>
  <c r="AI73" i="64"/>
  <c r="AI74" i="64"/>
  <c r="AK74" i="64" s="1"/>
  <c r="AI75" i="64"/>
  <c r="AK75" i="64" s="1"/>
  <c r="AI76" i="64"/>
  <c r="AI77" i="64"/>
  <c r="AI78" i="64"/>
  <c r="AI79" i="64"/>
  <c r="AI80" i="64"/>
  <c r="AI81" i="64"/>
  <c r="AK81" i="64" s="1"/>
  <c r="AI82" i="64"/>
  <c r="AK82" i="64" s="1"/>
  <c r="AI83" i="64"/>
  <c r="AK83" i="64" s="1"/>
  <c r="AI84" i="64"/>
  <c r="AK84" i="64" s="1"/>
  <c r="AI85" i="64"/>
  <c r="AI86" i="64"/>
  <c r="AI87" i="64"/>
  <c r="AI88" i="64"/>
  <c r="AI89" i="64"/>
  <c r="AI90" i="64"/>
  <c r="AK90" i="64" s="1"/>
  <c r="AI91" i="64"/>
  <c r="AK91" i="64" s="1"/>
  <c r="AI92" i="64"/>
  <c r="AI93" i="64"/>
  <c r="AI94" i="64"/>
  <c r="AI95" i="64"/>
  <c r="AI96" i="64"/>
  <c r="AI97" i="64"/>
  <c r="AK97" i="64" s="1"/>
  <c r="AI98" i="64"/>
  <c r="AK98" i="64" s="1"/>
  <c r="AI3" i="64"/>
  <c r="AJ98" i="64"/>
  <c r="AL98" i="64" s="1"/>
  <c r="AL97" i="64"/>
  <c r="AJ97" i="64"/>
  <c r="AJ96" i="64"/>
  <c r="AL96" i="64" s="1"/>
  <c r="AK96" i="64"/>
  <c r="AK95" i="64"/>
  <c r="AJ95" i="64"/>
  <c r="AL95" i="64" s="1"/>
  <c r="AK94" i="64"/>
  <c r="AJ94" i="64"/>
  <c r="AL94" i="64" s="1"/>
  <c r="AL93" i="64"/>
  <c r="AJ93" i="64"/>
  <c r="AK93" i="64"/>
  <c r="AL92" i="64"/>
  <c r="AJ92" i="64"/>
  <c r="AK92" i="64"/>
  <c r="AJ91" i="64"/>
  <c r="AL91" i="64" s="1"/>
  <c r="AL90" i="64"/>
  <c r="AJ90" i="64"/>
  <c r="AL89" i="64"/>
  <c r="AK89" i="64"/>
  <c r="AJ89" i="64"/>
  <c r="AJ88" i="64"/>
  <c r="AL88" i="64" s="1"/>
  <c r="AK88" i="64"/>
  <c r="AK87" i="64"/>
  <c r="AJ87" i="64"/>
  <c r="AL87" i="64" s="1"/>
  <c r="AK86" i="64"/>
  <c r="AJ86" i="64"/>
  <c r="AL86" i="64" s="1"/>
  <c r="AL85" i="64"/>
  <c r="AJ85" i="64"/>
  <c r="AK85" i="64"/>
  <c r="AL84" i="64"/>
  <c r="AJ84" i="64"/>
  <c r="AJ83" i="64"/>
  <c r="AL83" i="64" s="1"/>
  <c r="AL82" i="64"/>
  <c r="AJ82" i="64"/>
  <c r="AL81" i="64"/>
  <c r="AJ81" i="64"/>
  <c r="AJ80" i="64"/>
  <c r="AL80" i="64" s="1"/>
  <c r="AK80" i="64"/>
  <c r="AK79" i="64"/>
  <c r="AJ79" i="64"/>
  <c r="AL79" i="64" s="1"/>
  <c r="AK78" i="64"/>
  <c r="AJ78" i="64"/>
  <c r="AL78" i="64" s="1"/>
  <c r="AL77" i="64"/>
  <c r="AJ77" i="64"/>
  <c r="AK77" i="64"/>
  <c r="AL76" i="64"/>
  <c r="AJ76" i="64"/>
  <c r="AK76" i="64"/>
  <c r="AJ75" i="64"/>
  <c r="AL75" i="64" s="1"/>
  <c r="AL74" i="64"/>
  <c r="AJ74" i="64"/>
  <c r="AL73" i="64"/>
  <c r="AK73" i="64"/>
  <c r="AJ73" i="64"/>
  <c r="AJ72" i="64"/>
  <c r="AL72" i="64" s="1"/>
  <c r="AK72" i="64"/>
  <c r="AK71" i="64"/>
  <c r="AJ71" i="64"/>
  <c r="AL71" i="64" s="1"/>
  <c r="AK70" i="64"/>
  <c r="AJ70" i="64"/>
  <c r="AL70" i="64" s="1"/>
  <c r="AL69" i="64"/>
  <c r="AJ69" i="64"/>
  <c r="AK69" i="64"/>
  <c r="AL68" i="64"/>
  <c r="AJ68" i="64"/>
  <c r="AJ67" i="64"/>
  <c r="AL67" i="64" s="1"/>
  <c r="AL66" i="64"/>
  <c r="AJ66" i="64"/>
  <c r="AL65" i="64"/>
  <c r="AJ65" i="64"/>
  <c r="AJ64" i="64"/>
  <c r="AL64" i="64" s="1"/>
  <c r="AK64" i="64"/>
  <c r="AK63" i="64"/>
  <c r="AJ63" i="64"/>
  <c r="AL63" i="64" s="1"/>
  <c r="AK62" i="64"/>
  <c r="AJ62" i="64"/>
  <c r="AL62" i="64" s="1"/>
  <c r="AL61" i="64"/>
  <c r="AJ61" i="64"/>
  <c r="AK61" i="64"/>
  <c r="AL60" i="64"/>
  <c r="AJ60" i="64"/>
  <c r="AK60" i="64"/>
  <c r="AJ59" i="64"/>
  <c r="AL59" i="64" s="1"/>
  <c r="AL58" i="64"/>
  <c r="AJ58" i="64"/>
  <c r="AL57" i="64"/>
  <c r="AK57" i="64"/>
  <c r="AJ57" i="64"/>
  <c r="AJ56" i="64"/>
  <c r="AL56" i="64" s="1"/>
  <c r="AK56" i="64"/>
  <c r="AK55" i="64"/>
  <c r="AJ55" i="64"/>
  <c r="AL55" i="64" s="1"/>
  <c r="AK54" i="64"/>
  <c r="AJ54" i="64"/>
  <c r="AL54" i="64" s="1"/>
  <c r="AL53" i="64"/>
  <c r="AJ53" i="64"/>
  <c r="AK53" i="64"/>
  <c r="AL52" i="64"/>
  <c r="AJ52" i="64"/>
  <c r="AJ51" i="64"/>
  <c r="AL51" i="64" s="1"/>
  <c r="AL50" i="64"/>
  <c r="AJ50" i="64"/>
  <c r="AL49" i="64"/>
  <c r="AJ49" i="64"/>
  <c r="AJ48" i="64"/>
  <c r="AL48" i="64" s="1"/>
  <c r="AK48" i="64"/>
  <c r="AK47" i="64"/>
  <c r="AJ47" i="64"/>
  <c r="AL47" i="64" s="1"/>
  <c r="AK46" i="64"/>
  <c r="AJ46" i="64"/>
  <c r="AL46" i="64" s="1"/>
  <c r="AL45" i="64"/>
  <c r="AJ45" i="64"/>
  <c r="AK45" i="64"/>
  <c r="AL44" i="64"/>
  <c r="AJ44" i="64"/>
  <c r="AK44" i="64"/>
  <c r="AJ43" i="64"/>
  <c r="AL43" i="64" s="1"/>
  <c r="AL42" i="64"/>
  <c r="AJ42" i="64"/>
  <c r="AL41" i="64"/>
  <c r="AK41" i="64"/>
  <c r="AJ41" i="64"/>
  <c r="AJ40" i="64"/>
  <c r="AL40" i="64" s="1"/>
  <c r="AK40" i="64"/>
  <c r="AK39" i="64"/>
  <c r="AJ39" i="64"/>
  <c r="AL39" i="64" s="1"/>
  <c r="AK38" i="64"/>
  <c r="AJ38" i="64"/>
  <c r="AL38" i="64" s="1"/>
  <c r="AL37" i="64"/>
  <c r="AJ37" i="64"/>
  <c r="AK37" i="64"/>
  <c r="AL36" i="64"/>
  <c r="AJ36" i="64"/>
  <c r="AJ35" i="64"/>
  <c r="AL35" i="64" s="1"/>
  <c r="AL34" i="64"/>
  <c r="AJ34" i="64"/>
  <c r="AL33" i="64"/>
  <c r="AJ33" i="64"/>
  <c r="AJ32" i="64"/>
  <c r="AL32" i="64" s="1"/>
  <c r="AK32" i="64"/>
  <c r="AK31" i="64"/>
  <c r="AJ31" i="64"/>
  <c r="AL31" i="64" s="1"/>
  <c r="AK30" i="64"/>
  <c r="AJ30" i="64"/>
  <c r="AL30" i="64" s="1"/>
  <c r="AL29" i="64"/>
  <c r="AJ29" i="64"/>
  <c r="AK29" i="64"/>
  <c r="AL28" i="64"/>
  <c r="AJ28" i="64"/>
  <c r="AK28" i="64"/>
  <c r="AJ27" i="64"/>
  <c r="AL27" i="64" s="1"/>
  <c r="AL26" i="64"/>
  <c r="AJ26" i="64"/>
  <c r="AL25" i="64"/>
  <c r="AK25" i="64"/>
  <c r="AJ25" i="64"/>
  <c r="AJ24" i="64"/>
  <c r="AL24" i="64" s="1"/>
  <c r="AK24" i="64"/>
  <c r="AK23" i="64"/>
  <c r="AJ23" i="64"/>
  <c r="AL23" i="64" s="1"/>
  <c r="AK22" i="64"/>
  <c r="AJ22" i="64"/>
  <c r="AL22" i="64" s="1"/>
  <c r="AL21" i="64"/>
  <c r="AJ21" i="64"/>
  <c r="AK21" i="64"/>
  <c r="AL20" i="64"/>
  <c r="AJ20" i="64"/>
  <c r="AJ19" i="64"/>
  <c r="AL19" i="64" s="1"/>
  <c r="AL18" i="64"/>
  <c r="AJ18" i="64"/>
  <c r="AL17" i="64"/>
  <c r="AJ17" i="64"/>
  <c r="AJ16" i="64"/>
  <c r="AL16" i="64" s="1"/>
  <c r="AK16" i="64"/>
  <c r="AK15" i="64"/>
  <c r="AJ15" i="64"/>
  <c r="AL15" i="64" s="1"/>
  <c r="AK14" i="64"/>
  <c r="AJ14" i="64"/>
  <c r="AL14" i="64" s="1"/>
  <c r="AL13" i="64"/>
  <c r="AJ13" i="64"/>
  <c r="AK13" i="64"/>
  <c r="AL12" i="64"/>
  <c r="AJ12" i="64"/>
  <c r="AK12" i="64"/>
  <c r="AJ11" i="64"/>
  <c r="AL11" i="64" s="1"/>
  <c r="AL10" i="64"/>
  <c r="AJ10" i="64"/>
  <c r="AL9" i="64"/>
  <c r="AK9" i="64"/>
  <c r="AJ9" i="64"/>
  <c r="AJ8" i="64"/>
  <c r="AL8" i="64" s="1"/>
  <c r="AK8" i="64"/>
  <c r="AK7" i="64"/>
  <c r="AJ7" i="64"/>
  <c r="AL7" i="64" s="1"/>
  <c r="AK6" i="64"/>
  <c r="AJ6" i="64"/>
  <c r="AL6" i="64" s="1"/>
  <c r="AL5" i="64"/>
  <c r="AJ5" i="64"/>
  <c r="AK5" i="64"/>
  <c r="AL4" i="64"/>
  <c r="AJ4" i="64"/>
  <c r="AJ3" i="64"/>
  <c r="AL3" i="64" s="1"/>
  <c r="AK3" i="64"/>
  <c r="G4" i="64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55" i="64"/>
  <c r="G56" i="64"/>
  <c r="G57" i="64"/>
  <c r="G58" i="64"/>
  <c r="G59" i="64"/>
  <c r="G60" i="64"/>
  <c r="G61" i="64"/>
  <c r="G62" i="64"/>
  <c r="G63" i="64"/>
  <c r="G64" i="64"/>
  <c r="G65" i="64"/>
  <c r="G66" i="64"/>
  <c r="G67" i="64"/>
  <c r="G68" i="64"/>
  <c r="G69" i="64"/>
  <c r="G70" i="64"/>
  <c r="G71" i="64"/>
  <c r="G72" i="64"/>
  <c r="G73" i="64"/>
  <c r="G74" i="64"/>
  <c r="G75" i="64"/>
  <c r="G76" i="64"/>
  <c r="G77" i="64"/>
  <c r="G78" i="64"/>
  <c r="G79" i="64"/>
  <c r="G80" i="64"/>
  <c r="G81" i="64"/>
  <c r="G82" i="64"/>
  <c r="G83" i="64"/>
  <c r="G84" i="64"/>
  <c r="G85" i="64"/>
  <c r="G86" i="64"/>
  <c r="G87" i="64"/>
  <c r="G88" i="64"/>
  <c r="G89" i="64"/>
  <c r="G90" i="64"/>
  <c r="G91" i="64"/>
  <c r="G92" i="64"/>
  <c r="G93" i="64"/>
  <c r="G94" i="64"/>
  <c r="G95" i="64"/>
  <c r="G96" i="64"/>
  <c r="G97" i="64"/>
  <c r="G98" i="64"/>
  <c r="G3" i="64"/>
  <c r="AI4" i="63"/>
  <c r="AI5" i="63"/>
  <c r="AI6" i="63"/>
  <c r="AI7" i="63"/>
  <c r="AI8" i="63"/>
  <c r="AK8" i="63" s="1"/>
  <c r="AI9" i="63"/>
  <c r="AI10" i="63"/>
  <c r="AK10" i="63" s="1"/>
  <c r="AI11" i="63"/>
  <c r="AK11" i="63" s="1"/>
  <c r="AI12" i="63"/>
  <c r="AI13" i="63"/>
  <c r="AI14" i="63"/>
  <c r="AI15" i="63"/>
  <c r="AK15" i="63" s="1"/>
  <c r="AI16" i="63"/>
  <c r="AI17" i="63"/>
  <c r="AK17" i="63" s="1"/>
  <c r="AI18" i="63"/>
  <c r="AK18" i="63" s="1"/>
  <c r="AI19" i="63"/>
  <c r="AI20" i="63"/>
  <c r="AI21" i="63"/>
  <c r="AI22" i="63"/>
  <c r="AI23" i="63"/>
  <c r="AI24" i="63"/>
  <c r="AK24" i="63" s="1"/>
  <c r="AI25" i="63"/>
  <c r="AI26" i="63"/>
  <c r="AK26" i="63" s="1"/>
  <c r="AI27" i="63"/>
  <c r="AK27" i="63" s="1"/>
  <c r="AI28" i="63"/>
  <c r="AI29" i="63"/>
  <c r="AI30" i="63"/>
  <c r="AI31" i="63"/>
  <c r="AK31" i="63" s="1"/>
  <c r="AI32" i="63"/>
  <c r="AI33" i="63"/>
  <c r="AK33" i="63" s="1"/>
  <c r="AI34" i="63"/>
  <c r="AK34" i="63" s="1"/>
  <c r="AI35" i="63"/>
  <c r="AI36" i="63"/>
  <c r="AI37" i="63"/>
  <c r="AI38" i="63"/>
  <c r="AI39" i="63"/>
  <c r="AI40" i="63"/>
  <c r="AK40" i="63" s="1"/>
  <c r="AI41" i="63"/>
  <c r="AI42" i="63"/>
  <c r="AK42" i="63" s="1"/>
  <c r="AI43" i="63"/>
  <c r="AK43" i="63" s="1"/>
  <c r="AI44" i="63"/>
  <c r="AI45" i="63"/>
  <c r="AI46" i="63"/>
  <c r="AI47" i="63"/>
  <c r="AK47" i="63" s="1"/>
  <c r="AI48" i="63"/>
  <c r="AI49" i="63"/>
  <c r="AK49" i="63" s="1"/>
  <c r="AI50" i="63"/>
  <c r="AK50" i="63" s="1"/>
  <c r="AI51" i="63"/>
  <c r="AI52" i="63"/>
  <c r="AI53" i="63"/>
  <c r="AI54" i="63"/>
  <c r="AI55" i="63"/>
  <c r="AI56" i="63"/>
  <c r="AK56" i="63" s="1"/>
  <c r="AI57" i="63"/>
  <c r="AI58" i="63"/>
  <c r="AK58" i="63" s="1"/>
  <c r="AI59" i="63"/>
  <c r="AK59" i="63" s="1"/>
  <c r="AI60" i="63"/>
  <c r="AI61" i="63"/>
  <c r="AI62" i="63"/>
  <c r="AI63" i="63"/>
  <c r="AK63" i="63" s="1"/>
  <c r="AI64" i="63"/>
  <c r="AI65" i="63"/>
  <c r="AK65" i="63" s="1"/>
  <c r="AI66" i="63"/>
  <c r="AK66" i="63" s="1"/>
  <c r="AI67" i="63"/>
  <c r="AI68" i="63"/>
  <c r="AI69" i="63"/>
  <c r="AI70" i="63"/>
  <c r="AI71" i="63"/>
  <c r="AI72" i="63"/>
  <c r="AK72" i="63" s="1"/>
  <c r="AI73" i="63"/>
  <c r="AI74" i="63"/>
  <c r="AK74" i="63" s="1"/>
  <c r="AI75" i="63"/>
  <c r="AK75" i="63" s="1"/>
  <c r="AI76" i="63"/>
  <c r="AI77" i="63"/>
  <c r="AI78" i="63"/>
  <c r="AI79" i="63"/>
  <c r="AK79" i="63" s="1"/>
  <c r="AI80" i="63"/>
  <c r="AI81" i="63"/>
  <c r="AK81" i="63" s="1"/>
  <c r="AI82" i="63"/>
  <c r="AK82" i="63" s="1"/>
  <c r="AI83" i="63"/>
  <c r="AI84" i="63"/>
  <c r="AI85" i="63"/>
  <c r="AI86" i="63"/>
  <c r="AI87" i="63"/>
  <c r="AI88" i="63"/>
  <c r="AK88" i="63" s="1"/>
  <c r="AI89" i="63"/>
  <c r="AI90" i="63"/>
  <c r="AK90" i="63" s="1"/>
  <c r="AI91" i="63"/>
  <c r="AK91" i="63" s="1"/>
  <c r="AI92" i="63"/>
  <c r="AI93" i="63"/>
  <c r="AI94" i="63"/>
  <c r="AI95" i="63"/>
  <c r="AK95" i="63" s="1"/>
  <c r="AI96" i="63"/>
  <c r="AI97" i="63"/>
  <c r="AK97" i="63" s="1"/>
  <c r="AI98" i="63"/>
  <c r="AK98" i="63" s="1"/>
  <c r="AI3" i="63"/>
  <c r="AJ98" i="63"/>
  <c r="AL98" i="63" s="1"/>
  <c r="AL97" i="63"/>
  <c r="AJ97" i="63"/>
  <c r="AL96" i="63"/>
  <c r="AJ96" i="63"/>
  <c r="AK96" i="63"/>
  <c r="AJ95" i="63"/>
  <c r="AL95" i="63" s="1"/>
  <c r="AK94" i="63"/>
  <c r="AJ94" i="63"/>
  <c r="AL94" i="63" s="1"/>
  <c r="AL93" i="63"/>
  <c r="AK93" i="63"/>
  <c r="AJ93" i="63"/>
  <c r="AL92" i="63"/>
  <c r="AJ92" i="63"/>
  <c r="AK92" i="63"/>
  <c r="AJ91" i="63"/>
  <c r="AL91" i="63" s="1"/>
  <c r="AJ90" i="63"/>
  <c r="AL90" i="63" s="1"/>
  <c r="AL89" i="63"/>
  <c r="AK89" i="63"/>
  <c r="AJ89" i="63"/>
  <c r="AL88" i="63"/>
  <c r="AJ88" i="63"/>
  <c r="AJ87" i="63"/>
  <c r="AL87" i="63" s="1"/>
  <c r="AK87" i="63"/>
  <c r="AK86" i="63"/>
  <c r="AJ86" i="63"/>
  <c r="AL86" i="63" s="1"/>
  <c r="AL85" i="63"/>
  <c r="AK85" i="63"/>
  <c r="AJ85" i="63"/>
  <c r="AL84" i="63"/>
  <c r="AJ84" i="63"/>
  <c r="AK84" i="63"/>
  <c r="AJ83" i="63"/>
  <c r="AL83" i="63" s="1"/>
  <c r="AK83" i="63"/>
  <c r="AJ82" i="63"/>
  <c r="AL82" i="63" s="1"/>
  <c r="AL81" i="63"/>
  <c r="AJ81" i="63"/>
  <c r="AL80" i="63"/>
  <c r="AJ80" i="63"/>
  <c r="AK80" i="63"/>
  <c r="AJ79" i="63"/>
  <c r="AL79" i="63" s="1"/>
  <c r="AK78" i="63"/>
  <c r="AJ78" i="63"/>
  <c r="AL78" i="63" s="1"/>
  <c r="AL77" i="63"/>
  <c r="AK77" i="63"/>
  <c r="AJ77" i="63"/>
  <c r="AL76" i="63"/>
  <c r="AJ76" i="63"/>
  <c r="AK76" i="63"/>
  <c r="AJ75" i="63"/>
  <c r="AL75" i="63" s="1"/>
  <c r="AJ74" i="63"/>
  <c r="AL74" i="63" s="1"/>
  <c r="AL73" i="63"/>
  <c r="AK73" i="63"/>
  <c r="AJ73" i="63"/>
  <c r="AL72" i="63"/>
  <c r="AJ72" i="63"/>
  <c r="AJ71" i="63"/>
  <c r="AL71" i="63" s="1"/>
  <c r="AK71" i="63"/>
  <c r="AK70" i="63"/>
  <c r="AJ70" i="63"/>
  <c r="AL70" i="63" s="1"/>
  <c r="AL69" i="63"/>
  <c r="AK69" i="63"/>
  <c r="AJ69" i="63"/>
  <c r="AL68" i="63"/>
  <c r="AJ68" i="63"/>
  <c r="AK68" i="63"/>
  <c r="AJ67" i="63"/>
  <c r="AL67" i="63" s="1"/>
  <c r="AK67" i="63"/>
  <c r="AJ66" i="63"/>
  <c r="AL66" i="63" s="1"/>
  <c r="AL65" i="63"/>
  <c r="AJ65" i="63"/>
  <c r="AL64" i="63"/>
  <c r="AJ64" i="63"/>
  <c r="AK64" i="63"/>
  <c r="AJ63" i="63"/>
  <c r="AL63" i="63" s="1"/>
  <c r="AK62" i="63"/>
  <c r="AJ62" i="63"/>
  <c r="AL62" i="63" s="1"/>
  <c r="AL61" i="63"/>
  <c r="AK61" i="63"/>
  <c r="AJ61" i="63"/>
  <c r="AL60" i="63"/>
  <c r="AJ60" i="63"/>
  <c r="AK60" i="63"/>
  <c r="AJ59" i="63"/>
  <c r="AL59" i="63" s="1"/>
  <c r="AJ58" i="63"/>
  <c r="AL58" i="63" s="1"/>
  <c r="AL57" i="63"/>
  <c r="AK57" i="63"/>
  <c r="AJ57" i="63"/>
  <c r="AL56" i="63"/>
  <c r="AJ56" i="63"/>
  <c r="AJ55" i="63"/>
  <c r="AL55" i="63" s="1"/>
  <c r="AK55" i="63"/>
  <c r="AK54" i="63"/>
  <c r="AJ54" i="63"/>
  <c r="AL54" i="63" s="1"/>
  <c r="AL53" i="63"/>
  <c r="AK53" i="63"/>
  <c r="AJ53" i="63"/>
  <c r="AL52" i="63"/>
  <c r="AJ52" i="63"/>
  <c r="AK52" i="63"/>
  <c r="AJ51" i="63"/>
  <c r="AL51" i="63" s="1"/>
  <c r="AK51" i="63"/>
  <c r="AJ50" i="63"/>
  <c r="AL50" i="63" s="1"/>
  <c r="AL49" i="63"/>
  <c r="AJ49" i="63"/>
  <c r="AL48" i="63"/>
  <c r="AJ48" i="63"/>
  <c r="AK48" i="63"/>
  <c r="AJ47" i="63"/>
  <c r="AL47" i="63" s="1"/>
  <c r="AK46" i="63"/>
  <c r="AJ46" i="63"/>
  <c r="AL46" i="63" s="1"/>
  <c r="AL45" i="63"/>
  <c r="AK45" i="63"/>
  <c r="AJ45" i="63"/>
  <c r="AL44" i="63"/>
  <c r="AJ44" i="63"/>
  <c r="AK44" i="63"/>
  <c r="AJ43" i="63"/>
  <c r="AL43" i="63" s="1"/>
  <c r="AJ42" i="63"/>
  <c r="AL42" i="63" s="1"/>
  <c r="AL41" i="63"/>
  <c r="AK41" i="63"/>
  <c r="AJ41" i="63"/>
  <c r="AL40" i="63"/>
  <c r="AJ40" i="63"/>
  <c r="AJ39" i="63"/>
  <c r="AL39" i="63" s="1"/>
  <c r="AK39" i="63"/>
  <c r="AK38" i="63"/>
  <c r="AJ38" i="63"/>
  <c r="AL38" i="63" s="1"/>
  <c r="AL37" i="63"/>
  <c r="AK37" i="63"/>
  <c r="AJ37" i="63"/>
  <c r="AL36" i="63"/>
  <c r="AJ36" i="63"/>
  <c r="AK36" i="63"/>
  <c r="AJ35" i="63"/>
  <c r="AL35" i="63" s="1"/>
  <c r="AK35" i="63"/>
  <c r="AJ34" i="63"/>
  <c r="AL34" i="63" s="1"/>
  <c r="AL33" i="63"/>
  <c r="AJ33" i="63"/>
  <c r="AL32" i="63"/>
  <c r="AJ32" i="63"/>
  <c r="AK32" i="63"/>
  <c r="AJ31" i="63"/>
  <c r="AL31" i="63" s="1"/>
  <c r="AK30" i="63"/>
  <c r="AJ30" i="63"/>
  <c r="AL30" i="63" s="1"/>
  <c r="AL29" i="63"/>
  <c r="AK29" i="63"/>
  <c r="AJ29" i="63"/>
  <c r="AL28" i="63"/>
  <c r="AJ28" i="63"/>
  <c r="AK28" i="63"/>
  <c r="AJ27" i="63"/>
  <c r="AL27" i="63" s="1"/>
  <c r="AJ26" i="63"/>
  <c r="AL26" i="63" s="1"/>
  <c r="AL25" i="63"/>
  <c r="AK25" i="63"/>
  <c r="AJ25" i="63"/>
  <c r="AL24" i="63"/>
  <c r="AJ24" i="63"/>
  <c r="AJ23" i="63"/>
  <c r="AL23" i="63" s="1"/>
  <c r="AK23" i="63"/>
  <c r="AK22" i="63"/>
  <c r="AJ22" i="63"/>
  <c r="AL22" i="63" s="1"/>
  <c r="AL21" i="63"/>
  <c r="AK21" i="63"/>
  <c r="AJ21" i="63"/>
  <c r="AL20" i="63"/>
  <c r="AJ20" i="63"/>
  <c r="AK20" i="63"/>
  <c r="AJ19" i="63"/>
  <c r="AL19" i="63" s="1"/>
  <c r="AK19" i="63"/>
  <c r="AJ18" i="63"/>
  <c r="AL18" i="63" s="1"/>
  <c r="AL17" i="63"/>
  <c r="AJ17" i="63"/>
  <c r="AL16" i="63"/>
  <c r="AJ16" i="63"/>
  <c r="AK16" i="63"/>
  <c r="AJ15" i="63"/>
  <c r="AL15" i="63" s="1"/>
  <c r="AK14" i="63"/>
  <c r="AJ14" i="63"/>
  <c r="AL14" i="63" s="1"/>
  <c r="AL13" i="63"/>
  <c r="AK13" i="63"/>
  <c r="AJ13" i="63"/>
  <c r="AL12" i="63"/>
  <c r="AJ12" i="63"/>
  <c r="AK12" i="63"/>
  <c r="AJ11" i="63"/>
  <c r="AL11" i="63" s="1"/>
  <c r="AJ10" i="63"/>
  <c r="AL10" i="63" s="1"/>
  <c r="AL9" i="63"/>
  <c r="AK9" i="63"/>
  <c r="AJ9" i="63"/>
  <c r="AL8" i="63"/>
  <c r="AJ8" i="63"/>
  <c r="AJ7" i="63"/>
  <c r="AL7" i="63" s="1"/>
  <c r="AK7" i="63"/>
  <c r="AK6" i="63"/>
  <c r="AJ6" i="63"/>
  <c r="AL6" i="63" s="1"/>
  <c r="AL5" i="63"/>
  <c r="AK5" i="63"/>
  <c r="AJ5" i="63"/>
  <c r="AL4" i="63"/>
  <c r="AJ4" i="63"/>
  <c r="AK4" i="63"/>
  <c r="AL3" i="63"/>
  <c r="AJ3" i="63"/>
  <c r="AK3" i="63"/>
  <c r="AM4" i="63" s="1"/>
  <c r="G4" i="63"/>
  <c r="G5" i="63"/>
  <c r="G6" i="63"/>
  <c r="G7" i="63"/>
  <c r="G8" i="63"/>
  <c r="G9" i="63"/>
  <c r="G10" i="63"/>
  <c r="G11" i="63"/>
  <c r="G12" i="63"/>
  <c r="G13" i="63"/>
  <c r="G14" i="63"/>
  <c r="G15" i="63"/>
  <c r="G16" i="63"/>
  <c r="G17" i="63"/>
  <c r="G18" i="63"/>
  <c r="G19" i="63"/>
  <c r="G20" i="63"/>
  <c r="G21" i="63"/>
  <c r="G22" i="63"/>
  <c r="G23" i="63"/>
  <c r="G24" i="63"/>
  <c r="G25" i="63"/>
  <c r="G26" i="63"/>
  <c r="G27" i="63"/>
  <c r="G28" i="63"/>
  <c r="G29" i="63"/>
  <c r="G30" i="63"/>
  <c r="G31" i="63"/>
  <c r="G32" i="63"/>
  <c r="G33" i="63"/>
  <c r="G34" i="63"/>
  <c r="G35" i="63"/>
  <c r="G36" i="63"/>
  <c r="G37" i="63"/>
  <c r="G38" i="63"/>
  <c r="G39" i="63"/>
  <c r="G40" i="63"/>
  <c r="G41" i="63"/>
  <c r="G42" i="63"/>
  <c r="G43" i="63"/>
  <c r="G44" i="63"/>
  <c r="G45" i="63"/>
  <c r="G46" i="63"/>
  <c r="G47" i="63"/>
  <c r="G48" i="63"/>
  <c r="G49" i="63"/>
  <c r="G50" i="63"/>
  <c r="G51" i="63"/>
  <c r="G52" i="63"/>
  <c r="G53" i="63"/>
  <c r="G54" i="63"/>
  <c r="G55" i="63"/>
  <c r="G56" i="63"/>
  <c r="G57" i="63"/>
  <c r="G58" i="63"/>
  <c r="G59" i="63"/>
  <c r="G60" i="63"/>
  <c r="G61" i="63"/>
  <c r="G62" i="63"/>
  <c r="G63" i="63"/>
  <c r="G64" i="63"/>
  <c r="G65" i="63"/>
  <c r="G66" i="63"/>
  <c r="G67" i="63"/>
  <c r="G68" i="63"/>
  <c r="G69" i="63"/>
  <c r="G70" i="63"/>
  <c r="G71" i="63"/>
  <c r="G72" i="63"/>
  <c r="G73" i="63"/>
  <c r="G74" i="63"/>
  <c r="G75" i="63"/>
  <c r="G76" i="63"/>
  <c r="G77" i="63"/>
  <c r="G78" i="63"/>
  <c r="G79" i="63"/>
  <c r="G80" i="63"/>
  <c r="G81" i="63"/>
  <c r="G82" i="63"/>
  <c r="G83" i="63"/>
  <c r="G84" i="63"/>
  <c r="G85" i="63"/>
  <c r="G86" i="63"/>
  <c r="G87" i="63"/>
  <c r="G88" i="63"/>
  <c r="G89" i="63"/>
  <c r="G90" i="63"/>
  <c r="G91" i="63"/>
  <c r="G92" i="63"/>
  <c r="G93" i="63"/>
  <c r="G94" i="63"/>
  <c r="G95" i="63"/>
  <c r="G96" i="63"/>
  <c r="G97" i="63"/>
  <c r="G98" i="63"/>
  <c r="G3" i="63"/>
  <c r="AI4" i="62"/>
  <c r="AI5" i="62"/>
  <c r="AK5" i="62" s="1"/>
  <c r="AI6" i="62"/>
  <c r="AK6" i="62" s="1"/>
  <c r="AI7" i="62"/>
  <c r="AI8" i="62"/>
  <c r="AI9" i="62"/>
  <c r="AK9" i="62" s="1"/>
  <c r="AI10" i="62"/>
  <c r="AK10" i="62" s="1"/>
  <c r="AI11" i="62"/>
  <c r="AK11" i="62" s="1"/>
  <c r="AI12" i="62"/>
  <c r="AI13" i="62"/>
  <c r="AK13" i="62" s="1"/>
  <c r="AI14" i="62"/>
  <c r="AI15" i="62"/>
  <c r="AK15" i="62" s="1"/>
  <c r="AI16" i="62"/>
  <c r="AI17" i="62"/>
  <c r="AI18" i="62"/>
  <c r="AK18" i="62" s="1"/>
  <c r="AI19" i="62"/>
  <c r="AK19" i="62" s="1"/>
  <c r="AI20" i="62"/>
  <c r="AI21" i="62"/>
  <c r="AK21" i="62" s="1"/>
  <c r="AI22" i="62"/>
  <c r="AK22" i="62" s="1"/>
  <c r="AI23" i="62"/>
  <c r="AI24" i="62"/>
  <c r="AI25" i="62"/>
  <c r="AK25" i="62" s="1"/>
  <c r="AI26" i="62"/>
  <c r="AK26" i="62" s="1"/>
  <c r="AI27" i="62"/>
  <c r="AK27" i="62" s="1"/>
  <c r="AI28" i="62"/>
  <c r="AI29" i="62"/>
  <c r="AI30" i="62"/>
  <c r="AI31" i="62"/>
  <c r="AK31" i="62" s="1"/>
  <c r="AI32" i="62"/>
  <c r="AI33" i="62"/>
  <c r="AI34" i="62"/>
  <c r="AK34" i="62" s="1"/>
  <c r="AI35" i="62"/>
  <c r="AK35" i="62" s="1"/>
  <c r="AI36" i="62"/>
  <c r="AI37" i="62"/>
  <c r="AI38" i="62"/>
  <c r="AI39" i="62"/>
  <c r="AK39" i="62" s="1"/>
  <c r="AI40" i="62"/>
  <c r="AI41" i="62"/>
  <c r="AK41" i="62" s="1"/>
  <c r="AI42" i="62"/>
  <c r="AK42" i="62" s="1"/>
  <c r="AI43" i="62"/>
  <c r="AI44" i="62"/>
  <c r="AI45" i="62"/>
  <c r="AI46" i="62"/>
  <c r="AI47" i="62"/>
  <c r="AI48" i="62"/>
  <c r="AI49" i="62"/>
  <c r="AK49" i="62" s="1"/>
  <c r="AI50" i="62"/>
  <c r="AI51" i="62"/>
  <c r="AK51" i="62" s="1"/>
  <c r="AI52" i="62"/>
  <c r="AI53" i="62"/>
  <c r="AI54" i="62"/>
  <c r="AI55" i="62"/>
  <c r="AK55" i="62" s="1"/>
  <c r="AI56" i="62"/>
  <c r="AI57" i="62"/>
  <c r="AK57" i="62" s="1"/>
  <c r="AI58" i="62"/>
  <c r="AK58" i="62" s="1"/>
  <c r="AI59" i="62"/>
  <c r="AI60" i="62"/>
  <c r="AI61" i="62"/>
  <c r="AI62" i="62"/>
  <c r="AK62" i="62" s="1"/>
  <c r="AI63" i="62"/>
  <c r="AI64" i="62"/>
  <c r="AI65" i="62"/>
  <c r="AK65" i="62" s="1"/>
  <c r="AI66" i="62"/>
  <c r="AI67" i="62"/>
  <c r="AK67" i="62" s="1"/>
  <c r="AI68" i="62"/>
  <c r="AI69" i="62"/>
  <c r="AK69" i="62" s="1"/>
  <c r="AI70" i="62"/>
  <c r="AI71" i="62"/>
  <c r="AI72" i="62"/>
  <c r="AI73" i="62"/>
  <c r="AI74" i="62"/>
  <c r="AK74" i="62" s="1"/>
  <c r="AI75" i="62"/>
  <c r="AK75" i="62" s="1"/>
  <c r="AI76" i="62"/>
  <c r="AI77" i="62"/>
  <c r="AK77" i="62" s="1"/>
  <c r="AI78" i="62"/>
  <c r="AK78" i="62" s="1"/>
  <c r="AI79" i="62"/>
  <c r="AI80" i="62"/>
  <c r="AI81" i="62"/>
  <c r="AK81" i="62" s="1"/>
  <c r="AI82" i="62"/>
  <c r="AK82" i="62" s="1"/>
  <c r="AI83" i="62"/>
  <c r="AK83" i="62" s="1"/>
  <c r="AI84" i="62"/>
  <c r="AI85" i="62"/>
  <c r="AK85" i="62" s="1"/>
  <c r="AI86" i="62"/>
  <c r="AI87" i="62"/>
  <c r="AI88" i="62"/>
  <c r="AI89" i="62"/>
  <c r="AI90" i="62"/>
  <c r="AK90" i="62" s="1"/>
  <c r="AI91" i="62"/>
  <c r="AK91" i="62" s="1"/>
  <c r="AI92" i="62"/>
  <c r="AI93" i="62"/>
  <c r="AI94" i="62"/>
  <c r="AI95" i="62"/>
  <c r="AK95" i="62" s="1"/>
  <c r="AI96" i="62"/>
  <c r="AI97" i="62"/>
  <c r="AK97" i="62" s="1"/>
  <c r="AI98" i="62"/>
  <c r="AK98" i="62" s="1"/>
  <c r="AI3" i="62"/>
  <c r="AK3" i="62" s="1"/>
  <c r="AJ98" i="62"/>
  <c r="AL98" i="62" s="1"/>
  <c r="AL97" i="62"/>
  <c r="AJ97" i="62"/>
  <c r="AK96" i="62"/>
  <c r="AJ96" i="62"/>
  <c r="AL96" i="62" s="1"/>
  <c r="AJ95" i="62"/>
  <c r="AL95" i="62" s="1"/>
  <c r="AL94" i="62"/>
  <c r="AK94" i="62"/>
  <c r="AJ94" i="62"/>
  <c r="AJ93" i="62"/>
  <c r="AL93" i="62" s="1"/>
  <c r="AK93" i="62"/>
  <c r="AL92" i="62"/>
  <c r="AJ92" i="62"/>
  <c r="AK92" i="62"/>
  <c r="AJ91" i="62"/>
  <c r="AL91" i="62" s="1"/>
  <c r="AJ90" i="62"/>
  <c r="AL90" i="62" s="1"/>
  <c r="AL89" i="62"/>
  <c r="AK89" i="62"/>
  <c r="AJ89" i="62"/>
  <c r="AJ88" i="62"/>
  <c r="AL88" i="62" s="1"/>
  <c r="AK88" i="62"/>
  <c r="AJ87" i="62"/>
  <c r="AL87" i="62" s="1"/>
  <c r="AK87" i="62"/>
  <c r="AL86" i="62"/>
  <c r="AK86" i="62"/>
  <c r="AJ86" i="62"/>
  <c r="AJ85" i="62"/>
  <c r="AL85" i="62" s="1"/>
  <c r="AL84" i="62"/>
  <c r="AJ84" i="62"/>
  <c r="AK84" i="62"/>
  <c r="AL83" i="62"/>
  <c r="AJ83" i="62"/>
  <c r="AJ82" i="62"/>
  <c r="AL82" i="62" s="1"/>
  <c r="AL81" i="62"/>
  <c r="AJ81" i="62"/>
  <c r="AK80" i="62"/>
  <c r="AJ80" i="62"/>
  <c r="AL80" i="62" s="1"/>
  <c r="AJ79" i="62"/>
  <c r="AL79" i="62" s="1"/>
  <c r="AK79" i="62"/>
  <c r="AL78" i="62"/>
  <c r="AJ78" i="62"/>
  <c r="AJ77" i="62"/>
  <c r="AL77" i="62" s="1"/>
  <c r="AL76" i="62"/>
  <c r="AJ76" i="62"/>
  <c r="AK76" i="62"/>
  <c r="AL75" i="62"/>
  <c r="AJ75" i="62"/>
  <c r="AJ74" i="62"/>
  <c r="AL74" i="62" s="1"/>
  <c r="AL73" i="62"/>
  <c r="AK73" i="62"/>
  <c r="AJ73" i="62"/>
  <c r="AJ72" i="62"/>
  <c r="AL72" i="62" s="1"/>
  <c r="AK72" i="62"/>
  <c r="AJ71" i="62"/>
  <c r="AL71" i="62" s="1"/>
  <c r="AK71" i="62"/>
  <c r="AL70" i="62"/>
  <c r="AK70" i="62"/>
  <c r="AJ70" i="62"/>
  <c r="AJ69" i="62"/>
  <c r="AL69" i="62" s="1"/>
  <c r="AL68" i="62"/>
  <c r="AJ68" i="62"/>
  <c r="AK68" i="62"/>
  <c r="AJ67" i="62"/>
  <c r="AL67" i="62" s="1"/>
  <c r="AJ66" i="62"/>
  <c r="AL66" i="62" s="1"/>
  <c r="AK66" i="62"/>
  <c r="AL65" i="62"/>
  <c r="AJ65" i="62"/>
  <c r="AJ64" i="62"/>
  <c r="AL64" i="62" s="1"/>
  <c r="AK64" i="62"/>
  <c r="AJ63" i="62"/>
  <c r="AL63" i="62" s="1"/>
  <c r="AK63" i="62"/>
  <c r="AL62" i="62"/>
  <c r="AJ62" i="62"/>
  <c r="AJ61" i="62"/>
  <c r="AL61" i="62" s="1"/>
  <c r="AK61" i="62"/>
  <c r="AL60" i="62"/>
  <c r="AJ60" i="62"/>
  <c r="AK60" i="62"/>
  <c r="AK59" i="62"/>
  <c r="AJ59" i="62"/>
  <c r="AL59" i="62" s="1"/>
  <c r="AJ58" i="62"/>
  <c r="AL58" i="62" s="1"/>
  <c r="AL57" i="62"/>
  <c r="AJ57" i="62"/>
  <c r="AK56" i="62"/>
  <c r="AJ56" i="62"/>
  <c r="AL56" i="62" s="1"/>
  <c r="AJ55" i="62"/>
  <c r="AL55" i="62" s="1"/>
  <c r="AL54" i="62"/>
  <c r="AK54" i="62"/>
  <c r="AJ54" i="62"/>
  <c r="AJ53" i="62"/>
  <c r="AL53" i="62" s="1"/>
  <c r="AK53" i="62"/>
  <c r="AL52" i="62"/>
  <c r="AJ52" i="62"/>
  <c r="AK52" i="62"/>
  <c r="AL51" i="62"/>
  <c r="AJ51" i="62"/>
  <c r="AJ50" i="62"/>
  <c r="AL50" i="62" s="1"/>
  <c r="AK50" i="62"/>
  <c r="AL49" i="62"/>
  <c r="AJ49" i="62"/>
  <c r="AK48" i="62"/>
  <c r="AJ48" i="62"/>
  <c r="AL48" i="62" s="1"/>
  <c r="AJ47" i="62"/>
  <c r="AL47" i="62" s="1"/>
  <c r="AK47" i="62"/>
  <c r="AL46" i="62"/>
  <c r="AK46" i="62"/>
  <c r="AJ46" i="62"/>
  <c r="AJ45" i="62"/>
  <c r="AL45" i="62" s="1"/>
  <c r="AK45" i="62"/>
  <c r="AL44" i="62"/>
  <c r="AJ44" i="62"/>
  <c r="AK44" i="62"/>
  <c r="AL43" i="62"/>
  <c r="AK43" i="62"/>
  <c r="AJ43" i="62"/>
  <c r="AJ42" i="62"/>
  <c r="AL42" i="62" s="1"/>
  <c r="AL41" i="62"/>
  <c r="AJ41" i="62"/>
  <c r="AJ40" i="62"/>
  <c r="AL40" i="62" s="1"/>
  <c r="AK40" i="62"/>
  <c r="AJ39" i="62"/>
  <c r="AL39" i="62" s="1"/>
  <c r="AL38" i="62"/>
  <c r="AK38" i="62"/>
  <c r="AJ38" i="62"/>
  <c r="AJ37" i="62"/>
  <c r="AL37" i="62" s="1"/>
  <c r="AK37" i="62"/>
  <c r="AL36" i="62"/>
  <c r="AJ36" i="62"/>
  <c r="AK36" i="62"/>
  <c r="AJ35" i="62"/>
  <c r="AL35" i="62" s="1"/>
  <c r="AJ34" i="62"/>
  <c r="AL34" i="62" s="1"/>
  <c r="AL33" i="62"/>
  <c r="AK33" i="62"/>
  <c r="AJ33" i="62"/>
  <c r="AJ32" i="62"/>
  <c r="AL32" i="62" s="1"/>
  <c r="AK32" i="62"/>
  <c r="AJ31" i="62"/>
  <c r="AL31" i="62" s="1"/>
  <c r="AL30" i="62"/>
  <c r="AK30" i="62"/>
  <c r="AJ30" i="62"/>
  <c r="AJ29" i="62"/>
  <c r="AL29" i="62" s="1"/>
  <c r="AK29" i="62"/>
  <c r="AL28" i="62"/>
  <c r="AJ28" i="62"/>
  <c r="AK28" i="62"/>
  <c r="AJ27" i="62"/>
  <c r="AL27" i="62" s="1"/>
  <c r="AJ26" i="62"/>
  <c r="AL26" i="62" s="1"/>
  <c r="AL25" i="62"/>
  <c r="AJ25" i="62"/>
  <c r="AK24" i="62"/>
  <c r="AJ24" i="62"/>
  <c r="AL24" i="62" s="1"/>
  <c r="AJ23" i="62"/>
  <c r="AL23" i="62" s="1"/>
  <c r="AK23" i="62"/>
  <c r="AL22" i="62"/>
  <c r="AJ22" i="62"/>
  <c r="AJ21" i="62"/>
  <c r="AL21" i="62" s="1"/>
  <c r="AL20" i="62"/>
  <c r="AJ20" i="62"/>
  <c r="AK20" i="62"/>
  <c r="AL19" i="62"/>
  <c r="AJ19" i="62"/>
  <c r="AJ18" i="62"/>
  <c r="AL18" i="62" s="1"/>
  <c r="AL17" i="62"/>
  <c r="AK17" i="62"/>
  <c r="AJ17" i="62"/>
  <c r="AK16" i="62"/>
  <c r="AJ16" i="62"/>
  <c r="AL16" i="62" s="1"/>
  <c r="AJ15" i="62"/>
  <c r="AL15" i="62" s="1"/>
  <c r="AL14" i="62"/>
  <c r="AK14" i="62"/>
  <c r="AJ14" i="62"/>
  <c r="AJ13" i="62"/>
  <c r="AL13" i="62" s="1"/>
  <c r="AL12" i="62"/>
  <c r="AJ12" i="62"/>
  <c r="AK12" i="62"/>
  <c r="AL11" i="62"/>
  <c r="AJ11" i="62"/>
  <c r="AJ10" i="62"/>
  <c r="AL10" i="62" s="1"/>
  <c r="AL9" i="62"/>
  <c r="AJ9" i="62"/>
  <c r="AJ8" i="62"/>
  <c r="AL8" i="62" s="1"/>
  <c r="AK8" i="62"/>
  <c r="AJ7" i="62"/>
  <c r="AL7" i="62" s="1"/>
  <c r="AK7" i="62"/>
  <c r="AL6" i="62"/>
  <c r="AJ6" i="62"/>
  <c r="AJ5" i="62"/>
  <c r="AL5" i="62" s="1"/>
  <c r="AL4" i="62"/>
  <c r="AJ4" i="62"/>
  <c r="AK4" i="62"/>
  <c r="AJ3" i="62"/>
  <c r="AL3" i="62" s="1"/>
  <c r="G4" i="62"/>
  <c r="G5" i="62"/>
  <c r="G6" i="62"/>
  <c r="G7" i="62"/>
  <c r="G8" i="62"/>
  <c r="G9" i="62"/>
  <c r="G10" i="62"/>
  <c r="G11" i="62"/>
  <c r="G12" i="62"/>
  <c r="G13" i="62"/>
  <c r="G14" i="62"/>
  <c r="G15" i="62"/>
  <c r="G16" i="62"/>
  <c r="G17" i="62"/>
  <c r="G18" i="62"/>
  <c r="G19" i="62"/>
  <c r="G20" i="62"/>
  <c r="G21" i="62"/>
  <c r="G22" i="62"/>
  <c r="G23" i="62"/>
  <c r="G24" i="62"/>
  <c r="G25" i="62"/>
  <c r="G26" i="62"/>
  <c r="G27" i="62"/>
  <c r="G28" i="62"/>
  <c r="G29" i="62"/>
  <c r="G30" i="62"/>
  <c r="G31" i="62"/>
  <c r="G32" i="62"/>
  <c r="G33" i="62"/>
  <c r="G34" i="62"/>
  <c r="G35" i="62"/>
  <c r="G36" i="62"/>
  <c r="G37" i="62"/>
  <c r="G38" i="62"/>
  <c r="G39" i="62"/>
  <c r="G40" i="62"/>
  <c r="G41" i="62"/>
  <c r="G42" i="62"/>
  <c r="G43" i="62"/>
  <c r="G44" i="62"/>
  <c r="G45" i="62"/>
  <c r="G46" i="62"/>
  <c r="G47" i="62"/>
  <c r="G48" i="62"/>
  <c r="G49" i="62"/>
  <c r="G50" i="62"/>
  <c r="G51" i="62"/>
  <c r="G52" i="62"/>
  <c r="G53" i="62"/>
  <c r="G54" i="62"/>
  <c r="G55" i="62"/>
  <c r="G56" i="62"/>
  <c r="G57" i="62"/>
  <c r="G58" i="62"/>
  <c r="G59" i="62"/>
  <c r="G60" i="62"/>
  <c r="G61" i="62"/>
  <c r="G62" i="62"/>
  <c r="G63" i="62"/>
  <c r="G64" i="62"/>
  <c r="G65" i="62"/>
  <c r="G66" i="62"/>
  <c r="G67" i="62"/>
  <c r="G68" i="62"/>
  <c r="G69" i="62"/>
  <c r="G70" i="62"/>
  <c r="G71" i="62"/>
  <c r="G72" i="62"/>
  <c r="G73" i="62"/>
  <c r="G74" i="62"/>
  <c r="G75" i="62"/>
  <c r="G76" i="62"/>
  <c r="G77" i="62"/>
  <c r="G78" i="62"/>
  <c r="G79" i="62"/>
  <c r="G80" i="62"/>
  <c r="G81" i="62"/>
  <c r="G82" i="62"/>
  <c r="G83" i="62"/>
  <c r="G84" i="62"/>
  <c r="G85" i="62"/>
  <c r="G86" i="62"/>
  <c r="G87" i="62"/>
  <c r="G88" i="62"/>
  <c r="G89" i="62"/>
  <c r="G90" i="62"/>
  <c r="G91" i="62"/>
  <c r="G92" i="62"/>
  <c r="G93" i="62"/>
  <c r="G94" i="62"/>
  <c r="G95" i="62"/>
  <c r="G96" i="62"/>
  <c r="G97" i="62"/>
  <c r="G98" i="62"/>
  <c r="G3" i="62"/>
  <c r="AM4" i="61"/>
  <c r="AL3" i="61"/>
  <c r="AK3" i="61"/>
  <c r="AL98" i="61"/>
  <c r="AK98" i="61"/>
  <c r="AL97" i="61"/>
  <c r="AK97" i="61"/>
  <c r="AL96" i="61"/>
  <c r="AK96" i="61"/>
  <c r="AL95" i="61"/>
  <c r="AK95" i="61"/>
  <c r="AL94" i="61"/>
  <c r="AK94" i="61"/>
  <c r="AL93" i="61"/>
  <c r="AK93" i="61"/>
  <c r="AL92" i="61"/>
  <c r="AK92" i="61"/>
  <c r="AL91" i="61"/>
  <c r="AK91" i="61"/>
  <c r="AL90" i="61"/>
  <c r="AK90" i="61"/>
  <c r="AL89" i="61"/>
  <c r="AK89" i="61"/>
  <c r="AL88" i="61"/>
  <c r="AK88" i="61"/>
  <c r="AL87" i="61"/>
  <c r="AK87" i="61"/>
  <c r="AL86" i="61"/>
  <c r="AK86" i="61"/>
  <c r="AL85" i="61"/>
  <c r="AK85" i="61"/>
  <c r="AL84" i="61"/>
  <c r="AK84" i="61"/>
  <c r="AL83" i="61"/>
  <c r="AK83" i="61"/>
  <c r="AL82" i="61"/>
  <c r="AK82" i="61"/>
  <c r="AL81" i="61"/>
  <c r="AK81" i="61"/>
  <c r="AL80" i="61"/>
  <c r="AK80" i="61"/>
  <c r="AL79" i="61"/>
  <c r="AK79" i="61"/>
  <c r="AL78" i="61"/>
  <c r="AK78" i="61"/>
  <c r="AL77" i="61"/>
  <c r="AK77" i="61"/>
  <c r="AL76" i="61"/>
  <c r="AK76" i="61"/>
  <c r="AL75" i="61"/>
  <c r="AK75" i="61"/>
  <c r="AL74" i="61"/>
  <c r="AK74" i="61"/>
  <c r="AL73" i="61"/>
  <c r="AK73" i="61"/>
  <c r="AL72" i="61"/>
  <c r="AK72" i="61"/>
  <c r="AL71" i="61"/>
  <c r="AK71" i="61"/>
  <c r="AL70" i="61"/>
  <c r="AK70" i="61"/>
  <c r="AL69" i="61"/>
  <c r="AK69" i="61"/>
  <c r="AL68" i="61"/>
  <c r="AK68" i="61"/>
  <c r="AL67" i="61"/>
  <c r="AK67" i="61"/>
  <c r="AL66" i="61"/>
  <c r="AK66" i="61"/>
  <c r="AL65" i="61"/>
  <c r="AK65" i="61"/>
  <c r="AL64" i="61"/>
  <c r="AK64" i="61"/>
  <c r="AL63" i="61"/>
  <c r="AK63" i="61"/>
  <c r="AL62" i="61"/>
  <c r="AK62" i="61"/>
  <c r="AL61" i="61"/>
  <c r="AK61" i="61"/>
  <c r="AL60" i="61"/>
  <c r="AK60" i="61"/>
  <c r="AL59" i="61"/>
  <c r="AK59" i="61"/>
  <c r="AL58" i="61"/>
  <c r="AK58" i="61"/>
  <c r="AL57" i="61"/>
  <c r="AK57" i="61"/>
  <c r="AL56" i="61"/>
  <c r="AK56" i="61"/>
  <c r="AL55" i="61"/>
  <c r="AK55" i="61"/>
  <c r="AL54" i="61"/>
  <c r="AK54" i="61"/>
  <c r="AL53" i="61"/>
  <c r="AK53" i="61"/>
  <c r="AL52" i="61"/>
  <c r="AK52" i="61"/>
  <c r="AL51" i="61"/>
  <c r="AK51" i="61"/>
  <c r="AL50" i="61"/>
  <c r="AK50" i="61"/>
  <c r="AL49" i="61"/>
  <c r="AK49" i="61"/>
  <c r="AL48" i="61"/>
  <c r="AK48" i="61"/>
  <c r="AL47" i="61"/>
  <c r="AK47" i="61"/>
  <c r="AL46" i="61"/>
  <c r="AK46" i="61"/>
  <c r="AL45" i="61"/>
  <c r="AK45" i="61"/>
  <c r="AL44" i="61"/>
  <c r="AK44" i="61"/>
  <c r="AL43" i="61"/>
  <c r="AK43" i="61"/>
  <c r="AL42" i="61"/>
  <c r="AK42" i="61"/>
  <c r="AL41" i="61"/>
  <c r="AK41" i="61"/>
  <c r="AL40" i="61"/>
  <c r="AK40" i="61"/>
  <c r="AL39" i="61"/>
  <c r="AK39" i="61"/>
  <c r="AL38" i="61"/>
  <c r="AK38" i="61"/>
  <c r="AL37" i="61"/>
  <c r="AK37" i="61"/>
  <c r="AL36" i="61"/>
  <c r="AK36" i="61"/>
  <c r="AL35" i="61"/>
  <c r="AK35" i="61"/>
  <c r="AL34" i="61"/>
  <c r="AK34" i="61"/>
  <c r="AL33" i="61"/>
  <c r="AK33" i="61"/>
  <c r="AL32" i="61"/>
  <c r="AK32" i="61"/>
  <c r="AL31" i="61"/>
  <c r="AK31" i="61"/>
  <c r="AL30" i="61"/>
  <c r="AK30" i="61"/>
  <c r="AL29" i="61"/>
  <c r="AK29" i="61"/>
  <c r="AL28" i="61"/>
  <c r="AK28" i="61"/>
  <c r="AL27" i="61"/>
  <c r="AK27" i="61"/>
  <c r="AL26" i="61"/>
  <c r="AK26" i="61"/>
  <c r="AL25" i="61"/>
  <c r="AK25" i="61"/>
  <c r="AL24" i="61"/>
  <c r="AK24" i="61"/>
  <c r="AL23" i="61"/>
  <c r="AK23" i="61"/>
  <c r="AL22" i="61"/>
  <c r="AK22" i="61"/>
  <c r="AL21" i="61"/>
  <c r="AK21" i="61"/>
  <c r="AL20" i="61"/>
  <c r="AK20" i="61"/>
  <c r="AL19" i="61"/>
  <c r="AK19" i="61"/>
  <c r="AL18" i="61"/>
  <c r="AK18" i="61"/>
  <c r="AL17" i="61"/>
  <c r="AK17" i="61"/>
  <c r="AL16" i="61"/>
  <c r="AK16" i="61"/>
  <c r="AL15" i="61"/>
  <c r="AK15" i="61"/>
  <c r="AL14" i="61"/>
  <c r="AK14" i="61"/>
  <c r="AL13" i="61"/>
  <c r="AK13" i="61"/>
  <c r="AL12" i="61"/>
  <c r="AK12" i="61"/>
  <c r="AL11" i="61"/>
  <c r="AK11" i="61"/>
  <c r="AL10" i="61"/>
  <c r="AK10" i="61"/>
  <c r="AL9" i="61"/>
  <c r="AK9" i="61"/>
  <c r="AL8" i="61"/>
  <c r="AK8" i="61"/>
  <c r="AL7" i="61"/>
  <c r="AK7" i="61"/>
  <c r="AL6" i="61"/>
  <c r="AK6" i="61"/>
  <c r="AL5" i="61"/>
  <c r="AK5" i="61"/>
  <c r="AL4" i="61"/>
  <c r="AK4" i="61"/>
  <c r="AM5" i="61"/>
  <c r="AM6" i="61" s="1"/>
  <c r="AM7" i="61" s="1"/>
  <c r="AM8" i="61" s="1"/>
  <c r="AM9" i="61" s="1"/>
  <c r="AM10" i="61" s="1"/>
  <c r="AM11" i="61" s="1"/>
  <c r="AM12" i="61" s="1"/>
  <c r="AM13" i="61" s="1"/>
  <c r="AM14" i="61" s="1"/>
  <c r="AM15" i="61" s="1"/>
  <c r="AM16" i="61" s="1"/>
  <c r="AM17" i="61" s="1"/>
  <c r="AM18" i="61" s="1"/>
  <c r="AM19" i="61" s="1"/>
  <c r="AM20" i="61" s="1"/>
  <c r="AM21" i="61" s="1"/>
  <c r="AM22" i="61" s="1"/>
  <c r="AM23" i="61" s="1"/>
  <c r="AM24" i="61" s="1"/>
  <c r="AM25" i="61" s="1"/>
  <c r="AM26" i="61" s="1"/>
  <c r="AM27" i="61" s="1"/>
  <c r="AM28" i="61" s="1"/>
  <c r="AM29" i="61" s="1"/>
  <c r="AM30" i="61" s="1"/>
  <c r="AM31" i="61" s="1"/>
  <c r="AM32" i="61" s="1"/>
  <c r="AM33" i="61" s="1"/>
  <c r="AM34" i="61" s="1"/>
  <c r="AM35" i="61" s="1"/>
  <c r="AM36" i="61" s="1"/>
  <c r="AM37" i="61" s="1"/>
  <c r="AM38" i="61" s="1"/>
  <c r="AM39" i="61" s="1"/>
  <c r="AM40" i="61" s="1"/>
  <c r="AM41" i="61" s="1"/>
  <c r="AM42" i="61" s="1"/>
  <c r="AM43" i="61" s="1"/>
  <c r="AM44" i="61" s="1"/>
  <c r="AM45" i="61" s="1"/>
  <c r="AM46" i="61" s="1"/>
  <c r="AM47" i="61" s="1"/>
  <c r="AM48" i="61" s="1"/>
  <c r="AM49" i="61" s="1"/>
  <c r="AM50" i="61" s="1"/>
  <c r="AM51" i="61" s="1"/>
  <c r="AM52" i="61" s="1"/>
  <c r="AM53" i="61" s="1"/>
  <c r="AM54" i="61" s="1"/>
  <c r="AM55" i="61" s="1"/>
  <c r="AM56" i="61" s="1"/>
  <c r="AM57" i="61" s="1"/>
  <c r="AM58" i="61" s="1"/>
  <c r="AM59" i="61" s="1"/>
  <c r="AM60" i="61" s="1"/>
  <c r="AM61" i="61" s="1"/>
  <c r="AM62" i="61" s="1"/>
  <c r="AM63" i="61" s="1"/>
  <c r="AM64" i="61" s="1"/>
  <c r="AM65" i="61" s="1"/>
  <c r="AM66" i="61" s="1"/>
  <c r="AM67" i="61" s="1"/>
  <c r="AM68" i="61" s="1"/>
  <c r="AM69" i="61" s="1"/>
  <c r="AM70" i="61" s="1"/>
  <c r="AM71" i="61" s="1"/>
  <c r="AM72" i="61" s="1"/>
  <c r="AM73" i="61" s="1"/>
  <c r="AM74" i="61" s="1"/>
  <c r="AM75" i="61" s="1"/>
  <c r="AM76" i="61" s="1"/>
  <c r="AM77" i="61" s="1"/>
  <c r="AM78" i="61" s="1"/>
  <c r="AM79" i="61" s="1"/>
  <c r="AM80" i="61" s="1"/>
  <c r="AM81" i="61" s="1"/>
  <c r="AM82" i="61" s="1"/>
  <c r="AM83" i="61" s="1"/>
  <c r="AM84" i="61" s="1"/>
  <c r="AM85" i="61" s="1"/>
  <c r="AM86" i="61" s="1"/>
  <c r="AM87" i="61" s="1"/>
  <c r="AM88" i="61" s="1"/>
  <c r="AM89" i="61" s="1"/>
  <c r="AM90" i="61" s="1"/>
  <c r="AM91" i="61" s="1"/>
  <c r="AM92" i="61" s="1"/>
  <c r="AM93" i="61" s="1"/>
  <c r="AM94" i="61" s="1"/>
  <c r="AM95" i="61" s="1"/>
  <c r="AM96" i="61" s="1"/>
  <c r="AM97" i="61" s="1"/>
  <c r="AM98" i="61" s="1"/>
  <c r="AJ4" i="61"/>
  <c r="AJ5" i="61"/>
  <c r="AJ6" i="61"/>
  <c r="AJ7" i="61"/>
  <c r="AJ8" i="61"/>
  <c r="AJ9" i="61"/>
  <c r="AJ10" i="61"/>
  <c r="AJ11" i="61"/>
  <c r="AJ12" i="61"/>
  <c r="AJ13" i="61"/>
  <c r="AJ14" i="61"/>
  <c r="AJ15" i="61"/>
  <c r="AJ16" i="61"/>
  <c r="AJ17" i="61"/>
  <c r="AJ18" i="61"/>
  <c r="AJ19" i="61"/>
  <c r="AJ20" i="61"/>
  <c r="AJ21" i="61"/>
  <c r="AJ22" i="61"/>
  <c r="AJ23" i="61"/>
  <c r="AJ24" i="61"/>
  <c r="AJ25" i="61"/>
  <c r="AJ26" i="61"/>
  <c r="AJ27" i="61"/>
  <c r="AJ28" i="61"/>
  <c r="AJ29" i="61"/>
  <c r="AJ30" i="61"/>
  <c r="AJ31" i="61"/>
  <c r="AJ32" i="61"/>
  <c r="AJ33" i="61"/>
  <c r="AJ34" i="61"/>
  <c r="AJ35" i="61"/>
  <c r="AJ36" i="61"/>
  <c r="AJ37" i="61"/>
  <c r="AJ38" i="61"/>
  <c r="AJ39" i="61"/>
  <c r="AJ40" i="61"/>
  <c r="AJ41" i="61"/>
  <c r="AJ42" i="61"/>
  <c r="AJ43" i="61"/>
  <c r="AJ44" i="61"/>
  <c r="AJ45" i="61"/>
  <c r="AJ46" i="61"/>
  <c r="AJ47" i="61"/>
  <c r="AJ48" i="61"/>
  <c r="AJ49" i="61"/>
  <c r="AJ50" i="61"/>
  <c r="AJ51" i="61"/>
  <c r="AJ52" i="61"/>
  <c r="AJ53" i="61"/>
  <c r="AJ54" i="61"/>
  <c r="AJ55" i="61"/>
  <c r="AJ56" i="61"/>
  <c r="AJ57" i="61"/>
  <c r="AJ58" i="61"/>
  <c r="AJ59" i="61"/>
  <c r="AJ60" i="61"/>
  <c r="AJ61" i="61"/>
  <c r="AJ62" i="61"/>
  <c r="AJ63" i="61"/>
  <c r="AJ64" i="61"/>
  <c r="AJ65" i="61"/>
  <c r="AJ66" i="61"/>
  <c r="AJ67" i="61"/>
  <c r="AJ68" i="61"/>
  <c r="AJ69" i="61"/>
  <c r="AJ70" i="61"/>
  <c r="AJ71" i="61"/>
  <c r="AJ72" i="61"/>
  <c r="AJ73" i="61"/>
  <c r="AJ74" i="61"/>
  <c r="AJ75" i="61"/>
  <c r="AJ76" i="61"/>
  <c r="AJ77" i="61"/>
  <c r="AJ78" i="61"/>
  <c r="AJ79" i="61"/>
  <c r="AJ80" i="61"/>
  <c r="AJ81" i="61"/>
  <c r="AJ82" i="61"/>
  <c r="AJ83" i="61"/>
  <c r="AJ84" i="61"/>
  <c r="AJ85" i="61"/>
  <c r="AJ86" i="61"/>
  <c r="AJ87" i="61"/>
  <c r="AJ88" i="61"/>
  <c r="AJ89" i="61"/>
  <c r="AJ90" i="61"/>
  <c r="AJ91" i="61"/>
  <c r="AJ92" i="61"/>
  <c r="AJ93" i="61"/>
  <c r="AJ94" i="61"/>
  <c r="AJ95" i="61"/>
  <c r="AJ96" i="61"/>
  <c r="AJ97" i="61"/>
  <c r="AJ98" i="61"/>
  <c r="AJ3" i="61"/>
  <c r="AI4" i="61"/>
  <c r="AI5" i="61"/>
  <c r="AI6" i="61"/>
  <c r="AI7" i="61"/>
  <c r="AI8" i="61"/>
  <c r="AI9" i="61"/>
  <c r="AI10" i="61"/>
  <c r="AI11" i="61"/>
  <c r="AI12" i="61"/>
  <c r="AI13" i="61"/>
  <c r="AI14" i="61"/>
  <c r="AI15" i="61"/>
  <c r="AI16" i="61"/>
  <c r="AI17" i="61"/>
  <c r="AI18" i="61"/>
  <c r="AI19" i="61"/>
  <c r="AI20" i="61"/>
  <c r="AI21" i="61"/>
  <c r="AI22" i="61"/>
  <c r="AI23" i="61"/>
  <c r="AI24" i="61"/>
  <c r="AI25" i="61"/>
  <c r="AI26" i="61"/>
  <c r="AI27" i="61"/>
  <c r="AI28" i="61"/>
  <c r="AI29" i="61"/>
  <c r="AI30" i="61"/>
  <c r="AI31" i="61"/>
  <c r="AI32" i="61"/>
  <c r="AI33" i="61"/>
  <c r="AI34" i="61"/>
  <c r="AI35" i="61"/>
  <c r="AI36" i="61"/>
  <c r="AI37" i="61"/>
  <c r="AI38" i="61"/>
  <c r="AI39" i="61"/>
  <c r="AI40" i="61"/>
  <c r="AI41" i="61"/>
  <c r="AI42" i="61"/>
  <c r="AI43" i="61"/>
  <c r="AI44" i="61"/>
  <c r="AI45" i="61"/>
  <c r="AI46" i="61"/>
  <c r="AI47" i="61"/>
  <c r="AI48" i="61"/>
  <c r="AI49" i="61"/>
  <c r="AI50" i="61"/>
  <c r="AI51" i="61"/>
  <c r="AI52" i="61"/>
  <c r="AI53" i="61"/>
  <c r="AI54" i="61"/>
  <c r="AI55" i="61"/>
  <c r="AI56" i="61"/>
  <c r="AI57" i="61"/>
  <c r="AI58" i="61"/>
  <c r="AI59" i="61"/>
  <c r="AI60" i="61"/>
  <c r="AI61" i="61"/>
  <c r="AI62" i="61"/>
  <c r="AI63" i="61"/>
  <c r="AI64" i="61"/>
  <c r="AI65" i="61"/>
  <c r="AI66" i="61"/>
  <c r="AI67" i="61"/>
  <c r="AI68" i="61"/>
  <c r="AI69" i="61"/>
  <c r="AI70" i="61"/>
  <c r="AI71" i="61"/>
  <c r="AI72" i="61"/>
  <c r="AI73" i="61"/>
  <c r="AI74" i="61"/>
  <c r="AI75" i="61"/>
  <c r="AI76" i="61"/>
  <c r="AI77" i="61"/>
  <c r="AI78" i="61"/>
  <c r="AI79" i="61"/>
  <c r="AI80" i="61"/>
  <c r="AI81" i="61"/>
  <c r="AI82" i="61"/>
  <c r="AI83" i="61"/>
  <c r="AI84" i="61"/>
  <c r="AI85" i="61"/>
  <c r="AI86" i="61"/>
  <c r="AI87" i="61"/>
  <c r="AI88" i="61"/>
  <c r="AI89" i="61"/>
  <c r="AI90" i="61"/>
  <c r="AI91" i="61"/>
  <c r="AI92" i="61"/>
  <c r="AI93" i="61"/>
  <c r="AI94" i="61"/>
  <c r="AI95" i="61"/>
  <c r="AI96" i="61"/>
  <c r="AI97" i="61"/>
  <c r="AI98" i="61"/>
  <c r="AI3" i="61"/>
  <c r="G4" i="61"/>
  <c r="G5" i="61"/>
  <c r="G6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30" i="61"/>
  <c r="G31" i="61"/>
  <c r="G32" i="61"/>
  <c r="G33" i="61"/>
  <c r="G34" i="61"/>
  <c r="G35" i="61"/>
  <c r="G36" i="61"/>
  <c r="G37" i="61"/>
  <c r="G38" i="61"/>
  <c r="G39" i="61"/>
  <c r="G40" i="61"/>
  <c r="G41" i="61"/>
  <c r="G42" i="61"/>
  <c r="G43" i="61"/>
  <c r="G44" i="61"/>
  <c r="G45" i="61"/>
  <c r="G46" i="61"/>
  <c r="G47" i="61"/>
  <c r="G48" i="61"/>
  <c r="G49" i="61"/>
  <c r="G50" i="61"/>
  <c r="G51" i="61"/>
  <c r="G52" i="61"/>
  <c r="G53" i="61"/>
  <c r="G54" i="61"/>
  <c r="G55" i="61"/>
  <c r="G56" i="61"/>
  <c r="G57" i="61"/>
  <c r="G58" i="61"/>
  <c r="G59" i="61"/>
  <c r="G60" i="61"/>
  <c r="G61" i="61"/>
  <c r="G62" i="61"/>
  <c r="G63" i="61"/>
  <c r="G64" i="61"/>
  <c r="G65" i="61"/>
  <c r="G66" i="61"/>
  <c r="G67" i="61"/>
  <c r="G68" i="61"/>
  <c r="G69" i="61"/>
  <c r="G70" i="61"/>
  <c r="G71" i="61"/>
  <c r="G72" i="61"/>
  <c r="G73" i="61"/>
  <c r="G74" i="61"/>
  <c r="G75" i="61"/>
  <c r="G76" i="61"/>
  <c r="G77" i="61"/>
  <c r="G78" i="61"/>
  <c r="G79" i="61"/>
  <c r="G80" i="61"/>
  <c r="G81" i="61"/>
  <c r="G82" i="61"/>
  <c r="G83" i="61"/>
  <c r="G84" i="61"/>
  <c r="G85" i="61"/>
  <c r="G86" i="61"/>
  <c r="G87" i="61"/>
  <c r="G88" i="61"/>
  <c r="G89" i="61"/>
  <c r="G90" i="61"/>
  <c r="G91" i="61"/>
  <c r="G92" i="61"/>
  <c r="G93" i="61"/>
  <c r="G94" i="61"/>
  <c r="G95" i="61"/>
  <c r="G96" i="61"/>
  <c r="G97" i="61"/>
  <c r="G98" i="61"/>
  <c r="G3" i="61"/>
  <c r="AO45" i="20"/>
  <c r="AP45" i="20"/>
  <c r="AQ45" i="20"/>
  <c r="AR45" i="20"/>
  <c r="AS45" i="20"/>
  <c r="AO46" i="20"/>
  <c r="AP46" i="20"/>
  <c r="AQ46" i="20"/>
  <c r="AR46" i="20"/>
  <c r="AS46" i="20"/>
  <c r="AO47" i="20"/>
  <c r="AP47" i="20"/>
  <c r="AQ47" i="20"/>
  <c r="AR47" i="20"/>
  <c r="AS47" i="20"/>
  <c r="AO48" i="20"/>
  <c r="AP48" i="20"/>
  <c r="AQ48" i="20"/>
  <c r="AR48" i="20"/>
  <c r="AS48" i="20"/>
  <c r="AO49" i="20"/>
  <c r="AP49" i="20"/>
  <c r="AQ49" i="20"/>
  <c r="AR49" i="20"/>
  <c r="AS49" i="20"/>
  <c r="AO50" i="20"/>
  <c r="AP50" i="20"/>
  <c r="AQ50" i="20"/>
  <c r="AR50" i="20"/>
  <c r="AS50" i="20"/>
  <c r="AO51" i="20"/>
  <c r="AP51" i="20"/>
  <c r="AQ51" i="20"/>
  <c r="AR51" i="20"/>
  <c r="AS51" i="20"/>
  <c r="AO52" i="20"/>
  <c r="AP52" i="20"/>
  <c r="AQ52" i="20"/>
  <c r="AR52" i="20"/>
  <c r="AS52" i="20"/>
  <c r="AO53" i="20"/>
  <c r="AP53" i="20"/>
  <c r="AQ53" i="20"/>
  <c r="AR53" i="20"/>
  <c r="AS53" i="20"/>
  <c r="AO54" i="20"/>
  <c r="AP54" i="20"/>
  <c r="AQ54" i="20"/>
  <c r="AR54" i="20"/>
  <c r="AS54" i="20"/>
  <c r="AO55" i="20"/>
  <c r="AP55" i="20"/>
  <c r="AQ55" i="20"/>
  <c r="AR55" i="20"/>
  <c r="AS55" i="20"/>
  <c r="AO56" i="20"/>
  <c r="AP56" i="20"/>
  <c r="AQ56" i="20"/>
  <c r="AR56" i="20"/>
  <c r="AS56" i="20"/>
  <c r="AO57" i="20"/>
  <c r="AP57" i="20"/>
  <c r="AQ57" i="20"/>
  <c r="AR57" i="20"/>
  <c r="AS57" i="20"/>
  <c r="AO58" i="20"/>
  <c r="AP58" i="20"/>
  <c r="AQ58" i="20"/>
  <c r="AR58" i="20"/>
  <c r="AS58" i="20"/>
  <c r="AO59" i="20"/>
  <c r="AP59" i="20"/>
  <c r="AQ59" i="20"/>
  <c r="AR59" i="20"/>
  <c r="AS59" i="20"/>
  <c r="AO60" i="20"/>
  <c r="AP60" i="20"/>
  <c r="AQ60" i="20"/>
  <c r="AR60" i="20"/>
  <c r="AS60" i="20"/>
  <c r="AO61" i="20"/>
  <c r="AP61" i="20"/>
  <c r="AQ61" i="20"/>
  <c r="AR61" i="20"/>
  <c r="AS61" i="20"/>
  <c r="AO62" i="20"/>
  <c r="AP62" i="20"/>
  <c r="AQ62" i="20"/>
  <c r="AR62" i="20"/>
  <c r="AS62" i="20"/>
  <c r="AO63" i="20"/>
  <c r="AP63" i="20"/>
  <c r="AQ63" i="20"/>
  <c r="AR63" i="20"/>
  <c r="AS63" i="20"/>
  <c r="AO64" i="20"/>
  <c r="AP64" i="20"/>
  <c r="AQ64" i="20"/>
  <c r="AR64" i="20"/>
  <c r="AS64" i="20"/>
  <c r="AO65" i="20"/>
  <c r="AP65" i="20"/>
  <c r="AQ65" i="20"/>
  <c r="AR65" i="20"/>
  <c r="AS65" i="20"/>
  <c r="AO66" i="20"/>
  <c r="AP66" i="20"/>
  <c r="AQ66" i="20"/>
  <c r="AR66" i="20"/>
  <c r="AS66" i="20"/>
  <c r="AO67" i="20"/>
  <c r="AP67" i="20"/>
  <c r="AQ67" i="20"/>
  <c r="AR67" i="20"/>
  <c r="AS67" i="20"/>
  <c r="AO68" i="20"/>
  <c r="AP68" i="20"/>
  <c r="AQ68" i="20"/>
  <c r="AR68" i="20"/>
  <c r="AS68" i="20"/>
  <c r="AO69" i="20"/>
  <c r="AP69" i="20"/>
  <c r="AQ69" i="20"/>
  <c r="AR69" i="20"/>
  <c r="AS69" i="20"/>
  <c r="AO70" i="20"/>
  <c r="AP70" i="20"/>
  <c r="AQ70" i="20"/>
  <c r="AR70" i="20"/>
  <c r="AS70" i="20"/>
  <c r="AO71" i="20"/>
  <c r="AP71" i="20"/>
  <c r="AQ71" i="20"/>
  <c r="AR71" i="20"/>
  <c r="AS71" i="20"/>
  <c r="AO72" i="20"/>
  <c r="AP72" i="20"/>
  <c r="AQ72" i="20"/>
  <c r="AR72" i="20"/>
  <c r="AS72" i="20"/>
  <c r="AO73" i="20"/>
  <c r="AP73" i="20"/>
  <c r="AQ73" i="20"/>
  <c r="AR73" i="20"/>
  <c r="AS73" i="20"/>
  <c r="AO74" i="20"/>
  <c r="AP74" i="20"/>
  <c r="AQ74" i="20"/>
  <c r="AR74" i="20"/>
  <c r="AS74" i="20"/>
  <c r="AO75" i="20"/>
  <c r="AP75" i="20"/>
  <c r="AQ75" i="20"/>
  <c r="AR75" i="20"/>
  <c r="AS75" i="20"/>
  <c r="AO76" i="20"/>
  <c r="AP76" i="20"/>
  <c r="AQ76" i="20"/>
  <c r="AR76" i="20"/>
  <c r="AS76" i="20"/>
  <c r="AO77" i="20"/>
  <c r="AP77" i="20"/>
  <c r="AQ77" i="20"/>
  <c r="AR77" i="20"/>
  <c r="AS77" i="20"/>
  <c r="AO78" i="20"/>
  <c r="AP78" i="20"/>
  <c r="AQ78" i="20"/>
  <c r="AR78" i="20"/>
  <c r="AS78" i="20"/>
  <c r="AO79" i="20"/>
  <c r="AP79" i="20"/>
  <c r="AQ79" i="20"/>
  <c r="AR79" i="20"/>
  <c r="AS79" i="20"/>
  <c r="AO80" i="20"/>
  <c r="AP80" i="20"/>
  <c r="AQ80" i="20"/>
  <c r="AR80" i="20"/>
  <c r="AS80" i="20"/>
  <c r="AO81" i="20"/>
  <c r="AP81" i="20"/>
  <c r="AQ81" i="20"/>
  <c r="AR81" i="20"/>
  <c r="AS81" i="20"/>
  <c r="AO82" i="20"/>
  <c r="AP82" i="20"/>
  <c r="AQ82" i="20"/>
  <c r="AR82" i="20"/>
  <c r="AS82" i="20"/>
  <c r="AO83" i="20"/>
  <c r="AP83" i="20"/>
  <c r="AQ83" i="20"/>
  <c r="AR83" i="20"/>
  <c r="AS83" i="20"/>
  <c r="AO84" i="20"/>
  <c r="AP84" i="20"/>
  <c r="AQ84" i="20"/>
  <c r="AR84" i="20"/>
  <c r="AS84" i="20"/>
  <c r="AO85" i="20"/>
  <c r="AP85" i="20"/>
  <c r="AQ85" i="20"/>
  <c r="AR85" i="20"/>
  <c r="AS85" i="20"/>
  <c r="AO86" i="20"/>
  <c r="AP86" i="20"/>
  <c r="AQ86" i="20"/>
  <c r="AR86" i="20"/>
  <c r="AS86" i="20"/>
  <c r="AO87" i="20"/>
  <c r="AP87" i="20"/>
  <c r="AQ87" i="20"/>
  <c r="AR87" i="20"/>
  <c r="AS87" i="20"/>
  <c r="AO88" i="20"/>
  <c r="AP88" i="20"/>
  <c r="AQ88" i="20"/>
  <c r="AR88" i="20"/>
  <c r="AS88" i="20"/>
  <c r="AO89" i="20"/>
  <c r="AP89" i="20"/>
  <c r="AQ89" i="20"/>
  <c r="AR89" i="20"/>
  <c r="AS89" i="20"/>
  <c r="AO90" i="20"/>
  <c r="AP90" i="20"/>
  <c r="AQ90" i="20"/>
  <c r="AR90" i="20"/>
  <c r="AS90" i="20"/>
  <c r="AO91" i="20"/>
  <c r="AP91" i="20"/>
  <c r="AQ91" i="20"/>
  <c r="AR91" i="20"/>
  <c r="AS91" i="20"/>
  <c r="AO92" i="20"/>
  <c r="AP92" i="20"/>
  <c r="AQ92" i="20"/>
  <c r="AR92" i="20"/>
  <c r="AS92" i="20"/>
  <c r="AO93" i="20"/>
  <c r="AP93" i="20"/>
  <c r="AQ93" i="20"/>
  <c r="AR93" i="20"/>
  <c r="AS93" i="20"/>
  <c r="AO94" i="20"/>
  <c r="AP94" i="20"/>
  <c r="AQ94" i="20"/>
  <c r="AR94" i="20"/>
  <c r="AS94" i="20"/>
  <c r="AO95" i="20"/>
  <c r="AP95" i="20"/>
  <c r="AQ95" i="20"/>
  <c r="AR95" i="20"/>
  <c r="AS95" i="20"/>
  <c r="AO96" i="20"/>
  <c r="AP96" i="20"/>
  <c r="AQ96" i="20"/>
  <c r="AR96" i="20"/>
  <c r="AS96" i="20"/>
  <c r="AO97" i="20"/>
  <c r="AP97" i="20"/>
  <c r="AQ97" i="20"/>
  <c r="AR97" i="20"/>
  <c r="AS97" i="20"/>
  <c r="AO98" i="20"/>
  <c r="AP98" i="20"/>
  <c r="AQ98" i="20"/>
  <c r="AR98" i="20"/>
  <c r="AS98" i="20"/>
  <c r="AO99" i="20"/>
  <c r="AP99" i="20"/>
  <c r="AQ99" i="20"/>
  <c r="AR99" i="20"/>
  <c r="AS99" i="20"/>
  <c r="AO100" i="20"/>
  <c r="AP100" i="20"/>
  <c r="AQ100" i="20"/>
  <c r="AR100" i="20"/>
  <c r="AS100" i="20"/>
  <c r="AO101" i="20"/>
  <c r="AP101" i="20"/>
  <c r="AQ101" i="20"/>
  <c r="AR101" i="20"/>
  <c r="AS101" i="20"/>
  <c r="AO102" i="20"/>
  <c r="AP102" i="20"/>
  <c r="AQ102" i="20"/>
  <c r="AR102" i="20"/>
  <c r="AS102" i="20"/>
  <c r="AO103" i="20"/>
  <c r="AP103" i="20"/>
  <c r="AQ103" i="20"/>
  <c r="AR103" i="20"/>
  <c r="AS103" i="20"/>
  <c r="AO104" i="20"/>
  <c r="AP104" i="20"/>
  <c r="AQ104" i="20"/>
  <c r="AR104" i="20"/>
  <c r="AS104" i="20"/>
  <c r="AO105" i="20"/>
  <c r="AP105" i="20"/>
  <c r="AQ105" i="20"/>
  <c r="AR105" i="20"/>
  <c r="AS105" i="20"/>
  <c r="AO106" i="20"/>
  <c r="AP106" i="20"/>
  <c r="AQ106" i="20"/>
  <c r="AR106" i="20"/>
  <c r="AS106" i="20"/>
  <c r="AO107" i="20"/>
  <c r="AP107" i="20"/>
  <c r="AQ107" i="20"/>
  <c r="AR107" i="20"/>
  <c r="AS107" i="20"/>
  <c r="AO108" i="20"/>
  <c r="AP108" i="20"/>
  <c r="AQ108" i="20"/>
  <c r="AR108" i="20"/>
  <c r="AS108" i="20"/>
  <c r="AO109" i="20"/>
  <c r="AP109" i="20"/>
  <c r="AQ109" i="20"/>
  <c r="AR109" i="20"/>
  <c r="AS109" i="20"/>
  <c r="AO110" i="20"/>
  <c r="AP110" i="20"/>
  <c r="AQ110" i="20"/>
  <c r="AR110" i="20"/>
  <c r="AS110" i="20"/>
  <c r="AO111" i="20"/>
  <c r="AP111" i="20"/>
  <c r="AQ111" i="20"/>
  <c r="AR111" i="20"/>
  <c r="AS111" i="20"/>
  <c r="AO112" i="20"/>
  <c r="AP112" i="20"/>
  <c r="AQ112" i="20"/>
  <c r="AR112" i="20"/>
  <c r="AS112" i="20"/>
  <c r="AO113" i="20"/>
  <c r="AP113" i="20"/>
  <c r="AQ113" i="20"/>
  <c r="AR113" i="20"/>
  <c r="AS113" i="20"/>
  <c r="AO114" i="20"/>
  <c r="AP114" i="20"/>
  <c r="AQ114" i="20"/>
  <c r="AR114" i="20"/>
  <c r="AS114" i="20"/>
  <c r="AO115" i="20"/>
  <c r="AP115" i="20"/>
  <c r="AQ115" i="20"/>
  <c r="AR115" i="20"/>
  <c r="AS115" i="20"/>
  <c r="AO116" i="20"/>
  <c r="AP116" i="20"/>
  <c r="AQ116" i="20"/>
  <c r="AR116" i="20"/>
  <c r="AS116" i="20"/>
  <c r="AO117" i="20"/>
  <c r="AP117" i="20"/>
  <c r="AQ117" i="20"/>
  <c r="AR117" i="20"/>
  <c r="AS117" i="20"/>
  <c r="AO118" i="20"/>
  <c r="AP118" i="20"/>
  <c r="AQ118" i="20"/>
  <c r="AR118" i="20"/>
  <c r="AS118" i="20"/>
  <c r="AO119" i="20"/>
  <c r="AP119" i="20"/>
  <c r="AQ119" i="20"/>
  <c r="AR119" i="20"/>
  <c r="AS119" i="20"/>
  <c r="AO120" i="20"/>
  <c r="AP120" i="20"/>
  <c r="AQ120" i="20"/>
  <c r="AR120" i="20"/>
  <c r="AS120" i="20"/>
  <c r="AO121" i="20"/>
  <c r="AP121" i="20"/>
  <c r="AQ121" i="20"/>
  <c r="AR121" i="20"/>
  <c r="AS121" i="20"/>
  <c r="AO122" i="20"/>
  <c r="AP122" i="20"/>
  <c r="AQ122" i="20"/>
  <c r="AR122" i="20"/>
  <c r="AS122" i="20"/>
  <c r="AO123" i="20"/>
  <c r="AP123" i="20"/>
  <c r="AQ123" i="20"/>
  <c r="AR123" i="20"/>
  <c r="AS123" i="20"/>
  <c r="AO124" i="20"/>
  <c r="AP124" i="20"/>
  <c r="AQ124" i="20"/>
  <c r="AR124" i="20"/>
  <c r="AS124" i="20"/>
  <c r="AO125" i="20"/>
  <c r="AP125" i="20"/>
  <c r="AQ125" i="20"/>
  <c r="AR125" i="20"/>
  <c r="AS125" i="20"/>
  <c r="AO126" i="20"/>
  <c r="AP126" i="20"/>
  <c r="AQ126" i="20"/>
  <c r="AR126" i="20"/>
  <c r="AS126" i="20"/>
  <c r="AO127" i="20"/>
  <c r="AP127" i="20"/>
  <c r="AQ127" i="20"/>
  <c r="AR127" i="20"/>
  <c r="AS127" i="20"/>
  <c r="AO128" i="20"/>
  <c r="AP128" i="20"/>
  <c r="AQ128" i="20"/>
  <c r="AR128" i="20"/>
  <c r="AS128" i="20"/>
  <c r="AO129" i="20"/>
  <c r="AP129" i="20"/>
  <c r="AQ129" i="20"/>
  <c r="AR129" i="20"/>
  <c r="AS129" i="20"/>
  <c r="AO130" i="20"/>
  <c r="AP130" i="20"/>
  <c r="AQ130" i="20"/>
  <c r="AR130" i="20"/>
  <c r="AS130" i="20"/>
  <c r="AO131" i="20"/>
  <c r="AP131" i="20"/>
  <c r="AQ131" i="20"/>
  <c r="AR131" i="20"/>
  <c r="AS131" i="20"/>
  <c r="AO132" i="20"/>
  <c r="AP132" i="20"/>
  <c r="AQ132" i="20"/>
  <c r="AR132" i="20"/>
  <c r="AS132" i="20"/>
  <c r="AO133" i="20"/>
  <c r="AP133" i="20"/>
  <c r="AQ133" i="20"/>
  <c r="AR133" i="20"/>
  <c r="AS133" i="20"/>
  <c r="AO134" i="20"/>
  <c r="AP134" i="20"/>
  <c r="AQ134" i="20"/>
  <c r="AR134" i="20"/>
  <c r="AS134" i="20"/>
  <c r="AO135" i="20"/>
  <c r="AP135" i="20"/>
  <c r="AQ135" i="20"/>
  <c r="AR135" i="20"/>
  <c r="AS135" i="20"/>
  <c r="AO136" i="20"/>
  <c r="AP136" i="20"/>
  <c r="AQ136" i="20"/>
  <c r="AR136" i="20"/>
  <c r="AS136" i="20"/>
  <c r="AO137" i="20"/>
  <c r="AP137" i="20"/>
  <c r="AQ137" i="20"/>
  <c r="AR137" i="20"/>
  <c r="AS137" i="20"/>
  <c r="AO138" i="20"/>
  <c r="AP138" i="20"/>
  <c r="AQ138" i="20"/>
  <c r="AR138" i="20"/>
  <c r="AS138" i="20"/>
  <c r="AO139" i="20"/>
  <c r="AP139" i="20"/>
  <c r="AQ139" i="20"/>
  <c r="AR139" i="20"/>
  <c r="AS139" i="20"/>
  <c r="AO140" i="20"/>
  <c r="AP140" i="20"/>
  <c r="AQ140" i="20"/>
  <c r="AR140" i="20"/>
  <c r="AS140" i="20"/>
  <c r="AO141" i="20"/>
  <c r="AP141" i="20"/>
  <c r="AQ141" i="20"/>
  <c r="AR141" i="20"/>
  <c r="AS141" i="20"/>
  <c r="AO142" i="20"/>
  <c r="AP142" i="20"/>
  <c r="AQ142" i="20"/>
  <c r="AR142" i="20"/>
  <c r="AS142" i="20"/>
  <c r="AO143" i="20"/>
  <c r="AP143" i="20"/>
  <c r="AQ143" i="20"/>
  <c r="AR143" i="20"/>
  <c r="AS143" i="20"/>
  <c r="AP44" i="20"/>
  <c r="AQ44" i="20"/>
  <c r="AR44" i="20"/>
  <c r="AS44" i="20"/>
  <c r="AO44" i="20"/>
  <c r="AN45" i="20"/>
  <c r="AN46" i="20"/>
  <c r="AN47" i="20"/>
  <c r="AN48" i="20"/>
  <c r="AN49" i="20"/>
  <c r="AN50" i="20"/>
  <c r="AN51" i="20"/>
  <c r="AN52" i="20"/>
  <c r="AN53" i="20"/>
  <c r="AN54" i="20"/>
  <c r="AN55" i="20"/>
  <c r="AN56" i="20"/>
  <c r="AN57" i="20"/>
  <c r="AN58" i="20"/>
  <c r="AN59" i="20"/>
  <c r="AN60" i="20"/>
  <c r="AN61" i="20"/>
  <c r="AN62" i="20"/>
  <c r="AN63" i="20"/>
  <c r="AN64" i="20"/>
  <c r="AN65" i="20"/>
  <c r="AN66" i="20"/>
  <c r="AN67" i="20"/>
  <c r="AN68" i="20"/>
  <c r="AN69" i="20"/>
  <c r="AN70" i="20"/>
  <c r="AN71" i="20"/>
  <c r="AN72" i="20"/>
  <c r="AN73" i="20"/>
  <c r="AN74" i="20"/>
  <c r="AN75" i="20"/>
  <c r="AN76" i="20"/>
  <c r="AN77" i="20"/>
  <c r="AN78" i="20"/>
  <c r="AN79" i="20"/>
  <c r="AN80" i="20"/>
  <c r="AN81" i="20"/>
  <c r="AN82" i="20"/>
  <c r="AN83" i="20"/>
  <c r="AN84" i="20"/>
  <c r="AN85" i="20"/>
  <c r="AN86" i="20"/>
  <c r="AN87" i="20"/>
  <c r="AN88" i="20"/>
  <c r="AN89" i="20"/>
  <c r="AN90" i="20"/>
  <c r="AN91" i="20"/>
  <c r="AN92" i="20"/>
  <c r="AN93" i="20"/>
  <c r="AN94" i="20"/>
  <c r="AN95" i="20"/>
  <c r="AN96" i="20"/>
  <c r="AN97" i="20"/>
  <c r="AN98" i="20"/>
  <c r="AN99" i="20"/>
  <c r="AN100" i="20"/>
  <c r="AN101" i="20"/>
  <c r="AN102" i="20"/>
  <c r="AN103" i="20"/>
  <c r="AN104" i="20"/>
  <c r="AN105" i="20"/>
  <c r="AN106" i="20"/>
  <c r="AN107" i="20"/>
  <c r="AN108" i="20"/>
  <c r="AN109" i="20"/>
  <c r="AN110" i="20"/>
  <c r="AN111" i="20"/>
  <c r="AN112" i="20"/>
  <c r="AN113" i="20"/>
  <c r="AN114" i="20"/>
  <c r="AN115" i="20"/>
  <c r="AN116" i="20"/>
  <c r="AN117" i="20"/>
  <c r="AN118" i="20"/>
  <c r="AN119" i="20"/>
  <c r="AN120" i="20"/>
  <c r="AN121" i="20"/>
  <c r="AN122" i="20"/>
  <c r="AN123" i="20"/>
  <c r="AN124" i="20"/>
  <c r="AN125" i="20"/>
  <c r="AN126" i="20"/>
  <c r="AN127" i="20"/>
  <c r="AN128" i="20"/>
  <c r="AN129" i="20"/>
  <c r="AN130" i="20"/>
  <c r="AN131" i="20"/>
  <c r="AN132" i="20"/>
  <c r="AN133" i="20"/>
  <c r="AN134" i="20"/>
  <c r="AN135" i="20"/>
  <c r="AN136" i="20"/>
  <c r="AN137" i="20"/>
  <c r="AN138" i="20"/>
  <c r="AN139" i="20"/>
  <c r="AN140" i="20"/>
  <c r="AN141" i="20"/>
  <c r="AN142" i="20"/>
  <c r="AN143" i="20"/>
  <c r="AN44" i="20"/>
  <c r="AH45" i="20"/>
  <c r="AI45" i="20"/>
  <c r="AJ45" i="20"/>
  <c r="AK45" i="20"/>
  <c r="AL45" i="20"/>
  <c r="AH46" i="20"/>
  <c r="AI46" i="20"/>
  <c r="AJ46" i="20"/>
  <c r="AK46" i="20"/>
  <c r="AL46" i="20"/>
  <c r="AH47" i="20"/>
  <c r="AI47" i="20"/>
  <c r="AJ47" i="20"/>
  <c r="AK47" i="20"/>
  <c r="AL47" i="20"/>
  <c r="AH48" i="20"/>
  <c r="AI48" i="20"/>
  <c r="AJ48" i="20"/>
  <c r="AK48" i="20"/>
  <c r="AL48" i="20"/>
  <c r="AH49" i="20"/>
  <c r="AI49" i="20"/>
  <c r="AJ49" i="20"/>
  <c r="AK49" i="20"/>
  <c r="AL49" i="20"/>
  <c r="AH50" i="20"/>
  <c r="AI50" i="20"/>
  <c r="AJ50" i="20"/>
  <c r="AK50" i="20"/>
  <c r="AL50" i="20"/>
  <c r="AH51" i="20"/>
  <c r="AI51" i="20"/>
  <c r="AJ51" i="20"/>
  <c r="AK51" i="20"/>
  <c r="AL51" i="20"/>
  <c r="AH52" i="20"/>
  <c r="AI52" i="20"/>
  <c r="AJ52" i="20"/>
  <c r="AK52" i="20"/>
  <c r="AL52" i="20"/>
  <c r="AH53" i="20"/>
  <c r="AI53" i="20"/>
  <c r="AJ53" i="20"/>
  <c r="AK53" i="20"/>
  <c r="AL53" i="20"/>
  <c r="AH54" i="20"/>
  <c r="AI54" i="20"/>
  <c r="AJ54" i="20"/>
  <c r="AK54" i="20"/>
  <c r="AL54" i="20"/>
  <c r="AH55" i="20"/>
  <c r="AI55" i="20"/>
  <c r="AJ55" i="20"/>
  <c r="AK55" i="20"/>
  <c r="AL55" i="20"/>
  <c r="AH56" i="20"/>
  <c r="AI56" i="20"/>
  <c r="AJ56" i="20"/>
  <c r="AK56" i="20"/>
  <c r="AL56" i="20"/>
  <c r="AH57" i="20"/>
  <c r="AI57" i="20"/>
  <c r="AJ57" i="20"/>
  <c r="AK57" i="20"/>
  <c r="AL57" i="20"/>
  <c r="AH58" i="20"/>
  <c r="AI58" i="20"/>
  <c r="AJ58" i="20"/>
  <c r="AK58" i="20"/>
  <c r="AL58" i="20"/>
  <c r="AH59" i="20"/>
  <c r="AI59" i="20"/>
  <c r="AJ59" i="20"/>
  <c r="AK59" i="20"/>
  <c r="AL59" i="20"/>
  <c r="AH60" i="20"/>
  <c r="AI60" i="20"/>
  <c r="AJ60" i="20"/>
  <c r="AK60" i="20"/>
  <c r="AL60" i="20"/>
  <c r="AH61" i="20"/>
  <c r="AI61" i="20"/>
  <c r="AJ61" i="20"/>
  <c r="AK61" i="20"/>
  <c r="AL61" i="20"/>
  <c r="AH62" i="20"/>
  <c r="AI62" i="20"/>
  <c r="AJ62" i="20"/>
  <c r="AK62" i="20"/>
  <c r="AL62" i="20"/>
  <c r="AH63" i="20"/>
  <c r="AI63" i="20"/>
  <c r="AJ63" i="20"/>
  <c r="AK63" i="20"/>
  <c r="AL63" i="20"/>
  <c r="AH64" i="20"/>
  <c r="AI64" i="20"/>
  <c r="AJ64" i="20"/>
  <c r="AK64" i="20"/>
  <c r="AL64" i="20"/>
  <c r="AH65" i="20"/>
  <c r="AI65" i="20"/>
  <c r="AJ65" i="20"/>
  <c r="AK65" i="20"/>
  <c r="AL65" i="20"/>
  <c r="AH66" i="20"/>
  <c r="AI66" i="20"/>
  <c r="AJ66" i="20"/>
  <c r="AK66" i="20"/>
  <c r="AL66" i="20"/>
  <c r="AH67" i="20"/>
  <c r="AI67" i="20"/>
  <c r="AJ67" i="20"/>
  <c r="AK67" i="20"/>
  <c r="AL67" i="20"/>
  <c r="AH68" i="20"/>
  <c r="AI68" i="20"/>
  <c r="AJ68" i="20"/>
  <c r="AK68" i="20"/>
  <c r="AL68" i="20"/>
  <c r="AH69" i="20"/>
  <c r="AI69" i="20"/>
  <c r="AJ69" i="20"/>
  <c r="AK69" i="20"/>
  <c r="AL69" i="20"/>
  <c r="AH70" i="20"/>
  <c r="AI70" i="20"/>
  <c r="AJ70" i="20"/>
  <c r="AK70" i="20"/>
  <c r="AL70" i="20"/>
  <c r="AH71" i="20"/>
  <c r="AI71" i="20"/>
  <c r="AJ71" i="20"/>
  <c r="AK71" i="20"/>
  <c r="AL71" i="20"/>
  <c r="AH72" i="20"/>
  <c r="AI72" i="20"/>
  <c r="AJ72" i="20"/>
  <c r="AK72" i="20"/>
  <c r="AL72" i="20"/>
  <c r="AH73" i="20"/>
  <c r="AI73" i="20"/>
  <c r="AJ73" i="20"/>
  <c r="AK73" i="20"/>
  <c r="AL73" i="20"/>
  <c r="AH74" i="20"/>
  <c r="AI74" i="20"/>
  <c r="AJ74" i="20"/>
  <c r="AK74" i="20"/>
  <c r="AL74" i="20"/>
  <c r="AH75" i="20"/>
  <c r="AI75" i="20"/>
  <c r="AJ75" i="20"/>
  <c r="AK75" i="20"/>
  <c r="AL75" i="20"/>
  <c r="AH76" i="20"/>
  <c r="AI76" i="20"/>
  <c r="AJ76" i="20"/>
  <c r="AK76" i="20"/>
  <c r="AL76" i="20"/>
  <c r="AH77" i="20"/>
  <c r="AI77" i="20"/>
  <c r="AJ77" i="20"/>
  <c r="AK77" i="20"/>
  <c r="AL77" i="20"/>
  <c r="AH78" i="20"/>
  <c r="AI78" i="20"/>
  <c r="AJ78" i="20"/>
  <c r="AK78" i="20"/>
  <c r="AL78" i="20"/>
  <c r="AH79" i="20"/>
  <c r="AI79" i="20"/>
  <c r="AJ79" i="20"/>
  <c r="AK79" i="20"/>
  <c r="AL79" i="20"/>
  <c r="AH80" i="20"/>
  <c r="AI80" i="20"/>
  <c r="AJ80" i="20"/>
  <c r="AK80" i="20"/>
  <c r="AL80" i="20"/>
  <c r="AH81" i="20"/>
  <c r="AI81" i="20"/>
  <c r="AJ81" i="20"/>
  <c r="AK81" i="20"/>
  <c r="AL81" i="20"/>
  <c r="AH82" i="20"/>
  <c r="AI82" i="20"/>
  <c r="AJ82" i="20"/>
  <c r="AK82" i="20"/>
  <c r="AL82" i="20"/>
  <c r="AH83" i="20"/>
  <c r="AI83" i="20"/>
  <c r="AJ83" i="20"/>
  <c r="AK83" i="20"/>
  <c r="AL83" i="20"/>
  <c r="AH84" i="20"/>
  <c r="AI84" i="20"/>
  <c r="AJ84" i="20"/>
  <c r="AK84" i="20"/>
  <c r="AL84" i="20"/>
  <c r="AH85" i="20"/>
  <c r="AI85" i="20"/>
  <c r="AJ85" i="20"/>
  <c r="AK85" i="20"/>
  <c r="AL85" i="20"/>
  <c r="AH86" i="20"/>
  <c r="AI86" i="20"/>
  <c r="AJ86" i="20"/>
  <c r="AK86" i="20"/>
  <c r="AL86" i="20"/>
  <c r="AH87" i="20"/>
  <c r="AI87" i="20"/>
  <c r="AJ87" i="20"/>
  <c r="AK87" i="20"/>
  <c r="AL87" i="20"/>
  <c r="AH88" i="20"/>
  <c r="AI88" i="20"/>
  <c r="AJ88" i="20"/>
  <c r="AK88" i="20"/>
  <c r="AL88" i="20"/>
  <c r="AH89" i="20"/>
  <c r="AI89" i="20"/>
  <c r="AJ89" i="20"/>
  <c r="AK89" i="20"/>
  <c r="AL89" i="20"/>
  <c r="AH90" i="20"/>
  <c r="AI90" i="20"/>
  <c r="AJ90" i="20"/>
  <c r="AK90" i="20"/>
  <c r="AL90" i="20"/>
  <c r="AH91" i="20"/>
  <c r="AI91" i="20"/>
  <c r="AJ91" i="20"/>
  <c r="AK91" i="20"/>
  <c r="AL91" i="20"/>
  <c r="AH92" i="20"/>
  <c r="AI92" i="20"/>
  <c r="AJ92" i="20"/>
  <c r="AK92" i="20"/>
  <c r="AL92" i="20"/>
  <c r="AH93" i="20"/>
  <c r="AI93" i="20"/>
  <c r="AJ93" i="20"/>
  <c r="AK93" i="20"/>
  <c r="AL93" i="20"/>
  <c r="AH94" i="20"/>
  <c r="AI94" i="20"/>
  <c r="AJ94" i="20"/>
  <c r="AK94" i="20"/>
  <c r="AL94" i="20"/>
  <c r="AH95" i="20"/>
  <c r="AI95" i="20"/>
  <c r="AJ95" i="20"/>
  <c r="AK95" i="20"/>
  <c r="AL95" i="20"/>
  <c r="AH96" i="20"/>
  <c r="AI96" i="20"/>
  <c r="AJ96" i="20"/>
  <c r="AK96" i="20"/>
  <c r="AL96" i="20"/>
  <c r="AH97" i="20"/>
  <c r="AI97" i="20"/>
  <c r="AJ97" i="20"/>
  <c r="AK97" i="20"/>
  <c r="AL97" i="20"/>
  <c r="AH98" i="20"/>
  <c r="AI98" i="20"/>
  <c r="AJ98" i="20"/>
  <c r="AK98" i="20"/>
  <c r="AL98" i="20"/>
  <c r="AH99" i="20"/>
  <c r="AI99" i="20"/>
  <c r="AJ99" i="20"/>
  <c r="AK99" i="20"/>
  <c r="AL99" i="20"/>
  <c r="AH100" i="20"/>
  <c r="AI100" i="20"/>
  <c r="AJ100" i="20"/>
  <c r="AK100" i="20"/>
  <c r="AL100" i="20"/>
  <c r="AH101" i="20"/>
  <c r="AI101" i="20"/>
  <c r="AJ101" i="20"/>
  <c r="AK101" i="20"/>
  <c r="AL101" i="20"/>
  <c r="AH102" i="20"/>
  <c r="AI102" i="20"/>
  <c r="AJ102" i="20"/>
  <c r="AK102" i="20"/>
  <c r="AL102" i="20"/>
  <c r="AH103" i="20"/>
  <c r="AI103" i="20"/>
  <c r="AJ103" i="20"/>
  <c r="AK103" i="20"/>
  <c r="AL103" i="20"/>
  <c r="AH104" i="20"/>
  <c r="AI104" i="20"/>
  <c r="AJ104" i="20"/>
  <c r="AK104" i="20"/>
  <c r="AL104" i="20"/>
  <c r="AH105" i="20"/>
  <c r="AI105" i="20"/>
  <c r="AJ105" i="20"/>
  <c r="AK105" i="20"/>
  <c r="AL105" i="20"/>
  <c r="AH106" i="20"/>
  <c r="AI106" i="20"/>
  <c r="AJ106" i="20"/>
  <c r="AK106" i="20"/>
  <c r="AL106" i="20"/>
  <c r="AH107" i="20"/>
  <c r="AI107" i="20"/>
  <c r="AJ107" i="20"/>
  <c r="AK107" i="20"/>
  <c r="AL107" i="20"/>
  <c r="AH108" i="20"/>
  <c r="AI108" i="20"/>
  <c r="AJ108" i="20"/>
  <c r="AK108" i="20"/>
  <c r="AL108" i="20"/>
  <c r="AH109" i="20"/>
  <c r="AI109" i="20"/>
  <c r="AJ109" i="20"/>
  <c r="AK109" i="20"/>
  <c r="AL109" i="20"/>
  <c r="AH110" i="20"/>
  <c r="AI110" i="20"/>
  <c r="AJ110" i="20"/>
  <c r="AK110" i="20"/>
  <c r="AL110" i="20"/>
  <c r="AH111" i="20"/>
  <c r="AI111" i="20"/>
  <c r="AJ111" i="20"/>
  <c r="AK111" i="20"/>
  <c r="AL111" i="20"/>
  <c r="AH112" i="20"/>
  <c r="AI112" i="20"/>
  <c r="AJ112" i="20"/>
  <c r="AK112" i="20"/>
  <c r="AL112" i="20"/>
  <c r="AH113" i="20"/>
  <c r="AI113" i="20"/>
  <c r="AJ113" i="20"/>
  <c r="AK113" i="20"/>
  <c r="AL113" i="20"/>
  <c r="AH114" i="20"/>
  <c r="AI114" i="20"/>
  <c r="AJ114" i="20"/>
  <c r="AK114" i="20"/>
  <c r="AL114" i="20"/>
  <c r="AH115" i="20"/>
  <c r="AI115" i="20"/>
  <c r="AJ115" i="20"/>
  <c r="AK115" i="20"/>
  <c r="AL115" i="20"/>
  <c r="AH116" i="20"/>
  <c r="AI116" i="20"/>
  <c r="AJ116" i="20"/>
  <c r="AK116" i="20"/>
  <c r="AL116" i="20"/>
  <c r="AH117" i="20"/>
  <c r="AI117" i="20"/>
  <c r="AJ117" i="20"/>
  <c r="AK117" i="20"/>
  <c r="AL117" i="20"/>
  <c r="AH118" i="20"/>
  <c r="AI118" i="20"/>
  <c r="AJ118" i="20"/>
  <c r="AK118" i="20"/>
  <c r="AL118" i="20"/>
  <c r="AH119" i="20"/>
  <c r="AI119" i="20"/>
  <c r="AJ119" i="20"/>
  <c r="AK119" i="20"/>
  <c r="AL119" i="20"/>
  <c r="AH120" i="20"/>
  <c r="AI120" i="20"/>
  <c r="AJ120" i="20"/>
  <c r="AK120" i="20"/>
  <c r="AL120" i="20"/>
  <c r="AH121" i="20"/>
  <c r="AI121" i="20"/>
  <c r="AJ121" i="20"/>
  <c r="AK121" i="20"/>
  <c r="AL121" i="20"/>
  <c r="AH122" i="20"/>
  <c r="AI122" i="20"/>
  <c r="AJ122" i="20"/>
  <c r="AK122" i="20"/>
  <c r="AL122" i="20"/>
  <c r="AH123" i="20"/>
  <c r="AI123" i="20"/>
  <c r="AJ123" i="20"/>
  <c r="AK123" i="20"/>
  <c r="AL123" i="20"/>
  <c r="AH124" i="20"/>
  <c r="AI124" i="20"/>
  <c r="AJ124" i="20"/>
  <c r="AK124" i="20"/>
  <c r="AL124" i="20"/>
  <c r="AH125" i="20"/>
  <c r="AI125" i="20"/>
  <c r="AJ125" i="20"/>
  <c r="AK125" i="20"/>
  <c r="AL125" i="20"/>
  <c r="AH126" i="20"/>
  <c r="AI126" i="20"/>
  <c r="AJ126" i="20"/>
  <c r="AK126" i="20"/>
  <c r="AL126" i="20"/>
  <c r="AH127" i="20"/>
  <c r="AI127" i="20"/>
  <c r="AJ127" i="20"/>
  <c r="AK127" i="20"/>
  <c r="AL127" i="20"/>
  <c r="AH128" i="20"/>
  <c r="AI128" i="20"/>
  <c r="AJ128" i="20"/>
  <c r="AK128" i="20"/>
  <c r="AL128" i="20"/>
  <c r="AH129" i="20"/>
  <c r="AI129" i="20"/>
  <c r="AJ129" i="20"/>
  <c r="AK129" i="20"/>
  <c r="AL129" i="20"/>
  <c r="AH130" i="20"/>
  <c r="AI130" i="20"/>
  <c r="AJ130" i="20"/>
  <c r="AK130" i="20"/>
  <c r="AL130" i="20"/>
  <c r="AH131" i="20"/>
  <c r="AI131" i="20"/>
  <c r="AJ131" i="20"/>
  <c r="AK131" i="20"/>
  <c r="AL131" i="20"/>
  <c r="AH132" i="20"/>
  <c r="AI132" i="20"/>
  <c r="AJ132" i="20"/>
  <c r="AK132" i="20"/>
  <c r="AL132" i="20"/>
  <c r="AH133" i="20"/>
  <c r="AI133" i="20"/>
  <c r="AJ133" i="20"/>
  <c r="AK133" i="20"/>
  <c r="AL133" i="20"/>
  <c r="AH134" i="20"/>
  <c r="AI134" i="20"/>
  <c r="AJ134" i="20"/>
  <c r="AK134" i="20"/>
  <c r="AL134" i="20"/>
  <c r="AH135" i="20"/>
  <c r="AI135" i="20"/>
  <c r="AJ135" i="20"/>
  <c r="AK135" i="20"/>
  <c r="AL135" i="20"/>
  <c r="AH136" i="20"/>
  <c r="AI136" i="20"/>
  <c r="AJ136" i="20"/>
  <c r="AK136" i="20"/>
  <c r="AL136" i="20"/>
  <c r="AH137" i="20"/>
  <c r="AI137" i="20"/>
  <c r="AJ137" i="20"/>
  <c r="AK137" i="20"/>
  <c r="AL137" i="20"/>
  <c r="AH138" i="20"/>
  <c r="AI138" i="20"/>
  <c r="AJ138" i="20"/>
  <c r="AK138" i="20"/>
  <c r="AL138" i="20"/>
  <c r="AH139" i="20"/>
  <c r="AI139" i="20"/>
  <c r="AJ139" i="20"/>
  <c r="AK139" i="20"/>
  <c r="AL139" i="20"/>
  <c r="AH140" i="20"/>
  <c r="AI140" i="20"/>
  <c r="AJ140" i="20"/>
  <c r="AK140" i="20"/>
  <c r="AL140" i="20"/>
  <c r="AH141" i="20"/>
  <c r="AI141" i="20"/>
  <c r="AJ141" i="20"/>
  <c r="AK141" i="20"/>
  <c r="AL141" i="20"/>
  <c r="AH142" i="20"/>
  <c r="AI142" i="20"/>
  <c r="AJ142" i="20"/>
  <c r="AK142" i="20"/>
  <c r="AL142" i="20"/>
  <c r="AH143" i="20"/>
  <c r="AI143" i="20"/>
  <c r="AJ143" i="20"/>
  <c r="AK143" i="20"/>
  <c r="AL143" i="20"/>
  <c r="AI44" i="20"/>
  <c r="AJ44" i="20"/>
  <c r="AK44" i="20"/>
  <c r="AL44" i="20"/>
  <c r="AH44" i="20"/>
  <c r="AG45" i="20"/>
  <c r="AG46" i="20"/>
  <c r="AG47" i="20"/>
  <c r="AG48" i="20"/>
  <c r="AG49" i="20"/>
  <c r="AG50" i="20"/>
  <c r="AG51" i="20"/>
  <c r="AG52" i="20"/>
  <c r="AG53" i="20"/>
  <c r="AG54" i="20"/>
  <c r="AG55" i="20"/>
  <c r="AG56" i="20"/>
  <c r="AG57" i="20"/>
  <c r="AG58" i="20"/>
  <c r="AG59" i="20"/>
  <c r="AG60" i="20"/>
  <c r="AG61" i="20"/>
  <c r="AG62" i="20"/>
  <c r="AG63" i="20"/>
  <c r="AG64" i="20"/>
  <c r="AG65" i="20"/>
  <c r="AG66" i="20"/>
  <c r="AG67" i="20"/>
  <c r="AG68" i="20"/>
  <c r="AG69" i="20"/>
  <c r="AG70" i="20"/>
  <c r="AG71" i="20"/>
  <c r="AG72" i="20"/>
  <c r="AG73" i="20"/>
  <c r="AG74" i="20"/>
  <c r="AG75" i="20"/>
  <c r="AG76" i="20"/>
  <c r="AG77" i="20"/>
  <c r="AG78" i="20"/>
  <c r="AG79" i="20"/>
  <c r="AG80" i="20"/>
  <c r="AG81" i="20"/>
  <c r="AG82" i="20"/>
  <c r="AG83" i="20"/>
  <c r="AG84" i="20"/>
  <c r="AG85" i="20"/>
  <c r="AG86" i="20"/>
  <c r="AG87" i="20"/>
  <c r="AG88" i="20"/>
  <c r="AG89" i="20"/>
  <c r="AG90" i="20"/>
  <c r="AG91" i="20"/>
  <c r="AG92" i="20"/>
  <c r="AG93" i="20"/>
  <c r="AG94" i="20"/>
  <c r="AG95" i="20"/>
  <c r="AG96" i="20"/>
  <c r="AG97" i="20"/>
  <c r="AG98" i="20"/>
  <c r="AG99" i="20"/>
  <c r="AG100" i="20"/>
  <c r="AG101" i="20"/>
  <c r="AG102" i="20"/>
  <c r="AG103" i="20"/>
  <c r="AG104" i="20"/>
  <c r="AG105" i="20"/>
  <c r="AG106" i="20"/>
  <c r="AG107" i="20"/>
  <c r="AG108" i="20"/>
  <c r="AG109" i="20"/>
  <c r="AG110" i="20"/>
  <c r="AG111" i="20"/>
  <c r="AG112" i="20"/>
  <c r="AG113" i="20"/>
  <c r="AG114" i="20"/>
  <c r="AG115" i="20"/>
  <c r="AG116" i="20"/>
  <c r="AG117" i="20"/>
  <c r="AG118" i="20"/>
  <c r="AG119" i="20"/>
  <c r="AG120" i="20"/>
  <c r="AG121" i="20"/>
  <c r="AG122" i="20"/>
  <c r="AG123" i="20"/>
  <c r="AG124" i="20"/>
  <c r="AG125" i="20"/>
  <c r="AG126" i="20"/>
  <c r="AG127" i="20"/>
  <c r="AG128" i="20"/>
  <c r="AG129" i="20"/>
  <c r="AG130" i="20"/>
  <c r="AG131" i="20"/>
  <c r="AG132" i="20"/>
  <c r="AG133" i="20"/>
  <c r="AG134" i="20"/>
  <c r="AG135" i="20"/>
  <c r="AG136" i="20"/>
  <c r="AG137" i="20"/>
  <c r="AG138" i="20"/>
  <c r="AG139" i="20"/>
  <c r="AG140" i="20"/>
  <c r="AG141" i="20"/>
  <c r="AG142" i="20"/>
  <c r="AG143" i="20"/>
  <c r="AG44" i="20"/>
  <c r="AE143" i="20"/>
  <c r="AD143" i="20"/>
  <c r="AC143" i="20"/>
  <c r="AB143" i="20"/>
  <c r="AA143" i="20"/>
  <c r="Z143" i="20"/>
  <c r="Y143" i="20"/>
  <c r="X143" i="20"/>
  <c r="AE142" i="20"/>
  <c r="AD142" i="20"/>
  <c r="AC142" i="20"/>
  <c r="AB142" i="20"/>
  <c r="AA142" i="20"/>
  <c r="Z142" i="20"/>
  <c r="Y142" i="20"/>
  <c r="X142" i="20"/>
  <c r="AE141" i="20"/>
  <c r="AD141" i="20"/>
  <c r="AC141" i="20"/>
  <c r="AB141" i="20"/>
  <c r="AA141" i="20"/>
  <c r="Z141" i="20"/>
  <c r="Y141" i="20"/>
  <c r="X141" i="20"/>
  <c r="AE140" i="20"/>
  <c r="AD140" i="20"/>
  <c r="AC140" i="20"/>
  <c r="AB140" i="20"/>
  <c r="AA140" i="20"/>
  <c r="Z140" i="20"/>
  <c r="Y140" i="20"/>
  <c r="X140" i="20"/>
  <c r="AE139" i="20"/>
  <c r="AD139" i="20"/>
  <c r="AC139" i="20"/>
  <c r="AB139" i="20"/>
  <c r="AA139" i="20"/>
  <c r="Z139" i="20"/>
  <c r="Y139" i="20"/>
  <c r="X139" i="20"/>
  <c r="AE138" i="20"/>
  <c r="AD138" i="20"/>
  <c r="AC138" i="20"/>
  <c r="AB138" i="20"/>
  <c r="AA138" i="20"/>
  <c r="Z138" i="20"/>
  <c r="Y138" i="20"/>
  <c r="X138" i="20"/>
  <c r="AE137" i="20"/>
  <c r="AD137" i="20"/>
  <c r="AC137" i="20"/>
  <c r="AB137" i="20"/>
  <c r="AA137" i="20"/>
  <c r="Z137" i="20"/>
  <c r="Y137" i="20"/>
  <c r="X137" i="20"/>
  <c r="AE136" i="20"/>
  <c r="AD136" i="20"/>
  <c r="AC136" i="20"/>
  <c r="AB136" i="20"/>
  <c r="AA136" i="20"/>
  <c r="Z136" i="20"/>
  <c r="Y136" i="20"/>
  <c r="X136" i="20"/>
  <c r="AE135" i="20"/>
  <c r="AD135" i="20"/>
  <c r="AC135" i="20"/>
  <c r="AB135" i="20"/>
  <c r="AA135" i="20"/>
  <c r="Z135" i="20"/>
  <c r="Y135" i="20"/>
  <c r="X135" i="20"/>
  <c r="AE134" i="20"/>
  <c r="AD134" i="20"/>
  <c r="AC134" i="20"/>
  <c r="AB134" i="20"/>
  <c r="AA134" i="20"/>
  <c r="Z134" i="20"/>
  <c r="Y134" i="20"/>
  <c r="X134" i="20"/>
  <c r="AE133" i="20"/>
  <c r="AD133" i="20"/>
  <c r="AC133" i="20"/>
  <c r="AB133" i="20"/>
  <c r="AA133" i="20"/>
  <c r="Z133" i="20"/>
  <c r="Y133" i="20"/>
  <c r="X133" i="20"/>
  <c r="AE132" i="20"/>
  <c r="AD132" i="20"/>
  <c r="AC132" i="20"/>
  <c r="AB132" i="20"/>
  <c r="AA132" i="20"/>
  <c r="Z132" i="20"/>
  <c r="Y132" i="20"/>
  <c r="X132" i="20"/>
  <c r="AE131" i="20"/>
  <c r="AD131" i="20"/>
  <c r="AC131" i="20"/>
  <c r="AB131" i="20"/>
  <c r="AA131" i="20"/>
  <c r="Z131" i="20"/>
  <c r="Y131" i="20"/>
  <c r="X131" i="20"/>
  <c r="AE130" i="20"/>
  <c r="AD130" i="20"/>
  <c r="AC130" i="20"/>
  <c r="AB130" i="20"/>
  <c r="AA130" i="20"/>
  <c r="Z130" i="20"/>
  <c r="Y130" i="20"/>
  <c r="X130" i="20"/>
  <c r="AE129" i="20"/>
  <c r="AD129" i="20"/>
  <c r="AC129" i="20"/>
  <c r="AB129" i="20"/>
  <c r="AA129" i="20"/>
  <c r="Z129" i="20"/>
  <c r="Y129" i="20"/>
  <c r="X129" i="20"/>
  <c r="AE128" i="20"/>
  <c r="AD128" i="20"/>
  <c r="AC128" i="20"/>
  <c r="AB128" i="20"/>
  <c r="AA128" i="20"/>
  <c r="Z128" i="20"/>
  <c r="Y128" i="20"/>
  <c r="X128" i="20"/>
  <c r="AE127" i="20"/>
  <c r="AD127" i="20"/>
  <c r="AC127" i="20"/>
  <c r="AB127" i="20"/>
  <c r="AA127" i="20"/>
  <c r="Z127" i="20"/>
  <c r="Y127" i="20"/>
  <c r="X127" i="20"/>
  <c r="AE126" i="20"/>
  <c r="AD126" i="20"/>
  <c r="AC126" i="20"/>
  <c r="AB126" i="20"/>
  <c r="AA126" i="20"/>
  <c r="Z126" i="20"/>
  <c r="Y126" i="20"/>
  <c r="X126" i="20"/>
  <c r="AE125" i="20"/>
  <c r="AD125" i="20"/>
  <c r="AC125" i="20"/>
  <c r="AB125" i="20"/>
  <c r="AA125" i="20"/>
  <c r="Z125" i="20"/>
  <c r="Y125" i="20"/>
  <c r="X125" i="20"/>
  <c r="AE124" i="20"/>
  <c r="AD124" i="20"/>
  <c r="AC124" i="20"/>
  <c r="AB124" i="20"/>
  <c r="AA124" i="20"/>
  <c r="Z124" i="20"/>
  <c r="Y124" i="20"/>
  <c r="X124" i="20"/>
  <c r="AE123" i="20"/>
  <c r="AD123" i="20"/>
  <c r="AC123" i="20"/>
  <c r="AB123" i="20"/>
  <c r="AA123" i="20"/>
  <c r="Z123" i="20"/>
  <c r="Y123" i="20"/>
  <c r="X123" i="20"/>
  <c r="AE122" i="20"/>
  <c r="AD122" i="20"/>
  <c r="AC122" i="20"/>
  <c r="AB122" i="20"/>
  <c r="AA122" i="20"/>
  <c r="Z122" i="20"/>
  <c r="Y122" i="20"/>
  <c r="X122" i="20"/>
  <c r="AE121" i="20"/>
  <c r="AD121" i="20"/>
  <c r="AC121" i="20"/>
  <c r="AB121" i="20"/>
  <c r="AA121" i="20"/>
  <c r="Z121" i="20"/>
  <c r="Y121" i="20"/>
  <c r="X121" i="20"/>
  <c r="AE120" i="20"/>
  <c r="AD120" i="20"/>
  <c r="AC120" i="20"/>
  <c r="AB120" i="20"/>
  <c r="AA120" i="20"/>
  <c r="Z120" i="20"/>
  <c r="Y120" i="20"/>
  <c r="X120" i="20"/>
  <c r="AE119" i="20"/>
  <c r="AD119" i="20"/>
  <c r="AC119" i="20"/>
  <c r="AB119" i="20"/>
  <c r="AA119" i="20"/>
  <c r="Z119" i="20"/>
  <c r="Y119" i="20"/>
  <c r="X119" i="20"/>
  <c r="AE118" i="20"/>
  <c r="AD118" i="20"/>
  <c r="AC118" i="20"/>
  <c r="AB118" i="20"/>
  <c r="AA118" i="20"/>
  <c r="Z118" i="20"/>
  <c r="Y118" i="20"/>
  <c r="X118" i="20"/>
  <c r="AE117" i="20"/>
  <c r="AD117" i="20"/>
  <c r="AC117" i="20"/>
  <c r="AB117" i="20"/>
  <c r="AA117" i="20"/>
  <c r="Z117" i="20"/>
  <c r="Y117" i="20"/>
  <c r="X117" i="20"/>
  <c r="AE116" i="20"/>
  <c r="AD116" i="20"/>
  <c r="AC116" i="20"/>
  <c r="AB116" i="20"/>
  <c r="AA116" i="20"/>
  <c r="Z116" i="20"/>
  <c r="Y116" i="20"/>
  <c r="X116" i="20"/>
  <c r="AE115" i="20"/>
  <c r="AD115" i="20"/>
  <c r="AC115" i="20"/>
  <c r="AB115" i="20"/>
  <c r="AA115" i="20"/>
  <c r="Z115" i="20"/>
  <c r="Y115" i="20"/>
  <c r="X115" i="20"/>
  <c r="AE114" i="20"/>
  <c r="AD114" i="20"/>
  <c r="AC114" i="20"/>
  <c r="AB114" i="20"/>
  <c r="AA114" i="20"/>
  <c r="Z114" i="20"/>
  <c r="Y114" i="20"/>
  <c r="X114" i="20"/>
  <c r="AE113" i="20"/>
  <c r="AD113" i="20"/>
  <c r="AC113" i="20"/>
  <c r="AB113" i="20"/>
  <c r="AA113" i="20"/>
  <c r="Z113" i="20"/>
  <c r="Y113" i="20"/>
  <c r="X113" i="20"/>
  <c r="AE112" i="20"/>
  <c r="AD112" i="20"/>
  <c r="AC112" i="20"/>
  <c r="AB112" i="20"/>
  <c r="AA112" i="20"/>
  <c r="Z112" i="20"/>
  <c r="Y112" i="20"/>
  <c r="X112" i="20"/>
  <c r="AE111" i="20"/>
  <c r="AD111" i="20"/>
  <c r="AC111" i="20"/>
  <c r="AB111" i="20"/>
  <c r="AA111" i="20"/>
  <c r="Z111" i="20"/>
  <c r="Y111" i="20"/>
  <c r="X111" i="20"/>
  <c r="AE110" i="20"/>
  <c r="AD110" i="20"/>
  <c r="AC110" i="20"/>
  <c r="AB110" i="20"/>
  <c r="AA110" i="20"/>
  <c r="Z110" i="20"/>
  <c r="Y110" i="20"/>
  <c r="X110" i="20"/>
  <c r="AE109" i="20"/>
  <c r="AD109" i="20"/>
  <c r="AC109" i="20"/>
  <c r="AB109" i="20"/>
  <c r="AA109" i="20"/>
  <c r="Z109" i="20"/>
  <c r="Y109" i="20"/>
  <c r="X109" i="20"/>
  <c r="AE108" i="20"/>
  <c r="AD108" i="20"/>
  <c r="AC108" i="20"/>
  <c r="AB108" i="20"/>
  <c r="AA108" i="20"/>
  <c r="Z108" i="20"/>
  <c r="Y108" i="20"/>
  <c r="X108" i="20"/>
  <c r="AE107" i="20"/>
  <c r="AD107" i="20"/>
  <c r="AC107" i="20"/>
  <c r="AB107" i="20"/>
  <c r="AA107" i="20"/>
  <c r="Z107" i="20"/>
  <c r="Y107" i="20"/>
  <c r="X107" i="20"/>
  <c r="AE106" i="20"/>
  <c r="AD106" i="20"/>
  <c r="AC106" i="20"/>
  <c r="AB106" i="20"/>
  <c r="AA106" i="20"/>
  <c r="Z106" i="20"/>
  <c r="Y106" i="20"/>
  <c r="X106" i="20"/>
  <c r="AE105" i="20"/>
  <c r="AD105" i="20"/>
  <c r="AC105" i="20"/>
  <c r="AB105" i="20"/>
  <c r="AA105" i="20"/>
  <c r="Z105" i="20"/>
  <c r="Y105" i="20"/>
  <c r="X105" i="20"/>
  <c r="AE104" i="20"/>
  <c r="AD104" i="20"/>
  <c r="AC104" i="20"/>
  <c r="AB104" i="20"/>
  <c r="AA104" i="20"/>
  <c r="Z104" i="20"/>
  <c r="Y104" i="20"/>
  <c r="X104" i="20"/>
  <c r="AE103" i="20"/>
  <c r="AD103" i="20"/>
  <c r="AC103" i="20"/>
  <c r="AB103" i="20"/>
  <c r="AA103" i="20"/>
  <c r="Z103" i="20"/>
  <c r="Y103" i="20"/>
  <c r="X103" i="20"/>
  <c r="AE102" i="20"/>
  <c r="AD102" i="20"/>
  <c r="AC102" i="20"/>
  <c r="AB102" i="20"/>
  <c r="AA102" i="20"/>
  <c r="Z102" i="20"/>
  <c r="Y102" i="20"/>
  <c r="X102" i="20"/>
  <c r="AE101" i="20"/>
  <c r="AD101" i="20"/>
  <c r="AC101" i="20"/>
  <c r="AB101" i="20"/>
  <c r="AA101" i="20"/>
  <c r="Z101" i="20"/>
  <c r="Y101" i="20"/>
  <c r="X101" i="20"/>
  <c r="AE100" i="20"/>
  <c r="AD100" i="20"/>
  <c r="AC100" i="20"/>
  <c r="AB100" i="20"/>
  <c r="AA100" i="20"/>
  <c r="Z100" i="20"/>
  <c r="Y100" i="20"/>
  <c r="X100" i="20"/>
  <c r="AE99" i="20"/>
  <c r="AD99" i="20"/>
  <c r="AC99" i="20"/>
  <c r="AB99" i="20"/>
  <c r="AA99" i="20"/>
  <c r="Z99" i="20"/>
  <c r="Y99" i="20"/>
  <c r="X99" i="20"/>
  <c r="AE98" i="20"/>
  <c r="AD98" i="20"/>
  <c r="AC98" i="20"/>
  <c r="AB98" i="20"/>
  <c r="AA98" i="20"/>
  <c r="Z98" i="20"/>
  <c r="Y98" i="20"/>
  <c r="X98" i="20"/>
  <c r="AE97" i="20"/>
  <c r="AD97" i="20"/>
  <c r="AC97" i="20"/>
  <c r="AB97" i="20"/>
  <c r="AA97" i="20"/>
  <c r="Z97" i="20"/>
  <c r="Y97" i="20"/>
  <c r="X97" i="20"/>
  <c r="AE96" i="20"/>
  <c r="AD96" i="20"/>
  <c r="AC96" i="20"/>
  <c r="AB96" i="20"/>
  <c r="AA96" i="20"/>
  <c r="Z96" i="20"/>
  <c r="Y96" i="20"/>
  <c r="X96" i="20"/>
  <c r="AE95" i="20"/>
  <c r="AD95" i="20"/>
  <c r="AC95" i="20"/>
  <c r="AB95" i="20"/>
  <c r="AA95" i="20"/>
  <c r="Z95" i="20"/>
  <c r="Y95" i="20"/>
  <c r="X95" i="20"/>
  <c r="AE94" i="20"/>
  <c r="AD94" i="20"/>
  <c r="AC94" i="20"/>
  <c r="AB94" i="20"/>
  <c r="AA94" i="20"/>
  <c r="Z94" i="20"/>
  <c r="Y94" i="20"/>
  <c r="X94" i="20"/>
  <c r="AE93" i="20"/>
  <c r="AD93" i="20"/>
  <c r="AC93" i="20"/>
  <c r="AB93" i="20"/>
  <c r="AA93" i="20"/>
  <c r="Z93" i="20"/>
  <c r="Y93" i="20"/>
  <c r="X93" i="20"/>
  <c r="AE92" i="20"/>
  <c r="AD92" i="20"/>
  <c r="AC92" i="20"/>
  <c r="AB92" i="20"/>
  <c r="AA92" i="20"/>
  <c r="Z92" i="20"/>
  <c r="Y92" i="20"/>
  <c r="X92" i="20"/>
  <c r="AE91" i="20"/>
  <c r="AD91" i="20"/>
  <c r="AC91" i="20"/>
  <c r="AB91" i="20"/>
  <c r="AA91" i="20"/>
  <c r="Z91" i="20"/>
  <c r="Y91" i="20"/>
  <c r="X91" i="20"/>
  <c r="AE90" i="20"/>
  <c r="AD90" i="20"/>
  <c r="AC90" i="20"/>
  <c r="AB90" i="20"/>
  <c r="AA90" i="20"/>
  <c r="Z90" i="20"/>
  <c r="Y90" i="20"/>
  <c r="X90" i="20"/>
  <c r="AE89" i="20"/>
  <c r="AD89" i="20"/>
  <c r="AC89" i="20"/>
  <c r="AB89" i="20"/>
  <c r="AA89" i="20"/>
  <c r="Z89" i="20"/>
  <c r="Y89" i="20"/>
  <c r="X89" i="20"/>
  <c r="AE88" i="20"/>
  <c r="AD88" i="20"/>
  <c r="AC88" i="20"/>
  <c r="AB88" i="20"/>
  <c r="AA88" i="20"/>
  <c r="Z88" i="20"/>
  <c r="Y88" i="20"/>
  <c r="X88" i="20"/>
  <c r="AE87" i="20"/>
  <c r="AD87" i="20"/>
  <c r="AC87" i="20"/>
  <c r="AB87" i="20"/>
  <c r="AA87" i="20"/>
  <c r="Z87" i="20"/>
  <c r="Y87" i="20"/>
  <c r="X87" i="20"/>
  <c r="AE86" i="20"/>
  <c r="AD86" i="20"/>
  <c r="AC86" i="20"/>
  <c r="AB86" i="20"/>
  <c r="AA86" i="20"/>
  <c r="Z86" i="20"/>
  <c r="Y86" i="20"/>
  <c r="X86" i="20"/>
  <c r="AE85" i="20"/>
  <c r="AD85" i="20"/>
  <c r="AC85" i="20"/>
  <c r="AB85" i="20"/>
  <c r="AA85" i="20"/>
  <c r="Z85" i="20"/>
  <c r="Y85" i="20"/>
  <c r="X85" i="20"/>
  <c r="AE84" i="20"/>
  <c r="AD84" i="20"/>
  <c r="AC84" i="20"/>
  <c r="AB84" i="20"/>
  <c r="AA84" i="20"/>
  <c r="Z84" i="20"/>
  <c r="Y84" i="20"/>
  <c r="X84" i="20"/>
  <c r="AE83" i="20"/>
  <c r="AD83" i="20"/>
  <c r="AC83" i="20"/>
  <c r="AB83" i="20"/>
  <c r="AA83" i="20"/>
  <c r="Z83" i="20"/>
  <c r="Y83" i="20"/>
  <c r="X83" i="20"/>
  <c r="AE82" i="20"/>
  <c r="AD82" i="20"/>
  <c r="AC82" i="20"/>
  <c r="AB82" i="20"/>
  <c r="AA82" i="20"/>
  <c r="Z82" i="20"/>
  <c r="Y82" i="20"/>
  <c r="X82" i="20"/>
  <c r="AE81" i="20"/>
  <c r="AD81" i="20"/>
  <c r="AC81" i="20"/>
  <c r="AB81" i="20"/>
  <c r="AA81" i="20"/>
  <c r="Z81" i="20"/>
  <c r="Y81" i="20"/>
  <c r="X81" i="20"/>
  <c r="AE80" i="20"/>
  <c r="AD80" i="20"/>
  <c r="AC80" i="20"/>
  <c r="AB80" i="20"/>
  <c r="AA80" i="20"/>
  <c r="Z80" i="20"/>
  <c r="Y80" i="20"/>
  <c r="X80" i="20"/>
  <c r="AE79" i="20"/>
  <c r="AD79" i="20"/>
  <c r="AC79" i="20"/>
  <c r="AB79" i="20"/>
  <c r="AA79" i="20"/>
  <c r="Z79" i="20"/>
  <c r="Y79" i="20"/>
  <c r="X79" i="20"/>
  <c r="AE78" i="20"/>
  <c r="AD78" i="20"/>
  <c r="AC78" i="20"/>
  <c r="AB78" i="20"/>
  <c r="AA78" i="20"/>
  <c r="Z78" i="20"/>
  <c r="Y78" i="20"/>
  <c r="X78" i="20"/>
  <c r="AE77" i="20"/>
  <c r="AD77" i="20"/>
  <c r="AC77" i="20"/>
  <c r="AB77" i="20"/>
  <c r="AA77" i="20"/>
  <c r="Z77" i="20"/>
  <c r="Y77" i="20"/>
  <c r="X77" i="20"/>
  <c r="AE76" i="20"/>
  <c r="AD76" i="20"/>
  <c r="AC76" i="20"/>
  <c r="AB76" i="20"/>
  <c r="AA76" i="20"/>
  <c r="Z76" i="20"/>
  <c r="Y76" i="20"/>
  <c r="X76" i="20"/>
  <c r="AE75" i="20"/>
  <c r="AD75" i="20"/>
  <c r="AC75" i="20"/>
  <c r="AB75" i="20"/>
  <c r="AA75" i="20"/>
  <c r="Z75" i="20"/>
  <c r="Y75" i="20"/>
  <c r="X75" i="20"/>
  <c r="AE74" i="20"/>
  <c r="AD74" i="20"/>
  <c r="AC74" i="20"/>
  <c r="AB74" i="20"/>
  <c r="AA74" i="20"/>
  <c r="Z74" i="20"/>
  <c r="Y74" i="20"/>
  <c r="X74" i="20"/>
  <c r="AE73" i="20"/>
  <c r="AD73" i="20"/>
  <c r="AC73" i="20"/>
  <c r="AB73" i="20"/>
  <c r="AA73" i="20"/>
  <c r="Z73" i="20"/>
  <c r="Y73" i="20"/>
  <c r="X73" i="20"/>
  <c r="AE72" i="20"/>
  <c r="AD72" i="20"/>
  <c r="AC72" i="20"/>
  <c r="AB72" i="20"/>
  <c r="AA72" i="20"/>
  <c r="Z72" i="20"/>
  <c r="Y72" i="20"/>
  <c r="X72" i="20"/>
  <c r="AE71" i="20"/>
  <c r="AD71" i="20"/>
  <c r="AC71" i="20"/>
  <c r="AB71" i="20"/>
  <c r="AA71" i="20"/>
  <c r="Z71" i="20"/>
  <c r="Y71" i="20"/>
  <c r="X71" i="20"/>
  <c r="AE70" i="20"/>
  <c r="AD70" i="20"/>
  <c r="AC70" i="20"/>
  <c r="AB70" i="20"/>
  <c r="AA70" i="20"/>
  <c r="Z70" i="20"/>
  <c r="Y70" i="20"/>
  <c r="X70" i="20"/>
  <c r="AE69" i="20"/>
  <c r="AD69" i="20"/>
  <c r="AC69" i="20"/>
  <c r="AB69" i="20"/>
  <c r="AA69" i="20"/>
  <c r="Z69" i="20"/>
  <c r="Y69" i="20"/>
  <c r="X69" i="20"/>
  <c r="AE68" i="20"/>
  <c r="AD68" i="20"/>
  <c r="AC68" i="20"/>
  <c r="AB68" i="20"/>
  <c r="AA68" i="20"/>
  <c r="Z68" i="20"/>
  <c r="Y68" i="20"/>
  <c r="X68" i="20"/>
  <c r="AE67" i="20"/>
  <c r="AD67" i="20"/>
  <c r="AC67" i="20"/>
  <c r="AB67" i="20"/>
  <c r="AA67" i="20"/>
  <c r="Z67" i="20"/>
  <c r="Y67" i="20"/>
  <c r="X67" i="20"/>
  <c r="AE66" i="20"/>
  <c r="AD66" i="20"/>
  <c r="AC66" i="20"/>
  <c r="AB66" i="20"/>
  <c r="AA66" i="20"/>
  <c r="Z66" i="20"/>
  <c r="Y66" i="20"/>
  <c r="X66" i="20"/>
  <c r="AE65" i="20"/>
  <c r="AD65" i="20"/>
  <c r="AC65" i="20"/>
  <c r="AB65" i="20"/>
  <c r="AA65" i="20"/>
  <c r="Z65" i="20"/>
  <c r="Y65" i="20"/>
  <c r="X65" i="20"/>
  <c r="AE64" i="20"/>
  <c r="AD64" i="20"/>
  <c r="AC64" i="20"/>
  <c r="AB64" i="20"/>
  <c r="AA64" i="20"/>
  <c r="Z64" i="20"/>
  <c r="Y64" i="20"/>
  <c r="X64" i="20"/>
  <c r="AE63" i="20"/>
  <c r="AD63" i="20"/>
  <c r="AC63" i="20"/>
  <c r="AB63" i="20"/>
  <c r="AA63" i="20"/>
  <c r="Z63" i="20"/>
  <c r="Y63" i="20"/>
  <c r="X63" i="20"/>
  <c r="AE62" i="20"/>
  <c r="AD62" i="20"/>
  <c r="AC62" i="20"/>
  <c r="AB62" i="20"/>
  <c r="AA62" i="20"/>
  <c r="Z62" i="20"/>
  <c r="Y62" i="20"/>
  <c r="X62" i="20"/>
  <c r="AE61" i="20"/>
  <c r="AD61" i="20"/>
  <c r="AC61" i="20"/>
  <c r="AB61" i="20"/>
  <c r="AA61" i="20"/>
  <c r="Z61" i="20"/>
  <c r="Y61" i="20"/>
  <c r="X61" i="20"/>
  <c r="AE60" i="20"/>
  <c r="AD60" i="20"/>
  <c r="AC60" i="20"/>
  <c r="AB60" i="20"/>
  <c r="AA60" i="20"/>
  <c r="Z60" i="20"/>
  <c r="Y60" i="20"/>
  <c r="X60" i="20"/>
  <c r="AE59" i="20"/>
  <c r="AD59" i="20"/>
  <c r="AC59" i="20"/>
  <c r="AB59" i="20"/>
  <c r="AA59" i="20"/>
  <c r="Z59" i="20"/>
  <c r="Y59" i="20"/>
  <c r="X59" i="20"/>
  <c r="AE58" i="20"/>
  <c r="AD58" i="20"/>
  <c r="AC58" i="20"/>
  <c r="AB58" i="20"/>
  <c r="AA58" i="20"/>
  <c r="Z58" i="20"/>
  <c r="Y58" i="20"/>
  <c r="X58" i="20"/>
  <c r="AE57" i="20"/>
  <c r="AD57" i="20"/>
  <c r="AC57" i="20"/>
  <c r="AB57" i="20"/>
  <c r="AA57" i="20"/>
  <c r="Z57" i="20"/>
  <c r="Y57" i="20"/>
  <c r="X57" i="20"/>
  <c r="AE56" i="20"/>
  <c r="AD56" i="20"/>
  <c r="AC56" i="20"/>
  <c r="AB56" i="20"/>
  <c r="AA56" i="20"/>
  <c r="Z56" i="20"/>
  <c r="Y56" i="20"/>
  <c r="X56" i="20"/>
  <c r="AE55" i="20"/>
  <c r="AD55" i="20"/>
  <c r="AC55" i="20"/>
  <c r="AB55" i="20"/>
  <c r="AA55" i="20"/>
  <c r="Z55" i="20"/>
  <c r="Y55" i="20"/>
  <c r="X55" i="20"/>
  <c r="AE54" i="20"/>
  <c r="AD54" i="20"/>
  <c r="AC54" i="20"/>
  <c r="AB54" i="20"/>
  <c r="AA54" i="20"/>
  <c r="Z54" i="20"/>
  <c r="Y54" i="20"/>
  <c r="X54" i="20"/>
  <c r="AE53" i="20"/>
  <c r="AD53" i="20"/>
  <c r="AC53" i="20"/>
  <c r="AB53" i="20"/>
  <c r="AA53" i="20"/>
  <c r="Z53" i="20"/>
  <c r="Y53" i="20"/>
  <c r="X53" i="20"/>
  <c r="AE52" i="20"/>
  <c r="AD52" i="20"/>
  <c r="AC52" i="20"/>
  <c r="AB52" i="20"/>
  <c r="AA52" i="20"/>
  <c r="Z52" i="20"/>
  <c r="Y52" i="20"/>
  <c r="X52" i="20"/>
  <c r="AE51" i="20"/>
  <c r="AD51" i="20"/>
  <c r="AC51" i="20"/>
  <c r="AB51" i="20"/>
  <c r="AA51" i="20"/>
  <c r="Z51" i="20"/>
  <c r="Y51" i="20"/>
  <c r="X51" i="20"/>
  <c r="AE50" i="20"/>
  <c r="AD50" i="20"/>
  <c r="AC50" i="20"/>
  <c r="AB50" i="20"/>
  <c r="AA50" i="20"/>
  <c r="Z50" i="20"/>
  <c r="Y50" i="20"/>
  <c r="X50" i="20"/>
  <c r="AE49" i="20"/>
  <c r="AD49" i="20"/>
  <c r="AC49" i="20"/>
  <c r="AB49" i="20"/>
  <c r="AA49" i="20"/>
  <c r="Z49" i="20"/>
  <c r="Y49" i="20"/>
  <c r="X49" i="20"/>
  <c r="AE48" i="20"/>
  <c r="AD48" i="20"/>
  <c r="AC48" i="20"/>
  <c r="AB48" i="20"/>
  <c r="AA48" i="20"/>
  <c r="Z48" i="20"/>
  <c r="Y48" i="20"/>
  <c r="X48" i="20"/>
  <c r="AE47" i="20"/>
  <c r="AD47" i="20"/>
  <c r="AC47" i="20"/>
  <c r="AB47" i="20"/>
  <c r="AA47" i="20"/>
  <c r="Z47" i="20"/>
  <c r="Y47" i="20"/>
  <c r="X47" i="20"/>
  <c r="AE46" i="20"/>
  <c r="AD46" i="20"/>
  <c r="AC46" i="20"/>
  <c r="AB46" i="20"/>
  <c r="AA46" i="20"/>
  <c r="Z46" i="20"/>
  <c r="Y46" i="20"/>
  <c r="X46" i="20"/>
  <c r="AE45" i="20"/>
  <c r="AD45" i="20"/>
  <c r="AC45" i="20"/>
  <c r="AB45" i="20"/>
  <c r="AA45" i="20"/>
  <c r="Z45" i="20"/>
  <c r="Y45" i="20"/>
  <c r="X45" i="20"/>
  <c r="AE44" i="20"/>
  <c r="AD44" i="20"/>
  <c r="AC44" i="20"/>
  <c r="AB44" i="20"/>
  <c r="AA44" i="20"/>
  <c r="Z44" i="20"/>
  <c r="Y44" i="20"/>
  <c r="X44" i="20"/>
  <c r="AC4" i="65"/>
  <c r="AC5" i="65"/>
  <c r="AE5" i="65" s="1"/>
  <c r="AC6" i="65"/>
  <c r="AC7" i="65"/>
  <c r="AC8" i="65"/>
  <c r="AE8" i="65" s="1"/>
  <c r="AC9" i="65"/>
  <c r="AE9" i="65" s="1"/>
  <c r="AC10" i="65"/>
  <c r="AE10" i="65" s="1"/>
  <c r="AC11" i="65"/>
  <c r="AE11" i="65" s="1"/>
  <c r="AC12" i="65"/>
  <c r="AE12" i="65" s="1"/>
  <c r="AC13" i="65"/>
  <c r="AE13" i="65" s="1"/>
  <c r="AC14" i="65"/>
  <c r="AE14" i="65" s="1"/>
  <c r="AC15" i="65"/>
  <c r="AE15" i="65" s="1"/>
  <c r="AC16" i="65"/>
  <c r="AE16" i="65" s="1"/>
  <c r="AC17" i="65"/>
  <c r="AE17" i="65" s="1"/>
  <c r="AC18" i="65"/>
  <c r="AC19" i="65"/>
  <c r="AE19" i="65" s="1"/>
  <c r="AC20" i="65"/>
  <c r="AC21" i="65"/>
  <c r="AC22" i="65"/>
  <c r="AE22" i="65" s="1"/>
  <c r="AC23" i="65"/>
  <c r="AE23" i="65" s="1"/>
  <c r="AC24" i="65"/>
  <c r="AC25" i="65"/>
  <c r="AC26" i="65"/>
  <c r="AE26" i="65" s="1"/>
  <c r="AC27" i="65"/>
  <c r="AE27" i="65" s="1"/>
  <c r="AC28" i="65"/>
  <c r="AE28" i="65" s="1"/>
  <c r="AC29" i="65"/>
  <c r="AC30" i="65"/>
  <c r="AE30" i="65" s="1"/>
  <c r="AC31" i="65"/>
  <c r="AE31" i="65" s="1"/>
  <c r="AC32" i="65"/>
  <c r="AE32" i="65" s="1"/>
  <c r="AC33" i="65"/>
  <c r="AE33" i="65" s="1"/>
  <c r="AC34" i="65"/>
  <c r="AE34" i="65" s="1"/>
  <c r="AC35" i="65"/>
  <c r="AE35" i="65" s="1"/>
  <c r="AC36" i="65"/>
  <c r="AC37" i="65"/>
  <c r="AE37" i="65" s="1"/>
  <c r="AC38" i="65"/>
  <c r="AE38" i="65" s="1"/>
  <c r="AC39" i="65"/>
  <c r="AE39" i="65" s="1"/>
  <c r="AC40" i="65"/>
  <c r="AC41" i="65"/>
  <c r="AE41" i="65" s="1"/>
  <c r="AC42" i="65"/>
  <c r="AE42" i="65" s="1"/>
  <c r="AC43" i="65"/>
  <c r="AE43" i="65" s="1"/>
  <c r="AC44" i="65"/>
  <c r="AC45" i="65"/>
  <c r="AE45" i="65" s="1"/>
  <c r="AC46" i="65"/>
  <c r="AE46" i="65" s="1"/>
  <c r="AC47" i="65"/>
  <c r="AE47" i="65" s="1"/>
  <c r="AC48" i="65"/>
  <c r="AE48" i="65" s="1"/>
  <c r="AC49" i="65"/>
  <c r="AE49" i="65" s="1"/>
  <c r="AC50" i="65"/>
  <c r="AE50" i="65" s="1"/>
  <c r="AC51" i="65"/>
  <c r="AC52" i="65"/>
  <c r="AC53" i="65"/>
  <c r="AC54" i="65"/>
  <c r="AE54" i="65" s="1"/>
  <c r="AC55" i="65"/>
  <c r="AE55" i="65" s="1"/>
  <c r="AC56" i="65"/>
  <c r="AE56" i="65" s="1"/>
  <c r="AC57" i="65"/>
  <c r="AE57" i="65" s="1"/>
  <c r="AC58" i="65"/>
  <c r="AC59" i="65"/>
  <c r="AE59" i="65" s="1"/>
  <c r="AC60" i="65"/>
  <c r="AE60" i="65" s="1"/>
  <c r="AC61" i="65"/>
  <c r="AC62" i="65"/>
  <c r="AC63" i="65"/>
  <c r="AC64" i="65"/>
  <c r="AE64" i="65" s="1"/>
  <c r="AC65" i="65"/>
  <c r="AE65" i="65" s="1"/>
  <c r="AC66" i="65"/>
  <c r="AE66" i="65" s="1"/>
  <c r="AC67" i="65"/>
  <c r="AC68" i="65"/>
  <c r="AC69" i="65"/>
  <c r="AE69" i="65" s="1"/>
  <c r="AC70" i="65"/>
  <c r="AC71" i="65"/>
  <c r="AE71" i="65" s="1"/>
  <c r="AC72" i="65"/>
  <c r="AC73" i="65"/>
  <c r="AE73" i="65" s="1"/>
  <c r="AC74" i="65"/>
  <c r="AE74" i="65" s="1"/>
  <c r="AC75" i="65"/>
  <c r="AE75" i="65" s="1"/>
  <c r="AC76" i="65"/>
  <c r="AC77" i="65"/>
  <c r="AE77" i="65" s="1"/>
  <c r="AC78" i="65"/>
  <c r="AC79" i="65"/>
  <c r="AC80" i="65"/>
  <c r="AC81" i="65"/>
  <c r="AE81" i="65" s="1"/>
  <c r="AC82" i="65"/>
  <c r="AE82" i="65" s="1"/>
  <c r="AC83" i="65"/>
  <c r="AE83" i="65" s="1"/>
  <c r="AC84" i="65"/>
  <c r="AC85" i="65"/>
  <c r="AC86" i="65"/>
  <c r="AE86" i="65" s="1"/>
  <c r="AC87" i="65"/>
  <c r="AE87" i="65" s="1"/>
  <c r="AC88" i="65"/>
  <c r="AE88" i="65" s="1"/>
  <c r="AC89" i="65"/>
  <c r="AE89" i="65" s="1"/>
  <c r="AC90" i="65"/>
  <c r="AE90" i="65" s="1"/>
  <c r="AC91" i="65"/>
  <c r="AE91" i="65" s="1"/>
  <c r="AC92" i="65"/>
  <c r="AC93" i="65"/>
  <c r="AE93" i="65" s="1"/>
  <c r="AC94" i="65"/>
  <c r="AE94" i="65" s="1"/>
  <c r="AC95" i="65"/>
  <c r="AE95" i="65" s="1"/>
  <c r="AC96" i="65"/>
  <c r="AE96" i="65" s="1"/>
  <c r="AC97" i="65"/>
  <c r="AE97" i="65" s="1"/>
  <c r="AC98" i="65"/>
  <c r="AE98" i="65" s="1"/>
  <c r="AC3" i="65"/>
  <c r="AE3" i="65" s="1"/>
  <c r="W4" i="65"/>
  <c r="W5" i="65"/>
  <c r="Y5" i="65" s="1"/>
  <c r="W6" i="65"/>
  <c r="W7" i="65"/>
  <c r="Y7" i="65" s="1"/>
  <c r="W8" i="65"/>
  <c r="Y8" i="65" s="1"/>
  <c r="W9" i="65"/>
  <c r="Y9" i="65" s="1"/>
  <c r="W10" i="65"/>
  <c r="Y10" i="65" s="1"/>
  <c r="W11" i="65"/>
  <c r="Y11" i="65" s="1"/>
  <c r="W12" i="65"/>
  <c r="Y12" i="65" s="1"/>
  <c r="W13" i="65"/>
  <c r="W14" i="65"/>
  <c r="W15" i="65"/>
  <c r="Y15" i="65" s="1"/>
  <c r="W16" i="65"/>
  <c r="Y16" i="65" s="1"/>
  <c r="W17" i="65"/>
  <c r="Y17" i="65" s="1"/>
  <c r="W18" i="65"/>
  <c r="W19" i="65"/>
  <c r="Y19" i="65" s="1"/>
  <c r="W20" i="65"/>
  <c r="W21" i="65"/>
  <c r="Y21" i="65" s="1"/>
  <c r="W22" i="65"/>
  <c r="W23" i="65"/>
  <c r="Y23" i="65" s="1"/>
  <c r="W24" i="65"/>
  <c r="Y24" i="65" s="1"/>
  <c r="W25" i="65"/>
  <c r="Y25" i="65" s="1"/>
  <c r="W26" i="65"/>
  <c r="W27" i="65"/>
  <c r="Y27" i="65" s="1"/>
  <c r="W28" i="65"/>
  <c r="W29" i="65"/>
  <c r="Y29" i="65" s="1"/>
  <c r="W30" i="65"/>
  <c r="W31" i="65"/>
  <c r="W32" i="65"/>
  <c r="Y32" i="65" s="1"/>
  <c r="W33" i="65"/>
  <c r="Y33" i="65" s="1"/>
  <c r="W34" i="65"/>
  <c r="Y34" i="65" s="1"/>
  <c r="W35" i="65"/>
  <c r="Y35" i="65" s="1"/>
  <c r="W36" i="65"/>
  <c r="Y36" i="65" s="1"/>
  <c r="W37" i="65"/>
  <c r="Y37" i="65" s="1"/>
  <c r="W38" i="65"/>
  <c r="Y38" i="65" s="1"/>
  <c r="W39" i="65"/>
  <c r="W40" i="65"/>
  <c r="Y40" i="65" s="1"/>
  <c r="W41" i="65"/>
  <c r="Y41" i="65" s="1"/>
  <c r="W42" i="65"/>
  <c r="Y42" i="65" s="1"/>
  <c r="W43" i="65"/>
  <c r="Y43" i="65" s="1"/>
  <c r="W44" i="65"/>
  <c r="Y44" i="65" s="1"/>
  <c r="W45" i="65"/>
  <c r="Y45" i="65" s="1"/>
  <c r="W46" i="65"/>
  <c r="Y46" i="65" s="1"/>
  <c r="W47" i="65"/>
  <c r="W48" i="65"/>
  <c r="Y48" i="65" s="1"/>
  <c r="W49" i="65"/>
  <c r="Y49" i="65" s="1"/>
  <c r="W50" i="65"/>
  <c r="W51" i="65"/>
  <c r="Y51" i="65" s="1"/>
  <c r="W52" i="65"/>
  <c r="W53" i="65"/>
  <c r="Y53" i="65" s="1"/>
  <c r="W54" i="65"/>
  <c r="Y54" i="65" s="1"/>
  <c r="W55" i="65"/>
  <c r="W56" i="65"/>
  <c r="Y56" i="65" s="1"/>
  <c r="W57" i="65"/>
  <c r="W58" i="65"/>
  <c r="Y58" i="65" s="1"/>
  <c r="W59" i="65"/>
  <c r="Y59" i="65" s="1"/>
  <c r="W60" i="65"/>
  <c r="W61" i="65"/>
  <c r="Y61" i="65" s="1"/>
  <c r="W62" i="65"/>
  <c r="W63" i="65"/>
  <c r="Y63" i="65" s="1"/>
  <c r="W64" i="65"/>
  <c r="Y64" i="65" s="1"/>
  <c r="W65" i="65"/>
  <c r="Y65" i="65" s="1"/>
  <c r="W66" i="65"/>
  <c r="W67" i="65"/>
  <c r="Y67" i="65" s="1"/>
  <c r="W68" i="65"/>
  <c r="W69" i="65"/>
  <c r="W70" i="65"/>
  <c r="W71" i="65"/>
  <c r="W72" i="65"/>
  <c r="Y72" i="65" s="1"/>
  <c r="W73" i="65"/>
  <c r="Y73" i="65" s="1"/>
  <c r="W74" i="65"/>
  <c r="W75" i="65"/>
  <c r="Y75" i="65" s="1"/>
  <c r="W76" i="65"/>
  <c r="Y76" i="65" s="1"/>
  <c r="W77" i="65"/>
  <c r="W78" i="65"/>
  <c r="W79" i="65"/>
  <c r="Y79" i="65" s="1"/>
  <c r="W80" i="65"/>
  <c r="Y80" i="65" s="1"/>
  <c r="W81" i="65"/>
  <c r="Y81" i="65" s="1"/>
  <c r="W82" i="65"/>
  <c r="Y82" i="65" s="1"/>
  <c r="W83" i="65"/>
  <c r="Y83" i="65" s="1"/>
  <c r="W84" i="65"/>
  <c r="W85" i="65"/>
  <c r="Y85" i="65" s="1"/>
  <c r="W86" i="65"/>
  <c r="W87" i="65"/>
  <c r="W88" i="65"/>
  <c r="Y88" i="65" s="1"/>
  <c r="W89" i="65"/>
  <c r="Y89" i="65" s="1"/>
  <c r="W90" i="65"/>
  <c r="Y90" i="65" s="1"/>
  <c r="W91" i="65"/>
  <c r="Y91" i="65" s="1"/>
  <c r="W92" i="65"/>
  <c r="Y92" i="65" s="1"/>
  <c r="W93" i="65"/>
  <c r="Y93" i="65" s="1"/>
  <c r="W94" i="65"/>
  <c r="W95" i="65"/>
  <c r="Y95" i="65" s="1"/>
  <c r="W96" i="65"/>
  <c r="Y96" i="65" s="1"/>
  <c r="W97" i="65"/>
  <c r="Y97" i="65" s="1"/>
  <c r="W98" i="65"/>
  <c r="Y98" i="65" s="1"/>
  <c r="W3" i="65"/>
  <c r="Q4" i="65"/>
  <c r="S4" i="65" s="1"/>
  <c r="Q5" i="65"/>
  <c r="S5" i="65" s="1"/>
  <c r="Q6" i="65"/>
  <c r="S6" i="65" s="1"/>
  <c r="Q7" i="65"/>
  <c r="S7" i="65" s="1"/>
  <c r="Q8" i="65"/>
  <c r="S8" i="65" s="1"/>
  <c r="Q9" i="65"/>
  <c r="S9" i="65" s="1"/>
  <c r="Q10" i="65"/>
  <c r="S10" i="65" s="1"/>
  <c r="Q11" i="65"/>
  <c r="S11" i="65" s="1"/>
  <c r="Q12" i="65"/>
  <c r="Q13" i="65"/>
  <c r="S13" i="65" s="1"/>
  <c r="Q14" i="65"/>
  <c r="Q15" i="65"/>
  <c r="Q16" i="65"/>
  <c r="S16" i="65" s="1"/>
  <c r="Q17" i="65"/>
  <c r="S17" i="65" s="1"/>
  <c r="Q18" i="65"/>
  <c r="S18" i="65" s="1"/>
  <c r="Q19" i="65"/>
  <c r="S19" i="65" s="1"/>
  <c r="Q20" i="65"/>
  <c r="Q21" i="65"/>
  <c r="S21" i="65" s="1"/>
  <c r="Q22" i="65"/>
  <c r="S22" i="65" s="1"/>
  <c r="Q23" i="65"/>
  <c r="S23" i="65" s="1"/>
  <c r="Q24" i="65"/>
  <c r="S24" i="65" s="1"/>
  <c r="Q25" i="65"/>
  <c r="S25" i="65" s="1"/>
  <c r="Q26" i="65"/>
  <c r="S26" i="65" s="1"/>
  <c r="Q27" i="65"/>
  <c r="S27" i="65" s="1"/>
  <c r="Q28" i="65"/>
  <c r="Q29" i="65"/>
  <c r="S29" i="65" s="1"/>
  <c r="Q30" i="65"/>
  <c r="S30" i="65" s="1"/>
  <c r="Q31" i="65"/>
  <c r="S31" i="65" s="1"/>
  <c r="Q32" i="65"/>
  <c r="S32" i="65" s="1"/>
  <c r="Q33" i="65"/>
  <c r="S33" i="65" s="1"/>
  <c r="Q34" i="65"/>
  <c r="Q35" i="65"/>
  <c r="S35" i="65" s="1"/>
  <c r="Q36" i="65"/>
  <c r="Q37" i="65"/>
  <c r="S37" i="65" s="1"/>
  <c r="Q38" i="65"/>
  <c r="Q39" i="65"/>
  <c r="S39" i="65" s="1"/>
  <c r="Q40" i="65"/>
  <c r="S40" i="65" s="1"/>
  <c r="Q41" i="65"/>
  <c r="S41" i="65" s="1"/>
  <c r="Q42" i="65"/>
  <c r="S42" i="65" s="1"/>
  <c r="Q43" i="65"/>
  <c r="S43" i="65" s="1"/>
  <c r="Q44" i="65"/>
  <c r="S44" i="65" s="1"/>
  <c r="Q45" i="65"/>
  <c r="Q46" i="65"/>
  <c r="Q47" i="65"/>
  <c r="S47" i="65" s="1"/>
  <c r="Q48" i="65"/>
  <c r="Q49" i="65"/>
  <c r="S49" i="65" s="1"/>
  <c r="Q50" i="65"/>
  <c r="S50" i="65" s="1"/>
  <c r="Q51" i="65"/>
  <c r="S51" i="65" s="1"/>
  <c r="Q52" i="65"/>
  <c r="S52" i="65" s="1"/>
  <c r="Q53" i="65"/>
  <c r="S53" i="65" s="1"/>
  <c r="Q54" i="65"/>
  <c r="S54" i="65" s="1"/>
  <c r="Q55" i="65"/>
  <c r="Q56" i="65"/>
  <c r="S56" i="65" s="1"/>
  <c r="Q57" i="65"/>
  <c r="S57" i="65" s="1"/>
  <c r="Q58" i="65"/>
  <c r="S58" i="65" s="1"/>
  <c r="Q59" i="65"/>
  <c r="S59" i="65" s="1"/>
  <c r="Q60" i="65"/>
  <c r="Q61" i="65"/>
  <c r="S61" i="65" s="1"/>
  <c r="Q62" i="65"/>
  <c r="S62" i="65" s="1"/>
  <c r="Q63" i="65"/>
  <c r="S63" i="65" s="1"/>
  <c r="Q64" i="65"/>
  <c r="S64" i="65" s="1"/>
  <c r="Q65" i="65"/>
  <c r="S65" i="65" s="1"/>
  <c r="Q66" i="65"/>
  <c r="S66" i="65" s="1"/>
  <c r="Q67" i="65"/>
  <c r="S67" i="65" s="1"/>
  <c r="Q68" i="65"/>
  <c r="Q69" i="65"/>
  <c r="S69" i="65" s="1"/>
  <c r="Q70" i="65"/>
  <c r="S70" i="65" s="1"/>
  <c r="Q71" i="65"/>
  <c r="Q72" i="65"/>
  <c r="S72" i="65" s="1"/>
  <c r="Q73" i="65"/>
  <c r="S73" i="65" s="1"/>
  <c r="Q74" i="65"/>
  <c r="S74" i="65" s="1"/>
  <c r="Q75" i="65"/>
  <c r="S75" i="65" s="1"/>
  <c r="Q76" i="65"/>
  <c r="Q77" i="65"/>
  <c r="S77" i="65" s="1"/>
  <c r="Q78" i="65"/>
  <c r="S78" i="65" s="1"/>
  <c r="Q79" i="65"/>
  <c r="Q80" i="65"/>
  <c r="S80" i="65" s="1"/>
  <c r="Q81" i="65"/>
  <c r="S81" i="65" s="1"/>
  <c r="Q82" i="65"/>
  <c r="S82" i="65" s="1"/>
  <c r="Q83" i="65"/>
  <c r="S83" i="65" s="1"/>
  <c r="Q84" i="65"/>
  <c r="Q85" i="65"/>
  <c r="Q86" i="65"/>
  <c r="S86" i="65" s="1"/>
  <c r="Q87" i="65"/>
  <c r="S87" i="65" s="1"/>
  <c r="Q88" i="65"/>
  <c r="S88" i="65" s="1"/>
  <c r="Q89" i="65"/>
  <c r="S89" i="65" s="1"/>
  <c r="Q90" i="65"/>
  <c r="S90" i="65" s="1"/>
  <c r="Q91" i="65"/>
  <c r="S91" i="65" s="1"/>
  <c r="Q92" i="65"/>
  <c r="Q93" i="65"/>
  <c r="Q94" i="65"/>
  <c r="S94" i="65" s="1"/>
  <c r="Q95" i="65"/>
  <c r="S95" i="65" s="1"/>
  <c r="Q96" i="65"/>
  <c r="Q97" i="65"/>
  <c r="S97" i="65" s="1"/>
  <c r="Q98" i="65"/>
  <c r="S98" i="65" s="1"/>
  <c r="Q3" i="65"/>
  <c r="F4" i="65"/>
  <c r="F5" i="65"/>
  <c r="F6" i="65"/>
  <c r="AD6" i="65" s="1"/>
  <c r="AF6" i="65" s="1"/>
  <c r="F7" i="65"/>
  <c r="F8" i="65"/>
  <c r="F9" i="65"/>
  <c r="AD9" i="65" s="1"/>
  <c r="AF9" i="65" s="1"/>
  <c r="F10" i="65"/>
  <c r="AD10" i="65" s="1"/>
  <c r="AF10" i="65" s="1"/>
  <c r="F11" i="65"/>
  <c r="AD11" i="65" s="1"/>
  <c r="AF11" i="65" s="1"/>
  <c r="F12" i="65"/>
  <c r="AD12" i="65" s="1"/>
  <c r="AF12" i="65" s="1"/>
  <c r="F13" i="65"/>
  <c r="F14" i="65"/>
  <c r="AD14" i="65" s="1"/>
  <c r="AF14" i="65" s="1"/>
  <c r="F15" i="65"/>
  <c r="AD15" i="65" s="1"/>
  <c r="AF15" i="65" s="1"/>
  <c r="F16" i="65"/>
  <c r="AD16" i="65" s="1"/>
  <c r="AF16" i="65" s="1"/>
  <c r="F17" i="65"/>
  <c r="AD17" i="65" s="1"/>
  <c r="AF17" i="65" s="1"/>
  <c r="F18" i="65"/>
  <c r="F19" i="65"/>
  <c r="AD19" i="65" s="1"/>
  <c r="AF19" i="65" s="1"/>
  <c r="F20" i="65"/>
  <c r="F21" i="65"/>
  <c r="AD21" i="65" s="1"/>
  <c r="AF21" i="65" s="1"/>
  <c r="F22" i="65"/>
  <c r="AD22" i="65" s="1"/>
  <c r="AF22" i="65" s="1"/>
  <c r="F23" i="65"/>
  <c r="F24" i="65"/>
  <c r="AD24" i="65" s="1"/>
  <c r="AF24" i="65" s="1"/>
  <c r="F25" i="65"/>
  <c r="AD25" i="65" s="1"/>
  <c r="AF25" i="65" s="1"/>
  <c r="F26" i="65"/>
  <c r="F27" i="65"/>
  <c r="AD27" i="65" s="1"/>
  <c r="AF27" i="65" s="1"/>
  <c r="F28" i="65"/>
  <c r="F29" i="65"/>
  <c r="AD29" i="65" s="1"/>
  <c r="AF29" i="65" s="1"/>
  <c r="F30" i="65"/>
  <c r="AD30" i="65" s="1"/>
  <c r="AF30" i="65" s="1"/>
  <c r="F31" i="65"/>
  <c r="AD31" i="65" s="1"/>
  <c r="AF31" i="65" s="1"/>
  <c r="F32" i="65"/>
  <c r="AD32" i="65" s="1"/>
  <c r="AF32" i="65" s="1"/>
  <c r="F33" i="65"/>
  <c r="F34" i="65"/>
  <c r="AD34" i="65" s="1"/>
  <c r="AF34" i="65" s="1"/>
  <c r="F35" i="65"/>
  <c r="AD35" i="65" s="1"/>
  <c r="AF35" i="65" s="1"/>
  <c r="F36" i="65"/>
  <c r="F37" i="65"/>
  <c r="F38" i="65"/>
  <c r="AD38" i="65" s="1"/>
  <c r="AF38" i="65" s="1"/>
  <c r="F39" i="65"/>
  <c r="F40" i="65"/>
  <c r="F41" i="65"/>
  <c r="AD41" i="65" s="1"/>
  <c r="AF41" i="65" s="1"/>
  <c r="F42" i="65"/>
  <c r="F43" i="65"/>
  <c r="AD43" i="65" s="1"/>
  <c r="AF43" i="65" s="1"/>
  <c r="F44" i="65"/>
  <c r="F45" i="65"/>
  <c r="AD45" i="65" s="1"/>
  <c r="AF45" i="65" s="1"/>
  <c r="F46" i="65"/>
  <c r="AD46" i="65" s="1"/>
  <c r="AF46" i="65" s="1"/>
  <c r="F47" i="65"/>
  <c r="AD47" i="65" s="1"/>
  <c r="AF47" i="65" s="1"/>
  <c r="F48" i="65"/>
  <c r="AD48" i="65" s="1"/>
  <c r="AF48" i="65" s="1"/>
  <c r="F49" i="65"/>
  <c r="AD49" i="65" s="1"/>
  <c r="AF49" i="65" s="1"/>
  <c r="F50" i="65"/>
  <c r="F51" i="65"/>
  <c r="AD51" i="65" s="1"/>
  <c r="AF51" i="65" s="1"/>
  <c r="F52" i="65"/>
  <c r="F53" i="65"/>
  <c r="F54" i="65"/>
  <c r="F55" i="65"/>
  <c r="AD55" i="65" s="1"/>
  <c r="AF55" i="65" s="1"/>
  <c r="F56" i="65"/>
  <c r="F57" i="65"/>
  <c r="AD57" i="65" s="1"/>
  <c r="AF57" i="65" s="1"/>
  <c r="F58" i="65"/>
  <c r="AD58" i="65" s="1"/>
  <c r="AF58" i="65" s="1"/>
  <c r="F59" i="65"/>
  <c r="F60" i="65"/>
  <c r="F61" i="65"/>
  <c r="AD61" i="65" s="1"/>
  <c r="AF61" i="65" s="1"/>
  <c r="F62" i="65"/>
  <c r="AD62" i="65" s="1"/>
  <c r="AF62" i="65" s="1"/>
  <c r="F63" i="65"/>
  <c r="F64" i="65"/>
  <c r="AD64" i="65" s="1"/>
  <c r="AF64" i="65" s="1"/>
  <c r="F65" i="65"/>
  <c r="F66" i="65"/>
  <c r="F67" i="65"/>
  <c r="F68" i="65"/>
  <c r="F69" i="65"/>
  <c r="AD69" i="65" s="1"/>
  <c r="AF69" i="65" s="1"/>
  <c r="F70" i="65"/>
  <c r="AD70" i="65" s="1"/>
  <c r="AF70" i="65" s="1"/>
  <c r="F71" i="65"/>
  <c r="AD71" i="65" s="1"/>
  <c r="AF71" i="65" s="1"/>
  <c r="F72" i="65"/>
  <c r="AD72" i="65" s="1"/>
  <c r="AF72" i="65" s="1"/>
  <c r="F73" i="65"/>
  <c r="AD73" i="65" s="1"/>
  <c r="AF73" i="65" s="1"/>
  <c r="F74" i="65"/>
  <c r="AD74" i="65" s="1"/>
  <c r="AF74" i="65" s="1"/>
  <c r="F75" i="65"/>
  <c r="AD75" i="65" s="1"/>
  <c r="AF75" i="65" s="1"/>
  <c r="F76" i="65"/>
  <c r="F77" i="65"/>
  <c r="AD77" i="65" s="1"/>
  <c r="AF77" i="65" s="1"/>
  <c r="F78" i="65"/>
  <c r="AD78" i="65" s="1"/>
  <c r="AF78" i="65" s="1"/>
  <c r="F79" i="65"/>
  <c r="F80" i="65"/>
  <c r="AD80" i="65" s="1"/>
  <c r="AF80" i="65" s="1"/>
  <c r="F81" i="65"/>
  <c r="AD81" i="65" s="1"/>
  <c r="AF81" i="65" s="1"/>
  <c r="F82" i="65"/>
  <c r="AD82" i="65" s="1"/>
  <c r="AF82" i="65" s="1"/>
  <c r="F83" i="65"/>
  <c r="AD83" i="65" s="1"/>
  <c r="AF83" i="65" s="1"/>
  <c r="F84" i="65"/>
  <c r="AD84" i="65" s="1"/>
  <c r="AF84" i="65" s="1"/>
  <c r="F85" i="65"/>
  <c r="AD85" i="65" s="1"/>
  <c r="AF85" i="65" s="1"/>
  <c r="F86" i="65"/>
  <c r="AD86" i="65" s="1"/>
  <c r="AF86" i="65" s="1"/>
  <c r="F87" i="65"/>
  <c r="F88" i="65"/>
  <c r="AD88" i="65" s="1"/>
  <c r="AF88" i="65" s="1"/>
  <c r="F89" i="65"/>
  <c r="AD89" i="65" s="1"/>
  <c r="AF89" i="65" s="1"/>
  <c r="F90" i="65"/>
  <c r="AD90" i="65" s="1"/>
  <c r="AF90" i="65" s="1"/>
  <c r="F91" i="65"/>
  <c r="AD91" i="65" s="1"/>
  <c r="AF91" i="65" s="1"/>
  <c r="F92" i="65"/>
  <c r="F93" i="65"/>
  <c r="AD93" i="65" s="1"/>
  <c r="AF93" i="65" s="1"/>
  <c r="F94" i="65"/>
  <c r="AD94" i="65" s="1"/>
  <c r="AF94" i="65" s="1"/>
  <c r="F95" i="65"/>
  <c r="F96" i="65"/>
  <c r="AD96" i="65" s="1"/>
  <c r="AF96" i="65" s="1"/>
  <c r="F97" i="65"/>
  <c r="AD97" i="65" s="1"/>
  <c r="AF97" i="65" s="1"/>
  <c r="F98" i="65"/>
  <c r="F3" i="65"/>
  <c r="D4" i="65"/>
  <c r="D5" i="65"/>
  <c r="X5" i="65" s="1"/>
  <c r="Z5" i="65" s="1"/>
  <c r="D6" i="65"/>
  <c r="D7" i="65"/>
  <c r="D8" i="65"/>
  <c r="X8" i="65" s="1"/>
  <c r="Z8" i="65" s="1"/>
  <c r="D9" i="65"/>
  <c r="X9" i="65" s="1"/>
  <c r="Z9" i="65" s="1"/>
  <c r="D10" i="65"/>
  <c r="D11" i="65"/>
  <c r="X11" i="65" s="1"/>
  <c r="Z11" i="65" s="1"/>
  <c r="D12" i="65"/>
  <c r="D13" i="65"/>
  <c r="X13" i="65" s="1"/>
  <c r="Z13" i="65" s="1"/>
  <c r="D14" i="65"/>
  <c r="X14" i="65" s="1"/>
  <c r="Z14" i="65" s="1"/>
  <c r="D15" i="65"/>
  <c r="D16" i="65"/>
  <c r="D17" i="65"/>
  <c r="D18" i="65"/>
  <c r="D19" i="65"/>
  <c r="X19" i="65" s="1"/>
  <c r="Z19" i="65" s="1"/>
  <c r="D20" i="65"/>
  <c r="D21" i="65"/>
  <c r="D22" i="65"/>
  <c r="X22" i="65" s="1"/>
  <c r="Z22" i="65" s="1"/>
  <c r="D23" i="65"/>
  <c r="X23" i="65" s="1"/>
  <c r="Z23" i="65" s="1"/>
  <c r="D24" i="65"/>
  <c r="D25" i="65"/>
  <c r="X25" i="65" s="1"/>
  <c r="Z25" i="65" s="1"/>
  <c r="D26" i="65"/>
  <c r="D27" i="65"/>
  <c r="X27" i="65" s="1"/>
  <c r="Z27" i="65" s="1"/>
  <c r="D28" i="65"/>
  <c r="X28" i="65" s="1"/>
  <c r="Z28" i="65" s="1"/>
  <c r="D29" i="65"/>
  <c r="D30" i="65"/>
  <c r="X30" i="65" s="1"/>
  <c r="Z30" i="65" s="1"/>
  <c r="D31" i="65"/>
  <c r="X31" i="65" s="1"/>
  <c r="Z31" i="65" s="1"/>
  <c r="D32" i="65"/>
  <c r="D33" i="65"/>
  <c r="D34" i="65"/>
  <c r="X34" i="65" s="1"/>
  <c r="Z34" i="65" s="1"/>
  <c r="D35" i="65"/>
  <c r="D36" i="65"/>
  <c r="X36" i="65" s="1"/>
  <c r="Z36" i="65" s="1"/>
  <c r="D37" i="65"/>
  <c r="X37" i="65" s="1"/>
  <c r="Z37" i="65" s="1"/>
  <c r="D38" i="65"/>
  <c r="X38" i="65" s="1"/>
  <c r="Z38" i="65" s="1"/>
  <c r="D39" i="65"/>
  <c r="X39" i="65" s="1"/>
  <c r="Z39" i="65" s="1"/>
  <c r="D40" i="65"/>
  <c r="X40" i="65" s="1"/>
  <c r="Z40" i="65" s="1"/>
  <c r="D41" i="65"/>
  <c r="X41" i="65" s="1"/>
  <c r="Z41" i="65" s="1"/>
  <c r="D42" i="65"/>
  <c r="D43" i="65"/>
  <c r="X43" i="65" s="1"/>
  <c r="Z43" i="65" s="1"/>
  <c r="D44" i="65"/>
  <c r="X44" i="65" s="1"/>
  <c r="Z44" i="65" s="1"/>
  <c r="D45" i="65"/>
  <c r="X45" i="65" s="1"/>
  <c r="Z45" i="65" s="1"/>
  <c r="D46" i="65"/>
  <c r="D47" i="65"/>
  <c r="D48" i="65"/>
  <c r="X48" i="65" s="1"/>
  <c r="Z48" i="65" s="1"/>
  <c r="D49" i="65"/>
  <c r="X49" i="65" s="1"/>
  <c r="Z49" i="65" s="1"/>
  <c r="D50" i="65"/>
  <c r="X50" i="65" s="1"/>
  <c r="Z50" i="65" s="1"/>
  <c r="D51" i="65"/>
  <c r="X51" i="65" s="1"/>
  <c r="Z51" i="65" s="1"/>
  <c r="D52" i="65"/>
  <c r="X52" i="65" s="1"/>
  <c r="Z52" i="65" s="1"/>
  <c r="D53" i="65"/>
  <c r="D54" i="65"/>
  <c r="X54" i="65" s="1"/>
  <c r="Z54" i="65" s="1"/>
  <c r="D55" i="65"/>
  <c r="X55" i="65" s="1"/>
  <c r="Z55" i="65" s="1"/>
  <c r="D56" i="65"/>
  <c r="D57" i="65"/>
  <c r="D58" i="65"/>
  <c r="D59" i="65"/>
  <c r="X59" i="65" s="1"/>
  <c r="Z59" i="65" s="1"/>
  <c r="D60" i="65"/>
  <c r="D61" i="65"/>
  <c r="X61" i="65" s="1"/>
  <c r="Z61" i="65" s="1"/>
  <c r="D62" i="65"/>
  <c r="X62" i="65" s="1"/>
  <c r="Z62" i="65" s="1"/>
  <c r="D63" i="65"/>
  <c r="X63" i="65" s="1"/>
  <c r="Z63" i="65" s="1"/>
  <c r="D64" i="65"/>
  <c r="X64" i="65" s="1"/>
  <c r="Z64" i="65" s="1"/>
  <c r="D65" i="65"/>
  <c r="X65" i="65" s="1"/>
  <c r="Z65" i="65" s="1"/>
  <c r="D66" i="65"/>
  <c r="X66" i="65" s="1"/>
  <c r="Z66" i="65" s="1"/>
  <c r="D67" i="65"/>
  <c r="X67" i="65" s="1"/>
  <c r="Z67" i="65" s="1"/>
  <c r="D68" i="65"/>
  <c r="X68" i="65" s="1"/>
  <c r="Z68" i="65" s="1"/>
  <c r="D69" i="65"/>
  <c r="D70" i="65"/>
  <c r="D71" i="65"/>
  <c r="X71" i="65" s="1"/>
  <c r="Z71" i="65" s="1"/>
  <c r="D72" i="65"/>
  <c r="D73" i="65"/>
  <c r="X73" i="65" s="1"/>
  <c r="Z73" i="65" s="1"/>
  <c r="D74" i="65"/>
  <c r="D75" i="65"/>
  <c r="D76" i="65"/>
  <c r="D77" i="65"/>
  <c r="D78" i="65"/>
  <c r="X78" i="65" s="1"/>
  <c r="Z78" i="65" s="1"/>
  <c r="D79" i="65"/>
  <c r="X79" i="65" s="1"/>
  <c r="Z79" i="65" s="1"/>
  <c r="D80" i="65"/>
  <c r="D81" i="65"/>
  <c r="X81" i="65" s="1"/>
  <c r="Z81" i="65" s="1"/>
  <c r="D82" i="65"/>
  <c r="X82" i="65" s="1"/>
  <c r="Z82" i="65" s="1"/>
  <c r="D83" i="65"/>
  <c r="X83" i="65" s="1"/>
  <c r="Z83" i="65" s="1"/>
  <c r="D84" i="65"/>
  <c r="X84" i="65" s="1"/>
  <c r="Z84" i="65" s="1"/>
  <c r="D85" i="65"/>
  <c r="X85" i="65" s="1"/>
  <c r="Z85" i="65" s="1"/>
  <c r="D86" i="65"/>
  <c r="D87" i="65"/>
  <c r="X87" i="65" s="1"/>
  <c r="Z87" i="65" s="1"/>
  <c r="D88" i="65"/>
  <c r="D89" i="65"/>
  <c r="X89" i="65" s="1"/>
  <c r="Z89" i="65" s="1"/>
  <c r="D90" i="65"/>
  <c r="D91" i="65"/>
  <c r="X91" i="65" s="1"/>
  <c r="Z91" i="65" s="1"/>
  <c r="D92" i="65"/>
  <c r="D93" i="65"/>
  <c r="X93" i="65" s="1"/>
  <c r="Z93" i="65" s="1"/>
  <c r="D94" i="65"/>
  <c r="X94" i="65" s="1"/>
  <c r="Z94" i="65" s="1"/>
  <c r="D95" i="65"/>
  <c r="D96" i="65"/>
  <c r="X96" i="65" s="1"/>
  <c r="Z96" i="65" s="1"/>
  <c r="D97" i="65"/>
  <c r="X97" i="65" s="1"/>
  <c r="Z97" i="65" s="1"/>
  <c r="D98" i="65"/>
  <c r="D3" i="65"/>
  <c r="C4" i="65"/>
  <c r="C5" i="65"/>
  <c r="C6" i="65"/>
  <c r="C7" i="65"/>
  <c r="C8" i="65"/>
  <c r="R8" i="65" s="1"/>
  <c r="T8" i="65" s="1"/>
  <c r="C9" i="65"/>
  <c r="R9" i="65" s="1"/>
  <c r="T9" i="65" s="1"/>
  <c r="C10" i="65"/>
  <c r="C11" i="65"/>
  <c r="R11" i="65" s="1"/>
  <c r="T11" i="65" s="1"/>
  <c r="C12" i="65"/>
  <c r="C13" i="65"/>
  <c r="R13" i="65" s="1"/>
  <c r="T13" i="65" s="1"/>
  <c r="C14" i="65"/>
  <c r="C15" i="65"/>
  <c r="R15" i="65" s="1"/>
  <c r="T15" i="65" s="1"/>
  <c r="C16" i="65"/>
  <c r="R16" i="65" s="1"/>
  <c r="T16" i="65" s="1"/>
  <c r="C17" i="65"/>
  <c r="R17" i="65" s="1"/>
  <c r="T17" i="65" s="1"/>
  <c r="C18" i="65"/>
  <c r="R18" i="65" s="1"/>
  <c r="T18" i="65" s="1"/>
  <c r="C19" i="65"/>
  <c r="R19" i="65" s="1"/>
  <c r="T19" i="65" s="1"/>
  <c r="C20" i="65"/>
  <c r="R20" i="65" s="1"/>
  <c r="T20" i="65" s="1"/>
  <c r="C21" i="65"/>
  <c r="C22" i="65"/>
  <c r="C23" i="65"/>
  <c r="C24" i="65"/>
  <c r="C25" i="65"/>
  <c r="R25" i="65" s="1"/>
  <c r="T25" i="65" s="1"/>
  <c r="C26" i="65"/>
  <c r="C27" i="65"/>
  <c r="R27" i="65" s="1"/>
  <c r="T27" i="65" s="1"/>
  <c r="C28" i="65"/>
  <c r="C29" i="65"/>
  <c r="C30" i="65"/>
  <c r="C31" i="65"/>
  <c r="C32" i="65"/>
  <c r="C33" i="65"/>
  <c r="R33" i="65" s="1"/>
  <c r="T33" i="65" s="1"/>
  <c r="C34" i="65"/>
  <c r="R34" i="65" s="1"/>
  <c r="T34" i="65" s="1"/>
  <c r="C35" i="65"/>
  <c r="R35" i="65" s="1"/>
  <c r="T35" i="65" s="1"/>
  <c r="C36" i="65"/>
  <c r="C37" i="65"/>
  <c r="C38" i="65"/>
  <c r="R38" i="65" s="1"/>
  <c r="T38" i="65" s="1"/>
  <c r="C39" i="65"/>
  <c r="C40" i="65"/>
  <c r="R40" i="65" s="1"/>
  <c r="T40" i="65" s="1"/>
  <c r="C41" i="65"/>
  <c r="R41" i="65" s="1"/>
  <c r="T41" i="65" s="1"/>
  <c r="C42" i="65"/>
  <c r="R42" i="65" s="1"/>
  <c r="T42" i="65" s="1"/>
  <c r="C43" i="65"/>
  <c r="R43" i="65" s="1"/>
  <c r="T43" i="65" s="1"/>
  <c r="C44" i="65"/>
  <c r="C45" i="65"/>
  <c r="R45" i="65" s="1"/>
  <c r="T45" i="65" s="1"/>
  <c r="C46" i="65"/>
  <c r="C47" i="65"/>
  <c r="R47" i="65" s="1"/>
  <c r="T47" i="65" s="1"/>
  <c r="C48" i="65"/>
  <c r="C49" i="65"/>
  <c r="R49" i="65" s="1"/>
  <c r="T49" i="65" s="1"/>
  <c r="C50" i="65"/>
  <c r="R50" i="65" s="1"/>
  <c r="T50" i="65" s="1"/>
  <c r="C51" i="65"/>
  <c r="R51" i="65" s="1"/>
  <c r="T51" i="65" s="1"/>
  <c r="C52" i="65"/>
  <c r="C53" i="65"/>
  <c r="R53" i="65" s="1"/>
  <c r="T53" i="65" s="1"/>
  <c r="C54" i="65"/>
  <c r="R54" i="65" s="1"/>
  <c r="T54" i="65" s="1"/>
  <c r="C55" i="65"/>
  <c r="C56" i="65"/>
  <c r="R56" i="65" s="1"/>
  <c r="T56" i="65" s="1"/>
  <c r="C57" i="65"/>
  <c r="R57" i="65" s="1"/>
  <c r="T57" i="65" s="1"/>
  <c r="C58" i="65"/>
  <c r="C59" i="65"/>
  <c r="R59" i="65" s="1"/>
  <c r="T59" i="65" s="1"/>
  <c r="C60" i="65"/>
  <c r="R60" i="65" s="1"/>
  <c r="T60" i="65" s="1"/>
  <c r="C61" i="65"/>
  <c r="C62" i="65"/>
  <c r="R62" i="65" s="1"/>
  <c r="T62" i="65" s="1"/>
  <c r="C63" i="65"/>
  <c r="R63" i="65" s="1"/>
  <c r="T63" i="65" s="1"/>
  <c r="C64" i="65"/>
  <c r="C65" i="65"/>
  <c r="R65" i="65" s="1"/>
  <c r="T65" i="65" s="1"/>
  <c r="C66" i="65"/>
  <c r="R66" i="65" s="1"/>
  <c r="T66" i="65" s="1"/>
  <c r="C67" i="65"/>
  <c r="R67" i="65" s="1"/>
  <c r="T67" i="65" s="1"/>
  <c r="C68" i="65"/>
  <c r="R68" i="65" s="1"/>
  <c r="T68" i="65" s="1"/>
  <c r="C69" i="65"/>
  <c r="R69" i="65" s="1"/>
  <c r="T69" i="65" s="1"/>
  <c r="C70" i="65"/>
  <c r="R70" i="65" s="1"/>
  <c r="T70" i="65" s="1"/>
  <c r="C71" i="65"/>
  <c r="R71" i="65" s="1"/>
  <c r="T71" i="65" s="1"/>
  <c r="C72" i="65"/>
  <c r="R72" i="65" s="1"/>
  <c r="T72" i="65" s="1"/>
  <c r="C73" i="65"/>
  <c r="R73" i="65" s="1"/>
  <c r="T73" i="65" s="1"/>
  <c r="C74" i="65"/>
  <c r="R74" i="65" s="1"/>
  <c r="T74" i="65" s="1"/>
  <c r="C75" i="65"/>
  <c r="R75" i="65" s="1"/>
  <c r="T75" i="65" s="1"/>
  <c r="C76" i="65"/>
  <c r="R76" i="65" s="1"/>
  <c r="T76" i="65" s="1"/>
  <c r="C77" i="65"/>
  <c r="R77" i="65" s="1"/>
  <c r="T77" i="65" s="1"/>
  <c r="C78" i="65"/>
  <c r="C79" i="65"/>
  <c r="R79" i="65" s="1"/>
  <c r="T79" i="65" s="1"/>
  <c r="C80" i="65"/>
  <c r="R80" i="65" s="1"/>
  <c r="T80" i="65" s="1"/>
  <c r="C81" i="65"/>
  <c r="R81" i="65" s="1"/>
  <c r="T81" i="65" s="1"/>
  <c r="C82" i="65"/>
  <c r="C83" i="65"/>
  <c r="R83" i="65" s="1"/>
  <c r="T83" i="65" s="1"/>
  <c r="C84" i="65"/>
  <c r="C85" i="65"/>
  <c r="R85" i="65" s="1"/>
  <c r="T85" i="65" s="1"/>
  <c r="C86" i="65"/>
  <c r="C87" i="65"/>
  <c r="C88" i="65"/>
  <c r="R88" i="65" s="1"/>
  <c r="T88" i="65" s="1"/>
  <c r="C89" i="65"/>
  <c r="R89" i="65" s="1"/>
  <c r="T89" i="65" s="1"/>
  <c r="C90" i="65"/>
  <c r="C91" i="65"/>
  <c r="C92" i="65"/>
  <c r="R92" i="65" s="1"/>
  <c r="T92" i="65" s="1"/>
  <c r="C93" i="65"/>
  <c r="R93" i="65" s="1"/>
  <c r="T93" i="65" s="1"/>
  <c r="C94" i="65"/>
  <c r="R94" i="65" s="1"/>
  <c r="T94" i="65" s="1"/>
  <c r="C95" i="65"/>
  <c r="C96" i="65"/>
  <c r="C97" i="65"/>
  <c r="R97" i="65" s="1"/>
  <c r="T97" i="65" s="1"/>
  <c r="C98" i="65"/>
  <c r="R98" i="65" s="1"/>
  <c r="T98" i="65" s="1"/>
  <c r="C3" i="65"/>
  <c r="B4" i="65"/>
  <c r="J4" i="65" s="1"/>
  <c r="B5" i="65"/>
  <c r="J5" i="65" s="1"/>
  <c r="B6" i="65"/>
  <c r="J6" i="65" s="1"/>
  <c r="B7" i="65"/>
  <c r="J7" i="65" s="1"/>
  <c r="B8" i="65"/>
  <c r="B9" i="65"/>
  <c r="J9" i="65" s="1"/>
  <c r="B10" i="65"/>
  <c r="B11" i="65"/>
  <c r="B12" i="65"/>
  <c r="B13" i="65"/>
  <c r="I13" i="65" s="1"/>
  <c r="B14" i="65"/>
  <c r="J14" i="65" s="1"/>
  <c r="B15" i="65"/>
  <c r="B16" i="65"/>
  <c r="B17" i="65"/>
  <c r="J17" i="65" s="1"/>
  <c r="B18" i="65"/>
  <c r="B19" i="65"/>
  <c r="B20" i="65"/>
  <c r="I20" i="65" s="1"/>
  <c r="B21" i="65"/>
  <c r="J21" i="65" s="1"/>
  <c r="B22" i="65"/>
  <c r="J22" i="65" s="1"/>
  <c r="B23" i="65"/>
  <c r="J23" i="65" s="1"/>
  <c r="B24" i="65"/>
  <c r="B25" i="65"/>
  <c r="J25" i="65" s="1"/>
  <c r="B26" i="65"/>
  <c r="J26" i="65" s="1"/>
  <c r="B27" i="65"/>
  <c r="I27" i="65" s="1"/>
  <c r="B28" i="65"/>
  <c r="J28" i="65" s="1"/>
  <c r="B29" i="65"/>
  <c r="B30" i="65"/>
  <c r="J30" i="65" s="1"/>
  <c r="B31" i="65"/>
  <c r="B32" i="65"/>
  <c r="I32" i="65" s="1"/>
  <c r="B33" i="65"/>
  <c r="J33" i="65" s="1"/>
  <c r="B34" i="65"/>
  <c r="J34" i="65" s="1"/>
  <c r="B35" i="65"/>
  <c r="J35" i="65" s="1"/>
  <c r="B36" i="65"/>
  <c r="I36" i="65" s="1"/>
  <c r="B37" i="65"/>
  <c r="I37" i="65" s="1"/>
  <c r="B38" i="65"/>
  <c r="J38" i="65" s="1"/>
  <c r="B39" i="65"/>
  <c r="J39" i="65" s="1"/>
  <c r="B40" i="65"/>
  <c r="J40" i="65" s="1"/>
  <c r="B41" i="65"/>
  <c r="J41" i="65" s="1"/>
  <c r="B42" i="65"/>
  <c r="J42" i="65" s="1"/>
  <c r="B43" i="65"/>
  <c r="J43" i="65" s="1"/>
  <c r="B44" i="65"/>
  <c r="B45" i="65"/>
  <c r="J45" i="65" s="1"/>
  <c r="B46" i="65"/>
  <c r="B47" i="65"/>
  <c r="J47" i="65" s="1"/>
  <c r="B48" i="65"/>
  <c r="J48" i="65" s="1"/>
  <c r="B49" i="65"/>
  <c r="J49" i="65" s="1"/>
  <c r="B50" i="65"/>
  <c r="J50" i="65" s="1"/>
  <c r="B51" i="65"/>
  <c r="J51" i="65" s="1"/>
  <c r="B52" i="65"/>
  <c r="J52" i="65" s="1"/>
  <c r="B53" i="65"/>
  <c r="J53" i="65" s="1"/>
  <c r="B54" i="65"/>
  <c r="J54" i="65" s="1"/>
  <c r="B55" i="65"/>
  <c r="B56" i="65"/>
  <c r="J56" i="65" s="1"/>
  <c r="B57" i="65"/>
  <c r="J57" i="65" s="1"/>
  <c r="B58" i="65"/>
  <c r="I58" i="65" s="1"/>
  <c r="B59" i="65"/>
  <c r="I59" i="65" s="1"/>
  <c r="B60" i="65"/>
  <c r="B61" i="65"/>
  <c r="J61" i="65" s="1"/>
  <c r="B62" i="65"/>
  <c r="B63" i="65"/>
  <c r="I63" i="65" s="1"/>
  <c r="B64" i="65"/>
  <c r="B65" i="65"/>
  <c r="J65" i="65" s="1"/>
  <c r="B66" i="65"/>
  <c r="B67" i="65"/>
  <c r="J67" i="65" s="1"/>
  <c r="B68" i="65"/>
  <c r="J68" i="65" s="1"/>
  <c r="B69" i="65"/>
  <c r="J69" i="65" s="1"/>
  <c r="B70" i="65"/>
  <c r="J70" i="65" s="1"/>
  <c r="B71" i="65"/>
  <c r="J71" i="65" s="1"/>
  <c r="B72" i="65"/>
  <c r="I72" i="65" s="1"/>
  <c r="B73" i="65"/>
  <c r="J73" i="65" s="1"/>
  <c r="B74" i="65"/>
  <c r="B75" i="65"/>
  <c r="J75" i="65" s="1"/>
  <c r="B76" i="65"/>
  <c r="J76" i="65" s="1"/>
  <c r="B77" i="65"/>
  <c r="J77" i="65" s="1"/>
  <c r="B78" i="65"/>
  <c r="J78" i="65" s="1"/>
  <c r="B79" i="65"/>
  <c r="J79" i="65" s="1"/>
  <c r="B80" i="65"/>
  <c r="J80" i="65" s="1"/>
  <c r="B81" i="65"/>
  <c r="J81" i="65" s="1"/>
  <c r="B82" i="65"/>
  <c r="J82" i="65" s="1"/>
  <c r="B83" i="65"/>
  <c r="B84" i="65"/>
  <c r="J84" i="65" s="1"/>
  <c r="B85" i="65"/>
  <c r="B86" i="65"/>
  <c r="J86" i="65" s="1"/>
  <c r="B87" i="65"/>
  <c r="J87" i="65" s="1"/>
  <c r="B88" i="65"/>
  <c r="J88" i="65" s="1"/>
  <c r="B89" i="65"/>
  <c r="J89" i="65" s="1"/>
  <c r="B90" i="65"/>
  <c r="J90" i="65" s="1"/>
  <c r="B91" i="65"/>
  <c r="J91" i="65" s="1"/>
  <c r="B92" i="65"/>
  <c r="I92" i="65" s="1"/>
  <c r="B93" i="65"/>
  <c r="J93" i="65" s="1"/>
  <c r="B94" i="65"/>
  <c r="I94" i="65" s="1"/>
  <c r="B95" i="65"/>
  <c r="B96" i="65"/>
  <c r="J96" i="65" s="1"/>
  <c r="B97" i="65"/>
  <c r="B98" i="65"/>
  <c r="B3" i="65"/>
  <c r="X98" i="65"/>
  <c r="Z98" i="65" s="1"/>
  <c r="N98" i="65"/>
  <c r="AD98" i="65"/>
  <c r="AF98" i="65" s="1"/>
  <c r="J97" i="65"/>
  <c r="S96" i="65"/>
  <c r="R96" i="65"/>
  <c r="T96" i="65" s="1"/>
  <c r="AD95" i="65"/>
  <c r="AF95" i="65" s="1"/>
  <c r="X95" i="65"/>
  <c r="Z95" i="65" s="1"/>
  <c r="J95" i="65"/>
  <c r="Y94" i="65"/>
  <c r="S93" i="65"/>
  <c r="AE92" i="65"/>
  <c r="X92" i="65"/>
  <c r="Z92" i="65" s="1"/>
  <c r="S92" i="65"/>
  <c r="J92" i="65"/>
  <c r="AD92" i="65"/>
  <c r="AF92" i="65" s="1"/>
  <c r="X90" i="65"/>
  <c r="Z90" i="65" s="1"/>
  <c r="R90" i="65"/>
  <c r="T90" i="65" s="1"/>
  <c r="X88" i="65"/>
  <c r="Z88" i="65" s="1"/>
  <c r="AD87" i="65"/>
  <c r="AF87" i="65" s="1"/>
  <c r="Y87" i="65"/>
  <c r="Y86" i="65"/>
  <c r="AE85" i="65"/>
  <c r="S85" i="65"/>
  <c r="J85" i="65"/>
  <c r="AE84" i="65"/>
  <c r="Y84" i="65"/>
  <c r="R84" i="65"/>
  <c r="T84" i="65" s="1"/>
  <c r="S84" i="65"/>
  <c r="J83" i="65"/>
  <c r="R82" i="65"/>
  <c r="T82" i="65" s="1"/>
  <c r="AE80" i="65"/>
  <c r="X80" i="65"/>
  <c r="Z80" i="65" s="1"/>
  <c r="AD79" i="65"/>
  <c r="AF79" i="65" s="1"/>
  <c r="AE79" i="65"/>
  <c r="S79" i="65"/>
  <c r="AE78" i="65"/>
  <c r="Y78" i="65"/>
  <c r="R78" i="65"/>
  <c r="T78" i="65" s="1"/>
  <c r="Y77" i="65"/>
  <c r="X77" i="65"/>
  <c r="Z77" i="65" s="1"/>
  <c r="AE76" i="65"/>
  <c r="X76" i="65"/>
  <c r="Z76" i="65" s="1"/>
  <c r="S76" i="65"/>
  <c r="I76" i="65"/>
  <c r="AD76" i="65"/>
  <c r="AF76" i="65" s="1"/>
  <c r="X75" i="65"/>
  <c r="Z75" i="65" s="1"/>
  <c r="X74" i="65"/>
  <c r="Z74" i="65" s="1"/>
  <c r="Y74" i="65"/>
  <c r="AE72" i="65"/>
  <c r="X72" i="65"/>
  <c r="Z72" i="65" s="1"/>
  <c r="Y71" i="65"/>
  <c r="S71" i="65"/>
  <c r="AE70" i="65"/>
  <c r="X70" i="65"/>
  <c r="Z70" i="65" s="1"/>
  <c r="Y70" i="65"/>
  <c r="Y69" i="65"/>
  <c r="X69" i="65"/>
  <c r="Z69" i="65" s="1"/>
  <c r="AE68" i="65"/>
  <c r="Y68" i="65"/>
  <c r="S68" i="65"/>
  <c r="AD68" i="65"/>
  <c r="AF68" i="65" s="1"/>
  <c r="AE67" i="65"/>
  <c r="AD67" i="65"/>
  <c r="AF67" i="65" s="1"/>
  <c r="Y66" i="65"/>
  <c r="AD66" i="65"/>
  <c r="AF66" i="65" s="1"/>
  <c r="AD65" i="65"/>
  <c r="AF65" i="65" s="1"/>
  <c r="J64" i="65"/>
  <c r="AE63" i="65"/>
  <c r="AD63" i="65"/>
  <c r="AF63" i="65" s="1"/>
  <c r="J63" i="65"/>
  <c r="AE62" i="65"/>
  <c r="Y62" i="65"/>
  <c r="J62" i="65"/>
  <c r="AE61" i="65"/>
  <c r="AD60" i="65"/>
  <c r="AF60" i="65" s="1"/>
  <c r="Y60" i="65"/>
  <c r="S60" i="65"/>
  <c r="J60" i="65"/>
  <c r="AD59" i="65"/>
  <c r="AF59" i="65" s="1"/>
  <c r="J59" i="65"/>
  <c r="AE58" i="65"/>
  <c r="X58" i="65"/>
  <c r="Z58" i="65" s="1"/>
  <c r="R58" i="65"/>
  <c r="T58" i="65" s="1"/>
  <c r="Y57" i="65"/>
  <c r="AD56" i="65"/>
  <c r="AF56" i="65" s="1"/>
  <c r="X56" i="65"/>
  <c r="Z56" i="65" s="1"/>
  <c r="Y55" i="65"/>
  <c r="S55" i="65"/>
  <c r="J55" i="65"/>
  <c r="AD54" i="65"/>
  <c r="AF54" i="65" s="1"/>
  <c r="AE53" i="65"/>
  <c r="AD53" i="65"/>
  <c r="AF53" i="65" s="1"/>
  <c r="AD52" i="65"/>
  <c r="AF52" i="65" s="1"/>
  <c r="AE52" i="65"/>
  <c r="Y52" i="65"/>
  <c r="I52" i="65"/>
  <c r="R52" i="65"/>
  <c r="T52" i="65" s="1"/>
  <c r="AE51" i="65"/>
  <c r="AD50" i="65"/>
  <c r="AF50" i="65" s="1"/>
  <c r="Y50" i="65"/>
  <c r="S48" i="65"/>
  <c r="R48" i="65"/>
  <c r="T48" i="65" s="1"/>
  <c r="Y47" i="65"/>
  <c r="X47" i="65"/>
  <c r="Z47" i="65" s="1"/>
  <c r="S46" i="65"/>
  <c r="X46" i="65"/>
  <c r="Z46" i="65" s="1"/>
  <c r="R46" i="65"/>
  <c r="T46" i="65" s="1"/>
  <c r="S45" i="65"/>
  <c r="AD44" i="65"/>
  <c r="AF44" i="65" s="1"/>
  <c r="AE44" i="65"/>
  <c r="R44" i="65"/>
  <c r="T44" i="65" s="1"/>
  <c r="I44" i="65"/>
  <c r="J44" i="65"/>
  <c r="AD42" i="65"/>
  <c r="AF42" i="65" s="1"/>
  <c r="X42" i="65"/>
  <c r="Z42" i="65" s="1"/>
  <c r="AE40" i="65"/>
  <c r="AD40" i="65"/>
  <c r="AF40" i="65" s="1"/>
  <c r="Y39" i="65"/>
  <c r="R39" i="65"/>
  <c r="T39" i="65" s="1"/>
  <c r="AD39" i="65"/>
  <c r="AF39" i="65" s="1"/>
  <c r="S38" i="65"/>
  <c r="R37" i="65"/>
  <c r="T37" i="65" s="1"/>
  <c r="AD37" i="65"/>
  <c r="AF37" i="65" s="1"/>
  <c r="AE36" i="65"/>
  <c r="AD36" i="65"/>
  <c r="AF36" i="65" s="1"/>
  <c r="S36" i="65"/>
  <c r="R36" i="65"/>
  <c r="T36" i="65" s="1"/>
  <c r="J36" i="65"/>
  <c r="X35" i="65"/>
  <c r="Z35" i="65" s="1"/>
  <c r="S34" i="65"/>
  <c r="X33" i="65"/>
  <c r="Z33" i="65" s="1"/>
  <c r="X32" i="65"/>
  <c r="Z32" i="65" s="1"/>
  <c r="R32" i="65"/>
  <c r="T32" i="65" s="1"/>
  <c r="Y31" i="65"/>
  <c r="J31" i="65"/>
  <c r="Y30" i="65"/>
  <c r="AE29" i="65"/>
  <c r="X29" i="65"/>
  <c r="Z29" i="65" s="1"/>
  <c r="R29" i="65"/>
  <c r="T29" i="65" s="1"/>
  <c r="AD28" i="65"/>
  <c r="AF28" i="65" s="1"/>
  <c r="Y28" i="65"/>
  <c r="S28" i="65"/>
  <c r="R28" i="65"/>
  <c r="T28" i="65" s="1"/>
  <c r="I28" i="65"/>
  <c r="Y26" i="65"/>
  <c r="AD26" i="65"/>
  <c r="AF26" i="65" s="1"/>
  <c r="X26" i="65"/>
  <c r="Z26" i="65" s="1"/>
  <c r="AE25" i="65"/>
  <c r="AE24" i="65"/>
  <c r="X24" i="65"/>
  <c r="Z24" i="65" s="1"/>
  <c r="R24" i="65"/>
  <c r="T24" i="65" s="1"/>
  <c r="AD23" i="65"/>
  <c r="AF23" i="65" s="1"/>
  <c r="Y22" i="65"/>
  <c r="AE21" i="65"/>
  <c r="X21" i="65"/>
  <c r="Z21" i="65" s="1"/>
  <c r="AE20" i="65"/>
  <c r="Y20" i="65"/>
  <c r="S20" i="65"/>
  <c r="AD20" i="65"/>
  <c r="AF20" i="65" s="1"/>
  <c r="X20" i="65"/>
  <c r="Z20" i="65" s="1"/>
  <c r="AE18" i="65"/>
  <c r="Y18" i="65"/>
  <c r="X18" i="65"/>
  <c r="Z18" i="65" s="1"/>
  <c r="J18" i="65"/>
  <c r="X17" i="65"/>
  <c r="Z17" i="65" s="1"/>
  <c r="J16" i="65"/>
  <c r="X16" i="65"/>
  <c r="Z16" i="65" s="1"/>
  <c r="S15" i="65"/>
  <c r="J15" i="65"/>
  <c r="X15" i="65"/>
  <c r="Z15" i="65" s="1"/>
  <c r="Y14" i="65"/>
  <c r="R14" i="65"/>
  <c r="T14" i="65" s="1"/>
  <c r="S14" i="65"/>
  <c r="Y13" i="65"/>
  <c r="J13" i="65"/>
  <c r="AD13" i="65"/>
  <c r="AF13" i="65" s="1"/>
  <c r="S12" i="65"/>
  <c r="J12" i="65"/>
  <c r="X12" i="65"/>
  <c r="Z12" i="65" s="1"/>
  <c r="R12" i="65"/>
  <c r="T12" i="65" s="1"/>
  <c r="J11" i="65"/>
  <c r="X10" i="65"/>
  <c r="Z10" i="65" s="1"/>
  <c r="J10" i="65"/>
  <c r="AD8" i="65"/>
  <c r="AF8" i="65" s="1"/>
  <c r="AE7" i="65"/>
  <c r="X7" i="65"/>
  <c r="Z7" i="65" s="1"/>
  <c r="AD7" i="65"/>
  <c r="AF7" i="65" s="1"/>
  <c r="AE6" i="65"/>
  <c r="Y6" i="65"/>
  <c r="X6" i="65"/>
  <c r="Z6" i="65" s="1"/>
  <c r="R5" i="65"/>
  <c r="T5" i="65" s="1"/>
  <c r="AD4" i="65"/>
  <c r="AF4" i="65" s="1"/>
  <c r="AE4" i="65"/>
  <c r="Y4" i="65"/>
  <c r="X4" i="65"/>
  <c r="Z4" i="65" s="1"/>
  <c r="R4" i="65"/>
  <c r="T4" i="65" s="1"/>
  <c r="Y3" i="65"/>
  <c r="S3" i="65"/>
  <c r="R3" i="65"/>
  <c r="T3" i="65" s="1"/>
  <c r="AD3" i="65"/>
  <c r="AF3" i="65" s="1"/>
  <c r="X3" i="65"/>
  <c r="Z3" i="65" s="1"/>
  <c r="J3" i="65"/>
  <c r="L3" i="65" s="1"/>
  <c r="K4" i="65" s="1"/>
  <c r="AC4" i="64"/>
  <c r="AE4" i="64" s="1"/>
  <c r="AC5" i="64"/>
  <c r="AC6" i="64"/>
  <c r="AC7" i="64"/>
  <c r="AC8" i="64"/>
  <c r="AE8" i="64" s="1"/>
  <c r="AC9" i="64"/>
  <c r="AE9" i="64" s="1"/>
  <c r="AC10" i="64"/>
  <c r="AE10" i="64" s="1"/>
  <c r="AC11" i="64"/>
  <c r="AE11" i="64" s="1"/>
  <c r="AC12" i="64"/>
  <c r="AC13" i="64"/>
  <c r="AC14" i="64"/>
  <c r="AC15" i="64"/>
  <c r="AE15" i="64" s="1"/>
  <c r="AC16" i="64"/>
  <c r="AE16" i="64" s="1"/>
  <c r="AC17" i="64"/>
  <c r="AE17" i="64" s="1"/>
  <c r="AC18" i="64"/>
  <c r="AE18" i="64" s="1"/>
  <c r="AC19" i="64"/>
  <c r="AC20" i="64"/>
  <c r="AE20" i="64" s="1"/>
  <c r="AC21" i="64"/>
  <c r="AC22" i="64"/>
  <c r="AE22" i="64" s="1"/>
  <c r="AC23" i="64"/>
  <c r="AC24" i="64"/>
  <c r="AE24" i="64" s="1"/>
  <c r="AC25" i="64"/>
  <c r="AE25" i="64" s="1"/>
  <c r="AC26" i="64"/>
  <c r="AE26" i="64" s="1"/>
  <c r="AC27" i="64"/>
  <c r="AE27" i="64" s="1"/>
  <c r="AC28" i="64"/>
  <c r="AE28" i="64" s="1"/>
  <c r="AC29" i="64"/>
  <c r="AC30" i="64"/>
  <c r="AC31" i="64"/>
  <c r="AE31" i="64" s="1"/>
  <c r="AC32" i="64"/>
  <c r="AE32" i="64" s="1"/>
  <c r="AC33" i="64"/>
  <c r="AE33" i="64" s="1"/>
  <c r="AC34" i="64"/>
  <c r="AE34" i="64" s="1"/>
  <c r="AC35" i="64"/>
  <c r="AE35" i="64" s="1"/>
  <c r="AC36" i="64"/>
  <c r="AE36" i="64" s="1"/>
  <c r="AC37" i="64"/>
  <c r="AC38" i="64"/>
  <c r="AC39" i="64"/>
  <c r="AE39" i="64" s="1"/>
  <c r="AC40" i="64"/>
  <c r="AE40" i="64" s="1"/>
  <c r="AC41" i="64"/>
  <c r="AE41" i="64" s="1"/>
  <c r="AC42" i="64"/>
  <c r="AE42" i="64" s="1"/>
  <c r="AC43" i="64"/>
  <c r="AE43" i="64" s="1"/>
  <c r="AC44" i="64"/>
  <c r="AC45" i="64"/>
  <c r="AC46" i="64"/>
  <c r="AE46" i="64" s="1"/>
  <c r="AC47" i="64"/>
  <c r="AE47" i="64" s="1"/>
  <c r="AC48" i="64"/>
  <c r="AE48" i="64" s="1"/>
  <c r="AC49" i="64"/>
  <c r="AE49" i="64" s="1"/>
  <c r="AC50" i="64"/>
  <c r="AE50" i="64" s="1"/>
  <c r="AC51" i="64"/>
  <c r="AE51" i="64" s="1"/>
  <c r="AC52" i="64"/>
  <c r="AE52" i="64" s="1"/>
  <c r="AC53" i="64"/>
  <c r="AC54" i="64"/>
  <c r="AC55" i="64"/>
  <c r="AE55" i="64" s="1"/>
  <c r="AC56" i="64"/>
  <c r="AE56" i="64" s="1"/>
  <c r="AC57" i="64"/>
  <c r="AE57" i="64" s="1"/>
  <c r="AC58" i="64"/>
  <c r="AE58" i="64" s="1"/>
  <c r="AC59" i="64"/>
  <c r="AE59" i="64" s="1"/>
  <c r="AC60" i="64"/>
  <c r="AE60" i="64" s="1"/>
  <c r="AC61" i="64"/>
  <c r="AC62" i="64"/>
  <c r="AC63" i="64"/>
  <c r="AE63" i="64" s="1"/>
  <c r="AC64" i="64"/>
  <c r="AC65" i="64"/>
  <c r="AC66" i="64"/>
  <c r="AE66" i="64" s="1"/>
  <c r="AC67" i="64"/>
  <c r="AE67" i="64" s="1"/>
  <c r="AC68" i="64"/>
  <c r="AC69" i="64"/>
  <c r="AC70" i="64"/>
  <c r="AC71" i="64"/>
  <c r="AC72" i="64"/>
  <c r="AE72" i="64" s="1"/>
  <c r="AC73" i="64"/>
  <c r="AE73" i="64" s="1"/>
  <c r="AC74" i="64"/>
  <c r="AE74" i="64" s="1"/>
  <c r="AC75" i="64"/>
  <c r="AE75" i="64" s="1"/>
  <c r="AC76" i="64"/>
  <c r="AC77" i="64"/>
  <c r="AC78" i="64"/>
  <c r="AE78" i="64" s="1"/>
  <c r="AC79" i="64"/>
  <c r="AE79" i="64" s="1"/>
  <c r="AC80" i="64"/>
  <c r="AC81" i="64"/>
  <c r="AE81" i="64" s="1"/>
  <c r="AC82" i="64"/>
  <c r="AE82" i="64" s="1"/>
  <c r="AC83" i="64"/>
  <c r="AE83" i="64" s="1"/>
  <c r="AC84" i="64"/>
  <c r="AC85" i="64"/>
  <c r="AC86" i="64"/>
  <c r="AC87" i="64"/>
  <c r="AE87" i="64" s="1"/>
  <c r="AC88" i="64"/>
  <c r="AE88" i="64" s="1"/>
  <c r="AC89" i="64"/>
  <c r="AE89" i="64" s="1"/>
  <c r="AC90" i="64"/>
  <c r="AE90" i="64" s="1"/>
  <c r="AC91" i="64"/>
  <c r="AE91" i="64" s="1"/>
  <c r="AC92" i="64"/>
  <c r="AE92" i="64" s="1"/>
  <c r="AC93" i="64"/>
  <c r="AC94" i="64"/>
  <c r="AE94" i="64" s="1"/>
  <c r="AC95" i="64"/>
  <c r="AE95" i="64" s="1"/>
  <c r="AC96" i="64"/>
  <c r="AE96" i="64" s="1"/>
  <c r="AC97" i="64"/>
  <c r="AC98" i="64"/>
  <c r="AE98" i="64" s="1"/>
  <c r="AC3" i="64"/>
  <c r="W4" i="64"/>
  <c r="Y4" i="64" s="1"/>
  <c r="W5" i="64"/>
  <c r="W6" i="64"/>
  <c r="W7" i="64"/>
  <c r="Y7" i="64" s="1"/>
  <c r="W8" i="64"/>
  <c r="Y8" i="64" s="1"/>
  <c r="W9" i="64"/>
  <c r="Y9" i="64" s="1"/>
  <c r="W10" i="64"/>
  <c r="Y10" i="64" s="1"/>
  <c r="W11" i="64"/>
  <c r="Y11" i="64" s="1"/>
  <c r="W12" i="64"/>
  <c r="W13" i="64"/>
  <c r="Y13" i="64" s="1"/>
  <c r="W14" i="64"/>
  <c r="W15" i="64"/>
  <c r="Y15" i="64" s="1"/>
  <c r="W16" i="64"/>
  <c r="Y16" i="64" s="1"/>
  <c r="W17" i="64"/>
  <c r="W18" i="64"/>
  <c r="Y18" i="64" s="1"/>
  <c r="W19" i="64"/>
  <c r="Y19" i="64" s="1"/>
  <c r="W20" i="64"/>
  <c r="Y20" i="64" s="1"/>
  <c r="W21" i="64"/>
  <c r="W22" i="64"/>
  <c r="Y22" i="64" s="1"/>
  <c r="W23" i="64"/>
  <c r="Y23" i="64" s="1"/>
  <c r="W24" i="64"/>
  <c r="Y24" i="64" s="1"/>
  <c r="W25" i="64"/>
  <c r="W26" i="64"/>
  <c r="Y26" i="64" s="1"/>
  <c r="W27" i="64"/>
  <c r="Y27" i="64" s="1"/>
  <c r="W28" i="64"/>
  <c r="W29" i="64"/>
  <c r="W30" i="64"/>
  <c r="Y30" i="64" s="1"/>
  <c r="W31" i="64"/>
  <c r="Y31" i="64" s="1"/>
  <c r="W32" i="64"/>
  <c r="W33" i="64"/>
  <c r="Y33" i="64" s="1"/>
  <c r="W34" i="64"/>
  <c r="Y34" i="64" s="1"/>
  <c r="W35" i="64"/>
  <c r="W36" i="64"/>
  <c r="W37" i="64"/>
  <c r="Y37" i="64" s="1"/>
  <c r="W38" i="64"/>
  <c r="W39" i="64"/>
  <c r="Y39" i="64" s="1"/>
  <c r="W40" i="64"/>
  <c r="Y40" i="64" s="1"/>
  <c r="W41" i="64"/>
  <c r="Y41" i="64" s="1"/>
  <c r="W42" i="64"/>
  <c r="Y42" i="64" s="1"/>
  <c r="W43" i="64"/>
  <c r="Y43" i="64" s="1"/>
  <c r="W44" i="64"/>
  <c r="W45" i="64"/>
  <c r="Y45" i="64" s="1"/>
  <c r="W46" i="64"/>
  <c r="W47" i="64"/>
  <c r="Y47" i="64" s="1"/>
  <c r="W48" i="64"/>
  <c r="Y48" i="64" s="1"/>
  <c r="W49" i="64"/>
  <c r="Y49" i="64" s="1"/>
  <c r="W50" i="64"/>
  <c r="Y50" i="64" s="1"/>
  <c r="W51" i="64"/>
  <c r="W52" i="64"/>
  <c r="Y52" i="64" s="1"/>
  <c r="W53" i="64"/>
  <c r="Y53" i="64" s="1"/>
  <c r="W54" i="64"/>
  <c r="W55" i="64"/>
  <c r="Y55" i="64" s="1"/>
  <c r="W56" i="64"/>
  <c r="Y56" i="64" s="1"/>
  <c r="W57" i="64"/>
  <c r="W58" i="64"/>
  <c r="Y58" i="64" s="1"/>
  <c r="W59" i="64"/>
  <c r="Y59" i="64" s="1"/>
  <c r="W60" i="64"/>
  <c r="W61" i="64"/>
  <c r="W62" i="64"/>
  <c r="W63" i="64"/>
  <c r="Y63" i="64" s="1"/>
  <c r="W64" i="64"/>
  <c r="W65" i="64"/>
  <c r="Y65" i="64" s="1"/>
  <c r="W66" i="64"/>
  <c r="Y66" i="64" s="1"/>
  <c r="W67" i="64"/>
  <c r="Y67" i="64" s="1"/>
  <c r="W68" i="64"/>
  <c r="Y68" i="64" s="1"/>
  <c r="W69" i="64"/>
  <c r="W70" i="64"/>
  <c r="Y70" i="64" s="1"/>
  <c r="W71" i="64"/>
  <c r="Y71" i="64" s="1"/>
  <c r="W72" i="64"/>
  <c r="W73" i="64"/>
  <c r="W74" i="64"/>
  <c r="Y74" i="64" s="1"/>
  <c r="W75" i="64"/>
  <c r="Y75" i="64" s="1"/>
  <c r="W76" i="64"/>
  <c r="Y76" i="64" s="1"/>
  <c r="W77" i="64"/>
  <c r="Y77" i="64" s="1"/>
  <c r="W78" i="64"/>
  <c r="Y78" i="64" s="1"/>
  <c r="W79" i="64"/>
  <c r="Y79" i="64" s="1"/>
  <c r="W80" i="64"/>
  <c r="W81" i="64"/>
  <c r="Y81" i="64" s="1"/>
  <c r="W82" i="64"/>
  <c r="Y82" i="64" s="1"/>
  <c r="W83" i="64"/>
  <c r="W84" i="64"/>
  <c r="W85" i="64"/>
  <c r="W86" i="64"/>
  <c r="W87" i="64"/>
  <c r="Y87" i="64" s="1"/>
  <c r="W88" i="64"/>
  <c r="Y88" i="64" s="1"/>
  <c r="W89" i="64"/>
  <c r="Y89" i="64" s="1"/>
  <c r="W90" i="64"/>
  <c r="Y90" i="64" s="1"/>
  <c r="W91" i="64"/>
  <c r="Y91" i="64" s="1"/>
  <c r="W92" i="64"/>
  <c r="Y92" i="64" s="1"/>
  <c r="W93" i="64"/>
  <c r="Y93" i="64" s="1"/>
  <c r="W94" i="64"/>
  <c r="Y94" i="64" s="1"/>
  <c r="W95" i="64"/>
  <c r="Y95" i="64" s="1"/>
  <c r="W96" i="64"/>
  <c r="W97" i="64"/>
  <c r="W98" i="64"/>
  <c r="Y98" i="64" s="1"/>
  <c r="W3" i="64"/>
  <c r="Q4" i="64"/>
  <c r="Q5" i="64"/>
  <c r="Q6" i="64"/>
  <c r="S6" i="64" s="1"/>
  <c r="Q7" i="64"/>
  <c r="S7" i="64" s="1"/>
  <c r="Q8" i="64"/>
  <c r="S8" i="64" s="1"/>
  <c r="Q9" i="64"/>
  <c r="S9" i="64" s="1"/>
  <c r="Q10" i="64"/>
  <c r="Q11" i="64"/>
  <c r="S11" i="64" s="1"/>
  <c r="Q12" i="64"/>
  <c r="Q13" i="64"/>
  <c r="Q14" i="64"/>
  <c r="S14" i="64" s="1"/>
  <c r="Q15" i="64"/>
  <c r="S15" i="64" s="1"/>
  <c r="Q16" i="64"/>
  <c r="Q17" i="64"/>
  <c r="Q18" i="64"/>
  <c r="S18" i="64" s="1"/>
  <c r="Q19" i="64"/>
  <c r="Q20" i="64"/>
  <c r="S20" i="64" s="1"/>
  <c r="Q21" i="64"/>
  <c r="Q22" i="64"/>
  <c r="Q23" i="64"/>
  <c r="S23" i="64" s="1"/>
  <c r="Q24" i="64"/>
  <c r="S24" i="64" s="1"/>
  <c r="Q25" i="64"/>
  <c r="Q26" i="64"/>
  <c r="S26" i="64" s="1"/>
  <c r="Q27" i="64"/>
  <c r="S27" i="64" s="1"/>
  <c r="Q28" i="64"/>
  <c r="Q29" i="64"/>
  <c r="Q30" i="64"/>
  <c r="Q31" i="64"/>
  <c r="S31" i="64" s="1"/>
  <c r="Q32" i="64"/>
  <c r="Q33" i="64"/>
  <c r="S33" i="64" s="1"/>
  <c r="Q34" i="64"/>
  <c r="S34" i="64" s="1"/>
  <c r="Q35" i="64"/>
  <c r="Q36" i="64"/>
  <c r="Q37" i="64"/>
  <c r="Q38" i="64"/>
  <c r="Q39" i="64"/>
  <c r="Q40" i="64"/>
  <c r="S40" i="64" s="1"/>
  <c r="Q41" i="64"/>
  <c r="S41" i="64" s="1"/>
  <c r="Q42" i="64"/>
  <c r="S42" i="64" s="1"/>
  <c r="Q43" i="64"/>
  <c r="Q44" i="64"/>
  <c r="S44" i="64" s="1"/>
  <c r="Q45" i="64"/>
  <c r="S45" i="64" s="1"/>
  <c r="Q46" i="64"/>
  <c r="Q47" i="64"/>
  <c r="S47" i="64" s="1"/>
  <c r="Q48" i="64"/>
  <c r="S48" i="64" s="1"/>
  <c r="Q49" i="64"/>
  <c r="Q50" i="64"/>
  <c r="S50" i="64" s="1"/>
  <c r="Q51" i="64"/>
  <c r="S51" i="64" s="1"/>
  <c r="Q52" i="64"/>
  <c r="Q53" i="64"/>
  <c r="Q54" i="64"/>
  <c r="S54" i="64" s="1"/>
  <c r="Q55" i="64"/>
  <c r="S55" i="64" s="1"/>
  <c r="Q56" i="64"/>
  <c r="S56" i="64" s="1"/>
  <c r="Q57" i="64"/>
  <c r="S57" i="64" s="1"/>
  <c r="Q58" i="64"/>
  <c r="S58" i="64" s="1"/>
  <c r="Q59" i="64"/>
  <c r="Q60" i="64"/>
  <c r="Q61" i="64"/>
  <c r="S61" i="64" s="1"/>
  <c r="Q62" i="64"/>
  <c r="S62" i="64" s="1"/>
  <c r="Q63" i="64"/>
  <c r="S63" i="64" s="1"/>
  <c r="Q64" i="64"/>
  <c r="Q65" i="64"/>
  <c r="S65" i="64" s="1"/>
  <c r="Q66" i="64"/>
  <c r="S66" i="64" s="1"/>
  <c r="Q67" i="64"/>
  <c r="Q68" i="64"/>
  <c r="S68" i="64" s="1"/>
  <c r="Q69" i="64"/>
  <c r="Q70" i="64"/>
  <c r="S70" i="64" s="1"/>
  <c r="Q71" i="64"/>
  <c r="S71" i="64" s="1"/>
  <c r="Q72" i="64"/>
  <c r="Q73" i="64"/>
  <c r="S73" i="64" s="1"/>
  <c r="Q74" i="64"/>
  <c r="S74" i="64" s="1"/>
  <c r="Q75" i="64"/>
  <c r="S75" i="64" s="1"/>
  <c r="Q76" i="64"/>
  <c r="Q77" i="64"/>
  <c r="Q78" i="64"/>
  <c r="S78" i="64" s="1"/>
  <c r="Q79" i="64"/>
  <c r="S79" i="64" s="1"/>
  <c r="Q80" i="64"/>
  <c r="Q81" i="64"/>
  <c r="S81" i="64" s="1"/>
  <c r="Q82" i="64"/>
  <c r="S82" i="64" s="1"/>
  <c r="Q83" i="64"/>
  <c r="S83" i="64" s="1"/>
  <c r="Q84" i="64"/>
  <c r="Q85" i="64"/>
  <c r="Q86" i="64"/>
  <c r="Q87" i="64"/>
  <c r="Q88" i="64"/>
  <c r="S88" i="64" s="1"/>
  <c r="Q89" i="64"/>
  <c r="S89" i="64" s="1"/>
  <c r="Q90" i="64"/>
  <c r="S90" i="64" s="1"/>
  <c r="Q91" i="64"/>
  <c r="S91" i="64" s="1"/>
  <c r="Q92" i="64"/>
  <c r="Q93" i="64"/>
  <c r="Q94" i="64"/>
  <c r="Q95" i="64"/>
  <c r="S95" i="64" s="1"/>
  <c r="Q96" i="64"/>
  <c r="Q97" i="64"/>
  <c r="S97" i="64" s="1"/>
  <c r="Q98" i="64"/>
  <c r="S98" i="64" s="1"/>
  <c r="Q3" i="64"/>
  <c r="F4" i="64"/>
  <c r="F5" i="64"/>
  <c r="AD5" i="64" s="1"/>
  <c r="AF5" i="64" s="1"/>
  <c r="F6" i="64"/>
  <c r="AD6" i="64" s="1"/>
  <c r="AF6" i="64" s="1"/>
  <c r="F7" i="64"/>
  <c r="AD7" i="64" s="1"/>
  <c r="AF7" i="64" s="1"/>
  <c r="F8" i="64"/>
  <c r="F9" i="64"/>
  <c r="F10" i="64"/>
  <c r="AD10" i="64" s="1"/>
  <c r="AF10" i="64" s="1"/>
  <c r="F11" i="64"/>
  <c r="AD11" i="64" s="1"/>
  <c r="AF11" i="64" s="1"/>
  <c r="F12" i="64"/>
  <c r="F13" i="64"/>
  <c r="F14" i="64"/>
  <c r="AD14" i="64" s="1"/>
  <c r="AF14" i="64" s="1"/>
  <c r="F15" i="64"/>
  <c r="AD15" i="64" s="1"/>
  <c r="AF15" i="64" s="1"/>
  <c r="F16" i="64"/>
  <c r="AD16" i="64" s="1"/>
  <c r="AF16" i="64" s="1"/>
  <c r="F17" i="64"/>
  <c r="AD17" i="64" s="1"/>
  <c r="AF17" i="64" s="1"/>
  <c r="F18" i="64"/>
  <c r="AD18" i="64" s="1"/>
  <c r="AF18" i="64" s="1"/>
  <c r="F19" i="64"/>
  <c r="AD19" i="64" s="1"/>
  <c r="AF19" i="64" s="1"/>
  <c r="F20" i="64"/>
  <c r="F21" i="64"/>
  <c r="AD21" i="64" s="1"/>
  <c r="AF21" i="64" s="1"/>
  <c r="F22" i="64"/>
  <c r="F23" i="64"/>
  <c r="AD23" i="64" s="1"/>
  <c r="AF23" i="64" s="1"/>
  <c r="F24" i="64"/>
  <c r="F25" i="64"/>
  <c r="AD25" i="64" s="1"/>
  <c r="AF25" i="64" s="1"/>
  <c r="F26" i="64"/>
  <c r="AD26" i="64" s="1"/>
  <c r="AF26" i="64" s="1"/>
  <c r="F27" i="64"/>
  <c r="AD27" i="64" s="1"/>
  <c r="AF27" i="64" s="1"/>
  <c r="F28" i="64"/>
  <c r="AD28" i="64" s="1"/>
  <c r="AF28" i="64" s="1"/>
  <c r="F29" i="64"/>
  <c r="F30" i="64"/>
  <c r="AD30" i="64" s="1"/>
  <c r="AF30" i="64" s="1"/>
  <c r="F31" i="64"/>
  <c r="F32" i="64"/>
  <c r="AD32" i="64" s="1"/>
  <c r="AF32" i="64" s="1"/>
  <c r="F33" i="64"/>
  <c r="F34" i="64"/>
  <c r="AD34" i="64" s="1"/>
  <c r="AF34" i="64" s="1"/>
  <c r="F35" i="64"/>
  <c r="F36" i="64"/>
  <c r="AD36" i="64" s="1"/>
  <c r="AF36" i="64" s="1"/>
  <c r="F37" i="64"/>
  <c r="F38" i="64"/>
  <c r="AD38" i="64" s="1"/>
  <c r="AF38" i="64" s="1"/>
  <c r="F39" i="64"/>
  <c r="AD39" i="64" s="1"/>
  <c r="AF39" i="64" s="1"/>
  <c r="F40" i="64"/>
  <c r="AD40" i="64" s="1"/>
  <c r="AF40" i="64" s="1"/>
  <c r="F41" i="64"/>
  <c r="AD41" i="64" s="1"/>
  <c r="AF41" i="64" s="1"/>
  <c r="F42" i="64"/>
  <c r="F43" i="64"/>
  <c r="AD43" i="64" s="1"/>
  <c r="AF43" i="64" s="1"/>
  <c r="F44" i="64"/>
  <c r="F45" i="64"/>
  <c r="F46" i="64"/>
  <c r="AD46" i="64" s="1"/>
  <c r="AF46" i="64" s="1"/>
  <c r="F47" i="64"/>
  <c r="AD47" i="64" s="1"/>
  <c r="AF47" i="64" s="1"/>
  <c r="F48" i="64"/>
  <c r="AD48" i="64" s="1"/>
  <c r="AF48" i="64" s="1"/>
  <c r="F49" i="64"/>
  <c r="AD49" i="64" s="1"/>
  <c r="AF49" i="64" s="1"/>
  <c r="F50" i="64"/>
  <c r="AD50" i="64" s="1"/>
  <c r="AF50" i="64" s="1"/>
  <c r="F51" i="64"/>
  <c r="AD51" i="64" s="1"/>
  <c r="AF51" i="64" s="1"/>
  <c r="F52" i="64"/>
  <c r="F53" i="64"/>
  <c r="F54" i="64"/>
  <c r="AD54" i="64" s="1"/>
  <c r="AF54" i="64" s="1"/>
  <c r="F55" i="64"/>
  <c r="AD55" i="64" s="1"/>
  <c r="AF55" i="64" s="1"/>
  <c r="F56" i="64"/>
  <c r="F57" i="64"/>
  <c r="AD57" i="64" s="1"/>
  <c r="AF57" i="64" s="1"/>
  <c r="F58" i="64"/>
  <c r="AD58" i="64" s="1"/>
  <c r="AF58" i="64" s="1"/>
  <c r="F59" i="64"/>
  <c r="F60" i="64"/>
  <c r="F61" i="64"/>
  <c r="AD61" i="64" s="1"/>
  <c r="AF61" i="64" s="1"/>
  <c r="F62" i="64"/>
  <c r="F63" i="64"/>
  <c r="AD63" i="64" s="1"/>
  <c r="AF63" i="64" s="1"/>
  <c r="F64" i="64"/>
  <c r="AD64" i="64" s="1"/>
  <c r="AF64" i="64" s="1"/>
  <c r="F65" i="64"/>
  <c r="AD65" i="64" s="1"/>
  <c r="AF65" i="64" s="1"/>
  <c r="F66" i="64"/>
  <c r="AD66" i="64" s="1"/>
  <c r="AF66" i="64" s="1"/>
  <c r="F67" i="64"/>
  <c r="F68" i="64"/>
  <c r="F69" i="64"/>
  <c r="F70" i="64"/>
  <c r="F71" i="64"/>
  <c r="AD71" i="64" s="1"/>
  <c r="AF71" i="64" s="1"/>
  <c r="F72" i="64"/>
  <c r="AD72" i="64" s="1"/>
  <c r="AF72" i="64" s="1"/>
  <c r="F73" i="64"/>
  <c r="AD73" i="64" s="1"/>
  <c r="AF73" i="64" s="1"/>
  <c r="F74" i="64"/>
  <c r="AD74" i="64" s="1"/>
  <c r="AF74" i="64" s="1"/>
  <c r="F75" i="64"/>
  <c r="AD75" i="64" s="1"/>
  <c r="AF75" i="64" s="1"/>
  <c r="F76" i="64"/>
  <c r="F77" i="64"/>
  <c r="F78" i="64"/>
  <c r="F79" i="64"/>
  <c r="F80" i="64"/>
  <c r="AD80" i="64" s="1"/>
  <c r="AF80" i="64" s="1"/>
  <c r="F81" i="64"/>
  <c r="AD81" i="64" s="1"/>
  <c r="AF81" i="64" s="1"/>
  <c r="F82" i="64"/>
  <c r="AD82" i="64" s="1"/>
  <c r="AF82" i="64" s="1"/>
  <c r="F83" i="64"/>
  <c r="AD83" i="64" s="1"/>
  <c r="AF83" i="64" s="1"/>
  <c r="F84" i="64"/>
  <c r="AD84" i="64" s="1"/>
  <c r="AF84" i="64" s="1"/>
  <c r="F85" i="64"/>
  <c r="F86" i="64"/>
  <c r="AD86" i="64" s="1"/>
  <c r="AF86" i="64" s="1"/>
  <c r="F87" i="64"/>
  <c r="AD87" i="64" s="1"/>
  <c r="AF87" i="64" s="1"/>
  <c r="F88" i="64"/>
  <c r="F89" i="64"/>
  <c r="AD89" i="64" s="1"/>
  <c r="AF89" i="64" s="1"/>
  <c r="F90" i="64"/>
  <c r="AD90" i="64" s="1"/>
  <c r="AF90" i="64" s="1"/>
  <c r="F91" i="64"/>
  <c r="AD91" i="64" s="1"/>
  <c r="AF91" i="64" s="1"/>
  <c r="F92" i="64"/>
  <c r="F93" i="64"/>
  <c r="F94" i="64"/>
  <c r="AD94" i="64" s="1"/>
  <c r="AF94" i="64" s="1"/>
  <c r="F95" i="64"/>
  <c r="AD95" i="64" s="1"/>
  <c r="AF95" i="64" s="1"/>
  <c r="F96" i="64"/>
  <c r="AD96" i="64" s="1"/>
  <c r="AF96" i="64" s="1"/>
  <c r="F97" i="64"/>
  <c r="AD97" i="64" s="1"/>
  <c r="AF97" i="64" s="1"/>
  <c r="F98" i="64"/>
  <c r="AD98" i="64" s="1"/>
  <c r="AF98" i="64" s="1"/>
  <c r="F3" i="64"/>
  <c r="D4" i="64"/>
  <c r="D5" i="64"/>
  <c r="D6" i="64"/>
  <c r="X6" i="64" s="1"/>
  <c r="Z6" i="64" s="1"/>
  <c r="D7" i="64"/>
  <c r="X7" i="64" s="1"/>
  <c r="Z7" i="64" s="1"/>
  <c r="D8" i="64"/>
  <c r="X8" i="64" s="1"/>
  <c r="Z8" i="64" s="1"/>
  <c r="D9" i="64"/>
  <c r="X9" i="64" s="1"/>
  <c r="Z9" i="64" s="1"/>
  <c r="D10" i="64"/>
  <c r="X10" i="64" s="1"/>
  <c r="Z10" i="64" s="1"/>
  <c r="D11" i="64"/>
  <c r="D12" i="64"/>
  <c r="D13" i="64"/>
  <c r="X13" i="64" s="1"/>
  <c r="Z13" i="64" s="1"/>
  <c r="D14" i="64"/>
  <c r="D15" i="64"/>
  <c r="D16" i="64"/>
  <c r="X16" i="64" s="1"/>
  <c r="Z16" i="64" s="1"/>
  <c r="D17" i="64"/>
  <c r="X17" i="64" s="1"/>
  <c r="Z17" i="64" s="1"/>
  <c r="D18" i="64"/>
  <c r="X18" i="64" s="1"/>
  <c r="Z18" i="64" s="1"/>
  <c r="D19" i="64"/>
  <c r="D20" i="64"/>
  <c r="D21" i="64"/>
  <c r="D22" i="64"/>
  <c r="D23" i="64"/>
  <c r="X23" i="64" s="1"/>
  <c r="Z23" i="64" s="1"/>
  <c r="D24" i="64"/>
  <c r="D25" i="64"/>
  <c r="X25" i="64" s="1"/>
  <c r="Z25" i="64" s="1"/>
  <c r="D26" i="64"/>
  <c r="X26" i="64" s="1"/>
  <c r="Z26" i="64" s="1"/>
  <c r="D27" i="64"/>
  <c r="D28" i="64"/>
  <c r="D29" i="64"/>
  <c r="D30" i="64"/>
  <c r="X30" i="64" s="1"/>
  <c r="Z30" i="64" s="1"/>
  <c r="D31" i="64"/>
  <c r="X31" i="64" s="1"/>
  <c r="Z31" i="64" s="1"/>
  <c r="D32" i="64"/>
  <c r="X32" i="64" s="1"/>
  <c r="Z32" i="64" s="1"/>
  <c r="D33" i="64"/>
  <c r="X33" i="64" s="1"/>
  <c r="Z33" i="64" s="1"/>
  <c r="D34" i="64"/>
  <c r="X34" i="64" s="1"/>
  <c r="Z34" i="64" s="1"/>
  <c r="D35" i="64"/>
  <c r="D36" i="64"/>
  <c r="D37" i="64"/>
  <c r="D38" i="64"/>
  <c r="D39" i="64"/>
  <c r="D40" i="64"/>
  <c r="X40" i="64" s="1"/>
  <c r="Z40" i="64" s="1"/>
  <c r="D41" i="64"/>
  <c r="X41" i="64" s="1"/>
  <c r="Z41" i="64" s="1"/>
  <c r="D42" i="64"/>
  <c r="X42" i="64" s="1"/>
  <c r="Z42" i="64" s="1"/>
  <c r="D43" i="64"/>
  <c r="X43" i="64" s="1"/>
  <c r="Z43" i="64" s="1"/>
  <c r="D44" i="64"/>
  <c r="X44" i="64" s="1"/>
  <c r="Z44" i="64" s="1"/>
  <c r="D45" i="64"/>
  <c r="D46" i="64"/>
  <c r="X46" i="64" s="1"/>
  <c r="Z46" i="64" s="1"/>
  <c r="D47" i="64"/>
  <c r="D48" i="64"/>
  <c r="X48" i="64" s="1"/>
  <c r="Z48" i="64" s="1"/>
  <c r="D49" i="64"/>
  <c r="X49" i="64" s="1"/>
  <c r="Z49" i="64" s="1"/>
  <c r="D50" i="64"/>
  <c r="X50" i="64" s="1"/>
  <c r="Z50" i="64" s="1"/>
  <c r="D51" i="64"/>
  <c r="D52" i="64"/>
  <c r="D53" i="64"/>
  <c r="D54" i="64"/>
  <c r="D55" i="64"/>
  <c r="D56" i="64"/>
  <c r="X56" i="64" s="1"/>
  <c r="Z56" i="64" s="1"/>
  <c r="D57" i="64"/>
  <c r="D58" i="64"/>
  <c r="X58" i="64" s="1"/>
  <c r="Z58" i="64" s="1"/>
  <c r="D59" i="64"/>
  <c r="D60" i="64"/>
  <c r="D61" i="64"/>
  <c r="D62" i="64"/>
  <c r="D63" i="64"/>
  <c r="X63" i="64" s="1"/>
  <c r="Z63" i="64" s="1"/>
  <c r="D64" i="64"/>
  <c r="X64" i="64" s="1"/>
  <c r="Z64" i="64" s="1"/>
  <c r="D65" i="64"/>
  <c r="X65" i="64" s="1"/>
  <c r="Z65" i="64" s="1"/>
  <c r="D66" i="64"/>
  <c r="X66" i="64" s="1"/>
  <c r="Z66" i="64" s="1"/>
  <c r="D67" i="64"/>
  <c r="X67" i="64" s="1"/>
  <c r="Z67" i="64" s="1"/>
  <c r="D68" i="64"/>
  <c r="D69" i="64"/>
  <c r="D70" i="64"/>
  <c r="D71" i="64"/>
  <c r="X71" i="64" s="1"/>
  <c r="Z71" i="64" s="1"/>
  <c r="D72" i="64"/>
  <c r="X72" i="64" s="1"/>
  <c r="Z72" i="64" s="1"/>
  <c r="D73" i="64"/>
  <c r="D74" i="64"/>
  <c r="X74" i="64" s="1"/>
  <c r="Z74" i="64" s="1"/>
  <c r="D75" i="64"/>
  <c r="X75" i="64" s="1"/>
  <c r="Z75" i="64" s="1"/>
  <c r="D76" i="64"/>
  <c r="D77" i="64"/>
  <c r="D78" i="64"/>
  <c r="D79" i="64"/>
  <c r="D80" i="64"/>
  <c r="X80" i="64" s="1"/>
  <c r="Z80" i="64" s="1"/>
  <c r="D81" i="64"/>
  <c r="D82" i="64"/>
  <c r="X82" i="64" s="1"/>
  <c r="Z82" i="64" s="1"/>
  <c r="D83" i="64"/>
  <c r="X83" i="64" s="1"/>
  <c r="Z83" i="64" s="1"/>
  <c r="D84" i="64"/>
  <c r="D85" i="64"/>
  <c r="D86" i="64"/>
  <c r="X86" i="64" s="1"/>
  <c r="Z86" i="64" s="1"/>
  <c r="D87" i="64"/>
  <c r="D88" i="64"/>
  <c r="X88" i="64" s="1"/>
  <c r="Z88" i="64" s="1"/>
  <c r="D89" i="64"/>
  <c r="D90" i="64"/>
  <c r="X90" i="64" s="1"/>
  <c r="Z90" i="64" s="1"/>
  <c r="D91" i="64"/>
  <c r="D92" i="64"/>
  <c r="D93" i="64"/>
  <c r="X93" i="64" s="1"/>
  <c r="Z93" i="64" s="1"/>
  <c r="D94" i="64"/>
  <c r="X94" i="64" s="1"/>
  <c r="Z94" i="64" s="1"/>
  <c r="D95" i="64"/>
  <c r="X95" i="64" s="1"/>
  <c r="Z95" i="64" s="1"/>
  <c r="D96" i="64"/>
  <c r="X96" i="64" s="1"/>
  <c r="Z96" i="64" s="1"/>
  <c r="D97" i="64"/>
  <c r="D98" i="64"/>
  <c r="X98" i="64" s="1"/>
  <c r="Z98" i="64" s="1"/>
  <c r="D3" i="64"/>
  <c r="C4" i="64"/>
  <c r="C5" i="64"/>
  <c r="C6" i="64"/>
  <c r="C7" i="64"/>
  <c r="C8" i="64"/>
  <c r="R8" i="64" s="1"/>
  <c r="T8" i="64" s="1"/>
  <c r="C9" i="64"/>
  <c r="R9" i="64" s="1"/>
  <c r="T9" i="64" s="1"/>
  <c r="C10" i="64"/>
  <c r="C11" i="64"/>
  <c r="R11" i="64" s="1"/>
  <c r="T11" i="64" s="1"/>
  <c r="C12" i="64"/>
  <c r="R12" i="64" s="1"/>
  <c r="T12" i="64" s="1"/>
  <c r="C13" i="64"/>
  <c r="C14" i="64"/>
  <c r="R14" i="64" s="1"/>
  <c r="T14" i="64" s="1"/>
  <c r="C15" i="64"/>
  <c r="R15" i="64" s="1"/>
  <c r="T15" i="64" s="1"/>
  <c r="C16" i="64"/>
  <c r="R16" i="64" s="1"/>
  <c r="T16" i="64" s="1"/>
  <c r="C17" i="64"/>
  <c r="R17" i="64" s="1"/>
  <c r="T17" i="64" s="1"/>
  <c r="C18" i="64"/>
  <c r="C19" i="64"/>
  <c r="R19" i="64" s="1"/>
  <c r="T19" i="64" s="1"/>
  <c r="C20" i="64"/>
  <c r="C21" i="64"/>
  <c r="R21" i="64" s="1"/>
  <c r="T21" i="64" s="1"/>
  <c r="C22" i="64"/>
  <c r="R22" i="64" s="1"/>
  <c r="T22" i="64" s="1"/>
  <c r="C23" i="64"/>
  <c r="R23" i="64" s="1"/>
  <c r="T23" i="64" s="1"/>
  <c r="C24" i="64"/>
  <c r="R24" i="64" s="1"/>
  <c r="T24" i="64" s="1"/>
  <c r="C25" i="64"/>
  <c r="C26" i="64"/>
  <c r="R26" i="64" s="1"/>
  <c r="T26" i="64" s="1"/>
  <c r="C27" i="64"/>
  <c r="R27" i="64" s="1"/>
  <c r="T27" i="64" s="1"/>
  <c r="C28" i="64"/>
  <c r="C29" i="64"/>
  <c r="C30" i="64"/>
  <c r="C31" i="64"/>
  <c r="C32" i="64"/>
  <c r="C33" i="64"/>
  <c r="R33" i="64" s="1"/>
  <c r="T33" i="64" s="1"/>
  <c r="C34" i="64"/>
  <c r="R34" i="64" s="1"/>
  <c r="T34" i="64" s="1"/>
  <c r="C35" i="64"/>
  <c r="R35" i="64" s="1"/>
  <c r="T35" i="64" s="1"/>
  <c r="C36" i="64"/>
  <c r="C37" i="64"/>
  <c r="C38" i="64"/>
  <c r="R38" i="64" s="1"/>
  <c r="T38" i="64" s="1"/>
  <c r="C39" i="64"/>
  <c r="C40" i="64"/>
  <c r="C41" i="64"/>
  <c r="C42" i="64"/>
  <c r="R42" i="64" s="1"/>
  <c r="T42" i="64" s="1"/>
  <c r="C43" i="64"/>
  <c r="R43" i="64" s="1"/>
  <c r="T43" i="64" s="1"/>
  <c r="C44" i="64"/>
  <c r="C45" i="64"/>
  <c r="R45" i="64" s="1"/>
  <c r="T45" i="64" s="1"/>
  <c r="C46" i="64"/>
  <c r="R46" i="64" s="1"/>
  <c r="T46" i="64" s="1"/>
  <c r="C47" i="64"/>
  <c r="C48" i="64"/>
  <c r="C49" i="64"/>
  <c r="C50" i="64"/>
  <c r="R50" i="64" s="1"/>
  <c r="T50" i="64" s="1"/>
  <c r="C51" i="64"/>
  <c r="C52" i="64"/>
  <c r="C53" i="64"/>
  <c r="R53" i="64" s="1"/>
  <c r="T53" i="64" s="1"/>
  <c r="C54" i="64"/>
  <c r="R54" i="64" s="1"/>
  <c r="T54" i="64" s="1"/>
  <c r="C55" i="64"/>
  <c r="R55" i="64" s="1"/>
  <c r="T55" i="64" s="1"/>
  <c r="C56" i="64"/>
  <c r="C57" i="64"/>
  <c r="C58" i="64"/>
  <c r="R58" i="64" s="1"/>
  <c r="T58" i="64" s="1"/>
  <c r="C59" i="64"/>
  <c r="R59" i="64" s="1"/>
  <c r="T59" i="64" s="1"/>
  <c r="C60" i="64"/>
  <c r="C61" i="64"/>
  <c r="R61" i="64" s="1"/>
  <c r="T61" i="64" s="1"/>
  <c r="C62" i="64"/>
  <c r="R62" i="64" s="1"/>
  <c r="T62" i="64" s="1"/>
  <c r="C63" i="64"/>
  <c r="R63" i="64" s="1"/>
  <c r="T63" i="64" s="1"/>
  <c r="C64" i="64"/>
  <c r="R64" i="64" s="1"/>
  <c r="T64" i="64" s="1"/>
  <c r="C65" i="64"/>
  <c r="R65" i="64" s="1"/>
  <c r="T65" i="64" s="1"/>
  <c r="C66" i="64"/>
  <c r="R66" i="64" s="1"/>
  <c r="T66" i="64" s="1"/>
  <c r="C67" i="64"/>
  <c r="R67" i="64" s="1"/>
  <c r="T67" i="64" s="1"/>
  <c r="C68" i="64"/>
  <c r="R68" i="64" s="1"/>
  <c r="T68" i="64" s="1"/>
  <c r="C69" i="64"/>
  <c r="C70" i="64"/>
  <c r="R70" i="64" s="1"/>
  <c r="T70" i="64" s="1"/>
  <c r="C71" i="64"/>
  <c r="R71" i="64" s="1"/>
  <c r="T71" i="64" s="1"/>
  <c r="C72" i="64"/>
  <c r="C73" i="64"/>
  <c r="R73" i="64" s="1"/>
  <c r="T73" i="64" s="1"/>
  <c r="C74" i="64"/>
  <c r="R74" i="64" s="1"/>
  <c r="T74" i="64" s="1"/>
  <c r="C75" i="64"/>
  <c r="R75" i="64" s="1"/>
  <c r="T75" i="64" s="1"/>
  <c r="C76" i="64"/>
  <c r="R76" i="64" s="1"/>
  <c r="T76" i="64" s="1"/>
  <c r="C77" i="64"/>
  <c r="C78" i="64"/>
  <c r="R78" i="64" s="1"/>
  <c r="T78" i="64" s="1"/>
  <c r="C79" i="64"/>
  <c r="R79" i="64" s="1"/>
  <c r="T79" i="64" s="1"/>
  <c r="C80" i="64"/>
  <c r="C81" i="64"/>
  <c r="R81" i="64" s="1"/>
  <c r="T81" i="64" s="1"/>
  <c r="C82" i="64"/>
  <c r="R82" i="64" s="1"/>
  <c r="T82" i="64" s="1"/>
  <c r="C83" i="64"/>
  <c r="R83" i="64" s="1"/>
  <c r="T83" i="64" s="1"/>
  <c r="C84" i="64"/>
  <c r="R84" i="64" s="1"/>
  <c r="T84" i="64" s="1"/>
  <c r="C85" i="64"/>
  <c r="C86" i="64"/>
  <c r="C87" i="64"/>
  <c r="C88" i="64"/>
  <c r="R88" i="64" s="1"/>
  <c r="T88" i="64" s="1"/>
  <c r="C89" i="64"/>
  <c r="R89" i="64" s="1"/>
  <c r="T89" i="64" s="1"/>
  <c r="C90" i="64"/>
  <c r="R90" i="64" s="1"/>
  <c r="T90" i="64" s="1"/>
  <c r="C91" i="64"/>
  <c r="R91" i="64" s="1"/>
  <c r="T91" i="64" s="1"/>
  <c r="C92" i="64"/>
  <c r="C93" i="64"/>
  <c r="C94" i="64"/>
  <c r="R94" i="64" s="1"/>
  <c r="T94" i="64" s="1"/>
  <c r="C95" i="64"/>
  <c r="C96" i="64"/>
  <c r="C97" i="64"/>
  <c r="R97" i="64" s="1"/>
  <c r="T97" i="64" s="1"/>
  <c r="C98" i="64"/>
  <c r="R98" i="64" s="1"/>
  <c r="T98" i="64" s="1"/>
  <c r="C3" i="64"/>
  <c r="B4" i="64"/>
  <c r="B5" i="64"/>
  <c r="B6" i="64"/>
  <c r="B7" i="64"/>
  <c r="B8" i="64"/>
  <c r="J8" i="64" s="1"/>
  <c r="B9" i="64"/>
  <c r="J9" i="64" s="1"/>
  <c r="B10" i="64"/>
  <c r="J10" i="64" s="1"/>
  <c r="B11" i="64"/>
  <c r="J11" i="64" s="1"/>
  <c r="B12" i="64"/>
  <c r="I12" i="64" s="1"/>
  <c r="B13" i="64"/>
  <c r="B14" i="64"/>
  <c r="J14" i="64" s="1"/>
  <c r="B15" i="64"/>
  <c r="B16" i="64"/>
  <c r="B17" i="64"/>
  <c r="J17" i="64" s="1"/>
  <c r="B18" i="64"/>
  <c r="J18" i="64" s="1"/>
  <c r="B19" i="64"/>
  <c r="J19" i="64" s="1"/>
  <c r="B20" i="64"/>
  <c r="B21" i="64"/>
  <c r="B22" i="64"/>
  <c r="J22" i="64" s="1"/>
  <c r="B23" i="64"/>
  <c r="J23" i="64" s="1"/>
  <c r="B24" i="64"/>
  <c r="B25" i="64"/>
  <c r="J25" i="64" s="1"/>
  <c r="B26" i="64"/>
  <c r="J26" i="64" s="1"/>
  <c r="B27" i="64"/>
  <c r="J27" i="64" s="1"/>
  <c r="B28" i="64"/>
  <c r="B29" i="64"/>
  <c r="B30" i="64"/>
  <c r="B31" i="64"/>
  <c r="I31" i="64" s="1"/>
  <c r="B32" i="64"/>
  <c r="B33" i="64"/>
  <c r="J33" i="64" s="1"/>
  <c r="B34" i="64"/>
  <c r="J34" i="64" s="1"/>
  <c r="B35" i="64"/>
  <c r="J35" i="64" s="1"/>
  <c r="B36" i="64"/>
  <c r="J36" i="64" s="1"/>
  <c r="B37" i="64"/>
  <c r="B38" i="64"/>
  <c r="B39" i="64"/>
  <c r="J39" i="64" s="1"/>
  <c r="B40" i="64"/>
  <c r="B41" i="64"/>
  <c r="B42" i="64"/>
  <c r="B43" i="64"/>
  <c r="J43" i="64" s="1"/>
  <c r="B44" i="64"/>
  <c r="B45" i="64"/>
  <c r="B46" i="64"/>
  <c r="B47" i="64"/>
  <c r="B48" i="64"/>
  <c r="B49" i="64"/>
  <c r="B50" i="64"/>
  <c r="J50" i="64" s="1"/>
  <c r="B51" i="64"/>
  <c r="J51" i="64" s="1"/>
  <c r="B52" i="64"/>
  <c r="B53" i="64"/>
  <c r="B54" i="64"/>
  <c r="I54" i="64" s="1"/>
  <c r="B55" i="64"/>
  <c r="B56" i="64"/>
  <c r="B57" i="64"/>
  <c r="B58" i="64"/>
  <c r="J58" i="64" s="1"/>
  <c r="B59" i="64"/>
  <c r="J59" i="64" s="1"/>
  <c r="B60" i="64"/>
  <c r="J60" i="64" s="1"/>
  <c r="B61" i="64"/>
  <c r="B62" i="64"/>
  <c r="B63" i="64"/>
  <c r="J63" i="64" s="1"/>
  <c r="B64" i="64"/>
  <c r="B65" i="64"/>
  <c r="J65" i="64" s="1"/>
  <c r="B66" i="64"/>
  <c r="J66" i="64" s="1"/>
  <c r="B67" i="64"/>
  <c r="J67" i="64" s="1"/>
  <c r="B68" i="64"/>
  <c r="B69" i="64"/>
  <c r="B70" i="64"/>
  <c r="B71" i="64"/>
  <c r="J71" i="64" s="1"/>
  <c r="B72" i="64"/>
  <c r="J72" i="64" s="1"/>
  <c r="B73" i="64"/>
  <c r="J73" i="64" s="1"/>
  <c r="B74" i="64"/>
  <c r="B75" i="64"/>
  <c r="B76" i="64"/>
  <c r="J76" i="64" s="1"/>
  <c r="B77" i="64"/>
  <c r="B78" i="64"/>
  <c r="B79" i="64"/>
  <c r="I79" i="64" s="1"/>
  <c r="B80" i="64"/>
  <c r="J80" i="64" s="1"/>
  <c r="B81" i="64"/>
  <c r="J81" i="64" s="1"/>
  <c r="B82" i="64"/>
  <c r="J82" i="64" s="1"/>
  <c r="B83" i="64"/>
  <c r="B84" i="64"/>
  <c r="I84" i="64" s="1"/>
  <c r="B85" i="64"/>
  <c r="B86" i="64"/>
  <c r="B87" i="64"/>
  <c r="I87" i="64" s="1"/>
  <c r="B88" i="64"/>
  <c r="J88" i="64" s="1"/>
  <c r="B89" i="64"/>
  <c r="B90" i="64"/>
  <c r="B91" i="64"/>
  <c r="J91" i="64" s="1"/>
  <c r="B92" i="64"/>
  <c r="B93" i="64"/>
  <c r="B94" i="64"/>
  <c r="B95" i="64"/>
  <c r="B96" i="64"/>
  <c r="J96" i="64" s="1"/>
  <c r="B97" i="64"/>
  <c r="J97" i="64" s="1"/>
  <c r="B98" i="64"/>
  <c r="B3" i="64"/>
  <c r="N98" i="64"/>
  <c r="AE97" i="64"/>
  <c r="Y97" i="64"/>
  <c r="Y96" i="64"/>
  <c r="S96" i="64"/>
  <c r="R96" i="64"/>
  <c r="T96" i="64" s="1"/>
  <c r="R95" i="64"/>
  <c r="T95" i="64" s="1"/>
  <c r="S94" i="64"/>
  <c r="AE93" i="64"/>
  <c r="R93" i="64"/>
  <c r="T93" i="64" s="1"/>
  <c r="S93" i="64"/>
  <c r="AD93" i="64"/>
  <c r="AF93" i="64" s="1"/>
  <c r="J93" i="64"/>
  <c r="AD92" i="64"/>
  <c r="AF92" i="64" s="1"/>
  <c r="S92" i="64"/>
  <c r="R92" i="64"/>
  <c r="T92" i="64" s="1"/>
  <c r="J92" i="64"/>
  <c r="X92" i="64"/>
  <c r="Z92" i="64" s="1"/>
  <c r="X91" i="64"/>
  <c r="Z91" i="64" s="1"/>
  <c r="J89" i="64"/>
  <c r="AD88" i="64"/>
  <c r="AF88" i="64" s="1"/>
  <c r="R87" i="64"/>
  <c r="T87" i="64" s="1"/>
  <c r="S87" i="64"/>
  <c r="X87" i="64"/>
  <c r="Z87" i="64" s="1"/>
  <c r="AE86" i="64"/>
  <c r="Y86" i="64"/>
  <c r="S86" i="64"/>
  <c r="R86" i="64"/>
  <c r="T86" i="64" s="1"/>
  <c r="AE85" i="64"/>
  <c r="Y85" i="64"/>
  <c r="R85" i="64"/>
  <c r="T85" i="64" s="1"/>
  <c r="S85" i="64"/>
  <c r="AD85" i="64"/>
  <c r="AF85" i="64" s="1"/>
  <c r="X85" i="64"/>
  <c r="Z85" i="64" s="1"/>
  <c r="J85" i="64"/>
  <c r="AE84" i="64"/>
  <c r="Y84" i="64"/>
  <c r="X84" i="64"/>
  <c r="Z84" i="64" s="1"/>
  <c r="S84" i="64"/>
  <c r="J84" i="64"/>
  <c r="Y83" i="64"/>
  <c r="AE80" i="64"/>
  <c r="Y80" i="64"/>
  <c r="S80" i="64"/>
  <c r="AD79" i="64"/>
  <c r="AF79" i="64" s="1"/>
  <c r="X79" i="64"/>
  <c r="Z79" i="64" s="1"/>
  <c r="AD78" i="64"/>
  <c r="AF78" i="64" s="1"/>
  <c r="X78" i="64"/>
  <c r="Z78" i="64" s="1"/>
  <c r="J78" i="64"/>
  <c r="AE77" i="64"/>
  <c r="R77" i="64"/>
  <c r="T77" i="64" s="1"/>
  <c r="S77" i="64"/>
  <c r="AD77" i="64"/>
  <c r="AF77" i="64" s="1"/>
  <c r="X77" i="64"/>
  <c r="Z77" i="64" s="1"/>
  <c r="J77" i="64"/>
  <c r="AD76" i="64"/>
  <c r="AF76" i="64" s="1"/>
  <c r="AE76" i="64"/>
  <c r="S76" i="64"/>
  <c r="X76" i="64"/>
  <c r="Z76" i="64" s="1"/>
  <c r="Y73" i="64"/>
  <c r="Y72" i="64"/>
  <c r="S72" i="64"/>
  <c r="R72" i="64"/>
  <c r="T72" i="64" s="1"/>
  <c r="AE71" i="64"/>
  <c r="AD70" i="64"/>
  <c r="AF70" i="64" s="1"/>
  <c r="AE70" i="64"/>
  <c r="X70" i="64"/>
  <c r="Z70" i="64" s="1"/>
  <c r="AE69" i="64"/>
  <c r="Y69" i="64"/>
  <c r="R69" i="64"/>
  <c r="T69" i="64" s="1"/>
  <c r="S69" i="64"/>
  <c r="AD69" i="64"/>
  <c r="AF69" i="64" s="1"/>
  <c r="X69" i="64"/>
  <c r="Z69" i="64" s="1"/>
  <c r="J69" i="64"/>
  <c r="AD68" i="64"/>
  <c r="AF68" i="64" s="1"/>
  <c r="AE68" i="64"/>
  <c r="X68" i="64"/>
  <c r="Z68" i="64" s="1"/>
  <c r="S67" i="64"/>
  <c r="AE65" i="64"/>
  <c r="AE64" i="64"/>
  <c r="Y64" i="64"/>
  <c r="S64" i="64"/>
  <c r="AE62" i="64"/>
  <c r="AD62" i="64"/>
  <c r="AF62" i="64" s="1"/>
  <c r="Y62" i="64"/>
  <c r="X62" i="64"/>
  <c r="Z62" i="64" s="1"/>
  <c r="AE61" i="64"/>
  <c r="Y61" i="64"/>
  <c r="X61" i="64"/>
  <c r="Z61" i="64" s="1"/>
  <c r="Y60" i="64"/>
  <c r="S60" i="64"/>
  <c r="X60" i="64"/>
  <c r="Z60" i="64" s="1"/>
  <c r="R60" i="64"/>
  <c r="T60" i="64" s="1"/>
  <c r="AD59" i="64"/>
  <c r="AF59" i="64" s="1"/>
  <c r="S59" i="64"/>
  <c r="Y57" i="64"/>
  <c r="X57" i="64"/>
  <c r="Z57" i="64" s="1"/>
  <c r="AD56" i="64"/>
  <c r="AF56" i="64" s="1"/>
  <c r="R56" i="64"/>
  <c r="T56" i="64" s="1"/>
  <c r="J56" i="64"/>
  <c r="J55" i="64"/>
  <c r="AE54" i="64"/>
  <c r="X54" i="64"/>
  <c r="Z54" i="64" s="1"/>
  <c r="Y54" i="64"/>
  <c r="J54" i="64"/>
  <c r="AE53" i="64"/>
  <c r="AD53" i="64"/>
  <c r="AF53" i="64" s="1"/>
  <c r="X53" i="64"/>
  <c r="Z53" i="64" s="1"/>
  <c r="S53" i="64"/>
  <c r="S52" i="64"/>
  <c r="J52" i="64"/>
  <c r="AD52" i="64"/>
  <c r="AF52" i="64" s="1"/>
  <c r="X52" i="64"/>
  <c r="Z52" i="64" s="1"/>
  <c r="Y51" i="64"/>
  <c r="X51" i="64"/>
  <c r="Z51" i="64" s="1"/>
  <c r="S49" i="64"/>
  <c r="J49" i="64"/>
  <c r="R48" i="64"/>
  <c r="T48" i="64" s="1"/>
  <c r="R47" i="64"/>
  <c r="T47" i="64" s="1"/>
  <c r="X47" i="64"/>
  <c r="Z47" i="64" s="1"/>
  <c r="Y46" i="64"/>
  <c r="S46" i="64"/>
  <c r="AE45" i="64"/>
  <c r="AD45" i="64"/>
  <c r="AF45" i="64" s="1"/>
  <c r="X45" i="64"/>
  <c r="Z45" i="64" s="1"/>
  <c r="AE44" i="64"/>
  <c r="Y44" i="64"/>
  <c r="R44" i="64"/>
  <c r="T44" i="64" s="1"/>
  <c r="AD44" i="64"/>
  <c r="AF44" i="64" s="1"/>
  <c r="S43" i="64"/>
  <c r="AD42" i="64"/>
  <c r="AF42" i="64" s="1"/>
  <c r="R41" i="64"/>
  <c r="T41" i="64" s="1"/>
  <c r="J41" i="64"/>
  <c r="R40" i="64"/>
  <c r="T40" i="64" s="1"/>
  <c r="S39" i="64"/>
  <c r="R39" i="64"/>
  <c r="T39" i="64" s="1"/>
  <c r="AE38" i="64"/>
  <c r="Y38" i="64"/>
  <c r="S38" i="64"/>
  <c r="X38" i="64"/>
  <c r="Z38" i="64" s="1"/>
  <c r="AD37" i="64"/>
  <c r="AF37" i="64" s="1"/>
  <c r="AE37" i="64"/>
  <c r="X37" i="64"/>
  <c r="Z37" i="64" s="1"/>
  <c r="S37" i="64"/>
  <c r="J37" i="64"/>
  <c r="R37" i="64"/>
  <c r="T37" i="64" s="1"/>
  <c r="I37" i="64"/>
  <c r="Y36" i="64"/>
  <c r="X36" i="64"/>
  <c r="Z36" i="64" s="1"/>
  <c r="S36" i="64"/>
  <c r="I36" i="64"/>
  <c r="R36" i="64"/>
  <c r="T36" i="64" s="1"/>
  <c r="Y35" i="64"/>
  <c r="X35" i="64"/>
  <c r="Z35" i="64" s="1"/>
  <c r="S35" i="64"/>
  <c r="AD33" i="64"/>
  <c r="AF33" i="64" s="1"/>
  <c r="Y32" i="64"/>
  <c r="R32" i="64"/>
  <c r="T32" i="64" s="1"/>
  <c r="S32" i="64"/>
  <c r="AD31" i="64"/>
  <c r="AF31" i="64" s="1"/>
  <c r="R31" i="64"/>
  <c r="T31" i="64" s="1"/>
  <c r="J31" i="64"/>
  <c r="AE30" i="64"/>
  <c r="S30" i="64"/>
  <c r="R30" i="64"/>
  <c r="T30" i="64" s="1"/>
  <c r="J30" i="64"/>
  <c r="AE29" i="64"/>
  <c r="AD29" i="64"/>
  <c r="AF29" i="64" s="1"/>
  <c r="X29" i="64"/>
  <c r="Z29" i="64" s="1"/>
  <c r="Y29" i="64"/>
  <c r="R29" i="64"/>
  <c r="T29" i="64" s="1"/>
  <c r="S29" i="64"/>
  <c r="J29" i="64"/>
  <c r="X28" i="64"/>
  <c r="Z28" i="64" s="1"/>
  <c r="Y28" i="64"/>
  <c r="S28" i="64"/>
  <c r="J28" i="64"/>
  <c r="X27" i="64"/>
  <c r="Z27" i="64" s="1"/>
  <c r="Y25" i="64"/>
  <c r="S25" i="64"/>
  <c r="AD24" i="64"/>
  <c r="AF24" i="64" s="1"/>
  <c r="J24" i="64"/>
  <c r="AE23" i="64"/>
  <c r="X22" i="64"/>
  <c r="Z22" i="64" s="1"/>
  <c r="S22" i="64"/>
  <c r="AE21" i="64"/>
  <c r="X21" i="64"/>
  <c r="Z21" i="64" s="1"/>
  <c r="Y21" i="64"/>
  <c r="S21" i="64"/>
  <c r="AF20" i="64"/>
  <c r="X20" i="64"/>
  <c r="Z20" i="64" s="1"/>
  <c r="J20" i="64"/>
  <c r="AD20" i="64"/>
  <c r="R20" i="64"/>
  <c r="T20" i="64" s="1"/>
  <c r="AE19" i="64"/>
  <c r="S19" i="64"/>
  <c r="X19" i="64"/>
  <c r="Z19" i="64" s="1"/>
  <c r="Y17" i="64"/>
  <c r="S17" i="64"/>
  <c r="S16" i="64"/>
  <c r="J16" i="64"/>
  <c r="J15" i="64"/>
  <c r="AE14" i="64"/>
  <c r="Y14" i="64"/>
  <c r="AE13" i="64"/>
  <c r="R13" i="64"/>
  <c r="T13" i="64" s="1"/>
  <c r="S13" i="64"/>
  <c r="AD13" i="64"/>
  <c r="AF13" i="64" s="1"/>
  <c r="J13" i="64"/>
  <c r="AD12" i="64"/>
  <c r="AF12" i="64" s="1"/>
  <c r="AE12" i="64"/>
  <c r="Y12" i="64"/>
  <c r="S12" i="64"/>
  <c r="X12" i="64"/>
  <c r="Z12" i="64" s="1"/>
  <c r="X11" i="64"/>
  <c r="Z11" i="64" s="1"/>
  <c r="S10" i="64"/>
  <c r="AD9" i="64"/>
  <c r="AF9" i="64" s="1"/>
  <c r="AD8" i="64"/>
  <c r="AF8" i="64" s="1"/>
  <c r="AE7" i="64"/>
  <c r="R7" i="64"/>
  <c r="T7" i="64" s="1"/>
  <c r="J7" i="64"/>
  <c r="AE6" i="64"/>
  <c r="Y6" i="64"/>
  <c r="J6" i="64"/>
  <c r="AE5" i="64"/>
  <c r="X5" i="64"/>
  <c r="Z5" i="64" s="1"/>
  <c r="Y5" i="64"/>
  <c r="R5" i="64"/>
  <c r="T5" i="64" s="1"/>
  <c r="S5" i="64"/>
  <c r="J5" i="64"/>
  <c r="AD4" i="64"/>
  <c r="AF4" i="64" s="1"/>
  <c r="S4" i="64"/>
  <c r="J4" i="64"/>
  <c r="X4" i="64"/>
  <c r="Z4" i="64" s="1"/>
  <c r="R4" i="64"/>
  <c r="T4" i="64" s="1"/>
  <c r="AE3" i="64"/>
  <c r="AD3" i="64"/>
  <c r="AF3" i="64" s="1"/>
  <c r="AG4" i="64" s="1"/>
  <c r="Y3" i="64"/>
  <c r="X3" i="64"/>
  <c r="Z3" i="64" s="1"/>
  <c r="S3" i="64"/>
  <c r="R3" i="64"/>
  <c r="T3" i="64" s="1"/>
  <c r="U4" i="64" s="1"/>
  <c r="J3" i="64"/>
  <c r="L3" i="64" s="1"/>
  <c r="K4" i="64" s="1"/>
  <c r="AC4" i="63"/>
  <c r="AC5" i="63"/>
  <c r="AC6" i="63"/>
  <c r="AC7" i="63"/>
  <c r="AC8" i="63"/>
  <c r="AC9" i="63"/>
  <c r="AE9" i="63" s="1"/>
  <c r="AC10" i="63"/>
  <c r="AE10" i="63" s="1"/>
  <c r="AC11" i="63"/>
  <c r="AE11" i="63" s="1"/>
  <c r="AC12" i="63"/>
  <c r="AE12" i="63" s="1"/>
  <c r="AC13" i="63"/>
  <c r="AC14" i="63"/>
  <c r="AC15" i="63"/>
  <c r="AE15" i="63" s="1"/>
  <c r="AC16" i="63"/>
  <c r="AE16" i="63" s="1"/>
  <c r="AC17" i="63"/>
  <c r="AE17" i="63" s="1"/>
  <c r="AC18" i="63"/>
  <c r="AE18" i="63" s="1"/>
  <c r="AC19" i="63"/>
  <c r="AE19" i="63" s="1"/>
  <c r="AC20" i="63"/>
  <c r="AC21" i="63"/>
  <c r="AC22" i="63"/>
  <c r="AE22" i="63" s="1"/>
  <c r="AC23" i="63"/>
  <c r="AC24" i="63"/>
  <c r="AC25" i="63"/>
  <c r="AC26" i="63"/>
  <c r="AE26" i="63" s="1"/>
  <c r="AC27" i="63"/>
  <c r="AE27" i="63" s="1"/>
  <c r="AC28" i="63"/>
  <c r="AE28" i="63" s="1"/>
  <c r="AC29" i="63"/>
  <c r="AC30" i="63"/>
  <c r="AE30" i="63" s="1"/>
  <c r="AC31" i="63"/>
  <c r="AE31" i="63" s="1"/>
  <c r="AC32" i="63"/>
  <c r="AE32" i="63" s="1"/>
  <c r="AC33" i="63"/>
  <c r="AE33" i="63" s="1"/>
  <c r="AC34" i="63"/>
  <c r="AE34" i="63" s="1"/>
  <c r="AC35" i="63"/>
  <c r="AE35" i="63" s="1"/>
  <c r="AC36" i="63"/>
  <c r="AC37" i="63"/>
  <c r="AC38" i="63"/>
  <c r="AE38" i="63" s="1"/>
  <c r="AC39" i="63"/>
  <c r="AE39" i="63" s="1"/>
  <c r="AC40" i="63"/>
  <c r="AE40" i="63" s="1"/>
  <c r="AC41" i="63"/>
  <c r="AE41" i="63" s="1"/>
  <c r="AC42" i="63"/>
  <c r="AE42" i="63" s="1"/>
  <c r="AC43" i="63"/>
  <c r="AE43" i="63" s="1"/>
  <c r="AC44" i="63"/>
  <c r="AC45" i="63"/>
  <c r="AC46" i="63"/>
  <c r="AE46" i="63" s="1"/>
  <c r="AC47" i="63"/>
  <c r="AE47" i="63" s="1"/>
  <c r="AC48" i="63"/>
  <c r="AE48" i="63" s="1"/>
  <c r="AC49" i="63"/>
  <c r="AC50" i="63"/>
  <c r="AE50" i="63" s="1"/>
  <c r="AC51" i="63"/>
  <c r="AC52" i="63"/>
  <c r="AE52" i="63" s="1"/>
  <c r="AC53" i="63"/>
  <c r="AC54" i="63"/>
  <c r="AE54" i="63" s="1"/>
  <c r="AC55" i="63"/>
  <c r="AE55" i="63" s="1"/>
  <c r="AC56" i="63"/>
  <c r="AE56" i="63" s="1"/>
  <c r="AC57" i="63"/>
  <c r="AE57" i="63" s="1"/>
  <c r="AC58" i="63"/>
  <c r="AE58" i="63" s="1"/>
  <c r="AC59" i="63"/>
  <c r="AE59" i="63" s="1"/>
  <c r="AC60" i="63"/>
  <c r="AE60" i="63" s="1"/>
  <c r="AC61" i="63"/>
  <c r="AC62" i="63"/>
  <c r="AE62" i="63" s="1"/>
  <c r="AC63" i="63"/>
  <c r="AE63" i="63" s="1"/>
  <c r="AC64" i="63"/>
  <c r="AC65" i="63"/>
  <c r="AE65" i="63" s="1"/>
  <c r="AC66" i="63"/>
  <c r="AE66" i="63" s="1"/>
  <c r="AC67" i="63"/>
  <c r="AE67" i="63" s="1"/>
  <c r="AC68" i="63"/>
  <c r="AE68" i="63" s="1"/>
  <c r="AC69" i="63"/>
  <c r="AC70" i="63"/>
  <c r="AE70" i="63" s="1"/>
  <c r="AC71" i="63"/>
  <c r="AC72" i="63"/>
  <c r="AC73" i="63"/>
  <c r="AE73" i="63" s="1"/>
  <c r="AC74" i="63"/>
  <c r="AE74" i="63" s="1"/>
  <c r="AC75" i="63"/>
  <c r="AE75" i="63" s="1"/>
  <c r="AC76" i="63"/>
  <c r="AC77" i="63"/>
  <c r="AC78" i="63"/>
  <c r="AE78" i="63" s="1"/>
  <c r="AC79" i="63"/>
  <c r="AE79" i="63" s="1"/>
  <c r="AC80" i="63"/>
  <c r="AE80" i="63" s="1"/>
  <c r="AC81" i="63"/>
  <c r="AE81" i="63" s="1"/>
  <c r="AC82" i="63"/>
  <c r="AE82" i="63" s="1"/>
  <c r="AC83" i="63"/>
  <c r="AC84" i="63"/>
  <c r="AE84" i="63" s="1"/>
  <c r="AC85" i="63"/>
  <c r="AC86" i="63"/>
  <c r="AE86" i="63" s="1"/>
  <c r="AC87" i="63"/>
  <c r="AE87" i="63" s="1"/>
  <c r="AC88" i="63"/>
  <c r="AE88" i="63" s="1"/>
  <c r="AC89" i="63"/>
  <c r="AE89" i="63" s="1"/>
  <c r="AC90" i="63"/>
  <c r="AE90" i="63" s="1"/>
  <c r="AC91" i="63"/>
  <c r="AC92" i="63"/>
  <c r="AC93" i="63"/>
  <c r="AE93" i="63" s="1"/>
  <c r="AC94" i="63"/>
  <c r="AC95" i="63"/>
  <c r="AC96" i="63"/>
  <c r="AE96" i="63" s="1"/>
  <c r="AC97" i="63"/>
  <c r="AE97" i="63" s="1"/>
  <c r="AC98" i="63"/>
  <c r="AE98" i="63" s="1"/>
  <c r="AC3" i="63"/>
  <c r="W4" i="63"/>
  <c r="Y4" i="63" s="1"/>
  <c r="W5" i="63"/>
  <c r="W6" i="63"/>
  <c r="W7" i="63"/>
  <c r="Y7" i="63" s="1"/>
  <c r="W8" i="63"/>
  <c r="Y8" i="63" s="1"/>
  <c r="W9" i="63"/>
  <c r="Y9" i="63" s="1"/>
  <c r="W10" i="63"/>
  <c r="Y10" i="63" s="1"/>
  <c r="W11" i="63"/>
  <c r="Y11" i="63" s="1"/>
  <c r="W12" i="63"/>
  <c r="Y12" i="63" s="1"/>
  <c r="W13" i="63"/>
  <c r="W14" i="63"/>
  <c r="Y14" i="63" s="1"/>
  <c r="W15" i="63"/>
  <c r="W16" i="63"/>
  <c r="Y16" i="63" s="1"/>
  <c r="W17" i="63"/>
  <c r="Y17" i="63" s="1"/>
  <c r="W18" i="63"/>
  <c r="Y18" i="63" s="1"/>
  <c r="W19" i="63"/>
  <c r="Y19" i="63" s="1"/>
  <c r="W20" i="63"/>
  <c r="W21" i="63"/>
  <c r="W22" i="63"/>
  <c r="Y22" i="63" s="1"/>
  <c r="W23" i="63"/>
  <c r="Y23" i="63" s="1"/>
  <c r="W24" i="63"/>
  <c r="Y24" i="63" s="1"/>
  <c r="W25" i="63"/>
  <c r="Y25" i="63" s="1"/>
  <c r="W26" i="63"/>
  <c r="Y26" i="63" s="1"/>
  <c r="W27" i="63"/>
  <c r="Y27" i="63" s="1"/>
  <c r="W28" i="63"/>
  <c r="Y28" i="63" s="1"/>
  <c r="W29" i="63"/>
  <c r="W30" i="63"/>
  <c r="W31" i="63"/>
  <c r="W32" i="63"/>
  <c r="Y32" i="63" s="1"/>
  <c r="W33" i="63"/>
  <c r="Y33" i="63" s="1"/>
  <c r="W34" i="63"/>
  <c r="Y34" i="63" s="1"/>
  <c r="W35" i="63"/>
  <c r="Y35" i="63" s="1"/>
  <c r="W36" i="63"/>
  <c r="Y36" i="63" s="1"/>
  <c r="W37" i="63"/>
  <c r="W38" i="63"/>
  <c r="W39" i="63"/>
  <c r="Y39" i="63" s="1"/>
  <c r="W40" i="63"/>
  <c r="Y40" i="63" s="1"/>
  <c r="W41" i="63"/>
  <c r="Y41" i="63" s="1"/>
  <c r="W42" i="63"/>
  <c r="Y42" i="63" s="1"/>
  <c r="W43" i="63"/>
  <c r="Y43" i="63" s="1"/>
  <c r="W44" i="63"/>
  <c r="W45" i="63"/>
  <c r="W46" i="63"/>
  <c r="Y46" i="63" s="1"/>
  <c r="W47" i="63"/>
  <c r="W48" i="63"/>
  <c r="W49" i="63"/>
  <c r="Y49" i="63" s="1"/>
  <c r="W50" i="63"/>
  <c r="Y50" i="63" s="1"/>
  <c r="W51" i="63"/>
  <c r="Y51" i="63" s="1"/>
  <c r="W52" i="63"/>
  <c r="Y52" i="63" s="1"/>
  <c r="W53" i="63"/>
  <c r="W54" i="63"/>
  <c r="Y54" i="63" s="1"/>
  <c r="W55" i="63"/>
  <c r="W56" i="63"/>
  <c r="W57" i="63"/>
  <c r="W58" i="63"/>
  <c r="Y58" i="63" s="1"/>
  <c r="W59" i="63"/>
  <c r="Y59" i="63" s="1"/>
  <c r="W60" i="63"/>
  <c r="W61" i="63"/>
  <c r="W62" i="63"/>
  <c r="Y62" i="63" s="1"/>
  <c r="W63" i="63"/>
  <c r="W64" i="63"/>
  <c r="Y64" i="63" s="1"/>
  <c r="W65" i="63"/>
  <c r="Y65" i="63" s="1"/>
  <c r="W66" i="63"/>
  <c r="Y66" i="63" s="1"/>
  <c r="W67" i="63"/>
  <c r="Y67" i="63" s="1"/>
  <c r="W68" i="63"/>
  <c r="Y68" i="63" s="1"/>
  <c r="W69" i="63"/>
  <c r="Y69" i="63" s="1"/>
  <c r="W70" i="63"/>
  <c r="W71" i="63"/>
  <c r="W72" i="63"/>
  <c r="W73" i="63"/>
  <c r="Y73" i="63" s="1"/>
  <c r="W74" i="63"/>
  <c r="Y74" i="63" s="1"/>
  <c r="W75" i="63"/>
  <c r="Y75" i="63" s="1"/>
  <c r="W76" i="63"/>
  <c r="Y76" i="63" s="1"/>
  <c r="W77" i="63"/>
  <c r="W78" i="63"/>
  <c r="W79" i="63"/>
  <c r="W80" i="63"/>
  <c r="Y80" i="63" s="1"/>
  <c r="W81" i="63"/>
  <c r="Y81" i="63" s="1"/>
  <c r="W82" i="63"/>
  <c r="Y82" i="63" s="1"/>
  <c r="W83" i="63"/>
  <c r="Y83" i="63" s="1"/>
  <c r="W84" i="63"/>
  <c r="W85" i="63"/>
  <c r="Y85" i="63" s="1"/>
  <c r="W86" i="63"/>
  <c r="W87" i="63"/>
  <c r="Y87" i="63" s="1"/>
  <c r="W88" i="63"/>
  <c r="Y88" i="63" s="1"/>
  <c r="W89" i="63"/>
  <c r="Y89" i="63" s="1"/>
  <c r="W90" i="63"/>
  <c r="Y90" i="63" s="1"/>
  <c r="W91" i="63"/>
  <c r="Y91" i="63" s="1"/>
  <c r="W92" i="63"/>
  <c r="W93" i="63"/>
  <c r="W94" i="63"/>
  <c r="Y94" i="63" s="1"/>
  <c r="W95" i="63"/>
  <c r="W96" i="63"/>
  <c r="Y96" i="63" s="1"/>
  <c r="W97" i="63"/>
  <c r="Y97" i="63" s="1"/>
  <c r="W98" i="63"/>
  <c r="Y98" i="63" s="1"/>
  <c r="W3" i="63"/>
  <c r="Q4" i="63"/>
  <c r="Q5" i="63"/>
  <c r="Q6" i="63"/>
  <c r="S6" i="63" s="1"/>
  <c r="Q7" i="63"/>
  <c r="S7" i="63" s="1"/>
  <c r="Q8" i="63"/>
  <c r="Q9" i="63"/>
  <c r="S9" i="63" s="1"/>
  <c r="Q10" i="63"/>
  <c r="S10" i="63" s="1"/>
  <c r="Q11" i="63"/>
  <c r="S11" i="63" s="1"/>
  <c r="Q12" i="63"/>
  <c r="S12" i="63" s="1"/>
  <c r="Q13" i="63"/>
  <c r="Q14" i="63"/>
  <c r="Q15" i="63"/>
  <c r="Q16" i="63"/>
  <c r="Q17" i="63"/>
  <c r="S17" i="63" s="1"/>
  <c r="Q18" i="63"/>
  <c r="S18" i="63" s="1"/>
  <c r="Q19" i="63"/>
  <c r="S19" i="63" s="1"/>
  <c r="Q20" i="63"/>
  <c r="Q21" i="63"/>
  <c r="Q22" i="63"/>
  <c r="S22" i="63" s="1"/>
  <c r="Q23" i="63"/>
  <c r="S23" i="63" s="1"/>
  <c r="Q24" i="63"/>
  <c r="S24" i="63" s="1"/>
  <c r="Q25" i="63"/>
  <c r="Q26" i="63"/>
  <c r="S26" i="63" s="1"/>
  <c r="Q27" i="63"/>
  <c r="S27" i="63" s="1"/>
  <c r="Q28" i="63"/>
  <c r="Q29" i="63"/>
  <c r="Q30" i="63"/>
  <c r="S30" i="63" s="1"/>
  <c r="Q31" i="63"/>
  <c r="S31" i="63" s="1"/>
  <c r="Q32" i="63"/>
  <c r="Q33" i="63"/>
  <c r="S33" i="63" s="1"/>
  <c r="Q34" i="63"/>
  <c r="S34" i="63" s="1"/>
  <c r="Q35" i="63"/>
  <c r="S35" i="63" s="1"/>
  <c r="Q36" i="63"/>
  <c r="Q37" i="63"/>
  <c r="Q38" i="63"/>
  <c r="S38" i="63" s="1"/>
  <c r="Q39" i="63"/>
  <c r="S39" i="63" s="1"/>
  <c r="Q40" i="63"/>
  <c r="Q41" i="63"/>
  <c r="S41" i="63" s="1"/>
  <c r="Q42" i="63"/>
  <c r="S42" i="63" s="1"/>
  <c r="Q43" i="63"/>
  <c r="S43" i="63" s="1"/>
  <c r="Q44" i="63"/>
  <c r="S44" i="63" s="1"/>
  <c r="Q45" i="63"/>
  <c r="Q46" i="63"/>
  <c r="Q47" i="63"/>
  <c r="S47" i="63" s="1"/>
  <c r="Q48" i="63"/>
  <c r="Q49" i="63"/>
  <c r="S49" i="63" s="1"/>
  <c r="Q50" i="63"/>
  <c r="S50" i="63" s="1"/>
  <c r="Q51" i="63"/>
  <c r="S51" i="63" s="1"/>
  <c r="Q52" i="63"/>
  <c r="Q53" i="63"/>
  <c r="Q54" i="63"/>
  <c r="Q55" i="63"/>
  <c r="Q56" i="63"/>
  <c r="Q57" i="63"/>
  <c r="S57" i="63" s="1"/>
  <c r="Q58" i="63"/>
  <c r="S58" i="63" s="1"/>
  <c r="Q59" i="63"/>
  <c r="S59" i="63" s="1"/>
  <c r="Q60" i="63"/>
  <c r="Q61" i="63"/>
  <c r="Q62" i="63"/>
  <c r="S62" i="63" s="1"/>
  <c r="Q63" i="63"/>
  <c r="Q64" i="63"/>
  <c r="S64" i="63" s="1"/>
  <c r="Q65" i="63"/>
  <c r="S65" i="63" s="1"/>
  <c r="Q66" i="63"/>
  <c r="S66" i="63" s="1"/>
  <c r="Q67" i="63"/>
  <c r="S67" i="63" s="1"/>
  <c r="Q68" i="63"/>
  <c r="Q69" i="63"/>
  <c r="S69" i="63" s="1"/>
  <c r="Q70" i="63"/>
  <c r="S70" i="63" s="1"/>
  <c r="Q71" i="63"/>
  <c r="Q72" i="63"/>
  <c r="Q73" i="63"/>
  <c r="S73" i="63" s="1"/>
  <c r="Q74" i="63"/>
  <c r="S74" i="63" s="1"/>
  <c r="Q75" i="63"/>
  <c r="Q76" i="63"/>
  <c r="Q77" i="63"/>
  <c r="Q78" i="63"/>
  <c r="S78" i="63" s="1"/>
  <c r="Q79" i="63"/>
  <c r="Q80" i="63"/>
  <c r="S80" i="63" s="1"/>
  <c r="Q81" i="63"/>
  <c r="Q82" i="63"/>
  <c r="S82" i="63" s="1"/>
  <c r="Q83" i="63"/>
  <c r="S83" i="63" s="1"/>
  <c r="Q84" i="63"/>
  <c r="Q85" i="63"/>
  <c r="Q86" i="63"/>
  <c r="S86" i="63" s="1"/>
  <c r="Q87" i="63"/>
  <c r="Q88" i="63"/>
  <c r="Q89" i="63"/>
  <c r="S89" i="63" s="1"/>
  <c r="Q90" i="63"/>
  <c r="S90" i="63" s="1"/>
  <c r="Q91" i="63"/>
  <c r="S91" i="63" s="1"/>
  <c r="Q92" i="63"/>
  <c r="Q93" i="63"/>
  <c r="Q94" i="63"/>
  <c r="Q95" i="63"/>
  <c r="S95" i="63" s="1"/>
  <c r="Q96" i="63"/>
  <c r="Q97" i="63"/>
  <c r="S97" i="63" s="1"/>
  <c r="Q98" i="63"/>
  <c r="S98" i="63" s="1"/>
  <c r="Q3" i="63"/>
  <c r="F4" i="63"/>
  <c r="F5" i="63"/>
  <c r="F6" i="63"/>
  <c r="F7" i="63"/>
  <c r="AD7" i="63" s="1"/>
  <c r="AF7" i="63" s="1"/>
  <c r="F8" i="63"/>
  <c r="AD8" i="63" s="1"/>
  <c r="AF8" i="63" s="1"/>
  <c r="F9" i="63"/>
  <c r="AD9" i="63" s="1"/>
  <c r="AF9" i="63" s="1"/>
  <c r="F10" i="63"/>
  <c r="AD10" i="63" s="1"/>
  <c r="AF10" i="63" s="1"/>
  <c r="F11" i="63"/>
  <c r="AD11" i="63" s="1"/>
  <c r="AF11" i="63" s="1"/>
  <c r="F12" i="63"/>
  <c r="F13" i="63"/>
  <c r="F14" i="63"/>
  <c r="AD14" i="63" s="1"/>
  <c r="AF14" i="63" s="1"/>
  <c r="F15" i="63"/>
  <c r="F16" i="63"/>
  <c r="F17" i="63"/>
  <c r="AD17" i="63" s="1"/>
  <c r="AF17" i="63" s="1"/>
  <c r="F18" i="63"/>
  <c r="AD18" i="63" s="1"/>
  <c r="AF18" i="63" s="1"/>
  <c r="F19" i="63"/>
  <c r="AD19" i="63" s="1"/>
  <c r="AF19" i="63" s="1"/>
  <c r="F20" i="63"/>
  <c r="AD20" i="63" s="1"/>
  <c r="AF20" i="63" s="1"/>
  <c r="F21" i="63"/>
  <c r="F22" i="63"/>
  <c r="F23" i="63"/>
  <c r="AD23" i="63" s="1"/>
  <c r="AF23" i="63" s="1"/>
  <c r="F24" i="63"/>
  <c r="AD24" i="63" s="1"/>
  <c r="AF24" i="63" s="1"/>
  <c r="F25" i="63"/>
  <c r="AD25" i="63" s="1"/>
  <c r="AF25" i="63" s="1"/>
  <c r="F26" i="63"/>
  <c r="AD26" i="63" s="1"/>
  <c r="AF26" i="63" s="1"/>
  <c r="F27" i="63"/>
  <c r="AD27" i="63" s="1"/>
  <c r="AF27" i="63" s="1"/>
  <c r="F28" i="63"/>
  <c r="F29" i="63"/>
  <c r="F30" i="63"/>
  <c r="AD30" i="63" s="1"/>
  <c r="AF30" i="63" s="1"/>
  <c r="F31" i="63"/>
  <c r="F32" i="63"/>
  <c r="F33" i="63"/>
  <c r="AD33" i="63" s="1"/>
  <c r="AF33" i="63" s="1"/>
  <c r="F34" i="63"/>
  <c r="AD34" i="63" s="1"/>
  <c r="AF34" i="63" s="1"/>
  <c r="F35" i="63"/>
  <c r="AD35" i="63" s="1"/>
  <c r="AF35" i="63" s="1"/>
  <c r="F36" i="63"/>
  <c r="AD36" i="63" s="1"/>
  <c r="AF36" i="63" s="1"/>
  <c r="F37" i="63"/>
  <c r="F38" i="63"/>
  <c r="F39" i="63"/>
  <c r="AD39" i="63" s="1"/>
  <c r="AF39" i="63" s="1"/>
  <c r="F40" i="63"/>
  <c r="AD40" i="63" s="1"/>
  <c r="AF40" i="63" s="1"/>
  <c r="F41" i="63"/>
  <c r="AD41" i="63" s="1"/>
  <c r="AF41" i="63" s="1"/>
  <c r="F42" i="63"/>
  <c r="AD42" i="63" s="1"/>
  <c r="AF42" i="63" s="1"/>
  <c r="F43" i="63"/>
  <c r="AD43" i="63" s="1"/>
  <c r="AF43" i="63" s="1"/>
  <c r="F44" i="63"/>
  <c r="AD44" i="63" s="1"/>
  <c r="AF44" i="63" s="1"/>
  <c r="F45" i="63"/>
  <c r="F46" i="63"/>
  <c r="AD46" i="63" s="1"/>
  <c r="AF46" i="63" s="1"/>
  <c r="F47" i="63"/>
  <c r="AD47" i="63" s="1"/>
  <c r="AF47" i="63" s="1"/>
  <c r="F48" i="63"/>
  <c r="F49" i="63"/>
  <c r="AD49" i="63" s="1"/>
  <c r="AF49" i="63" s="1"/>
  <c r="F50" i="63"/>
  <c r="AD50" i="63" s="1"/>
  <c r="AF50" i="63" s="1"/>
  <c r="F51" i="63"/>
  <c r="AD51" i="63" s="1"/>
  <c r="AF51" i="63" s="1"/>
  <c r="F52" i="63"/>
  <c r="F53" i="63"/>
  <c r="F54" i="63"/>
  <c r="F55" i="63"/>
  <c r="F56" i="63"/>
  <c r="F57" i="63"/>
  <c r="AD57" i="63" s="1"/>
  <c r="AF57" i="63" s="1"/>
  <c r="F58" i="63"/>
  <c r="AD58" i="63" s="1"/>
  <c r="AF58" i="63" s="1"/>
  <c r="F59" i="63"/>
  <c r="AD59" i="63" s="1"/>
  <c r="AF59" i="63" s="1"/>
  <c r="F60" i="63"/>
  <c r="F61" i="63"/>
  <c r="F62" i="63"/>
  <c r="F63" i="63"/>
  <c r="AD63" i="63" s="1"/>
  <c r="AF63" i="63" s="1"/>
  <c r="F64" i="63"/>
  <c r="AD64" i="63" s="1"/>
  <c r="AF64" i="63" s="1"/>
  <c r="F65" i="63"/>
  <c r="F66" i="63"/>
  <c r="AD66" i="63" s="1"/>
  <c r="AF66" i="63" s="1"/>
  <c r="F67" i="63"/>
  <c r="AD67" i="63" s="1"/>
  <c r="AF67" i="63" s="1"/>
  <c r="F68" i="63"/>
  <c r="F69" i="63"/>
  <c r="F70" i="63"/>
  <c r="F71" i="63"/>
  <c r="F72" i="63"/>
  <c r="AD72" i="63" s="1"/>
  <c r="AF72" i="63" s="1"/>
  <c r="F73" i="63"/>
  <c r="AD73" i="63" s="1"/>
  <c r="AF73" i="63" s="1"/>
  <c r="F74" i="63"/>
  <c r="F75" i="63"/>
  <c r="AD75" i="63" s="1"/>
  <c r="AF75" i="63" s="1"/>
  <c r="F76" i="63"/>
  <c r="F77" i="63"/>
  <c r="F78" i="63"/>
  <c r="F79" i="63"/>
  <c r="AD79" i="63" s="1"/>
  <c r="AF79" i="63" s="1"/>
  <c r="F80" i="63"/>
  <c r="AD80" i="63" s="1"/>
  <c r="AF80" i="63" s="1"/>
  <c r="F81" i="63"/>
  <c r="AD81" i="63" s="1"/>
  <c r="AF81" i="63" s="1"/>
  <c r="F82" i="63"/>
  <c r="AD82" i="63" s="1"/>
  <c r="AF82" i="63" s="1"/>
  <c r="F83" i="63"/>
  <c r="AD83" i="63" s="1"/>
  <c r="AF83" i="63" s="1"/>
  <c r="F84" i="63"/>
  <c r="F85" i="63"/>
  <c r="F86" i="63"/>
  <c r="AD86" i="63" s="1"/>
  <c r="AF86" i="63" s="1"/>
  <c r="F87" i="63"/>
  <c r="F88" i="63"/>
  <c r="AD88" i="63" s="1"/>
  <c r="AF88" i="63" s="1"/>
  <c r="F89" i="63"/>
  <c r="AD89" i="63" s="1"/>
  <c r="AF89" i="63" s="1"/>
  <c r="F90" i="63"/>
  <c r="AD90" i="63" s="1"/>
  <c r="AF90" i="63" s="1"/>
  <c r="F91" i="63"/>
  <c r="AD91" i="63" s="1"/>
  <c r="AF91" i="63" s="1"/>
  <c r="F92" i="63"/>
  <c r="AD92" i="63" s="1"/>
  <c r="AF92" i="63" s="1"/>
  <c r="F93" i="63"/>
  <c r="F94" i="63"/>
  <c r="F95" i="63"/>
  <c r="AD95" i="63" s="1"/>
  <c r="AF95" i="63" s="1"/>
  <c r="F96" i="63"/>
  <c r="F97" i="63"/>
  <c r="AD97" i="63" s="1"/>
  <c r="AF97" i="63" s="1"/>
  <c r="F98" i="63"/>
  <c r="AD98" i="63" s="1"/>
  <c r="AF98" i="63" s="1"/>
  <c r="F3" i="63"/>
  <c r="D4" i="63"/>
  <c r="D5" i="63"/>
  <c r="D6" i="63"/>
  <c r="X6" i="63" s="1"/>
  <c r="Z6" i="63" s="1"/>
  <c r="D7" i="63"/>
  <c r="D8" i="63"/>
  <c r="D9" i="63"/>
  <c r="X9" i="63" s="1"/>
  <c r="Z9" i="63" s="1"/>
  <c r="D10" i="63"/>
  <c r="X10" i="63" s="1"/>
  <c r="Z10" i="63" s="1"/>
  <c r="D11" i="63"/>
  <c r="X11" i="63" s="1"/>
  <c r="Z11" i="63" s="1"/>
  <c r="D12" i="63"/>
  <c r="D13" i="63"/>
  <c r="D14" i="63"/>
  <c r="D15" i="63"/>
  <c r="D16" i="63"/>
  <c r="D17" i="63"/>
  <c r="X17" i="63" s="1"/>
  <c r="Z17" i="63" s="1"/>
  <c r="D18" i="63"/>
  <c r="X18" i="63" s="1"/>
  <c r="Z18" i="63" s="1"/>
  <c r="D19" i="63"/>
  <c r="X19" i="63" s="1"/>
  <c r="Z19" i="63" s="1"/>
  <c r="D20" i="63"/>
  <c r="D21" i="63"/>
  <c r="D22" i="63"/>
  <c r="X22" i="63" s="1"/>
  <c r="Z22" i="63" s="1"/>
  <c r="D23" i="63"/>
  <c r="X23" i="63" s="1"/>
  <c r="Z23" i="63" s="1"/>
  <c r="D24" i="63"/>
  <c r="D25" i="63"/>
  <c r="X25" i="63" s="1"/>
  <c r="Z25" i="63" s="1"/>
  <c r="D26" i="63"/>
  <c r="X26" i="63" s="1"/>
  <c r="Z26" i="63" s="1"/>
  <c r="D27" i="63"/>
  <c r="X27" i="63" s="1"/>
  <c r="Z27" i="63" s="1"/>
  <c r="D28" i="63"/>
  <c r="D29" i="63"/>
  <c r="D30" i="63"/>
  <c r="D31" i="63"/>
  <c r="X31" i="63" s="1"/>
  <c r="Z31" i="63" s="1"/>
  <c r="D32" i="63"/>
  <c r="X32" i="63" s="1"/>
  <c r="Z32" i="63" s="1"/>
  <c r="D33" i="63"/>
  <c r="X33" i="63" s="1"/>
  <c r="Z33" i="63" s="1"/>
  <c r="D34" i="63"/>
  <c r="X34" i="63" s="1"/>
  <c r="Z34" i="63" s="1"/>
  <c r="D35" i="63"/>
  <c r="X35" i="63" s="1"/>
  <c r="Z35" i="63" s="1"/>
  <c r="D36" i="63"/>
  <c r="D37" i="63"/>
  <c r="D38" i="63"/>
  <c r="X38" i="63" s="1"/>
  <c r="Z38" i="63" s="1"/>
  <c r="D39" i="63"/>
  <c r="D40" i="63"/>
  <c r="D41" i="63"/>
  <c r="X41" i="63" s="1"/>
  <c r="Z41" i="63" s="1"/>
  <c r="D42" i="63"/>
  <c r="D43" i="63"/>
  <c r="X43" i="63" s="1"/>
  <c r="Z43" i="63" s="1"/>
  <c r="D44" i="63"/>
  <c r="D45" i="63"/>
  <c r="D46" i="63"/>
  <c r="D47" i="63"/>
  <c r="X47" i="63" s="1"/>
  <c r="Z47" i="63" s="1"/>
  <c r="D48" i="63"/>
  <c r="X48" i="63" s="1"/>
  <c r="Z48" i="63" s="1"/>
  <c r="D49" i="63"/>
  <c r="D50" i="63"/>
  <c r="X50" i="63" s="1"/>
  <c r="Z50" i="63" s="1"/>
  <c r="D51" i="63"/>
  <c r="X51" i="63" s="1"/>
  <c r="Z51" i="63" s="1"/>
  <c r="D52" i="63"/>
  <c r="D53" i="63"/>
  <c r="D54" i="63"/>
  <c r="D55" i="63"/>
  <c r="D56" i="63"/>
  <c r="D57" i="63"/>
  <c r="D58" i="63"/>
  <c r="X58" i="63" s="1"/>
  <c r="Z58" i="63" s="1"/>
  <c r="D59" i="63"/>
  <c r="X59" i="63" s="1"/>
  <c r="Z59" i="63" s="1"/>
  <c r="D60" i="63"/>
  <c r="D61" i="63"/>
  <c r="D62" i="63"/>
  <c r="X62" i="63" s="1"/>
  <c r="Z62" i="63" s="1"/>
  <c r="D63" i="63"/>
  <c r="D64" i="63"/>
  <c r="D65" i="63"/>
  <c r="X65" i="63" s="1"/>
  <c r="Z65" i="63" s="1"/>
  <c r="D66" i="63"/>
  <c r="X66" i="63" s="1"/>
  <c r="Z66" i="63" s="1"/>
  <c r="D67" i="63"/>
  <c r="X67" i="63" s="1"/>
  <c r="Z67" i="63" s="1"/>
  <c r="D68" i="63"/>
  <c r="D69" i="63"/>
  <c r="D70" i="63"/>
  <c r="D71" i="63"/>
  <c r="X71" i="63" s="1"/>
  <c r="Z71" i="63" s="1"/>
  <c r="D72" i="63"/>
  <c r="X72" i="63" s="1"/>
  <c r="Z72" i="63" s="1"/>
  <c r="D73" i="63"/>
  <c r="X73" i="63" s="1"/>
  <c r="Z73" i="63" s="1"/>
  <c r="D74" i="63"/>
  <c r="X74" i="63" s="1"/>
  <c r="Z74" i="63" s="1"/>
  <c r="D75" i="63"/>
  <c r="X75" i="63" s="1"/>
  <c r="Z75" i="63" s="1"/>
  <c r="D76" i="63"/>
  <c r="D77" i="63"/>
  <c r="D78" i="63"/>
  <c r="X78" i="63" s="1"/>
  <c r="Z78" i="63" s="1"/>
  <c r="D79" i="63"/>
  <c r="D80" i="63"/>
  <c r="D81" i="63"/>
  <c r="D82" i="63"/>
  <c r="D83" i="63"/>
  <c r="X83" i="63" s="1"/>
  <c r="Z83" i="63" s="1"/>
  <c r="D84" i="63"/>
  <c r="D85" i="63"/>
  <c r="D86" i="63"/>
  <c r="X86" i="63" s="1"/>
  <c r="Z86" i="63" s="1"/>
  <c r="D87" i="63"/>
  <c r="X87" i="63" s="1"/>
  <c r="Z87" i="63" s="1"/>
  <c r="D88" i="63"/>
  <c r="D89" i="63"/>
  <c r="X89" i="63" s="1"/>
  <c r="Z89" i="63" s="1"/>
  <c r="D90" i="63"/>
  <c r="X90" i="63" s="1"/>
  <c r="Z90" i="63" s="1"/>
  <c r="D91" i="63"/>
  <c r="X91" i="63" s="1"/>
  <c r="Z91" i="63" s="1"/>
  <c r="D92" i="63"/>
  <c r="D93" i="63"/>
  <c r="D94" i="63"/>
  <c r="X94" i="63" s="1"/>
  <c r="Z94" i="63" s="1"/>
  <c r="D95" i="63"/>
  <c r="D96" i="63"/>
  <c r="X96" i="63" s="1"/>
  <c r="Z96" i="63" s="1"/>
  <c r="D97" i="63"/>
  <c r="X97" i="63" s="1"/>
  <c r="Z97" i="63" s="1"/>
  <c r="D98" i="63"/>
  <c r="X98" i="63" s="1"/>
  <c r="Z98" i="63" s="1"/>
  <c r="D3" i="63"/>
  <c r="C4" i="63"/>
  <c r="C5" i="63"/>
  <c r="C6" i="63"/>
  <c r="R6" i="63" s="1"/>
  <c r="T6" i="63" s="1"/>
  <c r="C7" i="63"/>
  <c r="C8" i="63"/>
  <c r="C9" i="63"/>
  <c r="R9" i="63" s="1"/>
  <c r="T9" i="63" s="1"/>
  <c r="C10" i="63"/>
  <c r="R10" i="63" s="1"/>
  <c r="T10" i="63" s="1"/>
  <c r="C11" i="63"/>
  <c r="C12" i="63"/>
  <c r="C13" i="63"/>
  <c r="C14" i="63"/>
  <c r="C15" i="63"/>
  <c r="C16" i="63"/>
  <c r="C17" i="63"/>
  <c r="C18" i="63"/>
  <c r="R18" i="63" s="1"/>
  <c r="T18" i="63" s="1"/>
  <c r="C19" i="63"/>
  <c r="C20" i="63"/>
  <c r="R20" i="63" s="1"/>
  <c r="T20" i="63" s="1"/>
  <c r="C21" i="63"/>
  <c r="C22" i="63"/>
  <c r="C23" i="63"/>
  <c r="C24" i="63"/>
  <c r="R24" i="63" s="1"/>
  <c r="T24" i="63" s="1"/>
  <c r="C25" i="63"/>
  <c r="R25" i="63" s="1"/>
  <c r="T25" i="63" s="1"/>
  <c r="C26" i="63"/>
  <c r="R26" i="63" s="1"/>
  <c r="T26" i="63" s="1"/>
  <c r="C27" i="63"/>
  <c r="C28" i="63"/>
  <c r="R28" i="63" s="1"/>
  <c r="T28" i="63" s="1"/>
  <c r="C29" i="63"/>
  <c r="C30" i="63"/>
  <c r="C31" i="63"/>
  <c r="R31" i="63" s="1"/>
  <c r="T31" i="63" s="1"/>
  <c r="C32" i="63"/>
  <c r="C33" i="63"/>
  <c r="R33" i="63" s="1"/>
  <c r="T33" i="63" s="1"/>
  <c r="C34" i="63"/>
  <c r="C35" i="63"/>
  <c r="R35" i="63" s="1"/>
  <c r="T35" i="63" s="1"/>
  <c r="C36" i="63"/>
  <c r="R36" i="63" s="1"/>
  <c r="T36" i="63" s="1"/>
  <c r="C37" i="63"/>
  <c r="C38" i="63"/>
  <c r="R38" i="63" s="1"/>
  <c r="T38" i="63" s="1"/>
  <c r="C39" i="63"/>
  <c r="R39" i="63" s="1"/>
  <c r="T39" i="63" s="1"/>
  <c r="C40" i="63"/>
  <c r="R40" i="63" s="1"/>
  <c r="T40" i="63" s="1"/>
  <c r="C41" i="63"/>
  <c r="R41" i="63" s="1"/>
  <c r="T41" i="63" s="1"/>
  <c r="C42" i="63"/>
  <c r="R42" i="63" s="1"/>
  <c r="T42" i="63" s="1"/>
  <c r="C43" i="63"/>
  <c r="C44" i="63"/>
  <c r="C45" i="63"/>
  <c r="C46" i="63"/>
  <c r="R46" i="63" s="1"/>
  <c r="T46" i="63" s="1"/>
  <c r="C47" i="63"/>
  <c r="C48" i="63"/>
  <c r="R48" i="63" s="1"/>
  <c r="T48" i="63" s="1"/>
  <c r="C49" i="63"/>
  <c r="C50" i="63"/>
  <c r="R50" i="63" s="1"/>
  <c r="T50" i="63" s="1"/>
  <c r="C51" i="63"/>
  <c r="R51" i="63" s="1"/>
  <c r="T51" i="63" s="1"/>
  <c r="C52" i="63"/>
  <c r="C53" i="63"/>
  <c r="C54" i="63"/>
  <c r="R54" i="63" s="1"/>
  <c r="T54" i="63" s="1"/>
  <c r="C55" i="63"/>
  <c r="R55" i="63" s="1"/>
  <c r="T55" i="63" s="1"/>
  <c r="C56" i="63"/>
  <c r="C57" i="63"/>
  <c r="R57" i="63" s="1"/>
  <c r="T57" i="63" s="1"/>
  <c r="C58" i="63"/>
  <c r="R58" i="63" s="1"/>
  <c r="T58" i="63" s="1"/>
  <c r="C59" i="63"/>
  <c r="R59" i="63" s="1"/>
  <c r="T59" i="63" s="1"/>
  <c r="C60" i="63"/>
  <c r="R60" i="63" s="1"/>
  <c r="T60" i="63" s="1"/>
  <c r="C61" i="63"/>
  <c r="C62" i="63"/>
  <c r="R62" i="63" s="1"/>
  <c r="T62" i="63" s="1"/>
  <c r="C63" i="63"/>
  <c r="R63" i="63" s="1"/>
  <c r="T63" i="63" s="1"/>
  <c r="C64" i="63"/>
  <c r="C65" i="63"/>
  <c r="C66" i="63"/>
  <c r="R66" i="63" s="1"/>
  <c r="T66" i="63" s="1"/>
  <c r="C67" i="63"/>
  <c r="R67" i="63" s="1"/>
  <c r="T67" i="63" s="1"/>
  <c r="C68" i="63"/>
  <c r="C69" i="63"/>
  <c r="C70" i="63"/>
  <c r="R70" i="63" s="1"/>
  <c r="T70" i="63" s="1"/>
  <c r="C71" i="63"/>
  <c r="R71" i="63" s="1"/>
  <c r="T71" i="63" s="1"/>
  <c r="C72" i="63"/>
  <c r="C73" i="63"/>
  <c r="R73" i="63" s="1"/>
  <c r="T73" i="63" s="1"/>
  <c r="C74" i="63"/>
  <c r="R74" i="63" s="1"/>
  <c r="T74" i="63" s="1"/>
  <c r="C75" i="63"/>
  <c r="R75" i="63" s="1"/>
  <c r="T75" i="63" s="1"/>
  <c r="C76" i="63"/>
  <c r="C77" i="63"/>
  <c r="C78" i="63"/>
  <c r="C79" i="63"/>
  <c r="R79" i="63" s="1"/>
  <c r="T79" i="63" s="1"/>
  <c r="C80" i="63"/>
  <c r="C81" i="63"/>
  <c r="R81" i="63" s="1"/>
  <c r="T81" i="63" s="1"/>
  <c r="C82" i="63"/>
  <c r="R82" i="63" s="1"/>
  <c r="T82" i="63" s="1"/>
  <c r="C83" i="63"/>
  <c r="R83" i="63" s="1"/>
  <c r="T83" i="63" s="1"/>
  <c r="C84" i="63"/>
  <c r="C85" i="63"/>
  <c r="C86" i="63"/>
  <c r="C87" i="63"/>
  <c r="R87" i="63" s="1"/>
  <c r="T87" i="63" s="1"/>
  <c r="C88" i="63"/>
  <c r="R88" i="63" s="1"/>
  <c r="T88" i="63" s="1"/>
  <c r="C89" i="63"/>
  <c r="R89" i="63" s="1"/>
  <c r="T89" i="63" s="1"/>
  <c r="C90" i="63"/>
  <c r="R90" i="63" s="1"/>
  <c r="T90" i="63" s="1"/>
  <c r="C91" i="63"/>
  <c r="R91" i="63" s="1"/>
  <c r="T91" i="63" s="1"/>
  <c r="C92" i="63"/>
  <c r="R92" i="63" s="1"/>
  <c r="T92" i="63" s="1"/>
  <c r="C93" i="63"/>
  <c r="C94" i="63"/>
  <c r="C95" i="63"/>
  <c r="C96" i="63"/>
  <c r="C97" i="63"/>
  <c r="C98" i="63"/>
  <c r="R98" i="63" s="1"/>
  <c r="T98" i="63" s="1"/>
  <c r="C3" i="63"/>
  <c r="B4" i="63"/>
  <c r="J4" i="63" s="1"/>
  <c r="B5" i="63"/>
  <c r="B6" i="63"/>
  <c r="I6" i="63" s="1"/>
  <c r="B7" i="63"/>
  <c r="J7" i="63" s="1"/>
  <c r="B8" i="63"/>
  <c r="J8" i="63" s="1"/>
  <c r="B9" i="63"/>
  <c r="B10" i="63"/>
  <c r="B11" i="63"/>
  <c r="J11" i="63" s="1"/>
  <c r="B12" i="63"/>
  <c r="B13" i="63"/>
  <c r="B14" i="63"/>
  <c r="J14" i="63" s="1"/>
  <c r="B15" i="63"/>
  <c r="J15" i="63" s="1"/>
  <c r="B16" i="63"/>
  <c r="J16" i="63" s="1"/>
  <c r="B17" i="63"/>
  <c r="B18" i="63"/>
  <c r="B19" i="63"/>
  <c r="J19" i="63" s="1"/>
  <c r="B20" i="63"/>
  <c r="I20" i="63" s="1"/>
  <c r="B21" i="63"/>
  <c r="B22" i="63"/>
  <c r="J22" i="63" s="1"/>
  <c r="B23" i="63"/>
  <c r="B24" i="63"/>
  <c r="B25" i="63"/>
  <c r="J25" i="63" s="1"/>
  <c r="B26" i="63"/>
  <c r="J26" i="63" s="1"/>
  <c r="B27" i="63"/>
  <c r="B28" i="63"/>
  <c r="B29" i="63"/>
  <c r="B30" i="63"/>
  <c r="B31" i="63"/>
  <c r="J31" i="63" s="1"/>
  <c r="B32" i="63"/>
  <c r="B33" i="63"/>
  <c r="B34" i="63"/>
  <c r="J34" i="63" s="1"/>
  <c r="B35" i="63"/>
  <c r="J35" i="63" s="1"/>
  <c r="B36" i="63"/>
  <c r="B37" i="63"/>
  <c r="B38" i="63"/>
  <c r="B39" i="63"/>
  <c r="J39" i="63" s="1"/>
  <c r="B40" i="63"/>
  <c r="B41" i="63"/>
  <c r="J41" i="63" s="1"/>
  <c r="B42" i="63"/>
  <c r="B43" i="63"/>
  <c r="B44" i="63"/>
  <c r="B45" i="63"/>
  <c r="B46" i="63"/>
  <c r="B47" i="63"/>
  <c r="B48" i="63"/>
  <c r="B49" i="63"/>
  <c r="J49" i="63" s="1"/>
  <c r="B50" i="63"/>
  <c r="J50" i="63" s="1"/>
  <c r="B51" i="63"/>
  <c r="B52" i="63"/>
  <c r="J52" i="63" s="1"/>
  <c r="B53" i="63"/>
  <c r="B54" i="63"/>
  <c r="J54" i="63" s="1"/>
  <c r="B55" i="63"/>
  <c r="J55" i="63" s="1"/>
  <c r="B56" i="63"/>
  <c r="J56" i="63" s="1"/>
  <c r="B57" i="63"/>
  <c r="J57" i="63" s="1"/>
  <c r="B58" i="63"/>
  <c r="B59" i="63"/>
  <c r="J59" i="63" s="1"/>
  <c r="B60" i="63"/>
  <c r="J60" i="63" s="1"/>
  <c r="B61" i="63"/>
  <c r="B62" i="63"/>
  <c r="J62" i="63" s="1"/>
  <c r="B63" i="63"/>
  <c r="B64" i="63"/>
  <c r="B65" i="63"/>
  <c r="J65" i="63" s="1"/>
  <c r="B66" i="63"/>
  <c r="B67" i="63"/>
  <c r="B68" i="63"/>
  <c r="J68" i="63" s="1"/>
  <c r="B69" i="63"/>
  <c r="B70" i="63"/>
  <c r="J70" i="63" s="1"/>
  <c r="B71" i="63"/>
  <c r="J71" i="63" s="1"/>
  <c r="B72" i="63"/>
  <c r="B73" i="63"/>
  <c r="J73" i="63" s="1"/>
  <c r="B74" i="63"/>
  <c r="J74" i="63" s="1"/>
  <c r="B75" i="63"/>
  <c r="B76" i="63"/>
  <c r="J76" i="63" s="1"/>
  <c r="B77" i="63"/>
  <c r="B78" i="63"/>
  <c r="J78" i="63" s="1"/>
  <c r="B79" i="63"/>
  <c r="B80" i="63"/>
  <c r="B81" i="63"/>
  <c r="J81" i="63" s="1"/>
  <c r="B82" i="63"/>
  <c r="J82" i="63" s="1"/>
  <c r="B83" i="63"/>
  <c r="J83" i="63" s="1"/>
  <c r="B84" i="63"/>
  <c r="J84" i="63" s="1"/>
  <c r="B85" i="63"/>
  <c r="B86" i="63"/>
  <c r="B87" i="63"/>
  <c r="J87" i="63" s="1"/>
  <c r="B88" i="63"/>
  <c r="B89" i="63"/>
  <c r="J89" i="63" s="1"/>
  <c r="B90" i="63"/>
  <c r="B91" i="63"/>
  <c r="J91" i="63" s="1"/>
  <c r="B92" i="63"/>
  <c r="J92" i="63" s="1"/>
  <c r="B93" i="63"/>
  <c r="B94" i="63"/>
  <c r="J94" i="63" s="1"/>
  <c r="B95" i="63"/>
  <c r="J95" i="63" s="1"/>
  <c r="B96" i="63"/>
  <c r="J96" i="63" s="1"/>
  <c r="B97" i="63"/>
  <c r="B98" i="63"/>
  <c r="J98" i="63" s="1"/>
  <c r="B3" i="63"/>
  <c r="N98" i="63"/>
  <c r="R97" i="63"/>
  <c r="T97" i="63" s="1"/>
  <c r="J97" i="63"/>
  <c r="S96" i="63"/>
  <c r="AD96" i="63"/>
  <c r="AF96" i="63" s="1"/>
  <c r="AE95" i="63"/>
  <c r="Y95" i="63"/>
  <c r="R95" i="63"/>
  <c r="T95" i="63" s="1"/>
  <c r="AE94" i="63"/>
  <c r="S94" i="63"/>
  <c r="AD94" i="63"/>
  <c r="AF94" i="63" s="1"/>
  <c r="R94" i="63"/>
  <c r="T94" i="63" s="1"/>
  <c r="Y93" i="63"/>
  <c r="S93" i="63"/>
  <c r="AD93" i="63"/>
  <c r="AF93" i="63" s="1"/>
  <c r="X93" i="63"/>
  <c r="Z93" i="63" s="1"/>
  <c r="R93" i="63"/>
  <c r="T93" i="63" s="1"/>
  <c r="J93" i="63"/>
  <c r="AE92" i="63"/>
  <c r="X92" i="63"/>
  <c r="Z92" i="63" s="1"/>
  <c r="Y92" i="63"/>
  <c r="S92" i="63"/>
  <c r="I92" i="63"/>
  <c r="AE91" i="63"/>
  <c r="J90" i="63"/>
  <c r="X88" i="63"/>
  <c r="Z88" i="63" s="1"/>
  <c r="S88" i="63"/>
  <c r="J88" i="63"/>
  <c r="AD87" i="63"/>
  <c r="AF87" i="63" s="1"/>
  <c r="S87" i="63"/>
  <c r="Y86" i="63"/>
  <c r="R86" i="63"/>
  <c r="T86" i="63" s="1"/>
  <c r="AE85" i="63"/>
  <c r="S85" i="63"/>
  <c r="J85" i="63"/>
  <c r="AD85" i="63"/>
  <c r="AF85" i="63" s="1"/>
  <c r="X85" i="63"/>
  <c r="Z85" i="63" s="1"/>
  <c r="R85" i="63"/>
  <c r="T85" i="63" s="1"/>
  <c r="X84" i="63"/>
  <c r="Z84" i="63" s="1"/>
  <c r="Y84" i="63"/>
  <c r="S84" i="63"/>
  <c r="AD84" i="63"/>
  <c r="AF84" i="63" s="1"/>
  <c r="AE83" i="63"/>
  <c r="X81" i="63"/>
  <c r="Z81" i="63" s="1"/>
  <c r="S81" i="63"/>
  <c r="X80" i="63"/>
  <c r="Z80" i="63" s="1"/>
  <c r="J80" i="63"/>
  <c r="Y79" i="63"/>
  <c r="X79" i="63"/>
  <c r="Z79" i="63" s="1"/>
  <c r="S79" i="63"/>
  <c r="J79" i="63"/>
  <c r="Y78" i="63"/>
  <c r="AD78" i="63"/>
  <c r="AF78" i="63" s="1"/>
  <c r="R78" i="63"/>
  <c r="T78" i="63" s="1"/>
  <c r="AE77" i="63"/>
  <c r="Y77" i="63"/>
  <c r="S77" i="63"/>
  <c r="J77" i="63"/>
  <c r="AD77" i="63"/>
  <c r="AF77" i="63" s="1"/>
  <c r="X77" i="63"/>
  <c r="Z77" i="63" s="1"/>
  <c r="R77" i="63"/>
  <c r="T77" i="63" s="1"/>
  <c r="AE76" i="63"/>
  <c r="X76" i="63"/>
  <c r="Z76" i="63" s="1"/>
  <c r="S76" i="63"/>
  <c r="AD76" i="63"/>
  <c r="AF76" i="63" s="1"/>
  <c r="S75" i="63"/>
  <c r="J75" i="63"/>
  <c r="AD74" i="63"/>
  <c r="AF74" i="63" s="1"/>
  <c r="AE72" i="63"/>
  <c r="Y72" i="63"/>
  <c r="S72" i="63"/>
  <c r="J72" i="63"/>
  <c r="AE71" i="63"/>
  <c r="Y71" i="63"/>
  <c r="S71" i="63"/>
  <c r="AD71" i="63"/>
  <c r="AF71" i="63" s="1"/>
  <c r="AF70" i="63"/>
  <c r="X70" i="63"/>
  <c r="Z70" i="63" s="1"/>
  <c r="Y70" i="63"/>
  <c r="AD70" i="63"/>
  <c r="AE69" i="63"/>
  <c r="J69" i="63"/>
  <c r="AD69" i="63"/>
  <c r="AF69" i="63" s="1"/>
  <c r="X69" i="63"/>
  <c r="Z69" i="63" s="1"/>
  <c r="R69" i="63"/>
  <c r="T69" i="63" s="1"/>
  <c r="X68" i="63"/>
  <c r="Z68" i="63" s="1"/>
  <c r="S68" i="63"/>
  <c r="I68" i="63"/>
  <c r="AD68" i="63"/>
  <c r="AF68" i="63" s="1"/>
  <c r="R68" i="63"/>
  <c r="T68" i="63" s="1"/>
  <c r="J67" i="63"/>
  <c r="AD65" i="63"/>
  <c r="AF65" i="63" s="1"/>
  <c r="R65" i="63"/>
  <c r="T65" i="63" s="1"/>
  <c r="AE64" i="63"/>
  <c r="X64" i="63"/>
  <c r="Z64" i="63" s="1"/>
  <c r="R64" i="63"/>
  <c r="T64" i="63" s="1"/>
  <c r="J64" i="63"/>
  <c r="Y63" i="63"/>
  <c r="S63" i="63"/>
  <c r="X63" i="63"/>
  <c r="Z63" i="63" s="1"/>
  <c r="AD62" i="63"/>
  <c r="AF62" i="63" s="1"/>
  <c r="AE61" i="63"/>
  <c r="Y61" i="63"/>
  <c r="S61" i="63"/>
  <c r="AD61" i="63"/>
  <c r="AF61" i="63" s="1"/>
  <c r="R61" i="63"/>
  <c r="T61" i="63" s="1"/>
  <c r="J61" i="63"/>
  <c r="AD60" i="63"/>
  <c r="AF60" i="63" s="1"/>
  <c r="Y60" i="63"/>
  <c r="X60" i="63"/>
  <c r="Z60" i="63" s="1"/>
  <c r="S60" i="63"/>
  <c r="I60" i="63"/>
  <c r="Y57" i="63"/>
  <c r="X57" i="63"/>
  <c r="Z57" i="63" s="1"/>
  <c r="Y56" i="63"/>
  <c r="X56" i="63"/>
  <c r="Z56" i="63" s="1"/>
  <c r="S56" i="63"/>
  <c r="AD56" i="63"/>
  <c r="AF56" i="63" s="1"/>
  <c r="X55" i="63"/>
  <c r="Z55" i="63" s="1"/>
  <c r="Y55" i="63"/>
  <c r="S55" i="63"/>
  <c r="AD55" i="63"/>
  <c r="AF55" i="63" s="1"/>
  <c r="X54" i="63"/>
  <c r="Z54" i="63" s="1"/>
  <c r="S54" i="63"/>
  <c r="AD54" i="63"/>
  <c r="AF54" i="63" s="1"/>
  <c r="AE53" i="63"/>
  <c r="Y53" i="63"/>
  <c r="X53" i="63"/>
  <c r="Z53" i="63" s="1"/>
  <c r="R53" i="63"/>
  <c r="T53" i="63" s="1"/>
  <c r="S53" i="63"/>
  <c r="J53" i="63"/>
  <c r="AD53" i="63"/>
  <c r="AF53" i="63" s="1"/>
  <c r="I53" i="63"/>
  <c r="X52" i="63"/>
  <c r="Z52" i="63" s="1"/>
  <c r="S52" i="63"/>
  <c r="R52" i="63"/>
  <c r="T52" i="63" s="1"/>
  <c r="AD52" i="63"/>
  <c r="AF52" i="63" s="1"/>
  <c r="AE51" i="63"/>
  <c r="J51" i="63"/>
  <c r="AE49" i="63"/>
  <c r="X49" i="63"/>
  <c r="Z49" i="63" s="1"/>
  <c r="Y48" i="63"/>
  <c r="S48" i="63"/>
  <c r="J48" i="63"/>
  <c r="AD48" i="63"/>
  <c r="AF48" i="63" s="1"/>
  <c r="Y47" i="63"/>
  <c r="R47" i="63"/>
  <c r="T47" i="63" s="1"/>
  <c r="S46" i="63"/>
  <c r="X46" i="63"/>
  <c r="Z46" i="63" s="1"/>
  <c r="J46" i="63"/>
  <c r="AE45" i="63"/>
  <c r="Y45" i="63"/>
  <c r="X45" i="63"/>
  <c r="Z45" i="63" s="1"/>
  <c r="S45" i="63"/>
  <c r="J45" i="63"/>
  <c r="AD45" i="63"/>
  <c r="AF45" i="63" s="1"/>
  <c r="AE44" i="63"/>
  <c r="Y44" i="63"/>
  <c r="X44" i="63"/>
  <c r="Z44" i="63" s="1"/>
  <c r="J44" i="63"/>
  <c r="R44" i="63"/>
  <c r="T44" i="63" s="1"/>
  <c r="R43" i="63"/>
  <c r="T43" i="63" s="1"/>
  <c r="X42" i="63"/>
  <c r="Z42" i="63" s="1"/>
  <c r="S40" i="63"/>
  <c r="J40" i="63"/>
  <c r="X39" i="63"/>
  <c r="Z39" i="63" s="1"/>
  <c r="Y38" i="63"/>
  <c r="AD38" i="63"/>
  <c r="AF38" i="63" s="1"/>
  <c r="J38" i="63"/>
  <c r="AE37" i="63"/>
  <c r="Y37" i="63"/>
  <c r="R37" i="63"/>
  <c r="T37" i="63" s="1"/>
  <c r="S37" i="63"/>
  <c r="I37" i="63"/>
  <c r="AD37" i="63"/>
  <c r="AF37" i="63" s="1"/>
  <c r="X37" i="63"/>
  <c r="Z37" i="63" s="1"/>
  <c r="J37" i="63"/>
  <c r="AE36" i="63"/>
  <c r="S36" i="63"/>
  <c r="J36" i="63"/>
  <c r="I36" i="63"/>
  <c r="X36" i="63"/>
  <c r="Z36" i="63" s="1"/>
  <c r="AD32" i="63"/>
  <c r="AF32" i="63" s="1"/>
  <c r="S32" i="63"/>
  <c r="J32" i="63"/>
  <c r="AD31" i="63"/>
  <c r="AF31" i="63" s="1"/>
  <c r="Y31" i="63"/>
  <c r="Y30" i="63"/>
  <c r="X30" i="63"/>
  <c r="Z30" i="63" s="1"/>
  <c r="R30" i="63"/>
  <c r="T30" i="63" s="1"/>
  <c r="J30" i="63"/>
  <c r="AD29" i="63"/>
  <c r="AF29" i="63" s="1"/>
  <c r="AE29" i="63"/>
  <c r="Y29" i="63"/>
  <c r="S29" i="63"/>
  <c r="R29" i="63"/>
  <c r="T29" i="63" s="1"/>
  <c r="X29" i="63"/>
  <c r="Z29" i="63" s="1"/>
  <c r="I29" i="63"/>
  <c r="AD28" i="63"/>
  <c r="AF28" i="63" s="1"/>
  <c r="S28" i="63"/>
  <c r="J28" i="63"/>
  <c r="X28" i="63"/>
  <c r="Z28" i="63" s="1"/>
  <c r="I28" i="63"/>
  <c r="R27" i="63"/>
  <c r="T27" i="63" s="1"/>
  <c r="J27" i="63"/>
  <c r="AE25" i="63"/>
  <c r="S25" i="63"/>
  <c r="AE24" i="63"/>
  <c r="X24" i="63"/>
  <c r="Z24" i="63" s="1"/>
  <c r="J24" i="63"/>
  <c r="AE23" i="63"/>
  <c r="J23" i="63"/>
  <c r="AD22" i="63"/>
  <c r="AF22" i="63" s="1"/>
  <c r="R22" i="63"/>
  <c r="T22" i="63" s="1"/>
  <c r="AD21" i="63"/>
  <c r="AF21" i="63" s="1"/>
  <c r="AE21" i="63"/>
  <c r="Y21" i="63"/>
  <c r="S21" i="63"/>
  <c r="R21" i="63"/>
  <c r="T21" i="63" s="1"/>
  <c r="X21" i="63"/>
  <c r="Z21" i="63" s="1"/>
  <c r="AE20" i="63"/>
  <c r="Y20" i="63"/>
  <c r="S20" i="63"/>
  <c r="J20" i="63"/>
  <c r="X20" i="63"/>
  <c r="Z20" i="63" s="1"/>
  <c r="R17" i="63"/>
  <c r="T17" i="63" s="1"/>
  <c r="J17" i="63"/>
  <c r="AD16" i="63"/>
  <c r="AF16" i="63" s="1"/>
  <c r="S16" i="63"/>
  <c r="X16" i="63"/>
  <c r="Z16" i="63" s="1"/>
  <c r="AD15" i="63"/>
  <c r="AF15" i="63" s="1"/>
  <c r="Y15" i="63"/>
  <c r="S15" i="63"/>
  <c r="R15" i="63"/>
  <c r="T15" i="63" s="1"/>
  <c r="X15" i="63"/>
  <c r="Z15" i="63" s="1"/>
  <c r="AE14" i="63"/>
  <c r="R14" i="63"/>
  <c r="T14" i="63" s="1"/>
  <c r="S14" i="63"/>
  <c r="X14" i="63"/>
  <c r="Z14" i="63" s="1"/>
  <c r="AD13" i="63"/>
  <c r="AF13" i="63" s="1"/>
  <c r="AE13" i="63"/>
  <c r="Y13" i="63"/>
  <c r="R13" i="63"/>
  <c r="T13" i="63" s="1"/>
  <c r="S13" i="63"/>
  <c r="J13" i="63"/>
  <c r="X13" i="63"/>
  <c r="Z13" i="63" s="1"/>
  <c r="AD12" i="63"/>
  <c r="AF12" i="63" s="1"/>
  <c r="X12" i="63"/>
  <c r="Z12" i="63" s="1"/>
  <c r="J12" i="63"/>
  <c r="I12" i="63"/>
  <c r="R11" i="63"/>
  <c r="T11" i="63" s="1"/>
  <c r="J9" i="63"/>
  <c r="AE8" i="63"/>
  <c r="S8" i="63"/>
  <c r="X8" i="63"/>
  <c r="Z8" i="63" s="1"/>
  <c r="AE7" i="63"/>
  <c r="X7" i="63"/>
  <c r="Z7" i="63" s="1"/>
  <c r="R7" i="63"/>
  <c r="T7" i="63" s="1"/>
  <c r="AE6" i="63"/>
  <c r="Y6" i="63"/>
  <c r="AD6" i="63"/>
  <c r="AF6" i="63" s="1"/>
  <c r="AE5" i="63"/>
  <c r="Y5" i="63"/>
  <c r="X5" i="63"/>
  <c r="Z5" i="63" s="1"/>
  <c r="S5" i="63"/>
  <c r="R5" i="63"/>
  <c r="T5" i="63" s="1"/>
  <c r="J5" i="63"/>
  <c r="I5" i="63"/>
  <c r="AD5" i="63"/>
  <c r="AF5" i="63" s="1"/>
  <c r="AD4" i="63"/>
  <c r="AF4" i="63" s="1"/>
  <c r="AE4" i="63"/>
  <c r="X4" i="63"/>
  <c r="Z4" i="63" s="1"/>
  <c r="S4" i="63"/>
  <c r="R4" i="63"/>
  <c r="T4" i="63" s="1"/>
  <c r="AE3" i="63"/>
  <c r="X3" i="63"/>
  <c r="Z3" i="63" s="1"/>
  <c r="Y3" i="63"/>
  <c r="S3" i="63"/>
  <c r="R3" i="63"/>
  <c r="T3" i="63" s="1"/>
  <c r="I3" i="63"/>
  <c r="J3" i="63"/>
  <c r="L3" i="63" s="1"/>
  <c r="K4" i="63" s="1"/>
  <c r="AC4" i="62"/>
  <c r="AC5" i="62"/>
  <c r="AC6" i="62"/>
  <c r="AC7" i="62"/>
  <c r="AC8" i="62"/>
  <c r="AE8" i="62" s="1"/>
  <c r="AC9" i="62"/>
  <c r="AE9" i="62" s="1"/>
  <c r="AC10" i="62"/>
  <c r="AE10" i="62" s="1"/>
  <c r="AC11" i="62"/>
  <c r="AE11" i="62" s="1"/>
  <c r="AC12" i="62"/>
  <c r="AE12" i="62" s="1"/>
  <c r="AC13" i="62"/>
  <c r="AC14" i="62"/>
  <c r="AC15" i="62"/>
  <c r="AE15" i="62" s="1"/>
  <c r="AC16" i="62"/>
  <c r="AE16" i="62" s="1"/>
  <c r="AC17" i="62"/>
  <c r="AC18" i="62"/>
  <c r="AE18" i="62" s="1"/>
  <c r="AC19" i="62"/>
  <c r="AE19" i="62" s="1"/>
  <c r="AC20" i="62"/>
  <c r="AC21" i="62"/>
  <c r="AC22" i="62"/>
  <c r="AE22" i="62" s="1"/>
  <c r="AC23" i="62"/>
  <c r="AC24" i="62"/>
  <c r="AE24" i="62" s="1"/>
  <c r="AC25" i="62"/>
  <c r="AC26" i="62"/>
  <c r="AE26" i="62" s="1"/>
  <c r="AC27" i="62"/>
  <c r="AE27" i="62" s="1"/>
  <c r="AC28" i="62"/>
  <c r="AC29" i="62"/>
  <c r="AC30" i="62"/>
  <c r="AC31" i="62"/>
  <c r="AE31" i="62" s="1"/>
  <c r="AC32" i="62"/>
  <c r="AE32" i="62" s="1"/>
  <c r="AC33" i="62"/>
  <c r="AC34" i="62"/>
  <c r="AE34" i="62" s="1"/>
  <c r="AC35" i="62"/>
  <c r="AC36" i="62"/>
  <c r="AE36" i="62" s="1"/>
  <c r="AC37" i="62"/>
  <c r="AC38" i="62"/>
  <c r="AC39" i="62"/>
  <c r="AC40" i="62"/>
  <c r="AE40" i="62" s="1"/>
  <c r="AC41" i="62"/>
  <c r="AC42" i="62"/>
  <c r="AE42" i="62" s="1"/>
  <c r="AC43" i="62"/>
  <c r="AE43" i="62" s="1"/>
  <c r="AC44" i="62"/>
  <c r="AC45" i="62"/>
  <c r="AC46" i="62"/>
  <c r="AC47" i="62"/>
  <c r="AE47" i="62" s="1"/>
  <c r="AC48" i="62"/>
  <c r="AE48" i="62" s="1"/>
  <c r="AC49" i="62"/>
  <c r="AE49" i="62" s="1"/>
  <c r="AC50" i="62"/>
  <c r="AE50" i="62" s="1"/>
  <c r="AC51" i="62"/>
  <c r="AC52" i="62"/>
  <c r="AE52" i="62" s="1"/>
  <c r="AC53" i="62"/>
  <c r="AC54" i="62"/>
  <c r="AE54" i="62" s="1"/>
  <c r="AC55" i="62"/>
  <c r="AE55" i="62" s="1"/>
  <c r="AC56" i="62"/>
  <c r="AC57" i="62"/>
  <c r="AE57" i="62" s="1"/>
  <c r="AC58" i="62"/>
  <c r="AE58" i="62" s="1"/>
  <c r="AC59" i="62"/>
  <c r="AE59" i="62" s="1"/>
  <c r="AC60" i="62"/>
  <c r="AE60" i="62" s="1"/>
  <c r="AC61" i="62"/>
  <c r="AC62" i="62"/>
  <c r="AE62" i="62" s="1"/>
  <c r="AC63" i="62"/>
  <c r="AE63" i="62" s="1"/>
  <c r="AC64" i="62"/>
  <c r="AC65" i="62"/>
  <c r="AE65" i="62" s="1"/>
  <c r="AC66" i="62"/>
  <c r="AE66" i="62" s="1"/>
  <c r="AC67" i="62"/>
  <c r="AE67" i="62" s="1"/>
  <c r="AC68" i="62"/>
  <c r="AE68" i="62" s="1"/>
  <c r="AC69" i="62"/>
  <c r="AC70" i="62"/>
  <c r="AC71" i="62"/>
  <c r="AE71" i="62" s="1"/>
  <c r="AC72" i="62"/>
  <c r="AE72" i="62" s="1"/>
  <c r="AC73" i="62"/>
  <c r="AE73" i="62" s="1"/>
  <c r="AC74" i="62"/>
  <c r="AE74" i="62" s="1"/>
  <c r="AC75" i="62"/>
  <c r="AE75" i="62" s="1"/>
  <c r="AC76" i="62"/>
  <c r="AE76" i="62" s="1"/>
  <c r="AC77" i="62"/>
  <c r="AC78" i="62"/>
  <c r="AC79" i="62"/>
  <c r="AE79" i="62" s="1"/>
  <c r="AC80" i="62"/>
  <c r="AC81" i="62"/>
  <c r="AE81" i="62" s="1"/>
  <c r="AC82" i="62"/>
  <c r="AE82" i="62" s="1"/>
  <c r="AC83" i="62"/>
  <c r="AE83" i="62" s="1"/>
  <c r="AC84" i="62"/>
  <c r="AC85" i="62"/>
  <c r="AC86" i="62"/>
  <c r="AC87" i="62"/>
  <c r="AE87" i="62" s="1"/>
  <c r="AC88" i="62"/>
  <c r="AE88" i="62" s="1"/>
  <c r="AC89" i="62"/>
  <c r="AE89" i="62" s="1"/>
  <c r="AC90" i="62"/>
  <c r="AC91" i="62"/>
  <c r="AE91" i="62" s="1"/>
  <c r="AC92" i="62"/>
  <c r="AE92" i="62" s="1"/>
  <c r="AC93" i="62"/>
  <c r="AC94" i="62"/>
  <c r="AC95" i="62"/>
  <c r="AE95" i="62" s="1"/>
  <c r="AC96" i="62"/>
  <c r="AE96" i="62" s="1"/>
  <c r="AC97" i="62"/>
  <c r="AE97" i="62" s="1"/>
  <c r="AC98" i="62"/>
  <c r="AE98" i="62" s="1"/>
  <c r="AC3" i="62"/>
  <c r="W4" i="62"/>
  <c r="Y4" i="62" s="1"/>
  <c r="W5" i="62"/>
  <c r="W6" i="62"/>
  <c r="W7" i="62"/>
  <c r="W8" i="62"/>
  <c r="Y8" i="62" s="1"/>
  <c r="W9" i="62"/>
  <c r="Y9" i="62" s="1"/>
  <c r="W10" i="62"/>
  <c r="Y10" i="62" s="1"/>
  <c r="W11" i="62"/>
  <c r="Y11" i="62" s="1"/>
  <c r="W12" i="62"/>
  <c r="Y12" i="62" s="1"/>
  <c r="W13" i="62"/>
  <c r="W14" i="62"/>
  <c r="W15" i="62"/>
  <c r="Y15" i="62" s="1"/>
  <c r="W16" i="62"/>
  <c r="Y16" i="62" s="1"/>
  <c r="W17" i="62"/>
  <c r="W18" i="62"/>
  <c r="Y18" i="62" s="1"/>
  <c r="W19" i="62"/>
  <c r="Y19" i="62" s="1"/>
  <c r="W20" i="62"/>
  <c r="Y20" i="62" s="1"/>
  <c r="W21" i="62"/>
  <c r="W22" i="62"/>
  <c r="W23" i="62"/>
  <c r="Y23" i="62" s="1"/>
  <c r="W24" i="62"/>
  <c r="Y24" i="62" s="1"/>
  <c r="W25" i="62"/>
  <c r="Y25" i="62" s="1"/>
  <c r="W26" i="62"/>
  <c r="Y26" i="62" s="1"/>
  <c r="W27" i="62"/>
  <c r="Y27" i="62" s="1"/>
  <c r="W28" i="62"/>
  <c r="W29" i="62"/>
  <c r="W30" i="62"/>
  <c r="W31" i="62"/>
  <c r="W32" i="62"/>
  <c r="Y32" i="62" s="1"/>
  <c r="W33" i="62"/>
  <c r="Y33" i="62" s="1"/>
  <c r="W34" i="62"/>
  <c r="Y34" i="62" s="1"/>
  <c r="W35" i="62"/>
  <c r="Y35" i="62" s="1"/>
  <c r="W36" i="62"/>
  <c r="W37" i="62"/>
  <c r="W38" i="62"/>
  <c r="W39" i="62"/>
  <c r="W40" i="62"/>
  <c r="Y40" i="62" s="1"/>
  <c r="W41" i="62"/>
  <c r="Y41" i="62" s="1"/>
  <c r="W42" i="62"/>
  <c r="Y42" i="62" s="1"/>
  <c r="W43" i="62"/>
  <c r="Y43" i="62" s="1"/>
  <c r="W44" i="62"/>
  <c r="W45" i="62"/>
  <c r="W46" i="62"/>
  <c r="W47" i="62"/>
  <c r="W48" i="62"/>
  <c r="Y48" i="62" s="1"/>
  <c r="W49" i="62"/>
  <c r="Y49" i="62" s="1"/>
  <c r="W50" i="62"/>
  <c r="Y50" i="62" s="1"/>
  <c r="W51" i="62"/>
  <c r="Y51" i="62" s="1"/>
  <c r="W52" i="62"/>
  <c r="W53" i="62"/>
  <c r="W54" i="62"/>
  <c r="W55" i="62"/>
  <c r="Y55" i="62" s="1"/>
  <c r="W56" i="62"/>
  <c r="W57" i="62"/>
  <c r="Y57" i="62" s="1"/>
  <c r="W58" i="62"/>
  <c r="Y58" i="62" s="1"/>
  <c r="W59" i="62"/>
  <c r="W60" i="62"/>
  <c r="W61" i="62"/>
  <c r="W62" i="62"/>
  <c r="Y62" i="62" s="1"/>
  <c r="W63" i="62"/>
  <c r="W64" i="62"/>
  <c r="Y64" i="62" s="1"/>
  <c r="W65" i="62"/>
  <c r="Y65" i="62" s="1"/>
  <c r="W66" i="62"/>
  <c r="Y66" i="62" s="1"/>
  <c r="W67" i="62"/>
  <c r="W68" i="62"/>
  <c r="Y68" i="62" s="1"/>
  <c r="W69" i="62"/>
  <c r="W70" i="62"/>
  <c r="Y70" i="62" s="1"/>
  <c r="W71" i="62"/>
  <c r="W72" i="62"/>
  <c r="Y72" i="62" s="1"/>
  <c r="W73" i="62"/>
  <c r="W74" i="62"/>
  <c r="Y74" i="62" s="1"/>
  <c r="W75" i="62"/>
  <c r="W76" i="62"/>
  <c r="Y76" i="62" s="1"/>
  <c r="W77" i="62"/>
  <c r="W78" i="62"/>
  <c r="W79" i="62"/>
  <c r="W80" i="62"/>
  <c r="Y80" i="62" s="1"/>
  <c r="W81" i="62"/>
  <c r="Y81" i="62" s="1"/>
  <c r="W82" i="62"/>
  <c r="Y82" i="62" s="1"/>
  <c r="W83" i="62"/>
  <c r="Y83" i="62" s="1"/>
  <c r="W84" i="62"/>
  <c r="Y84" i="62" s="1"/>
  <c r="W85" i="62"/>
  <c r="W86" i="62"/>
  <c r="W87" i="62"/>
  <c r="W88" i="62"/>
  <c r="Y88" i="62" s="1"/>
  <c r="W89" i="62"/>
  <c r="Y89" i="62" s="1"/>
  <c r="W90" i="62"/>
  <c r="Y90" i="62" s="1"/>
  <c r="W91" i="62"/>
  <c r="Y91" i="62" s="1"/>
  <c r="W92" i="62"/>
  <c r="Y92" i="62" s="1"/>
  <c r="W93" i="62"/>
  <c r="W94" i="62"/>
  <c r="Y94" i="62" s="1"/>
  <c r="W95" i="62"/>
  <c r="W96" i="62"/>
  <c r="Y96" i="62" s="1"/>
  <c r="W97" i="62"/>
  <c r="Y97" i="62" s="1"/>
  <c r="W98" i="62"/>
  <c r="Y98" i="62" s="1"/>
  <c r="W3" i="62"/>
  <c r="Q4" i="62"/>
  <c r="S4" i="62" s="1"/>
  <c r="Q5" i="62"/>
  <c r="Q6" i="62"/>
  <c r="S6" i="62" s="1"/>
  <c r="Q7" i="62"/>
  <c r="Q8" i="62"/>
  <c r="Q9" i="62"/>
  <c r="S9" i="62" s="1"/>
  <c r="Q10" i="62"/>
  <c r="S10" i="62" s="1"/>
  <c r="Q11" i="62"/>
  <c r="Q12" i="62"/>
  <c r="S12" i="62" s="1"/>
  <c r="Q13" i="62"/>
  <c r="Q14" i="62"/>
  <c r="Q15" i="62"/>
  <c r="Q16" i="62"/>
  <c r="Q17" i="62"/>
  <c r="S17" i="62" s="1"/>
  <c r="Q18" i="62"/>
  <c r="S18" i="62" s="1"/>
  <c r="Q19" i="62"/>
  <c r="S19" i="62" s="1"/>
  <c r="Q20" i="62"/>
  <c r="S20" i="62" s="1"/>
  <c r="Q21" i="62"/>
  <c r="S21" i="62" s="1"/>
  <c r="Q22" i="62"/>
  <c r="S22" i="62" s="1"/>
  <c r="Q23" i="62"/>
  <c r="Q24" i="62"/>
  <c r="Q25" i="62"/>
  <c r="S25" i="62" s="1"/>
  <c r="Q26" i="62"/>
  <c r="S26" i="62" s="1"/>
  <c r="Q27" i="62"/>
  <c r="S27" i="62" s="1"/>
  <c r="Q28" i="62"/>
  <c r="S28" i="62" s="1"/>
  <c r="Q29" i="62"/>
  <c r="Q30" i="62"/>
  <c r="S30" i="62" s="1"/>
  <c r="Q31" i="62"/>
  <c r="Q32" i="62"/>
  <c r="S32" i="62" s="1"/>
  <c r="Q33" i="62"/>
  <c r="S33" i="62" s="1"/>
  <c r="Q34" i="62"/>
  <c r="S34" i="62" s="1"/>
  <c r="Q35" i="62"/>
  <c r="Q36" i="62"/>
  <c r="Q37" i="62"/>
  <c r="S37" i="62" s="1"/>
  <c r="Q38" i="62"/>
  <c r="S38" i="62" s="1"/>
  <c r="Q39" i="62"/>
  <c r="Q40" i="62"/>
  <c r="S40" i="62" s="1"/>
  <c r="Q41" i="62"/>
  <c r="Q42" i="62"/>
  <c r="S42" i="62" s="1"/>
  <c r="Q43" i="62"/>
  <c r="Q44" i="62"/>
  <c r="S44" i="62" s="1"/>
  <c r="Q45" i="62"/>
  <c r="Q46" i="62"/>
  <c r="S46" i="62" s="1"/>
  <c r="Q47" i="62"/>
  <c r="Q48" i="62"/>
  <c r="Q49" i="62"/>
  <c r="Q50" i="62"/>
  <c r="S50" i="62" s="1"/>
  <c r="Q51" i="62"/>
  <c r="S51" i="62" s="1"/>
  <c r="Q52" i="62"/>
  <c r="S52" i="62" s="1"/>
  <c r="Q53" i="62"/>
  <c r="S53" i="62" s="1"/>
  <c r="Q54" i="62"/>
  <c r="S54" i="62" s="1"/>
  <c r="Q55" i="62"/>
  <c r="Q56" i="62"/>
  <c r="S56" i="62" s="1"/>
  <c r="Q57" i="62"/>
  <c r="S57" i="62" s="1"/>
  <c r="Q58" i="62"/>
  <c r="Q59" i="62"/>
  <c r="Q60" i="62"/>
  <c r="S60" i="62" s="1"/>
  <c r="Q61" i="62"/>
  <c r="S61" i="62" s="1"/>
  <c r="Q62" i="62"/>
  <c r="S62" i="62" s="1"/>
  <c r="Q63" i="62"/>
  <c r="Q64" i="62"/>
  <c r="S64" i="62" s="1"/>
  <c r="Q65" i="62"/>
  <c r="Q66" i="62"/>
  <c r="S66" i="62" s="1"/>
  <c r="Q67" i="62"/>
  <c r="S67" i="62" s="1"/>
  <c r="Q68" i="62"/>
  <c r="S68" i="62" s="1"/>
  <c r="Q69" i="62"/>
  <c r="Q70" i="62"/>
  <c r="S70" i="62" s="1"/>
  <c r="Q71" i="62"/>
  <c r="Q72" i="62"/>
  <c r="Q73" i="62"/>
  <c r="S73" i="62" s="1"/>
  <c r="Q74" i="62"/>
  <c r="S74" i="62" s="1"/>
  <c r="Q75" i="62"/>
  <c r="S75" i="62" s="1"/>
  <c r="Q76" i="62"/>
  <c r="Q77" i="62"/>
  <c r="S77" i="62" s="1"/>
  <c r="Q78" i="62"/>
  <c r="S78" i="62" s="1"/>
  <c r="Q79" i="62"/>
  <c r="Q80" i="62"/>
  <c r="S80" i="62" s="1"/>
  <c r="Q81" i="62"/>
  <c r="S81" i="62" s="1"/>
  <c r="Q82" i="62"/>
  <c r="Q83" i="62"/>
  <c r="S83" i="62" s="1"/>
  <c r="Q84" i="62"/>
  <c r="S84" i="62" s="1"/>
  <c r="Q85" i="62"/>
  <c r="S85" i="62" s="1"/>
  <c r="Q86" i="62"/>
  <c r="S86" i="62" s="1"/>
  <c r="Q87" i="62"/>
  <c r="Q88" i="62"/>
  <c r="S88" i="62" s="1"/>
  <c r="Q89" i="62"/>
  <c r="S89" i="62" s="1"/>
  <c r="Q90" i="62"/>
  <c r="S90" i="62" s="1"/>
  <c r="Q91" i="62"/>
  <c r="Q92" i="62"/>
  <c r="S92" i="62" s="1"/>
  <c r="Q93" i="62"/>
  <c r="S93" i="62" s="1"/>
  <c r="Q94" i="62"/>
  <c r="S94" i="62" s="1"/>
  <c r="Q95" i="62"/>
  <c r="Q96" i="62"/>
  <c r="Q97" i="62"/>
  <c r="S97" i="62" s="1"/>
  <c r="Q98" i="62"/>
  <c r="S98" i="62" s="1"/>
  <c r="Q3" i="62"/>
  <c r="F4" i="62"/>
  <c r="AD4" i="62" s="1"/>
  <c r="AF4" i="62" s="1"/>
  <c r="F5" i="62"/>
  <c r="AD5" i="62" s="1"/>
  <c r="AF5" i="62" s="1"/>
  <c r="F6" i="62"/>
  <c r="AD6" i="62" s="1"/>
  <c r="AF6" i="62" s="1"/>
  <c r="F7" i="62"/>
  <c r="AD7" i="62" s="1"/>
  <c r="AF7" i="62" s="1"/>
  <c r="F8" i="62"/>
  <c r="F9" i="62"/>
  <c r="AD9" i="62" s="1"/>
  <c r="AF9" i="62" s="1"/>
  <c r="F10" i="62"/>
  <c r="AD10" i="62" s="1"/>
  <c r="AF10" i="62" s="1"/>
  <c r="F11" i="62"/>
  <c r="F12" i="62"/>
  <c r="F13" i="62"/>
  <c r="F14" i="62"/>
  <c r="F15" i="62"/>
  <c r="AD15" i="62" s="1"/>
  <c r="AF15" i="62" s="1"/>
  <c r="F16" i="62"/>
  <c r="AD16" i="62" s="1"/>
  <c r="AF16" i="62" s="1"/>
  <c r="F17" i="62"/>
  <c r="AD17" i="62" s="1"/>
  <c r="AF17" i="62" s="1"/>
  <c r="F18" i="62"/>
  <c r="F19" i="62"/>
  <c r="F20" i="62"/>
  <c r="AD20" i="62" s="1"/>
  <c r="AF20" i="62" s="1"/>
  <c r="F21" i="62"/>
  <c r="F22" i="62"/>
  <c r="F23" i="62"/>
  <c r="AD23" i="62" s="1"/>
  <c r="AF23" i="62" s="1"/>
  <c r="F24" i="62"/>
  <c r="F25" i="62"/>
  <c r="AD25" i="62" s="1"/>
  <c r="AF25" i="62" s="1"/>
  <c r="F26" i="62"/>
  <c r="AD26" i="62" s="1"/>
  <c r="AF26" i="62" s="1"/>
  <c r="F27" i="62"/>
  <c r="AD27" i="62" s="1"/>
  <c r="AF27" i="62" s="1"/>
  <c r="F28" i="62"/>
  <c r="AD28" i="62" s="1"/>
  <c r="AF28" i="62" s="1"/>
  <c r="F29" i="62"/>
  <c r="AD29" i="62" s="1"/>
  <c r="AF29" i="62" s="1"/>
  <c r="F30" i="62"/>
  <c r="F31" i="62"/>
  <c r="F32" i="62"/>
  <c r="F33" i="62"/>
  <c r="AD33" i="62" s="1"/>
  <c r="AF33" i="62" s="1"/>
  <c r="F34" i="62"/>
  <c r="AD34" i="62" s="1"/>
  <c r="AF34" i="62" s="1"/>
  <c r="F35" i="62"/>
  <c r="AD35" i="62" s="1"/>
  <c r="AF35" i="62" s="1"/>
  <c r="F36" i="62"/>
  <c r="AD36" i="62" s="1"/>
  <c r="AF36" i="62" s="1"/>
  <c r="F37" i="62"/>
  <c r="AD37" i="62" s="1"/>
  <c r="AF37" i="62" s="1"/>
  <c r="F38" i="62"/>
  <c r="F39" i="62"/>
  <c r="F40" i="62"/>
  <c r="F41" i="62"/>
  <c r="AD41" i="62" s="1"/>
  <c r="AF41" i="62" s="1"/>
  <c r="F42" i="62"/>
  <c r="AD42" i="62" s="1"/>
  <c r="AF42" i="62" s="1"/>
  <c r="F43" i="62"/>
  <c r="AD43" i="62" s="1"/>
  <c r="AF43" i="62" s="1"/>
  <c r="F44" i="62"/>
  <c r="F45" i="62"/>
  <c r="F46" i="62"/>
  <c r="F47" i="62"/>
  <c r="F48" i="62"/>
  <c r="AD48" i="62" s="1"/>
  <c r="AF48" i="62" s="1"/>
  <c r="F49" i="62"/>
  <c r="F50" i="62"/>
  <c r="AD50" i="62" s="1"/>
  <c r="AF50" i="62" s="1"/>
  <c r="F51" i="62"/>
  <c r="AD51" i="62" s="1"/>
  <c r="AF51" i="62" s="1"/>
  <c r="F52" i="62"/>
  <c r="F53" i="62"/>
  <c r="F54" i="62"/>
  <c r="AD54" i="62" s="1"/>
  <c r="AF54" i="62" s="1"/>
  <c r="F55" i="62"/>
  <c r="AD55" i="62" s="1"/>
  <c r="AF55" i="62" s="1"/>
  <c r="F56" i="62"/>
  <c r="F57" i="62"/>
  <c r="AD57" i="62" s="1"/>
  <c r="AF57" i="62" s="1"/>
  <c r="F58" i="62"/>
  <c r="AD58" i="62" s="1"/>
  <c r="AF58" i="62" s="1"/>
  <c r="F59" i="62"/>
  <c r="AD59" i="62" s="1"/>
  <c r="AF59" i="62" s="1"/>
  <c r="F60" i="62"/>
  <c r="AD60" i="62" s="1"/>
  <c r="AF60" i="62" s="1"/>
  <c r="F61" i="62"/>
  <c r="AD61" i="62" s="1"/>
  <c r="AF61" i="62" s="1"/>
  <c r="F62" i="62"/>
  <c r="AD62" i="62" s="1"/>
  <c r="AF62" i="62" s="1"/>
  <c r="F63" i="62"/>
  <c r="AD63" i="62" s="1"/>
  <c r="AF63" i="62" s="1"/>
  <c r="F64" i="62"/>
  <c r="AD64" i="62" s="1"/>
  <c r="AF64" i="62" s="1"/>
  <c r="F65" i="62"/>
  <c r="AD65" i="62" s="1"/>
  <c r="AF65" i="62" s="1"/>
  <c r="F66" i="62"/>
  <c r="AD66" i="62" s="1"/>
  <c r="AF66" i="62" s="1"/>
  <c r="F67" i="62"/>
  <c r="F68" i="62"/>
  <c r="F69" i="62"/>
  <c r="F70" i="62"/>
  <c r="AD70" i="62" s="1"/>
  <c r="AF70" i="62" s="1"/>
  <c r="F71" i="62"/>
  <c r="AD71" i="62" s="1"/>
  <c r="AF71" i="62" s="1"/>
  <c r="F72" i="62"/>
  <c r="F73" i="62"/>
  <c r="AD73" i="62" s="1"/>
  <c r="AF73" i="62" s="1"/>
  <c r="F74" i="62"/>
  <c r="AD74" i="62" s="1"/>
  <c r="AF74" i="62" s="1"/>
  <c r="F75" i="62"/>
  <c r="AD75" i="62" s="1"/>
  <c r="AF75" i="62" s="1"/>
  <c r="F76" i="62"/>
  <c r="F77" i="62"/>
  <c r="F78" i="62"/>
  <c r="AD78" i="62" s="1"/>
  <c r="AF78" i="62" s="1"/>
  <c r="F79" i="62"/>
  <c r="F80" i="62"/>
  <c r="F81" i="62"/>
  <c r="AD81" i="62" s="1"/>
  <c r="AF81" i="62" s="1"/>
  <c r="F82" i="62"/>
  <c r="AD82" i="62" s="1"/>
  <c r="AF82" i="62" s="1"/>
  <c r="F83" i="62"/>
  <c r="F84" i="62"/>
  <c r="F85" i="62"/>
  <c r="F86" i="62"/>
  <c r="F87" i="62"/>
  <c r="AD87" i="62" s="1"/>
  <c r="AF87" i="62" s="1"/>
  <c r="F88" i="62"/>
  <c r="AD88" i="62" s="1"/>
  <c r="AF88" i="62" s="1"/>
  <c r="F89" i="62"/>
  <c r="AD89" i="62" s="1"/>
  <c r="AF89" i="62" s="1"/>
  <c r="F90" i="62"/>
  <c r="AD90" i="62" s="1"/>
  <c r="AF90" i="62" s="1"/>
  <c r="F91" i="62"/>
  <c r="AD91" i="62" s="1"/>
  <c r="AF91" i="62" s="1"/>
  <c r="F92" i="62"/>
  <c r="AD92" i="62" s="1"/>
  <c r="AF92" i="62" s="1"/>
  <c r="F93" i="62"/>
  <c r="F94" i="62"/>
  <c r="F95" i="62"/>
  <c r="F96" i="62"/>
  <c r="AD96" i="62" s="1"/>
  <c r="AF96" i="62" s="1"/>
  <c r="F97" i="62"/>
  <c r="F98" i="62"/>
  <c r="AD98" i="62" s="1"/>
  <c r="AF98" i="62" s="1"/>
  <c r="F3" i="62"/>
  <c r="D4" i="62"/>
  <c r="D5" i="62"/>
  <c r="D6" i="62"/>
  <c r="X6" i="62" s="1"/>
  <c r="Z6" i="62" s="1"/>
  <c r="D7" i="62"/>
  <c r="X7" i="62" s="1"/>
  <c r="Z7" i="62" s="1"/>
  <c r="D8" i="62"/>
  <c r="X8" i="62" s="1"/>
  <c r="Z8" i="62" s="1"/>
  <c r="D9" i="62"/>
  <c r="X9" i="62" s="1"/>
  <c r="Z9" i="62" s="1"/>
  <c r="D10" i="62"/>
  <c r="X10" i="62" s="1"/>
  <c r="Z10" i="62" s="1"/>
  <c r="D11" i="62"/>
  <c r="X11" i="62" s="1"/>
  <c r="Z11" i="62" s="1"/>
  <c r="D12" i="62"/>
  <c r="X12" i="62" s="1"/>
  <c r="Z12" i="62" s="1"/>
  <c r="D13" i="62"/>
  <c r="D14" i="62"/>
  <c r="D15" i="62"/>
  <c r="D16" i="62"/>
  <c r="D17" i="62"/>
  <c r="X17" i="62" s="1"/>
  <c r="Z17" i="62" s="1"/>
  <c r="D18" i="62"/>
  <c r="X18" i="62" s="1"/>
  <c r="Z18" i="62" s="1"/>
  <c r="D19" i="62"/>
  <c r="X19" i="62" s="1"/>
  <c r="Z19" i="62" s="1"/>
  <c r="D20" i="62"/>
  <c r="X20" i="62" s="1"/>
  <c r="Z20" i="62" s="1"/>
  <c r="D21" i="62"/>
  <c r="D22" i="62"/>
  <c r="D23" i="62"/>
  <c r="X23" i="62" s="1"/>
  <c r="Z23" i="62" s="1"/>
  <c r="D24" i="62"/>
  <c r="D25" i="62"/>
  <c r="X25" i="62" s="1"/>
  <c r="Z25" i="62" s="1"/>
  <c r="D26" i="62"/>
  <c r="X26" i="62" s="1"/>
  <c r="Z26" i="62" s="1"/>
  <c r="D27" i="62"/>
  <c r="D28" i="62"/>
  <c r="D29" i="62"/>
  <c r="D30" i="62"/>
  <c r="X30" i="62" s="1"/>
  <c r="Z30" i="62" s="1"/>
  <c r="D31" i="62"/>
  <c r="D32" i="62"/>
  <c r="X32" i="62" s="1"/>
  <c r="Z32" i="62" s="1"/>
  <c r="D33" i="62"/>
  <c r="X33" i="62" s="1"/>
  <c r="Z33" i="62" s="1"/>
  <c r="D34" i="62"/>
  <c r="X34" i="62" s="1"/>
  <c r="Z34" i="62" s="1"/>
  <c r="D35" i="62"/>
  <c r="D36" i="62"/>
  <c r="D37" i="62"/>
  <c r="D38" i="62"/>
  <c r="X38" i="62" s="1"/>
  <c r="Z38" i="62" s="1"/>
  <c r="D39" i="62"/>
  <c r="X39" i="62" s="1"/>
  <c r="Z39" i="62" s="1"/>
  <c r="D40" i="62"/>
  <c r="X40" i="62" s="1"/>
  <c r="Z40" i="62" s="1"/>
  <c r="D41" i="62"/>
  <c r="X41" i="62" s="1"/>
  <c r="Z41" i="62" s="1"/>
  <c r="D42" i="62"/>
  <c r="X42" i="62" s="1"/>
  <c r="Z42" i="62" s="1"/>
  <c r="D43" i="62"/>
  <c r="X43" i="62" s="1"/>
  <c r="Z43" i="62" s="1"/>
  <c r="D44" i="62"/>
  <c r="X44" i="62" s="1"/>
  <c r="Z44" i="62" s="1"/>
  <c r="D45" i="62"/>
  <c r="D46" i="62"/>
  <c r="D47" i="62"/>
  <c r="X47" i="62" s="1"/>
  <c r="Z47" i="62" s="1"/>
  <c r="D48" i="62"/>
  <c r="X48" i="62" s="1"/>
  <c r="Z48" i="62" s="1"/>
  <c r="D49" i="62"/>
  <c r="X49" i="62" s="1"/>
  <c r="Z49" i="62" s="1"/>
  <c r="D50" i="62"/>
  <c r="X50" i="62" s="1"/>
  <c r="Z50" i="62" s="1"/>
  <c r="D51" i="62"/>
  <c r="D52" i="62"/>
  <c r="X52" i="62" s="1"/>
  <c r="Z52" i="62" s="1"/>
  <c r="D53" i="62"/>
  <c r="X53" i="62" s="1"/>
  <c r="Z53" i="62" s="1"/>
  <c r="D54" i="62"/>
  <c r="X54" i="62" s="1"/>
  <c r="Z54" i="62" s="1"/>
  <c r="D55" i="62"/>
  <c r="X55" i="62" s="1"/>
  <c r="Z55" i="62" s="1"/>
  <c r="D56" i="62"/>
  <c r="D57" i="62"/>
  <c r="X57" i="62" s="1"/>
  <c r="Z57" i="62" s="1"/>
  <c r="D58" i="62"/>
  <c r="X58" i="62" s="1"/>
  <c r="Z58" i="62" s="1"/>
  <c r="D59" i="62"/>
  <c r="D60" i="62"/>
  <c r="D61" i="62"/>
  <c r="D62" i="62"/>
  <c r="D63" i="62"/>
  <c r="X63" i="62" s="1"/>
  <c r="Z63" i="62" s="1"/>
  <c r="D64" i="62"/>
  <c r="D65" i="62"/>
  <c r="D66" i="62"/>
  <c r="X66" i="62" s="1"/>
  <c r="Z66" i="62" s="1"/>
  <c r="D67" i="62"/>
  <c r="X67" i="62" s="1"/>
  <c r="Z67" i="62" s="1"/>
  <c r="D68" i="62"/>
  <c r="X68" i="62" s="1"/>
  <c r="Z68" i="62" s="1"/>
  <c r="D69" i="62"/>
  <c r="X69" i="62" s="1"/>
  <c r="Z69" i="62" s="1"/>
  <c r="D70" i="62"/>
  <c r="X70" i="62" s="1"/>
  <c r="Z70" i="62" s="1"/>
  <c r="D71" i="62"/>
  <c r="X71" i="62" s="1"/>
  <c r="Z71" i="62" s="1"/>
  <c r="D72" i="62"/>
  <c r="X72" i="62" s="1"/>
  <c r="Z72" i="62" s="1"/>
  <c r="D73" i="62"/>
  <c r="D74" i="62"/>
  <c r="X74" i="62" s="1"/>
  <c r="Z74" i="62" s="1"/>
  <c r="D75" i="62"/>
  <c r="X75" i="62" s="1"/>
  <c r="Z75" i="62" s="1"/>
  <c r="D76" i="62"/>
  <c r="D77" i="62"/>
  <c r="D78" i="62"/>
  <c r="D79" i="62"/>
  <c r="X79" i="62" s="1"/>
  <c r="Z79" i="62" s="1"/>
  <c r="D80" i="62"/>
  <c r="X80" i="62" s="1"/>
  <c r="Z80" i="62" s="1"/>
  <c r="D81" i="62"/>
  <c r="X81" i="62" s="1"/>
  <c r="Z81" i="62" s="1"/>
  <c r="D82" i="62"/>
  <c r="X82" i="62" s="1"/>
  <c r="Z82" i="62" s="1"/>
  <c r="D83" i="62"/>
  <c r="X83" i="62" s="1"/>
  <c r="Z83" i="62" s="1"/>
  <c r="D84" i="62"/>
  <c r="X84" i="62" s="1"/>
  <c r="Z84" i="62" s="1"/>
  <c r="D85" i="62"/>
  <c r="D86" i="62"/>
  <c r="D87" i="62"/>
  <c r="X87" i="62" s="1"/>
  <c r="Z87" i="62" s="1"/>
  <c r="D88" i="62"/>
  <c r="D89" i="62"/>
  <c r="D90" i="62"/>
  <c r="X90" i="62" s="1"/>
  <c r="Z90" i="62" s="1"/>
  <c r="D91" i="62"/>
  <c r="X91" i="62" s="1"/>
  <c r="Z91" i="62" s="1"/>
  <c r="D92" i="62"/>
  <c r="D93" i="62"/>
  <c r="D94" i="62"/>
  <c r="X94" i="62" s="1"/>
  <c r="Z94" i="62" s="1"/>
  <c r="D95" i="62"/>
  <c r="X95" i="62" s="1"/>
  <c r="Z95" i="62" s="1"/>
  <c r="D96" i="62"/>
  <c r="D97" i="62"/>
  <c r="X97" i="62" s="1"/>
  <c r="Z97" i="62" s="1"/>
  <c r="D98" i="62"/>
  <c r="X98" i="62" s="1"/>
  <c r="Z98" i="62" s="1"/>
  <c r="D3" i="62"/>
  <c r="C4" i="62"/>
  <c r="R4" i="62" s="1"/>
  <c r="T4" i="62" s="1"/>
  <c r="C5" i="62"/>
  <c r="C6" i="62"/>
  <c r="C7" i="62"/>
  <c r="R7" i="62" s="1"/>
  <c r="T7" i="62" s="1"/>
  <c r="C8" i="62"/>
  <c r="C9" i="62"/>
  <c r="R9" i="62" s="1"/>
  <c r="T9" i="62" s="1"/>
  <c r="C10" i="62"/>
  <c r="R10" i="62" s="1"/>
  <c r="T10" i="62" s="1"/>
  <c r="C11" i="62"/>
  <c r="R11" i="62" s="1"/>
  <c r="T11" i="62" s="1"/>
  <c r="C12" i="62"/>
  <c r="C13" i="62"/>
  <c r="C14" i="62"/>
  <c r="R14" i="62" s="1"/>
  <c r="T14" i="62" s="1"/>
  <c r="C15" i="62"/>
  <c r="R15" i="62" s="1"/>
  <c r="T15" i="62" s="1"/>
  <c r="C16" i="62"/>
  <c r="R16" i="62" s="1"/>
  <c r="T16" i="62" s="1"/>
  <c r="C17" i="62"/>
  <c r="R17" i="62" s="1"/>
  <c r="T17" i="62" s="1"/>
  <c r="C18" i="62"/>
  <c r="R18" i="62" s="1"/>
  <c r="T18" i="62" s="1"/>
  <c r="C19" i="62"/>
  <c r="R19" i="62" s="1"/>
  <c r="T19" i="62" s="1"/>
  <c r="C20" i="62"/>
  <c r="C21" i="62"/>
  <c r="C22" i="62"/>
  <c r="C23" i="62"/>
  <c r="R23" i="62" s="1"/>
  <c r="T23" i="62" s="1"/>
  <c r="C24" i="62"/>
  <c r="C25" i="62"/>
  <c r="R25" i="62" s="1"/>
  <c r="T25" i="62" s="1"/>
  <c r="C26" i="62"/>
  <c r="R26" i="62" s="1"/>
  <c r="T26" i="62" s="1"/>
  <c r="C27" i="62"/>
  <c r="R27" i="62" s="1"/>
  <c r="T27" i="62" s="1"/>
  <c r="C28" i="62"/>
  <c r="C29" i="62"/>
  <c r="C30" i="62"/>
  <c r="R30" i="62" s="1"/>
  <c r="T30" i="62" s="1"/>
  <c r="C31" i="62"/>
  <c r="R31" i="62" s="1"/>
  <c r="T31" i="62" s="1"/>
  <c r="C32" i="62"/>
  <c r="C33" i="62"/>
  <c r="R33" i="62" s="1"/>
  <c r="T33" i="62" s="1"/>
  <c r="C34" i="62"/>
  <c r="R34" i="62" s="1"/>
  <c r="T34" i="62" s="1"/>
  <c r="C35" i="62"/>
  <c r="R35" i="62" s="1"/>
  <c r="T35" i="62" s="1"/>
  <c r="C36" i="62"/>
  <c r="R36" i="62" s="1"/>
  <c r="T36" i="62" s="1"/>
  <c r="C37" i="62"/>
  <c r="C38" i="62"/>
  <c r="C39" i="62"/>
  <c r="R39" i="62" s="1"/>
  <c r="T39" i="62" s="1"/>
  <c r="C40" i="62"/>
  <c r="R40" i="62" s="1"/>
  <c r="T40" i="62" s="1"/>
  <c r="C41" i="62"/>
  <c r="R41" i="62" s="1"/>
  <c r="T41" i="62" s="1"/>
  <c r="C42" i="62"/>
  <c r="R42" i="62" s="1"/>
  <c r="T42" i="62" s="1"/>
  <c r="C43" i="62"/>
  <c r="R43" i="62" s="1"/>
  <c r="T43" i="62" s="1"/>
  <c r="C44" i="62"/>
  <c r="R44" i="62" s="1"/>
  <c r="T44" i="62" s="1"/>
  <c r="C45" i="62"/>
  <c r="C46" i="62"/>
  <c r="R46" i="62" s="1"/>
  <c r="T46" i="62" s="1"/>
  <c r="C47" i="62"/>
  <c r="C48" i="62"/>
  <c r="R48" i="62" s="1"/>
  <c r="T48" i="62" s="1"/>
  <c r="C49" i="62"/>
  <c r="R49" i="62" s="1"/>
  <c r="T49" i="62" s="1"/>
  <c r="C50" i="62"/>
  <c r="R50" i="62" s="1"/>
  <c r="T50" i="62" s="1"/>
  <c r="C51" i="62"/>
  <c r="C52" i="62"/>
  <c r="C53" i="62"/>
  <c r="C54" i="62"/>
  <c r="C55" i="62"/>
  <c r="C56" i="62"/>
  <c r="R56" i="62" s="1"/>
  <c r="T56" i="62" s="1"/>
  <c r="C57" i="62"/>
  <c r="R57" i="62" s="1"/>
  <c r="T57" i="62" s="1"/>
  <c r="C58" i="62"/>
  <c r="R58" i="62" s="1"/>
  <c r="T58" i="62" s="1"/>
  <c r="C59" i="62"/>
  <c r="C60" i="62"/>
  <c r="R60" i="62" s="1"/>
  <c r="T60" i="62" s="1"/>
  <c r="C61" i="62"/>
  <c r="C62" i="62"/>
  <c r="C63" i="62"/>
  <c r="C64" i="62"/>
  <c r="C65" i="62"/>
  <c r="R65" i="62" s="1"/>
  <c r="T65" i="62" s="1"/>
  <c r="C66" i="62"/>
  <c r="R66" i="62" s="1"/>
  <c r="T66" i="62" s="1"/>
  <c r="C67" i="62"/>
  <c r="R67" i="62" s="1"/>
  <c r="T67" i="62" s="1"/>
  <c r="C68" i="62"/>
  <c r="C69" i="62"/>
  <c r="C70" i="62"/>
  <c r="C71" i="62"/>
  <c r="R71" i="62" s="1"/>
  <c r="T71" i="62" s="1"/>
  <c r="C72" i="62"/>
  <c r="R72" i="62" s="1"/>
  <c r="T72" i="62" s="1"/>
  <c r="C73" i="62"/>
  <c r="R73" i="62" s="1"/>
  <c r="T73" i="62" s="1"/>
  <c r="C74" i="62"/>
  <c r="R74" i="62" s="1"/>
  <c r="T74" i="62" s="1"/>
  <c r="C75" i="62"/>
  <c r="C76" i="62"/>
  <c r="C77" i="62"/>
  <c r="C78" i="62"/>
  <c r="R78" i="62" s="1"/>
  <c r="T78" i="62" s="1"/>
  <c r="C79" i="62"/>
  <c r="C80" i="62"/>
  <c r="C81" i="62"/>
  <c r="R81" i="62" s="1"/>
  <c r="T81" i="62" s="1"/>
  <c r="C82" i="62"/>
  <c r="R82" i="62" s="1"/>
  <c r="T82" i="62" s="1"/>
  <c r="C83" i="62"/>
  <c r="R83" i="62" s="1"/>
  <c r="T83" i="62" s="1"/>
  <c r="C84" i="62"/>
  <c r="C85" i="62"/>
  <c r="C86" i="62"/>
  <c r="R86" i="62" s="1"/>
  <c r="T86" i="62" s="1"/>
  <c r="C87" i="62"/>
  <c r="R87" i="62" s="1"/>
  <c r="T87" i="62" s="1"/>
  <c r="C88" i="62"/>
  <c r="C89" i="62"/>
  <c r="C90" i="62"/>
  <c r="R90" i="62" s="1"/>
  <c r="T90" i="62" s="1"/>
  <c r="C91" i="62"/>
  <c r="R91" i="62" s="1"/>
  <c r="T91" i="62" s="1"/>
  <c r="C92" i="62"/>
  <c r="C93" i="62"/>
  <c r="C94" i="62"/>
  <c r="C95" i="62"/>
  <c r="C96" i="62"/>
  <c r="R96" i="62" s="1"/>
  <c r="T96" i="62" s="1"/>
  <c r="C97" i="62"/>
  <c r="R97" i="62" s="1"/>
  <c r="T97" i="62" s="1"/>
  <c r="C98" i="62"/>
  <c r="R98" i="62" s="1"/>
  <c r="T98" i="62" s="1"/>
  <c r="C3" i="62"/>
  <c r="B4" i="62"/>
  <c r="I4" i="62" s="1"/>
  <c r="B5" i="62"/>
  <c r="B6" i="62"/>
  <c r="B7" i="62"/>
  <c r="B8" i="62"/>
  <c r="B9" i="62"/>
  <c r="J9" i="62" s="1"/>
  <c r="B10" i="62"/>
  <c r="B11" i="62"/>
  <c r="B12" i="62"/>
  <c r="B13" i="62"/>
  <c r="B14" i="62"/>
  <c r="B15" i="62"/>
  <c r="B16" i="62"/>
  <c r="B17" i="62"/>
  <c r="B18" i="62"/>
  <c r="J18" i="62" s="1"/>
  <c r="B19" i="62"/>
  <c r="J19" i="62" s="1"/>
  <c r="B20" i="62"/>
  <c r="J20" i="62" s="1"/>
  <c r="B21" i="62"/>
  <c r="B22" i="62"/>
  <c r="B23" i="62"/>
  <c r="B24" i="62"/>
  <c r="I24" i="62" s="1"/>
  <c r="B25" i="62"/>
  <c r="J25" i="62" s="1"/>
  <c r="B26" i="62"/>
  <c r="J26" i="62" s="1"/>
  <c r="B27" i="62"/>
  <c r="J27" i="62" s="1"/>
  <c r="B28" i="62"/>
  <c r="J28" i="62" s="1"/>
  <c r="B29" i="62"/>
  <c r="B30" i="62"/>
  <c r="I30" i="62" s="1"/>
  <c r="B31" i="62"/>
  <c r="B32" i="62"/>
  <c r="J32" i="62" s="1"/>
  <c r="B33" i="62"/>
  <c r="B34" i="62"/>
  <c r="J34" i="62" s="1"/>
  <c r="B35" i="62"/>
  <c r="J35" i="62" s="1"/>
  <c r="B36" i="62"/>
  <c r="B37" i="62"/>
  <c r="B38" i="62"/>
  <c r="B39" i="62"/>
  <c r="B40" i="62"/>
  <c r="B41" i="62"/>
  <c r="J41" i="62" s="1"/>
  <c r="B42" i="62"/>
  <c r="J42" i="62" s="1"/>
  <c r="B43" i="62"/>
  <c r="I43" i="62" s="1"/>
  <c r="B44" i="62"/>
  <c r="J44" i="62" s="1"/>
  <c r="B45" i="62"/>
  <c r="B46" i="62"/>
  <c r="J46" i="62" s="1"/>
  <c r="B47" i="62"/>
  <c r="B48" i="62"/>
  <c r="I48" i="62" s="1"/>
  <c r="B49" i="62"/>
  <c r="J49" i="62" s="1"/>
  <c r="B50" i="62"/>
  <c r="B51" i="62"/>
  <c r="J51" i="62" s="1"/>
  <c r="B52" i="62"/>
  <c r="J52" i="62" s="1"/>
  <c r="B53" i="62"/>
  <c r="B54" i="62"/>
  <c r="B55" i="62"/>
  <c r="B56" i="62"/>
  <c r="J56" i="62" s="1"/>
  <c r="B57" i="62"/>
  <c r="B58" i="62"/>
  <c r="J58" i="62" s="1"/>
  <c r="B59" i="62"/>
  <c r="J59" i="62" s="1"/>
  <c r="B60" i="62"/>
  <c r="J60" i="62" s="1"/>
  <c r="B61" i="62"/>
  <c r="B62" i="62"/>
  <c r="B63" i="62"/>
  <c r="B64" i="62"/>
  <c r="J64" i="62" s="1"/>
  <c r="B65" i="62"/>
  <c r="J65" i="62" s="1"/>
  <c r="B66" i="62"/>
  <c r="J66" i="62" s="1"/>
  <c r="B67" i="62"/>
  <c r="B68" i="62"/>
  <c r="J68" i="62" s="1"/>
  <c r="B69" i="62"/>
  <c r="B70" i="62"/>
  <c r="B71" i="62"/>
  <c r="B72" i="62"/>
  <c r="B73" i="62"/>
  <c r="J73" i="62" s="1"/>
  <c r="B74" i="62"/>
  <c r="J74" i="62" s="1"/>
  <c r="B75" i="62"/>
  <c r="J75" i="62" s="1"/>
  <c r="B76" i="62"/>
  <c r="J76" i="62" s="1"/>
  <c r="B77" i="62"/>
  <c r="B78" i="62"/>
  <c r="B79" i="62"/>
  <c r="B80" i="62"/>
  <c r="J80" i="62" s="1"/>
  <c r="B81" i="62"/>
  <c r="B82" i="62"/>
  <c r="B83" i="62"/>
  <c r="J83" i="62" s="1"/>
  <c r="B84" i="62"/>
  <c r="J84" i="62" s="1"/>
  <c r="B85" i="62"/>
  <c r="B86" i="62"/>
  <c r="B87" i="62"/>
  <c r="B88" i="62"/>
  <c r="J88" i="62" s="1"/>
  <c r="B89" i="62"/>
  <c r="B90" i="62"/>
  <c r="B91" i="62"/>
  <c r="J91" i="62" s="1"/>
  <c r="B92" i="62"/>
  <c r="J92" i="62" s="1"/>
  <c r="B93" i="62"/>
  <c r="B94" i="62"/>
  <c r="B95" i="62"/>
  <c r="B96" i="62"/>
  <c r="J96" i="62" s="1"/>
  <c r="B97" i="62"/>
  <c r="B98" i="62"/>
  <c r="B3" i="62"/>
  <c r="N98" i="62"/>
  <c r="AD97" i="62"/>
  <c r="AF97" i="62" s="1"/>
  <c r="S96" i="62"/>
  <c r="AD95" i="62"/>
  <c r="AF95" i="62" s="1"/>
  <c r="Y95" i="62"/>
  <c r="S95" i="62"/>
  <c r="J95" i="62"/>
  <c r="R95" i="62"/>
  <c r="T95" i="62" s="1"/>
  <c r="AE94" i="62"/>
  <c r="R94" i="62"/>
  <c r="T94" i="62" s="1"/>
  <c r="AD94" i="62"/>
  <c r="AF94" i="62" s="1"/>
  <c r="AE93" i="62"/>
  <c r="X93" i="62"/>
  <c r="Z93" i="62" s="1"/>
  <c r="Y93" i="62"/>
  <c r="J93" i="62"/>
  <c r="AD93" i="62"/>
  <c r="AF93" i="62" s="1"/>
  <c r="R93" i="62"/>
  <c r="T93" i="62" s="1"/>
  <c r="R92" i="62"/>
  <c r="T92" i="62" s="1"/>
  <c r="S91" i="62"/>
  <c r="AE90" i="62"/>
  <c r="X89" i="62"/>
  <c r="Z89" i="62" s="1"/>
  <c r="R89" i="62"/>
  <c r="T89" i="62" s="1"/>
  <c r="R88" i="62"/>
  <c r="T88" i="62" s="1"/>
  <c r="Y87" i="62"/>
  <c r="S87" i="62"/>
  <c r="AE86" i="62"/>
  <c r="Y86" i="62"/>
  <c r="AD86" i="62"/>
  <c r="AF86" i="62" s="1"/>
  <c r="X86" i="62"/>
  <c r="Z86" i="62" s="1"/>
  <c r="AE85" i="62"/>
  <c r="Y85" i="62"/>
  <c r="AD85" i="62"/>
  <c r="AF85" i="62" s="1"/>
  <c r="X85" i="62"/>
  <c r="Z85" i="62" s="1"/>
  <c r="R85" i="62"/>
  <c r="T85" i="62" s="1"/>
  <c r="AE84" i="62"/>
  <c r="AD84" i="62"/>
  <c r="AF84" i="62" s="1"/>
  <c r="S82" i="62"/>
  <c r="AE80" i="62"/>
  <c r="AD80" i="62"/>
  <c r="AF80" i="62" s="1"/>
  <c r="R80" i="62"/>
  <c r="T80" i="62" s="1"/>
  <c r="Y79" i="62"/>
  <c r="S79" i="62"/>
  <c r="R79" i="62"/>
  <c r="T79" i="62" s="1"/>
  <c r="AD79" i="62"/>
  <c r="AF79" i="62" s="1"/>
  <c r="AE78" i="62"/>
  <c r="Y78" i="62"/>
  <c r="J78" i="62"/>
  <c r="X78" i="62"/>
  <c r="Z78" i="62" s="1"/>
  <c r="I78" i="62"/>
  <c r="AE77" i="62"/>
  <c r="Y77" i="62"/>
  <c r="R77" i="62"/>
  <c r="T77" i="62" s="1"/>
  <c r="J77" i="62"/>
  <c r="AD77" i="62"/>
  <c r="AF77" i="62" s="1"/>
  <c r="X77" i="62"/>
  <c r="Z77" i="62" s="1"/>
  <c r="S76" i="62"/>
  <c r="AD76" i="62"/>
  <c r="AF76" i="62" s="1"/>
  <c r="X76" i="62"/>
  <c r="Z76" i="62" s="1"/>
  <c r="Y75" i="62"/>
  <c r="Y73" i="62"/>
  <c r="X73" i="62"/>
  <c r="Z73" i="62" s="1"/>
  <c r="S72" i="62"/>
  <c r="J72" i="62"/>
  <c r="AD72" i="62"/>
  <c r="AF72" i="62" s="1"/>
  <c r="Y71" i="62"/>
  <c r="S71" i="62"/>
  <c r="AE70" i="62"/>
  <c r="R70" i="62"/>
  <c r="T70" i="62" s="1"/>
  <c r="J70" i="62"/>
  <c r="AE69" i="62"/>
  <c r="Y69" i="62"/>
  <c r="S69" i="62"/>
  <c r="J69" i="62"/>
  <c r="AD69" i="62"/>
  <c r="AF69" i="62" s="1"/>
  <c r="R68" i="62"/>
  <c r="T68" i="62" s="1"/>
  <c r="Y67" i="62"/>
  <c r="AD67" i="62"/>
  <c r="AF67" i="62" s="1"/>
  <c r="S65" i="62"/>
  <c r="X65" i="62"/>
  <c r="Z65" i="62" s="1"/>
  <c r="AE64" i="62"/>
  <c r="X64" i="62"/>
  <c r="Z64" i="62" s="1"/>
  <c r="Y63" i="62"/>
  <c r="S63" i="62"/>
  <c r="J63" i="62"/>
  <c r="X62" i="62"/>
  <c r="Z62" i="62" s="1"/>
  <c r="R62" i="62"/>
  <c r="T62" i="62" s="1"/>
  <c r="AE61" i="62"/>
  <c r="Y61" i="62"/>
  <c r="X61" i="62"/>
  <c r="Z61" i="62" s="1"/>
  <c r="R61" i="62"/>
  <c r="T61" i="62" s="1"/>
  <c r="Y60" i="62"/>
  <c r="Y59" i="62"/>
  <c r="S59" i="62"/>
  <c r="R59" i="62"/>
  <c r="T59" i="62" s="1"/>
  <c r="S58" i="62"/>
  <c r="AE56" i="62"/>
  <c r="Y56" i="62"/>
  <c r="X56" i="62"/>
  <c r="Z56" i="62" s="1"/>
  <c r="AD56" i="62"/>
  <c r="AF56" i="62" s="1"/>
  <c r="S55" i="62"/>
  <c r="J55" i="62"/>
  <c r="Y54" i="62"/>
  <c r="R54" i="62"/>
  <c r="T54" i="62" s="1"/>
  <c r="AF53" i="62"/>
  <c r="AE53" i="62"/>
  <c r="AD53" i="62"/>
  <c r="Y53" i="62"/>
  <c r="I53" i="62"/>
  <c r="R53" i="62"/>
  <c r="T53" i="62" s="1"/>
  <c r="J53" i="62"/>
  <c r="AD52" i="62"/>
  <c r="AF52" i="62" s="1"/>
  <c r="Y52" i="62"/>
  <c r="R52" i="62"/>
  <c r="T52" i="62" s="1"/>
  <c r="AE51" i="62"/>
  <c r="X51" i="62"/>
  <c r="Z51" i="62" s="1"/>
  <c r="S49" i="62"/>
  <c r="AD49" i="62"/>
  <c r="AF49" i="62" s="1"/>
  <c r="S48" i="62"/>
  <c r="Y47" i="62"/>
  <c r="R47" i="62"/>
  <c r="T47" i="62" s="1"/>
  <c r="S47" i="62"/>
  <c r="J47" i="62"/>
  <c r="AD47" i="62"/>
  <c r="AF47" i="62" s="1"/>
  <c r="AD46" i="62"/>
  <c r="AF46" i="62" s="1"/>
  <c r="AE46" i="62"/>
  <c r="Y46" i="62"/>
  <c r="AE45" i="62"/>
  <c r="Y45" i="62"/>
  <c r="T45" i="62"/>
  <c r="R45" i="62"/>
  <c r="S45" i="62"/>
  <c r="AD45" i="62"/>
  <c r="AF45" i="62" s="1"/>
  <c r="I45" i="62"/>
  <c r="J45" i="62"/>
  <c r="AE44" i="62"/>
  <c r="Y44" i="62"/>
  <c r="AD44" i="62"/>
  <c r="AF44" i="62" s="1"/>
  <c r="S43" i="62"/>
  <c r="AE41" i="62"/>
  <c r="S41" i="62"/>
  <c r="AD40" i="62"/>
  <c r="AF40" i="62" s="1"/>
  <c r="J40" i="62"/>
  <c r="AE39" i="62"/>
  <c r="Y39" i="62"/>
  <c r="S39" i="62"/>
  <c r="AD39" i="62"/>
  <c r="AF39" i="62" s="1"/>
  <c r="J39" i="62"/>
  <c r="AD38" i="62"/>
  <c r="AF38" i="62" s="1"/>
  <c r="AE38" i="62"/>
  <c r="Y38" i="62"/>
  <c r="R38" i="62"/>
  <c r="T38" i="62" s="1"/>
  <c r="AE37" i="62"/>
  <c r="Y37" i="62"/>
  <c r="R37" i="62"/>
  <c r="T37" i="62" s="1"/>
  <c r="X37" i="62"/>
  <c r="Z37" i="62" s="1"/>
  <c r="Y36" i="62"/>
  <c r="S36" i="62"/>
  <c r="X36" i="62"/>
  <c r="Z36" i="62" s="1"/>
  <c r="AE35" i="62"/>
  <c r="S35" i="62"/>
  <c r="X35" i="62"/>
  <c r="Z35" i="62" s="1"/>
  <c r="AE33" i="62"/>
  <c r="AD32" i="62"/>
  <c r="AF32" i="62" s="1"/>
  <c r="R32" i="62"/>
  <c r="T32" i="62" s="1"/>
  <c r="I32" i="62"/>
  <c r="Y31" i="62"/>
  <c r="S31" i="62"/>
  <c r="AD31" i="62"/>
  <c r="AF31" i="62" s="1"/>
  <c r="J31" i="62"/>
  <c r="AD30" i="62"/>
  <c r="AF30" i="62" s="1"/>
  <c r="AE30" i="62"/>
  <c r="Y30" i="62"/>
  <c r="J30" i="62"/>
  <c r="AE29" i="62"/>
  <c r="Y29" i="62"/>
  <c r="R29" i="62"/>
  <c r="T29" i="62" s="1"/>
  <c r="S29" i="62"/>
  <c r="X29" i="62"/>
  <c r="Z29" i="62" s="1"/>
  <c r="AE28" i="62"/>
  <c r="Y28" i="62"/>
  <c r="R28" i="62"/>
  <c r="T28" i="62" s="1"/>
  <c r="X27" i="62"/>
  <c r="Z27" i="62" s="1"/>
  <c r="AE25" i="62"/>
  <c r="AD24" i="62"/>
  <c r="AF24" i="62" s="1"/>
  <c r="S24" i="62"/>
  <c r="R24" i="62"/>
  <c r="T24" i="62" s="1"/>
  <c r="X24" i="62"/>
  <c r="Z24" i="62" s="1"/>
  <c r="AE23" i="62"/>
  <c r="S23" i="62"/>
  <c r="J23" i="62"/>
  <c r="AD22" i="62"/>
  <c r="AF22" i="62" s="1"/>
  <c r="Y22" i="62"/>
  <c r="R22" i="62"/>
  <c r="T22" i="62" s="1"/>
  <c r="J22" i="62"/>
  <c r="X22" i="62"/>
  <c r="Z22" i="62" s="1"/>
  <c r="AE21" i="62"/>
  <c r="Y21" i="62"/>
  <c r="R21" i="62"/>
  <c r="T21" i="62" s="1"/>
  <c r="AD21" i="62"/>
  <c r="AF21" i="62" s="1"/>
  <c r="X21" i="62"/>
  <c r="Z21" i="62" s="1"/>
  <c r="J21" i="62"/>
  <c r="AE20" i="62"/>
  <c r="AE17" i="62"/>
  <c r="Y17" i="62"/>
  <c r="X16" i="62"/>
  <c r="Z16" i="62" s="1"/>
  <c r="S16" i="62"/>
  <c r="I16" i="62"/>
  <c r="J16" i="62"/>
  <c r="S15" i="62"/>
  <c r="X15" i="62"/>
  <c r="Z15" i="62" s="1"/>
  <c r="J15" i="62"/>
  <c r="AE14" i="62"/>
  <c r="Y14" i="62"/>
  <c r="S14" i="62"/>
  <c r="AD14" i="62"/>
  <c r="AF14" i="62" s="1"/>
  <c r="X14" i="62"/>
  <c r="Z14" i="62" s="1"/>
  <c r="AE13" i="62"/>
  <c r="AD13" i="62"/>
  <c r="AF13" i="62" s="1"/>
  <c r="Y13" i="62"/>
  <c r="R13" i="62"/>
  <c r="T13" i="62" s="1"/>
  <c r="S13" i="62"/>
  <c r="X13" i="62"/>
  <c r="Z13" i="62" s="1"/>
  <c r="AD12" i="62"/>
  <c r="AF12" i="62" s="1"/>
  <c r="R12" i="62"/>
  <c r="T12" i="62" s="1"/>
  <c r="S11" i="62"/>
  <c r="AD11" i="62"/>
  <c r="AF11" i="62" s="1"/>
  <c r="AD8" i="62"/>
  <c r="AF8" i="62" s="1"/>
  <c r="S8" i="62"/>
  <c r="R8" i="62"/>
  <c r="T8" i="62" s="1"/>
  <c r="AE7" i="62"/>
  <c r="Y7" i="62"/>
  <c r="S7" i="62"/>
  <c r="AE6" i="62"/>
  <c r="Y6" i="62"/>
  <c r="R6" i="62"/>
  <c r="T6" i="62" s="1"/>
  <c r="I6" i="62"/>
  <c r="AE5" i="62"/>
  <c r="Y5" i="62"/>
  <c r="S5" i="62"/>
  <c r="R5" i="62"/>
  <c r="T5" i="62" s="1"/>
  <c r="J5" i="62"/>
  <c r="X5" i="62"/>
  <c r="Z5" i="62" s="1"/>
  <c r="AE4" i="62"/>
  <c r="X4" i="62"/>
  <c r="Z4" i="62" s="1"/>
  <c r="AE3" i="62"/>
  <c r="AD3" i="62"/>
  <c r="AF3" i="62" s="1"/>
  <c r="AG4" i="62" s="1"/>
  <c r="Y3" i="62"/>
  <c r="R3" i="62"/>
  <c r="T3" i="62" s="1"/>
  <c r="S3" i="62"/>
  <c r="X3" i="62"/>
  <c r="Z3" i="62" s="1"/>
  <c r="J3" i="62"/>
  <c r="L3" i="62" s="1"/>
  <c r="K4" i="62" s="1"/>
  <c r="AC4" i="61"/>
  <c r="AE4" i="61" s="1"/>
  <c r="AC5" i="61"/>
  <c r="AE5" i="61" s="1"/>
  <c r="AC6" i="61"/>
  <c r="AC7" i="61"/>
  <c r="AC8" i="61"/>
  <c r="AC9" i="61"/>
  <c r="AE9" i="61" s="1"/>
  <c r="AC10" i="61"/>
  <c r="AE10" i="61" s="1"/>
  <c r="AC11" i="61"/>
  <c r="AE11" i="61" s="1"/>
  <c r="AC12" i="61"/>
  <c r="AE12" i="61" s="1"/>
  <c r="AC13" i="61"/>
  <c r="AE13" i="61" s="1"/>
  <c r="AC14" i="61"/>
  <c r="AC15" i="61"/>
  <c r="AE15" i="61" s="1"/>
  <c r="AC16" i="61"/>
  <c r="AC17" i="61"/>
  <c r="AE17" i="61" s="1"/>
  <c r="AC18" i="61"/>
  <c r="AE18" i="61" s="1"/>
  <c r="AC19" i="61"/>
  <c r="AE19" i="61" s="1"/>
  <c r="AC20" i="61"/>
  <c r="AE20" i="61" s="1"/>
  <c r="AC21" i="61"/>
  <c r="AE21" i="61" s="1"/>
  <c r="AC22" i="61"/>
  <c r="AC23" i="61"/>
  <c r="AE23" i="61" s="1"/>
  <c r="AC24" i="61"/>
  <c r="AC25" i="61"/>
  <c r="AE25" i="61" s="1"/>
  <c r="AC26" i="61"/>
  <c r="AE26" i="61" s="1"/>
  <c r="AC27" i="61"/>
  <c r="AE27" i="61" s="1"/>
  <c r="AC28" i="61"/>
  <c r="AE28" i="61" s="1"/>
  <c r="AC29" i="61"/>
  <c r="AE29" i="61" s="1"/>
  <c r="AC30" i="61"/>
  <c r="AC31" i="61"/>
  <c r="AE31" i="61" s="1"/>
  <c r="AC32" i="61"/>
  <c r="AE32" i="61" s="1"/>
  <c r="AC33" i="61"/>
  <c r="AC34" i="61"/>
  <c r="AE34" i="61" s="1"/>
  <c r="AC35" i="61"/>
  <c r="AE35" i="61" s="1"/>
  <c r="AC36" i="61"/>
  <c r="AE36" i="61" s="1"/>
  <c r="AC37" i="61"/>
  <c r="AE37" i="61" s="1"/>
  <c r="AC38" i="61"/>
  <c r="AE38" i="61" s="1"/>
  <c r="AC39" i="61"/>
  <c r="AC40" i="61"/>
  <c r="AE40" i="61" s="1"/>
  <c r="AC41" i="61"/>
  <c r="AE41" i="61" s="1"/>
  <c r="AC42" i="61"/>
  <c r="AC43" i="61"/>
  <c r="AE43" i="61" s="1"/>
  <c r="AC44" i="61"/>
  <c r="AE44" i="61" s="1"/>
  <c r="AC45" i="61"/>
  <c r="AE45" i="61" s="1"/>
  <c r="AC46" i="61"/>
  <c r="AC47" i="61"/>
  <c r="AE47" i="61" s="1"/>
  <c r="AC48" i="61"/>
  <c r="AC49" i="61"/>
  <c r="AE49" i="61" s="1"/>
  <c r="AC50" i="61"/>
  <c r="AE50" i="61" s="1"/>
  <c r="AC51" i="61"/>
  <c r="AE51" i="61" s="1"/>
  <c r="AC52" i="61"/>
  <c r="AE52" i="61" s="1"/>
  <c r="AC53" i="61"/>
  <c r="AE53" i="61" s="1"/>
  <c r="AC54" i="61"/>
  <c r="AC55" i="61"/>
  <c r="AE55" i="61" s="1"/>
  <c r="AC56" i="61"/>
  <c r="AC57" i="61"/>
  <c r="AE57" i="61" s="1"/>
  <c r="AC58" i="61"/>
  <c r="AC59" i="61"/>
  <c r="AE59" i="61" s="1"/>
  <c r="AC60" i="61"/>
  <c r="AE60" i="61" s="1"/>
  <c r="AC61" i="61"/>
  <c r="AE61" i="61" s="1"/>
  <c r="AC62" i="61"/>
  <c r="AC63" i="61"/>
  <c r="AC64" i="61"/>
  <c r="AC65" i="61"/>
  <c r="AE65" i="61" s="1"/>
  <c r="AC66" i="61"/>
  <c r="AE66" i="61" s="1"/>
  <c r="AC67" i="61"/>
  <c r="AE67" i="61" s="1"/>
  <c r="AC68" i="61"/>
  <c r="AE68" i="61" s="1"/>
  <c r="AC69" i="61"/>
  <c r="AE69" i="61" s="1"/>
  <c r="AC70" i="61"/>
  <c r="AC71" i="61"/>
  <c r="AE71" i="61" s="1"/>
  <c r="AC72" i="61"/>
  <c r="AE72" i="61" s="1"/>
  <c r="AC73" i="61"/>
  <c r="AE73" i="61" s="1"/>
  <c r="AC74" i="61"/>
  <c r="AE74" i="61" s="1"/>
  <c r="AC75" i="61"/>
  <c r="AE75" i="61" s="1"/>
  <c r="AC76" i="61"/>
  <c r="AE76" i="61" s="1"/>
  <c r="AC77" i="61"/>
  <c r="AE77" i="61" s="1"/>
  <c r="AC78" i="61"/>
  <c r="AC79" i="61"/>
  <c r="AE79" i="61" s="1"/>
  <c r="AC80" i="61"/>
  <c r="AC81" i="61"/>
  <c r="AC82" i="61"/>
  <c r="AE82" i="61" s="1"/>
  <c r="AC83" i="61"/>
  <c r="AE83" i="61" s="1"/>
  <c r="AC84" i="61"/>
  <c r="AE84" i="61" s="1"/>
  <c r="AC85" i="61"/>
  <c r="AE85" i="61" s="1"/>
  <c r="AC86" i="61"/>
  <c r="AE86" i="61" s="1"/>
  <c r="AC87" i="61"/>
  <c r="AC88" i="61"/>
  <c r="AC89" i="61"/>
  <c r="AC90" i="61"/>
  <c r="AE90" i="61" s="1"/>
  <c r="AC91" i="61"/>
  <c r="AE91" i="61" s="1"/>
  <c r="AC92" i="61"/>
  <c r="AE92" i="61" s="1"/>
  <c r="AC93" i="61"/>
  <c r="AE93" i="61" s="1"/>
  <c r="AC94" i="61"/>
  <c r="AC95" i="61"/>
  <c r="AC96" i="61"/>
  <c r="AE96" i="61" s="1"/>
  <c r="AC97" i="61"/>
  <c r="AE97" i="61" s="1"/>
  <c r="AC98" i="61"/>
  <c r="AE98" i="61" s="1"/>
  <c r="AC3" i="61"/>
  <c r="AE3" i="61" s="1"/>
  <c r="W4" i="61"/>
  <c r="Y4" i="61" s="1"/>
  <c r="W5" i="61"/>
  <c r="Y5" i="61" s="1"/>
  <c r="W6" i="61"/>
  <c r="W7" i="61"/>
  <c r="Y7" i="61" s="1"/>
  <c r="W8" i="61"/>
  <c r="Y8" i="61" s="1"/>
  <c r="W9" i="61"/>
  <c r="Y9" i="61" s="1"/>
  <c r="W10" i="61"/>
  <c r="Y10" i="61" s="1"/>
  <c r="W11" i="61"/>
  <c r="Y11" i="61" s="1"/>
  <c r="W12" i="61"/>
  <c r="Y12" i="61" s="1"/>
  <c r="W13" i="61"/>
  <c r="Y13" i="61" s="1"/>
  <c r="W14" i="61"/>
  <c r="W15" i="61"/>
  <c r="Y15" i="61" s="1"/>
  <c r="W16" i="61"/>
  <c r="Y16" i="61" s="1"/>
  <c r="W17" i="61"/>
  <c r="Y17" i="61" s="1"/>
  <c r="W18" i="61"/>
  <c r="Y18" i="61" s="1"/>
  <c r="W19" i="61"/>
  <c r="Y19" i="61" s="1"/>
  <c r="W20" i="61"/>
  <c r="Y20" i="61" s="1"/>
  <c r="W21" i="61"/>
  <c r="Y21" i="61" s="1"/>
  <c r="W22" i="61"/>
  <c r="Y22" i="61" s="1"/>
  <c r="W23" i="61"/>
  <c r="W24" i="61"/>
  <c r="Y24" i="61" s="1"/>
  <c r="W25" i="61"/>
  <c r="Y25" i="61" s="1"/>
  <c r="W26" i="61"/>
  <c r="Y26" i="61" s="1"/>
  <c r="W27" i="61"/>
  <c r="Y27" i="61" s="1"/>
  <c r="W28" i="61"/>
  <c r="Y28" i="61" s="1"/>
  <c r="W29" i="61"/>
  <c r="Y29" i="61" s="1"/>
  <c r="W30" i="61"/>
  <c r="W31" i="61"/>
  <c r="Y31" i="61" s="1"/>
  <c r="W32" i="61"/>
  <c r="W33" i="61"/>
  <c r="Y33" i="61" s="1"/>
  <c r="W34" i="61"/>
  <c r="W35" i="61"/>
  <c r="Y35" i="61" s="1"/>
  <c r="W36" i="61"/>
  <c r="Y36" i="61" s="1"/>
  <c r="W37" i="61"/>
  <c r="Y37" i="61" s="1"/>
  <c r="W38" i="61"/>
  <c r="Y38" i="61" s="1"/>
  <c r="W39" i="61"/>
  <c r="W40" i="61"/>
  <c r="Y40" i="61" s="1"/>
  <c r="W41" i="61"/>
  <c r="W42" i="61"/>
  <c r="Y42" i="61" s="1"/>
  <c r="W43" i="61"/>
  <c r="Y43" i="61" s="1"/>
  <c r="W44" i="61"/>
  <c r="Y44" i="61" s="1"/>
  <c r="W45" i="61"/>
  <c r="Y45" i="61" s="1"/>
  <c r="W46" i="61"/>
  <c r="W47" i="61"/>
  <c r="W48" i="61"/>
  <c r="Y48" i="61" s="1"/>
  <c r="W49" i="61"/>
  <c r="Y49" i="61" s="1"/>
  <c r="W50" i="61"/>
  <c r="Y50" i="61" s="1"/>
  <c r="W51" i="61"/>
  <c r="Y51" i="61" s="1"/>
  <c r="W52" i="61"/>
  <c r="Y52" i="61" s="1"/>
  <c r="W53" i="61"/>
  <c r="Y53" i="61" s="1"/>
  <c r="W54" i="61"/>
  <c r="W55" i="61"/>
  <c r="Y55" i="61" s="1"/>
  <c r="W56" i="61"/>
  <c r="Y56" i="61" s="1"/>
  <c r="W57" i="61"/>
  <c r="Y57" i="61" s="1"/>
  <c r="W58" i="61"/>
  <c r="W59" i="61"/>
  <c r="Y59" i="61" s="1"/>
  <c r="W60" i="61"/>
  <c r="Y60" i="61" s="1"/>
  <c r="W61" i="61"/>
  <c r="Y61" i="61" s="1"/>
  <c r="W62" i="61"/>
  <c r="Y62" i="61" s="1"/>
  <c r="W63" i="61"/>
  <c r="W64" i="61"/>
  <c r="Y64" i="61" s="1"/>
  <c r="W65" i="61"/>
  <c r="Y65" i="61" s="1"/>
  <c r="W66" i="61"/>
  <c r="W67" i="61"/>
  <c r="Y67" i="61" s="1"/>
  <c r="W68" i="61"/>
  <c r="Y68" i="61" s="1"/>
  <c r="W69" i="61"/>
  <c r="Y69" i="61" s="1"/>
  <c r="W70" i="61"/>
  <c r="W71" i="61"/>
  <c r="Y71" i="61" s="1"/>
  <c r="W72" i="61"/>
  <c r="W73" i="61"/>
  <c r="Y73" i="61" s="1"/>
  <c r="W74" i="61"/>
  <c r="Y74" i="61" s="1"/>
  <c r="W75" i="61"/>
  <c r="Y75" i="61" s="1"/>
  <c r="W76" i="61"/>
  <c r="Y76" i="61" s="1"/>
  <c r="W77" i="61"/>
  <c r="Y77" i="61" s="1"/>
  <c r="W78" i="61"/>
  <c r="Y78" i="61" s="1"/>
  <c r="W79" i="61"/>
  <c r="Y79" i="61" s="1"/>
  <c r="W80" i="61"/>
  <c r="Y80" i="61" s="1"/>
  <c r="W81" i="61"/>
  <c r="W82" i="61"/>
  <c r="W83" i="61"/>
  <c r="Y83" i="61" s="1"/>
  <c r="W84" i="61"/>
  <c r="Y84" i="61" s="1"/>
  <c r="W85" i="61"/>
  <c r="Y85" i="61" s="1"/>
  <c r="W86" i="61"/>
  <c r="Y86" i="61" s="1"/>
  <c r="W87" i="61"/>
  <c r="Y87" i="61" s="1"/>
  <c r="W88" i="61"/>
  <c r="Y88" i="61" s="1"/>
  <c r="W89" i="61"/>
  <c r="Y89" i="61" s="1"/>
  <c r="W90" i="61"/>
  <c r="Y90" i="61" s="1"/>
  <c r="W91" i="61"/>
  <c r="Y91" i="61" s="1"/>
  <c r="W92" i="61"/>
  <c r="Y92" i="61" s="1"/>
  <c r="W93" i="61"/>
  <c r="Y93" i="61" s="1"/>
  <c r="W94" i="61"/>
  <c r="Y94" i="61" s="1"/>
  <c r="W95" i="61"/>
  <c r="Y95" i="61" s="1"/>
  <c r="W96" i="61"/>
  <c r="W97" i="61"/>
  <c r="Y97" i="61" s="1"/>
  <c r="W98" i="61"/>
  <c r="Y98" i="61" s="1"/>
  <c r="W3" i="61"/>
  <c r="Y3" i="61" s="1"/>
  <c r="Q4" i="61"/>
  <c r="S4" i="61" s="1"/>
  <c r="Q5" i="61"/>
  <c r="S5" i="61" s="1"/>
  <c r="Q6" i="61"/>
  <c r="S6" i="61" s="1"/>
  <c r="Q7" i="61"/>
  <c r="S7" i="61" s="1"/>
  <c r="Q8" i="61"/>
  <c r="S8" i="61" s="1"/>
  <c r="Q9" i="61"/>
  <c r="S9" i="61" s="1"/>
  <c r="Q10" i="61"/>
  <c r="Q11" i="61"/>
  <c r="S11" i="61" s="1"/>
  <c r="Q12" i="61"/>
  <c r="S12" i="61" s="1"/>
  <c r="Q13" i="61"/>
  <c r="S13" i="61" s="1"/>
  <c r="Q14" i="61"/>
  <c r="S14" i="61" s="1"/>
  <c r="Q15" i="61"/>
  <c r="S15" i="61" s="1"/>
  <c r="Q16" i="61"/>
  <c r="S16" i="61" s="1"/>
  <c r="Q17" i="61"/>
  <c r="S17" i="61" s="1"/>
  <c r="Q18" i="61"/>
  <c r="S18" i="61" s="1"/>
  <c r="Q19" i="61"/>
  <c r="S19" i="61" s="1"/>
  <c r="Q20" i="61"/>
  <c r="S20" i="61" s="1"/>
  <c r="Q21" i="61"/>
  <c r="S21" i="61" s="1"/>
  <c r="Q22" i="61"/>
  <c r="S22" i="61" s="1"/>
  <c r="Q23" i="61"/>
  <c r="S23" i="61" s="1"/>
  <c r="Q24" i="61"/>
  <c r="Q25" i="61"/>
  <c r="S25" i="61" s="1"/>
  <c r="Q26" i="61"/>
  <c r="S26" i="61" s="1"/>
  <c r="Q27" i="61"/>
  <c r="S27" i="61" s="1"/>
  <c r="Q28" i="61"/>
  <c r="S28" i="61" s="1"/>
  <c r="Q29" i="61"/>
  <c r="S29" i="61" s="1"/>
  <c r="Q30" i="61"/>
  <c r="Q31" i="61"/>
  <c r="Q32" i="61"/>
  <c r="Q33" i="61"/>
  <c r="Q34" i="61"/>
  <c r="S34" i="61" s="1"/>
  <c r="Q35" i="61"/>
  <c r="S35" i="61" s="1"/>
  <c r="Q36" i="61"/>
  <c r="S36" i="61" s="1"/>
  <c r="Q37" i="61"/>
  <c r="S37" i="61" s="1"/>
  <c r="Q38" i="61"/>
  <c r="S38" i="61" s="1"/>
  <c r="Q39" i="61"/>
  <c r="S39" i="61" s="1"/>
  <c r="Q40" i="61"/>
  <c r="Q41" i="61"/>
  <c r="Q42" i="61"/>
  <c r="S42" i="61" s="1"/>
  <c r="Q43" i="61"/>
  <c r="S43" i="61" s="1"/>
  <c r="Q44" i="61"/>
  <c r="S44" i="61" s="1"/>
  <c r="Q45" i="61"/>
  <c r="S45" i="61" s="1"/>
  <c r="Q46" i="61"/>
  <c r="S46" i="61" s="1"/>
  <c r="Q47" i="61"/>
  <c r="S47" i="61" s="1"/>
  <c r="Q48" i="61"/>
  <c r="S48" i="61" s="1"/>
  <c r="Q49" i="61"/>
  <c r="S49" i="61" s="1"/>
  <c r="Q50" i="61"/>
  <c r="S50" i="61" s="1"/>
  <c r="Q51" i="61"/>
  <c r="S51" i="61" s="1"/>
  <c r="Q52" i="61"/>
  <c r="S52" i="61" s="1"/>
  <c r="Q53" i="61"/>
  <c r="S53" i="61" s="1"/>
  <c r="Q54" i="61"/>
  <c r="Q55" i="61"/>
  <c r="S55" i="61" s="1"/>
  <c r="Q56" i="61"/>
  <c r="Q57" i="61"/>
  <c r="S57" i="61" s="1"/>
  <c r="Q58" i="61"/>
  <c r="S58" i="61" s="1"/>
  <c r="Q59" i="61"/>
  <c r="S59" i="61" s="1"/>
  <c r="Q60" i="61"/>
  <c r="S60" i="61" s="1"/>
  <c r="Q61" i="61"/>
  <c r="S61" i="61" s="1"/>
  <c r="Q62" i="61"/>
  <c r="S62" i="61" s="1"/>
  <c r="Q63" i="61"/>
  <c r="S63" i="61" s="1"/>
  <c r="Q64" i="61"/>
  <c r="Q65" i="61"/>
  <c r="S65" i="61" s="1"/>
  <c r="Q66" i="61"/>
  <c r="S66" i="61" s="1"/>
  <c r="Q67" i="61"/>
  <c r="S67" i="61" s="1"/>
  <c r="Q68" i="61"/>
  <c r="S68" i="61" s="1"/>
  <c r="Q69" i="61"/>
  <c r="S69" i="61" s="1"/>
  <c r="Q70" i="61"/>
  <c r="Q71" i="61"/>
  <c r="S71" i="61" s="1"/>
  <c r="Q72" i="61"/>
  <c r="S72" i="61" s="1"/>
  <c r="Q73" i="61"/>
  <c r="Q74" i="61"/>
  <c r="Q75" i="61"/>
  <c r="S75" i="61" s="1"/>
  <c r="Q76" i="61"/>
  <c r="S76" i="61" s="1"/>
  <c r="Q77" i="61"/>
  <c r="S77" i="61" s="1"/>
  <c r="Q78" i="61"/>
  <c r="S78" i="61" s="1"/>
  <c r="Q79" i="61"/>
  <c r="S79" i="61" s="1"/>
  <c r="Q80" i="61"/>
  <c r="Q81" i="61"/>
  <c r="S81" i="61" s="1"/>
  <c r="Q82" i="61"/>
  <c r="S82" i="61" s="1"/>
  <c r="Q83" i="61"/>
  <c r="S83" i="61" s="1"/>
  <c r="Q84" i="61"/>
  <c r="S84" i="61" s="1"/>
  <c r="Q85" i="61"/>
  <c r="S85" i="61" s="1"/>
  <c r="Q86" i="61"/>
  <c r="Q87" i="61"/>
  <c r="S87" i="61" s="1"/>
  <c r="Q88" i="61"/>
  <c r="S88" i="61" s="1"/>
  <c r="Q89" i="61"/>
  <c r="Q90" i="61"/>
  <c r="S90" i="61" s="1"/>
  <c r="Q91" i="61"/>
  <c r="S91" i="61" s="1"/>
  <c r="Q92" i="61"/>
  <c r="S92" i="61" s="1"/>
  <c r="Q93" i="61"/>
  <c r="S93" i="61" s="1"/>
  <c r="Q94" i="61"/>
  <c r="S94" i="61" s="1"/>
  <c r="Q95" i="61"/>
  <c r="S95" i="61" s="1"/>
  <c r="Q96" i="61"/>
  <c r="S96" i="61" s="1"/>
  <c r="Q97" i="61"/>
  <c r="S97" i="61" s="1"/>
  <c r="Q98" i="61"/>
  <c r="Q3" i="61"/>
  <c r="S3" i="61" s="1"/>
  <c r="F4" i="61"/>
  <c r="AD4" i="61" s="1"/>
  <c r="AF4" i="61" s="1"/>
  <c r="F5" i="61"/>
  <c r="AD5" i="61" s="1"/>
  <c r="AF5" i="61" s="1"/>
  <c r="F6" i="61"/>
  <c r="AD6" i="61" s="1"/>
  <c r="AF6" i="61" s="1"/>
  <c r="F7" i="61"/>
  <c r="F8" i="61"/>
  <c r="AD8" i="61" s="1"/>
  <c r="AF8" i="61" s="1"/>
  <c r="F9" i="61"/>
  <c r="F10" i="61"/>
  <c r="AD10" i="61" s="1"/>
  <c r="AF10" i="61" s="1"/>
  <c r="F11" i="61"/>
  <c r="AD11" i="61" s="1"/>
  <c r="AF11" i="61" s="1"/>
  <c r="F12" i="61"/>
  <c r="AD12" i="61" s="1"/>
  <c r="AF12" i="61" s="1"/>
  <c r="F13" i="61"/>
  <c r="AD13" i="61" s="1"/>
  <c r="AF13" i="61" s="1"/>
  <c r="F14" i="61"/>
  <c r="F15" i="61"/>
  <c r="F16" i="61"/>
  <c r="F17" i="61"/>
  <c r="AD17" i="61" s="1"/>
  <c r="AF17" i="61" s="1"/>
  <c r="F18" i="61"/>
  <c r="AD18" i="61" s="1"/>
  <c r="AF18" i="61" s="1"/>
  <c r="F19" i="61"/>
  <c r="AD19" i="61" s="1"/>
  <c r="AF19" i="61" s="1"/>
  <c r="F20" i="61"/>
  <c r="AD20" i="61" s="1"/>
  <c r="AF20" i="61" s="1"/>
  <c r="F21" i="61"/>
  <c r="AD21" i="61" s="1"/>
  <c r="AF21" i="61" s="1"/>
  <c r="F22" i="61"/>
  <c r="AD22" i="61" s="1"/>
  <c r="AF22" i="61" s="1"/>
  <c r="F23" i="61"/>
  <c r="F24" i="61"/>
  <c r="AD24" i="61" s="1"/>
  <c r="AF24" i="61" s="1"/>
  <c r="F25" i="61"/>
  <c r="AD25" i="61" s="1"/>
  <c r="AF25" i="61" s="1"/>
  <c r="F26" i="61"/>
  <c r="AD26" i="61" s="1"/>
  <c r="AF26" i="61" s="1"/>
  <c r="F27" i="61"/>
  <c r="AD27" i="61" s="1"/>
  <c r="AF27" i="61" s="1"/>
  <c r="F28" i="61"/>
  <c r="AD28" i="61" s="1"/>
  <c r="AF28" i="61" s="1"/>
  <c r="F29" i="61"/>
  <c r="AD29" i="61" s="1"/>
  <c r="AF29" i="61" s="1"/>
  <c r="F30" i="61"/>
  <c r="AD30" i="61" s="1"/>
  <c r="AF30" i="61" s="1"/>
  <c r="F31" i="61"/>
  <c r="F32" i="61"/>
  <c r="AD32" i="61" s="1"/>
  <c r="AF32" i="61" s="1"/>
  <c r="F33" i="61"/>
  <c r="AD33" i="61" s="1"/>
  <c r="AF33" i="61" s="1"/>
  <c r="F34" i="61"/>
  <c r="AD34" i="61" s="1"/>
  <c r="AF34" i="61" s="1"/>
  <c r="F35" i="61"/>
  <c r="AD35" i="61" s="1"/>
  <c r="AF35" i="61" s="1"/>
  <c r="F36" i="61"/>
  <c r="AD36" i="61" s="1"/>
  <c r="AF36" i="61" s="1"/>
  <c r="F37" i="61"/>
  <c r="AD37" i="61" s="1"/>
  <c r="AF37" i="61" s="1"/>
  <c r="F38" i="61"/>
  <c r="AD38" i="61" s="1"/>
  <c r="AF38" i="61" s="1"/>
  <c r="F39" i="61"/>
  <c r="F40" i="61"/>
  <c r="AD40" i="61" s="1"/>
  <c r="AF40" i="61" s="1"/>
  <c r="F41" i="61"/>
  <c r="AD41" i="61" s="1"/>
  <c r="AF41" i="61" s="1"/>
  <c r="F42" i="61"/>
  <c r="AD42" i="61" s="1"/>
  <c r="AF42" i="61" s="1"/>
  <c r="F43" i="61"/>
  <c r="AD43" i="61" s="1"/>
  <c r="AF43" i="61" s="1"/>
  <c r="F44" i="61"/>
  <c r="AD44" i="61" s="1"/>
  <c r="AF44" i="61" s="1"/>
  <c r="F45" i="61"/>
  <c r="AD45" i="61" s="1"/>
  <c r="AF45" i="61" s="1"/>
  <c r="F46" i="61"/>
  <c r="AD46" i="61" s="1"/>
  <c r="AF46" i="61" s="1"/>
  <c r="F47" i="61"/>
  <c r="F48" i="61"/>
  <c r="F49" i="61"/>
  <c r="F50" i="61"/>
  <c r="F51" i="61"/>
  <c r="AD51" i="61" s="1"/>
  <c r="AF51" i="61" s="1"/>
  <c r="F52" i="61"/>
  <c r="F53" i="61"/>
  <c r="AD53" i="61" s="1"/>
  <c r="AF53" i="61" s="1"/>
  <c r="F54" i="61"/>
  <c r="F55" i="61"/>
  <c r="F56" i="61"/>
  <c r="AD56" i="61" s="1"/>
  <c r="AF56" i="61" s="1"/>
  <c r="F57" i="61"/>
  <c r="AD57" i="61" s="1"/>
  <c r="AF57" i="61" s="1"/>
  <c r="F58" i="61"/>
  <c r="AD58" i="61" s="1"/>
  <c r="AF58" i="61" s="1"/>
  <c r="F59" i="61"/>
  <c r="AD59" i="61" s="1"/>
  <c r="AF59" i="61" s="1"/>
  <c r="F60" i="61"/>
  <c r="AD60" i="61" s="1"/>
  <c r="AF60" i="61" s="1"/>
  <c r="F61" i="61"/>
  <c r="AD61" i="61" s="1"/>
  <c r="AF61" i="61" s="1"/>
  <c r="F62" i="61"/>
  <c r="AD62" i="61" s="1"/>
  <c r="AF62" i="61" s="1"/>
  <c r="F63" i="61"/>
  <c r="F64" i="61"/>
  <c r="F65" i="61"/>
  <c r="AD65" i="61" s="1"/>
  <c r="AF65" i="61" s="1"/>
  <c r="F66" i="61"/>
  <c r="F67" i="61"/>
  <c r="AD67" i="61" s="1"/>
  <c r="AF67" i="61" s="1"/>
  <c r="F68" i="61"/>
  <c r="AD68" i="61" s="1"/>
  <c r="AF68" i="61" s="1"/>
  <c r="F69" i="61"/>
  <c r="AD69" i="61" s="1"/>
  <c r="AF69" i="61" s="1"/>
  <c r="F70" i="61"/>
  <c r="F71" i="61"/>
  <c r="F72" i="61"/>
  <c r="F73" i="61"/>
  <c r="F74" i="61"/>
  <c r="AD74" i="61" s="1"/>
  <c r="AF74" i="61" s="1"/>
  <c r="F75" i="61"/>
  <c r="AD75" i="61" s="1"/>
  <c r="AF75" i="61" s="1"/>
  <c r="F76" i="61"/>
  <c r="AD76" i="61" s="1"/>
  <c r="AF76" i="61" s="1"/>
  <c r="F77" i="61"/>
  <c r="AD77" i="61" s="1"/>
  <c r="AF77" i="61" s="1"/>
  <c r="F78" i="61"/>
  <c r="F79" i="61"/>
  <c r="F80" i="61"/>
  <c r="AD80" i="61" s="1"/>
  <c r="AF80" i="61" s="1"/>
  <c r="F81" i="61"/>
  <c r="AD81" i="61" s="1"/>
  <c r="AF81" i="61" s="1"/>
  <c r="F82" i="61"/>
  <c r="AD82" i="61" s="1"/>
  <c r="AF82" i="61" s="1"/>
  <c r="F83" i="61"/>
  <c r="AD83" i="61" s="1"/>
  <c r="AF83" i="61" s="1"/>
  <c r="F84" i="61"/>
  <c r="AD84" i="61" s="1"/>
  <c r="AF84" i="61" s="1"/>
  <c r="F85" i="61"/>
  <c r="AD85" i="61" s="1"/>
  <c r="AF85" i="61" s="1"/>
  <c r="F86" i="61"/>
  <c r="F87" i="61"/>
  <c r="F88" i="61"/>
  <c r="F89" i="61"/>
  <c r="AD89" i="61" s="1"/>
  <c r="AF89" i="61" s="1"/>
  <c r="F90" i="61"/>
  <c r="AD90" i="61" s="1"/>
  <c r="AF90" i="61" s="1"/>
  <c r="F91" i="61"/>
  <c r="AD91" i="61" s="1"/>
  <c r="AF91" i="61" s="1"/>
  <c r="F92" i="61"/>
  <c r="AD92" i="61" s="1"/>
  <c r="AF92" i="61" s="1"/>
  <c r="F93" i="61"/>
  <c r="AD93" i="61" s="1"/>
  <c r="AF93" i="61" s="1"/>
  <c r="F94" i="61"/>
  <c r="F95" i="61"/>
  <c r="F96" i="61"/>
  <c r="F97" i="61"/>
  <c r="AD97" i="61" s="1"/>
  <c r="AF97" i="61" s="1"/>
  <c r="F98" i="61"/>
  <c r="F3" i="61"/>
  <c r="AD3" i="61" s="1"/>
  <c r="AF3" i="61" s="1"/>
  <c r="AG4" i="61" s="1"/>
  <c r="D4" i="61"/>
  <c r="X4" i="61" s="1"/>
  <c r="Z4" i="61" s="1"/>
  <c r="D5" i="61"/>
  <c r="X5" i="61" s="1"/>
  <c r="Z5" i="61" s="1"/>
  <c r="D6" i="61"/>
  <c r="D7" i="61"/>
  <c r="D8" i="61"/>
  <c r="X8" i="61" s="1"/>
  <c r="Z8" i="61" s="1"/>
  <c r="D9" i="61"/>
  <c r="X9" i="61" s="1"/>
  <c r="Z9" i="61" s="1"/>
  <c r="D10" i="61"/>
  <c r="X10" i="61" s="1"/>
  <c r="Z10" i="61" s="1"/>
  <c r="D11" i="61"/>
  <c r="X11" i="61" s="1"/>
  <c r="Z11" i="61" s="1"/>
  <c r="D12" i="61"/>
  <c r="X12" i="61" s="1"/>
  <c r="Z12" i="61" s="1"/>
  <c r="D13" i="61"/>
  <c r="X13" i="61" s="1"/>
  <c r="Z13" i="61" s="1"/>
  <c r="D14" i="61"/>
  <c r="X14" i="61" s="1"/>
  <c r="Z14" i="61" s="1"/>
  <c r="D15" i="61"/>
  <c r="D16" i="61"/>
  <c r="D17" i="61"/>
  <c r="X17" i="61" s="1"/>
  <c r="Z17" i="61" s="1"/>
  <c r="D18" i="61"/>
  <c r="X18" i="61" s="1"/>
  <c r="Z18" i="61" s="1"/>
  <c r="D19" i="61"/>
  <c r="X19" i="61" s="1"/>
  <c r="Z19" i="61" s="1"/>
  <c r="D20" i="61"/>
  <c r="X20" i="61" s="1"/>
  <c r="Z20" i="61" s="1"/>
  <c r="D21" i="61"/>
  <c r="X21" i="61" s="1"/>
  <c r="Z21" i="61" s="1"/>
  <c r="D22" i="61"/>
  <c r="X22" i="61" s="1"/>
  <c r="Z22" i="61" s="1"/>
  <c r="D23" i="61"/>
  <c r="D24" i="61"/>
  <c r="X24" i="61" s="1"/>
  <c r="Z24" i="61" s="1"/>
  <c r="D25" i="61"/>
  <c r="X25" i="61" s="1"/>
  <c r="Z25" i="61" s="1"/>
  <c r="D26" i="61"/>
  <c r="X26" i="61" s="1"/>
  <c r="Z26" i="61" s="1"/>
  <c r="D27" i="61"/>
  <c r="X27" i="61" s="1"/>
  <c r="Z27" i="61" s="1"/>
  <c r="D28" i="61"/>
  <c r="X28" i="61" s="1"/>
  <c r="Z28" i="61" s="1"/>
  <c r="D29" i="61"/>
  <c r="X29" i="61" s="1"/>
  <c r="Z29" i="61" s="1"/>
  <c r="D30" i="61"/>
  <c r="D31" i="61"/>
  <c r="D32" i="61"/>
  <c r="X32" i="61" s="1"/>
  <c r="Z32" i="61" s="1"/>
  <c r="D33" i="61"/>
  <c r="X33" i="61" s="1"/>
  <c r="Z33" i="61" s="1"/>
  <c r="D34" i="61"/>
  <c r="X34" i="61" s="1"/>
  <c r="Z34" i="61" s="1"/>
  <c r="D35" i="61"/>
  <c r="X35" i="61" s="1"/>
  <c r="Z35" i="61" s="1"/>
  <c r="D36" i="61"/>
  <c r="X36" i="61" s="1"/>
  <c r="Z36" i="61" s="1"/>
  <c r="D37" i="61"/>
  <c r="X37" i="61" s="1"/>
  <c r="Z37" i="61" s="1"/>
  <c r="D38" i="61"/>
  <c r="X38" i="61" s="1"/>
  <c r="Z38" i="61" s="1"/>
  <c r="D39" i="61"/>
  <c r="D40" i="61"/>
  <c r="X40" i="61" s="1"/>
  <c r="Z40" i="61" s="1"/>
  <c r="D41" i="61"/>
  <c r="X41" i="61" s="1"/>
  <c r="Z41" i="61" s="1"/>
  <c r="D42" i="61"/>
  <c r="D43" i="61"/>
  <c r="X43" i="61" s="1"/>
  <c r="Z43" i="61" s="1"/>
  <c r="D44" i="61"/>
  <c r="X44" i="61" s="1"/>
  <c r="Z44" i="61" s="1"/>
  <c r="D45" i="61"/>
  <c r="D46" i="61"/>
  <c r="D47" i="61"/>
  <c r="D48" i="61"/>
  <c r="X48" i="61" s="1"/>
  <c r="Z48" i="61" s="1"/>
  <c r="D49" i="61"/>
  <c r="X49" i="61" s="1"/>
  <c r="Z49" i="61" s="1"/>
  <c r="D50" i="61"/>
  <c r="D51" i="61"/>
  <c r="X51" i="61" s="1"/>
  <c r="Z51" i="61" s="1"/>
  <c r="D52" i="61"/>
  <c r="X52" i="61" s="1"/>
  <c r="Z52" i="61" s="1"/>
  <c r="D53" i="61"/>
  <c r="X53" i="61" s="1"/>
  <c r="Z53" i="61" s="1"/>
  <c r="D54" i="61"/>
  <c r="D55" i="61"/>
  <c r="D56" i="61"/>
  <c r="X56" i="61" s="1"/>
  <c r="Z56" i="61" s="1"/>
  <c r="D57" i="61"/>
  <c r="X57" i="61" s="1"/>
  <c r="Z57" i="61" s="1"/>
  <c r="D58" i="61"/>
  <c r="X58" i="61" s="1"/>
  <c r="Z58" i="61" s="1"/>
  <c r="D59" i="61"/>
  <c r="X59" i="61" s="1"/>
  <c r="Z59" i="61" s="1"/>
  <c r="D60" i="61"/>
  <c r="X60" i="61" s="1"/>
  <c r="Z60" i="61" s="1"/>
  <c r="D61" i="61"/>
  <c r="X61" i="61" s="1"/>
  <c r="Z61" i="61" s="1"/>
  <c r="D62" i="61"/>
  <c r="X62" i="61" s="1"/>
  <c r="Z62" i="61" s="1"/>
  <c r="D63" i="61"/>
  <c r="X63" i="61" s="1"/>
  <c r="Z63" i="61" s="1"/>
  <c r="D64" i="61"/>
  <c r="X64" i="61" s="1"/>
  <c r="Z64" i="61" s="1"/>
  <c r="D65" i="61"/>
  <c r="X65" i="61" s="1"/>
  <c r="Z65" i="61" s="1"/>
  <c r="D66" i="61"/>
  <c r="X66" i="61" s="1"/>
  <c r="Z66" i="61" s="1"/>
  <c r="D67" i="61"/>
  <c r="X67" i="61" s="1"/>
  <c r="Z67" i="61" s="1"/>
  <c r="D68" i="61"/>
  <c r="X68" i="61" s="1"/>
  <c r="Z68" i="61" s="1"/>
  <c r="D69" i="61"/>
  <c r="X69" i="61" s="1"/>
  <c r="Z69" i="61" s="1"/>
  <c r="D70" i="61"/>
  <c r="D71" i="61"/>
  <c r="X71" i="61" s="1"/>
  <c r="Z71" i="61" s="1"/>
  <c r="D72" i="61"/>
  <c r="X72" i="61" s="1"/>
  <c r="Z72" i="61" s="1"/>
  <c r="D73" i="61"/>
  <c r="X73" i="61" s="1"/>
  <c r="Z73" i="61" s="1"/>
  <c r="D74" i="61"/>
  <c r="D75" i="61"/>
  <c r="X75" i="61" s="1"/>
  <c r="Z75" i="61" s="1"/>
  <c r="D76" i="61"/>
  <c r="X76" i="61" s="1"/>
  <c r="Z76" i="61" s="1"/>
  <c r="D77" i="61"/>
  <c r="X77" i="61" s="1"/>
  <c r="Z77" i="61" s="1"/>
  <c r="D78" i="61"/>
  <c r="X78" i="61" s="1"/>
  <c r="Z78" i="61" s="1"/>
  <c r="D79" i="61"/>
  <c r="X79" i="61" s="1"/>
  <c r="Z79" i="61" s="1"/>
  <c r="D80" i="61"/>
  <c r="X80" i="61" s="1"/>
  <c r="Z80" i="61" s="1"/>
  <c r="D81" i="61"/>
  <c r="X81" i="61" s="1"/>
  <c r="Z81" i="61" s="1"/>
  <c r="D82" i="61"/>
  <c r="X82" i="61" s="1"/>
  <c r="Z82" i="61" s="1"/>
  <c r="D83" i="61"/>
  <c r="X83" i="61" s="1"/>
  <c r="Z83" i="61" s="1"/>
  <c r="D84" i="61"/>
  <c r="X84" i="61" s="1"/>
  <c r="Z84" i="61" s="1"/>
  <c r="D85" i="61"/>
  <c r="X85" i="61" s="1"/>
  <c r="Z85" i="61" s="1"/>
  <c r="D86" i="61"/>
  <c r="X86" i="61" s="1"/>
  <c r="Z86" i="61" s="1"/>
  <c r="D87" i="61"/>
  <c r="D88" i="61"/>
  <c r="X88" i="61" s="1"/>
  <c r="Z88" i="61" s="1"/>
  <c r="D89" i="61"/>
  <c r="X89" i="61" s="1"/>
  <c r="Z89" i="61" s="1"/>
  <c r="D90" i="61"/>
  <c r="D91" i="61"/>
  <c r="X91" i="61" s="1"/>
  <c r="Z91" i="61" s="1"/>
  <c r="D92" i="61"/>
  <c r="X92" i="61" s="1"/>
  <c r="Z92" i="61" s="1"/>
  <c r="D93" i="61"/>
  <c r="X93" i="61" s="1"/>
  <c r="Z93" i="61" s="1"/>
  <c r="D94" i="61"/>
  <c r="X94" i="61" s="1"/>
  <c r="Z94" i="61" s="1"/>
  <c r="D95" i="61"/>
  <c r="D96" i="61"/>
  <c r="X96" i="61" s="1"/>
  <c r="Z96" i="61" s="1"/>
  <c r="D97" i="61"/>
  <c r="X97" i="61" s="1"/>
  <c r="Z97" i="61" s="1"/>
  <c r="D98" i="61"/>
  <c r="X98" i="61" s="1"/>
  <c r="Z98" i="61" s="1"/>
  <c r="D3" i="61"/>
  <c r="X3" i="61" s="1"/>
  <c r="Z3" i="61" s="1"/>
  <c r="C4" i="61"/>
  <c r="R4" i="61" s="1"/>
  <c r="T4" i="61" s="1"/>
  <c r="C5" i="61"/>
  <c r="R5" i="61" s="1"/>
  <c r="T5" i="61" s="1"/>
  <c r="C6" i="61"/>
  <c r="C7" i="61"/>
  <c r="R7" i="61" s="1"/>
  <c r="T7" i="61" s="1"/>
  <c r="C8" i="61"/>
  <c r="C9" i="61"/>
  <c r="R9" i="61" s="1"/>
  <c r="T9" i="61" s="1"/>
  <c r="C10" i="61"/>
  <c r="R10" i="61" s="1"/>
  <c r="T10" i="61" s="1"/>
  <c r="C11" i="61"/>
  <c r="R11" i="61" s="1"/>
  <c r="T11" i="61" s="1"/>
  <c r="C12" i="61"/>
  <c r="R12" i="61" s="1"/>
  <c r="T12" i="61" s="1"/>
  <c r="C13" i="61"/>
  <c r="R13" i="61" s="1"/>
  <c r="T13" i="61" s="1"/>
  <c r="C14" i="61"/>
  <c r="C15" i="61"/>
  <c r="R15" i="61" s="1"/>
  <c r="T15" i="61" s="1"/>
  <c r="C16" i="61"/>
  <c r="C17" i="61"/>
  <c r="R17" i="61" s="1"/>
  <c r="T17" i="61" s="1"/>
  <c r="C18" i="61"/>
  <c r="R18" i="61" s="1"/>
  <c r="T18" i="61" s="1"/>
  <c r="C19" i="61"/>
  <c r="R19" i="61" s="1"/>
  <c r="T19" i="61" s="1"/>
  <c r="C20" i="61"/>
  <c r="C21" i="61"/>
  <c r="R21" i="61" s="1"/>
  <c r="T21" i="61" s="1"/>
  <c r="C22" i="61"/>
  <c r="C23" i="61"/>
  <c r="C24" i="61"/>
  <c r="C25" i="61"/>
  <c r="R25" i="61" s="1"/>
  <c r="T25" i="61" s="1"/>
  <c r="C26" i="61"/>
  <c r="R26" i="61" s="1"/>
  <c r="T26" i="61" s="1"/>
  <c r="C27" i="61"/>
  <c r="R27" i="61" s="1"/>
  <c r="T27" i="61" s="1"/>
  <c r="C28" i="61"/>
  <c r="C29" i="61"/>
  <c r="R29" i="61" s="1"/>
  <c r="T29" i="61" s="1"/>
  <c r="C30" i="61"/>
  <c r="C31" i="61"/>
  <c r="R31" i="61" s="1"/>
  <c r="T31" i="61" s="1"/>
  <c r="C32" i="61"/>
  <c r="C33" i="61"/>
  <c r="R33" i="61" s="1"/>
  <c r="T33" i="61" s="1"/>
  <c r="C34" i="61"/>
  <c r="R34" i="61" s="1"/>
  <c r="T34" i="61" s="1"/>
  <c r="C35" i="61"/>
  <c r="R35" i="61" s="1"/>
  <c r="T35" i="61" s="1"/>
  <c r="C36" i="61"/>
  <c r="R36" i="61" s="1"/>
  <c r="T36" i="61" s="1"/>
  <c r="C37" i="61"/>
  <c r="R37" i="61" s="1"/>
  <c r="T37" i="61" s="1"/>
  <c r="C38" i="61"/>
  <c r="C39" i="61"/>
  <c r="R39" i="61" s="1"/>
  <c r="T39" i="61" s="1"/>
  <c r="C40" i="61"/>
  <c r="R40" i="61" s="1"/>
  <c r="T40" i="61" s="1"/>
  <c r="C41" i="61"/>
  <c r="R41" i="61" s="1"/>
  <c r="T41" i="61" s="1"/>
  <c r="C42" i="61"/>
  <c r="C43" i="61"/>
  <c r="R43" i="61" s="1"/>
  <c r="T43" i="61" s="1"/>
  <c r="C44" i="61"/>
  <c r="R44" i="61" s="1"/>
  <c r="T44" i="61" s="1"/>
  <c r="C45" i="61"/>
  <c r="R45" i="61" s="1"/>
  <c r="T45" i="61" s="1"/>
  <c r="C46" i="61"/>
  <c r="C47" i="61"/>
  <c r="C48" i="61"/>
  <c r="R48" i="61" s="1"/>
  <c r="T48" i="61" s="1"/>
  <c r="C49" i="61"/>
  <c r="R49" i="61" s="1"/>
  <c r="T49" i="61" s="1"/>
  <c r="C50" i="61"/>
  <c r="R50" i="61" s="1"/>
  <c r="T50" i="61" s="1"/>
  <c r="C51" i="61"/>
  <c r="R51" i="61" s="1"/>
  <c r="T51" i="61" s="1"/>
  <c r="C52" i="61"/>
  <c r="R52" i="61" s="1"/>
  <c r="T52" i="61" s="1"/>
  <c r="C53" i="61"/>
  <c r="R53" i="61" s="1"/>
  <c r="T53" i="61" s="1"/>
  <c r="C54" i="61"/>
  <c r="C55" i="61"/>
  <c r="C56" i="61"/>
  <c r="C57" i="61"/>
  <c r="R57" i="61" s="1"/>
  <c r="T57" i="61" s="1"/>
  <c r="C58" i="61"/>
  <c r="R58" i="61" s="1"/>
  <c r="T58" i="61" s="1"/>
  <c r="C59" i="61"/>
  <c r="R59" i="61" s="1"/>
  <c r="T59" i="61" s="1"/>
  <c r="C60" i="61"/>
  <c r="R60" i="61" s="1"/>
  <c r="T60" i="61" s="1"/>
  <c r="C61" i="61"/>
  <c r="R61" i="61" s="1"/>
  <c r="T61" i="61" s="1"/>
  <c r="C62" i="61"/>
  <c r="C63" i="61"/>
  <c r="R63" i="61" s="1"/>
  <c r="T63" i="61" s="1"/>
  <c r="C64" i="61"/>
  <c r="R64" i="61" s="1"/>
  <c r="T64" i="61" s="1"/>
  <c r="C65" i="61"/>
  <c r="R65" i="61" s="1"/>
  <c r="T65" i="61" s="1"/>
  <c r="C66" i="61"/>
  <c r="C67" i="61"/>
  <c r="C68" i="61"/>
  <c r="R68" i="61" s="1"/>
  <c r="T68" i="61" s="1"/>
  <c r="C69" i="61"/>
  <c r="R69" i="61" s="1"/>
  <c r="T69" i="61" s="1"/>
  <c r="C70" i="61"/>
  <c r="C71" i="61"/>
  <c r="C72" i="61"/>
  <c r="R72" i="61" s="1"/>
  <c r="T72" i="61" s="1"/>
  <c r="C73" i="61"/>
  <c r="R73" i="61" s="1"/>
  <c r="T73" i="61" s="1"/>
  <c r="C74" i="61"/>
  <c r="R74" i="61" s="1"/>
  <c r="T74" i="61" s="1"/>
  <c r="C75" i="61"/>
  <c r="R75" i="61" s="1"/>
  <c r="T75" i="61" s="1"/>
  <c r="C76" i="61"/>
  <c r="R76" i="61" s="1"/>
  <c r="C77" i="61"/>
  <c r="R77" i="61" s="1"/>
  <c r="T77" i="61" s="1"/>
  <c r="C78" i="61"/>
  <c r="C79" i="61"/>
  <c r="C80" i="61"/>
  <c r="R80" i="61" s="1"/>
  <c r="T80" i="61" s="1"/>
  <c r="C81" i="61"/>
  <c r="R81" i="61" s="1"/>
  <c r="T81" i="61" s="1"/>
  <c r="C82" i="61"/>
  <c r="C83" i="61"/>
  <c r="R83" i="61" s="1"/>
  <c r="T83" i="61" s="1"/>
  <c r="C84" i="61"/>
  <c r="R84" i="61" s="1"/>
  <c r="T84" i="61" s="1"/>
  <c r="C85" i="61"/>
  <c r="C86" i="61"/>
  <c r="C87" i="61"/>
  <c r="C88" i="61"/>
  <c r="C89" i="61"/>
  <c r="R89" i="61" s="1"/>
  <c r="T89" i="61" s="1"/>
  <c r="C90" i="61"/>
  <c r="R90" i="61" s="1"/>
  <c r="T90" i="61" s="1"/>
  <c r="C91" i="61"/>
  <c r="R91" i="61" s="1"/>
  <c r="T91" i="61" s="1"/>
  <c r="C92" i="61"/>
  <c r="R92" i="61" s="1"/>
  <c r="T92" i="61" s="1"/>
  <c r="C93" i="61"/>
  <c r="R93" i="61" s="1"/>
  <c r="T93" i="61" s="1"/>
  <c r="C94" i="61"/>
  <c r="C95" i="61"/>
  <c r="C96" i="61"/>
  <c r="R96" i="61" s="1"/>
  <c r="T96" i="61" s="1"/>
  <c r="C97" i="61"/>
  <c r="R97" i="61" s="1"/>
  <c r="T97" i="61" s="1"/>
  <c r="C98" i="61"/>
  <c r="R98" i="61" s="1"/>
  <c r="T98" i="61" s="1"/>
  <c r="C3" i="61"/>
  <c r="R3" i="61" s="1"/>
  <c r="T3" i="61" s="1"/>
  <c r="B4" i="61"/>
  <c r="J4" i="61" s="1"/>
  <c r="B5" i="61"/>
  <c r="J5" i="61" s="1"/>
  <c r="B6" i="61"/>
  <c r="B7" i="61"/>
  <c r="J7" i="61" s="1"/>
  <c r="B8" i="61"/>
  <c r="J8" i="61" s="1"/>
  <c r="B9" i="61"/>
  <c r="J9" i="61" s="1"/>
  <c r="B10" i="61"/>
  <c r="J10" i="61" s="1"/>
  <c r="B11" i="61"/>
  <c r="J11" i="61" s="1"/>
  <c r="B12" i="61"/>
  <c r="B13" i="61"/>
  <c r="J13" i="61" s="1"/>
  <c r="B14" i="61"/>
  <c r="B15" i="61"/>
  <c r="J15" i="61" s="1"/>
  <c r="B16" i="61"/>
  <c r="J16" i="61" s="1"/>
  <c r="B17" i="61"/>
  <c r="J17" i="61" s="1"/>
  <c r="B18" i="61"/>
  <c r="J18" i="61" s="1"/>
  <c r="B19" i="61"/>
  <c r="J19" i="61" s="1"/>
  <c r="B20" i="61"/>
  <c r="I20" i="61" s="1"/>
  <c r="B21" i="61"/>
  <c r="J21" i="61" s="1"/>
  <c r="B22" i="61"/>
  <c r="B23" i="61"/>
  <c r="I23" i="61" s="1"/>
  <c r="B24" i="61"/>
  <c r="J24" i="61" s="1"/>
  <c r="B25" i="61"/>
  <c r="J25" i="61" s="1"/>
  <c r="B26" i="61"/>
  <c r="I26" i="61" s="1"/>
  <c r="B27" i="61"/>
  <c r="B28" i="61"/>
  <c r="B29" i="61"/>
  <c r="J29" i="61" s="1"/>
  <c r="B30" i="61"/>
  <c r="B31" i="61"/>
  <c r="I31" i="61" s="1"/>
  <c r="B32" i="61"/>
  <c r="J32" i="61" s="1"/>
  <c r="B33" i="61"/>
  <c r="I33" i="61" s="1"/>
  <c r="B34" i="61"/>
  <c r="J34" i="61" s="1"/>
  <c r="B35" i="61"/>
  <c r="J35" i="61" s="1"/>
  <c r="B36" i="61"/>
  <c r="J36" i="61" s="1"/>
  <c r="B37" i="61"/>
  <c r="J37" i="61" s="1"/>
  <c r="B38" i="61"/>
  <c r="J38" i="61" s="1"/>
  <c r="B39" i="61"/>
  <c r="B40" i="61"/>
  <c r="I40" i="61" s="1"/>
  <c r="B41" i="61"/>
  <c r="J41" i="61" s="1"/>
  <c r="B42" i="61"/>
  <c r="B43" i="61"/>
  <c r="J43" i="61" s="1"/>
  <c r="B44" i="61"/>
  <c r="J44" i="61" s="1"/>
  <c r="B45" i="61"/>
  <c r="J45" i="61" s="1"/>
  <c r="B46" i="61"/>
  <c r="J46" i="61" s="1"/>
  <c r="B47" i="61"/>
  <c r="B48" i="61"/>
  <c r="B49" i="61"/>
  <c r="J49" i="61" s="1"/>
  <c r="B50" i="61"/>
  <c r="J50" i="61" s="1"/>
  <c r="B51" i="61"/>
  <c r="J51" i="61" s="1"/>
  <c r="B52" i="61"/>
  <c r="B53" i="61"/>
  <c r="J53" i="61" s="1"/>
  <c r="B54" i="61"/>
  <c r="B55" i="61"/>
  <c r="B56" i="61"/>
  <c r="J56" i="61" s="1"/>
  <c r="B57" i="61"/>
  <c r="B58" i="61"/>
  <c r="I58" i="61" s="1"/>
  <c r="B59" i="61"/>
  <c r="B60" i="61"/>
  <c r="J60" i="61" s="1"/>
  <c r="B61" i="61"/>
  <c r="J61" i="61" s="1"/>
  <c r="B62" i="61"/>
  <c r="B63" i="61"/>
  <c r="I63" i="61" s="1"/>
  <c r="B64" i="61"/>
  <c r="B65" i="61"/>
  <c r="I65" i="61" s="1"/>
  <c r="B66" i="61"/>
  <c r="J66" i="61" s="1"/>
  <c r="B67" i="61"/>
  <c r="J67" i="61" s="1"/>
  <c r="B68" i="61"/>
  <c r="B69" i="61"/>
  <c r="B70" i="61"/>
  <c r="B71" i="61"/>
  <c r="J71" i="61" s="1"/>
  <c r="B72" i="61"/>
  <c r="B73" i="61"/>
  <c r="J73" i="61" s="1"/>
  <c r="B74" i="61"/>
  <c r="J74" i="61" s="1"/>
  <c r="B75" i="61"/>
  <c r="J75" i="61" s="1"/>
  <c r="B76" i="61"/>
  <c r="B77" i="61"/>
  <c r="J77" i="61" s="1"/>
  <c r="B78" i="61"/>
  <c r="J78" i="61" s="1"/>
  <c r="B79" i="61"/>
  <c r="B80" i="61"/>
  <c r="B81" i="61"/>
  <c r="B82" i="61"/>
  <c r="B83" i="61"/>
  <c r="J83" i="61" s="1"/>
  <c r="B84" i="61"/>
  <c r="B85" i="61"/>
  <c r="J85" i="61" s="1"/>
  <c r="B86" i="61"/>
  <c r="B87" i="61"/>
  <c r="J87" i="61" s="1"/>
  <c r="B88" i="61"/>
  <c r="B89" i="61"/>
  <c r="J89" i="61" s="1"/>
  <c r="B90" i="61"/>
  <c r="J90" i="61" s="1"/>
  <c r="B91" i="61"/>
  <c r="B92" i="61"/>
  <c r="B93" i="61"/>
  <c r="B94" i="61"/>
  <c r="J94" i="61" s="1"/>
  <c r="B95" i="61"/>
  <c r="B96" i="61"/>
  <c r="B97" i="61"/>
  <c r="B98" i="61"/>
  <c r="J98" i="61" s="1"/>
  <c r="B3" i="61"/>
  <c r="J3" i="61" s="1"/>
  <c r="L3" i="61" s="1"/>
  <c r="K4" i="61" s="1"/>
  <c r="S98" i="61"/>
  <c r="N98" i="61"/>
  <c r="AD96" i="61"/>
  <c r="AF96" i="61" s="1"/>
  <c r="Y96" i="61"/>
  <c r="AE95" i="61"/>
  <c r="AD95" i="61"/>
  <c r="AF95" i="61" s="1"/>
  <c r="X95" i="61"/>
  <c r="Z95" i="61" s="1"/>
  <c r="R95" i="61"/>
  <c r="T95" i="61" s="1"/>
  <c r="AE94" i="61"/>
  <c r="R94" i="61"/>
  <c r="T94" i="61" s="1"/>
  <c r="AE89" i="61"/>
  <c r="S89" i="61"/>
  <c r="AE88" i="61"/>
  <c r="AD88" i="61"/>
  <c r="AF88" i="61" s="1"/>
  <c r="R88" i="61"/>
  <c r="T88" i="61" s="1"/>
  <c r="AE87" i="61"/>
  <c r="X87" i="61"/>
  <c r="Z87" i="61" s="1"/>
  <c r="R87" i="61"/>
  <c r="T87" i="61" s="1"/>
  <c r="R86" i="61"/>
  <c r="T86" i="61" s="1"/>
  <c r="S86" i="61"/>
  <c r="J86" i="61"/>
  <c r="Y82" i="61"/>
  <c r="R82" i="61"/>
  <c r="T82" i="61" s="1"/>
  <c r="J82" i="61"/>
  <c r="AE81" i="61"/>
  <c r="Y81" i="61"/>
  <c r="AE80" i="61"/>
  <c r="S80" i="61"/>
  <c r="R79" i="61"/>
  <c r="T79" i="61" s="1"/>
  <c r="AD79" i="61"/>
  <c r="AF79" i="61" s="1"/>
  <c r="AE78" i="61"/>
  <c r="R78" i="61"/>
  <c r="T78" i="61" s="1"/>
  <c r="T76" i="61"/>
  <c r="S74" i="61"/>
  <c r="AD73" i="61"/>
  <c r="AF73" i="61" s="1"/>
  <c r="S73" i="61"/>
  <c r="AD72" i="61"/>
  <c r="AF72" i="61" s="1"/>
  <c r="Y72" i="61"/>
  <c r="AD71" i="61"/>
  <c r="AF71" i="61" s="1"/>
  <c r="R71" i="61"/>
  <c r="T71" i="61" s="1"/>
  <c r="AE70" i="61"/>
  <c r="Y70" i="61"/>
  <c r="S70" i="61"/>
  <c r="J70" i="61"/>
  <c r="AD70" i="61"/>
  <c r="AF70" i="61" s="1"/>
  <c r="X70" i="61"/>
  <c r="Z70" i="61" s="1"/>
  <c r="R70" i="61"/>
  <c r="T70" i="61" s="1"/>
  <c r="Y66" i="61"/>
  <c r="AD66" i="61"/>
  <c r="AF66" i="61" s="1"/>
  <c r="AE64" i="61"/>
  <c r="S64" i="61"/>
  <c r="J64" i="61"/>
  <c r="AD63" i="61"/>
  <c r="AF63" i="61" s="1"/>
  <c r="AE63" i="61"/>
  <c r="Y63" i="61"/>
  <c r="AE62" i="61"/>
  <c r="R62" i="61"/>
  <c r="T62" i="61" s="1"/>
  <c r="AE58" i="61"/>
  <c r="Y58" i="61"/>
  <c r="J57" i="61"/>
  <c r="AE56" i="61"/>
  <c r="S56" i="61"/>
  <c r="R56" i="61"/>
  <c r="T56" i="61" s="1"/>
  <c r="AD55" i="61"/>
  <c r="AF55" i="61" s="1"/>
  <c r="J55" i="61"/>
  <c r="X55" i="61"/>
  <c r="Z55" i="61" s="1"/>
  <c r="AE54" i="61"/>
  <c r="X54" i="61"/>
  <c r="Z54" i="61" s="1"/>
  <c r="Y54" i="61"/>
  <c r="S54" i="61"/>
  <c r="AD54" i="61"/>
  <c r="AF54" i="61" s="1"/>
  <c r="J54" i="61"/>
  <c r="AD50" i="61"/>
  <c r="AF50" i="61" s="1"/>
  <c r="X50" i="61"/>
  <c r="Z50" i="61" s="1"/>
  <c r="AD49" i="61"/>
  <c r="AF49" i="61" s="1"/>
  <c r="AD48" i="61"/>
  <c r="AF48" i="61" s="1"/>
  <c r="AE48" i="61"/>
  <c r="AD47" i="61"/>
  <c r="AF47" i="61" s="1"/>
  <c r="X47" i="61"/>
  <c r="Z47" i="61" s="1"/>
  <c r="Y47" i="61"/>
  <c r="J47" i="61"/>
  <c r="R47" i="61"/>
  <c r="T47" i="61" s="1"/>
  <c r="AE46" i="61"/>
  <c r="Y46" i="61"/>
  <c r="X46" i="61"/>
  <c r="Z46" i="61" s="1"/>
  <c r="AE42" i="61"/>
  <c r="J42" i="61"/>
  <c r="X42" i="61"/>
  <c r="Z42" i="61" s="1"/>
  <c r="Y41" i="61"/>
  <c r="S41" i="61"/>
  <c r="S40" i="61"/>
  <c r="J40" i="61"/>
  <c r="AE39" i="61"/>
  <c r="X39" i="61"/>
  <c r="Z39" i="61" s="1"/>
  <c r="Y39" i="61"/>
  <c r="J39" i="61"/>
  <c r="AD39" i="61"/>
  <c r="AF39" i="61" s="1"/>
  <c r="Y34" i="61"/>
  <c r="AE33" i="61"/>
  <c r="S33" i="61"/>
  <c r="Y32" i="61"/>
  <c r="S32" i="61"/>
  <c r="AD31" i="61"/>
  <c r="AF31" i="61" s="1"/>
  <c r="Z31" i="61"/>
  <c r="S31" i="61"/>
  <c r="X31" i="61"/>
  <c r="AE30" i="61"/>
  <c r="Y30" i="61"/>
  <c r="S30" i="61"/>
  <c r="X30" i="61"/>
  <c r="Z30" i="61" s="1"/>
  <c r="R30" i="61"/>
  <c r="T30" i="61" s="1"/>
  <c r="J27" i="61"/>
  <c r="AE24" i="61"/>
  <c r="S24" i="61"/>
  <c r="I24" i="61"/>
  <c r="AD23" i="61"/>
  <c r="AF23" i="61" s="1"/>
  <c r="Y23" i="61"/>
  <c r="R23" i="61"/>
  <c r="T23" i="61" s="1"/>
  <c r="X23" i="61"/>
  <c r="Z23" i="61" s="1"/>
  <c r="J23" i="61"/>
  <c r="AE22" i="61"/>
  <c r="R22" i="61"/>
  <c r="T22" i="61" s="1"/>
  <c r="I22" i="61"/>
  <c r="J20" i="61"/>
  <c r="AD16" i="61"/>
  <c r="AF16" i="61" s="1"/>
  <c r="AE16" i="61"/>
  <c r="X16" i="61"/>
  <c r="Z16" i="61" s="1"/>
  <c r="AD15" i="61"/>
  <c r="AF15" i="61" s="1"/>
  <c r="X15" i="61"/>
  <c r="Z15" i="61" s="1"/>
  <c r="AE14" i="61"/>
  <c r="Y14" i="61"/>
  <c r="R14" i="61"/>
  <c r="T14" i="61" s="1"/>
  <c r="J14" i="61"/>
  <c r="S10" i="61"/>
  <c r="AD9" i="61"/>
  <c r="AF9" i="61" s="1"/>
  <c r="AE8" i="61"/>
  <c r="AE7" i="61"/>
  <c r="AD7" i="61"/>
  <c r="AF7" i="61" s="1"/>
  <c r="X7" i="61"/>
  <c r="Z7" i="61" s="1"/>
  <c r="AE6" i="61"/>
  <c r="Y6" i="61"/>
  <c r="X6" i="61"/>
  <c r="Z6" i="61" s="1"/>
  <c r="R6" i="61"/>
  <c r="T6" i="61" s="1"/>
  <c r="J6" i="61"/>
  <c r="AA4" i="60"/>
  <c r="AA5" i="60"/>
  <c r="AA6" i="60"/>
  <c r="AC6" i="60" s="1"/>
  <c r="AA7" i="60"/>
  <c r="AA8" i="60"/>
  <c r="AA9" i="60"/>
  <c r="AA10" i="60"/>
  <c r="AC10" i="60" s="1"/>
  <c r="AA11" i="60"/>
  <c r="AC11" i="60" s="1"/>
  <c r="AA12" i="60"/>
  <c r="AC12" i="60" s="1"/>
  <c r="AA13" i="60"/>
  <c r="AA14" i="60"/>
  <c r="AA15" i="60"/>
  <c r="AA16" i="60"/>
  <c r="AA17" i="60"/>
  <c r="AC17" i="60" s="1"/>
  <c r="AA18" i="60"/>
  <c r="AC18" i="60" s="1"/>
  <c r="AA19" i="60"/>
  <c r="AC19" i="60" s="1"/>
  <c r="AA20" i="60"/>
  <c r="AC20" i="60" s="1"/>
  <c r="AA21" i="60"/>
  <c r="AA22" i="60"/>
  <c r="AA23" i="60"/>
  <c r="AA24" i="60"/>
  <c r="AA25" i="60"/>
  <c r="AA26" i="60"/>
  <c r="AC26" i="60" s="1"/>
  <c r="AA27" i="60"/>
  <c r="AC27" i="60" s="1"/>
  <c r="AA28" i="60"/>
  <c r="AC28" i="60" s="1"/>
  <c r="AA29" i="60"/>
  <c r="AA30" i="60"/>
  <c r="AA31" i="60"/>
  <c r="AA32" i="60"/>
  <c r="AA33" i="60"/>
  <c r="AC33" i="60" s="1"/>
  <c r="AA34" i="60"/>
  <c r="AA35" i="60"/>
  <c r="AC35" i="60" s="1"/>
  <c r="AA36" i="60"/>
  <c r="AC36" i="60" s="1"/>
  <c r="AA37" i="60"/>
  <c r="AA38" i="60"/>
  <c r="AA39" i="60"/>
  <c r="AA40" i="60"/>
  <c r="AA41" i="60"/>
  <c r="AC41" i="60" s="1"/>
  <c r="AA42" i="60"/>
  <c r="AA43" i="60"/>
  <c r="AC43" i="60" s="1"/>
  <c r="AA44" i="60"/>
  <c r="AA45" i="60"/>
  <c r="AA46" i="60"/>
  <c r="AC46" i="60" s="1"/>
  <c r="AA47" i="60"/>
  <c r="AA48" i="60"/>
  <c r="AA49" i="60"/>
  <c r="AA50" i="60"/>
  <c r="AC50" i="60" s="1"/>
  <c r="AA51" i="60"/>
  <c r="AC51" i="60" s="1"/>
  <c r="AA52" i="60"/>
  <c r="AC52" i="60" s="1"/>
  <c r="AA53" i="60"/>
  <c r="AA54" i="60"/>
  <c r="AC54" i="60" s="1"/>
  <c r="AA55" i="60"/>
  <c r="AA56" i="60"/>
  <c r="AA57" i="60"/>
  <c r="AC57" i="60" s="1"/>
  <c r="AA58" i="60"/>
  <c r="AA59" i="60"/>
  <c r="AC59" i="60" s="1"/>
  <c r="AA60" i="60"/>
  <c r="AA61" i="60"/>
  <c r="AA62" i="60"/>
  <c r="AA63" i="60"/>
  <c r="AA64" i="60"/>
  <c r="AA65" i="60"/>
  <c r="AC65" i="60" s="1"/>
  <c r="AA66" i="60"/>
  <c r="AA67" i="60"/>
  <c r="AC67" i="60" s="1"/>
  <c r="AA68" i="60"/>
  <c r="AA69" i="60"/>
  <c r="AA70" i="60"/>
  <c r="AA71" i="60"/>
  <c r="AA72" i="60"/>
  <c r="AA73" i="60"/>
  <c r="AA74" i="60"/>
  <c r="AC74" i="60" s="1"/>
  <c r="AA75" i="60"/>
  <c r="AC75" i="60" s="1"/>
  <c r="AA76" i="60"/>
  <c r="AC76" i="60" s="1"/>
  <c r="AA77" i="60"/>
  <c r="AA78" i="60"/>
  <c r="AA79" i="60"/>
  <c r="AA80" i="60"/>
  <c r="AA81" i="60"/>
  <c r="AC81" i="60" s="1"/>
  <c r="AA82" i="60"/>
  <c r="AA83" i="60"/>
  <c r="AC83" i="60" s="1"/>
  <c r="AA84" i="60"/>
  <c r="AA85" i="60"/>
  <c r="AA86" i="60"/>
  <c r="AC86" i="60" s="1"/>
  <c r="AA87" i="60"/>
  <c r="AA88" i="60"/>
  <c r="AA89" i="60"/>
  <c r="AA90" i="60"/>
  <c r="AC90" i="60" s="1"/>
  <c r="AA91" i="60"/>
  <c r="AC91" i="60" s="1"/>
  <c r="AA92" i="60"/>
  <c r="AC92" i="60" s="1"/>
  <c r="AA93" i="60"/>
  <c r="AA94" i="60"/>
  <c r="AA95" i="60"/>
  <c r="AA96" i="60"/>
  <c r="AA97" i="60"/>
  <c r="AC97" i="60" s="1"/>
  <c r="AA98" i="60"/>
  <c r="AA3" i="60"/>
  <c r="U4" i="60"/>
  <c r="U5" i="60"/>
  <c r="U6" i="60"/>
  <c r="U7" i="60"/>
  <c r="U8" i="60"/>
  <c r="U9" i="60"/>
  <c r="U10" i="60"/>
  <c r="W10" i="60" s="1"/>
  <c r="U11" i="60"/>
  <c r="W11" i="60" s="1"/>
  <c r="U12" i="60"/>
  <c r="U13" i="60"/>
  <c r="U14" i="60"/>
  <c r="W14" i="60" s="1"/>
  <c r="U15" i="60"/>
  <c r="U16" i="60"/>
  <c r="U17" i="60"/>
  <c r="W17" i="60" s="1"/>
  <c r="U18" i="60"/>
  <c r="W18" i="60" s="1"/>
  <c r="U19" i="60"/>
  <c r="W19" i="60" s="1"/>
  <c r="U20" i="60"/>
  <c r="U21" i="60"/>
  <c r="U22" i="60"/>
  <c r="U23" i="60"/>
  <c r="U24" i="60"/>
  <c r="U25" i="60"/>
  <c r="W25" i="60" s="1"/>
  <c r="U26" i="60"/>
  <c r="W26" i="60" s="1"/>
  <c r="U27" i="60"/>
  <c r="W27" i="60" s="1"/>
  <c r="U28" i="60"/>
  <c r="U29" i="60"/>
  <c r="U30" i="60"/>
  <c r="U31" i="60"/>
  <c r="U32" i="60"/>
  <c r="W32" i="60" s="1"/>
  <c r="U33" i="60"/>
  <c r="W33" i="60" s="1"/>
  <c r="U34" i="60"/>
  <c r="W34" i="60" s="1"/>
  <c r="U35" i="60"/>
  <c r="W35" i="60" s="1"/>
  <c r="U36" i="60"/>
  <c r="U37" i="60"/>
  <c r="U38" i="60"/>
  <c r="U39" i="60"/>
  <c r="U40" i="60"/>
  <c r="W40" i="60" s="1"/>
  <c r="U41" i="60"/>
  <c r="W41" i="60" s="1"/>
  <c r="U42" i="60"/>
  <c r="W42" i="60" s="1"/>
  <c r="U43" i="60"/>
  <c r="W43" i="60" s="1"/>
  <c r="U44" i="60"/>
  <c r="U45" i="60"/>
  <c r="U46" i="60"/>
  <c r="U47" i="60"/>
  <c r="U48" i="60"/>
  <c r="W48" i="60" s="1"/>
  <c r="U49" i="60"/>
  <c r="W49" i="60" s="1"/>
  <c r="U50" i="60"/>
  <c r="W50" i="60" s="1"/>
  <c r="U51" i="60"/>
  <c r="W51" i="60" s="1"/>
  <c r="U52" i="60"/>
  <c r="U53" i="60"/>
  <c r="U54" i="60"/>
  <c r="U55" i="60"/>
  <c r="U56" i="60"/>
  <c r="W56" i="60" s="1"/>
  <c r="U57" i="60"/>
  <c r="W57" i="60" s="1"/>
  <c r="U58" i="60"/>
  <c r="W58" i="60" s="1"/>
  <c r="U59" i="60"/>
  <c r="W59" i="60" s="1"/>
  <c r="U60" i="60"/>
  <c r="U61" i="60"/>
  <c r="U62" i="60"/>
  <c r="W62" i="60" s="1"/>
  <c r="U63" i="60"/>
  <c r="U64" i="60"/>
  <c r="U65" i="60"/>
  <c r="W65" i="60" s="1"/>
  <c r="U66" i="60"/>
  <c r="W66" i="60" s="1"/>
  <c r="U67" i="60"/>
  <c r="W67" i="60" s="1"/>
  <c r="U68" i="60"/>
  <c r="U69" i="60"/>
  <c r="U70" i="60"/>
  <c r="U71" i="60"/>
  <c r="U72" i="60"/>
  <c r="W72" i="60" s="1"/>
  <c r="U73" i="60"/>
  <c r="U74" i="60"/>
  <c r="W74" i="60" s="1"/>
  <c r="U75" i="60"/>
  <c r="W75" i="60" s="1"/>
  <c r="U76" i="60"/>
  <c r="U77" i="60"/>
  <c r="U78" i="60"/>
  <c r="U79" i="60"/>
  <c r="U80" i="60"/>
  <c r="U81" i="60"/>
  <c r="U82" i="60"/>
  <c r="U83" i="60"/>
  <c r="W83" i="60" s="1"/>
  <c r="U84" i="60"/>
  <c r="U85" i="60"/>
  <c r="U86" i="60"/>
  <c r="W86" i="60" s="1"/>
  <c r="U87" i="60"/>
  <c r="U88" i="60"/>
  <c r="W88" i="60" s="1"/>
  <c r="U89" i="60"/>
  <c r="W89" i="60" s="1"/>
  <c r="U90" i="60"/>
  <c r="W90" i="60" s="1"/>
  <c r="U91" i="60"/>
  <c r="W91" i="60" s="1"/>
  <c r="U92" i="60"/>
  <c r="U93" i="60"/>
  <c r="U94" i="60"/>
  <c r="U95" i="60"/>
  <c r="U96" i="60"/>
  <c r="W96" i="60" s="1"/>
  <c r="U97" i="60"/>
  <c r="U98" i="60"/>
  <c r="W98" i="60" s="1"/>
  <c r="U3" i="60"/>
  <c r="O4" i="60"/>
  <c r="O5" i="60"/>
  <c r="O6" i="60"/>
  <c r="Q6" i="60" s="1"/>
  <c r="O7" i="60"/>
  <c r="Q7" i="60" s="1"/>
  <c r="O8" i="60"/>
  <c r="O9" i="60"/>
  <c r="O10" i="60"/>
  <c r="Q10" i="60" s="1"/>
  <c r="O11" i="60"/>
  <c r="Q11" i="60" s="1"/>
  <c r="O12" i="60"/>
  <c r="O13" i="60"/>
  <c r="O14" i="60"/>
  <c r="Q14" i="60" s="1"/>
  <c r="O15" i="60"/>
  <c r="Q15" i="60" s="1"/>
  <c r="O16" i="60"/>
  <c r="O17" i="60"/>
  <c r="O18" i="60"/>
  <c r="O19" i="60"/>
  <c r="Q19" i="60" s="1"/>
  <c r="O20" i="60"/>
  <c r="O21" i="60"/>
  <c r="O22" i="60"/>
  <c r="O23" i="60"/>
  <c r="Q23" i="60" s="1"/>
  <c r="O24" i="60"/>
  <c r="O25" i="60"/>
  <c r="O26" i="60"/>
  <c r="O27" i="60"/>
  <c r="Q27" i="60" s="1"/>
  <c r="O28" i="60"/>
  <c r="O29" i="60"/>
  <c r="O30" i="60"/>
  <c r="Q30" i="60" s="1"/>
  <c r="O31" i="60"/>
  <c r="Q31" i="60" s="1"/>
  <c r="O32" i="60"/>
  <c r="O33" i="60"/>
  <c r="O34" i="60"/>
  <c r="O35" i="60"/>
  <c r="Q35" i="60" s="1"/>
  <c r="O36" i="60"/>
  <c r="O37" i="60"/>
  <c r="O38" i="60"/>
  <c r="O39" i="60"/>
  <c r="Q39" i="60" s="1"/>
  <c r="O40" i="60"/>
  <c r="O41" i="60"/>
  <c r="O42" i="60"/>
  <c r="O43" i="60"/>
  <c r="Q43" i="60" s="1"/>
  <c r="O44" i="60"/>
  <c r="O45" i="60"/>
  <c r="O46" i="60"/>
  <c r="Q46" i="60" s="1"/>
  <c r="O47" i="60"/>
  <c r="Q47" i="60" s="1"/>
  <c r="O48" i="60"/>
  <c r="O49" i="60"/>
  <c r="O50" i="60"/>
  <c r="O51" i="60"/>
  <c r="Q51" i="60" s="1"/>
  <c r="O52" i="60"/>
  <c r="O53" i="60"/>
  <c r="Q53" i="60" s="1"/>
  <c r="O54" i="60"/>
  <c r="Q54" i="60" s="1"/>
  <c r="O55" i="60"/>
  <c r="Q55" i="60" s="1"/>
  <c r="O56" i="60"/>
  <c r="O57" i="60"/>
  <c r="O58" i="60"/>
  <c r="O59" i="60"/>
  <c r="O60" i="60"/>
  <c r="O61" i="60"/>
  <c r="O62" i="60"/>
  <c r="Q62" i="60" s="1"/>
  <c r="O63" i="60"/>
  <c r="Q63" i="60" s="1"/>
  <c r="O64" i="60"/>
  <c r="O65" i="60"/>
  <c r="Q65" i="60" s="1"/>
  <c r="O66" i="60"/>
  <c r="O67" i="60"/>
  <c r="Q67" i="60" s="1"/>
  <c r="O68" i="60"/>
  <c r="O69" i="60"/>
  <c r="O70" i="60"/>
  <c r="Q70" i="60" s="1"/>
  <c r="O71" i="60"/>
  <c r="Q71" i="60" s="1"/>
  <c r="O72" i="60"/>
  <c r="O73" i="60"/>
  <c r="Q73" i="60" s="1"/>
  <c r="O74" i="60"/>
  <c r="O75" i="60"/>
  <c r="Q75" i="60" s="1"/>
  <c r="O76" i="60"/>
  <c r="O77" i="60"/>
  <c r="O78" i="60"/>
  <c r="O79" i="60"/>
  <c r="Q79" i="60" s="1"/>
  <c r="O80" i="60"/>
  <c r="O81" i="60"/>
  <c r="O82" i="60"/>
  <c r="O83" i="60"/>
  <c r="O84" i="60"/>
  <c r="O85" i="60"/>
  <c r="O86" i="60"/>
  <c r="Q86" i="60" s="1"/>
  <c r="O87" i="60"/>
  <c r="Q87" i="60" s="1"/>
  <c r="O88" i="60"/>
  <c r="O89" i="60"/>
  <c r="O90" i="60"/>
  <c r="Q90" i="60" s="1"/>
  <c r="O91" i="60"/>
  <c r="O92" i="60"/>
  <c r="O93" i="60"/>
  <c r="O94" i="60"/>
  <c r="Q94" i="60" s="1"/>
  <c r="O95" i="60"/>
  <c r="O96" i="60"/>
  <c r="O97" i="60"/>
  <c r="O98" i="60"/>
  <c r="O3" i="60"/>
  <c r="F4" i="60"/>
  <c r="F5" i="60"/>
  <c r="G5" i="60" s="1"/>
  <c r="F6" i="60"/>
  <c r="AB6" i="60" s="1"/>
  <c r="AD6" i="60" s="1"/>
  <c r="F7" i="60"/>
  <c r="AB7" i="60" s="1"/>
  <c r="AD7" i="60" s="1"/>
  <c r="F8" i="60"/>
  <c r="F9" i="60"/>
  <c r="F10" i="60"/>
  <c r="F11" i="60"/>
  <c r="AB11" i="60" s="1"/>
  <c r="AD11" i="60" s="1"/>
  <c r="F12" i="60"/>
  <c r="F13" i="60"/>
  <c r="F14" i="60"/>
  <c r="AB14" i="60" s="1"/>
  <c r="AD14" i="60" s="1"/>
  <c r="F15" i="60"/>
  <c r="F16" i="60"/>
  <c r="F17" i="60"/>
  <c r="AB17" i="60" s="1"/>
  <c r="AD17" i="60" s="1"/>
  <c r="F18" i="60"/>
  <c r="AB18" i="60" s="1"/>
  <c r="AD18" i="60" s="1"/>
  <c r="F19" i="60"/>
  <c r="AB19" i="60" s="1"/>
  <c r="AD19" i="60" s="1"/>
  <c r="F20" i="60"/>
  <c r="F21" i="60"/>
  <c r="F22" i="60"/>
  <c r="G22" i="60" s="1"/>
  <c r="F23" i="60"/>
  <c r="AB23" i="60" s="1"/>
  <c r="AD23" i="60" s="1"/>
  <c r="F24" i="60"/>
  <c r="F25" i="60"/>
  <c r="F26" i="60"/>
  <c r="AB26" i="60" s="1"/>
  <c r="AD26" i="60" s="1"/>
  <c r="F27" i="60"/>
  <c r="AB27" i="60" s="1"/>
  <c r="AD27" i="60" s="1"/>
  <c r="F28" i="60"/>
  <c r="F29" i="60"/>
  <c r="F30" i="60"/>
  <c r="AB30" i="60" s="1"/>
  <c r="AD30" i="60" s="1"/>
  <c r="F31" i="60"/>
  <c r="AB31" i="60" s="1"/>
  <c r="AD31" i="60" s="1"/>
  <c r="F32" i="60"/>
  <c r="F33" i="60"/>
  <c r="AB33" i="60" s="1"/>
  <c r="AD33" i="60" s="1"/>
  <c r="F34" i="60"/>
  <c r="F35" i="60"/>
  <c r="F36" i="60"/>
  <c r="F37" i="60"/>
  <c r="F38" i="60"/>
  <c r="AB38" i="60" s="1"/>
  <c r="AD38" i="60" s="1"/>
  <c r="F39" i="60"/>
  <c r="F40" i="60"/>
  <c r="F41" i="60"/>
  <c r="F42" i="60"/>
  <c r="AB42" i="60" s="1"/>
  <c r="AD42" i="60" s="1"/>
  <c r="F43" i="60"/>
  <c r="F44" i="60"/>
  <c r="F45" i="60"/>
  <c r="G45" i="60" s="1"/>
  <c r="F46" i="60"/>
  <c r="AB46" i="60" s="1"/>
  <c r="AD46" i="60" s="1"/>
  <c r="F47" i="60"/>
  <c r="AB47" i="60" s="1"/>
  <c r="AD47" i="60" s="1"/>
  <c r="F48" i="60"/>
  <c r="F49" i="60"/>
  <c r="F50" i="60"/>
  <c r="AB50" i="60" s="1"/>
  <c r="AD50" i="60" s="1"/>
  <c r="F51" i="60"/>
  <c r="F52" i="60"/>
  <c r="F53" i="60"/>
  <c r="F54" i="60"/>
  <c r="AB54" i="60" s="1"/>
  <c r="AD54" i="60" s="1"/>
  <c r="F55" i="60"/>
  <c r="AB55" i="60" s="1"/>
  <c r="AD55" i="60" s="1"/>
  <c r="F56" i="60"/>
  <c r="F57" i="60"/>
  <c r="F58" i="60"/>
  <c r="AB58" i="60" s="1"/>
  <c r="AD58" i="60" s="1"/>
  <c r="F59" i="60"/>
  <c r="AB59" i="60" s="1"/>
  <c r="AD59" i="60" s="1"/>
  <c r="F60" i="60"/>
  <c r="F61" i="60"/>
  <c r="F62" i="60"/>
  <c r="AB62" i="60" s="1"/>
  <c r="AD62" i="60" s="1"/>
  <c r="F63" i="60"/>
  <c r="F64" i="60"/>
  <c r="F65" i="60"/>
  <c r="F66" i="60"/>
  <c r="AB66" i="60" s="1"/>
  <c r="AD66" i="60" s="1"/>
  <c r="F67" i="60"/>
  <c r="AB67" i="60" s="1"/>
  <c r="AD67" i="60" s="1"/>
  <c r="F68" i="60"/>
  <c r="F69" i="60"/>
  <c r="F70" i="60"/>
  <c r="AB70" i="60" s="1"/>
  <c r="AD70" i="60" s="1"/>
  <c r="F71" i="60"/>
  <c r="F72" i="60"/>
  <c r="F73" i="60"/>
  <c r="F74" i="60"/>
  <c r="AB74" i="60" s="1"/>
  <c r="AD74" i="60" s="1"/>
  <c r="F75" i="60"/>
  <c r="AB75" i="60" s="1"/>
  <c r="AD75" i="60" s="1"/>
  <c r="F76" i="60"/>
  <c r="F77" i="60"/>
  <c r="F78" i="60"/>
  <c r="AB78" i="60" s="1"/>
  <c r="AD78" i="60" s="1"/>
  <c r="F79" i="60"/>
  <c r="AB79" i="60" s="1"/>
  <c r="AD79" i="60" s="1"/>
  <c r="F80" i="60"/>
  <c r="F81" i="60"/>
  <c r="F82" i="60"/>
  <c r="F83" i="60"/>
  <c r="AB83" i="60" s="1"/>
  <c r="AD83" i="60" s="1"/>
  <c r="F84" i="60"/>
  <c r="F85" i="60"/>
  <c r="F86" i="60"/>
  <c r="G86" i="60" s="1"/>
  <c r="F87" i="60"/>
  <c r="AB87" i="60" s="1"/>
  <c r="AD87" i="60" s="1"/>
  <c r="F88" i="60"/>
  <c r="F89" i="60"/>
  <c r="AB89" i="60" s="1"/>
  <c r="AD89" i="60" s="1"/>
  <c r="F90" i="60"/>
  <c r="F91" i="60"/>
  <c r="AB91" i="60" s="1"/>
  <c r="AD91" i="60" s="1"/>
  <c r="F92" i="60"/>
  <c r="F93" i="60"/>
  <c r="F94" i="60"/>
  <c r="AB94" i="60" s="1"/>
  <c r="AD94" i="60" s="1"/>
  <c r="F95" i="60"/>
  <c r="F96" i="60"/>
  <c r="F97" i="60"/>
  <c r="F98" i="60"/>
  <c r="AB98" i="60" s="1"/>
  <c r="AD98" i="60" s="1"/>
  <c r="F3" i="60"/>
  <c r="D4" i="60"/>
  <c r="D5" i="60"/>
  <c r="D6" i="60"/>
  <c r="D7" i="60"/>
  <c r="D8" i="60"/>
  <c r="D9" i="60"/>
  <c r="V9" i="60" s="1"/>
  <c r="X9" i="60" s="1"/>
  <c r="D10" i="60"/>
  <c r="V10" i="60" s="1"/>
  <c r="X10" i="60" s="1"/>
  <c r="D11" i="60"/>
  <c r="V11" i="60" s="1"/>
  <c r="X11" i="60" s="1"/>
  <c r="D12" i="60"/>
  <c r="D13" i="60"/>
  <c r="D14" i="60"/>
  <c r="D15" i="60"/>
  <c r="D16" i="60"/>
  <c r="D17" i="60"/>
  <c r="V17" i="60" s="1"/>
  <c r="X17" i="60" s="1"/>
  <c r="D18" i="60"/>
  <c r="D19" i="60"/>
  <c r="V19" i="60" s="1"/>
  <c r="X19" i="60" s="1"/>
  <c r="D20" i="60"/>
  <c r="D21" i="60"/>
  <c r="D22" i="60"/>
  <c r="D23" i="60"/>
  <c r="D24" i="60"/>
  <c r="G24" i="60" s="1"/>
  <c r="D25" i="60"/>
  <c r="V25" i="60" s="1"/>
  <c r="X25" i="60" s="1"/>
  <c r="D26" i="60"/>
  <c r="V26" i="60" s="1"/>
  <c r="X26" i="60" s="1"/>
  <c r="D27" i="60"/>
  <c r="V27" i="60" s="1"/>
  <c r="X27" i="60" s="1"/>
  <c r="D28" i="60"/>
  <c r="V28" i="60" s="1"/>
  <c r="X28" i="60" s="1"/>
  <c r="D29" i="60"/>
  <c r="D30" i="60"/>
  <c r="D31" i="60"/>
  <c r="V31" i="60" s="1"/>
  <c r="X31" i="60" s="1"/>
  <c r="D32" i="60"/>
  <c r="D33" i="60"/>
  <c r="D34" i="60"/>
  <c r="V34" i="60" s="1"/>
  <c r="X34" i="60" s="1"/>
  <c r="D35" i="60"/>
  <c r="V35" i="60" s="1"/>
  <c r="X35" i="60" s="1"/>
  <c r="D36" i="60"/>
  <c r="D37" i="60"/>
  <c r="D38" i="60"/>
  <c r="D39" i="60"/>
  <c r="V39" i="60" s="1"/>
  <c r="X39" i="60" s="1"/>
  <c r="D40" i="60"/>
  <c r="V40" i="60" s="1"/>
  <c r="X40" i="60" s="1"/>
  <c r="D41" i="60"/>
  <c r="D42" i="60"/>
  <c r="V42" i="60" s="1"/>
  <c r="X42" i="60" s="1"/>
  <c r="D43" i="60"/>
  <c r="V43" i="60" s="1"/>
  <c r="X43" i="60" s="1"/>
  <c r="D44" i="60"/>
  <c r="D45" i="60"/>
  <c r="D46" i="60"/>
  <c r="D47" i="60"/>
  <c r="D48" i="60"/>
  <c r="V48" i="60" s="1"/>
  <c r="X48" i="60" s="1"/>
  <c r="D49" i="60"/>
  <c r="V49" i="60" s="1"/>
  <c r="X49" i="60" s="1"/>
  <c r="D50" i="60"/>
  <c r="V50" i="60" s="1"/>
  <c r="X50" i="60" s="1"/>
  <c r="D51" i="60"/>
  <c r="D52" i="60"/>
  <c r="V52" i="60" s="1"/>
  <c r="X52" i="60" s="1"/>
  <c r="D53" i="60"/>
  <c r="D54" i="60"/>
  <c r="D55" i="60"/>
  <c r="D56" i="60"/>
  <c r="D57" i="60"/>
  <c r="D58" i="60"/>
  <c r="G58" i="60" s="1"/>
  <c r="D59" i="60"/>
  <c r="V59" i="60" s="1"/>
  <c r="X59" i="60" s="1"/>
  <c r="D60" i="60"/>
  <c r="D61" i="60"/>
  <c r="D62" i="60"/>
  <c r="D63" i="60"/>
  <c r="D64" i="60"/>
  <c r="D65" i="60"/>
  <c r="V65" i="60" s="1"/>
  <c r="X65" i="60" s="1"/>
  <c r="D66" i="60"/>
  <c r="V66" i="60" s="1"/>
  <c r="X66" i="60" s="1"/>
  <c r="D67" i="60"/>
  <c r="V67" i="60" s="1"/>
  <c r="X67" i="60" s="1"/>
  <c r="D68" i="60"/>
  <c r="D69" i="60"/>
  <c r="D70" i="60"/>
  <c r="D71" i="60"/>
  <c r="D72" i="60"/>
  <c r="D73" i="60"/>
  <c r="G73" i="60" s="1"/>
  <c r="D74" i="60"/>
  <c r="V74" i="60" s="1"/>
  <c r="X74" i="60" s="1"/>
  <c r="D75" i="60"/>
  <c r="V75" i="60" s="1"/>
  <c r="X75" i="60" s="1"/>
  <c r="D76" i="60"/>
  <c r="D77" i="60"/>
  <c r="D78" i="60"/>
  <c r="D79" i="60"/>
  <c r="D80" i="60"/>
  <c r="D81" i="60"/>
  <c r="V81" i="60" s="1"/>
  <c r="X81" i="60" s="1"/>
  <c r="D82" i="60"/>
  <c r="D83" i="60"/>
  <c r="V83" i="60" s="1"/>
  <c r="X83" i="60" s="1"/>
  <c r="D84" i="60"/>
  <c r="G84" i="60" s="1"/>
  <c r="D85" i="60"/>
  <c r="D86" i="60"/>
  <c r="D87" i="60"/>
  <c r="D88" i="60"/>
  <c r="V88" i="60" s="1"/>
  <c r="X88" i="60" s="1"/>
  <c r="D89" i="60"/>
  <c r="D90" i="60"/>
  <c r="D91" i="60"/>
  <c r="V91" i="60" s="1"/>
  <c r="X91" i="60" s="1"/>
  <c r="D92" i="60"/>
  <c r="V92" i="60" s="1"/>
  <c r="X92" i="60" s="1"/>
  <c r="D93" i="60"/>
  <c r="D94" i="60"/>
  <c r="D95" i="60"/>
  <c r="D96" i="60"/>
  <c r="G96" i="60" s="1"/>
  <c r="D97" i="60"/>
  <c r="D98" i="60"/>
  <c r="V98" i="60" s="1"/>
  <c r="X98" i="60" s="1"/>
  <c r="D3" i="60"/>
  <c r="C4" i="60"/>
  <c r="P4" i="60" s="1"/>
  <c r="R4" i="60" s="1"/>
  <c r="C5" i="60"/>
  <c r="C6" i="60"/>
  <c r="C7" i="60"/>
  <c r="C8" i="60"/>
  <c r="C9" i="60"/>
  <c r="C10" i="60"/>
  <c r="P10" i="60" s="1"/>
  <c r="R10" i="60" s="1"/>
  <c r="C11" i="60"/>
  <c r="G11" i="60" s="1"/>
  <c r="C12" i="60"/>
  <c r="P12" i="60" s="1"/>
  <c r="R12" i="60" s="1"/>
  <c r="C13" i="60"/>
  <c r="C14" i="60"/>
  <c r="C15" i="60"/>
  <c r="P15" i="60" s="1"/>
  <c r="R15" i="60" s="1"/>
  <c r="C16" i="60"/>
  <c r="C17" i="60"/>
  <c r="C18" i="60"/>
  <c r="C19" i="60"/>
  <c r="P19" i="60" s="1"/>
  <c r="R19" i="60" s="1"/>
  <c r="C20" i="60"/>
  <c r="P20" i="60" s="1"/>
  <c r="R20" i="60" s="1"/>
  <c r="C21" i="60"/>
  <c r="C22" i="60"/>
  <c r="C23" i="60"/>
  <c r="C24" i="60"/>
  <c r="C25" i="60"/>
  <c r="C26" i="60"/>
  <c r="P26" i="60" s="1"/>
  <c r="R26" i="60" s="1"/>
  <c r="C27" i="60"/>
  <c r="P27" i="60" s="1"/>
  <c r="R27" i="60" s="1"/>
  <c r="C28" i="60"/>
  <c r="P28" i="60" s="1"/>
  <c r="R28" i="60" s="1"/>
  <c r="C29" i="60"/>
  <c r="C30" i="60"/>
  <c r="P30" i="60" s="1"/>
  <c r="R30" i="60" s="1"/>
  <c r="C31" i="60"/>
  <c r="P31" i="60" s="1"/>
  <c r="R31" i="60" s="1"/>
  <c r="C32" i="60"/>
  <c r="C33" i="60"/>
  <c r="C34" i="60"/>
  <c r="P34" i="60" s="1"/>
  <c r="R34" i="60" s="1"/>
  <c r="C35" i="60"/>
  <c r="P35" i="60" s="1"/>
  <c r="R35" i="60" s="1"/>
  <c r="C36" i="60"/>
  <c r="P36" i="60" s="1"/>
  <c r="R36" i="60" s="1"/>
  <c r="C37" i="60"/>
  <c r="C38" i="60"/>
  <c r="C39" i="60"/>
  <c r="C40" i="60"/>
  <c r="C41" i="60"/>
  <c r="C42" i="60"/>
  <c r="P42" i="60" s="1"/>
  <c r="R42" i="60" s="1"/>
  <c r="C43" i="60"/>
  <c r="P43" i="60" s="1"/>
  <c r="R43" i="60" s="1"/>
  <c r="C44" i="60"/>
  <c r="P44" i="60" s="1"/>
  <c r="R44" i="60" s="1"/>
  <c r="C45" i="60"/>
  <c r="C46" i="60"/>
  <c r="P46" i="60" s="1"/>
  <c r="R46" i="60" s="1"/>
  <c r="C47" i="60"/>
  <c r="P47" i="60" s="1"/>
  <c r="R47" i="60" s="1"/>
  <c r="C48" i="60"/>
  <c r="C49" i="60"/>
  <c r="C50" i="60"/>
  <c r="P50" i="60" s="1"/>
  <c r="R50" i="60" s="1"/>
  <c r="C51" i="60"/>
  <c r="P51" i="60" s="1"/>
  <c r="R51" i="60" s="1"/>
  <c r="C52" i="60"/>
  <c r="P52" i="60" s="1"/>
  <c r="R52" i="60" s="1"/>
  <c r="C53" i="60"/>
  <c r="C54" i="60"/>
  <c r="C55" i="60"/>
  <c r="P55" i="60" s="1"/>
  <c r="R55" i="60" s="1"/>
  <c r="C56" i="60"/>
  <c r="C57" i="60"/>
  <c r="C58" i="60"/>
  <c r="C59" i="60"/>
  <c r="P59" i="60" s="1"/>
  <c r="R59" i="60" s="1"/>
  <c r="C60" i="60"/>
  <c r="P60" i="60" s="1"/>
  <c r="R60" i="60" s="1"/>
  <c r="C61" i="60"/>
  <c r="C62" i="60"/>
  <c r="C63" i="60"/>
  <c r="P63" i="60" s="1"/>
  <c r="R63" i="60" s="1"/>
  <c r="C64" i="60"/>
  <c r="C65" i="60"/>
  <c r="C66" i="60"/>
  <c r="C67" i="60"/>
  <c r="C68" i="60"/>
  <c r="C69" i="60"/>
  <c r="C70" i="60"/>
  <c r="P70" i="60" s="1"/>
  <c r="R70" i="60" s="1"/>
  <c r="C71" i="60"/>
  <c r="C72" i="60"/>
  <c r="C73" i="60"/>
  <c r="C74" i="60"/>
  <c r="C75" i="60"/>
  <c r="P75" i="60" s="1"/>
  <c r="R75" i="60" s="1"/>
  <c r="C76" i="60"/>
  <c r="P76" i="60" s="1"/>
  <c r="R76" i="60" s="1"/>
  <c r="C77" i="60"/>
  <c r="C78" i="60"/>
  <c r="C79" i="60"/>
  <c r="P79" i="60" s="1"/>
  <c r="R79" i="60" s="1"/>
  <c r="C80" i="60"/>
  <c r="C81" i="60"/>
  <c r="C82" i="60"/>
  <c r="P82" i="60" s="1"/>
  <c r="R82" i="60" s="1"/>
  <c r="C83" i="60"/>
  <c r="P83" i="60" s="1"/>
  <c r="R83" i="60" s="1"/>
  <c r="C84" i="60"/>
  <c r="P84" i="60" s="1"/>
  <c r="R84" i="60" s="1"/>
  <c r="C85" i="60"/>
  <c r="C86" i="60"/>
  <c r="C87" i="60"/>
  <c r="C88" i="60"/>
  <c r="C89" i="60"/>
  <c r="C90" i="60"/>
  <c r="P90" i="60" s="1"/>
  <c r="R90" i="60" s="1"/>
  <c r="C91" i="60"/>
  <c r="P91" i="60" s="1"/>
  <c r="R91" i="60" s="1"/>
  <c r="C92" i="60"/>
  <c r="P92" i="60" s="1"/>
  <c r="R92" i="60" s="1"/>
  <c r="C93" i="60"/>
  <c r="C94" i="60"/>
  <c r="C95" i="60"/>
  <c r="C96" i="60"/>
  <c r="P96" i="60" s="1"/>
  <c r="R96" i="60" s="1"/>
  <c r="C97" i="60"/>
  <c r="C98" i="60"/>
  <c r="P98" i="60" s="1"/>
  <c r="R98" i="60" s="1"/>
  <c r="C3" i="60"/>
  <c r="B4" i="60"/>
  <c r="B5" i="60"/>
  <c r="B6" i="60"/>
  <c r="B7" i="60"/>
  <c r="H7" i="60" s="1"/>
  <c r="B8" i="60"/>
  <c r="B9" i="60"/>
  <c r="B10" i="60"/>
  <c r="B11" i="60"/>
  <c r="H11" i="60" s="1"/>
  <c r="B12" i="60"/>
  <c r="B13" i="60"/>
  <c r="B14" i="60"/>
  <c r="H14" i="60" s="1"/>
  <c r="B15" i="60"/>
  <c r="B16" i="60"/>
  <c r="B17" i="60"/>
  <c r="B18" i="60"/>
  <c r="B19" i="60"/>
  <c r="B20" i="60"/>
  <c r="B21" i="60"/>
  <c r="B22" i="60"/>
  <c r="B23" i="60"/>
  <c r="B24" i="60"/>
  <c r="B25" i="60"/>
  <c r="H25" i="60" s="1"/>
  <c r="B26" i="60"/>
  <c r="H26" i="60" s="1"/>
  <c r="B27" i="60"/>
  <c r="G27" i="60" s="1"/>
  <c r="B28" i="60"/>
  <c r="B29" i="60"/>
  <c r="B30" i="60"/>
  <c r="B31" i="60"/>
  <c r="B32" i="60"/>
  <c r="B33" i="60"/>
  <c r="H33" i="60" s="1"/>
  <c r="B34" i="60"/>
  <c r="H34" i="60" s="1"/>
  <c r="B35" i="60"/>
  <c r="H35" i="60" s="1"/>
  <c r="B36" i="60"/>
  <c r="B37" i="60"/>
  <c r="B38" i="60"/>
  <c r="B39" i="60"/>
  <c r="B40" i="60"/>
  <c r="B41" i="60"/>
  <c r="B42" i="60"/>
  <c r="H42" i="60" s="1"/>
  <c r="B43" i="60"/>
  <c r="H43" i="60" s="1"/>
  <c r="B44" i="60"/>
  <c r="B45" i="60"/>
  <c r="B46" i="60"/>
  <c r="G46" i="60" s="1"/>
  <c r="B47" i="60"/>
  <c r="B48" i="60"/>
  <c r="B49" i="60"/>
  <c r="H49" i="60" s="1"/>
  <c r="B50" i="60"/>
  <c r="B51" i="60"/>
  <c r="H51" i="60" s="1"/>
  <c r="B52" i="60"/>
  <c r="B53" i="60"/>
  <c r="B54" i="60"/>
  <c r="B55" i="60"/>
  <c r="H55" i="60" s="1"/>
  <c r="B56" i="60"/>
  <c r="B57" i="60"/>
  <c r="B58" i="60"/>
  <c r="B59" i="60"/>
  <c r="G59" i="60" s="1"/>
  <c r="B60" i="60"/>
  <c r="B61" i="60"/>
  <c r="B62" i="60"/>
  <c r="H62" i="60" s="1"/>
  <c r="B63" i="60"/>
  <c r="H63" i="60" s="1"/>
  <c r="B64" i="60"/>
  <c r="B65" i="60"/>
  <c r="B66" i="60"/>
  <c r="B67" i="60"/>
  <c r="H67" i="60" s="1"/>
  <c r="B68" i="60"/>
  <c r="H68" i="60" s="1"/>
  <c r="B69" i="60"/>
  <c r="B70" i="60"/>
  <c r="B71" i="60"/>
  <c r="B72" i="60"/>
  <c r="B73" i="60"/>
  <c r="H73" i="60" s="1"/>
  <c r="B74" i="60"/>
  <c r="H74" i="60" s="1"/>
  <c r="B75" i="60"/>
  <c r="B76" i="60"/>
  <c r="B77" i="60"/>
  <c r="B78" i="60"/>
  <c r="B79" i="60"/>
  <c r="H79" i="60" s="1"/>
  <c r="B80" i="60"/>
  <c r="B81" i="60"/>
  <c r="B82" i="60"/>
  <c r="H82" i="60" s="1"/>
  <c r="B83" i="60"/>
  <c r="B84" i="60"/>
  <c r="H84" i="60" s="1"/>
  <c r="B85" i="60"/>
  <c r="B86" i="60"/>
  <c r="H86" i="60" s="1"/>
  <c r="B87" i="60"/>
  <c r="B88" i="60"/>
  <c r="B89" i="60"/>
  <c r="B90" i="60"/>
  <c r="B91" i="60"/>
  <c r="H91" i="60" s="1"/>
  <c r="B92" i="60"/>
  <c r="H92" i="60" s="1"/>
  <c r="B93" i="60"/>
  <c r="B94" i="60"/>
  <c r="B95" i="60"/>
  <c r="B96" i="60"/>
  <c r="B97" i="60"/>
  <c r="H97" i="60" s="1"/>
  <c r="B98" i="60"/>
  <c r="B3" i="60"/>
  <c r="AC98" i="60"/>
  <c r="Q98" i="60"/>
  <c r="L98" i="60"/>
  <c r="AB97" i="60"/>
  <c r="AD97" i="60" s="1"/>
  <c r="W97" i="60"/>
  <c r="R97" i="60"/>
  <c r="Q97" i="60"/>
  <c r="V97" i="60"/>
  <c r="X97" i="60" s="1"/>
  <c r="P97" i="60"/>
  <c r="AD96" i="60"/>
  <c r="AC96" i="60"/>
  <c r="AB96" i="60"/>
  <c r="V96" i="60"/>
  <c r="X96" i="60" s="1"/>
  <c r="Q96" i="60"/>
  <c r="H96" i="60"/>
  <c r="AB95" i="60"/>
  <c r="AD95" i="60" s="1"/>
  <c r="AC95" i="60"/>
  <c r="X95" i="60"/>
  <c r="W95" i="60"/>
  <c r="V95" i="60"/>
  <c r="Q95" i="60"/>
  <c r="P95" i="60"/>
  <c r="R95" i="60" s="1"/>
  <c r="AC94" i="60"/>
  <c r="W94" i="60"/>
  <c r="P94" i="60"/>
  <c r="R94" i="60" s="1"/>
  <c r="H94" i="60"/>
  <c r="G94" i="60"/>
  <c r="V94" i="60"/>
  <c r="X94" i="60" s="1"/>
  <c r="AB93" i="60"/>
  <c r="AD93" i="60" s="1"/>
  <c r="AC93" i="60"/>
  <c r="W93" i="60"/>
  <c r="Q93" i="60"/>
  <c r="P93" i="60"/>
  <c r="R93" i="60" s="1"/>
  <c r="H93" i="60"/>
  <c r="V93" i="60"/>
  <c r="X93" i="60" s="1"/>
  <c r="G93" i="60"/>
  <c r="AB92" i="60"/>
  <c r="AD92" i="60" s="1"/>
  <c r="W92" i="60"/>
  <c r="Q92" i="60"/>
  <c r="G92" i="60"/>
  <c r="Q91" i="60"/>
  <c r="AB90" i="60"/>
  <c r="AD90" i="60" s="1"/>
  <c r="H90" i="60"/>
  <c r="AC89" i="60"/>
  <c r="V89" i="60"/>
  <c r="X89" i="60" s="1"/>
  <c r="Q89" i="60"/>
  <c r="P89" i="60"/>
  <c r="R89" i="60" s="1"/>
  <c r="H89" i="60"/>
  <c r="AC88" i="60"/>
  <c r="Q88" i="60"/>
  <c r="AB88" i="60"/>
  <c r="AD88" i="60" s="1"/>
  <c r="H88" i="60"/>
  <c r="AC87" i="60"/>
  <c r="W87" i="60"/>
  <c r="V87" i="60"/>
  <c r="X87" i="60" s="1"/>
  <c r="P87" i="60"/>
  <c r="R87" i="60" s="1"/>
  <c r="P86" i="60"/>
  <c r="R86" i="60" s="1"/>
  <c r="V86" i="60"/>
  <c r="X86" i="60" s="1"/>
  <c r="AB85" i="60"/>
  <c r="AD85" i="60" s="1"/>
  <c r="AC85" i="60"/>
  <c r="W85" i="60"/>
  <c r="V85" i="60"/>
  <c r="X85" i="60" s="1"/>
  <c r="R85" i="60"/>
  <c r="Q85" i="60"/>
  <c r="P85" i="60"/>
  <c r="H85" i="60"/>
  <c r="G85" i="60"/>
  <c r="AC84" i="60"/>
  <c r="V84" i="60"/>
  <c r="X84" i="60" s="1"/>
  <c r="W84" i="60"/>
  <c r="Q84" i="60"/>
  <c r="AB84" i="60"/>
  <c r="AD84" i="60" s="1"/>
  <c r="Q83" i="60"/>
  <c r="AC82" i="60"/>
  <c r="W82" i="60"/>
  <c r="Q82" i="60"/>
  <c r="AB82" i="60"/>
  <c r="AD82" i="60" s="1"/>
  <c r="AB81" i="60"/>
  <c r="AD81" i="60" s="1"/>
  <c r="W81" i="60"/>
  <c r="Q81" i="60"/>
  <c r="H81" i="60"/>
  <c r="P81" i="60"/>
  <c r="R81" i="60" s="1"/>
  <c r="AC80" i="60"/>
  <c r="V80" i="60"/>
  <c r="X80" i="60" s="1"/>
  <c r="W80" i="60"/>
  <c r="Q80" i="60"/>
  <c r="AB80" i="60"/>
  <c r="AD80" i="60" s="1"/>
  <c r="P80" i="60"/>
  <c r="R80" i="60" s="1"/>
  <c r="AC79" i="60"/>
  <c r="W79" i="60"/>
  <c r="V79" i="60"/>
  <c r="X79" i="60" s="1"/>
  <c r="AC78" i="60"/>
  <c r="W78" i="60"/>
  <c r="Q78" i="60"/>
  <c r="P78" i="60"/>
  <c r="R78" i="60" s="1"/>
  <c r="V78" i="60"/>
  <c r="X78" i="60" s="1"/>
  <c r="AC77" i="60"/>
  <c r="AB77" i="60"/>
  <c r="AD77" i="60" s="1"/>
  <c r="W77" i="60"/>
  <c r="Q77" i="60"/>
  <c r="P77" i="60"/>
  <c r="R77" i="60" s="1"/>
  <c r="H77" i="60"/>
  <c r="V76" i="60"/>
  <c r="X76" i="60" s="1"/>
  <c r="W76" i="60"/>
  <c r="Q76" i="60"/>
  <c r="H76" i="60"/>
  <c r="Q74" i="60"/>
  <c r="P74" i="60"/>
  <c r="R74" i="60" s="1"/>
  <c r="AB73" i="60"/>
  <c r="AD73" i="60" s="1"/>
  <c r="AC73" i="60"/>
  <c r="W73" i="60"/>
  <c r="P73" i="60"/>
  <c r="R73" i="60" s="1"/>
  <c r="AC72" i="60"/>
  <c r="V72" i="60"/>
  <c r="X72" i="60" s="1"/>
  <c r="P72" i="60"/>
  <c r="R72" i="60" s="1"/>
  <c r="Q72" i="60"/>
  <c r="AB72" i="60"/>
  <c r="AD72" i="60" s="1"/>
  <c r="AB71" i="60"/>
  <c r="AD71" i="60" s="1"/>
  <c r="AC71" i="60"/>
  <c r="W71" i="60"/>
  <c r="V71" i="60"/>
  <c r="X71" i="60" s="1"/>
  <c r="H71" i="60"/>
  <c r="P71" i="60"/>
  <c r="R71" i="60" s="1"/>
  <c r="AC70" i="60"/>
  <c r="W70" i="60"/>
  <c r="V70" i="60"/>
  <c r="X70" i="60" s="1"/>
  <c r="AC69" i="60"/>
  <c r="X69" i="60"/>
  <c r="W69" i="60"/>
  <c r="Q69" i="60"/>
  <c r="H69" i="60"/>
  <c r="AB69" i="60"/>
  <c r="AD69" i="60" s="1"/>
  <c r="V69" i="60"/>
  <c r="P69" i="60"/>
  <c r="R69" i="60" s="1"/>
  <c r="AC68" i="60"/>
  <c r="V68" i="60"/>
  <c r="X68" i="60" s="1"/>
  <c r="W68" i="60"/>
  <c r="Q68" i="60"/>
  <c r="AB68" i="60"/>
  <c r="AD68" i="60" s="1"/>
  <c r="P68" i="60"/>
  <c r="R68" i="60" s="1"/>
  <c r="P67" i="60"/>
  <c r="R67" i="60" s="1"/>
  <c r="AC66" i="60"/>
  <c r="Q66" i="60"/>
  <c r="P66" i="60"/>
  <c r="R66" i="60" s="1"/>
  <c r="AB65" i="60"/>
  <c r="AD65" i="60" s="1"/>
  <c r="P65" i="60"/>
  <c r="R65" i="60" s="1"/>
  <c r="AD64" i="60"/>
  <c r="AC64" i="60"/>
  <c r="W64" i="60"/>
  <c r="V64" i="60"/>
  <c r="X64" i="60" s="1"/>
  <c r="Q64" i="60"/>
  <c r="AB64" i="60"/>
  <c r="P64" i="60"/>
  <c r="R64" i="60" s="1"/>
  <c r="AC63" i="60"/>
  <c r="W63" i="60"/>
  <c r="AB63" i="60"/>
  <c r="AD63" i="60" s="1"/>
  <c r="AC62" i="60"/>
  <c r="V62" i="60"/>
  <c r="X62" i="60" s="1"/>
  <c r="AC61" i="60"/>
  <c r="V61" i="60"/>
  <c r="X61" i="60" s="1"/>
  <c r="W61" i="60"/>
  <c r="Q61" i="60"/>
  <c r="AB61" i="60"/>
  <c r="AD61" i="60" s="1"/>
  <c r="P61" i="60"/>
  <c r="R61" i="60" s="1"/>
  <c r="AC60" i="60"/>
  <c r="W60" i="60"/>
  <c r="Q60" i="60"/>
  <c r="H60" i="60"/>
  <c r="AB60" i="60"/>
  <c r="AD60" i="60" s="1"/>
  <c r="V60" i="60"/>
  <c r="X60" i="60" s="1"/>
  <c r="Q59" i="60"/>
  <c r="AC58" i="60"/>
  <c r="Q58" i="60"/>
  <c r="P58" i="60"/>
  <c r="R58" i="60" s="1"/>
  <c r="H58" i="60"/>
  <c r="AB57" i="60"/>
  <c r="AD57" i="60" s="1"/>
  <c r="V57" i="60"/>
  <c r="X57" i="60" s="1"/>
  <c r="Q57" i="60"/>
  <c r="P57" i="60"/>
  <c r="R57" i="60" s="1"/>
  <c r="AC56" i="60"/>
  <c r="X56" i="60"/>
  <c r="V56" i="60"/>
  <c r="Q56" i="60"/>
  <c r="AB56" i="60"/>
  <c r="AD56" i="60" s="1"/>
  <c r="P56" i="60"/>
  <c r="R56" i="60" s="1"/>
  <c r="AC55" i="60"/>
  <c r="W55" i="60"/>
  <c r="V54" i="60"/>
  <c r="X54" i="60" s="1"/>
  <c r="W54" i="60"/>
  <c r="H54" i="60"/>
  <c r="AC53" i="60"/>
  <c r="V53" i="60"/>
  <c r="X53" i="60" s="1"/>
  <c r="W53" i="60"/>
  <c r="H53" i="60"/>
  <c r="AB53" i="60"/>
  <c r="AD53" i="60" s="1"/>
  <c r="P53" i="60"/>
  <c r="R53" i="60" s="1"/>
  <c r="AD52" i="60"/>
  <c r="W52" i="60"/>
  <c r="Q52" i="60"/>
  <c r="AB52" i="60"/>
  <c r="H52" i="60"/>
  <c r="AB51" i="60"/>
  <c r="AD51" i="60" s="1"/>
  <c r="Q50" i="60"/>
  <c r="AB49" i="60"/>
  <c r="AD49" i="60" s="1"/>
  <c r="AC49" i="60"/>
  <c r="Q49" i="60"/>
  <c r="P49" i="60"/>
  <c r="R49" i="60" s="1"/>
  <c r="AC48" i="60"/>
  <c r="P48" i="60"/>
  <c r="R48" i="60" s="1"/>
  <c r="Q48" i="60"/>
  <c r="AB48" i="60"/>
  <c r="AD48" i="60" s="1"/>
  <c r="H48" i="60"/>
  <c r="AC47" i="60"/>
  <c r="X47" i="60"/>
  <c r="W47" i="60"/>
  <c r="V47" i="60"/>
  <c r="H47" i="60"/>
  <c r="X46" i="60"/>
  <c r="V46" i="60"/>
  <c r="W46" i="60"/>
  <c r="H46" i="60"/>
  <c r="AC45" i="60"/>
  <c r="AB45" i="60"/>
  <c r="AD45" i="60" s="1"/>
  <c r="W45" i="60"/>
  <c r="V45" i="60"/>
  <c r="X45" i="60" s="1"/>
  <c r="R45" i="60"/>
  <c r="Q45" i="60"/>
  <c r="H45" i="60"/>
  <c r="P45" i="60"/>
  <c r="AC44" i="60"/>
  <c r="W44" i="60"/>
  <c r="Q44" i="60"/>
  <c r="AB44" i="60"/>
  <c r="AD44" i="60" s="1"/>
  <c r="V44" i="60"/>
  <c r="X44" i="60" s="1"/>
  <c r="AB43" i="60"/>
  <c r="AD43" i="60" s="1"/>
  <c r="AC42" i="60"/>
  <c r="Q42" i="60"/>
  <c r="AB41" i="60"/>
  <c r="AD41" i="60" s="1"/>
  <c r="Q41" i="60"/>
  <c r="V41" i="60"/>
  <c r="X41" i="60" s="1"/>
  <c r="P41" i="60"/>
  <c r="R41" i="60" s="1"/>
  <c r="AD40" i="60"/>
  <c r="AC40" i="60"/>
  <c r="P40" i="60"/>
  <c r="R40" i="60" s="1"/>
  <c r="Q40" i="60"/>
  <c r="AB40" i="60"/>
  <c r="AC39" i="60"/>
  <c r="W39" i="60"/>
  <c r="P39" i="60"/>
  <c r="R39" i="60" s="1"/>
  <c r="H39" i="60"/>
  <c r="AC38" i="60"/>
  <c r="V38" i="60"/>
  <c r="X38" i="60" s="1"/>
  <c r="W38" i="60"/>
  <c r="Q38" i="60"/>
  <c r="P38" i="60"/>
  <c r="R38" i="60" s="1"/>
  <c r="H38" i="60"/>
  <c r="AB37" i="60"/>
  <c r="AD37" i="60" s="1"/>
  <c r="AC37" i="60"/>
  <c r="V37" i="60"/>
  <c r="X37" i="60" s="1"/>
  <c r="W37" i="60"/>
  <c r="Q37" i="60"/>
  <c r="H37" i="60"/>
  <c r="P37" i="60"/>
  <c r="R37" i="60" s="1"/>
  <c r="AD36" i="60"/>
  <c r="W36" i="60"/>
  <c r="Q36" i="60"/>
  <c r="H36" i="60"/>
  <c r="G36" i="60"/>
  <c r="AB36" i="60"/>
  <c r="V36" i="60"/>
  <c r="X36" i="60" s="1"/>
  <c r="AB35" i="60"/>
  <c r="AD35" i="60" s="1"/>
  <c r="AC34" i="60"/>
  <c r="AB34" i="60"/>
  <c r="AD34" i="60" s="1"/>
  <c r="Q34" i="60"/>
  <c r="R33" i="60"/>
  <c r="Q33" i="60"/>
  <c r="P33" i="60"/>
  <c r="AC32" i="60"/>
  <c r="AB32" i="60"/>
  <c r="AD32" i="60" s="1"/>
  <c r="V32" i="60"/>
  <c r="X32" i="60" s="1"/>
  <c r="P32" i="60"/>
  <c r="R32" i="60" s="1"/>
  <c r="Q32" i="60"/>
  <c r="AC31" i="60"/>
  <c r="W31" i="60"/>
  <c r="H31" i="60"/>
  <c r="AC30" i="60"/>
  <c r="W30" i="60"/>
  <c r="V30" i="60"/>
  <c r="X30" i="60" s="1"/>
  <c r="AC29" i="60"/>
  <c r="AB29" i="60"/>
  <c r="AD29" i="60" s="1"/>
  <c r="W29" i="60"/>
  <c r="Q29" i="60"/>
  <c r="H29" i="60"/>
  <c r="V29" i="60"/>
  <c r="X29" i="60" s="1"/>
  <c r="W28" i="60"/>
  <c r="Q28" i="60"/>
  <c r="H28" i="60"/>
  <c r="AB28" i="60"/>
  <c r="AD28" i="60" s="1"/>
  <c r="G28" i="60"/>
  <c r="Q26" i="60"/>
  <c r="AB25" i="60"/>
  <c r="AD25" i="60" s="1"/>
  <c r="AC25" i="60"/>
  <c r="R25" i="60"/>
  <c r="Q25" i="60"/>
  <c r="P25" i="60"/>
  <c r="AC24" i="60"/>
  <c r="X24" i="60"/>
  <c r="W24" i="60"/>
  <c r="P24" i="60"/>
  <c r="R24" i="60" s="1"/>
  <c r="Q24" i="60"/>
  <c r="AB24" i="60"/>
  <c r="AD24" i="60" s="1"/>
  <c r="V24" i="60"/>
  <c r="H24" i="60"/>
  <c r="AC23" i="60"/>
  <c r="W23" i="60"/>
  <c r="H23" i="60"/>
  <c r="V23" i="60"/>
  <c r="X23" i="60" s="1"/>
  <c r="AC22" i="60"/>
  <c r="AB22" i="60"/>
  <c r="AD22" i="60" s="1"/>
  <c r="V22" i="60"/>
  <c r="X22" i="60" s="1"/>
  <c r="W22" i="60"/>
  <c r="P22" i="60"/>
  <c r="R22" i="60" s="1"/>
  <c r="Q22" i="60"/>
  <c r="H22" i="60"/>
  <c r="AB21" i="60"/>
  <c r="AD21" i="60" s="1"/>
  <c r="AC21" i="60"/>
  <c r="V21" i="60"/>
  <c r="X21" i="60" s="1"/>
  <c r="W21" i="60"/>
  <c r="Q21" i="60"/>
  <c r="P21" i="60"/>
  <c r="R21" i="60" s="1"/>
  <c r="W20" i="60"/>
  <c r="Q20" i="60"/>
  <c r="AB20" i="60"/>
  <c r="AD20" i="60" s="1"/>
  <c r="H20" i="60"/>
  <c r="H19" i="60"/>
  <c r="V18" i="60"/>
  <c r="X18" i="60" s="1"/>
  <c r="P18" i="60"/>
  <c r="R18" i="60" s="1"/>
  <c r="Q18" i="60"/>
  <c r="H18" i="60"/>
  <c r="Q17" i="60"/>
  <c r="H17" i="60"/>
  <c r="P17" i="60"/>
  <c r="R17" i="60" s="1"/>
  <c r="AC16" i="60"/>
  <c r="W16" i="60"/>
  <c r="P16" i="60"/>
  <c r="R16" i="60" s="1"/>
  <c r="Q16" i="60"/>
  <c r="AB16" i="60"/>
  <c r="AD16" i="60" s="1"/>
  <c r="V16" i="60"/>
  <c r="X16" i="60" s="1"/>
  <c r="H16" i="60"/>
  <c r="AB15" i="60"/>
  <c r="AD15" i="60" s="1"/>
  <c r="AC15" i="60"/>
  <c r="W15" i="60"/>
  <c r="H15" i="60"/>
  <c r="AC14" i="60"/>
  <c r="V14" i="60"/>
  <c r="X14" i="60" s="1"/>
  <c r="P14" i="60"/>
  <c r="R14" i="60" s="1"/>
  <c r="AB13" i="60"/>
  <c r="AD13" i="60" s="1"/>
  <c r="AC13" i="60"/>
  <c r="W13" i="60"/>
  <c r="Q13" i="60"/>
  <c r="H13" i="60"/>
  <c r="V13" i="60"/>
  <c r="X13" i="60" s="1"/>
  <c r="P13" i="60"/>
  <c r="R13" i="60" s="1"/>
  <c r="X12" i="60"/>
  <c r="W12" i="60"/>
  <c r="Q12" i="60"/>
  <c r="AB12" i="60"/>
  <c r="AD12" i="60" s="1"/>
  <c r="V12" i="60"/>
  <c r="H12" i="60"/>
  <c r="AB10" i="60"/>
  <c r="AD10" i="60" s="1"/>
  <c r="H10" i="60"/>
  <c r="AB9" i="60"/>
  <c r="AD9" i="60" s="1"/>
  <c r="AC9" i="60"/>
  <c r="W9" i="60"/>
  <c r="Q9" i="60"/>
  <c r="P9" i="60"/>
  <c r="R9" i="60" s="1"/>
  <c r="AC8" i="60"/>
  <c r="W8" i="60"/>
  <c r="P8" i="60"/>
  <c r="R8" i="60" s="1"/>
  <c r="Q8" i="60"/>
  <c r="AB8" i="60"/>
  <c r="AD8" i="60" s="1"/>
  <c r="V8" i="60"/>
  <c r="X8" i="60" s="1"/>
  <c r="AC7" i="60"/>
  <c r="W7" i="60"/>
  <c r="V7" i="60"/>
  <c r="X7" i="60" s="1"/>
  <c r="P7" i="60"/>
  <c r="R7" i="60" s="1"/>
  <c r="V6" i="60"/>
  <c r="X6" i="60" s="1"/>
  <c r="W6" i="60"/>
  <c r="P6" i="60"/>
  <c r="R6" i="60" s="1"/>
  <c r="AB5" i="60"/>
  <c r="AD5" i="60" s="1"/>
  <c r="AC5" i="60"/>
  <c r="V5" i="60"/>
  <c r="X5" i="60" s="1"/>
  <c r="W5" i="60"/>
  <c r="R5" i="60"/>
  <c r="Q5" i="60"/>
  <c r="H5" i="60"/>
  <c r="P5" i="60"/>
  <c r="AC4" i="60"/>
  <c r="X4" i="60"/>
  <c r="W4" i="60"/>
  <c r="Q4" i="60"/>
  <c r="AB4" i="60"/>
  <c r="AD4" i="60" s="1"/>
  <c r="V4" i="60"/>
  <c r="H4" i="60"/>
  <c r="AD3" i="60"/>
  <c r="AC3" i="60"/>
  <c r="W3" i="60"/>
  <c r="Q3" i="60"/>
  <c r="H3" i="60"/>
  <c r="J3" i="60" s="1"/>
  <c r="I4" i="60" s="1"/>
  <c r="AB3" i="60"/>
  <c r="V3" i="60"/>
  <c r="X3" i="60" s="1"/>
  <c r="P3" i="60"/>
  <c r="R3" i="60" s="1"/>
  <c r="AA4" i="59"/>
  <c r="AA5" i="59"/>
  <c r="AC5" i="59" s="1"/>
  <c r="AA6" i="59"/>
  <c r="AA7" i="59"/>
  <c r="AC7" i="59" s="1"/>
  <c r="AA8" i="59"/>
  <c r="AA9" i="59"/>
  <c r="AA10" i="59"/>
  <c r="AC10" i="59" s="1"/>
  <c r="AA11" i="59"/>
  <c r="AC11" i="59" s="1"/>
  <c r="AA12" i="59"/>
  <c r="AA13" i="59"/>
  <c r="AA14" i="59"/>
  <c r="AA15" i="59"/>
  <c r="AC15" i="59" s="1"/>
  <c r="AA16" i="59"/>
  <c r="AA17" i="59"/>
  <c r="AA18" i="59"/>
  <c r="AC18" i="59" s="1"/>
  <c r="AA19" i="59"/>
  <c r="AC19" i="59" s="1"/>
  <c r="AA20" i="59"/>
  <c r="AA21" i="59"/>
  <c r="AA22" i="59"/>
  <c r="AC22" i="59" s="1"/>
  <c r="AA23" i="59"/>
  <c r="AC23" i="59" s="1"/>
  <c r="AA24" i="59"/>
  <c r="AA25" i="59"/>
  <c r="AC25" i="59" s="1"/>
  <c r="AA26" i="59"/>
  <c r="AC26" i="59" s="1"/>
  <c r="AA27" i="59"/>
  <c r="AA28" i="59"/>
  <c r="AA29" i="59"/>
  <c r="AA30" i="59"/>
  <c r="AC30" i="59" s="1"/>
  <c r="AA31" i="59"/>
  <c r="AC31" i="59" s="1"/>
  <c r="AA32" i="59"/>
  <c r="AA33" i="59"/>
  <c r="AA34" i="59"/>
  <c r="AA35" i="59"/>
  <c r="AC35" i="59" s="1"/>
  <c r="AA36" i="59"/>
  <c r="AA37" i="59"/>
  <c r="AC37" i="59" s="1"/>
  <c r="AA38" i="59"/>
  <c r="AC38" i="59" s="1"/>
  <c r="AA39" i="59"/>
  <c r="AA40" i="59"/>
  <c r="AA41" i="59"/>
  <c r="AC41" i="59" s="1"/>
  <c r="AA42" i="59"/>
  <c r="AA43" i="59"/>
  <c r="AC43" i="59" s="1"/>
  <c r="AA44" i="59"/>
  <c r="AA45" i="59"/>
  <c r="AA46" i="59"/>
  <c r="AC46" i="59" s="1"/>
  <c r="AA47" i="59"/>
  <c r="AA48" i="59"/>
  <c r="AA49" i="59"/>
  <c r="AA50" i="59"/>
  <c r="AA51" i="59"/>
  <c r="AC51" i="59" s="1"/>
  <c r="AA52" i="59"/>
  <c r="AA53" i="59"/>
  <c r="AC53" i="59" s="1"/>
  <c r="AA54" i="59"/>
  <c r="AA55" i="59"/>
  <c r="AA56" i="59"/>
  <c r="AA57" i="59"/>
  <c r="AA58" i="59"/>
  <c r="AC58" i="59" s="1"/>
  <c r="AA59" i="59"/>
  <c r="AA60" i="59"/>
  <c r="AA61" i="59"/>
  <c r="AA62" i="59"/>
  <c r="AA63" i="59"/>
  <c r="AA64" i="59"/>
  <c r="AA65" i="59"/>
  <c r="AA66" i="59"/>
  <c r="AC66" i="59" s="1"/>
  <c r="AA67" i="59"/>
  <c r="AC67" i="59" s="1"/>
  <c r="AA68" i="59"/>
  <c r="AA69" i="59"/>
  <c r="AA70" i="59"/>
  <c r="AC70" i="59" s="1"/>
  <c r="AA71" i="59"/>
  <c r="AC71" i="59" s="1"/>
  <c r="AA72" i="59"/>
  <c r="AA73" i="59"/>
  <c r="AA74" i="59"/>
  <c r="AC74" i="59" s="1"/>
  <c r="AA75" i="59"/>
  <c r="AA76" i="59"/>
  <c r="AA77" i="59"/>
  <c r="AA78" i="59"/>
  <c r="AA79" i="59"/>
  <c r="AA80" i="59"/>
  <c r="AA81" i="59"/>
  <c r="AC81" i="59" s="1"/>
  <c r="AA82" i="59"/>
  <c r="AA83" i="59"/>
  <c r="AC83" i="59" s="1"/>
  <c r="AA84" i="59"/>
  <c r="AA85" i="59"/>
  <c r="AA86" i="59"/>
  <c r="AA87" i="59"/>
  <c r="AA88" i="59"/>
  <c r="AA89" i="59"/>
  <c r="AA90" i="59"/>
  <c r="AC90" i="59" s="1"/>
  <c r="AA91" i="59"/>
  <c r="AC91" i="59" s="1"/>
  <c r="AA92" i="59"/>
  <c r="AA93" i="59"/>
  <c r="AC93" i="59" s="1"/>
  <c r="AA94" i="59"/>
  <c r="AA95" i="59"/>
  <c r="AC95" i="59" s="1"/>
  <c r="AA96" i="59"/>
  <c r="AA97" i="59"/>
  <c r="AA98" i="59"/>
  <c r="AC98" i="59" s="1"/>
  <c r="AA3" i="59"/>
  <c r="U4" i="59"/>
  <c r="U5" i="59"/>
  <c r="U6" i="59"/>
  <c r="U7" i="59"/>
  <c r="U8" i="59"/>
  <c r="W8" i="59" s="1"/>
  <c r="U9" i="59"/>
  <c r="W9" i="59" s="1"/>
  <c r="U10" i="59"/>
  <c r="W10" i="59" s="1"/>
  <c r="U11" i="59"/>
  <c r="U12" i="59"/>
  <c r="U13" i="59"/>
  <c r="U14" i="59"/>
  <c r="U15" i="59"/>
  <c r="U16" i="59"/>
  <c r="W16" i="59" s="1"/>
  <c r="U17" i="59"/>
  <c r="W17" i="59" s="1"/>
  <c r="U18" i="59"/>
  <c r="U19" i="59"/>
  <c r="W19" i="59" s="1"/>
  <c r="U20" i="59"/>
  <c r="U21" i="59"/>
  <c r="U22" i="59"/>
  <c r="U23" i="59"/>
  <c r="U24" i="59"/>
  <c r="U25" i="59"/>
  <c r="W25" i="59" s="1"/>
  <c r="U26" i="59"/>
  <c r="W26" i="59" s="1"/>
  <c r="U27" i="59"/>
  <c r="W27" i="59" s="1"/>
  <c r="U28" i="59"/>
  <c r="U29" i="59"/>
  <c r="U30" i="59"/>
  <c r="U31" i="59"/>
  <c r="U32" i="59"/>
  <c r="W32" i="59" s="1"/>
  <c r="U33" i="59"/>
  <c r="U34" i="59"/>
  <c r="U35" i="59"/>
  <c r="W35" i="59" s="1"/>
  <c r="U36" i="59"/>
  <c r="U37" i="59"/>
  <c r="U38" i="59"/>
  <c r="U39" i="59"/>
  <c r="U40" i="59"/>
  <c r="U41" i="59"/>
  <c r="W41" i="59" s="1"/>
  <c r="U42" i="59"/>
  <c r="W42" i="59" s="1"/>
  <c r="U43" i="59"/>
  <c r="W43" i="59" s="1"/>
  <c r="U44" i="59"/>
  <c r="U45" i="59"/>
  <c r="U46" i="59"/>
  <c r="U47" i="59"/>
  <c r="U48" i="59"/>
  <c r="W48" i="59" s="1"/>
  <c r="U49" i="59"/>
  <c r="U50" i="59"/>
  <c r="U51" i="59"/>
  <c r="W51" i="59" s="1"/>
  <c r="U52" i="59"/>
  <c r="U53" i="59"/>
  <c r="U54" i="59"/>
  <c r="U55" i="59"/>
  <c r="W55" i="59" s="1"/>
  <c r="U56" i="59"/>
  <c r="W56" i="59" s="1"/>
  <c r="U57" i="59"/>
  <c r="U58" i="59"/>
  <c r="W58" i="59" s="1"/>
  <c r="U59" i="59"/>
  <c r="W59" i="59" s="1"/>
  <c r="U60" i="59"/>
  <c r="U61" i="59"/>
  <c r="U62" i="59"/>
  <c r="U63" i="59"/>
  <c r="W63" i="59" s="1"/>
  <c r="U64" i="59"/>
  <c r="W64" i="59" s="1"/>
  <c r="U65" i="59"/>
  <c r="W65" i="59" s="1"/>
  <c r="U66" i="59"/>
  <c r="U67" i="59"/>
  <c r="W67" i="59" s="1"/>
  <c r="U68" i="59"/>
  <c r="U69" i="59"/>
  <c r="U70" i="59"/>
  <c r="U71" i="59"/>
  <c r="W71" i="59" s="1"/>
  <c r="U72" i="59"/>
  <c r="U73" i="59"/>
  <c r="W73" i="59" s="1"/>
  <c r="U74" i="59"/>
  <c r="W74" i="59" s="1"/>
  <c r="U75" i="59"/>
  <c r="W75" i="59" s="1"/>
  <c r="U76" i="59"/>
  <c r="U77" i="59"/>
  <c r="U78" i="59"/>
  <c r="U79" i="59"/>
  <c r="W79" i="59" s="1"/>
  <c r="U80" i="59"/>
  <c r="W80" i="59" s="1"/>
  <c r="U81" i="59"/>
  <c r="W81" i="59" s="1"/>
  <c r="U82" i="59"/>
  <c r="W82" i="59" s="1"/>
  <c r="U83" i="59"/>
  <c r="W83" i="59" s="1"/>
  <c r="U84" i="59"/>
  <c r="U85" i="59"/>
  <c r="U86" i="59"/>
  <c r="U87" i="59"/>
  <c r="W87" i="59" s="1"/>
  <c r="U88" i="59"/>
  <c r="U89" i="59"/>
  <c r="W89" i="59" s="1"/>
  <c r="U90" i="59"/>
  <c r="W90" i="59" s="1"/>
  <c r="U91" i="59"/>
  <c r="U92" i="59"/>
  <c r="U93" i="59"/>
  <c r="U94" i="59"/>
  <c r="U95" i="59"/>
  <c r="W95" i="59" s="1"/>
  <c r="U96" i="59"/>
  <c r="U97" i="59"/>
  <c r="U98" i="59"/>
  <c r="W98" i="59" s="1"/>
  <c r="U3" i="59"/>
  <c r="O4" i="59"/>
  <c r="Q4" i="59" s="1"/>
  <c r="O5" i="59"/>
  <c r="O6" i="59"/>
  <c r="O7" i="59"/>
  <c r="O8" i="59"/>
  <c r="O9" i="59"/>
  <c r="O10" i="59"/>
  <c r="O11" i="59"/>
  <c r="Q11" i="59" s="1"/>
  <c r="O12" i="59"/>
  <c r="Q12" i="59" s="1"/>
  <c r="O13" i="59"/>
  <c r="O14" i="59"/>
  <c r="O15" i="59"/>
  <c r="Q15" i="59" s="1"/>
  <c r="O16" i="59"/>
  <c r="O17" i="59"/>
  <c r="Q17" i="59" s="1"/>
  <c r="O18" i="59"/>
  <c r="Q18" i="59" s="1"/>
  <c r="O19" i="59"/>
  <c r="Q19" i="59" s="1"/>
  <c r="O20" i="59"/>
  <c r="Q20" i="59" s="1"/>
  <c r="O21" i="59"/>
  <c r="O22" i="59"/>
  <c r="O23" i="59"/>
  <c r="O24" i="59"/>
  <c r="O25" i="59"/>
  <c r="Q25" i="59" s="1"/>
  <c r="O26" i="59"/>
  <c r="Q26" i="59" s="1"/>
  <c r="O27" i="59"/>
  <c r="Q27" i="59" s="1"/>
  <c r="O28" i="59"/>
  <c r="Q28" i="59" s="1"/>
  <c r="O29" i="59"/>
  <c r="O30" i="59"/>
  <c r="O31" i="59"/>
  <c r="Q31" i="59" s="1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Q44" i="59" s="1"/>
  <c r="O45" i="59"/>
  <c r="O46" i="59"/>
  <c r="O47" i="59"/>
  <c r="O48" i="59"/>
  <c r="O49" i="59"/>
  <c r="Q49" i="59" s="1"/>
  <c r="O50" i="59"/>
  <c r="Q50" i="59" s="1"/>
  <c r="O51" i="59"/>
  <c r="Q51" i="59" s="1"/>
  <c r="O52" i="59"/>
  <c r="Q52" i="59" s="1"/>
  <c r="O53" i="59"/>
  <c r="O54" i="59"/>
  <c r="O55" i="59"/>
  <c r="Q55" i="59" s="1"/>
  <c r="O56" i="59"/>
  <c r="O57" i="59"/>
  <c r="O58" i="59"/>
  <c r="Q58" i="59" s="1"/>
  <c r="O59" i="59"/>
  <c r="Q59" i="59" s="1"/>
  <c r="O60" i="59"/>
  <c r="Q60" i="59" s="1"/>
  <c r="O61" i="59"/>
  <c r="O62" i="59"/>
  <c r="Q62" i="59" s="1"/>
  <c r="O63" i="59"/>
  <c r="Q63" i="59" s="1"/>
  <c r="O64" i="59"/>
  <c r="O65" i="59"/>
  <c r="O66" i="59"/>
  <c r="O67" i="59"/>
  <c r="Q67" i="59" s="1"/>
  <c r="O68" i="59"/>
  <c r="Q68" i="59" s="1"/>
  <c r="O69" i="59"/>
  <c r="O70" i="59"/>
  <c r="O71" i="59"/>
  <c r="Q71" i="59" s="1"/>
  <c r="O72" i="59"/>
  <c r="O73" i="59"/>
  <c r="Q73" i="59" s="1"/>
  <c r="O74" i="59"/>
  <c r="Q74" i="59" s="1"/>
  <c r="O75" i="59"/>
  <c r="O76" i="59"/>
  <c r="O77" i="59"/>
  <c r="O78" i="59"/>
  <c r="Q78" i="59" s="1"/>
  <c r="O79" i="59"/>
  <c r="O80" i="59"/>
  <c r="O81" i="59"/>
  <c r="O82" i="59"/>
  <c r="Q82" i="59" s="1"/>
  <c r="O83" i="59"/>
  <c r="Q83" i="59" s="1"/>
  <c r="O84" i="59"/>
  <c r="Q84" i="59" s="1"/>
  <c r="O85" i="59"/>
  <c r="O86" i="59"/>
  <c r="O87" i="59"/>
  <c r="Q87" i="59" s="1"/>
  <c r="O88" i="59"/>
  <c r="O89" i="59"/>
  <c r="Q89" i="59" s="1"/>
  <c r="O90" i="59"/>
  <c r="Q90" i="59" s="1"/>
  <c r="O91" i="59"/>
  <c r="Q91" i="59" s="1"/>
  <c r="O92" i="59"/>
  <c r="Q92" i="59" s="1"/>
  <c r="O93" i="59"/>
  <c r="O94" i="59"/>
  <c r="O95" i="59"/>
  <c r="Q95" i="59" s="1"/>
  <c r="O96" i="59"/>
  <c r="O97" i="59"/>
  <c r="O98" i="59"/>
  <c r="Q98" i="59" s="1"/>
  <c r="O3" i="59"/>
  <c r="F4" i="59"/>
  <c r="F5" i="59"/>
  <c r="F6" i="59"/>
  <c r="F7" i="59"/>
  <c r="F8" i="59"/>
  <c r="AB8" i="59" s="1"/>
  <c r="AD8" i="59" s="1"/>
  <c r="F9" i="59"/>
  <c r="AB9" i="59" s="1"/>
  <c r="AD9" i="59" s="1"/>
  <c r="F10" i="59"/>
  <c r="F11" i="59"/>
  <c r="AB11" i="59" s="1"/>
  <c r="AD11" i="59" s="1"/>
  <c r="F12" i="59"/>
  <c r="F13" i="59"/>
  <c r="F14" i="59"/>
  <c r="F15" i="59"/>
  <c r="G15" i="59" s="1"/>
  <c r="F16" i="59"/>
  <c r="F17" i="59"/>
  <c r="AB17" i="59" s="1"/>
  <c r="AD17" i="59" s="1"/>
  <c r="F18" i="59"/>
  <c r="AB18" i="59" s="1"/>
  <c r="AD18" i="59" s="1"/>
  <c r="F19" i="59"/>
  <c r="F20" i="59"/>
  <c r="F21" i="59"/>
  <c r="F22" i="59"/>
  <c r="F23" i="59"/>
  <c r="AB23" i="59" s="1"/>
  <c r="AD23" i="59" s="1"/>
  <c r="F24" i="59"/>
  <c r="F25" i="59"/>
  <c r="F26" i="59"/>
  <c r="AB26" i="59" s="1"/>
  <c r="AD26" i="59" s="1"/>
  <c r="F27" i="59"/>
  <c r="AB27" i="59" s="1"/>
  <c r="AD27" i="59" s="1"/>
  <c r="F28" i="59"/>
  <c r="F29" i="59"/>
  <c r="F30" i="59"/>
  <c r="F31" i="59"/>
  <c r="F32" i="59"/>
  <c r="F33" i="59"/>
  <c r="AB33" i="59" s="1"/>
  <c r="AD33" i="59" s="1"/>
  <c r="F34" i="59"/>
  <c r="F35" i="59"/>
  <c r="AB35" i="59" s="1"/>
  <c r="AD35" i="59" s="1"/>
  <c r="F36" i="59"/>
  <c r="F37" i="59"/>
  <c r="F38" i="59"/>
  <c r="F39" i="59"/>
  <c r="AB39" i="59" s="1"/>
  <c r="AD39" i="59" s="1"/>
  <c r="F40" i="59"/>
  <c r="F41" i="59"/>
  <c r="AB41" i="59" s="1"/>
  <c r="AD41" i="59" s="1"/>
  <c r="F42" i="59"/>
  <c r="AB42" i="59" s="1"/>
  <c r="AD42" i="59" s="1"/>
  <c r="F43" i="59"/>
  <c r="AB43" i="59" s="1"/>
  <c r="AD43" i="59" s="1"/>
  <c r="F44" i="59"/>
  <c r="F45" i="59"/>
  <c r="F46" i="59"/>
  <c r="F47" i="59"/>
  <c r="F48" i="59"/>
  <c r="AB48" i="59" s="1"/>
  <c r="AD48" i="59" s="1"/>
  <c r="F49" i="59"/>
  <c r="AB49" i="59" s="1"/>
  <c r="AD49" i="59" s="1"/>
  <c r="F50" i="59"/>
  <c r="AB50" i="59" s="1"/>
  <c r="AD50" i="59" s="1"/>
  <c r="F51" i="59"/>
  <c r="F52" i="59"/>
  <c r="F53" i="59"/>
  <c r="F54" i="59"/>
  <c r="F55" i="59"/>
  <c r="F56" i="59"/>
  <c r="F57" i="59"/>
  <c r="AB57" i="59" s="1"/>
  <c r="AD57" i="59" s="1"/>
  <c r="F58" i="59"/>
  <c r="AB58" i="59" s="1"/>
  <c r="AD58" i="59" s="1"/>
  <c r="F59" i="59"/>
  <c r="AB59" i="59" s="1"/>
  <c r="AD59" i="59" s="1"/>
  <c r="F60" i="59"/>
  <c r="F61" i="59"/>
  <c r="F62" i="59"/>
  <c r="F63" i="59"/>
  <c r="F64" i="59"/>
  <c r="F65" i="59"/>
  <c r="F66" i="59"/>
  <c r="AB66" i="59" s="1"/>
  <c r="AD66" i="59" s="1"/>
  <c r="F67" i="59"/>
  <c r="F68" i="59"/>
  <c r="F69" i="59"/>
  <c r="F70" i="59"/>
  <c r="F71" i="59"/>
  <c r="G71" i="59" s="1"/>
  <c r="F72" i="59"/>
  <c r="AB72" i="59" s="1"/>
  <c r="AD72" i="59" s="1"/>
  <c r="F73" i="59"/>
  <c r="G73" i="59" s="1"/>
  <c r="F74" i="59"/>
  <c r="AB74" i="59" s="1"/>
  <c r="AD74" i="59" s="1"/>
  <c r="F75" i="59"/>
  <c r="AB75" i="59" s="1"/>
  <c r="AD75" i="59" s="1"/>
  <c r="F76" i="59"/>
  <c r="F77" i="59"/>
  <c r="F78" i="59"/>
  <c r="F79" i="59"/>
  <c r="F80" i="59"/>
  <c r="F81" i="59"/>
  <c r="AB81" i="59" s="1"/>
  <c r="AD81" i="59" s="1"/>
  <c r="F82" i="59"/>
  <c r="F83" i="59"/>
  <c r="AB83" i="59" s="1"/>
  <c r="AD83" i="59" s="1"/>
  <c r="F84" i="59"/>
  <c r="F85" i="59"/>
  <c r="F86" i="59"/>
  <c r="F87" i="59"/>
  <c r="F88" i="59"/>
  <c r="AB88" i="59" s="1"/>
  <c r="AD88" i="59" s="1"/>
  <c r="F89" i="59"/>
  <c r="F90" i="59"/>
  <c r="AB90" i="59" s="1"/>
  <c r="AD90" i="59" s="1"/>
  <c r="F91" i="59"/>
  <c r="F92" i="59"/>
  <c r="F93" i="59"/>
  <c r="F94" i="59"/>
  <c r="F95" i="59"/>
  <c r="AB95" i="59" s="1"/>
  <c r="AD95" i="59" s="1"/>
  <c r="F96" i="59"/>
  <c r="F97" i="59"/>
  <c r="AB97" i="59" s="1"/>
  <c r="AD97" i="59" s="1"/>
  <c r="F98" i="59"/>
  <c r="AB98" i="59" s="1"/>
  <c r="AD98" i="59" s="1"/>
  <c r="F3" i="59"/>
  <c r="D4" i="59"/>
  <c r="D5" i="59"/>
  <c r="D6" i="59"/>
  <c r="V6" i="59" s="1"/>
  <c r="X6" i="59" s="1"/>
  <c r="D7" i="59"/>
  <c r="D8" i="59"/>
  <c r="V8" i="59" s="1"/>
  <c r="X8" i="59" s="1"/>
  <c r="D9" i="59"/>
  <c r="D10" i="59"/>
  <c r="V10" i="59" s="1"/>
  <c r="X10" i="59" s="1"/>
  <c r="D11" i="59"/>
  <c r="D12" i="59"/>
  <c r="D13" i="59"/>
  <c r="D14" i="59"/>
  <c r="V14" i="59" s="1"/>
  <c r="X14" i="59" s="1"/>
  <c r="D15" i="59"/>
  <c r="D16" i="59"/>
  <c r="V16" i="59" s="1"/>
  <c r="X16" i="59" s="1"/>
  <c r="D17" i="59"/>
  <c r="D18" i="59"/>
  <c r="V18" i="59" s="1"/>
  <c r="X18" i="59" s="1"/>
  <c r="D19" i="59"/>
  <c r="V19" i="59" s="1"/>
  <c r="X19" i="59" s="1"/>
  <c r="D20" i="59"/>
  <c r="D21" i="59"/>
  <c r="D22" i="59"/>
  <c r="D23" i="59"/>
  <c r="D24" i="59"/>
  <c r="V24" i="59" s="1"/>
  <c r="X24" i="59" s="1"/>
  <c r="D25" i="59"/>
  <c r="D26" i="59"/>
  <c r="D27" i="59"/>
  <c r="D28" i="59"/>
  <c r="D29" i="59"/>
  <c r="D30" i="59"/>
  <c r="V30" i="59" s="1"/>
  <c r="X30" i="59" s="1"/>
  <c r="D31" i="59"/>
  <c r="D32" i="59"/>
  <c r="G32" i="59" s="1"/>
  <c r="D33" i="59"/>
  <c r="D34" i="59"/>
  <c r="D35" i="59"/>
  <c r="V35" i="59" s="1"/>
  <c r="X35" i="59" s="1"/>
  <c r="D36" i="59"/>
  <c r="D37" i="59"/>
  <c r="D38" i="59"/>
  <c r="D39" i="59"/>
  <c r="D40" i="59"/>
  <c r="D41" i="59"/>
  <c r="D42" i="59"/>
  <c r="V42" i="59" s="1"/>
  <c r="X42" i="59" s="1"/>
  <c r="D43" i="59"/>
  <c r="D44" i="59"/>
  <c r="D45" i="59"/>
  <c r="D46" i="59"/>
  <c r="D47" i="59"/>
  <c r="D48" i="59"/>
  <c r="D49" i="59"/>
  <c r="D50" i="59"/>
  <c r="D51" i="59"/>
  <c r="D52" i="59"/>
  <c r="D53" i="59"/>
  <c r="D54" i="59"/>
  <c r="V54" i="59" s="1"/>
  <c r="X54" i="59" s="1"/>
  <c r="D55" i="59"/>
  <c r="D56" i="59"/>
  <c r="V56" i="59" s="1"/>
  <c r="X56" i="59" s="1"/>
  <c r="D57" i="59"/>
  <c r="D58" i="59"/>
  <c r="V58" i="59" s="1"/>
  <c r="X58" i="59" s="1"/>
  <c r="D59" i="59"/>
  <c r="V59" i="59" s="1"/>
  <c r="X59" i="59" s="1"/>
  <c r="D60" i="59"/>
  <c r="D61" i="59"/>
  <c r="D62" i="59"/>
  <c r="V62" i="59" s="1"/>
  <c r="X62" i="59" s="1"/>
  <c r="D63" i="59"/>
  <c r="D64" i="59"/>
  <c r="D65" i="59"/>
  <c r="D66" i="59"/>
  <c r="V66" i="59" s="1"/>
  <c r="X66" i="59" s="1"/>
  <c r="D67" i="59"/>
  <c r="V67" i="59" s="1"/>
  <c r="X67" i="59" s="1"/>
  <c r="D68" i="59"/>
  <c r="D69" i="59"/>
  <c r="D70" i="59"/>
  <c r="V70" i="59" s="1"/>
  <c r="X70" i="59" s="1"/>
  <c r="D71" i="59"/>
  <c r="D72" i="59"/>
  <c r="V72" i="59" s="1"/>
  <c r="X72" i="59" s="1"/>
  <c r="D73" i="59"/>
  <c r="D74" i="59"/>
  <c r="D75" i="59"/>
  <c r="V75" i="59" s="1"/>
  <c r="X75" i="59" s="1"/>
  <c r="D76" i="59"/>
  <c r="D77" i="59"/>
  <c r="D78" i="59"/>
  <c r="V78" i="59" s="1"/>
  <c r="X78" i="59" s="1"/>
  <c r="D79" i="59"/>
  <c r="D80" i="59"/>
  <c r="V80" i="59" s="1"/>
  <c r="X80" i="59" s="1"/>
  <c r="D81" i="59"/>
  <c r="D82" i="59"/>
  <c r="V82" i="59" s="1"/>
  <c r="X82" i="59" s="1"/>
  <c r="D83" i="59"/>
  <c r="G83" i="59" s="1"/>
  <c r="D84" i="59"/>
  <c r="D85" i="59"/>
  <c r="D86" i="59"/>
  <c r="D87" i="59"/>
  <c r="D88" i="59"/>
  <c r="V88" i="59" s="1"/>
  <c r="X88" i="59" s="1"/>
  <c r="D89" i="59"/>
  <c r="D90" i="59"/>
  <c r="V90" i="59" s="1"/>
  <c r="X90" i="59" s="1"/>
  <c r="D91" i="59"/>
  <c r="D92" i="59"/>
  <c r="D93" i="59"/>
  <c r="D94" i="59"/>
  <c r="V94" i="59" s="1"/>
  <c r="X94" i="59" s="1"/>
  <c r="D95" i="59"/>
  <c r="D96" i="59"/>
  <c r="D97" i="59"/>
  <c r="D98" i="59"/>
  <c r="D3" i="59"/>
  <c r="C4" i="59"/>
  <c r="C5" i="59"/>
  <c r="C6" i="59"/>
  <c r="C7" i="59"/>
  <c r="C8" i="59"/>
  <c r="C9" i="59"/>
  <c r="P9" i="59" s="1"/>
  <c r="R9" i="59" s="1"/>
  <c r="C10" i="59"/>
  <c r="G10" i="59" s="1"/>
  <c r="C11" i="59"/>
  <c r="P11" i="59" s="1"/>
  <c r="R11" i="59" s="1"/>
  <c r="C12" i="59"/>
  <c r="C13" i="59"/>
  <c r="C14" i="59"/>
  <c r="C15" i="59"/>
  <c r="P15" i="59" s="1"/>
  <c r="R15" i="59" s="1"/>
  <c r="C16" i="59"/>
  <c r="C17" i="59"/>
  <c r="C18" i="59"/>
  <c r="C19" i="59"/>
  <c r="P19" i="59" s="1"/>
  <c r="R19" i="59" s="1"/>
  <c r="C20" i="59"/>
  <c r="C21" i="59"/>
  <c r="C22" i="59"/>
  <c r="C23" i="59"/>
  <c r="C24" i="59"/>
  <c r="C25" i="59"/>
  <c r="C26" i="59"/>
  <c r="P26" i="59" s="1"/>
  <c r="R26" i="59" s="1"/>
  <c r="C27" i="59"/>
  <c r="P27" i="59" s="1"/>
  <c r="R27" i="59" s="1"/>
  <c r="C28" i="59"/>
  <c r="C29" i="59"/>
  <c r="C30" i="59"/>
  <c r="G30" i="59" s="1"/>
  <c r="C31" i="59"/>
  <c r="P31" i="59" s="1"/>
  <c r="R31" i="59" s="1"/>
  <c r="C32" i="59"/>
  <c r="C33" i="59"/>
  <c r="C34" i="59"/>
  <c r="P34" i="59" s="1"/>
  <c r="R34" i="59" s="1"/>
  <c r="C35" i="59"/>
  <c r="C36" i="59"/>
  <c r="C37" i="59"/>
  <c r="C38" i="59"/>
  <c r="C39" i="59"/>
  <c r="C40" i="59"/>
  <c r="C41" i="59"/>
  <c r="P41" i="59" s="1"/>
  <c r="R41" i="59" s="1"/>
  <c r="C42" i="59"/>
  <c r="C43" i="59"/>
  <c r="P43" i="59" s="1"/>
  <c r="R43" i="59" s="1"/>
  <c r="C44" i="59"/>
  <c r="C45" i="59"/>
  <c r="C46" i="59"/>
  <c r="C47" i="59"/>
  <c r="C48" i="59"/>
  <c r="P48" i="59" s="1"/>
  <c r="R48" i="59" s="1"/>
  <c r="C49" i="59"/>
  <c r="P49" i="59" s="1"/>
  <c r="R49" i="59" s="1"/>
  <c r="C50" i="59"/>
  <c r="P50" i="59" s="1"/>
  <c r="R50" i="59" s="1"/>
  <c r="C51" i="59"/>
  <c r="P51" i="59" s="1"/>
  <c r="R51" i="59" s="1"/>
  <c r="C52" i="59"/>
  <c r="C53" i="59"/>
  <c r="C54" i="59"/>
  <c r="C55" i="59"/>
  <c r="P55" i="59" s="1"/>
  <c r="R55" i="59" s="1"/>
  <c r="C56" i="59"/>
  <c r="P56" i="59" s="1"/>
  <c r="R56" i="59" s="1"/>
  <c r="C57" i="59"/>
  <c r="P57" i="59" s="1"/>
  <c r="R57" i="59" s="1"/>
  <c r="C58" i="59"/>
  <c r="P58" i="59" s="1"/>
  <c r="R58" i="59" s="1"/>
  <c r="C59" i="59"/>
  <c r="P59" i="59" s="1"/>
  <c r="R59" i="59" s="1"/>
  <c r="C60" i="59"/>
  <c r="C61" i="59"/>
  <c r="C62" i="59"/>
  <c r="C63" i="59"/>
  <c r="C64" i="59"/>
  <c r="C65" i="59"/>
  <c r="G65" i="59" s="1"/>
  <c r="C66" i="59"/>
  <c r="C67" i="59"/>
  <c r="P67" i="59" s="1"/>
  <c r="R67" i="59" s="1"/>
  <c r="C68" i="59"/>
  <c r="C69" i="59"/>
  <c r="C70" i="59"/>
  <c r="C71" i="59"/>
  <c r="C72" i="59"/>
  <c r="P72" i="59" s="1"/>
  <c r="R72" i="59" s="1"/>
  <c r="C73" i="59"/>
  <c r="C74" i="59"/>
  <c r="P74" i="59" s="1"/>
  <c r="R74" i="59" s="1"/>
  <c r="C75" i="59"/>
  <c r="P75" i="59" s="1"/>
  <c r="R75" i="59" s="1"/>
  <c r="C76" i="59"/>
  <c r="C77" i="59"/>
  <c r="C78" i="59"/>
  <c r="C79" i="59"/>
  <c r="C80" i="59"/>
  <c r="P80" i="59" s="1"/>
  <c r="R80" i="59" s="1"/>
  <c r="C81" i="59"/>
  <c r="C82" i="59"/>
  <c r="P82" i="59" s="1"/>
  <c r="R82" i="59" s="1"/>
  <c r="C83" i="59"/>
  <c r="P83" i="59" s="1"/>
  <c r="R83" i="59" s="1"/>
  <c r="C84" i="59"/>
  <c r="C85" i="59"/>
  <c r="C86" i="59"/>
  <c r="C87" i="59"/>
  <c r="C88" i="59"/>
  <c r="C89" i="59"/>
  <c r="G89" i="59" s="1"/>
  <c r="C90" i="59"/>
  <c r="P90" i="59" s="1"/>
  <c r="R90" i="59" s="1"/>
  <c r="C91" i="59"/>
  <c r="C92" i="59"/>
  <c r="P92" i="59" s="1"/>
  <c r="R92" i="59" s="1"/>
  <c r="C93" i="59"/>
  <c r="C94" i="59"/>
  <c r="C95" i="59"/>
  <c r="P95" i="59" s="1"/>
  <c r="R95" i="59" s="1"/>
  <c r="C96" i="59"/>
  <c r="P96" i="59" s="1"/>
  <c r="R96" i="59" s="1"/>
  <c r="C97" i="59"/>
  <c r="P97" i="59" s="1"/>
  <c r="R97" i="59" s="1"/>
  <c r="C98" i="59"/>
  <c r="P98" i="59" s="1"/>
  <c r="R98" i="59" s="1"/>
  <c r="C3" i="59"/>
  <c r="B4" i="59"/>
  <c r="B5" i="59"/>
  <c r="H5" i="59" s="1"/>
  <c r="B6" i="59"/>
  <c r="B7" i="59"/>
  <c r="B8" i="59"/>
  <c r="B9" i="59"/>
  <c r="H9" i="59" s="1"/>
  <c r="B10" i="59"/>
  <c r="H10" i="59" s="1"/>
  <c r="B11" i="59"/>
  <c r="H11" i="59" s="1"/>
  <c r="B12" i="59"/>
  <c r="B13" i="59"/>
  <c r="G13" i="59" s="1"/>
  <c r="B14" i="59"/>
  <c r="H14" i="59" s="1"/>
  <c r="B15" i="59"/>
  <c r="B16" i="59"/>
  <c r="B17" i="59"/>
  <c r="B18" i="59"/>
  <c r="B19" i="59"/>
  <c r="H19" i="59" s="1"/>
  <c r="B20" i="59"/>
  <c r="B21" i="59"/>
  <c r="H21" i="59" s="1"/>
  <c r="B22" i="59"/>
  <c r="B23" i="59"/>
  <c r="B24" i="59"/>
  <c r="B25" i="59"/>
  <c r="B26" i="59"/>
  <c r="B27" i="59"/>
  <c r="H27" i="59" s="1"/>
  <c r="B28" i="59"/>
  <c r="B29" i="59"/>
  <c r="H29" i="59" s="1"/>
  <c r="B30" i="59"/>
  <c r="B31" i="59"/>
  <c r="B32" i="59"/>
  <c r="B33" i="59"/>
  <c r="H33" i="59" s="1"/>
  <c r="B34" i="59"/>
  <c r="H34" i="59" s="1"/>
  <c r="B35" i="59"/>
  <c r="B36" i="59"/>
  <c r="B37" i="59"/>
  <c r="B38" i="59"/>
  <c r="B39" i="59"/>
  <c r="B40" i="59"/>
  <c r="B41" i="59"/>
  <c r="H41" i="59" s="1"/>
  <c r="B42" i="59"/>
  <c r="H42" i="59" s="1"/>
  <c r="B43" i="59"/>
  <c r="B44" i="59"/>
  <c r="B45" i="59"/>
  <c r="H45" i="59" s="1"/>
  <c r="B46" i="59"/>
  <c r="H46" i="59" s="1"/>
  <c r="B47" i="59"/>
  <c r="B48" i="59"/>
  <c r="H48" i="59" s="1"/>
  <c r="B49" i="59"/>
  <c r="B50" i="59"/>
  <c r="H50" i="59" s="1"/>
  <c r="B51" i="59"/>
  <c r="H51" i="59" s="1"/>
  <c r="B52" i="59"/>
  <c r="B53" i="59"/>
  <c r="B54" i="59"/>
  <c r="H54" i="59" s="1"/>
  <c r="B55" i="59"/>
  <c r="B56" i="59"/>
  <c r="B57" i="59"/>
  <c r="H57" i="59" s="1"/>
  <c r="B58" i="59"/>
  <c r="H58" i="59" s="1"/>
  <c r="B59" i="59"/>
  <c r="H59" i="59" s="1"/>
  <c r="B60" i="59"/>
  <c r="B61" i="59"/>
  <c r="B62" i="59"/>
  <c r="B63" i="59"/>
  <c r="B64" i="59"/>
  <c r="B65" i="59"/>
  <c r="H65" i="59" s="1"/>
  <c r="B66" i="59"/>
  <c r="H66" i="59" s="1"/>
  <c r="B67" i="59"/>
  <c r="B68" i="59"/>
  <c r="B69" i="59"/>
  <c r="B70" i="59"/>
  <c r="H70" i="59" s="1"/>
  <c r="B71" i="59"/>
  <c r="B72" i="59"/>
  <c r="B73" i="59"/>
  <c r="B74" i="59"/>
  <c r="B75" i="59"/>
  <c r="H75" i="59" s="1"/>
  <c r="B76" i="59"/>
  <c r="B77" i="59"/>
  <c r="H77" i="59" s="1"/>
  <c r="B78" i="59"/>
  <c r="H78" i="59" s="1"/>
  <c r="B79" i="59"/>
  <c r="B80" i="59"/>
  <c r="B81" i="59"/>
  <c r="G81" i="59" s="1"/>
  <c r="B82" i="59"/>
  <c r="H82" i="59" s="1"/>
  <c r="B83" i="59"/>
  <c r="H83" i="59" s="1"/>
  <c r="B84" i="59"/>
  <c r="B85" i="59"/>
  <c r="H85" i="59" s="1"/>
  <c r="B86" i="59"/>
  <c r="B87" i="59"/>
  <c r="B88" i="59"/>
  <c r="H88" i="59" s="1"/>
  <c r="B89" i="59"/>
  <c r="B90" i="59"/>
  <c r="H90" i="59" s="1"/>
  <c r="B91" i="59"/>
  <c r="G91" i="59" s="1"/>
  <c r="B92" i="59"/>
  <c r="B93" i="59"/>
  <c r="H93" i="59" s="1"/>
  <c r="B94" i="59"/>
  <c r="H94" i="59" s="1"/>
  <c r="B95" i="59"/>
  <c r="B96" i="59"/>
  <c r="B97" i="59"/>
  <c r="H97" i="59" s="1"/>
  <c r="B98" i="59"/>
  <c r="H98" i="59" s="1"/>
  <c r="B3" i="59"/>
  <c r="V98" i="59"/>
  <c r="X98" i="59" s="1"/>
  <c r="L98" i="59"/>
  <c r="AC97" i="59"/>
  <c r="V97" i="59"/>
  <c r="X97" i="59" s="1"/>
  <c r="W97" i="59"/>
  <c r="Q97" i="59"/>
  <c r="AC96" i="59"/>
  <c r="AB96" i="59"/>
  <c r="AD96" i="59" s="1"/>
  <c r="W96" i="59"/>
  <c r="Q96" i="59"/>
  <c r="V96" i="59"/>
  <c r="X96" i="59" s="1"/>
  <c r="V95" i="59"/>
  <c r="X95" i="59" s="1"/>
  <c r="AC94" i="59"/>
  <c r="AB94" i="59"/>
  <c r="AD94" i="59" s="1"/>
  <c r="W94" i="59"/>
  <c r="Q94" i="59"/>
  <c r="P94" i="59"/>
  <c r="R94" i="59" s="1"/>
  <c r="AB93" i="59"/>
  <c r="AD93" i="59" s="1"/>
  <c r="V93" i="59"/>
  <c r="X93" i="59" s="1"/>
  <c r="W93" i="59"/>
  <c r="Q93" i="59"/>
  <c r="P93" i="59"/>
  <c r="R93" i="59" s="1"/>
  <c r="AC92" i="59"/>
  <c r="X92" i="59"/>
  <c r="W92" i="59"/>
  <c r="AB92" i="59"/>
  <c r="AD92" i="59" s="1"/>
  <c r="V92" i="59"/>
  <c r="V91" i="59"/>
  <c r="X91" i="59" s="1"/>
  <c r="W91" i="59"/>
  <c r="P91" i="59"/>
  <c r="R91" i="59" s="1"/>
  <c r="AB91" i="59"/>
  <c r="AD91" i="59" s="1"/>
  <c r="AB89" i="59"/>
  <c r="AD89" i="59" s="1"/>
  <c r="AC89" i="59"/>
  <c r="V89" i="59"/>
  <c r="X89" i="59" s="1"/>
  <c r="H89" i="59"/>
  <c r="P89" i="59"/>
  <c r="R89" i="59" s="1"/>
  <c r="AC88" i="59"/>
  <c r="W88" i="59"/>
  <c r="Q88" i="59"/>
  <c r="P88" i="59"/>
  <c r="R88" i="59" s="1"/>
  <c r="AC87" i="59"/>
  <c r="V87" i="59"/>
  <c r="X87" i="59" s="1"/>
  <c r="P87" i="59"/>
  <c r="R87" i="59" s="1"/>
  <c r="H87" i="59"/>
  <c r="AB87" i="59"/>
  <c r="AD87" i="59" s="1"/>
  <c r="AC86" i="59"/>
  <c r="W86" i="59"/>
  <c r="P86" i="59"/>
  <c r="R86" i="59" s="1"/>
  <c r="Q86" i="59"/>
  <c r="H86" i="59"/>
  <c r="AB86" i="59"/>
  <c r="AD86" i="59" s="1"/>
  <c r="V86" i="59"/>
  <c r="X86" i="59" s="1"/>
  <c r="AC85" i="59"/>
  <c r="V85" i="59"/>
  <c r="X85" i="59" s="1"/>
  <c r="W85" i="59"/>
  <c r="Q85" i="59"/>
  <c r="P85" i="59"/>
  <c r="R85" i="59" s="1"/>
  <c r="AB85" i="59"/>
  <c r="AD85" i="59" s="1"/>
  <c r="AC84" i="59"/>
  <c r="X84" i="59"/>
  <c r="W84" i="59"/>
  <c r="H84" i="59"/>
  <c r="AB84" i="59"/>
  <c r="AD84" i="59" s="1"/>
  <c r="V84" i="59"/>
  <c r="P84" i="59"/>
  <c r="R84" i="59" s="1"/>
  <c r="AC82" i="59"/>
  <c r="V81" i="59"/>
  <c r="X81" i="59" s="1"/>
  <c r="Q81" i="59"/>
  <c r="H81" i="59"/>
  <c r="P81" i="59"/>
  <c r="R81" i="59" s="1"/>
  <c r="AC80" i="59"/>
  <c r="AB80" i="59"/>
  <c r="AD80" i="59" s="1"/>
  <c r="Q80" i="59"/>
  <c r="H80" i="59"/>
  <c r="AC79" i="59"/>
  <c r="V79" i="59"/>
  <c r="X79" i="59" s="1"/>
  <c r="Q79" i="59"/>
  <c r="P79" i="59"/>
  <c r="R79" i="59" s="1"/>
  <c r="AB79" i="59"/>
  <c r="AD79" i="59" s="1"/>
  <c r="G79" i="59"/>
  <c r="AC78" i="59"/>
  <c r="AB78" i="59"/>
  <c r="AD78" i="59" s="1"/>
  <c r="W78" i="59"/>
  <c r="AB77" i="59"/>
  <c r="AD77" i="59" s="1"/>
  <c r="AC77" i="59"/>
  <c r="V77" i="59"/>
  <c r="X77" i="59" s="1"/>
  <c r="W77" i="59"/>
  <c r="Q77" i="59"/>
  <c r="P77" i="59"/>
  <c r="R77" i="59" s="1"/>
  <c r="AC76" i="59"/>
  <c r="W76" i="59"/>
  <c r="R76" i="59"/>
  <c r="Q76" i="59"/>
  <c r="AB76" i="59"/>
  <c r="AD76" i="59" s="1"/>
  <c r="V76" i="59"/>
  <c r="X76" i="59" s="1"/>
  <c r="P76" i="59"/>
  <c r="AC75" i="59"/>
  <c r="Q75" i="59"/>
  <c r="H74" i="59"/>
  <c r="AC73" i="59"/>
  <c r="X73" i="59"/>
  <c r="V73" i="59"/>
  <c r="P73" i="59"/>
  <c r="R73" i="59" s="1"/>
  <c r="H73" i="59"/>
  <c r="AC72" i="59"/>
  <c r="W72" i="59"/>
  <c r="Q72" i="59"/>
  <c r="H72" i="59"/>
  <c r="P71" i="59"/>
  <c r="R71" i="59" s="1"/>
  <c r="H71" i="59"/>
  <c r="AB71" i="59"/>
  <c r="AD71" i="59" s="1"/>
  <c r="V71" i="59"/>
  <c r="X71" i="59" s="1"/>
  <c r="W70" i="59"/>
  <c r="Q70" i="59"/>
  <c r="AB70" i="59"/>
  <c r="AD70" i="59" s="1"/>
  <c r="AB69" i="59"/>
  <c r="AD69" i="59" s="1"/>
  <c r="AC69" i="59"/>
  <c r="V69" i="59"/>
  <c r="X69" i="59" s="1"/>
  <c r="W69" i="59"/>
  <c r="Q69" i="59"/>
  <c r="P69" i="59"/>
  <c r="R69" i="59" s="1"/>
  <c r="AC68" i="59"/>
  <c r="AB68" i="59"/>
  <c r="AD68" i="59" s="1"/>
  <c r="X68" i="59"/>
  <c r="W68" i="59"/>
  <c r="H68" i="59"/>
  <c r="V68" i="59"/>
  <c r="P68" i="59"/>
  <c r="R68" i="59" s="1"/>
  <c r="AB67" i="59"/>
  <c r="AD67" i="59" s="1"/>
  <c r="W66" i="59"/>
  <c r="Q66" i="59"/>
  <c r="AC65" i="59"/>
  <c r="AB65" i="59"/>
  <c r="AD65" i="59" s="1"/>
  <c r="V65" i="59"/>
  <c r="X65" i="59" s="1"/>
  <c r="Q65" i="59"/>
  <c r="P65" i="59"/>
  <c r="R65" i="59" s="1"/>
  <c r="AC64" i="59"/>
  <c r="AB64" i="59"/>
  <c r="AD64" i="59" s="1"/>
  <c r="Q64" i="59"/>
  <c r="V64" i="59"/>
  <c r="X64" i="59" s="1"/>
  <c r="P64" i="59"/>
  <c r="R64" i="59" s="1"/>
  <c r="AC63" i="59"/>
  <c r="P63" i="59"/>
  <c r="R63" i="59" s="1"/>
  <c r="H63" i="59"/>
  <c r="AB63" i="59"/>
  <c r="AD63" i="59" s="1"/>
  <c r="V63" i="59"/>
  <c r="X63" i="59" s="1"/>
  <c r="AB62" i="59"/>
  <c r="AD62" i="59" s="1"/>
  <c r="AC62" i="59"/>
  <c r="W62" i="59"/>
  <c r="P62" i="59"/>
  <c r="R62" i="59" s="1"/>
  <c r="H62" i="59"/>
  <c r="AC61" i="59"/>
  <c r="V61" i="59"/>
  <c r="X61" i="59" s="1"/>
  <c r="W61" i="59"/>
  <c r="Q61" i="59"/>
  <c r="AB61" i="59"/>
  <c r="AD61" i="59" s="1"/>
  <c r="H61" i="59"/>
  <c r="AC60" i="59"/>
  <c r="X60" i="59"/>
  <c r="W60" i="59"/>
  <c r="AB60" i="59"/>
  <c r="AD60" i="59" s="1"/>
  <c r="V60" i="59"/>
  <c r="P60" i="59"/>
  <c r="R60" i="59" s="1"/>
  <c r="AC59" i="59"/>
  <c r="AC57" i="59"/>
  <c r="X57" i="59"/>
  <c r="V57" i="59"/>
  <c r="W57" i="59"/>
  <c r="Q57" i="59"/>
  <c r="AC56" i="59"/>
  <c r="Q56" i="59"/>
  <c r="H56" i="59"/>
  <c r="AB56" i="59"/>
  <c r="AD56" i="59" s="1"/>
  <c r="AC55" i="59"/>
  <c r="X55" i="59"/>
  <c r="AB55" i="59"/>
  <c r="AD55" i="59" s="1"/>
  <c r="V55" i="59"/>
  <c r="H55" i="59"/>
  <c r="AC54" i="59"/>
  <c r="AB54" i="59"/>
  <c r="AD54" i="59" s="1"/>
  <c r="W54" i="59"/>
  <c r="Q54" i="59"/>
  <c r="P54" i="59"/>
  <c r="R54" i="59" s="1"/>
  <c r="V53" i="59"/>
  <c r="X53" i="59" s="1"/>
  <c r="W53" i="59"/>
  <c r="Q53" i="59"/>
  <c r="AB53" i="59"/>
  <c r="AD53" i="59" s="1"/>
  <c r="P53" i="59"/>
  <c r="R53" i="59" s="1"/>
  <c r="H53" i="59"/>
  <c r="AD52" i="59"/>
  <c r="AB52" i="59"/>
  <c r="AC52" i="59"/>
  <c r="V52" i="59"/>
  <c r="X52" i="59" s="1"/>
  <c r="W52" i="59"/>
  <c r="H52" i="59"/>
  <c r="P52" i="59"/>
  <c r="R52" i="59" s="1"/>
  <c r="G52" i="59"/>
  <c r="AB51" i="59"/>
  <c r="AD51" i="59" s="1"/>
  <c r="V51" i="59"/>
  <c r="X51" i="59" s="1"/>
  <c r="AC50" i="59"/>
  <c r="W50" i="59"/>
  <c r="V50" i="59"/>
  <c r="X50" i="59" s="1"/>
  <c r="AC49" i="59"/>
  <c r="X49" i="59"/>
  <c r="V49" i="59"/>
  <c r="W49" i="59"/>
  <c r="H49" i="59"/>
  <c r="AC48" i="59"/>
  <c r="V48" i="59"/>
  <c r="X48" i="59" s="1"/>
  <c r="Q48" i="59"/>
  <c r="AC47" i="59"/>
  <c r="W47" i="59"/>
  <c r="P47" i="59"/>
  <c r="R47" i="59" s="1"/>
  <c r="Q47" i="59"/>
  <c r="H47" i="59"/>
  <c r="AB47" i="59"/>
  <c r="AD47" i="59" s="1"/>
  <c r="AB46" i="59"/>
  <c r="AD46" i="59" s="1"/>
  <c r="W46" i="59"/>
  <c r="V46" i="59"/>
  <c r="X46" i="59" s="1"/>
  <c r="Q46" i="59"/>
  <c r="P46" i="59"/>
  <c r="R46" i="59" s="1"/>
  <c r="AC45" i="59"/>
  <c r="AB45" i="59"/>
  <c r="AD45" i="59" s="1"/>
  <c r="V45" i="59"/>
  <c r="X45" i="59" s="1"/>
  <c r="W45" i="59"/>
  <c r="P45" i="59"/>
  <c r="R45" i="59" s="1"/>
  <c r="Q45" i="59"/>
  <c r="G45" i="59"/>
  <c r="AC44" i="59"/>
  <c r="W44" i="59"/>
  <c r="R44" i="59"/>
  <c r="AB44" i="59"/>
  <c r="AD44" i="59" s="1"/>
  <c r="V44" i="59"/>
  <c r="X44" i="59" s="1"/>
  <c r="P44" i="59"/>
  <c r="H44" i="59"/>
  <c r="Q43" i="59"/>
  <c r="H43" i="59"/>
  <c r="AC42" i="59"/>
  <c r="Q42" i="59"/>
  <c r="V41" i="59"/>
  <c r="X41" i="59" s="1"/>
  <c r="Q41" i="59"/>
  <c r="AC40" i="59"/>
  <c r="W40" i="59"/>
  <c r="Q40" i="59"/>
  <c r="AB40" i="59"/>
  <c r="AD40" i="59" s="1"/>
  <c r="V40" i="59"/>
  <c r="X40" i="59" s="1"/>
  <c r="P40" i="59"/>
  <c r="R40" i="59" s="1"/>
  <c r="AC39" i="59"/>
  <c r="X39" i="59"/>
  <c r="W39" i="59"/>
  <c r="Q39" i="59"/>
  <c r="P39" i="59"/>
  <c r="R39" i="59" s="1"/>
  <c r="V39" i="59"/>
  <c r="H39" i="59"/>
  <c r="AB38" i="59"/>
  <c r="AD38" i="59" s="1"/>
  <c r="W38" i="59"/>
  <c r="Q38" i="59"/>
  <c r="P38" i="59"/>
  <c r="R38" i="59" s="1"/>
  <c r="H38" i="59"/>
  <c r="V38" i="59"/>
  <c r="X38" i="59" s="1"/>
  <c r="AD37" i="59"/>
  <c r="V37" i="59"/>
  <c r="X37" i="59" s="1"/>
  <c r="W37" i="59"/>
  <c r="Q37" i="59"/>
  <c r="AB37" i="59"/>
  <c r="P37" i="59"/>
  <c r="R37" i="59" s="1"/>
  <c r="H37" i="59"/>
  <c r="AC36" i="59"/>
  <c r="V36" i="59"/>
  <c r="X36" i="59" s="1"/>
  <c r="W36" i="59"/>
  <c r="Q36" i="59"/>
  <c r="AB36" i="59"/>
  <c r="AD36" i="59" s="1"/>
  <c r="P36" i="59"/>
  <c r="R36" i="59" s="1"/>
  <c r="G36" i="59"/>
  <c r="Q35" i="59"/>
  <c r="P35" i="59"/>
  <c r="R35" i="59" s="1"/>
  <c r="AB34" i="59"/>
  <c r="AD34" i="59" s="1"/>
  <c r="AC34" i="59"/>
  <c r="W34" i="59"/>
  <c r="V34" i="59"/>
  <c r="X34" i="59" s="1"/>
  <c r="Q34" i="59"/>
  <c r="AC33" i="59"/>
  <c r="V33" i="59"/>
  <c r="X33" i="59" s="1"/>
  <c r="W33" i="59"/>
  <c r="Q33" i="59"/>
  <c r="P33" i="59"/>
  <c r="R33" i="59" s="1"/>
  <c r="AB32" i="59"/>
  <c r="AD32" i="59" s="1"/>
  <c r="AC32" i="59"/>
  <c r="V32" i="59"/>
  <c r="X32" i="59" s="1"/>
  <c r="Q32" i="59"/>
  <c r="P32" i="59"/>
  <c r="R32" i="59" s="1"/>
  <c r="W31" i="59"/>
  <c r="AB31" i="59"/>
  <c r="AD31" i="59" s="1"/>
  <c r="V31" i="59"/>
  <c r="X31" i="59" s="1"/>
  <c r="H31" i="59"/>
  <c r="AB30" i="59"/>
  <c r="AD30" i="59" s="1"/>
  <c r="W30" i="59"/>
  <c r="Q30" i="59"/>
  <c r="P30" i="59"/>
  <c r="R30" i="59" s="1"/>
  <c r="H30" i="59"/>
  <c r="AC29" i="59"/>
  <c r="V29" i="59"/>
  <c r="X29" i="59" s="1"/>
  <c r="W29" i="59"/>
  <c r="P29" i="59"/>
  <c r="R29" i="59" s="1"/>
  <c r="Q29" i="59"/>
  <c r="AB29" i="59"/>
  <c r="AD29" i="59" s="1"/>
  <c r="AB28" i="59"/>
  <c r="AD28" i="59" s="1"/>
  <c r="AC28" i="59"/>
  <c r="W28" i="59"/>
  <c r="V28" i="59"/>
  <c r="X28" i="59" s="1"/>
  <c r="H28" i="59"/>
  <c r="P28" i="59"/>
  <c r="R28" i="59" s="1"/>
  <c r="AC27" i="59"/>
  <c r="V27" i="59"/>
  <c r="X27" i="59" s="1"/>
  <c r="V26" i="59"/>
  <c r="X26" i="59" s="1"/>
  <c r="H26" i="59"/>
  <c r="X25" i="59"/>
  <c r="V25" i="59"/>
  <c r="P25" i="59"/>
  <c r="R25" i="59" s="1"/>
  <c r="AB25" i="59"/>
  <c r="AD25" i="59" s="1"/>
  <c r="AC24" i="59"/>
  <c r="W24" i="59"/>
  <c r="R24" i="59"/>
  <c r="Q24" i="59"/>
  <c r="H24" i="59"/>
  <c r="AB24" i="59"/>
  <c r="AD24" i="59" s="1"/>
  <c r="P24" i="59"/>
  <c r="W23" i="59"/>
  <c r="Q23" i="59"/>
  <c r="P23" i="59"/>
  <c r="R23" i="59" s="1"/>
  <c r="V23" i="59"/>
  <c r="X23" i="59" s="1"/>
  <c r="AB22" i="59"/>
  <c r="AD22" i="59" s="1"/>
  <c r="W22" i="59"/>
  <c r="Q22" i="59"/>
  <c r="H22" i="59"/>
  <c r="V22" i="59"/>
  <c r="X22" i="59" s="1"/>
  <c r="AC21" i="59"/>
  <c r="V21" i="59"/>
  <c r="X21" i="59" s="1"/>
  <c r="W21" i="59"/>
  <c r="R21" i="59"/>
  <c r="P21" i="59"/>
  <c r="Q21" i="59"/>
  <c r="G21" i="59"/>
  <c r="AB21" i="59"/>
  <c r="AD21" i="59" s="1"/>
  <c r="AC20" i="59"/>
  <c r="X20" i="59"/>
  <c r="V20" i="59"/>
  <c r="W20" i="59"/>
  <c r="AB20" i="59"/>
  <c r="AD20" i="59" s="1"/>
  <c r="P20" i="59"/>
  <c r="R20" i="59" s="1"/>
  <c r="G20" i="59"/>
  <c r="W18" i="59"/>
  <c r="H18" i="59"/>
  <c r="AC17" i="59"/>
  <c r="X17" i="59"/>
  <c r="V17" i="59"/>
  <c r="P17" i="59"/>
  <c r="R17" i="59" s="1"/>
  <c r="H17" i="59"/>
  <c r="AC16" i="59"/>
  <c r="Q16" i="59"/>
  <c r="H16" i="59"/>
  <c r="AB16" i="59"/>
  <c r="AD16" i="59" s="1"/>
  <c r="P16" i="59"/>
  <c r="R16" i="59" s="1"/>
  <c r="X15" i="59"/>
  <c r="W15" i="59"/>
  <c r="H15" i="59"/>
  <c r="AB15" i="59"/>
  <c r="AD15" i="59" s="1"/>
  <c r="V15" i="59"/>
  <c r="AB14" i="59"/>
  <c r="AD14" i="59" s="1"/>
  <c r="AC14" i="59"/>
  <c r="W14" i="59"/>
  <c r="Q14" i="59"/>
  <c r="P14" i="59"/>
  <c r="R14" i="59" s="1"/>
  <c r="AC13" i="59"/>
  <c r="AB13" i="59"/>
  <c r="AD13" i="59" s="1"/>
  <c r="V13" i="59"/>
  <c r="X13" i="59" s="1"/>
  <c r="W13" i="59"/>
  <c r="Q13" i="59"/>
  <c r="P13" i="59"/>
  <c r="R13" i="59" s="1"/>
  <c r="H13" i="59"/>
  <c r="AC12" i="59"/>
  <c r="W12" i="59"/>
  <c r="V12" i="59"/>
  <c r="X12" i="59" s="1"/>
  <c r="R12" i="59"/>
  <c r="AB12" i="59"/>
  <c r="AD12" i="59" s="1"/>
  <c r="P12" i="59"/>
  <c r="W11" i="59"/>
  <c r="V11" i="59"/>
  <c r="X11" i="59" s="1"/>
  <c r="AB10" i="59"/>
  <c r="AD10" i="59" s="1"/>
  <c r="Q10" i="59"/>
  <c r="AC9" i="59"/>
  <c r="V9" i="59"/>
  <c r="X9" i="59" s="1"/>
  <c r="Q9" i="59"/>
  <c r="AC8" i="59"/>
  <c r="Q8" i="59"/>
  <c r="P8" i="59"/>
  <c r="R8" i="59" s="1"/>
  <c r="W7" i="59"/>
  <c r="P7" i="59"/>
  <c r="R7" i="59" s="1"/>
  <c r="Q7" i="59"/>
  <c r="AB7" i="59"/>
  <c r="AD7" i="59" s="1"/>
  <c r="H7" i="59"/>
  <c r="AC6" i="59"/>
  <c r="W6" i="59"/>
  <c r="Q6" i="59"/>
  <c r="P6" i="59"/>
  <c r="R6" i="59" s="1"/>
  <c r="AB6" i="59"/>
  <c r="AD6" i="59" s="1"/>
  <c r="H6" i="59"/>
  <c r="AB5" i="59"/>
  <c r="AD5" i="59" s="1"/>
  <c r="W5" i="59"/>
  <c r="V5" i="59"/>
  <c r="X5" i="59" s="1"/>
  <c r="Q5" i="59"/>
  <c r="AC4" i="59"/>
  <c r="V4" i="59"/>
  <c r="X4" i="59" s="1"/>
  <c r="W4" i="59"/>
  <c r="AB4" i="59"/>
  <c r="AD4" i="59" s="1"/>
  <c r="P4" i="59"/>
  <c r="R4" i="59" s="1"/>
  <c r="H4" i="59"/>
  <c r="AD3" i="59"/>
  <c r="AC3" i="59"/>
  <c r="W3" i="59"/>
  <c r="Q3" i="59"/>
  <c r="H3" i="59"/>
  <c r="J3" i="59" s="1"/>
  <c r="I4" i="59" s="1"/>
  <c r="K3" i="59" s="1"/>
  <c r="AB3" i="59"/>
  <c r="V3" i="59"/>
  <c r="X3" i="59" s="1"/>
  <c r="AA4" i="58"/>
  <c r="AA5" i="58"/>
  <c r="AA6" i="58"/>
  <c r="AA7" i="58"/>
  <c r="AC7" i="58" s="1"/>
  <c r="AA8" i="58"/>
  <c r="AA9" i="58"/>
  <c r="AA10" i="58"/>
  <c r="AA11" i="58"/>
  <c r="AC11" i="58" s="1"/>
  <c r="AA12" i="58"/>
  <c r="AA13" i="58"/>
  <c r="AA14" i="58"/>
  <c r="AC14" i="58" s="1"/>
  <c r="AA15" i="58"/>
  <c r="AC15" i="58" s="1"/>
  <c r="AA16" i="58"/>
  <c r="AA17" i="58"/>
  <c r="AC17" i="58" s="1"/>
  <c r="AA18" i="58"/>
  <c r="AA19" i="58"/>
  <c r="AC19" i="58" s="1"/>
  <c r="AA20" i="58"/>
  <c r="AA21" i="58"/>
  <c r="AA22" i="58"/>
  <c r="AA23" i="58"/>
  <c r="AC23" i="58" s="1"/>
  <c r="AA24" i="58"/>
  <c r="AA25" i="58"/>
  <c r="AA26" i="58"/>
  <c r="AC26" i="58" s="1"/>
  <c r="AA27" i="58"/>
  <c r="AA28" i="58"/>
  <c r="AA29" i="58"/>
  <c r="AA30" i="58"/>
  <c r="AA31" i="58"/>
  <c r="AC31" i="58" s="1"/>
  <c r="AA32" i="58"/>
  <c r="AA33" i="58"/>
  <c r="AC33" i="58" s="1"/>
  <c r="AA34" i="58"/>
  <c r="AC34" i="58" s="1"/>
  <c r="AA35" i="58"/>
  <c r="AC35" i="58" s="1"/>
  <c r="AA36" i="58"/>
  <c r="AA37" i="58"/>
  <c r="AA38" i="58"/>
  <c r="AA39" i="58"/>
  <c r="AA40" i="58"/>
  <c r="AA41" i="58"/>
  <c r="AC41" i="58" s="1"/>
  <c r="AA42" i="58"/>
  <c r="AC42" i="58" s="1"/>
  <c r="AA43" i="58"/>
  <c r="AC43" i="58" s="1"/>
  <c r="AA44" i="58"/>
  <c r="AA45" i="58"/>
  <c r="AA46" i="58"/>
  <c r="AA47" i="58"/>
  <c r="AC47" i="58" s="1"/>
  <c r="AA48" i="58"/>
  <c r="AA49" i="58"/>
  <c r="AA50" i="58"/>
  <c r="AA51" i="58"/>
  <c r="AC51" i="58" s="1"/>
  <c r="AA52" i="58"/>
  <c r="AA53" i="58"/>
  <c r="AA54" i="58"/>
  <c r="AC54" i="58" s="1"/>
  <c r="AA55" i="58"/>
  <c r="AC55" i="58" s="1"/>
  <c r="AA56" i="58"/>
  <c r="AA57" i="58"/>
  <c r="AC57" i="58" s="1"/>
  <c r="AA58" i="58"/>
  <c r="AC58" i="58" s="1"/>
  <c r="AA59" i="58"/>
  <c r="AA60" i="58"/>
  <c r="AA61" i="58"/>
  <c r="AA62" i="58"/>
  <c r="AC62" i="58" s="1"/>
  <c r="AA63" i="58"/>
  <c r="AC63" i="58" s="1"/>
  <c r="AA64" i="58"/>
  <c r="AA65" i="58"/>
  <c r="AA66" i="58"/>
  <c r="AC66" i="58" s="1"/>
  <c r="AA67" i="58"/>
  <c r="AC67" i="58" s="1"/>
  <c r="AA68" i="58"/>
  <c r="AA69" i="58"/>
  <c r="AA70" i="58"/>
  <c r="AC70" i="58" s="1"/>
  <c r="AA71" i="58"/>
  <c r="AC71" i="58" s="1"/>
  <c r="AA72" i="58"/>
  <c r="AA73" i="58"/>
  <c r="AA74" i="58"/>
  <c r="AA75" i="58"/>
  <c r="AA76" i="58"/>
  <c r="AA77" i="58"/>
  <c r="AC77" i="58" s="1"/>
  <c r="AA78" i="58"/>
  <c r="AC78" i="58" s="1"/>
  <c r="AA79" i="58"/>
  <c r="AC79" i="58" s="1"/>
  <c r="AA80" i="58"/>
  <c r="AA81" i="58"/>
  <c r="AA82" i="58"/>
  <c r="AC82" i="58" s="1"/>
  <c r="AA83" i="58"/>
  <c r="AA84" i="58"/>
  <c r="AA85" i="58"/>
  <c r="AC85" i="58" s="1"/>
  <c r="AA86" i="58"/>
  <c r="AC86" i="58" s="1"/>
  <c r="AA87" i="58"/>
  <c r="AA88" i="58"/>
  <c r="AA89" i="58"/>
  <c r="AA90" i="58"/>
  <c r="AC90" i="58" s="1"/>
  <c r="AA91" i="58"/>
  <c r="AC91" i="58" s="1"/>
  <c r="AA92" i="58"/>
  <c r="AA93" i="58"/>
  <c r="AA94" i="58"/>
  <c r="AA95" i="58"/>
  <c r="AC95" i="58" s="1"/>
  <c r="AA96" i="58"/>
  <c r="AA97" i="58"/>
  <c r="AA98" i="58"/>
  <c r="AC98" i="58" s="1"/>
  <c r="AA3" i="58"/>
  <c r="U4" i="58"/>
  <c r="W4" i="58" s="1"/>
  <c r="U5" i="58"/>
  <c r="W5" i="58" s="1"/>
  <c r="U6" i="58"/>
  <c r="U7" i="58"/>
  <c r="U8" i="58"/>
  <c r="U9" i="58"/>
  <c r="W9" i="58" s="1"/>
  <c r="U10" i="58"/>
  <c r="U11" i="58"/>
  <c r="W11" i="58" s="1"/>
  <c r="U12" i="58"/>
  <c r="W12" i="58" s="1"/>
  <c r="U13" i="58"/>
  <c r="W13" i="58" s="1"/>
  <c r="U14" i="58"/>
  <c r="W14" i="58" s="1"/>
  <c r="U15" i="58"/>
  <c r="U16" i="58"/>
  <c r="U17" i="58"/>
  <c r="U18" i="58"/>
  <c r="W18" i="58" s="1"/>
  <c r="U19" i="58"/>
  <c r="U20" i="58"/>
  <c r="W20" i="58" s="1"/>
  <c r="U21" i="58"/>
  <c r="W21" i="58" s="1"/>
  <c r="U22" i="58"/>
  <c r="W22" i="58" s="1"/>
  <c r="U23" i="58"/>
  <c r="U24" i="58"/>
  <c r="U25" i="58"/>
  <c r="U26" i="58"/>
  <c r="U27" i="58"/>
  <c r="U28" i="58"/>
  <c r="W28" i="58" s="1"/>
  <c r="U29" i="58"/>
  <c r="W29" i="58" s="1"/>
  <c r="U30" i="58"/>
  <c r="W30" i="58" s="1"/>
  <c r="U31" i="58"/>
  <c r="U32" i="58"/>
  <c r="U33" i="58"/>
  <c r="U34" i="58"/>
  <c r="U35" i="58"/>
  <c r="W35" i="58" s="1"/>
  <c r="U36" i="58"/>
  <c r="W36" i="58" s="1"/>
  <c r="U37" i="58"/>
  <c r="W37" i="58" s="1"/>
  <c r="U38" i="58"/>
  <c r="W38" i="58" s="1"/>
  <c r="U39" i="58"/>
  <c r="U40" i="58"/>
  <c r="U41" i="58"/>
  <c r="U42" i="58"/>
  <c r="W42" i="58" s="1"/>
  <c r="U43" i="58"/>
  <c r="U44" i="58"/>
  <c r="W44" i="58" s="1"/>
  <c r="U45" i="58"/>
  <c r="W45" i="58" s="1"/>
  <c r="U46" i="58"/>
  <c r="W46" i="58" s="1"/>
  <c r="U47" i="58"/>
  <c r="U48" i="58"/>
  <c r="U49" i="58"/>
  <c r="U50" i="58"/>
  <c r="W50" i="58" s="1"/>
  <c r="U51" i="58"/>
  <c r="U52" i="58"/>
  <c r="U53" i="58"/>
  <c r="W53" i="58" s="1"/>
  <c r="U54" i="58"/>
  <c r="W54" i="58" s="1"/>
  <c r="U55" i="58"/>
  <c r="U56" i="58"/>
  <c r="U57" i="58"/>
  <c r="U58" i="58"/>
  <c r="W58" i="58" s="1"/>
  <c r="U59" i="58"/>
  <c r="W59" i="58" s="1"/>
  <c r="U60" i="58"/>
  <c r="W60" i="58" s="1"/>
  <c r="U61" i="58"/>
  <c r="W61" i="58" s="1"/>
  <c r="U62" i="58"/>
  <c r="W62" i="58" s="1"/>
  <c r="U63" i="58"/>
  <c r="U64" i="58"/>
  <c r="U65" i="58"/>
  <c r="W65" i="58" s="1"/>
  <c r="U66" i="58"/>
  <c r="U67" i="58"/>
  <c r="U68" i="58"/>
  <c r="W68" i="58" s="1"/>
  <c r="U69" i="58"/>
  <c r="W69" i="58" s="1"/>
  <c r="U70" i="58"/>
  <c r="W70" i="58" s="1"/>
  <c r="U71" i="58"/>
  <c r="U72" i="58"/>
  <c r="U73" i="58"/>
  <c r="U74" i="58"/>
  <c r="U75" i="58"/>
  <c r="U76" i="58"/>
  <c r="W76" i="58" s="1"/>
  <c r="U77" i="58"/>
  <c r="W77" i="58" s="1"/>
  <c r="U78" i="58"/>
  <c r="W78" i="58" s="1"/>
  <c r="U79" i="58"/>
  <c r="U80" i="58"/>
  <c r="U81" i="58"/>
  <c r="U82" i="58"/>
  <c r="W82" i="58" s="1"/>
  <c r="U83" i="58"/>
  <c r="U84" i="58"/>
  <c r="W84" i="58" s="1"/>
  <c r="U85" i="58"/>
  <c r="W85" i="58" s="1"/>
  <c r="U86" i="58"/>
  <c r="W86" i="58" s="1"/>
  <c r="U87" i="58"/>
  <c r="U88" i="58"/>
  <c r="U89" i="58"/>
  <c r="W89" i="58" s="1"/>
  <c r="U90" i="58"/>
  <c r="W90" i="58" s="1"/>
  <c r="U91" i="58"/>
  <c r="U92" i="58"/>
  <c r="W92" i="58" s="1"/>
  <c r="U93" i="58"/>
  <c r="W93" i="58" s="1"/>
  <c r="U94" i="58"/>
  <c r="W94" i="58" s="1"/>
  <c r="U95" i="58"/>
  <c r="U96" i="58"/>
  <c r="U97" i="58"/>
  <c r="U98" i="58"/>
  <c r="W98" i="58" s="1"/>
  <c r="U3" i="58"/>
  <c r="O4" i="58"/>
  <c r="O5" i="58"/>
  <c r="O6" i="58"/>
  <c r="O7" i="58"/>
  <c r="O8" i="58"/>
  <c r="O9" i="58"/>
  <c r="Q9" i="58" s="1"/>
  <c r="O10" i="58"/>
  <c r="O11" i="58"/>
  <c r="Q11" i="58" s="1"/>
  <c r="O12" i="58"/>
  <c r="O13" i="58"/>
  <c r="O14" i="58"/>
  <c r="O15" i="58"/>
  <c r="O16" i="58"/>
  <c r="O17" i="58"/>
  <c r="Q17" i="58" s="1"/>
  <c r="O18" i="58"/>
  <c r="Q18" i="58" s="1"/>
  <c r="O19" i="58"/>
  <c r="Q19" i="58" s="1"/>
  <c r="O20" i="58"/>
  <c r="O21" i="58"/>
  <c r="O22" i="58"/>
  <c r="O23" i="58"/>
  <c r="O24" i="58"/>
  <c r="O25" i="58"/>
  <c r="Q25" i="58" s="1"/>
  <c r="O26" i="58"/>
  <c r="O27" i="58"/>
  <c r="Q27" i="58" s="1"/>
  <c r="O28" i="58"/>
  <c r="O29" i="58"/>
  <c r="O30" i="58"/>
  <c r="Q30" i="58" s="1"/>
  <c r="O31" i="58"/>
  <c r="O32" i="58"/>
  <c r="O33" i="58"/>
  <c r="O34" i="58"/>
  <c r="Q34" i="58" s="1"/>
  <c r="O35" i="58"/>
  <c r="Q35" i="58" s="1"/>
  <c r="O36" i="58"/>
  <c r="O37" i="58"/>
  <c r="O38" i="58"/>
  <c r="O39" i="58"/>
  <c r="O40" i="58"/>
  <c r="O41" i="58"/>
  <c r="Q41" i="58" s="1"/>
  <c r="O42" i="58"/>
  <c r="O43" i="58"/>
  <c r="Q43" i="58" s="1"/>
  <c r="O44" i="58"/>
  <c r="O45" i="58"/>
  <c r="O46" i="58"/>
  <c r="Q46" i="58" s="1"/>
  <c r="O47" i="58"/>
  <c r="O48" i="58"/>
  <c r="O49" i="58"/>
  <c r="Q49" i="58" s="1"/>
  <c r="O50" i="58"/>
  <c r="Q50" i="58" s="1"/>
  <c r="O51" i="58"/>
  <c r="Q51" i="58" s="1"/>
  <c r="O52" i="58"/>
  <c r="O53" i="58"/>
  <c r="O54" i="58"/>
  <c r="O55" i="58"/>
  <c r="O56" i="58"/>
  <c r="O57" i="58"/>
  <c r="O58" i="58"/>
  <c r="Q58" i="58" s="1"/>
  <c r="O59" i="58"/>
  <c r="Q59" i="58" s="1"/>
  <c r="O60" i="58"/>
  <c r="O61" i="58"/>
  <c r="O62" i="58"/>
  <c r="O63" i="58"/>
  <c r="O64" i="58"/>
  <c r="O65" i="58"/>
  <c r="Q65" i="58" s="1"/>
  <c r="O66" i="58"/>
  <c r="Q66" i="58" s="1"/>
  <c r="O67" i="58"/>
  <c r="Q67" i="58" s="1"/>
  <c r="O68" i="58"/>
  <c r="O69" i="58"/>
  <c r="O70" i="58"/>
  <c r="Q70" i="58" s="1"/>
  <c r="O71" i="58"/>
  <c r="O72" i="58"/>
  <c r="O73" i="58"/>
  <c r="O74" i="58"/>
  <c r="Q74" i="58" s="1"/>
  <c r="O75" i="58"/>
  <c r="Q75" i="58" s="1"/>
  <c r="O76" i="58"/>
  <c r="O77" i="58"/>
  <c r="O78" i="58"/>
  <c r="O79" i="58"/>
  <c r="O80" i="58"/>
  <c r="O81" i="58"/>
  <c r="Q81" i="58" s="1"/>
  <c r="O82" i="58"/>
  <c r="Q82" i="58" s="1"/>
  <c r="O83" i="58"/>
  <c r="Q83" i="58" s="1"/>
  <c r="O84" i="58"/>
  <c r="O85" i="58"/>
  <c r="O86" i="58"/>
  <c r="Q86" i="58" s="1"/>
  <c r="O87" i="58"/>
  <c r="O88" i="58"/>
  <c r="O89" i="58"/>
  <c r="Q89" i="58" s="1"/>
  <c r="O90" i="58"/>
  <c r="Q90" i="58" s="1"/>
  <c r="O91" i="58"/>
  <c r="Q91" i="58" s="1"/>
  <c r="O92" i="58"/>
  <c r="O93" i="58"/>
  <c r="O94" i="58"/>
  <c r="Q94" i="58" s="1"/>
  <c r="O95" i="58"/>
  <c r="O96" i="58"/>
  <c r="O97" i="58"/>
  <c r="O98" i="58"/>
  <c r="O3" i="58"/>
  <c r="F4" i="58"/>
  <c r="F5" i="58"/>
  <c r="F6" i="58"/>
  <c r="AB6" i="58" s="1"/>
  <c r="AD6" i="58" s="1"/>
  <c r="F7" i="58"/>
  <c r="F8" i="58"/>
  <c r="F9" i="58"/>
  <c r="AB9" i="58" s="1"/>
  <c r="AD9" i="58" s="1"/>
  <c r="F10" i="58"/>
  <c r="F11" i="58"/>
  <c r="F12" i="58"/>
  <c r="F13" i="58"/>
  <c r="F14" i="58"/>
  <c r="AB14" i="58" s="1"/>
  <c r="AD14" i="58" s="1"/>
  <c r="F15" i="58"/>
  <c r="AB15" i="58" s="1"/>
  <c r="AD15" i="58" s="1"/>
  <c r="F16" i="58"/>
  <c r="F17" i="58"/>
  <c r="AB17" i="58" s="1"/>
  <c r="AD17" i="58" s="1"/>
  <c r="F18" i="58"/>
  <c r="AB18" i="58" s="1"/>
  <c r="AD18" i="58" s="1"/>
  <c r="F19" i="58"/>
  <c r="AB19" i="58" s="1"/>
  <c r="AD19" i="58" s="1"/>
  <c r="F20" i="58"/>
  <c r="F21" i="58"/>
  <c r="F22" i="58"/>
  <c r="F23" i="58"/>
  <c r="F24" i="58"/>
  <c r="F25" i="58"/>
  <c r="AB25" i="58" s="1"/>
  <c r="AD25" i="58" s="1"/>
  <c r="F26" i="58"/>
  <c r="AB26" i="58" s="1"/>
  <c r="AD26" i="58" s="1"/>
  <c r="F27" i="58"/>
  <c r="AB27" i="58" s="1"/>
  <c r="AD27" i="58" s="1"/>
  <c r="F28" i="58"/>
  <c r="F29" i="58"/>
  <c r="F30" i="58"/>
  <c r="F31" i="58"/>
  <c r="AB31" i="58" s="1"/>
  <c r="AD31" i="58" s="1"/>
  <c r="F32" i="58"/>
  <c r="F33" i="58"/>
  <c r="AB33" i="58" s="1"/>
  <c r="AD33" i="58" s="1"/>
  <c r="F34" i="58"/>
  <c r="F35" i="58"/>
  <c r="AB35" i="58" s="1"/>
  <c r="AD35" i="58" s="1"/>
  <c r="F36" i="58"/>
  <c r="F37" i="58"/>
  <c r="F38" i="58"/>
  <c r="F39" i="58"/>
  <c r="F40" i="58"/>
  <c r="F41" i="58"/>
  <c r="F42" i="58"/>
  <c r="AB42" i="58" s="1"/>
  <c r="AD42" i="58" s="1"/>
  <c r="F43" i="58"/>
  <c r="AB43" i="58" s="1"/>
  <c r="AD43" i="58" s="1"/>
  <c r="F44" i="58"/>
  <c r="F45" i="58"/>
  <c r="F46" i="58"/>
  <c r="F47" i="58"/>
  <c r="AB47" i="58" s="1"/>
  <c r="AD47" i="58" s="1"/>
  <c r="F48" i="58"/>
  <c r="F49" i="58"/>
  <c r="F50" i="58"/>
  <c r="AB50" i="58" s="1"/>
  <c r="AD50" i="58" s="1"/>
  <c r="F51" i="58"/>
  <c r="AB51" i="58" s="1"/>
  <c r="AD51" i="58" s="1"/>
  <c r="F52" i="58"/>
  <c r="F53" i="58"/>
  <c r="F54" i="58"/>
  <c r="F55" i="58"/>
  <c r="AB55" i="58" s="1"/>
  <c r="AD55" i="58" s="1"/>
  <c r="F56" i="58"/>
  <c r="F57" i="58"/>
  <c r="G57" i="58" s="1"/>
  <c r="F58" i="58"/>
  <c r="F59" i="58"/>
  <c r="F60" i="58"/>
  <c r="F61" i="58"/>
  <c r="F62" i="58"/>
  <c r="F63" i="58"/>
  <c r="F64" i="58"/>
  <c r="F65" i="58"/>
  <c r="AB65" i="58" s="1"/>
  <c r="AD65" i="58" s="1"/>
  <c r="F66" i="58"/>
  <c r="AB66" i="58" s="1"/>
  <c r="AD66" i="58" s="1"/>
  <c r="F67" i="58"/>
  <c r="AB67" i="58" s="1"/>
  <c r="AD67" i="58" s="1"/>
  <c r="F68" i="58"/>
  <c r="F69" i="58"/>
  <c r="F70" i="58"/>
  <c r="G70" i="58" s="1"/>
  <c r="F71" i="58"/>
  <c r="AB71" i="58" s="1"/>
  <c r="AD71" i="58" s="1"/>
  <c r="F72" i="58"/>
  <c r="F73" i="58"/>
  <c r="AB73" i="58" s="1"/>
  <c r="AD73" i="58" s="1"/>
  <c r="F74" i="58"/>
  <c r="AB74" i="58" s="1"/>
  <c r="AD74" i="58" s="1"/>
  <c r="F75" i="58"/>
  <c r="F76" i="58"/>
  <c r="F77" i="58"/>
  <c r="F78" i="58"/>
  <c r="F79" i="58"/>
  <c r="AB79" i="58" s="1"/>
  <c r="AD79" i="58" s="1"/>
  <c r="F80" i="58"/>
  <c r="F81" i="58"/>
  <c r="F82" i="58"/>
  <c r="AB82" i="58" s="1"/>
  <c r="AD82" i="58" s="1"/>
  <c r="F83" i="58"/>
  <c r="AB83" i="58" s="1"/>
  <c r="AD83" i="58" s="1"/>
  <c r="F84" i="58"/>
  <c r="F85" i="58"/>
  <c r="F86" i="58"/>
  <c r="F87" i="58"/>
  <c r="F88" i="58"/>
  <c r="F89" i="58"/>
  <c r="F90" i="58"/>
  <c r="F91" i="58"/>
  <c r="F92" i="58"/>
  <c r="F93" i="58"/>
  <c r="F94" i="58"/>
  <c r="F95" i="58"/>
  <c r="AB95" i="58" s="1"/>
  <c r="AD95" i="58" s="1"/>
  <c r="F96" i="58"/>
  <c r="F97" i="58"/>
  <c r="F98" i="58"/>
  <c r="AB98" i="58" s="1"/>
  <c r="AD98" i="58" s="1"/>
  <c r="F3" i="58"/>
  <c r="D4" i="58"/>
  <c r="V4" i="58" s="1"/>
  <c r="X4" i="58" s="1"/>
  <c r="D5" i="58"/>
  <c r="D6" i="58"/>
  <c r="D7" i="58"/>
  <c r="D8" i="58"/>
  <c r="D9" i="58"/>
  <c r="D10" i="58"/>
  <c r="D11" i="58"/>
  <c r="V11" i="58" s="1"/>
  <c r="X11" i="58" s="1"/>
  <c r="D12" i="58"/>
  <c r="D13" i="58"/>
  <c r="D14" i="58"/>
  <c r="D15" i="58"/>
  <c r="D16" i="58"/>
  <c r="D17" i="58"/>
  <c r="D18" i="58"/>
  <c r="V18" i="58" s="1"/>
  <c r="X18" i="58" s="1"/>
  <c r="D19" i="58"/>
  <c r="V19" i="58" s="1"/>
  <c r="X19" i="58" s="1"/>
  <c r="D20" i="58"/>
  <c r="G20" i="58" s="1"/>
  <c r="D21" i="58"/>
  <c r="D22" i="58"/>
  <c r="V22" i="58" s="1"/>
  <c r="X22" i="58" s="1"/>
  <c r="D23" i="58"/>
  <c r="D24" i="58"/>
  <c r="D25" i="58"/>
  <c r="D26" i="58"/>
  <c r="D27" i="58"/>
  <c r="V27" i="58" s="1"/>
  <c r="X27" i="58" s="1"/>
  <c r="D28" i="58"/>
  <c r="V28" i="58" s="1"/>
  <c r="X28" i="58" s="1"/>
  <c r="D29" i="58"/>
  <c r="D30" i="58"/>
  <c r="V30" i="58" s="1"/>
  <c r="X30" i="58" s="1"/>
  <c r="D31" i="58"/>
  <c r="D32" i="58"/>
  <c r="D33" i="58"/>
  <c r="D34" i="58"/>
  <c r="V34" i="58" s="1"/>
  <c r="X34" i="58" s="1"/>
  <c r="D35" i="58"/>
  <c r="D36" i="58"/>
  <c r="V36" i="58" s="1"/>
  <c r="X36" i="58" s="1"/>
  <c r="D37" i="58"/>
  <c r="D38" i="58"/>
  <c r="D39" i="58"/>
  <c r="V39" i="58" s="1"/>
  <c r="X39" i="58" s="1"/>
  <c r="D40" i="58"/>
  <c r="D41" i="58"/>
  <c r="D42" i="58"/>
  <c r="D43" i="58"/>
  <c r="V43" i="58" s="1"/>
  <c r="X43" i="58" s="1"/>
  <c r="D44" i="58"/>
  <c r="G44" i="58" s="1"/>
  <c r="D45" i="58"/>
  <c r="D46" i="58"/>
  <c r="V46" i="58" s="1"/>
  <c r="X46" i="58" s="1"/>
  <c r="D47" i="58"/>
  <c r="D48" i="58"/>
  <c r="D49" i="58"/>
  <c r="D50" i="58"/>
  <c r="D51" i="58"/>
  <c r="V51" i="58" s="1"/>
  <c r="X51" i="58" s="1"/>
  <c r="D52" i="58"/>
  <c r="V52" i="58" s="1"/>
  <c r="X52" i="58" s="1"/>
  <c r="D53" i="58"/>
  <c r="D54" i="58"/>
  <c r="V54" i="58" s="1"/>
  <c r="X54" i="58" s="1"/>
  <c r="D55" i="58"/>
  <c r="V55" i="58" s="1"/>
  <c r="X55" i="58" s="1"/>
  <c r="D56" i="58"/>
  <c r="D57" i="58"/>
  <c r="D58" i="58"/>
  <c r="V58" i="58" s="1"/>
  <c r="X58" i="58" s="1"/>
  <c r="D59" i="58"/>
  <c r="V59" i="58" s="1"/>
  <c r="X59" i="58" s="1"/>
  <c r="D60" i="58"/>
  <c r="D61" i="58"/>
  <c r="D62" i="58"/>
  <c r="V62" i="58" s="1"/>
  <c r="X62" i="58" s="1"/>
  <c r="D63" i="58"/>
  <c r="D64" i="58"/>
  <c r="D65" i="58"/>
  <c r="D66" i="58"/>
  <c r="D67" i="58"/>
  <c r="D68" i="58"/>
  <c r="V68" i="58" s="1"/>
  <c r="X68" i="58" s="1"/>
  <c r="D69" i="58"/>
  <c r="D70" i="58"/>
  <c r="D71" i="58"/>
  <c r="V71" i="58" s="1"/>
  <c r="X71" i="58" s="1"/>
  <c r="D72" i="58"/>
  <c r="D73" i="58"/>
  <c r="D74" i="58"/>
  <c r="D75" i="58"/>
  <c r="D76" i="58"/>
  <c r="V76" i="58" s="1"/>
  <c r="X76" i="58" s="1"/>
  <c r="D77" i="58"/>
  <c r="D78" i="58"/>
  <c r="D79" i="58"/>
  <c r="D80" i="58"/>
  <c r="D81" i="58"/>
  <c r="V81" i="58" s="1"/>
  <c r="X81" i="58" s="1"/>
  <c r="D82" i="58"/>
  <c r="D83" i="58"/>
  <c r="V83" i="58" s="1"/>
  <c r="X83" i="58" s="1"/>
  <c r="D84" i="58"/>
  <c r="D85" i="58"/>
  <c r="D86" i="58"/>
  <c r="D87" i="58"/>
  <c r="D88" i="58"/>
  <c r="D89" i="58"/>
  <c r="D90" i="58"/>
  <c r="V90" i="58" s="1"/>
  <c r="X90" i="58" s="1"/>
  <c r="D91" i="58"/>
  <c r="V91" i="58" s="1"/>
  <c r="X91" i="58" s="1"/>
  <c r="D92" i="58"/>
  <c r="V92" i="58" s="1"/>
  <c r="X92" i="58" s="1"/>
  <c r="D93" i="58"/>
  <c r="D94" i="58"/>
  <c r="D95" i="58"/>
  <c r="D96" i="58"/>
  <c r="D97" i="58"/>
  <c r="V97" i="58" s="1"/>
  <c r="X97" i="58" s="1"/>
  <c r="D98" i="58"/>
  <c r="V98" i="58" s="1"/>
  <c r="X98" i="58" s="1"/>
  <c r="D3" i="58"/>
  <c r="C4" i="58"/>
  <c r="C5" i="58"/>
  <c r="C6" i="58"/>
  <c r="P6" i="58" s="1"/>
  <c r="R6" i="58" s="1"/>
  <c r="C7" i="58"/>
  <c r="P7" i="58" s="1"/>
  <c r="R7" i="58" s="1"/>
  <c r="C8" i="58"/>
  <c r="P8" i="58" s="1"/>
  <c r="R8" i="58" s="1"/>
  <c r="C9" i="58"/>
  <c r="C10" i="58"/>
  <c r="P10" i="58" s="1"/>
  <c r="R10" i="58" s="1"/>
  <c r="C11" i="58"/>
  <c r="P11" i="58" s="1"/>
  <c r="R11" i="58" s="1"/>
  <c r="C12" i="58"/>
  <c r="C13" i="58"/>
  <c r="C14" i="58"/>
  <c r="G14" i="58" s="1"/>
  <c r="C15" i="58"/>
  <c r="C16" i="58"/>
  <c r="P16" i="58" s="1"/>
  <c r="R16" i="58" s="1"/>
  <c r="C17" i="58"/>
  <c r="C18" i="58"/>
  <c r="P18" i="58" s="1"/>
  <c r="R18" i="58" s="1"/>
  <c r="C19" i="58"/>
  <c r="P19" i="58" s="1"/>
  <c r="R19" i="58" s="1"/>
  <c r="C20" i="58"/>
  <c r="C21" i="58"/>
  <c r="C22" i="58"/>
  <c r="C23" i="58"/>
  <c r="P23" i="58" s="1"/>
  <c r="R23" i="58" s="1"/>
  <c r="C24" i="58"/>
  <c r="P24" i="58" s="1"/>
  <c r="R24" i="58" s="1"/>
  <c r="C25" i="58"/>
  <c r="C26" i="58"/>
  <c r="C27" i="58"/>
  <c r="P27" i="58" s="1"/>
  <c r="R27" i="58" s="1"/>
  <c r="C28" i="58"/>
  <c r="C29" i="58"/>
  <c r="C30" i="58"/>
  <c r="C31" i="58"/>
  <c r="C32" i="58"/>
  <c r="C33" i="58"/>
  <c r="C34" i="58"/>
  <c r="C35" i="58"/>
  <c r="C36" i="58"/>
  <c r="C37" i="58"/>
  <c r="C38" i="58"/>
  <c r="P38" i="58" s="1"/>
  <c r="R38" i="58" s="1"/>
  <c r="C39" i="58"/>
  <c r="C40" i="58"/>
  <c r="G40" i="58" s="1"/>
  <c r="C41" i="58"/>
  <c r="C42" i="58"/>
  <c r="P42" i="58" s="1"/>
  <c r="R42" i="58" s="1"/>
  <c r="C43" i="58"/>
  <c r="C44" i="58"/>
  <c r="C45" i="58"/>
  <c r="C46" i="58"/>
  <c r="C47" i="58"/>
  <c r="C48" i="58"/>
  <c r="C49" i="58"/>
  <c r="P49" i="58" s="1"/>
  <c r="R49" i="58" s="1"/>
  <c r="C50" i="58"/>
  <c r="C51" i="58"/>
  <c r="C52" i="58"/>
  <c r="C53" i="58"/>
  <c r="C54" i="58"/>
  <c r="C55" i="58"/>
  <c r="C56" i="58"/>
  <c r="P56" i="58" s="1"/>
  <c r="R56" i="58" s="1"/>
  <c r="C57" i="58"/>
  <c r="C58" i="58"/>
  <c r="C59" i="58"/>
  <c r="P59" i="58" s="1"/>
  <c r="R59" i="58" s="1"/>
  <c r="C60" i="58"/>
  <c r="C61" i="58"/>
  <c r="C62" i="58"/>
  <c r="C63" i="58"/>
  <c r="P63" i="58" s="1"/>
  <c r="R63" i="58" s="1"/>
  <c r="C64" i="58"/>
  <c r="P64" i="58" s="1"/>
  <c r="R64" i="58" s="1"/>
  <c r="C65" i="58"/>
  <c r="P65" i="58" s="1"/>
  <c r="R65" i="58" s="1"/>
  <c r="C66" i="58"/>
  <c r="C67" i="58"/>
  <c r="C68" i="58"/>
  <c r="C69" i="58"/>
  <c r="C70" i="58"/>
  <c r="C71" i="58"/>
  <c r="P71" i="58" s="1"/>
  <c r="R71" i="58" s="1"/>
  <c r="C72" i="58"/>
  <c r="P72" i="58" s="1"/>
  <c r="R72" i="58" s="1"/>
  <c r="C73" i="58"/>
  <c r="C74" i="58"/>
  <c r="P74" i="58" s="1"/>
  <c r="R74" i="58" s="1"/>
  <c r="C75" i="58"/>
  <c r="P75" i="58" s="1"/>
  <c r="R75" i="58" s="1"/>
  <c r="C76" i="58"/>
  <c r="C77" i="58"/>
  <c r="C78" i="58"/>
  <c r="C79" i="58"/>
  <c r="C80" i="58"/>
  <c r="P80" i="58" s="1"/>
  <c r="R80" i="58" s="1"/>
  <c r="C81" i="58"/>
  <c r="C82" i="58"/>
  <c r="P82" i="58" s="1"/>
  <c r="R82" i="58" s="1"/>
  <c r="C83" i="58"/>
  <c r="P83" i="58" s="1"/>
  <c r="R83" i="58" s="1"/>
  <c r="C84" i="58"/>
  <c r="C85" i="58"/>
  <c r="C86" i="58"/>
  <c r="C87" i="58"/>
  <c r="P87" i="58" s="1"/>
  <c r="R87" i="58" s="1"/>
  <c r="C88" i="58"/>
  <c r="P88" i="58" s="1"/>
  <c r="R88" i="58" s="1"/>
  <c r="C89" i="58"/>
  <c r="C90" i="58"/>
  <c r="P90" i="58" s="1"/>
  <c r="R90" i="58" s="1"/>
  <c r="C91" i="58"/>
  <c r="P91" i="58" s="1"/>
  <c r="R91" i="58" s="1"/>
  <c r="C92" i="58"/>
  <c r="C93" i="58"/>
  <c r="C94" i="58"/>
  <c r="P94" i="58" s="1"/>
  <c r="R94" i="58" s="1"/>
  <c r="C95" i="58"/>
  <c r="C96" i="58"/>
  <c r="P96" i="58" s="1"/>
  <c r="R96" i="58" s="1"/>
  <c r="C97" i="58"/>
  <c r="P97" i="58" s="1"/>
  <c r="R97" i="58" s="1"/>
  <c r="C98" i="58"/>
  <c r="C3" i="58"/>
  <c r="B4" i="58"/>
  <c r="B5" i="58"/>
  <c r="B6" i="58"/>
  <c r="H6" i="58" s="1"/>
  <c r="B7" i="58"/>
  <c r="H7" i="58" s="1"/>
  <c r="B8" i="58"/>
  <c r="B9" i="58"/>
  <c r="B10" i="58"/>
  <c r="H10" i="58" s="1"/>
  <c r="B11" i="58"/>
  <c r="H11" i="58" s="1"/>
  <c r="B12" i="58"/>
  <c r="B13" i="58"/>
  <c r="B14" i="58"/>
  <c r="H14" i="58" s="1"/>
  <c r="B15" i="58"/>
  <c r="H15" i="58" s="1"/>
  <c r="B16" i="58"/>
  <c r="B17" i="58"/>
  <c r="B18" i="58"/>
  <c r="H18" i="58" s="1"/>
  <c r="B19" i="58"/>
  <c r="B20" i="58"/>
  <c r="B21" i="58"/>
  <c r="B22" i="58"/>
  <c r="B23" i="58"/>
  <c r="H23" i="58" s="1"/>
  <c r="B24" i="58"/>
  <c r="B25" i="58"/>
  <c r="B26" i="58"/>
  <c r="H26" i="58" s="1"/>
  <c r="B27" i="58"/>
  <c r="G27" i="58" s="1"/>
  <c r="B28" i="58"/>
  <c r="B29" i="58"/>
  <c r="B30" i="58"/>
  <c r="B31" i="58"/>
  <c r="H31" i="58" s="1"/>
  <c r="B32" i="58"/>
  <c r="B33" i="58"/>
  <c r="B34" i="58"/>
  <c r="B35" i="58"/>
  <c r="H35" i="58" s="1"/>
  <c r="B36" i="58"/>
  <c r="B37" i="58"/>
  <c r="B38" i="58"/>
  <c r="B39" i="58"/>
  <c r="H39" i="58" s="1"/>
  <c r="B40" i="58"/>
  <c r="B41" i="58"/>
  <c r="H41" i="58" s="1"/>
  <c r="B42" i="58"/>
  <c r="H42" i="58" s="1"/>
  <c r="B43" i="58"/>
  <c r="H43" i="58" s="1"/>
  <c r="B44" i="58"/>
  <c r="B45" i="58"/>
  <c r="B46" i="58"/>
  <c r="B47" i="58"/>
  <c r="B48" i="58"/>
  <c r="B49" i="58"/>
  <c r="B50" i="58"/>
  <c r="B51" i="58"/>
  <c r="H51" i="58" s="1"/>
  <c r="B52" i="58"/>
  <c r="B53" i="58"/>
  <c r="B54" i="58"/>
  <c r="B55" i="58"/>
  <c r="H55" i="58" s="1"/>
  <c r="B56" i="58"/>
  <c r="B57" i="58"/>
  <c r="B58" i="58"/>
  <c r="B59" i="58"/>
  <c r="H59" i="58" s="1"/>
  <c r="B60" i="58"/>
  <c r="B61" i="58"/>
  <c r="B62" i="58"/>
  <c r="B63" i="58"/>
  <c r="B64" i="58"/>
  <c r="B65" i="58"/>
  <c r="B66" i="58"/>
  <c r="B67" i="58"/>
  <c r="H67" i="58" s="1"/>
  <c r="B68" i="58"/>
  <c r="B69" i="58"/>
  <c r="B70" i="58"/>
  <c r="H70" i="58" s="1"/>
  <c r="B71" i="58"/>
  <c r="B72" i="58"/>
  <c r="B73" i="58"/>
  <c r="B74" i="58"/>
  <c r="B75" i="58"/>
  <c r="B76" i="58"/>
  <c r="B77" i="58"/>
  <c r="B78" i="58"/>
  <c r="H78" i="58" s="1"/>
  <c r="B79" i="58"/>
  <c r="H79" i="58" s="1"/>
  <c r="B80" i="58"/>
  <c r="B81" i="58"/>
  <c r="H81" i="58" s="1"/>
  <c r="B82" i="58"/>
  <c r="H82" i="58" s="1"/>
  <c r="B83" i="58"/>
  <c r="H83" i="58" s="1"/>
  <c r="B84" i="58"/>
  <c r="B85" i="58"/>
  <c r="B86" i="58"/>
  <c r="H86" i="58" s="1"/>
  <c r="B87" i="58"/>
  <c r="H87" i="58" s="1"/>
  <c r="B88" i="58"/>
  <c r="B89" i="58"/>
  <c r="B90" i="58"/>
  <c r="B91" i="58"/>
  <c r="G91" i="58" s="1"/>
  <c r="B92" i="58"/>
  <c r="B93" i="58"/>
  <c r="B94" i="58"/>
  <c r="B95" i="58"/>
  <c r="G95" i="58" s="1"/>
  <c r="B96" i="58"/>
  <c r="B97" i="58"/>
  <c r="H97" i="58" s="1"/>
  <c r="B98" i="58"/>
  <c r="H98" i="58" s="1"/>
  <c r="B3" i="58"/>
  <c r="B3" i="57"/>
  <c r="B4" i="57"/>
  <c r="B5" i="57"/>
  <c r="B6" i="57"/>
  <c r="B7" i="57"/>
  <c r="B8" i="57"/>
  <c r="B9" i="57"/>
  <c r="B10" i="57"/>
  <c r="B11" i="57"/>
  <c r="B12" i="57"/>
  <c r="B13" i="57"/>
  <c r="B14" i="57"/>
  <c r="B15" i="57"/>
  <c r="B16" i="57"/>
  <c r="B17" i="57"/>
  <c r="B18" i="57"/>
  <c r="B19" i="57"/>
  <c r="B20" i="57"/>
  <c r="B21" i="57"/>
  <c r="B22" i="57"/>
  <c r="B23" i="57"/>
  <c r="B24" i="57"/>
  <c r="B25" i="57"/>
  <c r="B26" i="57"/>
  <c r="B27" i="57"/>
  <c r="B28" i="57"/>
  <c r="B29" i="57"/>
  <c r="B30" i="57"/>
  <c r="B31" i="57"/>
  <c r="B32" i="57"/>
  <c r="B33" i="57"/>
  <c r="B34" i="57"/>
  <c r="B35" i="57"/>
  <c r="B36" i="57"/>
  <c r="B37" i="57"/>
  <c r="B38" i="57"/>
  <c r="B39" i="57"/>
  <c r="B40" i="57"/>
  <c r="B41" i="57"/>
  <c r="B42" i="57"/>
  <c r="B43" i="57"/>
  <c r="B44" i="57"/>
  <c r="B45" i="57"/>
  <c r="B46" i="57"/>
  <c r="B47" i="57"/>
  <c r="B48" i="57"/>
  <c r="B49" i="57"/>
  <c r="B50" i="57"/>
  <c r="B51" i="57"/>
  <c r="B52" i="57"/>
  <c r="B53" i="57"/>
  <c r="B54" i="57"/>
  <c r="B55" i="57"/>
  <c r="B56" i="57"/>
  <c r="B57" i="57"/>
  <c r="B58" i="57"/>
  <c r="B59" i="57"/>
  <c r="B60" i="57"/>
  <c r="B61" i="57"/>
  <c r="B62" i="57"/>
  <c r="B63" i="57"/>
  <c r="B64" i="57"/>
  <c r="B65" i="57"/>
  <c r="B66" i="57"/>
  <c r="B67" i="57"/>
  <c r="B68" i="57"/>
  <c r="B69" i="57"/>
  <c r="B70" i="57"/>
  <c r="B71" i="57"/>
  <c r="B72" i="57"/>
  <c r="B73" i="57"/>
  <c r="B74" i="57"/>
  <c r="B75" i="57"/>
  <c r="B76" i="57"/>
  <c r="B77" i="57"/>
  <c r="B78" i="57"/>
  <c r="B79" i="57"/>
  <c r="B80" i="57"/>
  <c r="B81" i="57"/>
  <c r="B82" i="57"/>
  <c r="B83" i="57"/>
  <c r="B84" i="57"/>
  <c r="B85" i="57"/>
  <c r="B86" i="57"/>
  <c r="B87" i="57"/>
  <c r="B88" i="57"/>
  <c r="B89" i="57"/>
  <c r="B90" i="57"/>
  <c r="B91" i="57"/>
  <c r="B92" i="57"/>
  <c r="B93" i="57"/>
  <c r="B94" i="57"/>
  <c r="B95" i="57"/>
  <c r="B96" i="57"/>
  <c r="B97" i="57"/>
  <c r="B98" i="57"/>
  <c r="C3" i="57"/>
  <c r="C4" i="57"/>
  <c r="C5" i="57"/>
  <c r="C6" i="57"/>
  <c r="C7" i="57"/>
  <c r="P7" i="57" s="1"/>
  <c r="R7" i="57" s="1"/>
  <c r="C8" i="57"/>
  <c r="C9" i="57"/>
  <c r="C10" i="57"/>
  <c r="P10" i="57" s="1"/>
  <c r="R10" i="57" s="1"/>
  <c r="C11" i="57"/>
  <c r="P11" i="57" s="1"/>
  <c r="R11" i="57" s="1"/>
  <c r="C12" i="57"/>
  <c r="C13" i="57"/>
  <c r="C14" i="57"/>
  <c r="C15" i="57"/>
  <c r="P15" i="57" s="1"/>
  <c r="R15" i="57" s="1"/>
  <c r="C16" i="57"/>
  <c r="C17" i="57"/>
  <c r="P17" i="57" s="1"/>
  <c r="R17" i="57" s="1"/>
  <c r="C18" i="57"/>
  <c r="P18" i="57" s="1"/>
  <c r="R18" i="57" s="1"/>
  <c r="C19" i="57"/>
  <c r="P19" i="57" s="1"/>
  <c r="R19" i="57" s="1"/>
  <c r="C20" i="57"/>
  <c r="C21" i="57"/>
  <c r="C22" i="57"/>
  <c r="C23" i="57"/>
  <c r="C24" i="57"/>
  <c r="C25" i="57"/>
  <c r="P25" i="57" s="1"/>
  <c r="R25" i="57" s="1"/>
  <c r="C26" i="57"/>
  <c r="P26" i="57" s="1"/>
  <c r="R26" i="57" s="1"/>
  <c r="C27" i="57"/>
  <c r="P27" i="57" s="1"/>
  <c r="R27" i="57" s="1"/>
  <c r="C28" i="57"/>
  <c r="C29" i="57"/>
  <c r="C30" i="57"/>
  <c r="P30" i="57" s="1"/>
  <c r="R30" i="57" s="1"/>
  <c r="C31" i="57"/>
  <c r="C32" i="57"/>
  <c r="C33" i="57"/>
  <c r="P33" i="57" s="1"/>
  <c r="R33" i="57" s="1"/>
  <c r="C34" i="57"/>
  <c r="P34" i="57" s="1"/>
  <c r="R34" i="57" s="1"/>
  <c r="C35" i="57"/>
  <c r="P35" i="57" s="1"/>
  <c r="R35" i="57" s="1"/>
  <c r="C36" i="57"/>
  <c r="C37" i="57"/>
  <c r="C38" i="57"/>
  <c r="C39" i="57"/>
  <c r="P39" i="57" s="1"/>
  <c r="R39" i="57" s="1"/>
  <c r="C40" i="57"/>
  <c r="C41" i="57"/>
  <c r="P41" i="57" s="1"/>
  <c r="R41" i="57" s="1"/>
  <c r="C42" i="57"/>
  <c r="P42" i="57" s="1"/>
  <c r="R42" i="57" s="1"/>
  <c r="C43" i="57"/>
  <c r="P43" i="57" s="1"/>
  <c r="R43" i="57" s="1"/>
  <c r="C44" i="57"/>
  <c r="C45" i="57"/>
  <c r="C46" i="57"/>
  <c r="C47" i="57"/>
  <c r="P47" i="57" s="1"/>
  <c r="R47" i="57" s="1"/>
  <c r="C48" i="57"/>
  <c r="C49" i="57"/>
  <c r="C50" i="57"/>
  <c r="C51" i="57"/>
  <c r="P51" i="57" s="1"/>
  <c r="R51" i="57" s="1"/>
  <c r="C52" i="57"/>
  <c r="C53" i="57"/>
  <c r="C54" i="57"/>
  <c r="P54" i="57" s="1"/>
  <c r="R54" i="57" s="1"/>
  <c r="C55" i="57"/>
  <c r="P55" i="57" s="1"/>
  <c r="R55" i="57" s="1"/>
  <c r="C56" i="57"/>
  <c r="C57" i="57"/>
  <c r="C58" i="57"/>
  <c r="P58" i="57" s="1"/>
  <c r="R58" i="57" s="1"/>
  <c r="C59" i="57"/>
  <c r="P59" i="57" s="1"/>
  <c r="R59" i="57" s="1"/>
  <c r="C60" i="57"/>
  <c r="C61" i="57"/>
  <c r="C62" i="57"/>
  <c r="C63" i="57"/>
  <c r="C64" i="57"/>
  <c r="C65" i="57"/>
  <c r="P65" i="57" s="1"/>
  <c r="R65" i="57" s="1"/>
  <c r="C66" i="57"/>
  <c r="C67" i="57"/>
  <c r="C68" i="57"/>
  <c r="C69" i="57"/>
  <c r="C70" i="57"/>
  <c r="P70" i="57" s="1"/>
  <c r="R70" i="57" s="1"/>
  <c r="C71" i="57"/>
  <c r="P71" i="57" s="1"/>
  <c r="R71" i="57" s="1"/>
  <c r="C72" i="57"/>
  <c r="C73" i="57"/>
  <c r="C74" i="57"/>
  <c r="P74" i="57" s="1"/>
  <c r="R74" i="57" s="1"/>
  <c r="C75" i="57"/>
  <c r="P75" i="57" s="1"/>
  <c r="R75" i="57" s="1"/>
  <c r="C76" i="57"/>
  <c r="C77" i="57"/>
  <c r="C78" i="57"/>
  <c r="C79" i="57"/>
  <c r="C80" i="57"/>
  <c r="C81" i="57"/>
  <c r="P81" i="57" s="1"/>
  <c r="R81" i="57" s="1"/>
  <c r="C82" i="57"/>
  <c r="P82" i="57" s="1"/>
  <c r="R82" i="57" s="1"/>
  <c r="C83" i="57"/>
  <c r="P83" i="57" s="1"/>
  <c r="R83" i="57" s="1"/>
  <c r="C84" i="57"/>
  <c r="C85" i="57"/>
  <c r="C86" i="57"/>
  <c r="C87" i="57"/>
  <c r="P87" i="57" s="1"/>
  <c r="R87" i="57" s="1"/>
  <c r="C88" i="57"/>
  <c r="C89" i="57"/>
  <c r="C90" i="57"/>
  <c r="C91" i="57"/>
  <c r="P91" i="57" s="1"/>
  <c r="R91" i="57" s="1"/>
  <c r="C92" i="57"/>
  <c r="C93" i="57"/>
  <c r="C94" i="57"/>
  <c r="P94" i="57" s="1"/>
  <c r="R94" i="57" s="1"/>
  <c r="C95" i="57"/>
  <c r="P95" i="57" s="1"/>
  <c r="R95" i="57" s="1"/>
  <c r="C96" i="57"/>
  <c r="C97" i="57"/>
  <c r="P97" i="57" s="1"/>
  <c r="R97" i="57" s="1"/>
  <c r="C98" i="57"/>
  <c r="P98" i="57" s="1"/>
  <c r="R98" i="57" s="1"/>
  <c r="D3" i="57"/>
  <c r="D4" i="57"/>
  <c r="D5" i="57"/>
  <c r="D6" i="57"/>
  <c r="V6" i="57" s="1"/>
  <c r="X6" i="57" s="1"/>
  <c r="D7" i="57"/>
  <c r="D8" i="57"/>
  <c r="V8" i="57" s="1"/>
  <c r="X8" i="57" s="1"/>
  <c r="D9" i="57"/>
  <c r="V9" i="57" s="1"/>
  <c r="X9" i="57" s="1"/>
  <c r="D10" i="57"/>
  <c r="V10" i="57" s="1"/>
  <c r="X10" i="57" s="1"/>
  <c r="D11" i="57"/>
  <c r="V11" i="57" s="1"/>
  <c r="X11" i="57" s="1"/>
  <c r="D12" i="57"/>
  <c r="D13" i="57"/>
  <c r="D14" i="57"/>
  <c r="V14" i="57" s="1"/>
  <c r="X14" i="57" s="1"/>
  <c r="D15" i="57"/>
  <c r="D16" i="57"/>
  <c r="D17" i="57"/>
  <c r="D18" i="57"/>
  <c r="V18" i="57" s="1"/>
  <c r="X18" i="57" s="1"/>
  <c r="D19" i="57"/>
  <c r="V19" i="57" s="1"/>
  <c r="X19" i="57" s="1"/>
  <c r="D20" i="57"/>
  <c r="D21" i="57"/>
  <c r="D22" i="57"/>
  <c r="D23" i="57"/>
  <c r="D24" i="57"/>
  <c r="D25" i="57"/>
  <c r="D26" i="57"/>
  <c r="V26" i="57" s="1"/>
  <c r="X26" i="57" s="1"/>
  <c r="D27" i="57"/>
  <c r="V27" i="57" s="1"/>
  <c r="X27" i="57" s="1"/>
  <c r="D28" i="57"/>
  <c r="D29" i="57"/>
  <c r="D30" i="57"/>
  <c r="D31" i="57"/>
  <c r="D32" i="57"/>
  <c r="V32" i="57" s="1"/>
  <c r="X32" i="57" s="1"/>
  <c r="D33" i="57"/>
  <c r="V33" i="57" s="1"/>
  <c r="X33" i="57" s="1"/>
  <c r="D34" i="57"/>
  <c r="V34" i="57" s="1"/>
  <c r="X34" i="57" s="1"/>
  <c r="D35" i="57"/>
  <c r="V35" i="57" s="1"/>
  <c r="X35" i="57" s="1"/>
  <c r="D36" i="57"/>
  <c r="D37" i="57"/>
  <c r="D38" i="57"/>
  <c r="D39" i="57"/>
  <c r="D40" i="57"/>
  <c r="D41" i="57"/>
  <c r="D42" i="57"/>
  <c r="V42" i="57" s="1"/>
  <c r="X42" i="57" s="1"/>
  <c r="D43" i="57"/>
  <c r="V43" i="57" s="1"/>
  <c r="X43" i="57" s="1"/>
  <c r="D44" i="57"/>
  <c r="D45" i="57"/>
  <c r="D46" i="57"/>
  <c r="V46" i="57" s="1"/>
  <c r="X46" i="57" s="1"/>
  <c r="D47" i="57"/>
  <c r="D48" i="57"/>
  <c r="D49" i="57"/>
  <c r="D50" i="57"/>
  <c r="V50" i="57" s="1"/>
  <c r="X50" i="57" s="1"/>
  <c r="D51" i="57"/>
  <c r="V51" i="57" s="1"/>
  <c r="X51" i="57" s="1"/>
  <c r="D52" i="57"/>
  <c r="D53" i="57"/>
  <c r="D54" i="57"/>
  <c r="D55" i="57"/>
  <c r="D56" i="57"/>
  <c r="V56" i="57" s="1"/>
  <c r="X56" i="57" s="1"/>
  <c r="D57" i="57"/>
  <c r="V57" i="57" s="1"/>
  <c r="X57" i="57" s="1"/>
  <c r="D58" i="57"/>
  <c r="D59" i="57"/>
  <c r="V59" i="57" s="1"/>
  <c r="X59" i="57" s="1"/>
  <c r="D60" i="57"/>
  <c r="D61" i="57"/>
  <c r="D62" i="57"/>
  <c r="D63" i="57"/>
  <c r="D64" i="57"/>
  <c r="D65" i="57"/>
  <c r="D66" i="57"/>
  <c r="V66" i="57" s="1"/>
  <c r="X66" i="57" s="1"/>
  <c r="D67" i="57"/>
  <c r="V67" i="57" s="1"/>
  <c r="X67" i="57" s="1"/>
  <c r="D68" i="57"/>
  <c r="D69" i="57"/>
  <c r="D70" i="57"/>
  <c r="D71" i="57"/>
  <c r="D72" i="57"/>
  <c r="D73" i="57"/>
  <c r="D74" i="57"/>
  <c r="V74" i="57" s="1"/>
  <c r="X74" i="57" s="1"/>
  <c r="D75" i="57"/>
  <c r="V75" i="57" s="1"/>
  <c r="X75" i="57" s="1"/>
  <c r="D76" i="57"/>
  <c r="D77" i="57"/>
  <c r="D78" i="57"/>
  <c r="V78" i="57" s="1"/>
  <c r="X78" i="57" s="1"/>
  <c r="D79" i="57"/>
  <c r="D80" i="57"/>
  <c r="D81" i="57"/>
  <c r="V81" i="57" s="1"/>
  <c r="X81" i="57" s="1"/>
  <c r="D82" i="57"/>
  <c r="V82" i="57" s="1"/>
  <c r="X82" i="57" s="1"/>
  <c r="D83" i="57"/>
  <c r="V83" i="57" s="1"/>
  <c r="X83" i="57" s="1"/>
  <c r="D84" i="57"/>
  <c r="D85" i="57"/>
  <c r="D86" i="57"/>
  <c r="D87" i="57"/>
  <c r="D88" i="57"/>
  <c r="V88" i="57" s="1"/>
  <c r="X88" i="57" s="1"/>
  <c r="D89" i="57"/>
  <c r="D90" i="57"/>
  <c r="D91" i="57"/>
  <c r="D92" i="57"/>
  <c r="D93" i="57"/>
  <c r="D94" i="57"/>
  <c r="V94" i="57" s="1"/>
  <c r="X94" i="57" s="1"/>
  <c r="D95" i="57"/>
  <c r="D96" i="57"/>
  <c r="D97" i="57"/>
  <c r="V97" i="57" s="1"/>
  <c r="X97" i="57" s="1"/>
  <c r="D98" i="57"/>
  <c r="V98" i="57" s="1"/>
  <c r="X98" i="57" s="1"/>
  <c r="F3" i="57"/>
  <c r="F4" i="57"/>
  <c r="F5" i="57"/>
  <c r="F6" i="57"/>
  <c r="F7" i="57"/>
  <c r="F8" i="57"/>
  <c r="F9" i="57"/>
  <c r="F10" i="57"/>
  <c r="AB10" i="57" s="1"/>
  <c r="AD10" i="57" s="1"/>
  <c r="F11" i="57"/>
  <c r="F12" i="57"/>
  <c r="F13" i="57"/>
  <c r="F14" i="57"/>
  <c r="AB14" i="57" s="1"/>
  <c r="AD14" i="57" s="1"/>
  <c r="F15" i="57"/>
  <c r="F16" i="57"/>
  <c r="AB16" i="57" s="1"/>
  <c r="AD16" i="57" s="1"/>
  <c r="F17" i="57"/>
  <c r="AB17" i="57" s="1"/>
  <c r="AD17" i="57" s="1"/>
  <c r="F18" i="57"/>
  <c r="AB18" i="57" s="1"/>
  <c r="AD18" i="57" s="1"/>
  <c r="F19" i="57"/>
  <c r="AB19" i="57" s="1"/>
  <c r="AD19" i="57" s="1"/>
  <c r="F20" i="57"/>
  <c r="F21" i="57"/>
  <c r="F22" i="57"/>
  <c r="F23" i="57"/>
  <c r="F24" i="57"/>
  <c r="AB24" i="57" s="1"/>
  <c r="AD24" i="57" s="1"/>
  <c r="F25" i="57"/>
  <c r="AB25" i="57" s="1"/>
  <c r="AD25" i="57" s="1"/>
  <c r="F26" i="57"/>
  <c r="AB26" i="57" s="1"/>
  <c r="AD26" i="57" s="1"/>
  <c r="F27" i="57"/>
  <c r="AB27" i="57" s="1"/>
  <c r="AD27" i="57" s="1"/>
  <c r="F28" i="57"/>
  <c r="F29" i="57"/>
  <c r="F30" i="57"/>
  <c r="F31" i="57"/>
  <c r="F32" i="57"/>
  <c r="F33" i="57"/>
  <c r="AB33" i="57" s="1"/>
  <c r="AD33" i="57" s="1"/>
  <c r="F34" i="57"/>
  <c r="F35" i="57"/>
  <c r="F36" i="57"/>
  <c r="F37" i="57"/>
  <c r="F38" i="57"/>
  <c r="AB38" i="57" s="1"/>
  <c r="AD38" i="57" s="1"/>
  <c r="F39" i="57"/>
  <c r="F40" i="57"/>
  <c r="F41" i="57"/>
  <c r="F42" i="57"/>
  <c r="AB42" i="57" s="1"/>
  <c r="AD42" i="57" s="1"/>
  <c r="F43" i="57"/>
  <c r="AB43" i="57" s="1"/>
  <c r="AD43" i="57" s="1"/>
  <c r="F44" i="57"/>
  <c r="F45" i="57"/>
  <c r="F46" i="57"/>
  <c r="F47" i="57"/>
  <c r="F48" i="57"/>
  <c r="AB48" i="57" s="1"/>
  <c r="AD48" i="57" s="1"/>
  <c r="F49" i="57"/>
  <c r="AB49" i="57" s="1"/>
  <c r="AD49" i="57" s="1"/>
  <c r="F50" i="57"/>
  <c r="AB50" i="57" s="1"/>
  <c r="AD50" i="57" s="1"/>
  <c r="F51" i="57"/>
  <c r="AB51" i="57" s="1"/>
  <c r="AD51" i="57" s="1"/>
  <c r="F52" i="57"/>
  <c r="F53" i="57"/>
  <c r="F54" i="57"/>
  <c r="F55" i="57"/>
  <c r="F56" i="57"/>
  <c r="AB56" i="57" s="1"/>
  <c r="AD56" i="57" s="1"/>
  <c r="F57" i="57"/>
  <c r="F58" i="57"/>
  <c r="F59" i="57"/>
  <c r="AB59" i="57" s="1"/>
  <c r="AD59" i="57" s="1"/>
  <c r="F60" i="57"/>
  <c r="F61" i="57"/>
  <c r="F62" i="57"/>
  <c r="AB62" i="57" s="1"/>
  <c r="AD62" i="57" s="1"/>
  <c r="F63" i="57"/>
  <c r="F64" i="57"/>
  <c r="AB64" i="57" s="1"/>
  <c r="AD64" i="57" s="1"/>
  <c r="F65" i="57"/>
  <c r="AB65" i="57" s="1"/>
  <c r="AD65" i="57" s="1"/>
  <c r="F66" i="57"/>
  <c r="AB66" i="57" s="1"/>
  <c r="AD66" i="57" s="1"/>
  <c r="F67" i="57"/>
  <c r="AB67" i="57" s="1"/>
  <c r="AD67" i="57" s="1"/>
  <c r="F68" i="57"/>
  <c r="F69" i="57"/>
  <c r="F70" i="57"/>
  <c r="F71" i="57"/>
  <c r="F72" i="57"/>
  <c r="F73" i="57"/>
  <c r="AB73" i="57" s="1"/>
  <c r="AD73" i="57" s="1"/>
  <c r="F74" i="57"/>
  <c r="AB74" i="57" s="1"/>
  <c r="AD74" i="57" s="1"/>
  <c r="F75" i="57"/>
  <c r="AB75" i="57" s="1"/>
  <c r="AD75" i="57" s="1"/>
  <c r="F76" i="57"/>
  <c r="F77" i="57"/>
  <c r="F78" i="57"/>
  <c r="AB78" i="57" s="1"/>
  <c r="AD78" i="57" s="1"/>
  <c r="F79" i="57"/>
  <c r="F80" i="57"/>
  <c r="F81" i="57"/>
  <c r="F82" i="57"/>
  <c r="AB82" i="57" s="1"/>
  <c r="AD82" i="57" s="1"/>
  <c r="F83" i="57"/>
  <c r="F84" i="57"/>
  <c r="F85" i="57"/>
  <c r="F86" i="57"/>
  <c r="F87" i="57"/>
  <c r="F88" i="57"/>
  <c r="F89" i="57"/>
  <c r="AB89" i="57" s="1"/>
  <c r="AD89" i="57" s="1"/>
  <c r="F90" i="57"/>
  <c r="AB90" i="57" s="1"/>
  <c r="AD90" i="57" s="1"/>
  <c r="F91" i="57"/>
  <c r="AB91" i="57" s="1"/>
  <c r="AD91" i="57" s="1"/>
  <c r="F92" i="57"/>
  <c r="F93" i="57"/>
  <c r="F94" i="57"/>
  <c r="AB94" i="57" s="1"/>
  <c r="AD94" i="57" s="1"/>
  <c r="F95" i="57"/>
  <c r="F96" i="57"/>
  <c r="F97" i="57"/>
  <c r="AB97" i="57" s="1"/>
  <c r="AD97" i="57" s="1"/>
  <c r="F98" i="57"/>
  <c r="AB98" i="57" s="1"/>
  <c r="AD98" i="57" s="1"/>
  <c r="O3" i="57"/>
  <c r="O4" i="57"/>
  <c r="O5" i="57"/>
  <c r="O6" i="57"/>
  <c r="Q6" i="57" s="1"/>
  <c r="O7" i="57"/>
  <c r="O8" i="57"/>
  <c r="Q8" i="57" s="1"/>
  <c r="O9" i="57"/>
  <c r="Q9" i="57" s="1"/>
  <c r="O10" i="57"/>
  <c r="Q10" i="57" s="1"/>
  <c r="O11" i="57"/>
  <c r="Q11" i="57" s="1"/>
  <c r="O12" i="57"/>
  <c r="O13" i="57"/>
  <c r="O14" i="57"/>
  <c r="O15" i="57"/>
  <c r="O16" i="57"/>
  <c r="Q16" i="57" s="1"/>
  <c r="O17" i="57"/>
  <c r="O18" i="57"/>
  <c r="Q18" i="57" s="1"/>
  <c r="O19" i="57"/>
  <c r="Q19" i="57" s="1"/>
  <c r="O20" i="57"/>
  <c r="O21" i="57"/>
  <c r="O22" i="57"/>
  <c r="O23" i="57"/>
  <c r="O24" i="57"/>
  <c r="Q24" i="57" s="1"/>
  <c r="O25" i="57"/>
  <c r="O26" i="57"/>
  <c r="O27" i="57"/>
  <c r="Q27" i="57" s="1"/>
  <c r="O28" i="57"/>
  <c r="O29" i="57"/>
  <c r="O30" i="57"/>
  <c r="Q30" i="57" s="1"/>
  <c r="O31" i="57"/>
  <c r="O32" i="57"/>
  <c r="Q32" i="57" s="1"/>
  <c r="O33" i="57"/>
  <c r="O34" i="57"/>
  <c r="Q34" i="57" s="1"/>
  <c r="O35" i="57"/>
  <c r="Q35" i="57" s="1"/>
  <c r="O36" i="57"/>
  <c r="O37" i="57"/>
  <c r="O38" i="57"/>
  <c r="O39" i="57"/>
  <c r="Q39" i="57" s="1"/>
  <c r="O40" i="57"/>
  <c r="Q40" i="57" s="1"/>
  <c r="O41" i="57"/>
  <c r="O42" i="57"/>
  <c r="O43" i="57"/>
  <c r="Q43" i="57" s="1"/>
  <c r="O44" i="57"/>
  <c r="O45" i="57"/>
  <c r="O46" i="57"/>
  <c r="O47" i="57"/>
  <c r="Q47" i="57" s="1"/>
  <c r="O48" i="57"/>
  <c r="Q48" i="57" s="1"/>
  <c r="O49" i="57"/>
  <c r="O50" i="57"/>
  <c r="Q50" i="57" s="1"/>
  <c r="O51" i="57"/>
  <c r="Q51" i="57" s="1"/>
  <c r="O52" i="57"/>
  <c r="O53" i="57"/>
  <c r="O54" i="57"/>
  <c r="Q54" i="57" s="1"/>
  <c r="O55" i="57"/>
  <c r="O56" i="57"/>
  <c r="O57" i="57"/>
  <c r="O58" i="57"/>
  <c r="O59" i="57"/>
  <c r="Q59" i="57" s="1"/>
  <c r="O60" i="57"/>
  <c r="O61" i="57"/>
  <c r="O62" i="57"/>
  <c r="O63" i="57"/>
  <c r="O64" i="57"/>
  <c r="O65" i="57"/>
  <c r="O66" i="57"/>
  <c r="O67" i="57"/>
  <c r="Q67" i="57" s="1"/>
  <c r="O68" i="57"/>
  <c r="O69" i="57"/>
  <c r="O70" i="57"/>
  <c r="Q70" i="57" s="1"/>
  <c r="O71" i="57"/>
  <c r="O72" i="57"/>
  <c r="Q72" i="57" s="1"/>
  <c r="O73" i="57"/>
  <c r="O74" i="57"/>
  <c r="O75" i="57"/>
  <c r="Q75" i="57" s="1"/>
  <c r="O76" i="57"/>
  <c r="O77" i="57"/>
  <c r="O78" i="57"/>
  <c r="O79" i="57"/>
  <c r="O80" i="57"/>
  <c r="Q80" i="57" s="1"/>
  <c r="O81" i="57"/>
  <c r="O82" i="57"/>
  <c r="Q82" i="57" s="1"/>
  <c r="O83" i="57"/>
  <c r="Q83" i="57" s="1"/>
  <c r="O84" i="57"/>
  <c r="O85" i="57"/>
  <c r="O86" i="57"/>
  <c r="O87" i="57"/>
  <c r="Q87" i="57" s="1"/>
  <c r="O88" i="57"/>
  <c r="Q88" i="57" s="1"/>
  <c r="O89" i="57"/>
  <c r="O90" i="57"/>
  <c r="O91" i="57"/>
  <c r="O92" i="57"/>
  <c r="O93" i="57"/>
  <c r="O94" i="57"/>
  <c r="Q94" i="57" s="1"/>
  <c r="O95" i="57"/>
  <c r="Q95" i="57" s="1"/>
  <c r="O96" i="57"/>
  <c r="Q96" i="57" s="1"/>
  <c r="O97" i="57"/>
  <c r="O98" i="57"/>
  <c r="U3" i="57"/>
  <c r="U4" i="57"/>
  <c r="U5" i="57"/>
  <c r="U6" i="57"/>
  <c r="U7" i="57"/>
  <c r="U8" i="57"/>
  <c r="U9" i="57"/>
  <c r="U10" i="57"/>
  <c r="W10" i="57" s="1"/>
  <c r="U11" i="57"/>
  <c r="W11" i="57" s="1"/>
  <c r="U12" i="57"/>
  <c r="U13" i="57"/>
  <c r="U14" i="57"/>
  <c r="U15" i="57"/>
  <c r="U16" i="57"/>
  <c r="U17" i="57"/>
  <c r="U18" i="57"/>
  <c r="W18" i="57" s="1"/>
  <c r="U19" i="57"/>
  <c r="W19" i="57" s="1"/>
  <c r="U20" i="57"/>
  <c r="U21" i="57"/>
  <c r="W21" i="57" s="1"/>
  <c r="U22" i="57"/>
  <c r="U23" i="57"/>
  <c r="U24" i="57"/>
  <c r="U25" i="57"/>
  <c r="U26" i="57"/>
  <c r="W26" i="57" s="1"/>
  <c r="U27" i="57"/>
  <c r="W27" i="57" s="1"/>
  <c r="U28" i="57"/>
  <c r="U29" i="57"/>
  <c r="U30" i="57"/>
  <c r="U31" i="57"/>
  <c r="U32" i="57"/>
  <c r="U33" i="57"/>
  <c r="W33" i="57" s="1"/>
  <c r="U34" i="57"/>
  <c r="W34" i="57" s="1"/>
  <c r="U35" i="57"/>
  <c r="W35" i="57" s="1"/>
  <c r="U36" i="57"/>
  <c r="U37" i="57"/>
  <c r="U38" i="57"/>
  <c r="W38" i="57" s="1"/>
  <c r="U39" i="57"/>
  <c r="U40" i="57"/>
  <c r="U41" i="57"/>
  <c r="U42" i="57"/>
  <c r="W42" i="57" s="1"/>
  <c r="U43" i="57"/>
  <c r="W43" i="57" s="1"/>
  <c r="U44" i="57"/>
  <c r="U45" i="57"/>
  <c r="U46" i="57"/>
  <c r="W46" i="57" s="1"/>
  <c r="U47" i="57"/>
  <c r="U48" i="57"/>
  <c r="U49" i="57"/>
  <c r="W49" i="57" s="1"/>
  <c r="U50" i="57"/>
  <c r="W50" i="57" s="1"/>
  <c r="U51" i="57"/>
  <c r="W51" i="57" s="1"/>
  <c r="U52" i="57"/>
  <c r="U53" i="57"/>
  <c r="W53" i="57" s="1"/>
  <c r="U54" i="57"/>
  <c r="W54" i="57" s="1"/>
  <c r="U55" i="57"/>
  <c r="U56" i="57"/>
  <c r="U57" i="57"/>
  <c r="U58" i="57"/>
  <c r="W58" i="57" s="1"/>
  <c r="U59" i="57"/>
  <c r="W59" i="57" s="1"/>
  <c r="U60" i="57"/>
  <c r="U61" i="57"/>
  <c r="U62" i="57"/>
  <c r="W62" i="57" s="1"/>
  <c r="U63" i="57"/>
  <c r="U64" i="57"/>
  <c r="U65" i="57"/>
  <c r="W65" i="57" s="1"/>
  <c r="U66" i="57"/>
  <c r="U67" i="57"/>
  <c r="W67" i="57" s="1"/>
  <c r="U68" i="57"/>
  <c r="U69" i="57"/>
  <c r="W69" i="57" s="1"/>
  <c r="U70" i="57"/>
  <c r="W70" i="57" s="1"/>
  <c r="U71" i="57"/>
  <c r="U72" i="57"/>
  <c r="U73" i="57"/>
  <c r="W73" i="57" s="1"/>
  <c r="U74" i="57"/>
  <c r="U75" i="57"/>
  <c r="W75" i="57" s="1"/>
  <c r="U76" i="57"/>
  <c r="U77" i="57"/>
  <c r="W77" i="57" s="1"/>
  <c r="U78" i="57"/>
  <c r="U79" i="57"/>
  <c r="U80" i="57"/>
  <c r="U81" i="57"/>
  <c r="U82" i="57"/>
  <c r="W82" i="57" s="1"/>
  <c r="U83" i="57"/>
  <c r="W83" i="57" s="1"/>
  <c r="U84" i="57"/>
  <c r="U85" i="57"/>
  <c r="W85" i="57" s="1"/>
  <c r="U86" i="57"/>
  <c r="W86" i="57" s="1"/>
  <c r="U87" i="57"/>
  <c r="U88" i="57"/>
  <c r="U89" i="57"/>
  <c r="U90" i="57"/>
  <c r="W90" i="57" s="1"/>
  <c r="U91" i="57"/>
  <c r="W91" i="57" s="1"/>
  <c r="U92" i="57"/>
  <c r="U93" i="57"/>
  <c r="W93" i="57" s="1"/>
  <c r="U94" i="57"/>
  <c r="U95" i="57"/>
  <c r="U96" i="57"/>
  <c r="U97" i="57"/>
  <c r="U98" i="57"/>
  <c r="AA3" i="57"/>
  <c r="AA4" i="57"/>
  <c r="AA5" i="57"/>
  <c r="AA6" i="57"/>
  <c r="AA7" i="57"/>
  <c r="AA8" i="57"/>
  <c r="AA9" i="57"/>
  <c r="AA10" i="57"/>
  <c r="AA11" i="57"/>
  <c r="AC11" i="57" s="1"/>
  <c r="AA12" i="57"/>
  <c r="AA13" i="57"/>
  <c r="AA14" i="57"/>
  <c r="AA15" i="57"/>
  <c r="AA16" i="57"/>
  <c r="AC16" i="57" s="1"/>
  <c r="AA17" i="57"/>
  <c r="AA18" i="57"/>
  <c r="AA19" i="57"/>
  <c r="AC19" i="57" s="1"/>
  <c r="AA20" i="57"/>
  <c r="AA21" i="57"/>
  <c r="AA22" i="57"/>
  <c r="AC22" i="57" s="1"/>
  <c r="AA23" i="57"/>
  <c r="AA24" i="57"/>
  <c r="AC24" i="57" s="1"/>
  <c r="AA25" i="57"/>
  <c r="AA26" i="57"/>
  <c r="AA27" i="57"/>
  <c r="AC27" i="57" s="1"/>
  <c r="AA28" i="57"/>
  <c r="AA29" i="57"/>
  <c r="AA30" i="57"/>
  <c r="AC30" i="57" s="1"/>
  <c r="AA31" i="57"/>
  <c r="AA32" i="57"/>
  <c r="AC32" i="57" s="1"/>
  <c r="AA33" i="57"/>
  <c r="AA34" i="57"/>
  <c r="AC34" i="57" s="1"/>
  <c r="AA35" i="57"/>
  <c r="AA36" i="57"/>
  <c r="AA37" i="57"/>
  <c r="AA38" i="57"/>
  <c r="AC38" i="57" s="1"/>
  <c r="AA39" i="57"/>
  <c r="AA40" i="57"/>
  <c r="AA41" i="57"/>
  <c r="AA42" i="57"/>
  <c r="AA43" i="57"/>
  <c r="AC43" i="57" s="1"/>
  <c r="AA44" i="57"/>
  <c r="AA45" i="57"/>
  <c r="AA46" i="57"/>
  <c r="AA47" i="57"/>
  <c r="AA48" i="57"/>
  <c r="AC48" i="57" s="1"/>
  <c r="AA49" i="57"/>
  <c r="AA50" i="57"/>
  <c r="AA51" i="57"/>
  <c r="AC51" i="57" s="1"/>
  <c r="AA52" i="57"/>
  <c r="AA53" i="57"/>
  <c r="AA54" i="57"/>
  <c r="AC54" i="57" s="1"/>
  <c r="AA55" i="57"/>
  <c r="AA56" i="57"/>
  <c r="AA57" i="57"/>
  <c r="AA58" i="57"/>
  <c r="AC58" i="57" s="1"/>
  <c r="AA59" i="57"/>
  <c r="AA60" i="57"/>
  <c r="AA61" i="57"/>
  <c r="AA62" i="57"/>
  <c r="AC62" i="57" s="1"/>
  <c r="AA63" i="57"/>
  <c r="AA64" i="57"/>
  <c r="AC64" i="57" s="1"/>
  <c r="AA65" i="57"/>
  <c r="AA66" i="57"/>
  <c r="AA67" i="57"/>
  <c r="AC67" i="57" s="1"/>
  <c r="AA68" i="57"/>
  <c r="AA69" i="57"/>
  <c r="AA70" i="57"/>
  <c r="AA71" i="57"/>
  <c r="AA72" i="57"/>
  <c r="AA73" i="57"/>
  <c r="AA74" i="57"/>
  <c r="AA75" i="57"/>
  <c r="AC75" i="57" s="1"/>
  <c r="AA76" i="57"/>
  <c r="AA77" i="57"/>
  <c r="AA78" i="57"/>
  <c r="AC78" i="57" s="1"/>
  <c r="AA79" i="57"/>
  <c r="AA80" i="57"/>
  <c r="AA81" i="57"/>
  <c r="AA82" i="57"/>
  <c r="AC82" i="57" s="1"/>
  <c r="AA83" i="57"/>
  <c r="AA84" i="57"/>
  <c r="AA85" i="57"/>
  <c r="AC85" i="57" s="1"/>
  <c r="AA86" i="57"/>
  <c r="AC86" i="57" s="1"/>
  <c r="AA87" i="57"/>
  <c r="AA88" i="57"/>
  <c r="AA89" i="57"/>
  <c r="AA90" i="57"/>
  <c r="AA91" i="57"/>
  <c r="AA92" i="57"/>
  <c r="AA93" i="57"/>
  <c r="AC93" i="57" s="1"/>
  <c r="AA94" i="57"/>
  <c r="AC94" i="57" s="1"/>
  <c r="AA95" i="57"/>
  <c r="AA96" i="57"/>
  <c r="AA97" i="57"/>
  <c r="AA98" i="57"/>
  <c r="AC98" i="57" s="1"/>
  <c r="AC6" i="57"/>
  <c r="AC7" i="57"/>
  <c r="AC14" i="57"/>
  <c r="AC15" i="57"/>
  <c r="AC18" i="57"/>
  <c r="AC23" i="57"/>
  <c r="AC25" i="57"/>
  <c r="AC26" i="57"/>
  <c r="AC29" i="57"/>
  <c r="AC31" i="57"/>
  <c r="AC39" i="57"/>
  <c r="AC45" i="57"/>
  <c r="AC46" i="57"/>
  <c r="AC47" i="57"/>
  <c r="AC53" i="57"/>
  <c r="AC55" i="57"/>
  <c r="AC63" i="57"/>
  <c r="AC69" i="57"/>
  <c r="AC70" i="57"/>
  <c r="AC71" i="57"/>
  <c r="AC74" i="57"/>
  <c r="AC79" i="57"/>
  <c r="AC87" i="57"/>
  <c r="AC90" i="57"/>
  <c r="AC91" i="57"/>
  <c r="AC95" i="57"/>
  <c r="W5" i="57"/>
  <c r="W6" i="57"/>
  <c r="W7" i="57"/>
  <c r="W8" i="57"/>
  <c r="W14" i="57"/>
  <c r="W15" i="57"/>
  <c r="W16" i="57"/>
  <c r="W24" i="57"/>
  <c r="W37" i="57"/>
  <c r="W39" i="57"/>
  <c r="W47" i="57"/>
  <c r="W56" i="57"/>
  <c r="W63" i="57"/>
  <c r="W64" i="57"/>
  <c r="W71" i="57"/>
  <c r="W72" i="57"/>
  <c r="W79" i="57"/>
  <c r="W87" i="57"/>
  <c r="W88" i="57"/>
  <c r="W95" i="57"/>
  <c r="W96" i="57"/>
  <c r="W98" i="57"/>
  <c r="Q5" i="57"/>
  <c r="Q14" i="57"/>
  <c r="Q17" i="57"/>
  <c r="Q22" i="57"/>
  <c r="Q38" i="57"/>
  <c r="Q42" i="57"/>
  <c r="Q46" i="57"/>
  <c r="Q49" i="57"/>
  <c r="Q58" i="57"/>
  <c r="Q62" i="57"/>
  <c r="Q65" i="57"/>
  <c r="Q69" i="57"/>
  <c r="Q78" i="57"/>
  <c r="Q91" i="57"/>
  <c r="Q98" i="57"/>
  <c r="Q3" i="57"/>
  <c r="AB11" i="57"/>
  <c r="AD11" i="57" s="1"/>
  <c r="AB34" i="57"/>
  <c r="AD34" i="57" s="1"/>
  <c r="AB35" i="57"/>
  <c r="AD35" i="57" s="1"/>
  <c r="AB47" i="57"/>
  <c r="AD47" i="57" s="1"/>
  <c r="AB57" i="57"/>
  <c r="AD57" i="57" s="1"/>
  <c r="AB58" i="57"/>
  <c r="AD58" i="57" s="1"/>
  <c r="AB71" i="57"/>
  <c r="AD71" i="57" s="1"/>
  <c r="AB81" i="57"/>
  <c r="AD81" i="57" s="1"/>
  <c r="AB83" i="57"/>
  <c r="AD83" i="57" s="1"/>
  <c r="V15" i="57"/>
  <c r="X15" i="57" s="1"/>
  <c r="V21" i="57"/>
  <c r="X21" i="57" s="1"/>
  <c r="V22" i="57"/>
  <c r="X22" i="57" s="1"/>
  <c r="V23" i="57"/>
  <c r="X23" i="57" s="1"/>
  <c r="V29" i="57"/>
  <c r="X29" i="57" s="1"/>
  <c r="V37" i="57"/>
  <c r="X37" i="57" s="1"/>
  <c r="V47" i="57"/>
  <c r="X47" i="57" s="1"/>
  <c r="V55" i="57"/>
  <c r="X55" i="57" s="1"/>
  <c r="V63" i="57"/>
  <c r="X63" i="57" s="1"/>
  <c r="V73" i="57"/>
  <c r="X73" i="57" s="1"/>
  <c r="V79" i="57"/>
  <c r="X79" i="57" s="1"/>
  <c r="V86" i="57"/>
  <c r="X86" i="57" s="1"/>
  <c r="V87" i="57"/>
  <c r="X87" i="57" s="1"/>
  <c r="V90" i="57"/>
  <c r="X90" i="57" s="1"/>
  <c r="V91" i="57"/>
  <c r="X91" i="57" s="1"/>
  <c r="V93" i="57"/>
  <c r="X93" i="57" s="1"/>
  <c r="V95" i="57"/>
  <c r="X95" i="57" s="1"/>
  <c r="P16" i="57"/>
  <c r="R16" i="57" s="1"/>
  <c r="P23" i="57"/>
  <c r="R23" i="57" s="1"/>
  <c r="P24" i="57"/>
  <c r="R24" i="57" s="1"/>
  <c r="P38" i="57"/>
  <c r="R38" i="57" s="1"/>
  <c r="P40" i="57"/>
  <c r="R40" i="57" s="1"/>
  <c r="P46" i="57"/>
  <c r="R46" i="57" s="1"/>
  <c r="P48" i="57"/>
  <c r="R48" i="57" s="1"/>
  <c r="P49" i="57"/>
  <c r="R49" i="57" s="1"/>
  <c r="P50" i="57"/>
  <c r="R50" i="57" s="1"/>
  <c r="P56" i="57"/>
  <c r="R56" i="57" s="1"/>
  <c r="P57" i="57"/>
  <c r="R57" i="57" s="1"/>
  <c r="P62" i="57"/>
  <c r="R62" i="57" s="1"/>
  <c r="P66" i="57"/>
  <c r="R66" i="57" s="1"/>
  <c r="P67" i="57"/>
  <c r="R67" i="57" s="1"/>
  <c r="P73" i="57"/>
  <c r="R73" i="57" s="1"/>
  <c r="P78" i="57"/>
  <c r="R78" i="57" s="1"/>
  <c r="P79" i="57"/>
  <c r="R79" i="57" s="1"/>
  <c r="P80" i="57"/>
  <c r="R80" i="57" s="1"/>
  <c r="P86" i="57"/>
  <c r="R86" i="57" s="1"/>
  <c r="P88" i="57"/>
  <c r="R88" i="57" s="1"/>
  <c r="P89" i="57"/>
  <c r="R89" i="57" s="1"/>
  <c r="P90" i="57"/>
  <c r="R90" i="57" s="1"/>
  <c r="P96" i="57"/>
  <c r="R96" i="57" s="1"/>
  <c r="P98" i="58"/>
  <c r="R98" i="58" s="1"/>
  <c r="Q98" i="58"/>
  <c r="L98" i="58"/>
  <c r="AC97" i="58"/>
  <c r="W97" i="58"/>
  <c r="Q97" i="58"/>
  <c r="AB96" i="58"/>
  <c r="AD96" i="58" s="1"/>
  <c r="AC96" i="58"/>
  <c r="X96" i="58"/>
  <c r="W96" i="58"/>
  <c r="Q96" i="58"/>
  <c r="V96" i="58"/>
  <c r="W95" i="58"/>
  <c r="Q95" i="58"/>
  <c r="V95" i="58"/>
  <c r="X95" i="58" s="1"/>
  <c r="P95" i="58"/>
  <c r="R95" i="58" s="1"/>
  <c r="AC94" i="58"/>
  <c r="H94" i="58"/>
  <c r="V94" i="58"/>
  <c r="X94" i="58" s="1"/>
  <c r="AB93" i="58"/>
  <c r="AD93" i="58" s="1"/>
  <c r="AC93" i="58"/>
  <c r="V93" i="58"/>
  <c r="X93" i="58" s="1"/>
  <c r="P93" i="58"/>
  <c r="R93" i="58" s="1"/>
  <c r="Q93" i="58"/>
  <c r="AC92" i="58"/>
  <c r="AB92" i="58"/>
  <c r="AD92" i="58" s="1"/>
  <c r="Q92" i="58"/>
  <c r="H92" i="58"/>
  <c r="P92" i="58"/>
  <c r="R92" i="58" s="1"/>
  <c r="W91" i="58"/>
  <c r="AB91" i="58"/>
  <c r="AD91" i="58" s="1"/>
  <c r="H91" i="58"/>
  <c r="H90" i="58"/>
  <c r="AB90" i="58"/>
  <c r="AD90" i="58" s="1"/>
  <c r="AC89" i="58"/>
  <c r="X89" i="58"/>
  <c r="V89" i="58"/>
  <c r="AB89" i="58"/>
  <c r="AD89" i="58" s="1"/>
  <c r="P89" i="58"/>
  <c r="R89" i="58" s="1"/>
  <c r="H89" i="58"/>
  <c r="AC88" i="58"/>
  <c r="W88" i="58"/>
  <c r="Q88" i="58"/>
  <c r="H88" i="58"/>
  <c r="AB88" i="58"/>
  <c r="AD88" i="58" s="1"/>
  <c r="V88" i="58"/>
  <c r="X88" i="58" s="1"/>
  <c r="AC87" i="58"/>
  <c r="W87" i="58"/>
  <c r="Q87" i="58"/>
  <c r="AB87" i="58"/>
  <c r="AD87" i="58" s="1"/>
  <c r="V87" i="58"/>
  <c r="X87" i="58" s="1"/>
  <c r="AB86" i="58"/>
  <c r="AD86" i="58" s="1"/>
  <c r="V86" i="58"/>
  <c r="X86" i="58" s="1"/>
  <c r="AB85" i="58"/>
  <c r="AD85" i="58" s="1"/>
  <c r="V85" i="58"/>
  <c r="X85" i="58" s="1"/>
  <c r="P85" i="58"/>
  <c r="R85" i="58" s="1"/>
  <c r="Q85" i="58"/>
  <c r="H85" i="58"/>
  <c r="G85" i="58"/>
  <c r="AC84" i="58"/>
  <c r="Q84" i="58"/>
  <c r="AB84" i="58"/>
  <c r="AD84" i="58" s="1"/>
  <c r="V84" i="58"/>
  <c r="X84" i="58" s="1"/>
  <c r="P84" i="58"/>
  <c r="R84" i="58" s="1"/>
  <c r="AC83" i="58"/>
  <c r="W83" i="58"/>
  <c r="AC81" i="58"/>
  <c r="W81" i="58"/>
  <c r="P81" i="58"/>
  <c r="R81" i="58" s="1"/>
  <c r="AB81" i="58"/>
  <c r="AD81" i="58" s="1"/>
  <c r="AC80" i="58"/>
  <c r="X80" i="58"/>
  <c r="W80" i="58"/>
  <c r="Q80" i="58"/>
  <c r="AB80" i="58"/>
  <c r="AD80" i="58" s="1"/>
  <c r="V80" i="58"/>
  <c r="V79" i="58"/>
  <c r="X79" i="58" s="1"/>
  <c r="W79" i="58"/>
  <c r="Q79" i="58"/>
  <c r="Q78" i="58"/>
  <c r="AB78" i="58"/>
  <c r="AD78" i="58" s="1"/>
  <c r="V78" i="58"/>
  <c r="X78" i="58" s="1"/>
  <c r="V77" i="58"/>
  <c r="X77" i="58" s="1"/>
  <c r="Q77" i="58"/>
  <c r="AB77" i="58"/>
  <c r="AD77" i="58" s="1"/>
  <c r="P77" i="58"/>
  <c r="R77" i="58" s="1"/>
  <c r="H77" i="58"/>
  <c r="AC76" i="58"/>
  <c r="AB76" i="58"/>
  <c r="AD76" i="58" s="1"/>
  <c r="Q76" i="58"/>
  <c r="H76" i="58"/>
  <c r="P76" i="58"/>
  <c r="R76" i="58" s="1"/>
  <c r="AC75" i="58"/>
  <c r="W75" i="58"/>
  <c r="H75" i="58"/>
  <c r="AB75" i="58"/>
  <c r="AD75" i="58" s="1"/>
  <c r="AC74" i="58"/>
  <c r="W74" i="58"/>
  <c r="H74" i="58"/>
  <c r="AC73" i="58"/>
  <c r="V73" i="58"/>
  <c r="X73" i="58" s="1"/>
  <c r="W73" i="58"/>
  <c r="Q73" i="58"/>
  <c r="P73" i="58"/>
  <c r="R73" i="58" s="1"/>
  <c r="AC72" i="58"/>
  <c r="W72" i="58"/>
  <c r="Q72" i="58"/>
  <c r="H72" i="58"/>
  <c r="AB72" i="58"/>
  <c r="AD72" i="58" s="1"/>
  <c r="V72" i="58"/>
  <c r="X72" i="58" s="1"/>
  <c r="W71" i="58"/>
  <c r="Q71" i="58"/>
  <c r="AB70" i="58"/>
  <c r="AD70" i="58" s="1"/>
  <c r="V70" i="58"/>
  <c r="X70" i="58" s="1"/>
  <c r="P70" i="58"/>
  <c r="R70" i="58" s="1"/>
  <c r="AB69" i="58"/>
  <c r="AD69" i="58" s="1"/>
  <c r="AC69" i="58"/>
  <c r="V69" i="58"/>
  <c r="X69" i="58" s="1"/>
  <c r="Q69" i="58"/>
  <c r="H69" i="58"/>
  <c r="AB68" i="58"/>
  <c r="AD68" i="58" s="1"/>
  <c r="AC68" i="58"/>
  <c r="Q68" i="58"/>
  <c r="P68" i="58"/>
  <c r="R68" i="58" s="1"/>
  <c r="V67" i="58"/>
  <c r="X67" i="58" s="1"/>
  <c r="W67" i="58"/>
  <c r="P67" i="58"/>
  <c r="R67" i="58" s="1"/>
  <c r="W66" i="58"/>
  <c r="V66" i="58"/>
  <c r="X66" i="58" s="1"/>
  <c r="H66" i="58"/>
  <c r="AC65" i="58"/>
  <c r="V65" i="58"/>
  <c r="X65" i="58" s="1"/>
  <c r="G65" i="58"/>
  <c r="H65" i="58"/>
  <c r="AD64" i="58"/>
  <c r="AC64" i="58"/>
  <c r="W64" i="58"/>
  <c r="V64" i="58"/>
  <c r="X64" i="58" s="1"/>
  <c r="Q64" i="58"/>
  <c r="AB64" i="58"/>
  <c r="H64" i="58"/>
  <c r="V63" i="58"/>
  <c r="X63" i="58" s="1"/>
  <c r="W63" i="58"/>
  <c r="Q63" i="58"/>
  <c r="AB63" i="58"/>
  <c r="AD63" i="58" s="1"/>
  <c r="AB62" i="58"/>
  <c r="AD62" i="58" s="1"/>
  <c r="P62" i="58"/>
  <c r="R62" i="58" s="1"/>
  <c r="Q62" i="58"/>
  <c r="H62" i="58"/>
  <c r="AD61" i="58"/>
  <c r="AC61" i="58"/>
  <c r="AB61" i="58"/>
  <c r="Q61" i="58"/>
  <c r="G61" i="58"/>
  <c r="V61" i="58"/>
  <c r="X61" i="58" s="1"/>
  <c r="P61" i="58"/>
  <c r="R61" i="58" s="1"/>
  <c r="H61" i="58"/>
  <c r="AC60" i="58"/>
  <c r="AB60" i="58"/>
  <c r="AD60" i="58" s="1"/>
  <c r="P60" i="58"/>
  <c r="R60" i="58" s="1"/>
  <c r="Q60" i="58"/>
  <c r="H60" i="58"/>
  <c r="AC59" i="58"/>
  <c r="P58" i="58"/>
  <c r="R58" i="58" s="1"/>
  <c r="AB58" i="58"/>
  <c r="AD58" i="58" s="1"/>
  <c r="H58" i="58"/>
  <c r="W57" i="58"/>
  <c r="Q57" i="58"/>
  <c r="P57" i="58"/>
  <c r="R57" i="58" s="1"/>
  <c r="H57" i="58"/>
  <c r="V57" i="58"/>
  <c r="X57" i="58" s="1"/>
  <c r="AC56" i="58"/>
  <c r="AB56" i="58"/>
  <c r="AD56" i="58" s="1"/>
  <c r="W56" i="58"/>
  <c r="V56" i="58"/>
  <c r="X56" i="58" s="1"/>
  <c r="Q56" i="58"/>
  <c r="H56" i="58"/>
  <c r="W55" i="58"/>
  <c r="Q55" i="58"/>
  <c r="P55" i="58"/>
  <c r="R55" i="58" s="1"/>
  <c r="P54" i="58"/>
  <c r="R54" i="58" s="1"/>
  <c r="Q54" i="58"/>
  <c r="H54" i="58"/>
  <c r="AB54" i="58"/>
  <c r="AD54" i="58" s="1"/>
  <c r="AD53" i="58"/>
  <c r="AB53" i="58"/>
  <c r="AC53" i="58"/>
  <c r="Q53" i="58"/>
  <c r="P53" i="58"/>
  <c r="R53" i="58" s="1"/>
  <c r="H53" i="58"/>
  <c r="AC52" i="58"/>
  <c r="W52" i="58"/>
  <c r="P52" i="58"/>
  <c r="R52" i="58" s="1"/>
  <c r="Q52" i="58"/>
  <c r="H52" i="58"/>
  <c r="AB52" i="58"/>
  <c r="AD52" i="58" s="1"/>
  <c r="W51" i="58"/>
  <c r="AC50" i="58"/>
  <c r="V50" i="58"/>
  <c r="X50" i="58" s="1"/>
  <c r="P50" i="58"/>
  <c r="R50" i="58" s="1"/>
  <c r="H50" i="58"/>
  <c r="AC49" i="58"/>
  <c r="W49" i="58"/>
  <c r="V49" i="58"/>
  <c r="X49" i="58" s="1"/>
  <c r="H49" i="58"/>
  <c r="AB49" i="58"/>
  <c r="AD49" i="58" s="1"/>
  <c r="AD48" i="58"/>
  <c r="AC48" i="58"/>
  <c r="X48" i="58"/>
  <c r="W48" i="58"/>
  <c r="P48" i="58"/>
  <c r="R48" i="58" s="1"/>
  <c r="Q48" i="58"/>
  <c r="AB48" i="58"/>
  <c r="V48" i="58"/>
  <c r="H48" i="58"/>
  <c r="W47" i="58"/>
  <c r="Q47" i="58"/>
  <c r="H47" i="58"/>
  <c r="V47" i="58"/>
  <c r="X47" i="58" s="1"/>
  <c r="AC46" i="58"/>
  <c r="P46" i="58"/>
  <c r="R46" i="58" s="1"/>
  <c r="AB46" i="58"/>
  <c r="AD46" i="58" s="1"/>
  <c r="AC45" i="58"/>
  <c r="X45" i="58"/>
  <c r="Q45" i="58"/>
  <c r="H45" i="58"/>
  <c r="AB45" i="58"/>
  <c r="AD45" i="58" s="1"/>
  <c r="V45" i="58"/>
  <c r="P45" i="58"/>
  <c r="R45" i="58" s="1"/>
  <c r="AD44" i="58"/>
  <c r="AC44" i="58"/>
  <c r="P44" i="58"/>
  <c r="R44" i="58" s="1"/>
  <c r="Q44" i="58"/>
  <c r="H44" i="58"/>
  <c r="AB44" i="58"/>
  <c r="W43" i="58"/>
  <c r="V42" i="58"/>
  <c r="X42" i="58" s="1"/>
  <c r="Q42" i="58"/>
  <c r="AB41" i="58"/>
  <c r="AD41" i="58" s="1"/>
  <c r="W41" i="58"/>
  <c r="V41" i="58"/>
  <c r="X41" i="58" s="1"/>
  <c r="P41" i="58"/>
  <c r="R41" i="58" s="1"/>
  <c r="AC40" i="58"/>
  <c r="W40" i="58"/>
  <c r="Q40" i="58"/>
  <c r="AB40" i="58"/>
  <c r="AD40" i="58" s="1"/>
  <c r="V40" i="58"/>
  <c r="X40" i="58" s="1"/>
  <c r="H40" i="58"/>
  <c r="AB39" i="58"/>
  <c r="AD39" i="58" s="1"/>
  <c r="AC39" i="58"/>
  <c r="W39" i="58"/>
  <c r="Q39" i="58"/>
  <c r="AC38" i="58"/>
  <c r="V38" i="58"/>
  <c r="X38" i="58" s="1"/>
  <c r="Q38" i="58"/>
  <c r="H38" i="58"/>
  <c r="AC37" i="58"/>
  <c r="X37" i="58"/>
  <c r="Q37" i="58"/>
  <c r="H37" i="58"/>
  <c r="AB37" i="58"/>
  <c r="AD37" i="58" s="1"/>
  <c r="V37" i="58"/>
  <c r="P37" i="58"/>
  <c r="R37" i="58" s="1"/>
  <c r="AC36" i="58"/>
  <c r="Q36" i="58"/>
  <c r="P36" i="58"/>
  <c r="R36" i="58" s="1"/>
  <c r="AB36" i="58"/>
  <c r="AD36" i="58" s="1"/>
  <c r="H36" i="58"/>
  <c r="V35" i="58"/>
  <c r="X35" i="58" s="1"/>
  <c r="W34" i="58"/>
  <c r="AB34" i="58"/>
  <c r="AD34" i="58" s="1"/>
  <c r="P34" i="58"/>
  <c r="R34" i="58" s="1"/>
  <c r="V33" i="58"/>
  <c r="X33" i="58" s="1"/>
  <c r="W33" i="58"/>
  <c r="Q33" i="58"/>
  <c r="P33" i="58"/>
  <c r="R33" i="58" s="1"/>
  <c r="AD32" i="58"/>
  <c r="AC32" i="58"/>
  <c r="W32" i="58"/>
  <c r="Q32" i="58"/>
  <c r="P32" i="58"/>
  <c r="R32" i="58" s="1"/>
  <c r="AB32" i="58"/>
  <c r="V32" i="58"/>
  <c r="X32" i="58" s="1"/>
  <c r="H32" i="58"/>
  <c r="W31" i="58"/>
  <c r="Q31" i="58"/>
  <c r="P31" i="58"/>
  <c r="R31" i="58" s="1"/>
  <c r="AB30" i="58"/>
  <c r="AD30" i="58" s="1"/>
  <c r="AC30" i="58"/>
  <c r="P30" i="58"/>
  <c r="R30" i="58" s="1"/>
  <c r="AB29" i="58"/>
  <c r="AD29" i="58" s="1"/>
  <c r="AC29" i="58"/>
  <c r="R29" i="58"/>
  <c r="Q29" i="58"/>
  <c r="V29" i="58"/>
  <c r="X29" i="58" s="1"/>
  <c r="P29" i="58"/>
  <c r="H29" i="58"/>
  <c r="AB28" i="58"/>
  <c r="AD28" i="58" s="1"/>
  <c r="AC28" i="58"/>
  <c r="Q28" i="58"/>
  <c r="P28" i="58"/>
  <c r="R28" i="58" s="1"/>
  <c r="AC27" i="58"/>
  <c r="W27" i="58"/>
  <c r="W26" i="58"/>
  <c r="Q26" i="58"/>
  <c r="P26" i="58"/>
  <c r="R26" i="58" s="1"/>
  <c r="AC25" i="58"/>
  <c r="W25" i="58"/>
  <c r="P25" i="58"/>
  <c r="R25" i="58" s="1"/>
  <c r="V25" i="58"/>
  <c r="X25" i="58" s="1"/>
  <c r="AB24" i="58"/>
  <c r="AD24" i="58" s="1"/>
  <c r="AC24" i="58"/>
  <c r="W24" i="58"/>
  <c r="V24" i="58"/>
  <c r="X24" i="58" s="1"/>
  <c r="Q24" i="58"/>
  <c r="AB23" i="58"/>
  <c r="AD23" i="58" s="1"/>
  <c r="W23" i="58"/>
  <c r="Q23" i="58"/>
  <c r="AB22" i="58"/>
  <c r="AD22" i="58" s="1"/>
  <c r="AC22" i="58"/>
  <c r="Q22" i="58"/>
  <c r="P22" i="58"/>
  <c r="R22" i="58" s="1"/>
  <c r="AC21" i="58"/>
  <c r="AB21" i="58"/>
  <c r="AD21" i="58" s="1"/>
  <c r="P21" i="58"/>
  <c r="R21" i="58" s="1"/>
  <c r="Q21" i="58"/>
  <c r="V21" i="58"/>
  <c r="X21" i="58" s="1"/>
  <c r="AB20" i="58"/>
  <c r="AD20" i="58" s="1"/>
  <c r="AC20" i="58"/>
  <c r="V20" i="58"/>
  <c r="X20" i="58" s="1"/>
  <c r="Q20" i="58"/>
  <c r="P20" i="58"/>
  <c r="R20" i="58" s="1"/>
  <c r="H20" i="58"/>
  <c r="W19" i="58"/>
  <c r="AC18" i="58"/>
  <c r="W17" i="58"/>
  <c r="P17" i="58"/>
  <c r="R17" i="58" s="1"/>
  <c r="V17" i="58"/>
  <c r="X17" i="58" s="1"/>
  <c r="H17" i="58"/>
  <c r="AD16" i="58"/>
  <c r="AB16" i="58"/>
  <c r="AC16" i="58"/>
  <c r="W16" i="58"/>
  <c r="Q16" i="58"/>
  <c r="H16" i="58"/>
  <c r="V16" i="58"/>
  <c r="X16" i="58" s="1"/>
  <c r="W15" i="58"/>
  <c r="P15" i="58"/>
  <c r="R15" i="58" s="1"/>
  <c r="Q15" i="58"/>
  <c r="V15" i="58"/>
  <c r="X15" i="58" s="1"/>
  <c r="V14" i="58"/>
  <c r="X14" i="58" s="1"/>
  <c r="Q14" i="58"/>
  <c r="P14" i="58"/>
  <c r="R14" i="58" s="1"/>
  <c r="AC13" i="58"/>
  <c r="AB13" i="58"/>
  <c r="AD13" i="58" s="1"/>
  <c r="P13" i="58"/>
  <c r="R13" i="58" s="1"/>
  <c r="Q13" i="58"/>
  <c r="V13" i="58"/>
  <c r="X13" i="58" s="1"/>
  <c r="H13" i="58"/>
  <c r="AB12" i="58"/>
  <c r="AD12" i="58" s="1"/>
  <c r="AC12" i="58"/>
  <c r="Q12" i="58"/>
  <c r="P12" i="58"/>
  <c r="R12" i="58" s="1"/>
  <c r="V12" i="58"/>
  <c r="X12" i="58" s="1"/>
  <c r="AB11" i="58"/>
  <c r="AD11" i="58" s="1"/>
  <c r="AB10" i="58"/>
  <c r="AD10" i="58" s="1"/>
  <c r="AC10" i="58"/>
  <c r="W10" i="58"/>
  <c r="Q10" i="58"/>
  <c r="AC9" i="58"/>
  <c r="P9" i="58"/>
  <c r="R9" i="58" s="1"/>
  <c r="V9" i="58"/>
  <c r="X9" i="58" s="1"/>
  <c r="AB8" i="58"/>
  <c r="AD8" i="58" s="1"/>
  <c r="AC8" i="58"/>
  <c r="W8" i="58"/>
  <c r="V8" i="58"/>
  <c r="X8" i="58" s="1"/>
  <c r="Q8" i="58"/>
  <c r="W7" i="58"/>
  <c r="Q7" i="58"/>
  <c r="AB7" i="58"/>
  <c r="AD7" i="58" s="1"/>
  <c r="AC6" i="58"/>
  <c r="W6" i="58"/>
  <c r="Q6" i="58"/>
  <c r="V6" i="58"/>
  <c r="X6" i="58" s="1"/>
  <c r="AC5" i="58"/>
  <c r="AB5" i="58"/>
  <c r="AD5" i="58" s="1"/>
  <c r="P5" i="58"/>
  <c r="R5" i="58" s="1"/>
  <c r="Q5" i="58"/>
  <c r="V5" i="58"/>
  <c r="X5" i="58" s="1"/>
  <c r="AB4" i="58"/>
  <c r="AD4" i="58" s="1"/>
  <c r="AC4" i="58"/>
  <c r="Q4" i="58"/>
  <c r="P4" i="58"/>
  <c r="R4" i="58" s="1"/>
  <c r="H4" i="58"/>
  <c r="G4" i="58"/>
  <c r="AC3" i="58"/>
  <c r="AB3" i="58"/>
  <c r="AD3" i="58" s="1"/>
  <c r="AE4" i="58" s="1"/>
  <c r="W3" i="58"/>
  <c r="V3" i="58"/>
  <c r="X3" i="58" s="1"/>
  <c r="P3" i="58"/>
  <c r="R3" i="58" s="1"/>
  <c r="Q3" i="58"/>
  <c r="J3" i="58"/>
  <c r="I4" i="58" s="1"/>
  <c r="G3" i="58"/>
  <c r="H3" i="58"/>
  <c r="P3" i="57"/>
  <c r="R3" i="57" s="1"/>
  <c r="V3" i="57"/>
  <c r="X3" i="57" s="1"/>
  <c r="Y4" i="57" s="1"/>
  <c r="W3" i="57"/>
  <c r="AB3" i="57"/>
  <c r="AD3" i="57" s="1"/>
  <c r="AC3" i="57"/>
  <c r="AE4" i="57" s="1"/>
  <c r="Q4" i="57"/>
  <c r="P4" i="57"/>
  <c r="R4" i="57"/>
  <c r="W4" i="57"/>
  <c r="V4" i="57"/>
  <c r="X4" i="57" s="1"/>
  <c r="AC4" i="57"/>
  <c r="AB4" i="57"/>
  <c r="AD4" i="57" s="1"/>
  <c r="P5" i="57"/>
  <c r="R5" i="57" s="1"/>
  <c r="V5" i="57"/>
  <c r="X5" i="57" s="1"/>
  <c r="AC5" i="57"/>
  <c r="AB5" i="57"/>
  <c r="AD5" i="57" s="1"/>
  <c r="P6" i="57"/>
  <c r="R6" i="57"/>
  <c r="AB6" i="57"/>
  <c r="AD6" i="57" s="1"/>
  <c r="Q7" i="57"/>
  <c r="V7" i="57"/>
  <c r="X7" i="57" s="1"/>
  <c r="AB7" i="57"/>
  <c r="AD7" i="57" s="1"/>
  <c r="P8" i="57"/>
  <c r="R8" i="57" s="1"/>
  <c r="AB8" i="57"/>
  <c r="AD8" i="57" s="1"/>
  <c r="AC8" i="57"/>
  <c r="P9" i="57"/>
  <c r="R9" i="57" s="1"/>
  <c r="W9" i="57"/>
  <c r="AC9" i="57"/>
  <c r="AB9" i="57"/>
  <c r="AD9" i="57" s="1"/>
  <c r="AC10" i="57"/>
  <c r="Q12" i="57"/>
  <c r="P12" i="57"/>
  <c r="R12" i="57" s="1"/>
  <c r="W12" i="57"/>
  <c r="V12" i="57"/>
  <c r="X12" i="57"/>
  <c r="AC12" i="57"/>
  <c r="AB12" i="57"/>
  <c r="AD12" i="57" s="1"/>
  <c r="P13" i="57"/>
  <c r="R13" i="57" s="1"/>
  <c r="Q13" i="57"/>
  <c r="V13" i="57"/>
  <c r="X13" i="57" s="1"/>
  <c r="W13" i="57"/>
  <c r="AB13" i="57"/>
  <c r="AD13" i="57" s="1"/>
  <c r="AC13" i="57"/>
  <c r="P14" i="57"/>
  <c r="R14" i="57"/>
  <c r="Q15" i="57"/>
  <c r="AB15" i="57"/>
  <c r="AD15" i="57" s="1"/>
  <c r="V16" i="57"/>
  <c r="X16" i="57" s="1"/>
  <c r="V17" i="57"/>
  <c r="X17" i="57" s="1"/>
  <c r="W17" i="57"/>
  <c r="AC17" i="57"/>
  <c r="P20" i="57"/>
  <c r="R20" i="57" s="1"/>
  <c r="Q20" i="57"/>
  <c r="W20" i="57"/>
  <c r="V20" i="57"/>
  <c r="X20" i="57" s="1"/>
  <c r="AC20" i="57"/>
  <c r="AB20" i="57"/>
  <c r="AD20" i="57" s="1"/>
  <c r="P21" i="57"/>
  <c r="Q21" i="57"/>
  <c r="R21" i="57"/>
  <c r="AB21" i="57"/>
  <c r="AD21" i="57" s="1"/>
  <c r="AC21" i="57"/>
  <c r="P22" i="57"/>
  <c r="R22" i="57" s="1"/>
  <c r="W22" i="57"/>
  <c r="AB22" i="57"/>
  <c r="AD22" i="57" s="1"/>
  <c r="Q23" i="57"/>
  <c r="W23" i="57"/>
  <c r="AB23" i="57"/>
  <c r="AD23" i="57" s="1"/>
  <c r="V24" i="57"/>
  <c r="X24" i="57" s="1"/>
  <c r="Q25" i="57"/>
  <c r="W25" i="57"/>
  <c r="V25" i="57"/>
  <c r="X25" i="57"/>
  <c r="Q26" i="57"/>
  <c r="Q28" i="57"/>
  <c r="P28" i="57"/>
  <c r="R28" i="57" s="1"/>
  <c r="W28" i="57"/>
  <c r="V28" i="57"/>
  <c r="X28" i="57" s="1"/>
  <c r="AC28" i="57"/>
  <c r="AB28" i="57"/>
  <c r="AD28" i="57" s="1"/>
  <c r="P29" i="57"/>
  <c r="Q29" i="57"/>
  <c r="R29" i="57"/>
  <c r="W29" i="57"/>
  <c r="AB29" i="57"/>
  <c r="AD29" i="57" s="1"/>
  <c r="W30" i="57"/>
  <c r="V30" i="57"/>
  <c r="X30" i="57" s="1"/>
  <c r="AB30" i="57"/>
  <c r="AD30" i="57" s="1"/>
  <c r="Q31" i="57"/>
  <c r="P31" i="57"/>
  <c r="R31" i="57" s="1"/>
  <c r="W31" i="57"/>
  <c r="V31" i="57"/>
  <c r="X31" i="57" s="1"/>
  <c r="AB31" i="57"/>
  <c r="AD31" i="57" s="1"/>
  <c r="P32" i="57"/>
  <c r="R32" i="57" s="1"/>
  <c r="W32" i="57"/>
  <c r="AB32" i="57"/>
  <c r="AD32" i="57"/>
  <c r="Q33" i="57"/>
  <c r="AC33" i="57"/>
  <c r="AC35" i="57"/>
  <c r="Q36" i="57"/>
  <c r="P36" i="57"/>
  <c r="R36" i="57" s="1"/>
  <c r="W36" i="57"/>
  <c r="V36" i="57"/>
  <c r="X36" i="57"/>
  <c r="AC36" i="57"/>
  <c r="AB36" i="57"/>
  <c r="AD36" i="57" s="1"/>
  <c r="P37" i="57"/>
  <c r="R37" i="57" s="1"/>
  <c r="Q37" i="57"/>
  <c r="AC37" i="57"/>
  <c r="AB37" i="57"/>
  <c r="AD37" i="57" s="1"/>
  <c r="V38" i="57"/>
  <c r="X38" i="57" s="1"/>
  <c r="V39" i="57"/>
  <c r="X39" i="57" s="1"/>
  <c r="AB39" i="57"/>
  <c r="AD39" i="57" s="1"/>
  <c r="W40" i="57"/>
  <c r="V40" i="57"/>
  <c r="X40" i="57" s="1"/>
  <c r="AB40" i="57"/>
  <c r="AD40" i="57" s="1"/>
  <c r="AC40" i="57"/>
  <c r="Q41" i="57"/>
  <c r="V41" i="57"/>
  <c r="X41" i="57" s="1"/>
  <c r="W41" i="57"/>
  <c r="AC41" i="57"/>
  <c r="AB41" i="57"/>
  <c r="AD41" i="57" s="1"/>
  <c r="AC42" i="57"/>
  <c r="P44" i="57"/>
  <c r="Q44" i="57"/>
  <c r="R44" i="57"/>
  <c r="W44" i="57"/>
  <c r="V44" i="57"/>
  <c r="X44" i="57" s="1"/>
  <c r="AC44" i="57"/>
  <c r="AB44" i="57"/>
  <c r="AD44" i="57" s="1"/>
  <c r="P45" i="57"/>
  <c r="R45" i="57" s="1"/>
  <c r="Q45" i="57"/>
  <c r="V45" i="57"/>
  <c r="X45" i="57" s="1"/>
  <c r="W45" i="57"/>
  <c r="AB45" i="57"/>
  <c r="AD45" i="57" s="1"/>
  <c r="AB46" i="57"/>
  <c r="AD46" i="57"/>
  <c r="W48" i="57"/>
  <c r="V48" i="57"/>
  <c r="X48" i="57" s="1"/>
  <c r="V49" i="57"/>
  <c r="X49" i="57" s="1"/>
  <c r="AC49" i="57"/>
  <c r="AC50" i="57"/>
  <c r="P52" i="57"/>
  <c r="R52" i="57" s="1"/>
  <c r="Q52" i="57"/>
  <c r="W52" i="57"/>
  <c r="V52" i="57"/>
  <c r="X52" i="57"/>
  <c r="AC52" i="57"/>
  <c r="AB52" i="57"/>
  <c r="AD52" i="57" s="1"/>
  <c r="P53" i="57"/>
  <c r="R53" i="57" s="1"/>
  <c r="Q53" i="57"/>
  <c r="V53" i="57"/>
  <c r="X53" i="57" s="1"/>
  <c r="AB53" i="57"/>
  <c r="AD53" i="57" s="1"/>
  <c r="V54" i="57"/>
  <c r="X54" i="57" s="1"/>
  <c r="AB54" i="57"/>
  <c r="AD54" i="57" s="1"/>
  <c r="Q55" i="57"/>
  <c r="W55" i="57"/>
  <c r="AB55" i="57"/>
  <c r="AD55" i="57"/>
  <c r="Q56" i="57"/>
  <c r="AC56" i="57"/>
  <c r="Q57" i="57"/>
  <c r="W57" i="57"/>
  <c r="AC57" i="57"/>
  <c r="V58" i="57"/>
  <c r="X58" i="57" s="1"/>
  <c r="AC59" i="57"/>
  <c r="P60" i="57"/>
  <c r="R60" i="57" s="1"/>
  <c r="Q60" i="57"/>
  <c r="W60" i="57"/>
  <c r="V60" i="57"/>
  <c r="X60" i="57" s="1"/>
  <c r="AC60" i="57"/>
  <c r="AB60" i="57"/>
  <c r="AD60" i="57" s="1"/>
  <c r="P61" i="57"/>
  <c r="R61" i="57" s="1"/>
  <c r="Q61" i="57"/>
  <c r="V61" i="57"/>
  <c r="X61" i="57" s="1"/>
  <c r="W61" i="57"/>
  <c r="AC61" i="57"/>
  <c r="AB61" i="57"/>
  <c r="AD61" i="57" s="1"/>
  <c r="V62" i="57"/>
  <c r="X62" i="57"/>
  <c r="Q63" i="57"/>
  <c r="P63" i="57"/>
  <c r="R63" i="57" s="1"/>
  <c r="AB63" i="57"/>
  <c r="AD63" i="57" s="1"/>
  <c r="P64" i="57"/>
  <c r="R64" i="57" s="1"/>
  <c r="Q64" i="57"/>
  <c r="V64" i="57"/>
  <c r="X64" i="57" s="1"/>
  <c r="V65" i="57"/>
  <c r="X65" i="57" s="1"/>
  <c r="AC65" i="57"/>
  <c r="Q66" i="57"/>
  <c r="W66" i="57"/>
  <c r="AC66" i="57"/>
  <c r="Q68" i="57"/>
  <c r="P68" i="57"/>
  <c r="R68" i="57"/>
  <c r="W68" i="57"/>
  <c r="V68" i="57"/>
  <c r="X68" i="57" s="1"/>
  <c r="AC68" i="57"/>
  <c r="AB68" i="57"/>
  <c r="AD68" i="57" s="1"/>
  <c r="P69" i="57"/>
  <c r="R69" i="57" s="1"/>
  <c r="V69" i="57"/>
  <c r="X69" i="57" s="1"/>
  <c r="AB69" i="57"/>
  <c r="AD69" i="57" s="1"/>
  <c r="V70" i="57"/>
  <c r="X70" i="57" s="1"/>
  <c r="AB70" i="57"/>
  <c r="AD70" i="57"/>
  <c r="Q71" i="57"/>
  <c r="V71" i="57"/>
  <c r="X71" i="57" s="1"/>
  <c r="P72" i="57"/>
  <c r="R72" i="57" s="1"/>
  <c r="V72" i="57"/>
  <c r="X72" i="57"/>
  <c r="AC72" i="57"/>
  <c r="AB72" i="57"/>
  <c r="AD72" i="57"/>
  <c r="Q73" i="57"/>
  <c r="AC73" i="57"/>
  <c r="Q74" i="57"/>
  <c r="W74" i="57"/>
  <c r="P76" i="57"/>
  <c r="R76" i="57" s="1"/>
  <c r="Q76" i="57"/>
  <c r="W76" i="57"/>
  <c r="V76" i="57"/>
  <c r="X76" i="57"/>
  <c r="AC76" i="57"/>
  <c r="AB76" i="57"/>
  <c r="AD76" i="57" s="1"/>
  <c r="P77" i="57"/>
  <c r="R77" i="57" s="1"/>
  <c r="Q77" i="57"/>
  <c r="V77" i="57"/>
  <c r="X77" i="57" s="1"/>
  <c r="AB77" i="57"/>
  <c r="AD77" i="57" s="1"/>
  <c r="AC77" i="57"/>
  <c r="W78" i="57"/>
  <c r="Q79" i="57"/>
  <c r="AB79" i="57"/>
  <c r="AD79" i="57"/>
  <c r="V80" i="57"/>
  <c r="X80" i="57" s="1"/>
  <c r="W80" i="57"/>
  <c r="AC80" i="57"/>
  <c r="AB80" i="57"/>
  <c r="AD80" i="57" s="1"/>
  <c r="Q81" i="57"/>
  <c r="W81" i="57"/>
  <c r="AC81" i="57"/>
  <c r="AC83" i="57"/>
  <c r="P84" i="57"/>
  <c r="Q84" i="57"/>
  <c r="R84" i="57"/>
  <c r="V84" i="57"/>
  <c r="X84" i="57" s="1"/>
  <c r="W84" i="57"/>
  <c r="AB84" i="57"/>
  <c r="AD84" i="57" s="1"/>
  <c r="AC84" i="57"/>
  <c r="Q85" i="57"/>
  <c r="P85" i="57"/>
  <c r="R85" i="57" s="1"/>
  <c r="V85" i="57"/>
  <c r="X85" i="57"/>
  <c r="AB85" i="57"/>
  <c r="AD85" i="57" s="1"/>
  <c r="Q86" i="57"/>
  <c r="AB86" i="57"/>
  <c r="AD86" i="57" s="1"/>
  <c r="AB87" i="57"/>
  <c r="AD87" i="57"/>
  <c r="AC88" i="57"/>
  <c r="AB88" i="57"/>
  <c r="AD88" i="57" s="1"/>
  <c r="Q89" i="57"/>
  <c r="V89" i="57"/>
  <c r="X89" i="57" s="1"/>
  <c r="W89" i="57"/>
  <c r="AC89" i="57"/>
  <c r="Q90" i="57"/>
  <c r="P92" i="57"/>
  <c r="R92" i="57" s="1"/>
  <c r="Q92" i="57"/>
  <c r="V92" i="57"/>
  <c r="X92" i="57" s="1"/>
  <c r="W92" i="57"/>
  <c r="AB92" i="57"/>
  <c r="AD92" i="57" s="1"/>
  <c r="AC92" i="57"/>
  <c r="Q93" i="57"/>
  <c r="P93" i="57"/>
  <c r="R93" i="57" s="1"/>
  <c r="AB93" i="57"/>
  <c r="AD93" i="57"/>
  <c r="W94" i="57"/>
  <c r="AB95" i="57"/>
  <c r="AD95" i="57" s="1"/>
  <c r="V96" i="57"/>
  <c r="X96" i="57" s="1"/>
  <c r="AC96" i="57"/>
  <c r="AB96" i="57"/>
  <c r="AD96" i="57" s="1"/>
  <c r="Q97" i="57"/>
  <c r="W97" i="57"/>
  <c r="AC97" i="57"/>
  <c r="AA4" i="56"/>
  <c r="AA5" i="56"/>
  <c r="AA6" i="56"/>
  <c r="AA7" i="56"/>
  <c r="AA8" i="56"/>
  <c r="AA9" i="56"/>
  <c r="AA10" i="56"/>
  <c r="AA11" i="56"/>
  <c r="AA12" i="56"/>
  <c r="AA13" i="56"/>
  <c r="AA14" i="56"/>
  <c r="AA15" i="56"/>
  <c r="AA16" i="56"/>
  <c r="AA17" i="56"/>
  <c r="AA18" i="56"/>
  <c r="AA19" i="56"/>
  <c r="AA20" i="56"/>
  <c r="AA21" i="56"/>
  <c r="AA22" i="56"/>
  <c r="AA23" i="56"/>
  <c r="AA24" i="56"/>
  <c r="AA25" i="56"/>
  <c r="AA26" i="56"/>
  <c r="AA27" i="56"/>
  <c r="AA28" i="56"/>
  <c r="AA29" i="56"/>
  <c r="AA30" i="56"/>
  <c r="AA31" i="56"/>
  <c r="AA32" i="56"/>
  <c r="AA33" i="56"/>
  <c r="AA34" i="56"/>
  <c r="AA35" i="56"/>
  <c r="AA36" i="56"/>
  <c r="AA37" i="56"/>
  <c r="AA38" i="56"/>
  <c r="AA39" i="56"/>
  <c r="AA40" i="56"/>
  <c r="AA41" i="56"/>
  <c r="AA42" i="56"/>
  <c r="AA43" i="56"/>
  <c r="AA44" i="56"/>
  <c r="AA45" i="56"/>
  <c r="AA46" i="56"/>
  <c r="AA47" i="56"/>
  <c r="AA48" i="56"/>
  <c r="AA49" i="56"/>
  <c r="AA50" i="56"/>
  <c r="AA51" i="56"/>
  <c r="AA52" i="56"/>
  <c r="AA53" i="56"/>
  <c r="AA54" i="56"/>
  <c r="AA55" i="56"/>
  <c r="AA56" i="56"/>
  <c r="AA57" i="56"/>
  <c r="AA58" i="56"/>
  <c r="AA59" i="56"/>
  <c r="AA60" i="56"/>
  <c r="AA61" i="56"/>
  <c r="AA62" i="56"/>
  <c r="AA63" i="56"/>
  <c r="AA64" i="56"/>
  <c r="AA65" i="56"/>
  <c r="AA66" i="56"/>
  <c r="AA67" i="56"/>
  <c r="AA68" i="56"/>
  <c r="AA69" i="56"/>
  <c r="AA70" i="56"/>
  <c r="AA71" i="56"/>
  <c r="AA72" i="56"/>
  <c r="AA73" i="56"/>
  <c r="AA74" i="56"/>
  <c r="AA75" i="56"/>
  <c r="AA76" i="56"/>
  <c r="AA77" i="56"/>
  <c r="AA78" i="56"/>
  <c r="AA79" i="56"/>
  <c r="AA80" i="56"/>
  <c r="AA81" i="56"/>
  <c r="AA82" i="56"/>
  <c r="AA83" i="56"/>
  <c r="AA84" i="56"/>
  <c r="AA85" i="56"/>
  <c r="AA86" i="56"/>
  <c r="AA87" i="56"/>
  <c r="AA88" i="56"/>
  <c r="AA89" i="56"/>
  <c r="AA90" i="56"/>
  <c r="AA91" i="56"/>
  <c r="AA92" i="56"/>
  <c r="AA93" i="56"/>
  <c r="AA94" i="56"/>
  <c r="AA95" i="56"/>
  <c r="AA96" i="56"/>
  <c r="AA97" i="56"/>
  <c r="AA98" i="56"/>
  <c r="AA3" i="56"/>
  <c r="U4" i="56"/>
  <c r="U5" i="56"/>
  <c r="U6" i="56"/>
  <c r="U7" i="56"/>
  <c r="U8" i="56"/>
  <c r="U9" i="56"/>
  <c r="U10" i="56"/>
  <c r="U11" i="56"/>
  <c r="U12" i="56"/>
  <c r="U13" i="56"/>
  <c r="U14" i="56"/>
  <c r="U15" i="56"/>
  <c r="U16" i="56"/>
  <c r="U17" i="56"/>
  <c r="U18" i="56"/>
  <c r="U19" i="56"/>
  <c r="U20" i="56"/>
  <c r="U21" i="56"/>
  <c r="U22" i="56"/>
  <c r="U23" i="56"/>
  <c r="U24" i="56"/>
  <c r="U25" i="56"/>
  <c r="U26" i="56"/>
  <c r="U27" i="56"/>
  <c r="U28" i="56"/>
  <c r="U29" i="56"/>
  <c r="U30" i="56"/>
  <c r="U31" i="56"/>
  <c r="U32" i="56"/>
  <c r="U33" i="56"/>
  <c r="U34" i="56"/>
  <c r="U35" i="56"/>
  <c r="U36" i="56"/>
  <c r="U37" i="56"/>
  <c r="U38" i="56"/>
  <c r="U39" i="56"/>
  <c r="U40" i="56"/>
  <c r="U41" i="56"/>
  <c r="U42" i="56"/>
  <c r="U43" i="56"/>
  <c r="U44" i="56"/>
  <c r="U45" i="56"/>
  <c r="U46" i="56"/>
  <c r="U47" i="56"/>
  <c r="U48" i="56"/>
  <c r="U49" i="56"/>
  <c r="U50" i="56"/>
  <c r="U51" i="56"/>
  <c r="U52" i="56"/>
  <c r="U53" i="56"/>
  <c r="U54" i="56"/>
  <c r="U55" i="56"/>
  <c r="U56" i="56"/>
  <c r="U57" i="56"/>
  <c r="U58" i="56"/>
  <c r="U59" i="56"/>
  <c r="U60" i="56"/>
  <c r="U61" i="56"/>
  <c r="U62" i="56"/>
  <c r="U63" i="56"/>
  <c r="U64" i="56"/>
  <c r="U65" i="56"/>
  <c r="U66" i="56"/>
  <c r="U67" i="56"/>
  <c r="U68" i="56"/>
  <c r="U69" i="56"/>
  <c r="U70" i="56"/>
  <c r="U71" i="56"/>
  <c r="U72" i="56"/>
  <c r="U73" i="56"/>
  <c r="U74" i="56"/>
  <c r="U75" i="56"/>
  <c r="U76" i="56"/>
  <c r="U77" i="56"/>
  <c r="U78" i="56"/>
  <c r="U79" i="56"/>
  <c r="U80" i="56"/>
  <c r="U81" i="56"/>
  <c r="U82" i="56"/>
  <c r="U83" i="56"/>
  <c r="U84" i="56"/>
  <c r="U85" i="56"/>
  <c r="U86" i="56"/>
  <c r="U87" i="56"/>
  <c r="U88" i="56"/>
  <c r="U89" i="56"/>
  <c r="U90" i="56"/>
  <c r="U91" i="56"/>
  <c r="U92" i="56"/>
  <c r="U93" i="56"/>
  <c r="U94" i="56"/>
  <c r="U95" i="56"/>
  <c r="U96" i="56"/>
  <c r="U97" i="56"/>
  <c r="U98" i="56"/>
  <c r="U3" i="56"/>
  <c r="AM7" i="65" l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M44" i="65" s="1"/>
  <c r="AM45" i="65" s="1"/>
  <c r="AM46" i="65" s="1"/>
  <c r="AM47" i="65" s="1"/>
  <c r="AM48" i="65" s="1"/>
  <c r="AM49" i="65" s="1"/>
  <c r="AM50" i="65" s="1"/>
  <c r="AM51" i="65" s="1"/>
  <c r="AM52" i="65" s="1"/>
  <c r="AM53" i="65" s="1"/>
  <c r="AM54" i="65" s="1"/>
  <c r="AM55" i="65" s="1"/>
  <c r="AM56" i="65" s="1"/>
  <c r="AM57" i="65" s="1"/>
  <c r="AM58" i="65" s="1"/>
  <c r="AM59" i="65" s="1"/>
  <c r="AM60" i="65" s="1"/>
  <c r="AM61" i="65" s="1"/>
  <c r="AM62" i="65" s="1"/>
  <c r="AM63" i="65" s="1"/>
  <c r="AM64" i="65" s="1"/>
  <c r="AM65" i="65" s="1"/>
  <c r="AM66" i="65" s="1"/>
  <c r="AM67" i="65" s="1"/>
  <c r="AM68" i="65" s="1"/>
  <c r="AM69" i="65" s="1"/>
  <c r="AM70" i="65" s="1"/>
  <c r="AM71" i="65" s="1"/>
  <c r="AM72" i="65" s="1"/>
  <c r="AM73" i="65" s="1"/>
  <c r="AM74" i="65" s="1"/>
  <c r="AM75" i="65" s="1"/>
  <c r="AM76" i="65" s="1"/>
  <c r="AM77" i="65" s="1"/>
  <c r="AM78" i="65" s="1"/>
  <c r="AM79" i="65" s="1"/>
  <c r="AM80" i="65" s="1"/>
  <c r="AM81" i="65" s="1"/>
  <c r="AM82" i="65" s="1"/>
  <c r="AM83" i="65" s="1"/>
  <c r="AM84" i="65" s="1"/>
  <c r="AM85" i="65" s="1"/>
  <c r="AM86" i="65" s="1"/>
  <c r="AM87" i="65" s="1"/>
  <c r="AM88" i="65" s="1"/>
  <c r="AM89" i="65" s="1"/>
  <c r="AM90" i="65" s="1"/>
  <c r="AM91" i="65" s="1"/>
  <c r="AM92" i="65" s="1"/>
  <c r="AM93" i="65" s="1"/>
  <c r="AM94" i="65" s="1"/>
  <c r="AM95" i="65" s="1"/>
  <c r="AM96" i="65" s="1"/>
  <c r="AM97" i="65" s="1"/>
  <c r="AM98" i="65" s="1"/>
  <c r="I57" i="65"/>
  <c r="I33" i="65"/>
  <c r="J32" i="65"/>
  <c r="I56" i="65"/>
  <c r="J72" i="65"/>
  <c r="I55" i="65"/>
  <c r="I31" i="65"/>
  <c r="I4" i="65"/>
  <c r="I7" i="65"/>
  <c r="R55" i="65"/>
  <c r="T55" i="65" s="1"/>
  <c r="I88" i="65"/>
  <c r="I86" i="65"/>
  <c r="AA4" i="65"/>
  <c r="J37" i="65"/>
  <c r="I96" i="65"/>
  <c r="I80" i="65"/>
  <c r="I10" i="65"/>
  <c r="AM4" i="64"/>
  <c r="AM5" i="64" s="1"/>
  <c r="AM6" i="64" s="1"/>
  <c r="AM7" i="64" s="1"/>
  <c r="AM8" i="64" s="1"/>
  <c r="AM9" i="64" s="1"/>
  <c r="AM10" i="64" s="1"/>
  <c r="AM11" i="64" s="1"/>
  <c r="AM12" i="64" s="1"/>
  <c r="AM13" i="64" s="1"/>
  <c r="AM14" i="64" s="1"/>
  <c r="AM15" i="64" s="1"/>
  <c r="AM16" i="64" s="1"/>
  <c r="AM17" i="64" s="1"/>
  <c r="AM18" i="64" s="1"/>
  <c r="AM19" i="64" s="1"/>
  <c r="AM20" i="64" s="1"/>
  <c r="AM21" i="64" s="1"/>
  <c r="AM22" i="64" s="1"/>
  <c r="AM23" i="64" s="1"/>
  <c r="AM24" i="64" s="1"/>
  <c r="AM25" i="64" s="1"/>
  <c r="AM26" i="64" s="1"/>
  <c r="AM27" i="64" s="1"/>
  <c r="AM28" i="64" s="1"/>
  <c r="AM29" i="64" s="1"/>
  <c r="AM30" i="64" s="1"/>
  <c r="AM31" i="64" s="1"/>
  <c r="AM32" i="64" s="1"/>
  <c r="AM33" i="64" s="1"/>
  <c r="AM34" i="64" s="1"/>
  <c r="AM35" i="64" s="1"/>
  <c r="AM36" i="64" s="1"/>
  <c r="AM37" i="64" s="1"/>
  <c r="AM38" i="64" s="1"/>
  <c r="AM39" i="64" s="1"/>
  <c r="AM40" i="64" s="1"/>
  <c r="AM41" i="64" s="1"/>
  <c r="AM42" i="64" s="1"/>
  <c r="AM43" i="64" s="1"/>
  <c r="AM44" i="64" s="1"/>
  <c r="AM45" i="64" s="1"/>
  <c r="AM46" i="64" s="1"/>
  <c r="AM47" i="64" s="1"/>
  <c r="AM48" i="64" s="1"/>
  <c r="AM49" i="64" s="1"/>
  <c r="AM50" i="64" s="1"/>
  <c r="AM51" i="64" s="1"/>
  <c r="AM52" i="64" s="1"/>
  <c r="AM53" i="64" s="1"/>
  <c r="AM54" i="64" s="1"/>
  <c r="AM55" i="64" s="1"/>
  <c r="AM56" i="64" s="1"/>
  <c r="AM57" i="64" s="1"/>
  <c r="AM58" i="64" s="1"/>
  <c r="AM59" i="64" s="1"/>
  <c r="AM60" i="64" s="1"/>
  <c r="AM61" i="64" s="1"/>
  <c r="AM62" i="64" s="1"/>
  <c r="AM63" i="64" s="1"/>
  <c r="AM64" i="64" s="1"/>
  <c r="AM65" i="64" s="1"/>
  <c r="AM66" i="64" s="1"/>
  <c r="AM67" i="64" s="1"/>
  <c r="AM68" i="64" s="1"/>
  <c r="AM69" i="64" s="1"/>
  <c r="AM70" i="64" s="1"/>
  <c r="AM71" i="64" s="1"/>
  <c r="AM72" i="64" s="1"/>
  <c r="AM73" i="64" s="1"/>
  <c r="AM74" i="64" s="1"/>
  <c r="AM75" i="64" s="1"/>
  <c r="AM76" i="64" s="1"/>
  <c r="AM77" i="64" s="1"/>
  <c r="AM78" i="64" s="1"/>
  <c r="AM79" i="64" s="1"/>
  <c r="AM80" i="64" s="1"/>
  <c r="AM81" i="64" s="1"/>
  <c r="AM82" i="64" s="1"/>
  <c r="AM83" i="64" s="1"/>
  <c r="AM84" i="64" s="1"/>
  <c r="AM85" i="64" s="1"/>
  <c r="AM86" i="64" s="1"/>
  <c r="AM87" i="64" s="1"/>
  <c r="AM88" i="64" s="1"/>
  <c r="AM89" i="64" s="1"/>
  <c r="AM90" i="64" s="1"/>
  <c r="AM91" i="64" s="1"/>
  <c r="AM92" i="64" s="1"/>
  <c r="AM93" i="64" s="1"/>
  <c r="AM94" i="64" s="1"/>
  <c r="AM95" i="64" s="1"/>
  <c r="AM96" i="64" s="1"/>
  <c r="AM97" i="64" s="1"/>
  <c r="AM98" i="64" s="1"/>
  <c r="I57" i="64"/>
  <c r="I25" i="64"/>
  <c r="R57" i="64"/>
  <c r="T57" i="64" s="1"/>
  <c r="J12" i="64"/>
  <c r="I59" i="64"/>
  <c r="I39" i="64"/>
  <c r="I29" i="64"/>
  <c r="AM5" i="63"/>
  <c r="AM6" i="63" s="1"/>
  <c r="AM7" i="63" s="1"/>
  <c r="AM8" i="63" s="1"/>
  <c r="AM9" i="63" s="1"/>
  <c r="AM10" i="63" s="1"/>
  <c r="AM11" i="63" s="1"/>
  <c r="AM12" i="63" s="1"/>
  <c r="AM13" i="63" s="1"/>
  <c r="AM14" i="63" s="1"/>
  <c r="AM15" i="63" s="1"/>
  <c r="AM16" i="63" s="1"/>
  <c r="AM17" i="63" s="1"/>
  <c r="AM18" i="63" s="1"/>
  <c r="AM19" i="63" s="1"/>
  <c r="AM20" i="63" s="1"/>
  <c r="AM21" i="63" s="1"/>
  <c r="AM22" i="63" s="1"/>
  <c r="AM23" i="63" s="1"/>
  <c r="AM24" i="63" s="1"/>
  <c r="AM25" i="63" s="1"/>
  <c r="AM26" i="63" s="1"/>
  <c r="AM27" i="63" s="1"/>
  <c r="AM28" i="63" s="1"/>
  <c r="AM29" i="63" s="1"/>
  <c r="AM30" i="63" s="1"/>
  <c r="AM31" i="63" s="1"/>
  <c r="AM32" i="63" s="1"/>
  <c r="AM33" i="63" s="1"/>
  <c r="AM34" i="63" s="1"/>
  <c r="AM35" i="63" s="1"/>
  <c r="AM36" i="63" s="1"/>
  <c r="AM37" i="63" s="1"/>
  <c r="AM38" i="63" s="1"/>
  <c r="AM39" i="63" s="1"/>
  <c r="AM40" i="63" s="1"/>
  <c r="AM41" i="63" s="1"/>
  <c r="AM42" i="63" s="1"/>
  <c r="AM43" i="63" s="1"/>
  <c r="AM44" i="63" s="1"/>
  <c r="AM45" i="63" s="1"/>
  <c r="AM46" i="63" s="1"/>
  <c r="AM47" i="63" s="1"/>
  <c r="AM48" i="63" s="1"/>
  <c r="AM49" i="63" s="1"/>
  <c r="AM50" i="63" s="1"/>
  <c r="AM51" i="63" s="1"/>
  <c r="AM52" i="63" s="1"/>
  <c r="AM53" i="63" s="1"/>
  <c r="AM54" i="63" s="1"/>
  <c r="AM55" i="63" s="1"/>
  <c r="AM56" i="63" s="1"/>
  <c r="AM57" i="63" s="1"/>
  <c r="AM58" i="63" s="1"/>
  <c r="AM59" i="63" s="1"/>
  <c r="AM60" i="63" s="1"/>
  <c r="AM61" i="63" s="1"/>
  <c r="AM62" i="63" s="1"/>
  <c r="AM63" i="63" s="1"/>
  <c r="AM64" i="63" s="1"/>
  <c r="AM65" i="63" s="1"/>
  <c r="AM66" i="63" s="1"/>
  <c r="AM67" i="63" s="1"/>
  <c r="AM68" i="63" s="1"/>
  <c r="AM69" i="63" s="1"/>
  <c r="AM70" i="63" s="1"/>
  <c r="AM71" i="63" s="1"/>
  <c r="AM72" i="63" s="1"/>
  <c r="AM73" i="63" s="1"/>
  <c r="AM74" i="63" s="1"/>
  <c r="AM75" i="63" s="1"/>
  <c r="AM76" i="63" s="1"/>
  <c r="AM77" i="63" s="1"/>
  <c r="AM78" i="63" s="1"/>
  <c r="AM79" i="63" s="1"/>
  <c r="AM80" i="63" s="1"/>
  <c r="AM81" i="63" s="1"/>
  <c r="AM82" i="63" s="1"/>
  <c r="AM83" i="63" s="1"/>
  <c r="AM84" i="63" s="1"/>
  <c r="AM85" i="63" s="1"/>
  <c r="AM86" i="63" s="1"/>
  <c r="AM87" i="63" s="1"/>
  <c r="AM88" i="63" s="1"/>
  <c r="AM89" i="63" s="1"/>
  <c r="AM90" i="63" s="1"/>
  <c r="AM91" i="63" s="1"/>
  <c r="AM92" i="63" s="1"/>
  <c r="AM93" i="63" s="1"/>
  <c r="AM94" i="63" s="1"/>
  <c r="AM95" i="63" s="1"/>
  <c r="AM96" i="63" s="1"/>
  <c r="AM97" i="63" s="1"/>
  <c r="AM98" i="63" s="1"/>
  <c r="I82" i="63"/>
  <c r="I64" i="63"/>
  <c r="I32" i="63"/>
  <c r="I16" i="63"/>
  <c r="I8" i="63"/>
  <c r="I4" i="63"/>
  <c r="I23" i="63"/>
  <c r="I94" i="63"/>
  <c r="I22" i="63"/>
  <c r="I52" i="63"/>
  <c r="AM4" i="62"/>
  <c r="AM5" i="62" s="1"/>
  <c r="AM6" i="62" s="1"/>
  <c r="AM7" i="62" s="1"/>
  <c r="AM8" i="62" s="1"/>
  <c r="AM9" i="62" s="1"/>
  <c r="AM10" i="62" s="1"/>
  <c r="AM11" i="62" s="1"/>
  <c r="AM12" i="62" s="1"/>
  <c r="AM13" i="62" s="1"/>
  <c r="AM14" i="62" s="1"/>
  <c r="AM15" i="62" s="1"/>
  <c r="AM16" i="62" s="1"/>
  <c r="AM17" i="62" s="1"/>
  <c r="AM18" i="62" s="1"/>
  <c r="AM19" i="62" s="1"/>
  <c r="AM20" i="62" s="1"/>
  <c r="AM21" i="62" s="1"/>
  <c r="AM22" i="62" s="1"/>
  <c r="AM23" i="62" s="1"/>
  <c r="AM24" i="62" s="1"/>
  <c r="AM25" i="62" s="1"/>
  <c r="AM26" i="62" s="1"/>
  <c r="AM27" i="62" s="1"/>
  <c r="AM28" i="62" s="1"/>
  <c r="AM29" i="62" s="1"/>
  <c r="AM30" i="62" s="1"/>
  <c r="AM31" i="62" s="1"/>
  <c r="AM32" i="62" s="1"/>
  <c r="AM33" i="62" s="1"/>
  <c r="AM34" i="62" s="1"/>
  <c r="AM35" i="62" s="1"/>
  <c r="AM36" i="62" s="1"/>
  <c r="AM37" i="62" s="1"/>
  <c r="AM38" i="62" s="1"/>
  <c r="AM39" i="62" s="1"/>
  <c r="AM40" i="62" s="1"/>
  <c r="AM41" i="62" s="1"/>
  <c r="AM42" i="62" s="1"/>
  <c r="AM43" i="62" s="1"/>
  <c r="AM44" i="62" s="1"/>
  <c r="AM45" i="62" s="1"/>
  <c r="AM46" i="62" s="1"/>
  <c r="AM47" i="62" s="1"/>
  <c r="AM48" i="62" s="1"/>
  <c r="AM49" i="62" s="1"/>
  <c r="AM50" i="62" s="1"/>
  <c r="AM51" i="62" s="1"/>
  <c r="AM52" i="62" s="1"/>
  <c r="AM53" i="62" s="1"/>
  <c r="AM54" i="62" s="1"/>
  <c r="AM55" i="62" s="1"/>
  <c r="AM56" i="62" s="1"/>
  <c r="AM57" i="62" s="1"/>
  <c r="AM58" i="62" s="1"/>
  <c r="AM59" i="62" s="1"/>
  <c r="AM60" i="62" s="1"/>
  <c r="AM61" i="62" s="1"/>
  <c r="AM62" i="62" s="1"/>
  <c r="AM63" i="62" s="1"/>
  <c r="AM64" i="62" s="1"/>
  <c r="AM65" i="62" s="1"/>
  <c r="AM66" i="62" s="1"/>
  <c r="AM67" i="62" s="1"/>
  <c r="AM68" i="62" s="1"/>
  <c r="AM69" i="62" s="1"/>
  <c r="AM70" i="62" s="1"/>
  <c r="AM71" i="62" s="1"/>
  <c r="AM72" i="62" s="1"/>
  <c r="AM73" i="62" s="1"/>
  <c r="AM74" i="62" s="1"/>
  <c r="AM75" i="62" s="1"/>
  <c r="AM76" i="62" s="1"/>
  <c r="AM77" i="62" s="1"/>
  <c r="AM78" i="62" s="1"/>
  <c r="AM79" i="62" s="1"/>
  <c r="AM80" i="62" s="1"/>
  <c r="AM81" i="62" s="1"/>
  <c r="AM82" i="62" s="1"/>
  <c r="AM83" i="62" s="1"/>
  <c r="AM84" i="62" s="1"/>
  <c r="AM85" i="62" s="1"/>
  <c r="AM86" i="62" s="1"/>
  <c r="AM87" i="62" s="1"/>
  <c r="AM88" i="62" s="1"/>
  <c r="AM89" i="62" s="1"/>
  <c r="AM90" i="62" s="1"/>
  <c r="AM91" i="62" s="1"/>
  <c r="AM92" i="62" s="1"/>
  <c r="AM93" i="62" s="1"/>
  <c r="AM94" i="62" s="1"/>
  <c r="AM95" i="62" s="1"/>
  <c r="AM96" i="62" s="1"/>
  <c r="AM97" i="62" s="1"/>
  <c r="AM98" i="62" s="1"/>
  <c r="I20" i="62"/>
  <c r="J48" i="62"/>
  <c r="I93" i="62"/>
  <c r="I77" i="62"/>
  <c r="I5" i="62"/>
  <c r="J24" i="62"/>
  <c r="I28" i="62"/>
  <c r="I76" i="62"/>
  <c r="I51" i="62"/>
  <c r="J26" i="61"/>
  <c r="J33" i="61"/>
  <c r="I85" i="61"/>
  <c r="R85" i="61"/>
  <c r="T85" i="61" s="1"/>
  <c r="I52" i="61"/>
  <c r="J52" i="61"/>
  <c r="I45" i="61"/>
  <c r="I12" i="61"/>
  <c r="J68" i="61"/>
  <c r="I68" i="61"/>
  <c r="J28" i="61"/>
  <c r="I28" i="61"/>
  <c r="I32" i="61"/>
  <c r="I16" i="61"/>
  <c r="J58" i="61"/>
  <c r="J65" i="61"/>
  <c r="I8" i="61"/>
  <c r="I30" i="61"/>
  <c r="I14" i="61"/>
  <c r="AG4" i="65"/>
  <c r="U4" i="65"/>
  <c r="U5" i="65" s="1"/>
  <c r="U6" i="65" s="1"/>
  <c r="I17" i="65"/>
  <c r="I19" i="65"/>
  <c r="X86" i="65"/>
  <c r="Z86" i="65" s="1"/>
  <c r="AA5" i="65"/>
  <c r="AA6" i="65" s="1"/>
  <c r="AA7" i="65" s="1"/>
  <c r="AA8" i="65" s="1"/>
  <c r="AA9" i="65" s="1"/>
  <c r="AA10" i="65" s="1"/>
  <c r="AA11" i="65" s="1"/>
  <c r="AA12" i="65" s="1"/>
  <c r="AA13" i="65" s="1"/>
  <c r="AA14" i="65" s="1"/>
  <c r="AA15" i="65" s="1"/>
  <c r="AA16" i="65" s="1"/>
  <c r="AA17" i="65" s="1"/>
  <c r="AA18" i="65" s="1"/>
  <c r="AA19" i="65" s="1"/>
  <c r="AA20" i="65" s="1"/>
  <c r="AA21" i="65" s="1"/>
  <c r="AA22" i="65" s="1"/>
  <c r="AA23" i="65" s="1"/>
  <c r="AA24" i="65" s="1"/>
  <c r="AA25" i="65" s="1"/>
  <c r="AA26" i="65" s="1"/>
  <c r="AA27" i="65" s="1"/>
  <c r="AA28" i="65" s="1"/>
  <c r="AA29" i="65" s="1"/>
  <c r="AA30" i="65" s="1"/>
  <c r="AA31" i="65" s="1"/>
  <c r="AA32" i="65" s="1"/>
  <c r="AA33" i="65" s="1"/>
  <c r="AA34" i="65" s="1"/>
  <c r="AA35" i="65" s="1"/>
  <c r="AA36" i="65" s="1"/>
  <c r="AA37" i="65" s="1"/>
  <c r="AA38" i="65" s="1"/>
  <c r="AA39" i="65" s="1"/>
  <c r="AA40" i="65" s="1"/>
  <c r="AA41" i="65" s="1"/>
  <c r="AA42" i="65" s="1"/>
  <c r="AA43" i="65" s="1"/>
  <c r="AA44" i="65" s="1"/>
  <c r="AA45" i="65" s="1"/>
  <c r="AA46" i="65" s="1"/>
  <c r="AA47" i="65" s="1"/>
  <c r="AA48" i="65" s="1"/>
  <c r="AA49" i="65" s="1"/>
  <c r="AA50" i="65" s="1"/>
  <c r="AA51" i="65" s="1"/>
  <c r="AA52" i="65" s="1"/>
  <c r="AA53" i="65" s="1"/>
  <c r="R10" i="65"/>
  <c r="T10" i="65" s="1"/>
  <c r="I18" i="65"/>
  <c r="J19" i="65"/>
  <c r="I70" i="65"/>
  <c r="I25" i="65"/>
  <c r="I51" i="65"/>
  <c r="J94" i="65"/>
  <c r="I78" i="65"/>
  <c r="I43" i="65"/>
  <c r="I5" i="65"/>
  <c r="M3" i="65"/>
  <c r="L4" i="65"/>
  <c r="K5" i="65" s="1"/>
  <c r="AG5" i="65"/>
  <c r="I6" i="65"/>
  <c r="R6" i="65"/>
  <c r="T6" i="65" s="1"/>
  <c r="X60" i="65"/>
  <c r="Z60" i="65" s="1"/>
  <c r="I60" i="65"/>
  <c r="I9" i="65"/>
  <c r="I12" i="65"/>
  <c r="AD18" i="65"/>
  <c r="AF18" i="65" s="1"/>
  <c r="J20" i="65"/>
  <c r="I21" i="65"/>
  <c r="R21" i="65"/>
  <c r="T21" i="65" s="1"/>
  <c r="R26" i="65"/>
  <c r="T26" i="65" s="1"/>
  <c r="I26" i="65"/>
  <c r="R31" i="65"/>
  <c r="T31" i="65" s="1"/>
  <c r="I34" i="65"/>
  <c r="I35" i="65"/>
  <c r="X57" i="65"/>
  <c r="Z57" i="65" s="1"/>
  <c r="J58" i="65"/>
  <c r="I68" i="65"/>
  <c r="I82" i="65"/>
  <c r="R86" i="65"/>
  <c r="T86" i="65" s="1"/>
  <c r="AD5" i="65"/>
  <c r="AF5" i="65" s="1"/>
  <c r="R91" i="65"/>
  <c r="T91" i="65" s="1"/>
  <c r="I91" i="65"/>
  <c r="R7" i="65"/>
  <c r="T7" i="65" s="1"/>
  <c r="I22" i="65"/>
  <c r="R22" i="65"/>
  <c r="T22" i="65" s="1"/>
  <c r="AD33" i="65"/>
  <c r="AF33" i="65" s="1"/>
  <c r="I47" i="65"/>
  <c r="I8" i="65"/>
  <c r="J8" i="65"/>
  <c r="I14" i="65"/>
  <c r="J27" i="65"/>
  <c r="J29" i="65"/>
  <c r="I29" i="65"/>
  <c r="I41" i="65"/>
  <c r="I65" i="65"/>
  <c r="R30" i="65"/>
  <c r="T30" i="65" s="1"/>
  <c r="I30" i="65"/>
  <c r="I46" i="65"/>
  <c r="J46" i="65"/>
  <c r="I50" i="65"/>
  <c r="J98" i="65"/>
  <c r="I98" i="65"/>
  <c r="I3" i="65"/>
  <c r="I11" i="65"/>
  <c r="I15" i="65"/>
  <c r="I23" i="65"/>
  <c r="R23" i="65"/>
  <c r="T23" i="65" s="1"/>
  <c r="I24" i="65"/>
  <c r="J24" i="65"/>
  <c r="I38" i="65"/>
  <c r="I40" i="65"/>
  <c r="I42" i="65"/>
  <c r="I49" i="65"/>
  <c r="J74" i="65"/>
  <c r="I74" i="65"/>
  <c r="R87" i="65"/>
  <c r="T87" i="65" s="1"/>
  <c r="I87" i="65"/>
  <c r="I16" i="65"/>
  <c r="R61" i="65"/>
  <c r="T61" i="65" s="1"/>
  <c r="I61" i="65"/>
  <c r="I48" i="65"/>
  <c r="X53" i="65"/>
  <c r="Z53" i="65" s="1"/>
  <c r="I53" i="65"/>
  <c r="I39" i="65"/>
  <c r="I45" i="65"/>
  <c r="I69" i="65"/>
  <c r="I84" i="65"/>
  <c r="R95" i="65"/>
  <c r="T95" i="65" s="1"/>
  <c r="I95" i="65"/>
  <c r="J66" i="65"/>
  <c r="I66" i="65"/>
  <c r="I77" i="65"/>
  <c r="I54" i="65"/>
  <c r="I90" i="65"/>
  <c r="I62" i="65"/>
  <c r="R64" i="65"/>
  <c r="T64" i="65" s="1"/>
  <c r="I64" i="65"/>
  <c r="I73" i="65"/>
  <c r="I83" i="65"/>
  <c r="I71" i="65"/>
  <c r="I79" i="65"/>
  <c r="I81" i="65"/>
  <c r="I89" i="65"/>
  <c r="I97" i="65"/>
  <c r="I67" i="65"/>
  <c r="I75" i="65"/>
  <c r="I85" i="65"/>
  <c r="I93" i="65"/>
  <c r="AG5" i="64"/>
  <c r="AG6" i="64" s="1"/>
  <c r="AG7" i="64" s="1"/>
  <c r="AG8" i="64" s="1"/>
  <c r="AG9" i="64" s="1"/>
  <c r="I71" i="64"/>
  <c r="X39" i="64"/>
  <c r="Z39" i="64" s="1"/>
  <c r="X59" i="64"/>
  <c r="Z59" i="64" s="1"/>
  <c r="I56" i="64"/>
  <c r="R25" i="64"/>
  <c r="T25" i="64" s="1"/>
  <c r="I91" i="64"/>
  <c r="I23" i="64"/>
  <c r="I27" i="64"/>
  <c r="J87" i="64"/>
  <c r="I65" i="64"/>
  <c r="J79" i="64"/>
  <c r="I82" i="64"/>
  <c r="I26" i="64"/>
  <c r="I15" i="64"/>
  <c r="I22" i="64"/>
  <c r="I50" i="64"/>
  <c r="I58" i="64"/>
  <c r="AG10" i="64"/>
  <c r="AG11" i="64" s="1"/>
  <c r="AG12" i="64" s="1"/>
  <c r="AG13" i="64" s="1"/>
  <c r="AG14" i="64" s="1"/>
  <c r="AG15" i="64" s="1"/>
  <c r="AG16" i="64" s="1"/>
  <c r="AG17" i="64" s="1"/>
  <c r="AG18" i="64" s="1"/>
  <c r="AG19" i="64" s="1"/>
  <c r="AG20" i="64" s="1"/>
  <c r="AG21" i="64" s="1"/>
  <c r="AG22" i="64" s="1"/>
  <c r="U5" i="64"/>
  <c r="U6" i="64" s="1"/>
  <c r="M3" i="64"/>
  <c r="K5" i="64"/>
  <c r="M4" i="64" s="1"/>
  <c r="L4" i="64"/>
  <c r="J38" i="64"/>
  <c r="I38" i="64"/>
  <c r="J48" i="64"/>
  <c r="I48" i="64"/>
  <c r="I3" i="64"/>
  <c r="I11" i="64"/>
  <c r="I18" i="64"/>
  <c r="R18" i="64"/>
  <c r="T18" i="64" s="1"/>
  <c r="J40" i="64"/>
  <c r="I40" i="64"/>
  <c r="I9" i="64"/>
  <c r="AD22" i="64"/>
  <c r="AF22" i="64" s="1"/>
  <c r="AD67" i="64"/>
  <c r="AF67" i="64" s="1"/>
  <c r="I67" i="64"/>
  <c r="AA4" i="64"/>
  <c r="AA5" i="64" s="1"/>
  <c r="AA6" i="64" s="1"/>
  <c r="AA7" i="64" s="1"/>
  <c r="AA8" i="64" s="1"/>
  <c r="AA9" i="64" s="1"/>
  <c r="AA10" i="64" s="1"/>
  <c r="AA11" i="64" s="1"/>
  <c r="AA12" i="64" s="1"/>
  <c r="AA13" i="64" s="1"/>
  <c r="AA14" i="64" s="1"/>
  <c r="I7" i="64"/>
  <c r="I14" i="64"/>
  <c r="X14" i="64"/>
  <c r="Z14" i="64" s="1"/>
  <c r="I16" i="64"/>
  <c r="X24" i="64"/>
  <c r="Z24" i="64" s="1"/>
  <c r="I24" i="64"/>
  <c r="R52" i="64"/>
  <c r="T52" i="64" s="1"/>
  <c r="I52" i="64"/>
  <c r="X55" i="64"/>
  <c r="Z55" i="64" s="1"/>
  <c r="I55" i="64"/>
  <c r="J75" i="64"/>
  <c r="I75" i="64"/>
  <c r="I5" i="64"/>
  <c r="I28" i="64"/>
  <c r="R28" i="64"/>
  <c r="T28" i="64" s="1"/>
  <c r="I46" i="64"/>
  <c r="J46" i="64"/>
  <c r="I98" i="64"/>
  <c r="J98" i="64"/>
  <c r="R10" i="64"/>
  <c r="T10" i="64" s="1"/>
  <c r="I10" i="64"/>
  <c r="AD60" i="64"/>
  <c r="AF60" i="64" s="1"/>
  <c r="I60" i="64"/>
  <c r="R6" i="64"/>
  <c r="T6" i="64" s="1"/>
  <c r="I6" i="64"/>
  <c r="X15" i="64"/>
  <c r="Z15" i="64" s="1"/>
  <c r="I4" i="64"/>
  <c r="I8" i="64"/>
  <c r="I13" i="64"/>
  <c r="I19" i="64"/>
  <c r="I21" i="64"/>
  <c r="J21" i="64"/>
  <c r="AD35" i="64"/>
  <c r="AF35" i="64" s="1"/>
  <c r="I35" i="64"/>
  <c r="J42" i="64"/>
  <c r="I42" i="64"/>
  <c r="I70" i="64"/>
  <c r="J70" i="64"/>
  <c r="I30" i="64"/>
  <c r="I33" i="64"/>
  <c r="I41" i="64"/>
  <c r="I43" i="64"/>
  <c r="R49" i="64"/>
  <c r="T49" i="64" s="1"/>
  <c r="I49" i="64"/>
  <c r="I53" i="64"/>
  <c r="J53" i="64"/>
  <c r="J57" i="64"/>
  <c r="I86" i="64"/>
  <c r="J86" i="64"/>
  <c r="R51" i="64"/>
  <c r="T51" i="64" s="1"/>
  <c r="I51" i="64"/>
  <c r="J68" i="64"/>
  <c r="I68" i="64"/>
  <c r="I90" i="64"/>
  <c r="J90" i="64"/>
  <c r="I17" i="64"/>
  <c r="I20" i="64"/>
  <c r="J32" i="64"/>
  <c r="I32" i="64"/>
  <c r="I34" i="64"/>
  <c r="I45" i="64"/>
  <c r="J45" i="64"/>
  <c r="I74" i="64"/>
  <c r="J74" i="64"/>
  <c r="J64" i="64"/>
  <c r="I64" i="64"/>
  <c r="X81" i="64"/>
  <c r="Z81" i="64" s="1"/>
  <c r="I81" i="64"/>
  <c r="J44" i="64"/>
  <c r="I44" i="64"/>
  <c r="J47" i="64"/>
  <c r="I47" i="64"/>
  <c r="I66" i="64"/>
  <c r="I80" i="64"/>
  <c r="R80" i="64"/>
  <c r="T80" i="64" s="1"/>
  <c r="I94" i="64"/>
  <c r="J94" i="64"/>
  <c r="X97" i="64"/>
  <c r="Z97" i="64" s="1"/>
  <c r="I97" i="64"/>
  <c r="J62" i="64"/>
  <c r="I62" i="64"/>
  <c r="I76" i="64"/>
  <c r="I96" i="64"/>
  <c r="J61" i="64"/>
  <c r="I61" i="64"/>
  <c r="I72" i="64"/>
  <c r="X73" i="64"/>
  <c r="Z73" i="64" s="1"/>
  <c r="I73" i="64"/>
  <c r="J83" i="64"/>
  <c r="I83" i="64"/>
  <c r="J95" i="64"/>
  <c r="I95" i="64"/>
  <c r="I63" i="64"/>
  <c r="I78" i="64"/>
  <c r="I88" i="64"/>
  <c r="X89" i="64"/>
  <c r="Z89" i="64" s="1"/>
  <c r="I89" i="64"/>
  <c r="I92" i="64"/>
  <c r="I69" i="64"/>
  <c r="I77" i="64"/>
  <c r="I85" i="64"/>
  <c r="I93" i="64"/>
  <c r="U4" i="63"/>
  <c r="I33" i="63"/>
  <c r="X82" i="63"/>
  <c r="Z82" i="63" s="1"/>
  <c r="R16" i="63"/>
  <c r="T16" i="63" s="1"/>
  <c r="R8" i="63"/>
  <c r="T8" i="63" s="1"/>
  <c r="R23" i="63"/>
  <c r="T23" i="63" s="1"/>
  <c r="I48" i="63"/>
  <c r="R32" i="63"/>
  <c r="T32" i="63" s="1"/>
  <c r="U5" i="63"/>
  <c r="U6" i="63" s="1"/>
  <c r="U7" i="63" s="1"/>
  <c r="U8" i="63" s="1"/>
  <c r="U9" i="63" s="1"/>
  <c r="U10" i="63" s="1"/>
  <c r="U11" i="63" s="1"/>
  <c r="U12" i="63" s="1"/>
  <c r="I51" i="63"/>
  <c r="I67" i="63"/>
  <c r="I59" i="63"/>
  <c r="I74" i="63"/>
  <c r="I95" i="63"/>
  <c r="I26" i="63"/>
  <c r="I19" i="63"/>
  <c r="I34" i="63"/>
  <c r="M3" i="63"/>
  <c r="L4" i="63"/>
  <c r="K5" i="63" s="1"/>
  <c r="AA4" i="63"/>
  <c r="AA5" i="63" s="1"/>
  <c r="AA6" i="63" s="1"/>
  <c r="AA7" i="63" s="1"/>
  <c r="AA8" i="63" s="1"/>
  <c r="AA9" i="63" s="1"/>
  <c r="AA10" i="63" s="1"/>
  <c r="AA11" i="63" s="1"/>
  <c r="AA12" i="63" s="1"/>
  <c r="AA13" i="63" s="1"/>
  <c r="AA14" i="63" s="1"/>
  <c r="AA15" i="63" s="1"/>
  <c r="AA16" i="63" s="1"/>
  <c r="AA17" i="63" s="1"/>
  <c r="AA18" i="63" s="1"/>
  <c r="AA19" i="63" s="1"/>
  <c r="AA20" i="63" s="1"/>
  <c r="AA21" i="63" s="1"/>
  <c r="AA22" i="63" s="1"/>
  <c r="AA23" i="63" s="1"/>
  <c r="AA24" i="63" s="1"/>
  <c r="AA25" i="63" s="1"/>
  <c r="AA26" i="63" s="1"/>
  <c r="AA27" i="63" s="1"/>
  <c r="AA28" i="63" s="1"/>
  <c r="AA29" i="63" s="1"/>
  <c r="AA30" i="63" s="1"/>
  <c r="AA31" i="63" s="1"/>
  <c r="AA32" i="63" s="1"/>
  <c r="AA33" i="63" s="1"/>
  <c r="AA34" i="63" s="1"/>
  <c r="AA35" i="63" s="1"/>
  <c r="AA36" i="63" s="1"/>
  <c r="AA37" i="63" s="1"/>
  <c r="AA38" i="63" s="1"/>
  <c r="AA39" i="63" s="1"/>
  <c r="AA40" i="63" s="1"/>
  <c r="AD3" i="63"/>
  <c r="AF3" i="63" s="1"/>
  <c r="AG4" i="63" s="1"/>
  <c r="AG5" i="63" s="1"/>
  <c r="AG6" i="63" s="1"/>
  <c r="AG7" i="63" s="1"/>
  <c r="AG8" i="63" s="1"/>
  <c r="AG9" i="63" s="1"/>
  <c r="AG10" i="63" s="1"/>
  <c r="AG11" i="63" s="1"/>
  <c r="AG12" i="63" s="1"/>
  <c r="AG13" i="63" s="1"/>
  <c r="AG14" i="63" s="1"/>
  <c r="AG15" i="63" s="1"/>
  <c r="AG16" i="63" s="1"/>
  <c r="AG17" i="63" s="1"/>
  <c r="AG18" i="63" s="1"/>
  <c r="AG19" i="63" s="1"/>
  <c r="AG20" i="63" s="1"/>
  <c r="AG21" i="63" s="1"/>
  <c r="AG22" i="63" s="1"/>
  <c r="AG23" i="63" s="1"/>
  <c r="AG24" i="63" s="1"/>
  <c r="AG25" i="63" s="1"/>
  <c r="AG26" i="63" s="1"/>
  <c r="AG27" i="63" s="1"/>
  <c r="AG28" i="63" s="1"/>
  <c r="AG29" i="63" s="1"/>
  <c r="AG30" i="63" s="1"/>
  <c r="AG31" i="63" s="1"/>
  <c r="AG32" i="63" s="1"/>
  <c r="AG33" i="63" s="1"/>
  <c r="AG34" i="63" s="1"/>
  <c r="AG35" i="63" s="1"/>
  <c r="AG36" i="63" s="1"/>
  <c r="AG37" i="63" s="1"/>
  <c r="AG38" i="63" s="1"/>
  <c r="AG39" i="63" s="1"/>
  <c r="AG40" i="63" s="1"/>
  <c r="AG41" i="63" s="1"/>
  <c r="AG42" i="63" s="1"/>
  <c r="AG43" i="63" s="1"/>
  <c r="AG44" i="63" s="1"/>
  <c r="AG45" i="63" s="1"/>
  <c r="AG46" i="63" s="1"/>
  <c r="AG47" i="63" s="1"/>
  <c r="AG48" i="63" s="1"/>
  <c r="AG49" i="63" s="1"/>
  <c r="AG50" i="63" s="1"/>
  <c r="AG51" i="63" s="1"/>
  <c r="AG52" i="63" s="1"/>
  <c r="AG53" i="63" s="1"/>
  <c r="AG54" i="63" s="1"/>
  <c r="AG55" i="63" s="1"/>
  <c r="AG56" i="63" s="1"/>
  <c r="AG57" i="63" s="1"/>
  <c r="AG58" i="63" s="1"/>
  <c r="AG59" i="63" s="1"/>
  <c r="AG60" i="63" s="1"/>
  <c r="AG61" i="63" s="1"/>
  <c r="AG62" i="63" s="1"/>
  <c r="AG63" i="63" s="1"/>
  <c r="AG64" i="63" s="1"/>
  <c r="AG65" i="63" s="1"/>
  <c r="AG66" i="63" s="1"/>
  <c r="AG67" i="63" s="1"/>
  <c r="AG68" i="63" s="1"/>
  <c r="AG69" i="63" s="1"/>
  <c r="AG70" i="63" s="1"/>
  <c r="AG71" i="63" s="1"/>
  <c r="AG72" i="63" s="1"/>
  <c r="AG73" i="63" s="1"/>
  <c r="AG74" i="63" s="1"/>
  <c r="AG75" i="63" s="1"/>
  <c r="AG76" i="63" s="1"/>
  <c r="AG77" i="63" s="1"/>
  <c r="AG78" i="63" s="1"/>
  <c r="AG79" i="63" s="1"/>
  <c r="AG80" i="63" s="1"/>
  <c r="AG81" i="63" s="1"/>
  <c r="AG82" i="63" s="1"/>
  <c r="AG83" i="63" s="1"/>
  <c r="AG84" i="63" s="1"/>
  <c r="AG85" i="63" s="1"/>
  <c r="AG86" i="63" s="1"/>
  <c r="AG87" i="63" s="1"/>
  <c r="AG88" i="63" s="1"/>
  <c r="AG89" i="63" s="1"/>
  <c r="AG90" i="63" s="1"/>
  <c r="AG91" i="63" s="1"/>
  <c r="AG92" i="63" s="1"/>
  <c r="AG93" i="63" s="1"/>
  <c r="AG94" i="63" s="1"/>
  <c r="AG95" i="63" s="1"/>
  <c r="AG96" i="63" s="1"/>
  <c r="AG97" i="63" s="1"/>
  <c r="AG98" i="63" s="1"/>
  <c r="X40" i="63"/>
  <c r="Z40" i="63" s="1"/>
  <c r="I40" i="63"/>
  <c r="I49" i="63"/>
  <c r="R49" i="63"/>
  <c r="T49" i="63" s="1"/>
  <c r="I58" i="63"/>
  <c r="J58" i="63"/>
  <c r="I9" i="63"/>
  <c r="I10" i="63"/>
  <c r="I11" i="63"/>
  <c r="I14" i="63"/>
  <c r="R19" i="63"/>
  <c r="T19" i="63" s="1"/>
  <c r="I21" i="63"/>
  <c r="I30" i="63"/>
  <c r="I17" i="63"/>
  <c r="I31" i="63"/>
  <c r="R34" i="63"/>
  <c r="T34" i="63" s="1"/>
  <c r="I38" i="63"/>
  <c r="I43" i="63"/>
  <c r="J43" i="63"/>
  <c r="I65" i="63"/>
  <c r="J10" i="63"/>
  <c r="I15" i="63"/>
  <c r="J21" i="63"/>
  <c r="I24" i="63"/>
  <c r="I27" i="63"/>
  <c r="I47" i="63"/>
  <c r="J47" i="63"/>
  <c r="I57" i="63"/>
  <c r="I89" i="63"/>
  <c r="I7" i="63"/>
  <c r="I41" i="63"/>
  <c r="R12" i="63"/>
  <c r="T12" i="63" s="1"/>
  <c r="I13" i="63"/>
  <c r="J18" i="63"/>
  <c r="I18" i="63"/>
  <c r="I25" i="63"/>
  <c r="I39" i="63"/>
  <c r="I56" i="63"/>
  <c r="R56" i="63"/>
  <c r="T56" i="63" s="1"/>
  <c r="I63" i="63"/>
  <c r="J63" i="63"/>
  <c r="R72" i="63"/>
  <c r="T72" i="63" s="1"/>
  <c r="I72" i="63"/>
  <c r="I79" i="63"/>
  <c r="J33" i="63"/>
  <c r="I76" i="63"/>
  <c r="R76" i="63"/>
  <c r="T76" i="63" s="1"/>
  <c r="J6" i="63"/>
  <c r="J29" i="63"/>
  <c r="I35" i="63"/>
  <c r="I42" i="63"/>
  <c r="J42" i="63"/>
  <c r="R84" i="63"/>
  <c r="T84" i="63" s="1"/>
  <c r="I84" i="63"/>
  <c r="I44" i="63"/>
  <c r="I45" i="63"/>
  <c r="R45" i="63"/>
  <c r="T45" i="63" s="1"/>
  <c r="I69" i="63"/>
  <c r="R80" i="63"/>
  <c r="T80" i="63" s="1"/>
  <c r="I80" i="63"/>
  <c r="X61" i="63"/>
  <c r="Z61" i="63" s="1"/>
  <c r="I61" i="63"/>
  <c r="I54" i="63"/>
  <c r="I66" i="63"/>
  <c r="J66" i="63"/>
  <c r="I78" i="63"/>
  <c r="I86" i="63"/>
  <c r="J86" i="63"/>
  <c r="I50" i="63"/>
  <c r="I62" i="63"/>
  <c r="I71" i="63"/>
  <c r="I77" i="63"/>
  <c r="I55" i="63"/>
  <c r="I88" i="63"/>
  <c r="R96" i="63"/>
  <c r="T96" i="63" s="1"/>
  <c r="I96" i="63"/>
  <c r="I46" i="63"/>
  <c r="I70" i="63"/>
  <c r="I90" i="63"/>
  <c r="I73" i="63"/>
  <c r="I81" i="63"/>
  <c r="I75" i="63"/>
  <c r="I85" i="63"/>
  <c r="I98" i="63"/>
  <c r="I93" i="63"/>
  <c r="I97" i="63"/>
  <c r="X95" i="63"/>
  <c r="Z95" i="63" s="1"/>
  <c r="I83" i="63"/>
  <c r="I87" i="63"/>
  <c r="I91" i="63"/>
  <c r="AA4" i="62"/>
  <c r="I9" i="62"/>
  <c r="I91" i="62"/>
  <c r="R51" i="62"/>
  <c r="T51" i="62" s="1"/>
  <c r="I42" i="62"/>
  <c r="I18" i="62"/>
  <c r="I19" i="62"/>
  <c r="I73" i="62"/>
  <c r="I22" i="62"/>
  <c r="I58" i="62"/>
  <c r="I80" i="62"/>
  <c r="I27" i="62"/>
  <c r="M3" i="62"/>
  <c r="AG5" i="62"/>
  <c r="AG6" i="62" s="1"/>
  <c r="AG7" i="62" s="1"/>
  <c r="AG8" i="62" s="1"/>
  <c r="AG9" i="62" s="1"/>
  <c r="AG10" i="62" s="1"/>
  <c r="AG11" i="62" s="1"/>
  <c r="AG12" i="62" s="1"/>
  <c r="AG13" i="62" s="1"/>
  <c r="AG14" i="62" s="1"/>
  <c r="AG15" i="62" s="1"/>
  <c r="AG16" i="62" s="1"/>
  <c r="AG17" i="62" s="1"/>
  <c r="AG18" i="62" s="1"/>
  <c r="U4" i="62"/>
  <c r="U5" i="62" s="1"/>
  <c r="U6" i="62" s="1"/>
  <c r="U7" i="62" s="1"/>
  <c r="U8" i="62" s="1"/>
  <c r="U9" i="62" s="1"/>
  <c r="U10" i="62" s="1"/>
  <c r="U11" i="62" s="1"/>
  <c r="U12" i="62" s="1"/>
  <c r="U13" i="62" s="1"/>
  <c r="U14" i="62" s="1"/>
  <c r="U15" i="62" s="1"/>
  <c r="U16" i="62" s="1"/>
  <c r="U17" i="62" s="1"/>
  <c r="U18" i="62" s="1"/>
  <c r="U19" i="62" s="1"/>
  <c r="U20" i="62" s="1"/>
  <c r="J97" i="62"/>
  <c r="I97" i="62"/>
  <c r="J8" i="62"/>
  <c r="I8" i="62"/>
  <c r="X28" i="62"/>
  <c r="Z28" i="62" s="1"/>
  <c r="J33" i="62"/>
  <c r="I33" i="62"/>
  <c r="J54" i="62"/>
  <c r="I54" i="62"/>
  <c r="AD18" i="62"/>
  <c r="AF18" i="62" s="1"/>
  <c r="AD19" i="62"/>
  <c r="AF19" i="62" s="1"/>
  <c r="J36" i="62"/>
  <c r="I36" i="62"/>
  <c r="J43" i="62"/>
  <c r="I52" i="62"/>
  <c r="X59" i="62"/>
  <c r="Z59" i="62" s="1"/>
  <c r="I59" i="62"/>
  <c r="I75" i="62"/>
  <c r="R75" i="62"/>
  <c r="T75" i="62" s="1"/>
  <c r="X45" i="62"/>
  <c r="Z45" i="62" s="1"/>
  <c r="X31" i="62"/>
  <c r="Z31" i="62" s="1"/>
  <c r="I31" i="62"/>
  <c r="I61" i="62"/>
  <c r="J61" i="62"/>
  <c r="J67" i="62"/>
  <c r="I67" i="62"/>
  <c r="J81" i="62"/>
  <c r="I81" i="62"/>
  <c r="I40" i="62"/>
  <c r="AA5" i="62"/>
  <c r="AA6" i="62" s="1"/>
  <c r="AA7" i="62" s="1"/>
  <c r="AA8" i="62" s="1"/>
  <c r="AA9" i="62" s="1"/>
  <c r="AA10" i="62" s="1"/>
  <c r="AA11" i="62" s="1"/>
  <c r="AA12" i="62" s="1"/>
  <c r="AA13" i="62" s="1"/>
  <c r="AA14" i="62" s="1"/>
  <c r="AA15" i="62" s="1"/>
  <c r="AA16" i="62" s="1"/>
  <c r="AA17" i="62" s="1"/>
  <c r="AA18" i="62" s="1"/>
  <c r="AA19" i="62" s="1"/>
  <c r="AA20" i="62" s="1"/>
  <c r="AA21" i="62" s="1"/>
  <c r="AA22" i="62" s="1"/>
  <c r="AA23" i="62" s="1"/>
  <c r="AA24" i="62" s="1"/>
  <c r="AA25" i="62" s="1"/>
  <c r="AA26" i="62" s="1"/>
  <c r="AA27" i="62" s="1"/>
  <c r="AA28" i="62" s="1"/>
  <c r="AA29" i="62" s="1"/>
  <c r="AA30" i="62" s="1"/>
  <c r="AA31" i="62" s="1"/>
  <c r="AA32" i="62" s="1"/>
  <c r="AA33" i="62" s="1"/>
  <c r="AA34" i="62" s="1"/>
  <c r="AA35" i="62" s="1"/>
  <c r="AA36" i="62" s="1"/>
  <c r="AA37" i="62" s="1"/>
  <c r="AA38" i="62" s="1"/>
  <c r="AA39" i="62" s="1"/>
  <c r="AA40" i="62" s="1"/>
  <c r="AA41" i="62" s="1"/>
  <c r="AA42" i="62" s="1"/>
  <c r="AA43" i="62" s="1"/>
  <c r="AA44" i="62" s="1"/>
  <c r="AA45" i="62" s="1"/>
  <c r="AA46" i="62" s="1"/>
  <c r="I3" i="62"/>
  <c r="J7" i="62"/>
  <c r="I7" i="62"/>
  <c r="I23" i="62"/>
  <c r="J38" i="62"/>
  <c r="I38" i="62"/>
  <c r="I68" i="62"/>
  <c r="AD68" i="62"/>
  <c r="AF68" i="62" s="1"/>
  <c r="R76" i="62"/>
  <c r="T76" i="62" s="1"/>
  <c r="J79" i="62"/>
  <c r="I79" i="62"/>
  <c r="I84" i="62"/>
  <c r="R84" i="62"/>
  <c r="T84" i="62" s="1"/>
  <c r="J13" i="62"/>
  <c r="I13" i="62"/>
  <c r="R20" i="62"/>
  <c r="T20" i="62" s="1"/>
  <c r="I25" i="62"/>
  <c r="J10" i="62"/>
  <c r="I10" i="62"/>
  <c r="I26" i="62"/>
  <c r="I35" i="62"/>
  <c r="I39" i="62"/>
  <c r="J11" i="62"/>
  <c r="I11" i="62"/>
  <c r="R63" i="62"/>
  <c r="T63" i="62" s="1"/>
  <c r="I63" i="62"/>
  <c r="J12" i="62"/>
  <c r="I12" i="62"/>
  <c r="J14" i="62"/>
  <c r="I14" i="62"/>
  <c r="I21" i="62"/>
  <c r="J50" i="62"/>
  <c r="I50" i="62"/>
  <c r="I56" i="62"/>
  <c r="J4" i="62"/>
  <c r="L4" i="62" s="1"/>
  <c r="K5" i="62" s="1"/>
  <c r="J6" i="62"/>
  <c r="I15" i="62"/>
  <c r="J17" i="62"/>
  <c r="I17" i="62"/>
  <c r="J29" i="62"/>
  <c r="I29" i="62"/>
  <c r="I34" i="62"/>
  <c r="X46" i="62"/>
  <c r="Z46" i="62" s="1"/>
  <c r="I46" i="62"/>
  <c r="I49" i="62"/>
  <c r="I47" i="62"/>
  <c r="J37" i="62"/>
  <c r="I37" i="62"/>
  <c r="X60" i="62"/>
  <c r="Z60" i="62" s="1"/>
  <c r="I60" i="62"/>
  <c r="J62" i="62"/>
  <c r="I62" i="62"/>
  <c r="J71" i="62"/>
  <c r="I71" i="62"/>
  <c r="X92" i="62"/>
  <c r="Z92" i="62" s="1"/>
  <c r="I92" i="62"/>
  <c r="I44" i="62"/>
  <c r="R55" i="62"/>
  <c r="T55" i="62" s="1"/>
  <c r="I55" i="62"/>
  <c r="R64" i="62"/>
  <c r="T64" i="62" s="1"/>
  <c r="I64" i="62"/>
  <c r="I83" i="62"/>
  <c r="AD83" i="62"/>
  <c r="AF83" i="62" s="1"/>
  <c r="X96" i="62"/>
  <c r="Z96" i="62" s="1"/>
  <c r="I96" i="62"/>
  <c r="I41" i="62"/>
  <c r="J86" i="62"/>
  <c r="I86" i="62"/>
  <c r="X88" i="62"/>
  <c r="Z88" i="62" s="1"/>
  <c r="I88" i="62"/>
  <c r="R69" i="62"/>
  <c r="T69" i="62" s="1"/>
  <c r="I69" i="62"/>
  <c r="I72" i="62"/>
  <c r="I82" i="62"/>
  <c r="J82" i="62"/>
  <c r="J94" i="62"/>
  <c r="I94" i="62"/>
  <c r="I57" i="62"/>
  <c r="J57" i="62"/>
  <c r="J85" i="62"/>
  <c r="I85" i="62"/>
  <c r="I65" i="62"/>
  <c r="I95" i="62"/>
  <c r="I74" i="62"/>
  <c r="J90" i="62"/>
  <c r="I90" i="62"/>
  <c r="I66" i="62"/>
  <c r="I70" i="62"/>
  <c r="J87" i="62"/>
  <c r="I87" i="62"/>
  <c r="J89" i="62"/>
  <c r="I89" i="62"/>
  <c r="J98" i="62"/>
  <c r="I98" i="62"/>
  <c r="AG5" i="61"/>
  <c r="AG6" i="61" s="1"/>
  <c r="AG7" i="61" s="1"/>
  <c r="AG8" i="61" s="1"/>
  <c r="AG9" i="61" s="1"/>
  <c r="AG10" i="61" s="1"/>
  <c r="AG11" i="61" s="1"/>
  <c r="AG12" i="61" s="1"/>
  <c r="AG13" i="61" s="1"/>
  <c r="AG14" i="61" s="1"/>
  <c r="AA4" i="61"/>
  <c r="AA5" i="61" s="1"/>
  <c r="AA6" i="61" s="1"/>
  <c r="AA7" i="61" s="1"/>
  <c r="AA8" i="61" s="1"/>
  <c r="AA9" i="61" s="1"/>
  <c r="AA10" i="61" s="1"/>
  <c r="AA11" i="61" s="1"/>
  <c r="AA12" i="61" s="1"/>
  <c r="AA13" i="61" s="1"/>
  <c r="AA14" i="61" s="1"/>
  <c r="AA15" i="61" s="1"/>
  <c r="AA16" i="61" s="1"/>
  <c r="AA17" i="61" s="1"/>
  <c r="AA18" i="61" s="1"/>
  <c r="AA19" i="61" s="1"/>
  <c r="AA20" i="61" s="1"/>
  <c r="AA21" i="61" s="1"/>
  <c r="AA22" i="61" s="1"/>
  <c r="AA23" i="61" s="1"/>
  <c r="AA24" i="61" s="1"/>
  <c r="AA25" i="61" s="1"/>
  <c r="AA26" i="61" s="1"/>
  <c r="AA27" i="61" s="1"/>
  <c r="AA28" i="61" s="1"/>
  <c r="AA29" i="61" s="1"/>
  <c r="AA30" i="61" s="1"/>
  <c r="AA31" i="61" s="1"/>
  <c r="AA32" i="61" s="1"/>
  <c r="AA33" i="61" s="1"/>
  <c r="AA34" i="61" s="1"/>
  <c r="AA35" i="61" s="1"/>
  <c r="AA36" i="61" s="1"/>
  <c r="AA37" i="61" s="1"/>
  <c r="AA38" i="61" s="1"/>
  <c r="AA39" i="61" s="1"/>
  <c r="AA40" i="61" s="1"/>
  <c r="AA41" i="61" s="1"/>
  <c r="AA42" i="61" s="1"/>
  <c r="AA43" i="61" s="1"/>
  <c r="AA44" i="61" s="1"/>
  <c r="AA45" i="61" s="1"/>
  <c r="AA46" i="61" s="1"/>
  <c r="AA47" i="61" s="1"/>
  <c r="AA48" i="61" s="1"/>
  <c r="AA49" i="61" s="1"/>
  <c r="AA50" i="61" s="1"/>
  <c r="AA51" i="61" s="1"/>
  <c r="AA52" i="61" s="1"/>
  <c r="AA53" i="61" s="1"/>
  <c r="AA54" i="61" s="1"/>
  <c r="AA55" i="61" s="1"/>
  <c r="AA56" i="61" s="1"/>
  <c r="AA57" i="61" s="1"/>
  <c r="AA58" i="61" s="1"/>
  <c r="AA59" i="61" s="1"/>
  <c r="AA60" i="61" s="1"/>
  <c r="AA61" i="61" s="1"/>
  <c r="AA62" i="61" s="1"/>
  <c r="AA63" i="61" s="1"/>
  <c r="AA64" i="61" s="1"/>
  <c r="AA65" i="61" s="1"/>
  <c r="AA66" i="61" s="1"/>
  <c r="AA67" i="61" s="1"/>
  <c r="AA68" i="61" s="1"/>
  <c r="AA69" i="61" s="1"/>
  <c r="AA70" i="61" s="1"/>
  <c r="AA71" i="61" s="1"/>
  <c r="AA72" i="61" s="1"/>
  <c r="AA73" i="61" s="1"/>
  <c r="AA74" i="61" s="1"/>
  <c r="U4" i="61"/>
  <c r="U5" i="61" s="1"/>
  <c r="U6" i="61" s="1"/>
  <c r="U7" i="61" s="1"/>
  <c r="U8" i="61" s="1"/>
  <c r="AD14" i="61"/>
  <c r="AF14" i="61" s="1"/>
  <c r="X45" i="61"/>
  <c r="Z45" i="61" s="1"/>
  <c r="I86" i="61"/>
  <c r="R16" i="61"/>
  <c r="T16" i="61" s="1"/>
  <c r="J31" i="61"/>
  <c r="I77" i="61"/>
  <c r="I83" i="61"/>
  <c r="I73" i="61"/>
  <c r="I89" i="61"/>
  <c r="I43" i="61"/>
  <c r="I11" i="61"/>
  <c r="I39" i="61"/>
  <c r="I57" i="61"/>
  <c r="M3" i="61"/>
  <c r="L4" i="61"/>
  <c r="K5" i="61" s="1"/>
  <c r="M4" i="61" s="1"/>
  <c r="R46" i="61"/>
  <c r="T46" i="61" s="1"/>
  <c r="I46" i="61"/>
  <c r="X90" i="61"/>
  <c r="Z90" i="61" s="1"/>
  <c r="I90" i="61"/>
  <c r="I17" i="61"/>
  <c r="R24" i="61"/>
  <c r="T24" i="61" s="1"/>
  <c r="R32" i="61"/>
  <c r="T32" i="61" s="1"/>
  <c r="I35" i="61"/>
  <c r="I49" i="61"/>
  <c r="R55" i="61"/>
  <c r="T55" i="61" s="1"/>
  <c r="I55" i="61"/>
  <c r="I75" i="61"/>
  <c r="I4" i="61"/>
  <c r="I7" i="61"/>
  <c r="I10" i="61"/>
  <c r="I37" i="61"/>
  <c r="I44" i="61"/>
  <c r="I59" i="61"/>
  <c r="J59" i="61"/>
  <c r="I67" i="61"/>
  <c r="R67" i="61"/>
  <c r="T67" i="61" s="1"/>
  <c r="J76" i="61"/>
  <c r="I76" i="61"/>
  <c r="I13" i="61"/>
  <c r="I21" i="61"/>
  <c r="I29" i="61"/>
  <c r="R38" i="61"/>
  <c r="T38" i="61" s="1"/>
  <c r="I38" i="61"/>
  <c r="I47" i="61"/>
  <c r="I50" i="61"/>
  <c r="I51" i="61"/>
  <c r="J63" i="61"/>
  <c r="AD64" i="61"/>
  <c r="AF64" i="61" s="1"/>
  <c r="I64" i="61"/>
  <c r="J81" i="61"/>
  <c r="I81" i="61"/>
  <c r="I82" i="61"/>
  <c r="J91" i="61"/>
  <c r="I91" i="61"/>
  <c r="I5" i="61"/>
  <c r="I6" i="61"/>
  <c r="I19" i="61"/>
  <c r="I60" i="61"/>
  <c r="I9" i="61"/>
  <c r="R20" i="61"/>
  <c r="T20" i="61" s="1"/>
  <c r="J30" i="61"/>
  <c r="I36" i="61"/>
  <c r="I53" i="61"/>
  <c r="R8" i="61"/>
  <c r="T8" i="61" s="1"/>
  <c r="J12" i="61"/>
  <c r="I15" i="61"/>
  <c r="I18" i="61"/>
  <c r="J48" i="61"/>
  <c r="I48" i="61"/>
  <c r="I56" i="61"/>
  <c r="AD94" i="61"/>
  <c r="AF94" i="61" s="1"/>
  <c r="I94" i="61"/>
  <c r="AD98" i="61"/>
  <c r="AF98" i="61" s="1"/>
  <c r="I98" i="61"/>
  <c r="I3" i="61"/>
  <c r="I27" i="61"/>
  <c r="I41" i="61"/>
  <c r="J22" i="61"/>
  <c r="R28" i="61"/>
  <c r="T28" i="61" s="1"/>
  <c r="I71" i="61"/>
  <c r="I25" i="61"/>
  <c r="I34" i="61"/>
  <c r="AD52" i="61"/>
  <c r="AF52" i="61" s="1"/>
  <c r="I61" i="61"/>
  <c r="AD78" i="61"/>
  <c r="AF78" i="61" s="1"/>
  <c r="I78" i="61"/>
  <c r="AD87" i="61"/>
  <c r="AF87" i="61" s="1"/>
  <c r="I87" i="61"/>
  <c r="J97" i="61"/>
  <c r="I97" i="61"/>
  <c r="I54" i="61"/>
  <c r="R54" i="61"/>
  <c r="T54" i="61" s="1"/>
  <c r="J62" i="61"/>
  <c r="I62" i="61"/>
  <c r="J84" i="61"/>
  <c r="I84" i="61"/>
  <c r="J95" i="61"/>
  <c r="I95" i="61"/>
  <c r="R42" i="61"/>
  <c r="T42" i="61" s="1"/>
  <c r="I42" i="61"/>
  <c r="I93" i="61"/>
  <c r="J93" i="61"/>
  <c r="I70" i="61"/>
  <c r="I72" i="61"/>
  <c r="J69" i="61"/>
  <c r="I69" i="61"/>
  <c r="J72" i="61"/>
  <c r="J79" i="61"/>
  <c r="I79" i="61"/>
  <c r="I66" i="61"/>
  <c r="R66" i="61"/>
  <c r="T66" i="61" s="1"/>
  <c r="X74" i="61"/>
  <c r="Z74" i="61" s="1"/>
  <c r="I74" i="61"/>
  <c r="J88" i="61"/>
  <c r="I88" i="61"/>
  <c r="J80" i="61"/>
  <c r="I80" i="61"/>
  <c r="AD86" i="61"/>
  <c r="AF86" i="61" s="1"/>
  <c r="J96" i="61"/>
  <c r="I96" i="61"/>
  <c r="J92" i="61"/>
  <c r="I92" i="61"/>
  <c r="Y4" i="60"/>
  <c r="S4" i="60"/>
  <c r="AB86" i="60"/>
  <c r="AD86" i="60" s="1"/>
  <c r="G23" i="60"/>
  <c r="G47" i="60"/>
  <c r="V58" i="60"/>
  <c r="X58" i="60" s="1"/>
  <c r="V73" i="60"/>
  <c r="X73" i="60" s="1"/>
  <c r="G9" i="60"/>
  <c r="P11" i="60"/>
  <c r="R11" i="60" s="1"/>
  <c r="G18" i="60"/>
  <c r="G30" i="60"/>
  <c r="S5" i="60"/>
  <c r="S6" i="60" s="1"/>
  <c r="S7" i="60" s="1"/>
  <c r="S8" i="60" s="1"/>
  <c r="S9" i="60" s="1"/>
  <c r="S10" i="60" s="1"/>
  <c r="S11" i="60" s="1"/>
  <c r="S12" i="60" s="1"/>
  <c r="S13" i="60" s="1"/>
  <c r="S14" i="60" s="1"/>
  <c r="S15" i="60" s="1"/>
  <c r="S16" i="60" s="1"/>
  <c r="S17" i="60" s="1"/>
  <c r="S18" i="60" s="1"/>
  <c r="S19" i="60" s="1"/>
  <c r="S20" i="60" s="1"/>
  <c r="S21" i="60" s="1"/>
  <c r="S22" i="60" s="1"/>
  <c r="S23" i="60" s="1"/>
  <c r="S24" i="60" s="1"/>
  <c r="S25" i="60" s="1"/>
  <c r="S26" i="60" s="1"/>
  <c r="S27" i="60" s="1"/>
  <c r="S28" i="60" s="1"/>
  <c r="S29" i="60" s="1"/>
  <c r="S30" i="60" s="1"/>
  <c r="S31" i="60" s="1"/>
  <c r="S32" i="60" s="1"/>
  <c r="S33" i="60" s="1"/>
  <c r="S34" i="60" s="1"/>
  <c r="S35" i="60" s="1"/>
  <c r="S36" i="60" s="1"/>
  <c r="S37" i="60" s="1"/>
  <c r="S38" i="60" s="1"/>
  <c r="S39" i="60" s="1"/>
  <c r="S40" i="60" s="1"/>
  <c r="S41" i="60" s="1"/>
  <c r="S42" i="60" s="1"/>
  <c r="S43" i="60" s="1"/>
  <c r="S44" i="60" s="1"/>
  <c r="S45" i="60" s="1"/>
  <c r="S46" i="60" s="1"/>
  <c r="S47" i="60" s="1"/>
  <c r="S48" i="60" s="1"/>
  <c r="S49" i="60" s="1"/>
  <c r="S50" i="60" s="1"/>
  <c r="S51" i="60" s="1"/>
  <c r="S52" i="60" s="1"/>
  <c r="S53" i="60" s="1"/>
  <c r="S54" i="60" s="1"/>
  <c r="S55" i="60" s="1"/>
  <c r="S56" i="60" s="1"/>
  <c r="S57" i="60" s="1"/>
  <c r="S58" i="60" s="1"/>
  <c r="S59" i="60" s="1"/>
  <c r="S60" i="60" s="1"/>
  <c r="S61" i="60" s="1"/>
  <c r="S62" i="60" s="1"/>
  <c r="S63" i="60" s="1"/>
  <c r="S64" i="60" s="1"/>
  <c r="S65" i="60" s="1"/>
  <c r="S66" i="60" s="1"/>
  <c r="S67" i="60" s="1"/>
  <c r="S68" i="60" s="1"/>
  <c r="S69" i="60" s="1"/>
  <c r="S70" i="60" s="1"/>
  <c r="S71" i="60" s="1"/>
  <c r="S72" i="60" s="1"/>
  <c r="S73" i="60" s="1"/>
  <c r="S74" i="60" s="1"/>
  <c r="S75" i="60" s="1"/>
  <c r="S76" i="60" s="1"/>
  <c r="S77" i="60" s="1"/>
  <c r="S78" i="60" s="1"/>
  <c r="S79" i="60" s="1"/>
  <c r="S80" i="60" s="1"/>
  <c r="S81" i="60" s="1"/>
  <c r="S82" i="60" s="1"/>
  <c r="S83" i="60" s="1"/>
  <c r="S84" i="60" s="1"/>
  <c r="S85" i="60" s="1"/>
  <c r="S86" i="60" s="1"/>
  <c r="S87" i="60" s="1"/>
  <c r="S88" i="60" s="1"/>
  <c r="S89" i="60" s="1"/>
  <c r="S90" i="60" s="1"/>
  <c r="S91" i="60" s="1"/>
  <c r="S92" i="60" s="1"/>
  <c r="S93" i="60" s="1"/>
  <c r="S94" i="60" s="1"/>
  <c r="S95" i="60" s="1"/>
  <c r="S96" i="60" s="1"/>
  <c r="S97" i="60" s="1"/>
  <c r="S98" i="60" s="1"/>
  <c r="G43" i="60"/>
  <c r="G7" i="60"/>
  <c r="G51" i="60"/>
  <c r="G74" i="60"/>
  <c r="G35" i="60"/>
  <c r="G89" i="60"/>
  <c r="G19" i="60"/>
  <c r="G42" i="60"/>
  <c r="H59" i="60"/>
  <c r="G97" i="60"/>
  <c r="K3" i="60"/>
  <c r="J4" i="60"/>
  <c r="I5" i="60" s="1"/>
  <c r="K4" i="60" s="1"/>
  <c r="H50" i="60"/>
  <c r="G50" i="60"/>
  <c r="H65" i="60"/>
  <c r="G65" i="60"/>
  <c r="H6" i="60"/>
  <c r="G6" i="60"/>
  <c r="Y5" i="60"/>
  <c r="Y6" i="60" s="1"/>
  <c r="Y7" i="60" s="1"/>
  <c r="Y8" i="60" s="1"/>
  <c r="Y9" i="60" s="1"/>
  <c r="Y10" i="60" s="1"/>
  <c r="Y11" i="60" s="1"/>
  <c r="Y12" i="60" s="1"/>
  <c r="Y13" i="60" s="1"/>
  <c r="Y14" i="60" s="1"/>
  <c r="Y15" i="60" s="1"/>
  <c r="V15" i="60"/>
  <c r="X15" i="60" s="1"/>
  <c r="G15" i="60"/>
  <c r="V33" i="60"/>
  <c r="X33" i="60" s="1"/>
  <c r="G33" i="60"/>
  <c r="H8" i="60"/>
  <c r="G8" i="60"/>
  <c r="V20" i="60"/>
  <c r="X20" i="60" s="1"/>
  <c r="G20" i="60"/>
  <c r="G12" i="60"/>
  <c r="G21" i="60"/>
  <c r="H21" i="60"/>
  <c r="AB39" i="60"/>
  <c r="AD39" i="60" s="1"/>
  <c r="G39" i="60"/>
  <c r="G54" i="60"/>
  <c r="P54" i="60"/>
  <c r="R54" i="60" s="1"/>
  <c r="G10" i="60"/>
  <c r="G29" i="60"/>
  <c r="P29" i="60"/>
  <c r="R29" i="60" s="1"/>
  <c r="H44" i="60"/>
  <c r="G44" i="60"/>
  <c r="G75" i="60"/>
  <c r="H75" i="60"/>
  <c r="G77" i="60"/>
  <c r="V77" i="60"/>
  <c r="X77" i="60" s="1"/>
  <c r="AE4" i="60"/>
  <c r="AE5" i="60" s="1"/>
  <c r="AE6" i="60" s="1"/>
  <c r="AE7" i="60" s="1"/>
  <c r="AE8" i="60" s="1"/>
  <c r="AE9" i="60" s="1"/>
  <c r="AE10" i="60" s="1"/>
  <c r="AE11" i="60" s="1"/>
  <c r="AE12" i="60" s="1"/>
  <c r="AE13" i="60" s="1"/>
  <c r="AE14" i="60" s="1"/>
  <c r="AE15" i="60" s="1"/>
  <c r="AE16" i="60" s="1"/>
  <c r="AE17" i="60" s="1"/>
  <c r="AE18" i="60" s="1"/>
  <c r="AE19" i="60" s="1"/>
  <c r="AE20" i="60" s="1"/>
  <c r="AE21" i="60" s="1"/>
  <c r="AE22" i="60" s="1"/>
  <c r="AE23" i="60" s="1"/>
  <c r="AE24" i="60" s="1"/>
  <c r="AE25" i="60" s="1"/>
  <c r="AE26" i="60" s="1"/>
  <c r="AE27" i="60" s="1"/>
  <c r="AE28" i="60" s="1"/>
  <c r="AE29" i="60" s="1"/>
  <c r="AE30" i="60" s="1"/>
  <c r="AE31" i="60" s="1"/>
  <c r="AE32" i="60" s="1"/>
  <c r="AE33" i="60" s="1"/>
  <c r="AE34" i="60" s="1"/>
  <c r="AE35" i="60" s="1"/>
  <c r="AE36" i="60" s="1"/>
  <c r="AE37" i="60" s="1"/>
  <c r="AE38" i="60" s="1"/>
  <c r="AE39" i="60" s="1"/>
  <c r="P23" i="60"/>
  <c r="R23" i="60" s="1"/>
  <c r="V51" i="60"/>
  <c r="X51" i="60" s="1"/>
  <c r="G70" i="60"/>
  <c r="V82" i="60"/>
  <c r="X82" i="60" s="1"/>
  <c r="G82" i="60"/>
  <c r="G52" i="60"/>
  <c r="H61" i="60"/>
  <c r="G61" i="60"/>
  <c r="G3" i="60"/>
  <c r="G17" i="60"/>
  <c r="G34" i="60"/>
  <c r="G37" i="60"/>
  <c r="H40" i="60"/>
  <c r="G40" i="60"/>
  <c r="G26" i="60"/>
  <c r="H30" i="60"/>
  <c r="G95" i="60"/>
  <c r="H95" i="60"/>
  <c r="H9" i="60"/>
  <c r="G14" i="60"/>
  <c r="G16" i="60"/>
  <c r="G25" i="60"/>
  <c r="H27" i="60"/>
  <c r="H32" i="60"/>
  <c r="G32" i="60"/>
  <c r="G48" i="60"/>
  <c r="V55" i="60"/>
  <c r="X55" i="60" s="1"/>
  <c r="G55" i="60"/>
  <c r="H70" i="60"/>
  <c r="G4" i="60"/>
  <c r="G13" i="60"/>
  <c r="G41" i="60"/>
  <c r="H41" i="60"/>
  <c r="G64" i="60"/>
  <c r="H64" i="60"/>
  <c r="AB76" i="60"/>
  <c r="AD76" i="60" s="1"/>
  <c r="G76" i="60"/>
  <c r="G31" i="60"/>
  <c r="G38" i="60"/>
  <c r="V90" i="60"/>
  <c r="X90" i="60" s="1"/>
  <c r="G90" i="60"/>
  <c r="G98" i="60"/>
  <c r="H98" i="60"/>
  <c r="V63" i="60"/>
  <c r="X63" i="60" s="1"/>
  <c r="G63" i="60"/>
  <c r="G87" i="60"/>
  <c r="H87" i="60"/>
  <c r="G56" i="60"/>
  <c r="H56" i="60"/>
  <c r="H57" i="60"/>
  <c r="G57" i="60"/>
  <c r="G62" i="60"/>
  <c r="P62" i="60"/>
  <c r="R62" i="60" s="1"/>
  <c r="P88" i="60"/>
  <c r="R88" i="60" s="1"/>
  <c r="G88" i="60"/>
  <c r="G49" i="60"/>
  <c r="H72" i="60"/>
  <c r="G72" i="60"/>
  <c r="G53" i="60"/>
  <c r="H66" i="60"/>
  <c r="G66" i="60"/>
  <c r="G67" i="60"/>
  <c r="G68" i="60"/>
  <c r="G60" i="60"/>
  <c r="G69" i="60"/>
  <c r="H78" i="60"/>
  <c r="G78" i="60"/>
  <c r="H80" i="60"/>
  <c r="G80" i="60"/>
  <c r="G81" i="60"/>
  <c r="G83" i="60"/>
  <c r="H83" i="60"/>
  <c r="G91" i="60"/>
  <c r="G71" i="60"/>
  <c r="G79" i="60"/>
  <c r="Y4" i="59"/>
  <c r="Y5" i="59" s="1"/>
  <c r="Y6" i="59" s="1"/>
  <c r="AB73" i="59"/>
  <c r="AD73" i="59" s="1"/>
  <c r="V83" i="59"/>
  <c r="X83" i="59" s="1"/>
  <c r="Y7" i="59"/>
  <c r="G48" i="59"/>
  <c r="G55" i="59"/>
  <c r="G87" i="59"/>
  <c r="G50" i="59"/>
  <c r="G41" i="59"/>
  <c r="G54" i="59"/>
  <c r="G34" i="59"/>
  <c r="G33" i="59"/>
  <c r="G77" i="59"/>
  <c r="G75" i="59"/>
  <c r="G18" i="59"/>
  <c r="G51" i="59"/>
  <c r="G98" i="59"/>
  <c r="G11" i="59"/>
  <c r="G38" i="59"/>
  <c r="G46" i="59"/>
  <c r="G94" i="59"/>
  <c r="G58" i="59"/>
  <c r="G62" i="59"/>
  <c r="AE4" i="59"/>
  <c r="AE5" i="59" s="1"/>
  <c r="AE6" i="59" s="1"/>
  <c r="AE7" i="59" s="1"/>
  <c r="AE8" i="59" s="1"/>
  <c r="AE9" i="59" s="1"/>
  <c r="AE10" i="59" s="1"/>
  <c r="AE11" i="59" s="1"/>
  <c r="AE12" i="59" s="1"/>
  <c r="AE13" i="59" s="1"/>
  <c r="AE14" i="59" s="1"/>
  <c r="AE15" i="59" s="1"/>
  <c r="AE16" i="59" s="1"/>
  <c r="AE17" i="59" s="1"/>
  <c r="AE18" i="59" s="1"/>
  <c r="AE19" i="59" s="1"/>
  <c r="I5" i="59"/>
  <c r="K4" i="59" s="1"/>
  <c r="V7" i="59"/>
  <c r="X7" i="59" s="1"/>
  <c r="G7" i="59"/>
  <c r="G9" i="59"/>
  <c r="G67" i="59"/>
  <c r="H67" i="59"/>
  <c r="G95" i="59"/>
  <c r="H95" i="59"/>
  <c r="P10" i="59"/>
  <c r="R10" i="59" s="1"/>
  <c r="P18" i="59"/>
  <c r="R18" i="59" s="1"/>
  <c r="H35" i="59"/>
  <c r="G35" i="59"/>
  <c r="P42" i="59"/>
  <c r="R42" i="59" s="1"/>
  <c r="G42" i="59"/>
  <c r="V43" i="59"/>
  <c r="X43" i="59" s="1"/>
  <c r="G43" i="59"/>
  <c r="G59" i="59"/>
  <c r="G63" i="59"/>
  <c r="V47" i="59"/>
  <c r="X47" i="59" s="1"/>
  <c r="G47" i="59"/>
  <c r="P3" i="59"/>
  <c r="R3" i="59" s="1"/>
  <c r="S4" i="59" s="1"/>
  <c r="S5" i="59" s="1"/>
  <c r="S6" i="59" s="1"/>
  <c r="S7" i="59" s="1"/>
  <c r="S8" i="59" s="1"/>
  <c r="S9" i="59" s="1"/>
  <c r="S10" i="59" s="1"/>
  <c r="G3" i="59"/>
  <c r="AB19" i="59"/>
  <c r="AD19" i="59" s="1"/>
  <c r="G19" i="59"/>
  <c r="G39" i="59"/>
  <c r="G93" i="59"/>
  <c r="G96" i="59"/>
  <c r="H96" i="59"/>
  <c r="G4" i="59"/>
  <c r="G12" i="59"/>
  <c r="H12" i="59"/>
  <c r="G14" i="59"/>
  <c r="H32" i="59"/>
  <c r="H36" i="59"/>
  <c r="G5" i="59"/>
  <c r="P5" i="59"/>
  <c r="R5" i="59" s="1"/>
  <c r="H20" i="59"/>
  <c r="G37" i="59"/>
  <c r="J4" i="59"/>
  <c r="G16" i="59"/>
  <c r="G17" i="59"/>
  <c r="G22" i="59"/>
  <c r="P22" i="59"/>
  <c r="R22" i="59" s="1"/>
  <c r="G26" i="59"/>
  <c r="G40" i="59"/>
  <c r="H40" i="59"/>
  <c r="G61" i="59"/>
  <c r="P61" i="59"/>
  <c r="R61" i="59" s="1"/>
  <c r="P78" i="59"/>
  <c r="R78" i="59" s="1"/>
  <c r="G78" i="59"/>
  <c r="H91" i="59"/>
  <c r="G27" i="59"/>
  <c r="G88" i="59"/>
  <c r="G6" i="59"/>
  <c r="H23" i="59"/>
  <c r="G23" i="59"/>
  <c r="G31" i="59"/>
  <c r="G49" i="59"/>
  <c r="G53" i="59"/>
  <c r="G70" i="59"/>
  <c r="P70" i="59"/>
  <c r="R70" i="59" s="1"/>
  <c r="H79" i="59"/>
  <c r="G8" i="59"/>
  <c r="H8" i="59"/>
  <c r="H25" i="59"/>
  <c r="G25" i="59"/>
  <c r="G64" i="59"/>
  <c r="H64" i="59"/>
  <c r="G74" i="59"/>
  <c r="V74" i="59"/>
  <c r="X74" i="59" s="1"/>
  <c r="AB82" i="59"/>
  <c r="AD82" i="59" s="1"/>
  <c r="G82" i="59"/>
  <c r="G28" i="59"/>
  <c r="G29" i="59"/>
  <c r="G57" i="59"/>
  <c r="P66" i="59"/>
  <c r="R66" i="59" s="1"/>
  <c r="G66" i="59"/>
  <c r="G69" i="59"/>
  <c r="H69" i="59"/>
  <c r="G72" i="59"/>
  <c r="G90" i="59"/>
  <c r="G92" i="59"/>
  <c r="H92" i="59"/>
  <c r="G24" i="59"/>
  <c r="G56" i="59"/>
  <c r="G76" i="59"/>
  <c r="H76" i="59"/>
  <c r="G86" i="59"/>
  <c r="G97" i="59"/>
  <c r="G44" i="59"/>
  <c r="G60" i="59"/>
  <c r="H60" i="59"/>
  <c r="G80" i="59"/>
  <c r="G85" i="59"/>
  <c r="G68" i="59"/>
  <c r="G84" i="59"/>
  <c r="Y4" i="58"/>
  <c r="AB57" i="58"/>
  <c r="AD57" i="58" s="1"/>
  <c r="V44" i="58"/>
  <c r="X44" i="58" s="1"/>
  <c r="Y5" i="58"/>
  <c r="Y6" i="58" s="1"/>
  <c r="Y7" i="58" s="1"/>
  <c r="G96" i="58"/>
  <c r="P40" i="58"/>
  <c r="R40" i="58" s="1"/>
  <c r="G80" i="58"/>
  <c r="G8" i="58"/>
  <c r="G24" i="58"/>
  <c r="G67" i="58"/>
  <c r="G83" i="58"/>
  <c r="H27" i="58"/>
  <c r="G42" i="58"/>
  <c r="G55" i="58"/>
  <c r="G41" i="58"/>
  <c r="G75" i="58"/>
  <c r="H95" i="58"/>
  <c r="J4" i="58"/>
  <c r="K3" i="58"/>
  <c r="I5" i="58"/>
  <c r="K4" i="58"/>
  <c r="H21" i="58"/>
  <c r="G21" i="58"/>
  <c r="H22" i="58"/>
  <c r="G22" i="58"/>
  <c r="H30" i="58"/>
  <c r="G30" i="58"/>
  <c r="G33" i="58"/>
  <c r="H33" i="58"/>
  <c r="AB38" i="58"/>
  <c r="AD38" i="58" s="1"/>
  <c r="G38" i="58"/>
  <c r="AE5" i="58"/>
  <c r="AE6" i="58" s="1"/>
  <c r="AE7" i="58" s="1"/>
  <c r="AE8" i="58" s="1"/>
  <c r="AE9" i="58" s="1"/>
  <c r="AE10" i="58" s="1"/>
  <c r="AE11" i="58" s="1"/>
  <c r="AE12" i="58" s="1"/>
  <c r="AE13" i="58" s="1"/>
  <c r="AE14" i="58" s="1"/>
  <c r="AE15" i="58" s="1"/>
  <c r="AE16" i="58" s="1"/>
  <c r="AE17" i="58" s="1"/>
  <c r="AE18" i="58" s="1"/>
  <c r="AE19" i="58" s="1"/>
  <c r="AE20" i="58" s="1"/>
  <c r="AE21" i="58" s="1"/>
  <c r="AE22" i="58" s="1"/>
  <c r="AE23" i="58" s="1"/>
  <c r="AE24" i="58" s="1"/>
  <c r="AE25" i="58" s="1"/>
  <c r="AE26" i="58" s="1"/>
  <c r="AE27" i="58" s="1"/>
  <c r="AE28" i="58" s="1"/>
  <c r="AE29" i="58" s="1"/>
  <c r="AE30" i="58" s="1"/>
  <c r="AE31" i="58" s="1"/>
  <c r="AE32" i="58" s="1"/>
  <c r="AE33" i="58" s="1"/>
  <c r="AE34" i="58" s="1"/>
  <c r="AE35" i="58" s="1"/>
  <c r="AE36" i="58" s="1"/>
  <c r="AE37" i="58" s="1"/>
  <c r="AE38" i="58" s="1"/>
  <c r="AE39" i="58" s="1"/>
  <c r="AE40" i="58" s="1"/>
  <c r="AE41" i="58" s="1"/>
  <c r="AE42" i="58" s="1"/>
  <c r="AE43" i="58" s="1"/>
  <c r="AE44" i="58" s="1"/>
  <c r="AE45" i="58" s="1"/>
  <c r="AE46" i="58" s="1"/>
  <c r="AE47" i="58" s="1"/>
  <c r="AE48" i="58" s="1"/>
  <c r="AE49" i="58" s="1"/>
  <c r="AE50" i="58" s="1"/>
  <c r="AE51" i="58" s="1"/>
  <c r="AE52" i="58" s="1"/>
  <c r="AE53" i="58" s="1"/>
  <c r="AE54" i="58" s="1"/>
  <c r="AE55" i="58" s="1"/>
  <c r="AE56" i="58" s="1"/>
  <c r="AE57" i="58" s="1"/>
  <c r="AE58" i="58" s="1"/>
  <c r="AE59" i="58" s="1"/>
  <c r="AE60" i="58" s="1"/>
  <c r="AE61" i="58" s="1"/>
  <c r="AE62" i="58" s="1"/>
  <c r="AE63" i="58" s="1"/>
  <c r="AE64" i="58" s="1"/>
  <c r="AE65" i="58" s="1"/>
  <c r="AE66" i="58" s="1"/>
  <c r="AE67" i="58" s="1"/>
  <c r="AE68" i="58" s="1"/>
  <c r="AE69" i="58" s="1"/>
  <c r="AE70" i="58" s="1"/>
  <c r="AE71" i="58" s="1"/>
  <c r="AE72" i="58" s="1"/>
  <c r="AE73" i="58" s="1"/>
  <c r="AE74" i="58" s="1"/>
  <c r="AE75" i="58" s="1"/>
  <c r="AE76" i="58" s="1"/>
  <c r="AE77" i="58" s="1"/>
  <c r="AE78" i="58" s="1"/>
  <c r="AE79" i="58" s="1"/>
  <c r="AE80" i="58" s="1"/>
  <c r="AE81" i="58" s="1"/>
  <c r="AE82" i="58" s="1"/>
  <c r="AE83" i="58" s="1"/>
  <c r="AE84" i="58" s="1"/>
  <c r="AE85" i="58" s="1"/>
  <c r="AE86" i="58" s="1"/>
  <c r="AE87" i="58" s="1"/>
  <c r="AE88" i="58" s="1"/>
  <c r="AE89" i="58" s="1"/>
  <c r="AE90" i="58" s="1"/>
  <c r="AE91" i="58" s="1"/>
  <c r="AE92" i="58" s="1"/>
  <c r="AE93" i="58" s="1"/>
  <c r="AE94" i="58" s="1"/>
  <c r="V7" i="58"/>
  <c r="X7" i="58" s="1"/>
  <c r="G7" i="58"/>
  <c r="H8" i="58"/>
  <c r="H19" i="58"/>
  <c r="G19" i="58"/>
  <c r="H28" i="58"/>
  <c r="G28" i="58"/>
  <c r="G94" i="58"/>
  <c r="AB94" i="58"/>
  <c r="AD94" i="58" s="1"/>
  <c r="H24" i="58"/>
  <c r="H46" i="58"/>
  <c r="G46" i="58"/>
  <c r="G6" i="58"/>
  <c r="G29" i="58"/>
  <c r="V31" i="58"/>
  <c r="X31" i="58" s="1"/>
  <c r="G31" i="58"/>
  <c r="P86" i="58"/>
  <c r="R86" i="58" s="1"/>
  <c r="G86" i="58"/>
  <c r="G90" i="58"/>
  <c r="AB59" i="58"/>
  <c r="AD59" i="58" s="1"/>
  <c r="G59" i="58"/>
  <c r="H63" i="58"/>
  <c r="G63" i="58"/>
  <c r="AB97" i="58"/>
  <c r="AD97" i="58" s="1"/>
  <c r="G97" i="58"/>
  <c r="V23" i="58"/>
  <c r="X23" i="58" s="1"/>
  <c r="G23" i="58"/>
  <c r="H12" i="58"/>
  <c r="G12" i="58"/>
  <c r="G16" i="58"/>
  <c r="G17" i="58"/>
  <c r="H25" i="58"/>
  <c r="G25" i="58"/>
  <c r="V26" i="58"/>
  <c r="X26" i="58" s="1"/>
  <c r="G26" i="58"/>
  <c r="G71" i="58"/>
  <c r="H71" i="58"/>
  <c r="H5" i="58"/>
  <c r="G5" i="58"/>
  <c r="H9" i="58"/>
  <c r="G9" i="58"/>
  <c r="H34" i="58"/>
  <c r="G34" i="58"/>
  <c r="V10" i="58"/>
  <c r="X10" i="58" s="1"/>
  <c r="G10" i="58"/>
  <c r="G11" i="58"/>
  <c r="G13" i="58"/>
  <c r="P47" i="58"/>
  <c r="R47" i="58" s="1"/>
  <c r="G47" i="58"/>
  <c r="G50" i="58"/>
  <c r="P51" i="58"/>
  <c r="R51" i="58" s="1"/>
  <c r="G51" i="58"/>
  <c r="V53" i="58"/>
  <c r="X53" i="58" s="1"/>
  <c r="G53" i="58"/>
  <c r="G60" i="58"/>
  <c r="V60" i="58"/>
  <c r="X60" i="58" s="1"/>
  <c r="G78" i="58"/>
  <c r="P78" i="58"/>
  <c r="R78" i="58" s="1"/>
  <c r="P43" i="58"/>
  <c r="R43" i="58" s="1"/>
  <c r="G43" i="58"/>
  <c r="S4" i="58"/>
  <c r="S5" i="58" s="1"/>
  <c r="S6" i="58" s="1"/>
  <c r="S7" i="58" s="1"/>
  <c r="S8" i="58" s="1"/>
  <c r="S9" i="58" s="1"/>
  <c r="S10" i="58" s="1"/>
  <c r="S11" i="58" s="1"/>
  <c r="S12" i="58" s="1"/>
  <c r="S13" i="58" s="1"/>
  <c r="S14" i="58" s="1"/>
  <c r="S15" i="58" s="1"/>
  <c r="S16" i="58" s="1"/>
  <c r="S17" i="58" s="1"/>
  <c r="S18" i="58" s="1"/>
  <c r="S19" i="58" s="1"/>
  <c r="S20" i="58" s="1"/>
  <c r="S21" i="58" s="1"/>
  <c r="S22" i="58" s="1"/>
  <c r="S23" i="58" s="1"/>
  <c r="S24" i="58" s="1"/>
  <c r="S25" i="58" s="1"/>
  <c r="S26" i="58" s="1"/>
  <c r="S27" i="58" s="1"/>
  <c r="S28" i="58" s="1"/>
  <c r="S29" i="58" s="1"/>
  <c r="S30" i="58" s="1"/>
  <c r="S31" i="58" s="1"/>
  <c r="S32" i="58" s="1"/>
  <c r="S33" i="58" s="1"/>
  <c r="S34" i="58" s="1"/>
  <c r="S35" i="58" s="1"/>
  <c r="G37" i="58"/>
  <c r="G66" i="58"/>
  <c r="P66" i="58"/>
  <c r="R66" i="58" s="1"/>
  <c r="G68" i="58"/>
  <c r="H68" i="58"/>
  <c r="G69" i="58"/>
  <c r="P69" i="58"/>
  <c r="R69" i="58" s="1"/>
  <c r="V74" i="58"/>
  <c r="X74" i="58" s="1"/>
  <c r="G74" i="58"/>
  <c r="G15" i="58"/>
  <c r="G18" i="58"/>
  <c r="G32" i="58"/>
  <c r="G36" i="58"/>
  <c r="G48" i="58"/>
  <c r="G56" i="58"/>
  <c r="G58" i="58"/>
  <c r="H73" i="58"/>
  <c r="G73" i="58"/>
  <c r="H80" i="58"/>
  <c r="G35" i="58"/>
  <c r="P35" i="58"/>
  <c r="R35" i="58" s="1"/>
  <c r="G52" i="58"/>
  <c r="G64" i="58"/>
  <c r="P39" i="58"/>
  <c r="R39" i="58" s="1"/>
  <c r="G39" i="58"/>
  <c r="G45" i="58"/>
  <c r="G93" i="58"/>
  <c r="H93" i="58"/>
  <c r="H96" i="58"/>
  <c r="G49" i="58"/>
  <c r="G54" i="58"/>
  <c r="V75" i="58"/>
  <c r="X75" i="58" s="1"/>
  <c r="P79" i="58"/>
  <c r="R79" i="58" s="1"/>
  <c r="G79" i="58"/>
  <c r="G81" i="58"/>
  <c r="G82" i="58"/>
  <c r="V82" i="58"/>
  <c r="X82" i="58" s="1"/>
  <c r="G87" i="58"/>
  <c r="G72" i="58"/>
  <c r="G89" i="58"/>
  <c r="G88" i="58"/>
  <c r="G62" i="58"/>
  <c r="G77" i="58"/>
  <c r="G84" i="58"/>
  <c r="H84" i="58"/>
  <c r="G98" i="58"/>
  <c r="G76" i="58"/>
  <c r="G92" i="58"/>
  <c r="Y5" i="57"/>
  <c r="Y6" i="57" s="1"/>
  <c r="Y7" i="57" s="1"/>
  <c r="Y8" i="57" s="1"/>
  <c r="Y9" i="57" s="1"/>
  <c r="Y10" i="57" s="1"/>
  <c r="Y11" i="57" s="1"/>
  <c r="Y12" i="57" s="1"/>
  <c r="Y13" i="57" s="1"/>
  <c r="Y14" i="57" s="1"/>
  <c r="Y15" i="57" s="1"/>
  <c r="Y16" i="57" s="1"/>
  <c r="Y17" i="57" s="1"/>
  <c r="Y18" i="57" s="1"/>
  <c r="Y19" i="57" s="1"/>
  <c r="Y20" i="57" s="1"/>
  <c r="Y21" i="57" s="1"/>
  <c r="Y22" i="57" s="1"/>
  <c r="Y23" i="57" s="1"/>
  <c r="Y24" i="57" s="1"/>
  <c r="Y25" i="57" s="1"/>
  <c r="Y26" i="57" s="1"/>
  <c r="Y27" i="57" s="1"/>
  <c r="Y28" i="57" s="1"/>
  <c r="Y29" i="57" s="1"/>
  <c r="Y30" i="57" s="1"/>
  <c r="Y31" i="57" s="1"/>
  <c r="Y32" i="57" s="1"/>
  <c r="Y33" i="57" s="1"/>
  <c r="Y34" i="57" s="1"/>
  <c r="Y35" i="57" s="1"/>
  <c r="Y36" i="57" s="1"/>
  <c r="Y37" i="57" s="1"/>
  <c r="Y38" i="57" s="1"/>
  <c r="Y39" i="57" s="1"/>
  <c r="Y40" i="57" s="1"/>
  <c r="Y41" i="57" s="1"/>
  <c r="Y42" i="57" s="1"/>
  <c r="Y43" i="57" s="1"/>
  <c r="Y44" i="57" s="1"/>
  <c r="Y45" i="57" s="1"/>
  <c r="Y46" i="57" s="1"/>
  <c r="Y47" i="57" s="1"/>
  <c r="Y48" i="57" s="1"/>
  <c r="Y49" i="57" s="1"/>
  <c r="Y50" i="57" s="1"/>
  <c r="Y51" i="57" s="1"/>
  <c r="Y52" i="57" s="1"/>
  <c r="Y53" i="57" s="1"/>
  <c r="Y54" i="57" s="1"/>
  <c r="Y55" i="57" s="1"/>
  <c r="Y56" i="57" s="1"/>
  <c r="Y57" i="57" s="1"/>
  <c r="Y58" i="57" s="1"/>
  <c r="Y59" i="57" s="1"/>
  <c r="Y60" i="57" s="1"/>
  <c r="Y61" i="57" s="1"/>
  <c r="Y62" i="57" s="1"/>
  <c r="Y63" i="57" s="1"/>
  <c r="Y64" i="57" s="1"/>
  <c r="Y65" i="57" s="1"/>
  <c r="Y66" i="57" s="1"/>
  <c r="Y67" i="57" s="1"/>
  <c r="Y68" i="57" s="1"/>
  <c r="Y69" i="57" s="1"/>
  <c r="Y70" i="57" s="1"/>
  <c r="Y71" i="57" s="1"/>
  <c r="Y72" i="57" s="1"/>
  <c r="Y73" i="57" s="1"/>
  <c r="Y74" i="57" s="1"/>
  <c r="Y75" i="57" s="1"/>
  <c r="Y76" i="57" s="1"/>
  <c r="Y77" i="57" s="1"/>
  <c r="Y78" i="57" s="1"/>
  <c r="Y79" i="57" s="1"/>
  <c r="Y80" i="57" s="1"/>
  <c r="Y81" i="57" s="1"/>
  <c r="Y82" i="57" s="1"/>
  <c r="Y83" i="57" s="1"/>
  <c r="Y84" i="57" s="1"/>
  <c r="Y85" i="57" s="1"/>
  <c r="Y86" i="57" s="1"/>
  <c r="Y87" i="57" s="1"/>
  <c r="Y88" i="57" s="1"/>
  <c r="Y89" i="57" s="1"/>
  <c r="Y90" i="57" s="1"/>
  <c r="Y91" i="57" s="1"/>
  <c r="Y92" i="57" s="1"/>
  <c r="Y93" i="57" s="1"/>
  <c r="Y94" i="57" s="1"/>
  <c r="Y95" i="57" s="1"/>
  <c r="Y96" i="57" s="1"/>
  <c r="Y97" i="57" s="1"/>
  <c r="Y98" i="57" s="1"/>
  <c r="AE5" i="57"/>
  <c r="AE6" i="57" s="1"/>
  <c r="AE7" i="57" s="1"/>
  <c r="AE8" i="57" s="1"/>
  <c r="AE9" i="57" s="1"/>
  <c r="AE10" i="57" s="1"/>
  <c r="AE11" i="57" s="1"/>
  <c r="AE12" i="57" s="1"/>
  <c r="AE13" i="57" s="1"/>
  <c r="AE14" i="57" s="1"/>
  <c r="AE15" i="57" s="1"/>
  <c r="AE16" i="57" s="1"/>
  <c r="AE17" i="57" s="1"/>
  <c r="AE18" i="57" s="1"/>
  <c r="AE19" i="57" s="1"/>
  <c r="AE20" i="57" s="1"/>
  <c r="AE21" i="57" s="1"/>
  <c r="AE22" i="57" s="1"/>
  <c r="AE23" i="57" s="1"/>
  <c r="AE24" i="57" s="1"/>
  <c r="AE25" i="57" s="1"/>
  <c r="AE26" i="57" s="1"/>
  <c r="AE27" i="57" s="1"/>
  <c r="AE28" i="57" s="1"/>
  <c r="AE29" i="57" s="1"/>
  <c r="AE30" i="57" s="1"/>
  <c r="AE31" i="57" s="1"/>
  <c r="AE32" i="57" s="1"/>
  <c r="AE33" i="57" s="1"/>
  <c r="AE34" i="57" s="1"/>
  <c r="AE35" i="57" s="1"/>
  <c r="AE36" i="57" s="1"/>
  <c r="AE37" i="57" s="1"/>
  <c r="AE38" i="57" s="1"/>
  <c r="AE39" i="57" s="1"/>
  <c r="AE40" i="57" s="1"/>
  <c r="AE41" i="57" s="1"/>
  <c r="AE42" i="57" s="1"/>
  <c r="AE43" i="57" s="1"/>
  <c r="AE44" i="57" s="1"/>
  <c r="AE45" i="57" s="1"/>
  <c r="AE46" i="57" s="1"/>
  <c r="AE47" i="57" s="1"/>
  <c r="AE48" i="57" s="1"/>
  <c r="AE49" i="57" s="1"/>
  <c r="AE50" i="57" s="1"/>
  <c r="AE51" i="57" s="1"/>
  <c r="AE52" i="57" s="1"/>
  <c r="AE53" i="57" s="1"/>
  <c r="AE54" i="57" s="1"/>
  <c r="AE55" i="57" s="1"/>
  <c r="AE56" i="57" s="1"/>
  <c r="AE57" i="57" s="1"/>
  <c r="AE58" i="57" s="1"/>
  <c r="AE59" i="57" s="1"/>
  <c r="AE60" i="57" s="1"/>
  <c r="AE61" i="57" s="1"/>
  <c r="AE62" i="57" s="1"/>
  <c r="AE63" i="57" s="1"/>
  <c r="AE64" i="57" s="1"/>
  <c r="AE65" i="57" s="1"/>
  <c r="AE66" i="57" s="1"/>
  <c r="AE67" i="57" s="1"/>
  <c r="AE68" i="57" s="1"/>
  <c r="AE69" i="57" s="1"/>
  <c r="AE70" i="57" s="1"/>
  <c r="AE71" i="57" s="1"/>
  <c r="AE72" i="57" s="1"/>
  <c r="AE73" i="57" s="1"/>
  <c r="AE74" i="57" s="1"/>
  <c r="AE75" i="57" s="1"/>
  <c r="AE76" i="57" s="1"/>
  <c r="AE77" i="57" s="1"/>
  <c r="AE78" i="57" s="1"/>
  <c r="AE79" i="57" s="1"/>
  <c r="AE80" i="57" s="1"/>
  <c r="AE81" i="57" s="1"/>
  <c r="AE82" i="57" s="1"/>
  <c r="AE83" i="57" s="1"/>
  <c r="AE84" i="57" s="1"/>
  <c r="AE85" i="57" s="1"/>
  <c r="AE86" i="57" s="1"/>
  <c r="AE87" i="57" s="1"/>
  <c r="AE88" i="57" s="1"/>
  <c r="AE89" i="57" s="1"/>
  <c r="AE90" i="57" s="1"/>
  <c r="AE91" i="57" s="1"/>
  <c r="AE92" i="57" s="1"/>
  <c r="AE93" i="57" s="1"/>
  <c r="AE94" i="57" s="1"/>
  <c r="AE95" i="57" s="1"/>
  <c r="AE96" i="57" s="1"/>
  <c r="AE97" i="57" s="1"/>
  <c r="AE98" i="57" s="1"/>
  <c r="S4" i="57"/>
  <c r="S5" i="57" s="1"/>
  <c r="S6" i="57" s="1"/>
  <c r="S7" i="57" s="1"/>
  <c r="S8" i="57" s="1"/>
  <c r="S9" i="57" s="1"/>
  <c r="S10" i="57" s="1"/>
  <c r="S11" i="57" s="1"/>
  <c r="S12" i="57" s="1"/>
  <c r="S13" i="57" s="1"/>
  <c r="S14" i="57" s="1"/>
  <c r="S15" i="57" s="1"/>
  <c r="S16" i="57" s="1"/>
  <c r="S17" i="57" s="1"/>
  <c r="S18" i="57" s="1"/>
  <c r="S19" i="57" s="1"/>
  <c r="S20" i="57" s="1"/>
  <c r="S21" i="57" s="1"/>
  <c r="S22" i="57" s="1"/>
  <c r="S23" i="57" s="1"/>
  <c r="S24" i="57" s="1"/>
  <c r="S25" i="57" s="1"/>
  <c r="S26" i="57" s="1"/>
  <c r="S27" i="57" s="1"/>
  <c r="S28" i="57" s="1"/>
  <c r="S29" i="57" s="1"/>
  <c r="S30" i="57" s="1"/>
  <c r="S31" i="57" s="1"/>
  <c r="S32" i="57" s="1"/>
  <c r="S33" i="57" s="1"/>
  <c r="S34" i="57" s="1"/>
  <c r="S35" i="57" s="1"/>
  <c r="S36" i="57" s="1"/>
  <c r="S37" i="57" s="1"/>
  <c r="S38" i="57" s="1"/>
  <c r="S39" i="57" s="1"/>
  <c r="S40" i="57" s="1"/>
  <c r="S41" i="57" s="1"/>
  <c r="S42" i="57" s="1"/>
  <c r="S43" i="57" s="1"/>
  <c r="S44" i="57" s="1"/>
  <c r="S45" i="57" s="1"/>
  <c r="S46" i="57" s="1"/>
  <c r="S47" i="57" s="1"/>
  <c r="S48" i="57" s="1"/>
  <c r="S49" i="57" s="1"/>
  <c r="S50" i="57" s="1"/>
  <c r="S51" i="57" s="1"/>
  <c r="S52" i="57" s="1"/>
  <c r="S53" i="57" s="1"/>
  <c r="S54" i="57" s="1"/>
  <c r="S55" i="57" s="1"/>
  <c r="S56" i="57" s="1"/>
  <c r="S57" i="57" s="1"/>
  <c r="S58" i="57" s="1"/>
  <c r="S59" i="57" s="1"/>
  <c r="S60" i="57" s="1"/>
  <c r="S61" i="57" s="1"/>
  <c r="S62" i="57" s="1"/>
  <c r="S63" i="57" s="1"/>
  <c r="S64" i="57" s="1"/>
  <c r="S65" i="57" s="1"/>
  <c r="S66" i="57" s="1"/>
  <c r="S67" i="57" s="1"/>
  <c r="S68" i="57" s="1"/>
  <c r="S69" i="57" s="1"/>
  <c r="S70" i="57" s="1"/>
  <c r="S71" i="57" s="1"/>
  <c r="S72" i="57" s="1"/>
  <c r="S73" i="57" s="1"/>
  <c r="S74" i="57" s="1"/>
  <c r="S75" i="57" s="1"/>
  <c r="S76" i="57" s="1"/>
  <c r="S77" i="57" s="1"/>
  <c r="S78" i="57" s="1"/>
  <c r="S79" i="57" s="1"/>
  <c r="S80" i="57" s="1"/>
  <c r="S81" i="57" s="1"/>
  <c r="S82" i="57" s="1"/>
  <c r="S83" i="57" s="1"/>
  <c r="S84" i="57" s="1"/>
  <c r="S85" i="57" s="1"/>
  <c r="S86" i="57" s="1"/>
  <c r="S87" i="57" s="1"/>
  <c r="S88" i="57" s="1"/>
  <c r="S89" i="57" s="1"/>
  <c r="S90" i="57" s="1"/>
  <c r="S91" i="57" s="1"/>
  <c r="S92" i="57" s="1"/>
  <c r="S93" i="57" s="1"/>
  <c r="S94" i="57" s="1"/>
  <c r="S95" i="57" s="1"/>
  <c r="S96" i="57" s="1"/>
  <c r="S97" i="57" s="1"/>
  <c r="S98" i="57" s="1"/>
  <c r="G23" i="57"/>
  <c r="G33" i="57"/>
  <c r="G54" i="57"/>
  <c r="G6" i="57"/>
  <c r="H7" i="57"/>
  <c r="H8" i="57"/>
  <c r="H14" i="57"/>
  <c r="G15" i="57"/>
  <c r="H16" i="57"/>
  <c r="H21" i="57"/>
  <c r="H22" i="57"/>
  <c r="H24" i="57"/>
  <c r="H26" i="57"/>
  <c r="H29" i="57"/>
  <c r="G30" i="57"/>
  <c r="G31" i="57"/>
  <c r="H32" i="57"/>
  <c r="H34" i="57"/>
  <c r="H35" i="57"/>
  <c r="H40" i="57"/>
  <c r="G42" i="57"/>
  <c r="H43" i="57"/>
  <c r="G46" i="57"/>
  <c r="G47" i="57"/>
  <c r="H48" i="57"/>
  <c r="G50" i="57"/>
  <c r="H51" i="57"/>
  <c r="G55" i="57"/>
  <c r="H56" i="57"/>
  <c r="H59" i="57"/>
  <c r="H67" i="57"/>
  <c r="H72" i="57"/>
  <c r="H74" i="57"/>
  <c r="H75" i="57"/>
  <c r="G79" i="57"/>
  <c r="H80" i="57"/>
  <c r="H82" i="57"/>
  <c r="H87" i="57"/>
  <c r="H88" i="57"/>
  <c r="H91" i="57"/>
  <c r="H94" i="57"/>
  <c r="H95" i="57"/>
  <c r="H96" i="57"/>
  <c r="H98" i="57"/>
  <c r="H9" i="57"/>
  <c r="H10" i="57"/>
  <c r="H11" i="57"/>
  <c r="G13" i="57"/>
  <c r="H19" i="57"/>
  <c r="G25" i="57"/>
  <c r="G26" i="57"/>
  <c r="H27" i="57"/>
  <c r="H30" i="57"/>
  <c r="H33" i="57"/>
  <c r="H37" i="57"/>
  <c r="H38" i="57"/>
  <c r="G41" i="57"/>
  <c r="G45" i="57"/>
  <c r="H53" i="57"/>
  <c r="H70" i="57"/>
  <c r="H73" i="57"/>
  <c r="H77" i="57"/>
  <c r="H78" i="57"/>
  <c r="G86" i="57"/>
  <c r="H90" i="57"/>
  <c r="G12" i="57"/>
  <c r="G17" i="57"/>
  <c r="G20" i="57"/>
  <c r="G21" i="57"/>
  <c r="G28" i="57"/>
  <c r="G36" i="57"/>
  <c r="G37" i="57"/>
  <c r="G39" i="57"/>
  <c r="G44" i="57"/>
  <c r="G52" i="57"/>
  <c r="G53" i="57"/>
  <c r="H60" i="57"/>
  <c r="H71" i="57"/>
  <c r="G76" i="57"/>
  <c r="H85" i="57"/>
  <c r="H93" i="57"/>
  <c r="L98" i="57"/>
  <c r="H97" i="57"/>
  <c r="H92" i="57"/>
  <c r="H89" i="57"/>
  <c r="H84" i="57"/>
  <c r="H83" i="57"/>
  <c r="H81" i="57"/>
  <c r="H79" i="57"/>
  <c r="H76" i="57"/>
  <c r="H69" i="57"/>
  <c r="H68" i="57"/>
  <c r="H65" i="57"/>
  <c r="H63" i="57"/>
  <c r="H52" i="57"/>
  <c r="H50" i="57"/>
  <c r="H49" i="57"/>
  <c r="H47" i="57"/>
  <c r="H46" i="57"/>
  <c r="H44" i="57"/>
  <c r="H39" i="57"/>
  <c r="H36" i="57"/>
  <c r="H31" i="57"/>
  <c r="H28" i="57"/>
  <c r="H23" i="57"/>
  <c r="H20" i="57"/>
  <c r="H18" i="57"/>
  <c r="H17" i="57"/>
  <c r="G14" i="57"/>
  <c r="H13" i="57"/>
  <c r="H12" i="57"/>
  <c r="H6" i="57"/>
  <c r="H5" i="57"/>
  <c r="H4" i="57"/>
  <c r="H3" i="57"/>
  <c r="J3" i="57" s="1"/>
  <c r="I4" i="57" s="1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3" i="56"/>
  <c r="AB98" i="56"/>
  <c r="AB4" i="56"/>
  <c r="AB5" i="56"/>
  <c r="AB6" i="56"/>
  <c r="AB7" i="56"/>
  <c r="AB8" i="56"/>
  <c r="AB9" i="56"/>
  <c r="AD9" i="56" s="1"/>
  <c r="AB10" i="56"/>
  <c r="AD10" i="56" s="1"/>
  <c r="AB11" i="56"/>
  <c r="AD11" i="56" s="1"/>
  <c r="AB12" i="56"/>
  <c r="AB13" i="56"/>
  <c r="AB14" i="56"/>
  <c r="AB15" i="56"/>
  <c r="AD15" i="56" s="1"/>
  <c r="AB16" i="56"/>
  <c r="AB17" i="56"/>
  <c r="AB18" i="56"/>
  <c r="AD18" i="56" s="1"/>
  <c r="AB19" i="56"/>
  <c r="AD19" i="56" s="1"/>
  <c r="AB20" i="56"/>
  <c r="AB21" i="56"/>
  <c r="AB22" i="56"/>
  <c r="AB23" i="56"/>
  <c r="AB24" i="56"/>
  <c r="AD24" i="56" s="1"/>
  <c r="AB25" i="56"/>
  <c r="AD25" i="56" s="1"/>
  <c r="AB26" i="56"/>
  <c r="AB27" i="56"/>
  <c r="AD27" i="56" s="1"/>
  <c r="AB28" i="56"/>
  <c r="AB29" i="56"/>
  <c r="AD29" i="56" s="1"/>
  <c r="AB30" i="56"/>
  <c r="AB31" i="56"/>
  <c r="AB32" i="56"/>
  <c r="AB33" i="56"/>
  <c r="AD33" i="56" s="1"/>
  <c r="AB34" i="56"/>
  <c r="AD34" i="56" s="1"/>
  <c r="AB35" i="56"/>
  <c r="AD35" i="56" s="1"/>
  <c r="AB36" i="56"/>
  <c r="AB37" i="56"/>
  <c r="AB38" i="56"/>
  <c r="AB39" i="56"/>
  <c r="AD39" i="56" s="1"/>
  <c r="AB40" i="56"/>
  <c r="AB41" i="56"/>
  <c r="AB42" i="56"/>
  <c r="AD42" i="56" s="1"/>
  <c r="AB43" i="56"/>
  <c r="AD43" i="56" s="1"/>
  <c r="AB44" i="56"/>
  <c r="AB45" i="56"/>
  <c r="AB46" i="56"/>
  <c r="AB47" i="56"/>
  <c r="AB48" i="56"/>
  <c r="AD48" i="56" s="1"/>
  <c r="AB49" i="56"/>
  <c r="AD49" i="56" s="1"/>
  <c r="AB50" i="56"/>
  <c r="AD50" i="56" s="1"/>
  <c r="AB51" i="56"/>
  <c r="AD51" i="56" s="1"/>
  <c r="AB52" i="56"/>
  <c r="AB53" i="56"/>
  <c r="AD53" i="56" s="1"/>
  <c r="AB54" i="56"/>
  <c r="AB55" i="56"/>
  <c r="AB56" i="56"/>
  <c r="AB57" i="56"/>
  <c r="AD57" i="56" s="1"/>
  <c r="AB58" i="56"/>
  <c r="AD58" i="56" s="1"/>
  <c r="AB59" i="56"/>
  <c r="AD59" i="56" s="1"/>
  <c r="AB60" i="56"/>
  <c r="AB61" i="56"/>
  <c r="AB62" i="56"/>
  <c r="AB63" i="56"/>
  <c r="AD63" i="56" s="1"/>
  <c r="AB64" i="56"/>
  <c r="AB65" i="56"/>
  <c r="AB66" i="56"/>
  <c r="AD66" i="56" s="1"/>
  <c r="AB67" i="56"/>
  <c r="AD67" i="56" s="1"/>
  <c r="AB68" i="56"/>
  <c r="AB69" i="56"/>
  <c r="AB70" i="56"/>
  <c r="AB71" i="56"/>
  <c r="AB72" i="56"/>
  <c r="AD72" i="56" s="1"/>
  <c r="AB73" i="56"/>
  <c r="AB74" i="56"/>
  <c r="AB75" i="56"/>
  <c r="AD75" i="56" s="1"/>
  <c r="AB76" i="56"/>
  <c r="AB77" i="56"/>
  <c r="AB78" i="56"/>
  <c r="AB79" i="56"/>
  <c r="AB80" i="56"/>
  <c r="AB81" i="56"/>
  <c r="AD81" i="56" s="1"/>
  <c r="AB82" i="56"/>
  <c r="AD82" i="56" s="1"/>
  <c r="AB83" i="56"/>
  <c r="AD83" i="56" s="1"/>
  <c r="AB84" i="56"/>
  <c r="AB85" i="56"/>
  <c r="AB86" i="56"/>
  <c r="AB87" i="56"/>
  <c r="AD87" i="56" s="1"/>
  <c r="AB88" i="56"/>
  <c r="AB89" i="56"/>
  <c r="AD89" i="56" s="1"/>
  <c r="AB90" i="56"/>
  <c r="AD90" i="56" s="1"/>
  <c r="AB91" i="56"/>
  <c r="AD91" i="56" s="1"/>
  <c r="AB92" i="56"/>
  <c r="AB93" i="56"/>
  <c r="AB94" i="56"/>
  <c r="AB95" i="56"/>
  <c r="AB96" i="56"/>
  <c r="AD96" i="56" s="1"/>
  <c r="AB97" i="56"/>
  <c r="AD97" i="56" s="1"/>
  <c r="AB3" i="56"/>
  <c r="AC10" i="56"/>
  <c r="AC11" i="56"/>
  <c r="AC15" i="56"/>
  <c r="AC17" i="56"/>
  <c r="AC18" i="56"/>
  <c r="AC19" i="56"/>
  <c r="AC26" i="56"/>
  <c r="AC27" i="56"/>
  <c r="AC31" i="56"/>
  <c r="AC33" i="56"/>
  <c r="AC34" i="56"/>
  <c r="AC42" i="56"/>
  <c r="AC43" i="56"/>
  <c r="AC47" i="56"/>
  <c r="AC49" i="56"/>
  <c r="AC50" i="56"/>
  <c r="AC58" i="56"/>
  <c r="AC59" i="56"/>
  <c r="AC63" i="56"/>
  <c r="AC65" i="56"/>
  <c r="AC66" i="56"/>
  <c r="AC74" i="56"/>
  <c r="AC75" i="56"/>
  <c r="AC79" i="56"/>
  <c r="AC81" i="56"/>
  <c r="AC82" i="56"/>
  <c r="AC90" i="56"/>
  <c r="AC91" i="56"/>
  <c r="AC95" i="56"/>
  <c r="AC97" i="56"/>
  <c r="AC98" i="56"/>
  <c r="AD98" i="56"/>
  <c r="AC96" i="56"/>
  <c r="AD95" i="56"/>
  <c r="AC94" i="56"/>
  <c r="AD94" i="56"/>
  <c r="AD93" i="56"/>
  <c r="AC93" i="56"/>
  <c r="AD92" i="56"/>
  <c r="AC92" i="56"/>
  <c r="AC89" i="56"/>
  <c r="AD88" i="56"/>
  <c r="AC88" i="56"/>
  <c r="AC87" i="56"/>
  <c r="AC86" i="56"/>
  <c r="AD86" i="56"/>
  <c r="AD85" i="56"/>
  <c r="AC85" i="56"/>
  <c r="AD84" i="56"/>
  <c r="AC84" i="56"/>
  <c r="AC83" i="56"/>
  <c r="AD80" i="56"/>
  <c r="AC80" i="56"/>
  <c r="AD79" i="56"/>
  <c r="AC78" i="56"/>
  <c r="AD78" i="56"/>
  <c r="AD77" i="56"/>
  <c r="AC77" i="56"/>
  <c r="AD76" i="56"/>
  <c r="AC76" i="56"/>
  <c r="AD74" i="56"/>
  <c r="AD73" i="56"/>
  <c r="AC73" i="56"/>
  <c r="AC72" i="56"/>
  <c r="AD71" i="56"/>
  <c r="AC71" i="56"/>
  <c r="AC70" i="56"/>
  <c r="AD70" i="56"/>
  <c r="AD69" i="56"/>
  <c r="AC69" i="56"/>
  <c r="AD68" i="56"/>
  <c r="AC68" i="56"/>
  <c r="AC67" i="56"/>
  <c r="AD65" i="56"/>
  <c r="AD64" i="56"/>
  <c r="AC64" i="56"/>
  <c r="AC62" i="56"/>
  <c r="AD62" i="56"/>
  <c r="AD61" i="56"/>
  <c r="AC61" i="56"/>
  <c r="AD60" i="56"/>
  <c r="AC60" i="56"/>
  <c r="AC57" i="56"/>
  <c r="AD56" i="56"/>
  <c r="AC56" i="56"/>
  <c r="AD55" i="56"/>
  <c r="AC55" i="56"/>
  <c r="AC54" i="56"/>
  <c r="AD54" i="56"/>
  <c r="AC53" i="56"/>
  <c r="AD52" i="56"/>
  <c r="AC52" i="56"/>
  <c r="AC51" i="56"/>
  <c r="AC48" i="56"/>
  <c r="AD47" i="56"/>
  <c r="AC46" i="56"/>
  <c r="AD46" i="56"/>
  <c r="AD45" i="56"/>
  <c r="AC45" i="56"/>
  <c r="AD44" i="56"/>
  <c r="AC44" i="56"/>
  <c r="AD41" i="56"/>
  <c r="AC41" i="56"/>
  <c r="AD40" i="56"/>
  <c r="AC40" i="56"/>
  <c r="AC39" i="56"/>
  <c r="AC38" i="56"/>
  <c r="AD38" i="56"/>
  <c r="AD37" i="56"/>
  <c r="AC37" i="56"/>
  <c r="AD36" i="56"/>
  <c r="AC36" i="56"/>
  <c r="AC35" i="56"/>
  <c r="AD32" i="56"/>
  <c r="AC32" i="56"/>
  <c r="AD31" i="56"/>
  <c r="AC30" i="56"/>
  <c r="AD30" i="56"/>
  <c r="AC29" i="56"/>
  <c r="AD28" i="56"/>
  <c r="AC28" i="56"/>
  <c r="AD26" i="56"/>
  <c r="AC25" i="56"/>
  <c r="AC24" i="56"/>
  <c r="AD23" i="56"/>
  <c r="AC23" i="56"/>
  <c r="AC22" i="56"/>
  <c r="AD22" i="56"/>
  <c r="AD21" i="56"/>
  <c r="AC21" i="56"/>
  <c r="AD20" i="56"/>
  <c r="AC20" i="56"/>
  <c r="AD17" i="56"/>
  <c r="AD16" i="56"/>
  <c r="AC16" i="56"/>
  <c r="AC14" i="56"/>
  <c r="AD14" i="56"/>
  <c r="AD13" i="56"/>
  <c r="AC13" i="56"/>
  <c r="AD12" i="56"/>
  <c r="AC12" i="56"/>
  <c r="AC9" i="56"/>
  <c r="AD8" i="56"/>
  <c r="AC8" i="56"/>
  <c r="AD7" i="56"/>
  <c r="AC7" i="56"/>
  <c r="AC6" i="56"/>
  <c r="AD6" i="56"/>
  <c r="AD5" i="56"/>
  <c r="AC5" i="56"/>
  <c r="AD4" i="56"/>
  <c r="AC4" i="56"/>
  <c r="AD3" i="56"/>
  <c r="AC3" i="56"/>
  <c r="AE4" i="56" s="1"/>
  <c r="X9" i="56"/>
  <c r="W8" i="56"/>
  <c r="Q3" i="56"/>
  <c r="V4" i="56"/>
  <c r="V5" i="56"/>
  <c r="V6" i="56"/>
  <c r="V7" i="56"/>
  <c r="X7" i="56" s="1"/>
  <c r="V8" i="56"/>
  <c r="X8" i="56" s="1"/>
  <c r="V9" i="56"/>
  <c r="V10" i="56"/>
  <c r="X10" i="56" s="1"/>
  <c r="V11" i="56"/>
  <c r="V12" i="56"/>
  <c r="V13" i="56"/>
  <c r="V14" i="56"/>
  <c r="V15" i="56"/>
  <c r="X15" i="56" s="1"/>
  <c r="V16" i="56"/>
  <c r="X16" i="56" s="1"/>
  <c r="V17" i="56"/>
  <c r="V18" i="56"/>
  <c r="X18" i="56" s="1"/>
  <c r="V19" i="56"/>
  <c r="X19" i="56" s="1"/>
  <c r="V20" i="56"/>
  <c r="V21" i="56"/>
  <c r="V22" i="56"/>
  <c r="V23" i="56"/>
  <c r="X23" i="56" s="1"/>
  <c r="V24" i="56"/>
  <c r="X24" i="56" s="1"/>
  <c r="V25" i="56"/>
  <c r="V26" i="56"/>
  <c r="V27" i="56"/>
  <c r="V28" i="56"/>
  <c r="V29" i="56"/>
  <c r="V30" i="56"/>
  <c r="V31" i="56"/>
  <c r="V32" i="56"/>
  <c r="X32" i="56" s="1"/>
  <c r="V33" i="56"/>
  <c r="V34" i="56"/>
  <c r="X34" i="56" s="1"/>
  <c r="V35" i="56"/>
  <c r="X35" i="56" s="1"/>
  <c r="V36" i="56"/>
  <c r="X36" i="56" s="1"/>
  <c r="V37" i="56"/>
  <c r="V38" i="56"/>
  <c r="X38" i="56" s="1"/>
  <c r="V39" i="56"/>
  <c r="V40" i="56"/>
  <c r="X40" i="56" s="1"/>
  <c r="V41" i="56"/>
  <c r="V42" i="56"/>
  <c r="V43" i="56"/>
  <c r="X43" i="56" s="1"/>
  <c r="V44" i="56"/>
  <c r="V45" i="56"/>
  <c r="V46" i="56"/>
  <c r="V47" i="56"/>
  <c r="X47" i="56" s="1"/>
  <c r="V48" i="56"/>
  <c r="X48" i="56" s="1"/>
  <c r="V49" i="56"/>
  <c r="V50" i="56"/>
  <c r="V51" i="56"/>
  <c r="V52" i="56"/>
  <c r="V53" i="56"/>
  <c r="V54" i="56"/>
  <c r="V55" i="56"/>
  <c r="X55" i="56" s="1"/>
  <c r="V56" i="56"/>
  <c r="X56" i="56" s="1"/>
  <c r="V57" i="56"/>
  <c r="V58" i="56"/>
  <c r="X58" i="56" s="1"/>
  <c r="V59" i="56"/>
  <c r="V60" i="56"/>
  <c r="V61" i="56"/>
  <c r="V62" i="56"/>
  <c r="V63" i="56"/>
  <c r="X63" i="56" s="1"/>
  <c r="V64" i="56"/>
  <c r="X64" i="56" s="1"/>
  <c r="V65" i="56"/>
  <c r="V66" i="56"/>
  <c r="V67" i="56"/>
  <c r="X67" i="56" s="1"/>
  <c r="V68" i="56"/>
  <c r="X68" i="56" s="1"/>
  <c r="V69" i="56"/>
  <c r="V70" i="56"/>
  <c r="X70" i="56" s="1"/>
  <c r="V71" i="56"/>
  <c r="V72" i="56"/>
  <c r="X72" i="56" s="1"/>
  <c r="V73" i="56"/>
  <c r="V74" i="56"/>
  <c r="V75" i="56"/>
  <c r="X75" i="56" s="1"/>
  <c r="V76" i="56"/>
  <c r="V77" i="56"/>
  <c r="V78" i="56"/>
  <c r="X78" i="56" s="1"/>
  <c r="V79" i="56"/>
  <c r="X79" i="56" s="1"/>
  <c r="V80" i="56"/>
  <c r="V81" i="56"/>
  <c r="V82" i="56"/>
  <c r="V83" i="56"/>
  <c r="X83" i="56" s="1"/>
  <c r="V84" i="56"/>
  <c r="V85" i="56"/>
  <c r="V86" i="56"/>
  <c r="V87" i="56"/>
  <c r="X87" i="56" s="1"/>
  <c r="V88" i="56"/>
  <c r="X88" i="56" s="1"/>
  <c r="V89" i="56"/>
  <c r="V90" i="56"/>
  <c r="V91" i="56"/>
  <c r="X91" i="56" s="1"/>
  <c r="V92" i="56"/>
  <c r="V93" i="56"/>
  <c r="V94" i="56"/>
  <c r="V95" i="56"/>
  <c r="V96" i="56"/>
  <c r="X96" i="56" s="1"/>
  <c r="V97" i="56"/>
  <c r="V98" i="56"/>
  <c r="X98" i="56" s="1"/>
  <c r="V3" i="56"/>
  <c r="W6" i="56"/>
  <c r="W9" i="56"/>
  <c r="W11" i="56"/>
  <c r="W14" i="56"/>
  <c r="W17" i="56"/>
  <c r="W18" i="56"/>
  <c r="W19" i="56"/>
  <c r="W22" i="56"/>
  <c r="W25" i="56"/>
  <c r="W27" i="56"/>
  <c r="W30" i="56"/>
  <c r="W33" i="56"/>
  <c r="W34" i="56"/>
  <c r="W38" i="56"/>
  <c r="W41" i="56"/>
  <c r="W43" i="56"/>
  <c r="W46" i="56"/>
  <c r="W49" i="56"/>
  <c r="W50" i="56"/>
  <c r="W54" i="56"/>
  <c r="W57" i="56"/>
  <c r="W59" i="56"/>
  <c r="W62" i="56"/>
  <c r="W65" i="56"/>
  <c r="W66" i="56"/>
  <c r="W70" i="56"/>
  <c r="W73" i="56"/>
  <c r="W75" i="56"/>
  <c r="W78" i="56"/>
  <c r="W81" i="56"/>
  <c r="W82" i="56"/>
  <c r="W86" i="56"/>
  <c r="W89" i="56"/>
  <c r="W91" i="56"/>
  <c r="W94" i="56"/>
  <c r="W97" i="56"/>
  <c r="W98" i="56"/>
  <c r="X97" i="56"/>
  <c r="W96" i="56"/>
  <c r="X95" i="56"/>
  <c r="W95" i="56"/>
  <c r="X94" i="56"/>
  <c r="W93" i="56"/>
  <c r="X93" i="56"/>
  <c r="W92" i="56"/>
  <c r="X92" i="56"/>
  <c r="X90" i="56"/>
  <c r="W90" i="56"/>
  <c r="X89" i="56"/>
  <c r="W88" i="56"/>
  <c r="W87" i="56"/>
  <c r="X86" i="56"/>
  <c r="W85" i="56"/>
  <c r="X85" i="56"/>
  <c r="W84" i="56"/>
  <c r="X84" i="56"/>
  <c r="W83" i="56"/>
  <c r="X82" i="56"/>
  <c r="X81" i="56"/>
  <c r="X80" i="56"/>
  <c r="W80" i="56"/>
  <c r="W79" i="56"/>
  <c r="W77" i="56"/>
  <c r="X77" i="56"/>
  <c r="W76" i="56"/>
  <c r="X76" i="56"/>
  <c r="X74" i="56"/>
  <c r="W74" i="56"/>
  <c r="X73" i="56"/>
  <c r="W72" i="56"/>
  <c r="X71" i="56"/>
  <c r="W71" i="56"/>
  <c r="W69" i="56"/>
  <c r="X69" i="56"/>
  <c r="W68" i="56"/>
  <c r="W67" i="56"/>
  <c r="X66" i="56"/>
  <c r="X65" i="56"/>
  <c r="W64" i="56"/>
  <c r="W63" i="56"/>
  <c r="X62" i="56"/>
  <c r="W61" i="56"/>
  <c r="X61" i="56"/>
  <c r="W60" i="56"/>
  <c r="X60" i="56"/>
  <c r="X59" i="56"/>
  <c r="W58" i="56"/>
  <c r="X57" i="56"/>
  <c r="W56" i="56"/>
  <c r="W55" i="56"/>
  <c r="X54" i="56"/>
  <c r="W53" i="56"/>
  <c r="X53" i="56"/>
  <c r="W52" i="56"/>
  <c r="X52" i="56"/>
  <c r="X51" i="56"/>
  <c r="W51" i="56"/>
  <c r="X50" i="56"/>
  <c r="X49" i="56"/>
  <c r="W48" i="56"/>
  <c r="W47" i="56"/>
  <c r="X46" i="56"/>
  <c r="W45" i="56"/>
  <c r="X45" i="56"/>
  <c r="W44" i="56"/>
  <c r="X44" i="56"/>
  <c r="X42" i="56"/>
  <c r="W42" i="56"/>
  <c r="X41" i="56"/>
  <c r="W40" i="56"/>
  <c r="X39" i="56"/>
  <c r="W39" i="56"/>
  <c r="W37" i="56"/>
  <c r="X37" i="56"/>
  <c r="W36" i="56"/>
  <c r="W35" i="56"/>
  <c r="X33" i="56"/>
  <c r="W32" i="56"/>
  <c r="X31" i="56"/>
  <c r="W31" i="56"/>
  <c r="X30" i="56"/>
  <c r="W29" i="56"/>
  <c r="X29" i="56"/>
  <c r="W28" i="56"/>
  <c r="X28" i="56"/>
  <c r="X27" i="56"/>
  <c r="X26" i="56"/>
  <c r="W26" i="56"/>
  <c r="X25" i="56"/>
  <c r="W24" i="56"/>
  <c r="W23" i="56"/>
  <c r="X22" i="56"/>
  <c r="W21" i="56"/>
  <c r="X21" i="56"/>
  <c r="W20" i="56"/>
  <c r="X20" i="56"/>
  <c r="X17" i="56"/>
  <c r="W16" i="56"/>
  <c r="W15" i="56"/>
  <c r="X14" i="56"/>
  <c r="W13" i="56"/>
  <c r="X13" i="56"/>
  <c r="W12" i="56"/>
  <c r="X12" i="56"/>
  <c r="X11" i="56"/>
  <c r="W10" i="56"/>
  <c r="W7" i="56"/>
  <c r="X6" i="56"/>
  <c r="W5" i="56"/>
  <c r="X5" i="56"/>
  <c r="W4" i="56"/>
  <c r="X4" i="56"/>
  <c r="X3" i="56"/>
  <c r="W3" i="56"/>
  <c r="S5" i="56"/>
  <c r="S6" i="56" s="1"/>
  <c r="S7" i="56" s="1"/>
  <c r="S8" i="56" s="1"/>
  <c r="S9" i="56" s="1"/>
  <c r="S10" i="56" s="1"/>
  <c r="S11" i="56" s="1"/>
  <c r="S12" i="56" s="1"/>
  <c r="S13" i="56" s="1"/>
  <c r="S14" i="56" s="1"/>
  <c r="S15" i="56" s="1"/>
  <c r="S16" i="56" s="1"/>
  <c r="S17" i="56" s="1"/>
  <c r="S18" i="56" s="1"/>
  <c r="S19" i="56" s="1"/>
  <c r="S20" i="56" s="1"/>
  <c r="S21" i="56" s="1"/>
  <c r="S22" i="56" s="1"/>
  <c r="S23" i="56" s="1"/>
  <c r="S24" i="56" s="1"/>
  <c r="S25" i="56" s="1"/>
  <c r="S26" i="56" s="1"/>
  <c r="S27" i="56" s="1"/>
  <c r="S28" i="56" s="1"/>
  <c r="S29" i="56" s="1"/>
  <c r="S30" i="56" s="1"/>
  <c r="S31" i="56" s="1"/>
  <c r="S32" i="56" s="1"/>
  <c r="S33" i="56" s="1"/>
  <c r="S34" i="56" s="1"/>
  <c r="S35" i="56" s="1"/>
  <c r="S36" i="56" s="1"/>
  <c r="S37" i="56" s="1"/>
  <c r="S38" i="56" s="1"/>
  <c r="S39" i="56" s="1"/>
  <c r="S40" i="56" s="1"/>
  <c r="S41" i="56" s="1"/>
  <c r="S42" i="56" s="1"/>
  <c r="S43" i="56" s="1"/>
  <c r="S44" i="56" s="1"/>
  <c r="S45" i="56" s="1"/>
  <c r="S46" i="56" s="1"/>
  <c r="S47" i="56" s="1"/>
  <c r="S48" i="56" s="1"/>
  <c r="S49" i="56" s="1"/>
  <c r="S50" i="56" s="1"/>
  <c r="S51" i="56" s="1"/>
  <c r="S52" i="56" s="1"/>
  <c r="S53" i="56" s="1"/>
  <c r="S54" i="56" s="1"/>
  <c r="S55" i="56" s="1"/>
  <c r="S56" i="56" s="1"/>
  <c r="S57" i="56" s="1"/>
  <c r="S58" i="56" s="1"/>
  <c r="S59" i="56" s="1"/>
  <c r="S60" i="56" s="1"/>
  <c r="S61" i="56" s="1"/>
  <c r="S62" i="56" s="1"/>
  <c r="S63" i="56" s="1"/>
  <c r="S64" i="56" s="1"/>
  <c r="S65" i="56" s="1"/>
  <c r="S66" i="56" s="1"/>
  <c r="S67" i="56" s="1"/>
  <c r="S68" i="56" s="1"/>
  <c r="S69" i="56" s="1"/>
  <c r="S70" i="56" s="1"/>
  <c r="S71" i="56" s="1"/>
  <c r="S72" i="56" s="1"/>
  <c r="S73" i="56" s="1"/>
  <c r="S74" i="56" s="1"/>
  <c r="S75" i="56" s="1"/>
  <c r="S76" i="56" s="1"/>
  <c r="S77" i="56" s="1"/>
  <c r="S78" i="56" s="1"/>
  <c r="S79" i="56" s="1"/>
  <c r="S80" i="56" s="1"/>
  <c r="S81" i="56" s="1"/>
  <c r="S82" i="56" s="1"/>
  <c r="S83" i="56" s="1"/>
  <c r="S84" i="56" s="1"/>
  <c r="S85" i="56" s="1"/>
  <c r="S86" i="56" s="1"/>
  <c r="S87" i="56" s="1"/>
  <c r="S88" i="56" s="1"/>
  <c r="S89" i="56" s="1"/>
  <c r="S90" i="56" s="1"/>
  <c r="S91" i="56" s="1"/>
  <c r="S92" i="56" s="1"/>
  <c r="S93" i="56" s="1"/>
  <c r="S94" i="56" s="1"/>
  <c r="S95" i="56" s="1"/>
  <c r="S96" i="56" s="1"/>
  <c r="S97" i="56" s="1"/>
  <c r="S98" i="56" s="1"/>
  <c r="S4" i="56"/>
  <c r="Q4" i="56"/>
  <c r="R4" i="56"/>
  <c r="Q5" i="56"/>
  <c r="R5" i="56"/>
  <c r="Q6" i="56"/>
  <c r="R6" i="56"/>
  <c r="Q7" i="56"/>
  <c r="R7" i="56"/>
  <c r="Q8" i="56"/>
  <c r="R8" i="56"/>
  <c r="Q9" i="56"/>
  <c r="R9" i="56"/>
  <c r="Q10" i="56"/>
  <c r="R10" i="56"/>
  <c r="Q11" i="56"/>
  <c r="R11" i="56"/>
  <c r="Q12" i="56"/>
  <c r="R12" i="56"/>
  <c r="Q13" i="56"/>
  <c r="R13" i="56"/>
  <c r="Q14" i="56"/>
  <c r="R14" i="56"/>
  <c r="Q15" i="56"/>
  <c r="R15" i="56"/>
  <c r="Q16" i="56"/>
  <c r="R16" i="56"/>
  <c r="Q17" i="56"/>
  <c r="R17" i="56"/>
  <c r="Q18" i="56"/>
  <c r="R18" i="56"/>
  <c r="Q19" i="56"/>
  <c r="R19" i="56"/>
  <c r="Q20" i="56"/>
  <c r="R20" i="56"/>
  <c r="Q21" i="56"/>
  <c r="R21" i="56"/>
  <c r="Q22" i="56"/>
  <c r="R22" i="56"/>
  <c r="Q23" i="56"/>
  <c r="R23" i="56"/>
  <c r="Q24" i="56"/>
  <c r="R24" i="56"/>
  <c r="Q25" i="56"/>
  <c r="R25" i="56"/>
  <c r="Q26" i="56"/>
  <c r="R26" i="56"/>
  <c r="Q27" i="56"/>
  <c r="R27" i="56"/>
  <c r="Q28" i="56"/>
  <c r="R28" i="56"/>
  <c r="Q29" i="56"/>
  <c r="R29" i="56"/>
  <c r="Q30" i="56"/>
  <c r="R30" i="56"/>
  <c r="Q31" i="56"/>
  <c r="R31" i="56"/>
  <c r="Q32" i="56"/>
  <c r="R32" i="56"/>
  <c r="Q33" i="56"/>
  <c r="R33" i="56"/>
  <c r="Q34" i="56"/>
  <c r="R34" i="56"/>
  <c r="Q35" i="56"/>
  <c r="R35" i="56"/>
  <c r="Q36" i="56"/>
  <c r="R36" i="56"/>
  <c r="Q37" i="56"/>
  <c r="R37" i="56"/>
  <c r="Q38" i="56"/>
  <c r="R38" i="56"/>
  <c r="Q39" i="56"/>
  <c r="R39" i="56"/>
  <c r="Q40" i="56"/>
  <c r="R40" i="56"/>
  <c r="Q41" i="56"/>
  <c r="R41" i="56"/>
  <c r="Q42" i="56"/>
  <c r="R42" i="56"/>
  <c r="Q43" i="56"/>
  <c r="R43" i="56"/>
  <c r="Q44" i="56"/>
  <c r="R44" i="56"/>
  <c r="Q45" i="56"/>
  <c r="R45" i="56"/>
  <c r="Q46" i="56"/>
  <c r="R46" i="56"/>
  <c r="Q47" i="56"/>
  <c r="R47" i="56"/>
  <c r="Q48" i="56"/>
  <c r="R48" i="56"/>
  <c r="Q49" i="56"/>
  <c r="R49" i="56"/>
  <c r="Q50" i="56"/>
  <c r="R50" i="56"/>
  <c r="Q51" i="56"/>
  <c r="R51" i="56"/>
  <c r="Q52" i="56"/>
  <c r="R52" i="56"/>
  <c r="Q53" i="56"/>
  <c r="R53" i="56"/>
  <c r="Q54" i="56"/>
  <c r="R54" i="56"/>
  <c r="Q55" i="56"/>
  <c r="R55" i="56"/>
  <c r="Q56" i="56"/>
  <c r="R56" i="56"/>
  <c r="Q57" i="56"/>
  <c r="R57" i="56"/>
  <c r="Q58" i="56"/>
  <c r="R58" i="56"/>
  <c r="Q59" i="56"/>
  <c r="R59" i="56"/>
  <c r="Q60" i="56"/>
  <c r="R60" i="56"/>
  <c r="Q61" i="56"/>
  <c r="R61" i="56"/>
  <c r="Q62" i="56"/>
  <c r="R62" i="56"/>
  <c r="Q63" i="56"/>
  <c r="R63" i="56"/>
  <c r="Q64" i="56"/>
  <c r="R64" i="56"/>
  <c r="Q65" i="56"/>
  <c r="R65" i="56"/>
  <c r="Q66" i="56"/>
  <c r="R66" i="56"/>
  <c r="Q67" i="56"/>
  <c r="R67" i="56"/>
  <c r="Q68" i="56"/>
  <c r="R68" i="56"/>
  <c r="Q69" i="56"/>
  <c r="R69" i="56"/>
  <c r="Q70" i="56"/>
  <c r="R70" i="56"/>
  <c r="Q71" i="56"/>
  <c r="R71" i="56"/>
  <c r="Q72" i="56"/>
  <c r="R72" i="56"/>
  <c r="Q73" i="56"/>
  <c r="R73" i="56"/>
  <c r="Q74" i="56"/>
  <c r="R74" i="56"/>
  <c r="Q75" i="56"/>
  <c r="R75" i="56"/>
  <c r="Q76" i="56"/>
  <c r="R76" i="56"/>
  <c r="Q77" i="56"/>
  <c r="R77" i="56"/>
  <c r="Q78" i="56"/>
  <c r="R78" i="56"/>
  <c r="Q79" i="56"/>
  <c r="R79" i="56"/>
  <c r="Q80" i="56"/>
  <c r="R80" i="56"/>
  <c r="Q81" i="56"/>
  <c r="R81" i="56"/>
  <c r="Q82" i="56"/>
  <c r="R82" i="56"/>
  <c r="Q83" i="56"/>
  <c r="R83" i="56"/>
  <c r="Q84" i="56"/>
  <c r="R84" i="56"/>
  <c r="Q85" i="56"/>
  <c r="R85" i="56"/>
  <c r="Q86" i="56"/>
  <c r="R86" i="56"/>
  <c r="Q87" i="56"/>
  <c r="R87" i="56"/>
  <c r="Q88" i="56"/>
  <c r="R88" i="56"/>
  <c r="Q89" i="56"/>
  <c r="R89" i="56"/>
  <c r="Q90" i="56"/>
  <c r="R90" i="56"/>
  <c r="Q91" i="56"/>
  <c r="R91" i="56"/>
  <c r="Q92" i="56"/>
  <c r="R92" i="56"/>
  <c r="Q93" i="56"/>
  <c r="R93" i="56"/>
  <c r="Q94" i="56"/>
  <c r="R94" i="56"/>
  <c r="Q95" i="56"/>
  <c r="R95" i="56"/>
  <c r="Q96" i="56"/>
  <c r="R96" i="56"/>
  <c r="Q97" i="56"/>
  <c r="R97" i="56"/>
  <c r="Q98" i="56"/>
  <c r="R98" i="56"/>
  <c r="R3" i="56"/>
  <c r="P4" i="56"/>
  <c r="P5" i="56"/>
  <c r="P6" i="56"/>
  <c r="P7" i="56"/>
  <c r="P8" i="56"/>
  <c r="P9" i="56"/>
  <c r="P10" i="56"/>
  <c r="P11" i="56"/>
  <c r="P12" i="56"/>
  <c r="P13" i="56"/>
  <c r="P14" i="56"/>
  <c r="P15" i="56"/>
  <c r="P16" i="56"/>
  <c r="P17" i="56"/>
  <c r="P18" i="56"/>
  <c r="P19" i="56"/>
  <c r="P20" i="56"/>
  <c r="P21" i="56"/>
  <c r="P22" i="56"/>
  <c r="P23" i="56"/>
  <c r="P24" i="56"/>
  <c r="P25" i="56"/>
  <c r="P26" i="56"/>
  <c r="P27" i="56"/>
  <c r="P28" i="56"/>
  <c r="P29" i="56"/>
  <c r="P30" i="56"/>
  <c r="P31" i="56"/>
  <c r="P32" i="56"/>
  <c r="P33" i="56"/>
  <c r="P34" i="56"/>
  <c r="P35" i="56"/>
  <c r="P36" i="56"/>
  <c r="P37" i="56"/>
  <c r="P38" i="56"/>
  <c r="P39" i="56"/>
  <c r="P40" i="56"/>
  <c r="P41" i="56"/>
  <c r="P42" i="56"/>
  <c r="P43" i="56"/>
  <c r="P44" i="56"/>
  <c r="P45" i="56"/>
  <c r="P46" i="56"/>
  <c r="P47" i="56"/>
  <c r="P48" i="56"/>
  <c r="P49" i="56"/>
  <c r="P50" i="56"/>
  <c r="P51" i="56"/>
  <c r="P52" i="56"/>
  <c r="P53" i="56"/>
  <c r="P54" i="56"/>
  <c r="P55" i="56"/>
  <c r="P56" i="56"/>
  <c r="P57" i="56"/>
  <c r="P58" i="56"/>
  <c r="P59" i="56"/>
  <c r="P60" i="56"/>
  <c r="P61" i="56"/>
  <c r="P62" i="56"/>
  <c r="P63" i="56"/>
  <c r="P64" i="56"/>
  <c r="P65" i="56"/>
  <c r="P66" i="56"/>
  <c r="P67" i="56"/>
  <c r="P68" i="56"/>
  <c r="P69" i="56"/>
  <c r="P70" i="56"/>
  <c r="P71" i="56"/>
  <c r="P72" i="56"/>
  <c r="P73" i="56"/>
  <c r="P74" i="56"/>
  <c r="P75" i="56"/>
  <c r="P76" i="56"/>
  <c r="P77" i="56"/>
  <c r="P78" i="56"/>
  <c r="P79" i="56"/>
  <c r="P80" i="56"/>
  <c r="P81" i="56"/>
  <c r="P82" i="56"/>
  <c r="P83" i="56"/>
  <c r="P84" i="56"/>
  <c r="P85" i="56"/>
  <c r="P86" i="56"/>
  <c r="P87" i="56"/>
  <c r="P88" i="56"/>
  <c r="P89" i="56"/>
  <c r="P90" i="56"/>
  <c r="P91" i="56"/>
  <c r="P92" i="56"/>
  <c r="P93" i="56"/>
  <c r="P94" i="56"/>
  <c r="P95" i="56"/>
  <c r="P96" i="56"/>
  <c r="P97" i="56"/>
  <c r="P98" i="56"/>
  <c r="P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3" i="56"/>
  <c r="K98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3" i="56"/>
  <c r="F4" i="56"/>
  <c r="F5" i="56"/>
  <c r="F6" i="56"/>
  <c r="F7" i="56"/>
  <c r="F8" i="56"/>
  <c r="F9" i="56"/>
  <c r="F10" i="56"/>
  <c r="F11" i="56"/>
  <c r="F12" i="56"/>
  <c r="F13" i="56"/>
  <c r="F14" i="56"/>
  <c r="F15" i="56"/>
  <c r="F16" i="56"/>
  <c r="F17" i="56"/>
  <c r="F18" i="56"/>
  <c r="F19" i="56"/>
  <c r="F20" i="56"/>
  <c r="F21" i="56"/>
  <c r="F22" i="56"/>
  <c r="F23" i="56"/>
  <c r="F24" i="56"/>
  <c r="F25" i="56"/>
  <c r="F26" i="56"/>
  <c r="F27" i="56"/>
  <c r="F28" i="56"/>
  <c r="F29" i="56"/>
  <c r="F30" i="56"/>
  <c r="F31" i="56"/>
  <c r="F32" i="56"/>
  <c r="F33" i="56"/>
  <c r="F34" i="56"/>
  <c r="F35" i="56"/>
  <c r="F36" i="56"/>
  <c r="F37" i="56"/>
  <c r="F38" i="56"/>
  <c r="F39" i="56"/>
  <c r="F40" i="56"/>
  <c r="F41" i="56"/>
  <c r="F42" i="56"/>
  <c r="F43" i="56"/>
  <c r="F44" i="56"/>
  <c r="F45" i="56"/>
  <c r="F46" i="56"/>
  <c r="F47" i="56"/>
  <c r="F48" i="56"/>
  <c r="F49" i="56"/>
  <c r="F50" i="56"/>
  <c r="F51" i="56"/>
  <c r="F52" i="56"/>
  <c r="F53" i="56"/>
  <c r="F54" i="56"/>
  <c r="F55" i="56"/>
  <c r="F56" i="56"/>
  <c r="F57" i="56"/>
  <c r="F58" i="56"/>
  <c r="F59" i="56"/>
  <c r="F60" i="56"/>
  <c r="F61" i="56"/>
  <c r="F62" i="56"/>
  <c r="F63" i="56"/>
  <c r="F64" i="56"/>
  <c r="F65" i="56"/>
  <c r="F66" i="56"/>
  <c r="F67" i="56"/>
  <c r="F68" i="56"/>
  <c r="F69" i="56"/>
  <c r="F70" i="56"/>
  <c r="F71" i="56"/>
  <c r="F72" i="56"/>
  <c r="F73" i="56"/>
  <c r="F74" i="56"/>
  <c r="F75" i="56"/>
  <c r="F76" i="56"/>
  <c r="F77" i="56"/>
  <c r="F78" i="56"/>
  <c r="F79" i="56"/>
  <c r="F80" i="56"/>
  <c r="F81" i="56"/>
  <c r="F82" i="56"/>
  <c r="F83" i="56"/>
  <c r="F84" i="56"/>
  <c r="F85" i="56"/>
  <c r="F86" i="56"/>
  <c r="F87" i="56"/>
  <c r="F88" i="56"/>
  <c r="F89" i="56"/>
  <c r="F90" i="56"/>
  <c r="F91" i="56"/>
  <c r="F92" i="56"/>
  <c r="F93" i="56"/>
  <c r="F94" i="56"/>
  <c r="F95" i="56"/>
  <c r="F96" i="56"/>
  <c r="F97" i="56"/>
  <c r="F98" i="56"/>
  <c r="F3" i="56"/>
  <c r="AZ47" i="27"/>
  <c r="BA47" i="27"/>
  <c r="BB47" i="27"/>
  <c r="BC47" i="27"/>
  <c r="BD47" i="27"/>
  <c r="AZ48" i="27"/>
  <c r="BA48" i="27"/>
  <c r="BB48" i="27"/>
  <c r="BC48" i="27"/>
  <c r="BD48" i="27"/>
  <c r="AZ49" i="27"/>
  <c r="BA49" i="27"/>
  <c r="BB49" i="27"/>
  <c r="BC49" i="27"/>
  <c r="BD49" i="27"/>
  <c r="AZ50" i="27"/>
  <c r="BA50" i="27"/>
  <c r="BB50" i="27"/>
  <c r="BC50" i="27"/>
  <c r="BD50" i="27"/>
  <c r="AZ51" i="27"/>
  <c r="BA51" i="27"/>
  <c r="BB51" i="27"/>
  <c r="BC51" i="27"/>
  <c r="BD51" i="27"/>
  <c r="AZ52" i="27"/>
  <c r="BA52" i="27"/>
  <c r="BB52" i="27"/>
  <c r="BC52" i="27"/>
  <c r="BD52" i="27"/>
  <c r="AZ53" i="27"/>
  <c r="BA53" i="27"/>
  <c r="BB53" i="27"/>
  <c r="BC53" i="27"/>
  <c r="BD53" i="27"/>
  <c r="AZ54" i="27"/>
  <c r="BA54" i="27"/>
  <c r="BB54" i="27"/>
  <c r="BC54" i="27"/>
  <c r="BD54" i="27"/>
  <c r="AZ55" i="27"/>
  <c r="BA55" i="27"/>
  <c r="BB55" i="27"/>
  <c r="BC55" i="27"/>
  <c r="BD55" i="27"/>
  <c r="AZ56" i="27"/>
  <c r="BA56" i="27"/>
  <c r="BB56" i="27"/>
  <c r="BC56" i="27"/>
  <c r="BD56" i="27"/>
  <c r="AZ57" i="27"/>
  <c r="BA57" i="27"/>
  <c r="BB57" i="27"/>
  <c r="BC57" i="27"/>
  <c r="BD57" i="27"/>
  <c r="AZ58" i="27"/>
  <c r="BA58" i="27"/>
  <c r="BB58" i="27"/>
  <c r="BC58" i="27"/>
  <c r="BD58" i="27"/>
  <c r="AZ59" i="27"/>
  <c r="BA59" i="27"/>
  <c r="BB59" i="27"/>
  <c r="BC59" i="27"/>
  <c r="BD59" i="27"/>
  <c r="AZ60" i="27"/>
  <c r="BA60" i="27"/>
  <c r="BB60" i="27"/>
  <c r="BC60" i="27"/>
  <c r="BD60" i="27"/>
  <c r="AZ61" i="27"/>
  <c r="BA61" i="27"/>
  <c r="BB61" i="27"/>
  <c r="BC61" i="27"/>
  <c r="BD61" i="27"/>
  <c r="AZ62" i="27"/>
  <c r="BA62" i="27"/>
  <c r="BB62" i="27"/>
  <c r="BC62" i="27"/>
  <c r="BD62" i="27"/>
  <c r="AZ63" i="27"/>
  <c r="BA63" i="27"/>
  <c r="BB63" i="27"/>
  <c r="BC63" i="27"/>
  <c r="BD63" i="27"/>
  <c r="AZ64" i="27"/>
  <c r="BA64" i="27"/>
  <c r="BB64" i="27"/>
  <c r="BC64" i="27"/>
  <c r="BD64" i="27"/>
  <c r="AZ65" i="27"/>
  <c r="BA65" i="27"/>
  <c r="BB65" i="27"/>
  <c r="BC65" i="27"/>
  <c r="BD65" i="27"/>
  <c r="AZ66" i="27"/>
  <c r="BA66" i="27"/>
  <c r="BB66" i="27"/>
  <c r="BC66" i="27"/>
  <c r="BD66" i="27"/>
  <c r="AZ67" i="27"/>
  <c r="BA67" i="27"/>
  <c r="BB67" i="27"/>
  <c r="BC67" i="27"/>
  <c r="BD67" i="27"/>
  <c r="AZ68" i="27"/>
  <c r="BA68" i="27"/>
  <c r="BB68" i="27"/>
  <c r="BC68" i="27"/>
  <c r="BD68" i="27"/>
  <c r="AZ69" i="27"/>
  <c r="BA69" i="27"/>
  <c r="BB69" i="27"/>
  <c r="BC69" i="27"/>
  <c r="BD69" i="27"/>
  <c r="AZ70" i="27"/>
  <c r="BA70" i="27"/>
  <c r="BB70" i="27"/>
  <c r="BC70" i="27"/>
  <c r="BD70" i="27"/>
  <c r="AZ71" i="27"/>
  <c r="BA71" i="27"/>
  <c r="BB71" i="27"/>
  <c r="BC71" i="27"/>
  <c r="BD71" i="27"/>
  <c r="AZ72" i="27"/>
  <c r="BA72" i="27"/>
  <c r="BB72" i="27"/>
  <c r="BC72" i="27"/>
  <c r="BD72" i="27"/>
  <c r="AZ73" i="27"/>
  <c r="BA73" i="27"/>
  <c r="BB73" i="27"/>
  <c r="BC73" i="27"/>
  <c r="BD73" i="27"/>
  <c r="AZ74" i="27"/>
  <c r="BA74" i="27"/>
  <c r="BB74" i="27"/>
  <c r="BC74" i="27"/>
  <c r="BD74" i="27"/>
  <c r="AZ75" i="27"/>
  <c r="BA75" i="27"/>
  <c r="BB75" i="27"/>
  <c r="BC75" i="27"/>
  <c r="BD75" i="27"/>
  <c r="AZ76" i="27"/>
  <c r="BA76" i="27"/>
  <c r="BB76" i="27"/>
  <c r="BC76" i="27"/>
  <c r="BD76" i="27"/>
  <c r="AZ77" i="27"/>
  <c r="BA77" i="27"/>
  <c r="BB77" i="27"/>
  <c r="BC77" i="27"/>
  <c r="BD77" i="27"/>
  <c r="AZ78" i="27"/>
  <c r="BA78" i="27"/>
  <c r="BB78" i="27"/>
  <c r="BC78" i="27"/>
  <c r="BD78" i="27"/>
  <c r="AZ79" i="27"/>
  <c r="BA79" i="27"/>
  <c r="BB79" i="27"/>
  <c r="BC79" i="27"/>
  <c r="BD79" i="27"/>
  <c r="AZ80" i="27"/>
  <c r="BA80" i="27"/>
  <c r="BB80" i="27"/>
  <c r="BC80" i="27"/>
  <c r="BD80" i="27"/>
  <c r="AZ81" i="27"/>
  <c r="BA81" i="27"/>
  <c r="BB81" i="27"/>
  <c r="BC81" i="27"/>
  <c r="BD81" i="27"/>
  <c r="AZ82" i="27"/>
  <c r="BA82" i="27"/>
  <c r="BB82" i="27"/>
  <c r="BC82" i="27"/>
  <c r="BD82" i="27"/>
  <c r="AZ83" i="27"/>
  <c r="BA83" i="27"/>
  <c r="BB83" i="27"/>
  <c r="BC83" i="27"/>
  <c r="BD83" i="27"/>
  <c r="AZ84" i="27"/>
  <c r="BA84" i="27"/>
  <c r="BB84" i="27"/>
  <c r="BC84" i="27"/>
  <c r="BD84" i="27"/>
  <c r="AZ85" i="27"/>
  <c r="BA85" i="27"/>
  <c r="BB85" i="27"/>
  <c r="BC85" i="27"/>
  <c r="BD85" i="27"/>
  <c r="AZ86" i="27"/>
  <c r="BA86" i="27"/>
  <c r="BB86" i="27"/>
  <c r="BC86" i="27"/>
  <c r="BD86" i="27"/>
  <c r="AZ87" i="27"/>
  <c r="BA87" i="27"/>
  <c r="BB87" i="27"/>
  <c r="BC87" i="27"/>
  <c r="BD87" i="27"/>
  <c r="AZ88" i="27"/>
  <c r="BA88" i="27"/>
  <c r="BB88" i="27"/>
  <c r="BC88" i="27"/>
  <c r="BD88" i="27"/>
  <c r="AZ89" i="27"/>
  <c r="BA89" i="27"/>
  <c r="BB89" i="27"/>
  <c r="BC89" i="27"/>
  <c r="BD89" i="27"/>
  <c r="AZ90" i="27"/>
  <c r="BA90" i="27"/>
  <c r="BB90" i="27"/>
  <c r="BC90" i="27"/>
  <c r="BD90" i="27"/>
  <c r="AZ91" i="27"/>
  <c r="BA91" i="27"/>
  <c r="BB91" i="27"/>
  <c r="BC91" i="27"/>
  <c r="BD91" i="27"/>
  <c r="AZ92" i="27"/>
  <c r="BA92" i="27"/>
  <c r="BB92" i="27"/>
  <c r="BC92" i="27"/>
  <c r="BD92" i="27"/>
  <c r="AZ93" i="27"/>
  <c r="BA93" i="27"/>
  <c r="BB93" i="27"/>
  <c r="BC93" i="27"/>
  <c r="BD93" i="27"/>
  <c r="AZ94" i="27"/>
  <c r="BA94" i="27"/>
  <c r="BB94" i="27"/>
  <c r="BC94" i="27"/>
  <c r="BD94" i="27"/>
  <c r="AZ95" i="27"/>
  <c r="BA95" i="27"/>
  <c r="BB95" i="27"/>
  <c r="BC95" i="27"/>
  <c r="BD95" i="27"/>
  <c r="AZ96" i="27"/>
  <c r="BA96" i="27"/>
  <c r="BB96" i="27"/>
  <c r="BC96" i="27"/>
  <c r="BD96" i="27"/>
  <c r="AZ97" i="27"/>
  <c r="BA97" i="27"/>
  <c r="BB97" i="27"/>
  <c r="BC97" i="27"/>
  <c r="BD97" i="27"/>
  <c r="AZ98" i="27"/>
  <c r="BA98" i="27"/>
  <c r="BB98" i="27"/>
  <c r="BC98" i="27"/>
  <c r="BD98" i="27"/>
  <c r="AZ99" i="27"/>
  <c r="BA99" i="27"/>
  <c r="BB99" i="27"/>
  <c r="BC99" i="27"/>
  <c r="BD99" i="27"/>
  <c r="AZ100" i="27"/>
  <c r="BA100" i="27"/>
  <c r="BB100" i="27"/>
  <c r="BC100" i="27"/>
  <c r="BD100" i="27"/>
  <c r="AZ101" i="27"/>
  <c r="BA101" i="27"/>
  <c r="BB101" i="27"/>
  <c r="BC101" i="27"/>
  <c r="BD101" i="27"/>
  <c r="AZ102" i="27"/>
  <c r="BA102" i="27"/>
  <c r="BB102" i="27"/>
  <c r="BC102" i="27"/>
  <c r="BD102" i="27"/>
  <c r="AZ103" i="27"/>
  <c r="BA103" i="27"/>
  <c r="BB103" i="27"/>
  <c r="BC103" i="27"/>
  <c r="BD103" i="27"/>
  <c r="AZ104" i="27"/>
  <c r="BA104" i="27"/>
  <c r="BB104" i="27"/>
  <c r="BC104" i="27"/>
  <c r="BD104" i="27"/>
  <c r="AZ105" i="27"/>
  <c r="BA105" i="27"/>
  <c r="BB105" i="27"/>
  <c r="BC105" i="27"/>
  <c r="BD105" i="27"/>
  <c r="AZ106" i="27"/>
  <c r="BA106" i="27"/>
  <c r="BB106" i="27"/>
  <c r="BC106" i="27"/>
  <c r="BD106" i="27"/>
  <c r="AZ107" i="27"/>
  <c r="BA107" i="27"/>
  <c r="BB107" i="27"/>
  <c r="BC107" i="27"/>
  <c r="BD107" i="27"/>
  <c r="AZ108" i="27"/>
  <c r="BA108" i="27"/>
  <c r="BB108" i="27"/>
  <c r="BC108" i="27"/>
  <c r="BD108" i="27"/>
  <c r="AZ109" i="27"/>
  <c r="BA109" i="27"/>
  <c r="BB109" i="27"/>
  <c r="BC109" i="27"/>
  <c r="BD109" i="27"/>
  <c r="AZ110" i="27"/>
  <c r="BA110" i="27"/>
  <c r="BB110" i="27"/>
  <c r="BC110" i="27"/>
  <c r="BD110" i="27"/>
  <c r="AZ111" i="27"/>
  <c r="BA111" i="27"/>
  <c r="BB111" i="27"/>
  <c r="BC111" i="27"/>
  <c r="BD111" i="27"/>
  <c r="AZ112" i="27"/>
  <c r="BA112" i="27"/>
  <c r="BB112" i="27"/>
  <c r="BC112" i="27"/>
  <c r="BD112" i="27"/>
  <c r="AZ113" i="27"/>
  <c r="BA113" i="27"/>
  <c r="BB113" i="27"/>
  <c r="BC113" i="27"/>
  <c r="BD113" i="27"/>
  <c r="AZ114" i="27"/>
  <c r="BA114" i="27"/>
  <c r="BB114" i="27"/>
  <c r="BC114" i="27"/>
  <c r="BD114" i="27"/>
  <c r="AZ115" i="27"/>
  <c r="BA115" i="27"/>
  <c r="BB115" i="27"/>
  <c r="BC115" i="27"/>
  <c r="BD115" i="27"/>
  <c r="AZ116" i="27"/>
  <c r="BA116" i="27"/>
  <c r="BB116" i="27"/>
  <c r="BC116" i="27"/>
  <c r="BD116" i="27"/>
  <c r="AZ117" i="27"/>
  <c r="BA117" i="27"/>
  <c r="BB117" i="27"/>
  <c r="BC117" i="27"/>
  <c r="BD117" i="27"/>
  <c r="AZ118" i="27"/>
  <c r="BA118" i="27"/>
  <c r="BB118" i="27"/>
  <c r="BC118" i="27"/>
  <c r="BD118" i="27"/>
  <c r="AZ119" i="27"/>
  <c r="BA119" i="27"/>
  <c r="BB119" i="27"/>
  <c r="BC119" i="27"/>
  <c r="BD119" i="27"/>
  <c r="AZ120" i="27"/>
  <c r="BA120" i="27"/>
  <c r="BB120" i="27"/>
  <c r="BC120" i="27"/>
  <c r="BD120" i="27"/>
  <c r="AZ121" i="27"/>
  <c r="BA121" i="27"/>
  <c r="BB121" i="27"/>
  <c r="BC121" i="27"/>
  <c r="BD121" i="27"/>
  <c r="AZ122" i="27"/>
  <c r="BA122" i="27"/>
  <c r="BB122" i="27"/>
  <c r="BC122" i="27"/>
  <c r="BD122" i="27"/>
  <c r="AZ123" i="27"/>
  <c r="BA123" i="27"/>
  <c r="BB123" i="27"/>
  <c r="BC123" i="27"/>
  <c r="BD123" i="27"/>
  <c r="AZ124" i="27"/>
  <c r="BA124" i="27"/>
  <c r="BB124" i="27"/>
  <c r="BC124" i="27"/>
  <c r="BD124" i="27"/>
  <c r="AZ125" i="27"/>
  <c r="BA125" i="27"/>
  <c r="BB125" i="27"/>
  <c r="BC125" i="27"/>
  <c r="BD125" i="27"/>
  <c r="AZ126" i="27"/>
  <c r="BA126" i="27"/>
  <c r="BB126" i="27"/>
  <c r="BC126" i="27"/>
  <c r="BD126" i="27"/>
  <c r="AZ127" i="27"/>
  <c r="BA127" i="27"/>
  <c r="BB127" i="27"/>
  <c r="BC127" i="27"/>
  <c r="BD127" i="27"/>
  <c r="AZ128" i="27"/>
  <c r="BA128" i="27"/>
  <c r="BB128" i="27"/>
  <c r="BC128" i="27"/>
  <c r="BD128" i="27"/>
  <c r="AZ129" i="27"/>
  <c r="BA129" i="27"/>
  <c r="BB129" i="27"/>
  <c r="BC129" i="27"/>
  <c r="BD129" i="27"/>
  <c r="AZ130" i="27"/>
  <c r="BA130" i="27"/>
  <c r="BB130" i="27"/>
  <c r="BC130" i="27"/>
  <c r="BD130" i="27"/>
  <c r="AZ131" i="27"/>
  <c r="BA131" i="27"/>
  <c r="BB131" i="27"/>
  <c r="BC131" i="27"/>
  <c r="BD131" i="27"/>
  <c r="AZ132" i="27"/>
  <c r="BA132" i="27"/>
  <c r="BB132" i="27"/>
  <c r="BC132" i="27"/>
  <c r="BD132" i="27"/>
  <c r="AZ133" i="27"/>
  <c r="BA133" i="27"/>
  <c r="BB133" i="27"/>
  <c r="BC133" i="27"/>
  <c r="BD133" i="27"/>
  <c r="AZ134" i="27"/>
  <c r="BA134" i="27"/>
  <c r="BB134" i="27"/>
  <c r="BC134" i="27"/>
  <c r="BD134" i="27"/>
  <c r="AZ135" i="27"/>
  <c r="BA135" i="27"/>
  <c r="BB135" i="27"/>
  <c r="BC135" i="27"/>
  <c r="BD135" i="27"/>
  <c r="AZ136" i="27"/>
  <c r="BA136" i="27"/>
  <c r="BB136" i="27"/>
  <c r="BC136" i="27"/>
  <c r="BD136" i="27"/>
  <c r="AZ137" i="27"/>
  <c r="BA137" i="27"/>
  <c r="BB137" i="27"/>
  <c r="BC137" i="27"/>
  <c r="BD137" i="27"/>
  <c r="AZ138" i="27"/>
  <c r="BA138" i="27"/>
  <c r="BB138" i="27"/>
  <c r="BC138" i="27"/>
  <c r="BD138" i="27"/>
  <c r="AZ139" i="27"/>
  <c r="BA139" i="27"/>
  <c r="BB139" i="27"/>
  <c r="BC139" i="27"/>
  <c r="BD139" i="27"/>
  <c r="AZ140" i="27"/>
  <c r="BA140" i="27"/>
  <c r="BB140" i="27"/>
  <c r="BC140" i="27"/>
  <c r="BD140" i="27"/>
  <c r="AZ141" i="27"/>
  <c r="BA141" i="27"/>
  <c r="BB141" i="27"/>
  <c r="BC141" i="27"/>
  <c r="BD141" i="27"/>
  <c r="AZ142" i="27"/>
  <c r="BA142" i="27"/>
  <c r="BB142" i="27"/>
  <c r="BC142" i="27"/>
  <c r="BD142" i="27"/>
  <c r="AZ143" i="27"/>
  <c r="BA143" i="27"/>
  <c r="BB143" i="27"/>
  <c r="BC143" i="27"/>
  <c r="BD143" i="27"/>
  <c r="AZ144" i="27"/>
  <c r="BA144" i="27"/>
  <c r="BB144" i="27"/>
  <c r="BC144" i="27"/>
  <c r="BD144" i="27"/>
  <c r="AZ145" i="27"/>
  <c r="BA145" i="27"/>
  <c r="BB145" i="27"/>
  <c r="BC145" i="27"/>
  <c r="BD145" i="27"/>
  <c r="AT47" i="27"/>
  <c r="AU47" i="27"/>
  <c r="AV47" i="27"/>
  <c r="AW47" i="27"/>
  <c r="AX47" i="27"/>
  <c r="AT48" i="27"/>
  <c r="AU48" i="27"/>
  <c r="AV48" i="27"/>
  <c r="AW48" i="27"/>
  <c r="AX48" i="27"/>
  <c r="AT49" i="27"/>
  <c r="AU49" i="27"/>
  <c r="AV49" i="27"/>
  <c r="AW49" i="27"/>
  <c r="AX49" i="27"/>
  <c r="AT50" i="27"/>
  <c r="AU50" i="27"/>
  <c r="AV50" i="27"/>
  <c r="AW50" i="27"/>
  <c r="AX50" i="27"/>
  <c r="AT51" i="27"/>
  <c r="AU51" i="27"/>
  <c r="AV51" i="27"/>
  <c r="AW51" i="27"/>
  <c r="AX51" i="27"/>
  <c r="AT52" i="27"/>
  <c r="AU52" i="27"/>
  <c r="AV52" i="27"/>
  <c r="AW52" i="27"/>
  <c r="AX52" i="27"/>
  <c r="AT53" i="27"/>
  <c r="AU53" i="27"/>
  <c r="AV53" i="27"/>
  <c r="AW53" i="27"/>
  <c r="AX53" i="27"/>
  <c r="AT54" i="27"/>
  <c r="AU54" i="27"/>
  <c r="AV54" i="27"/>
  <c r="AW54" i="27"/>
  <c r="AX54" i="27"/>
  <c r="AT55" i="27"/>
  <c r="AU55" i="27"/>
  <c r="AV55" i="27"/>
  <c r="AW55" i="27"/>
  <c r="AX55" i="27"/>
  <c r="AT56" i="27"/>
  <c r="AU56" i="27"/>
  <c r="AV56" i="27"/>
  <c r="AW56" i="27"/>
  <c r="AX56" i="27"/>
  <c r="AT57" i="27"/>
  <c r="AU57" i="27"/>
  <c r="AV57" i="27"/>
  <c r="AW57" i="27"/>
  <c r="AX57" i="27"/>
  <c r="AT58" i="27"/>
  <c r="AU58" i="27"/>
  <c r="AV58" i="27"/>
  <c r="AW58" i="27"/>
  <c r="AX58" i="27"/>
  <c r="AT59" i="27"/>
  <c r="AU59" i="27"/>
  <c r="AV59" i="27"/>
  <c r="AW59" i="27"/>
  <c r="AX59" i="27"/>
  <c r="AT60" i="27"/>
  <c r="AU60" i="27"/>
  <c r="AV60" i="27"/>
  <c r="AW60" i="27"/>
  <c r="AX60" i="27"/>
  <c r="AT61" i="27"/>
  <c r="AU61" i="27"/>
  <c r="AV61" i="27"/>
  <c r="AW61" i="27"/>
  <c r="AX61" i="27"/>
  <c r="AT62" i="27"/>
  <c r="AU62" i="27"/>
  <c r="AV62" i="27"/>
  <c r="AW62" i="27"/>
  <c r="AX62" i="27"/>
  <c r="AT63" i="27"/>
  <c r="AU63" i="27"/>
  <c r="AV63" i="27"/>
  <c r="AW63" i="27"/>
  <c r="AX63" i="27"/>
  <c r="AT64" i="27"/>
  <c r="AU64" i="27"/>
  <c r="AV64" i="27"/>
  <c r="AW64" i="27"/>
  <c r="AX64" i="27"/>
  <c r="AT65" i="27"/>
  <c r="AU65" i="27"/>
  <c r="AV65" i="27"/>
  <c r="AW65" i="27"/>
  <c r="AX65" i="27"/>
  <c r="AT66" i="27"/>
  <c r="AU66" i="27"/>
  <c r="AV66" i="27"/>
  <c r="AW66" i="27"/>
  <c r="AX66" i="27"/>
  <c r="AT67" i="27"/>
  <c r="AU67" i="27"/>
  <c r="AV67" i="27"/>
  <c r="AW67" i="27"/>
  <c r="AX67" i="27"/>
  <c r="AT68" i="27"/>
  <c r="AU68" i="27"/>
  <c r="AV68" i="27"/>
  <c r="AW68" i="27"/>
  <c r="AX68" i="27"/>
  <c r="AT69" i="27"/>
  <c r="AU69" i="27"/>
  <c r="AV69" i="27"/>
  <c r="AW69" i="27"/>
  <c r="AX69" i="27"/>
  <c r="AT70" i="27"/>
  <c r="AU70" i="27"/>
  <c r="AV70" i="27"/>
  <c r="AW70" i="27"/>
  <c r="AX70" i="27"/>
  <c r="AT71" i="27"/>
  <c r="AU71" i="27"/>
  <c r="AV71" i="27"/>
  <c r="AW71" i="27"/>
  <c r="AX71" i="27"/>
  <c r="AT72" i="27"/>
  <c r="AU72" i="27"/>
  <c r="AV72" i="27"/>
  <c r="AW72" i="27"/>
  <c r="AX72" i="27"/>
  <c r="AT73" i="27"/>
  <c r="AU73" i="27"/>
  <c r="AV73" i="27"/>
  <c r="AW73" i="27"/>
  <c r="AX73" i="27"/>
  <c r="AT74" i="27"/>
  <c r="AU74" i="27"/>
  <c r="AV74" i="27"/>
  <c r="AW74" i="27"/>
  <c r="AX74" i="27"/>
  <c r="AT75" i="27"/>
  <c r="AU75" i="27"/>
  <c r="AV75" i="27"/>
  <c r="AW75" i="27"/>
  <c r="AX75" i="27"/>
  <c r="AT76" i="27"/>
  <c r="AU76" i="27"/>
  <c r="AV76" i="27"/>
  <c r="AW76" i="27"/>
  <c r="AX76" i="27"/>
  <c r="AT77" i="27"/>
  <c r="AU77" i="27"/>
  <c r="AV77" i="27"/>
  <c r="AW77" i="27"/>
  <c r="AX77" i="27"/>
  <c r="AT78" i="27"/>
  <c r="AU78" i="27"/>
  <c r="AV78" i="27"/>
  <c r="AW78" i="27"/>
  <c r="AX78" i="27"/>
  <c r="AT79" i="27"/>
  <c r="AU79" i="27"/>
  <c r="AV79" i="27"/>
  <c r="AW79" i="27"/>
  <c r="AX79" i="27"/>
  <c r="AT80" i="27"/>
  <c r="AU80" i="27"/>
  <c r="AV80" i="27"/>
  <c r="AW80" i="27"/>
  <c r="AX80" i="27"/>
  <c r="AT81" i="27"/>
  <c r="AU81" i="27"/>
  <c r="AV81" i="27"/>
  <c r="AW81" i="27"/>
  <c r="AX81" i="27"/>
  <c r="AT82" i="27"/>
  <c r="AU82" i="27"/>
  <c r="AV82" i="27"/>
  <c r="AW82" i="27"/>
  <c r="AX82" i="27"/>
  <c r="AT83" i="27"/>
  <c r="AU83" i="27"/>
  <c r="AV83" i="27"/>
  <c r="AW83" i="27"/>
  <c r="AX83" i="27"/>
  <c r="AT84" i="27"/>
  <c r="AU84" i="27"/>
  <c r="AV84" i="27"/>
  <c r="AW84" i="27"/>
  <c r="AX84" i="27"/>
  <c r="AT85" i="27"/>
  <c r="AU85" i="27"/>
  <c r="AV85" i="27"/>
  <c r="AW85" i="27"/>
  <c r="AX85" i="27"/>
  <c r="AT86" i="27"/>
  <c r="AU86" i="27"/>
  <c r="AV86" i="27"/>
  <c r="AW86" i="27"/>
  <c r="AX86" i="27"/>
  <c r="AT87" i="27"/>
  <c r="AU87" i="27"/>
  <c r="AV87" i="27"/>
  <c r="AW87" i="27"/>
  <c r="AX87" i="27"/>
  <c r="AT88" i="27"/>
  <c r="AU88" i="27"/>
  <c r="AV88" i="27"/>
  <c r="AW88" i="27"/>
  <c r="AX88" i="27"/>
  <c r="AT89" i="27"/>
  <c r="AU89" i="27"/>
  <c r="AV89" i="27"/>
  <c r="AW89" i="27"/>
  <c r="AX89" i="27"/>
  <c r="AT90" i="27"/>
  <c r="AU90" i="27"/>
  <c r="AV90" i="27"/>
  <c r="AW90" i="27"/>
  <c r="AX90" i="27"/>
  <c r="AT91" i="27"/>
  <c r="AU91" i="27"/>
  <c r="AV91" i="27"/>
  <c r="AW91" i="27"/>
  <c r="AX91" i="27"/>
  <c r="AT92" i="27"/>
  <c r="AU92" i="27"/>
  <c r="AV92" i="27"/>
  <c r="AW92" i="27"/>
  <c r="AX92" i="27"/>
  <c r="AT93" i="27"/>
  <c r="AU93" i="27"/>
  <c r="AV93" i="27"/>
  <c r="AW93" i="27"/>
  <c r="AX93" i="27"/>
  <c r="AT94" i="27"/>
  <c r="AU94" i="27"/>
  <c r="AV94" i="27"/>
  <c r="AW94" i="27"/>
  <c r="AX94" i="27"/>
  <c r="AT95" i="27"/>
  <c r="AU95" i="27"/>
  <c r="AV95" i="27"/>
  <c r="AW95" i="27"/>
  <c r="AX95" i="27"/>
  <c r="AT96" i="27"/>
  <c r="AU96" i="27"/>
  <c r="AV96" i="27"/>
  <c r="AW96" i="27"/>
  <c r="AX96" i="27"/>
  <c r="AT97" i="27"/>
  <c r="AU97" i="27"/>
  <c r="AV97" i="27"/>
  <c r="AW97" i="27"/>
  <c r="AX97" i="27"/>
  <c r="AT98" i="27"/>
  <c r="AU98" i="27"/>
  <c r="AV98" i="27"/>
  <c r="AW98" i="27"/>
  <c r="AX98" i="27"/>
  <c r="AT99" i="27"/>
  <c r="AU99" i="27"/>
  <c r="AV99" i="27"/>
  <c r="AW99" i="27"/>
  <c r="AX99" i="27"/>
  <c r="AT100" i="27"/>
  <c r="AU100" i="27"/>
  <c r="AV100" i="27"/>
  <c r="AW100" i="27"/>
  <c r="AX100" i="27"/>
  <c r="AT101" i="27"/>
  <c r="AU101" i="27"/>
  <c r="AV101" i="27"/>
  <c r="AW101" i="27"/>
  <c r="AX101" i="27"/>
  <c r="AT102" i="27"/>
  <c r="AU102" i="27"/>
  <c r="AV102" i="27"/>
  <c r="AW102" i="27"/>
  <c r="AX102" i="27"/>
  <c r="AT103" i="27"/>
  <c r="AU103" i="27"/>
  <c r="AV103" i="27"/>
  <c r="AW103" i="27"/>
  <c r="AX103" i="27"/>
  <c r="AT104" i="27"/>
  <c r="AU104" i="27"/>
  <c r="AV104" i="27"/>
  <c r="AW104" i="27"/>
  <c r="AX104" i="27"/>
  <c r="AT105" i="27"/>
  <c r="AU105" i="27"/>
  <c r="AV105" i="27"/>
  <c r="AW105" i="27"/>
  <c r="AX105" i="27"/>
  <c r="AT106" i="27"/>
  <c r="AU106" i="27"/>
  <c r="AV106" i="27"/>
  <c r="AW106" i="27"/>
  <c r="AX106" i="27"/>
  <c r="AT107" i="27"/>
  <c r="AU107" i="27"/>
  <c r="AV107" i="27"/>
  <c r="AW107" i="27"/>
  <c r="AX107" i="27"/>
  <c r="AT108" i="27"/>
  <c r="AU108" i="27"/>
  <c r="AV108" i="27"/>
  <c r="AW108" i="27"/>
  <c r="AX108" i="27"/>
  <c r="AT109" i="27"/>
  <c r="AU109" i="27"/>
  <c r="AV109" i="27"/>
  <c r="AW109" i="27"/>
  <c r="AX109" i="27"/>
  <c r="AT110" i="27"/>
  <c r="AU110" i="27"/>
  <c r="AV110" i="27"/>
  <c r="AW110" i="27"/>
  <c r="AX110" i="27"/>
  <c r="AT111" i="27"/>
  <c r="AU111" i="27"/>
  <c r="AV111" i="27"/>
  <c r="AW111" i="27"/>
  <c r="AX111" i="27"/>
  <c r="AT112" i="27"/>
  <c r="AU112" i="27"/>
  <c r="AV112" i="27"/>
  <c r="AW112" i="27"/>
  <c r="AX112" i="27"/>
  <c r="AT113" i="27"/>
  <c r="AU113" i="27"/>
  <c r="AV113" i="27"/>
  <c r="AW113" i="27"/>
  <c r="AX113" i="27"/>
  <c r="AT114" i="27"/>
  <c r="AU114" i="27"/>
  <c r="AV114" i="27"/>
  <c r="AW114" i="27"/>
  <c r="AX114" i="27"/>
  <c r="AT115" i="27"/>
  <c r="AU115" i="27"/>
  <c r="AV115" i="27"/>
  <c r="AW115" i="27"/>
  <c r="AX115" i="27"/>
  <c r="AT116" i="27"/>
  <c r="AU116" i="27"/>
  <c r="AV116" i="27"/>
  <c r="AW116" i="27"/>
  <c r="AX116" i="27"/>
  <c r="AT117" i="27"/>
  <c r="AU117" i="27"/>
  <c r="AV117" i="27"/>
  <c r="AW117" i="27"/>
  <c r="AX117" i="27"/>
  <c r="AT118" i="27"/>
  <c r="AU118" i="27"/>
  <c r="AV118" i="27"/>
  <c r="AW118" i="27"/>
  <c r="AX118" i="27"/>
  <c r="AT119" i="27"/>
  <c r="AU119" i="27"/>
  <c r="AV119" i="27"/>
  <c r="AW119" i="27"/>
  <c r="AX119" i="27"/>
  <c r="AT120" i="27"/>
  <c r="AU120" i="27"/>
  <c r="AV120" i="27"/>
  <c r="AW120" i="27"/>
  <c r="AX120" i="27"/>
  <c r="AT121" i="27"/>
  <c r="AU121" i="27"/>
  <c r="AV121" i="27"/>
  <c r="AW121" i="27"/>
  <c r="AX121" i="27"/>
  <c r="AT122" i="27"/>
  <c r="AU122" i="27"/>
  <c r="AV122" i="27"/>
  <c r="AW122" i="27"/>
  <c r="AX122" i="27"/>
  <c r="AT123" i="27"/>
  <c r="AU123" i="27"/>
  <c r="AV123" i="27"/>
  <c r="AW123" i="27"/>
  <c r="AX123" i="27"/>
  <c r="AT124" i="27"/>
  <c r="AU124" i="27"/>
  <c r="AV124" i="27"/>
  <c r="AW124" i="27"/>
  <c r="AX124" i="27"/>
  <c r="AT125" i="27"/>
  <c r="AU125" i="27"/>
  <c r="AV125" i="27"/>
  <c r="AW125" i="27"/>
  <c r="AX125" i="27"/>
  <c r="AT126" i="27"/>
  <c r="AU126" i="27"/>
  <c r="AV126" i="27"/>
  <c r="AW126" i="27"/>
  <c r="AX126" i="27"/>
  <c r="AT127" i="27"/>
  <c r="AU127" i="27"/>
  <c r="AV127" i="27"/>
  <c r="AW127" i="27"/>
  <c r="AX127" i="27"/>
  <c r="AT128" i="27"/>
  <c r="AU128" i="27"/>
  <c r="AV128" i="27"/>
  <c r="AW128" i="27"/>
  <c r="AX128" i="27"/>
  <c r="AT129" i="27"/>
  <c r="AU129" i="27"/>
  <c r="AV129" i="27"/>
  <c r="AW129" i="27"/>
  <c r="AX129" i="27"/>
  <c r="AT130" i="27"/>
  <c r="AU130" i="27"/>
  <c r="AV130" i="27"/>
  <c r="AW130" i="27"/>
  <c r="AX130" i="27"/>
  <c r="AT131" i="27"/>
  <c r="AU131" i="27"/>
  <c r="AV131" i="27"/>
  <c r="AW131" i="27"/>
  <c r="AX131" i="27"/>
  <c r="AT132" i="27"/>
  <c r="AU132" i="27"/>
  <c r="AV132" i="27"/>
  <c r="AW132" i="27"/>
  <c r="AX132" i="27"/>
  <c r="AT133" i="27"/>
  <c r="AU133" i="27"/>
  <c r="AV133" i="27"/>
  <c r="AW133" i="27"/>
  <c r="AX133" i="27"/>
  <c r="AT134" i="27"/>
  <c r="AU134" i="27"/>
  <c r="AV134" i="27"/>
  <c r="AW134" i="27"/>
  <c r="AX134" i="27"/>
  <c r="AT135" i="27"/>
  <c r="AU135" i="27"/>
  <c r="AV135" i="27"/>
  <c r="AW135" i="27"/>
  <c r="AX135" i="27"/>
  <c r="AT136" i="27"/>
  <c r="AU136" i="27"/>
  <c r="AV136" i="27"/>
  <c r="AW136" i="27"/>
  <c r="AX136" i="27"/>
  <c r="AT137" i="27"/>
  <c r="AU137" i="27"/>
  <c r="AV137" i="27"/>
  <c r="AW137" i="27"/>
  <c r="AX137" i="27"/>
  <c r="AT138" i="27"/>
  <c r="AU138" i="27"/>
  <c r="AV138" i="27"/>
  <c r="AW138" i="27"/>
  <c r="AX138" i="27"/>
  <c r="AT139" i="27"/>
  <c r="AU139" i="27"/>
  <c r="AV139" i="27"/>
  <c r="AW139" i="27"/>
  <c r="AX139" i="27"/>
  <c r="AT140" i="27"/>
  <c r="AU140" i="27"/>
  <c r="AV140" i="27"/>
  <c r="AW140" i="27"/>
  <c r="AX140" i="27"/>
  <c r="AT141" i="27"/>
  <c r="AU141" i="27"/>
  <c r="AV141" i="27"/>
  <c r="AW141" i="27"/>
  <c r="AX141" i="27"/>
  <c r="AT142" i="27"/>
  <c r="AU142" i="27"/>
  <c r="AV142" i="27"/>
  <c r="AW142" i="27"/>
  <c r="AX142" i="27"/>
  <c r="AT143" i="27"/>
  <c r="AU143" i="27"/>
  <c r="AV143" i="27"/>
  <c r="AW143" i="27"/>
  <c r="AX143" i="27"/>
  <c r="AT144" i="27"/>
  <c r="AU144" i="27"/>
  <c r="AV144" i="27"/>
  <c r="AW144" i="27"/>
  <c r="AX144" i="27"/>
  <c r="AT145" i="27"/>
  <c r="AU145" i="27"/>
  <c r="AV145" i="27"/>
  <c r="AW145" i="27"/>
  <c r="AX145" i="27"/>
  <c r="BD46" i="27"/>
  <c r="BC46" i="27"/>
  <c r="BB46" i="27"/>
  <c r="BA46" i="27"/>
  <c r="AZ46" i="27"/>
  <c r="AX46" i="27"/>
  <c r="AW46" i="27"/>
  <c r="AV46" i="27"/>
  <c r="AU46" i="27"/>
  <c r="AT46" i="27"/>
  <c r="BM47" i="27"/>
  <c r="BN47" i="27"/>
  <c r="BO47" i="27"/>
  <c r="BP47" i="27"/>
  <c r="BQ47" i="27"/>
  <c r="BM48" i="27"/>
  <c r="BN48" i="27"/>
  <c r="BO48" i="27"/>
  <c r="BP48" i="27"/>
  <c r="BQ48" i="27"/>
  <c r="BM49" i="27"/>
  <c r="BN49" i="27"/>
  <c r="BO49" i="27"/>
  <c r="BP49" i="27"/>
  <c r="BQ49" i="27"/>
  <c r="BM50" i="27"/>
  <c r="BN50" i="27"/>
  <c r="BO50" i="27"/>
  <c r="BP50" i="27"/>
  <c r="BQ50" i="27"/>
  <c r="BM51" i="27"/>
  <c r="BN51" i="27"/>
  <c r="BO51" i="27"/>
  <c r="BP51" i="27"/>
  <c r="BQ51" i="27"/>
  <c r="BM52" i="27"/>
  <c r="BN52" i="27"/>
  <c r="BO52" i="27"/>
  <c r="BP52" i="27"/>
  <c r="BQ52" i="27"/>
  <c r="BM53" i="27"/>
  <c r="BN53" i="27"/>
  <c r="BO53" i="27"/>
  <c r="BP53" i="27"/>
  <c r="BQ53" i="27"/>
  <c r="BM54" i="27"/>
  <c r="BN54" i="27"/>
  <c r="BO54" i="27"/>
  <c r="BP54" i="27"/>
  <c r="BQ54" i="27"/>
  <c r="BM55" i="27"/>
  <c r="BN55" i="27"/>
  <c r="BO55" i="27"/>
  <c r="BP55" i="27"/>
  <c r="BQ55" i="27"/>
  <c r="BM56" i="27"/>
  <c r="BN56" i="27"/>
  <c r="BO56" i="27"/>
  <c r="BP56" i="27"/>
  <c r="BQ56" i="27"/>
  <c r="BM57" i="27"/>
  <c r="BN57" i="27"/>
  <c r="BO57" i="27"/>
  <c r="BP57" i="27"/>
  <c r="BQ57" i="27"/>
  <c r="BM58" i="27"/>
  <c r="BN58" i="27"/>
  <c r="BO58" i="27"/>
  <c r="BP58" i="27"/>
  <c r="BQ58" i="27"/>
  <c r="BM59" i="27"/>
  <c r="BN59" i="27"/>
  <c r="BO59" i="27"/>
  <c r="BP59" i="27"/>
  <c r="BQ59" i="27"/>
  <c r="BM60" i="27"/>
  <c r="BN60" i="27"/>
  <c r="BO60" i="27"/>
  <c r="BP60" i="27"/>
  <c r="BQ60" i="27"/>
  <c r="BM61" i="27"/>
  <c r="BN61" i="27"/>
  <c r="BO61" i="27"/>
  <c r="BP61" i="27"/>
  <c r="BQ61" i="27"/>
  <c r="BM62" i="27"/>
  <c r="BN62" i="27"/>
  <c r="BO62" i="27"/>
  <c r="BP62" i="27"/>
  <c r="BQ62" i="27"/>
  <c r="BM63" i="27"/>
  <c r="BN63" i="27"/>
  <c r="BO63" i="27"/>
  <c r="BP63" i="27"/>
  <c r="BQ63" i="27"/>
  <c r="BM64" i="27"/>
  <c r="BN64" i="27"/>
  <c r="BO64" i="27"/>
  <c r="BP64" i="27"/>
  <c r="BQ64" i="27"/>
  <c r="BM65" i="27"/>
  <c r="BN65" i="27"/>
  <c r="BO65" i="27"/>
  <c r="BP65" i="27"/>
  <c r="BQ65" i="27"/>
  <c r="BM66" i="27"/>
  <c r="BN66" i="27"/>
  <c r="BO66" i="27"/>
  <c r="BP66" i="27"/>
  <c r="BQ66" i="27"/>
  <c r="BM67" i="27"/>
  <c r="BN67" i="27"/>
  <c r="BO67" i="27"/>
  <c r="BP67" i="27"/>
  <c r="BQ67" i="27"/>
  <c r="BM68" i="27"/>
  <c r="BN68" i="27"/>
  <c r="BO68" i="27"/>
  <c r="BP68" i="27"/>
  <c r="BQ68" i="27"/>
  <c r="BM69" i="27"/>
  <c r="BN69" i="27"/>
  <c r="BO69" i="27"/>
  <c r="BP69" i="27"/>
  <c r="BQ69" i="27"/>
  <c r="BM70" i="27"/>
  <c r="BN70" i="27"/>
  <c r="BO70" i="27"/>
  <c r="BP70" i="27"/>
  <c r="BQ70" i="27"/>
  <c r="BM71" i="27"/>
  <c r="BN71" i="27"/>
  <c r="BO71" i="27"/>
  <c r="BP71" i="27"/>
  <c r="BQ71" i="27"/>
  <c r="BM72" i="27"/>
  <c r="BN72" i="27"/>
  <c r="BO72" i="27"/>
  <c r="BP72" i="27"/>
  <c r="BQ72" i="27"/>
  <c r="BM73" i="27"/>
  <c r="BN73" i="27"/>
  <c r="BO73" i="27"/>
  <c r="BP73" i="27"/>
  <c r="BQ73" i="27"/>
  <c r="BM74" i="27"/>
  <c r="BN74" i="27"/>
  <c r="BO74" i="27"/>
  <c r="BP74" i="27"/>
  <c r="BQ74" i="27"/>
  <c r="BM75" i="27"/>
  <c r="BN75" i="27"/>
  <c r="BO75" i="27"/>
  <c r="BP75" i="27"/>
  <c r="BQ75" i="27"/>
  <c r="BM76" i="27"/>
  <c r="BN76" i="27"/>
  <c r="BO76" i="27"/>
  <c r="BP76" i="27"/>
  <c r="BQ76" i="27"/>
  <c r="BM77" i="27"/>
  <c r="BN77" i="27"/>
  <c r="BO77" i="27"/>
  <c r="BP77" i="27"/>
  <c r="BQ77" i="27"/>
  <c r="BM78" i="27"/>
  <c r="BN78" i="27"/>
  <c r="BO78" i="27"/>
  <c r="BP78" i="27"/>
  <c r="BQ78" i="27"/>
  <c r="BM79" i="27"/>
  <c r="BN79" i="27"/>
  <c r="BO79" i="27"/>
  <c r="BP79" i="27"/>
  <c r="BQ79" i="27"/>
  <c r="BM80" i="27"/>
  <c r="BN80" i="27"/>
  <c r="BO80" i="27"/>
  <c r="BP80" i="27"/>
  <c r="BQ80" i="27"/>
  <c r="BM81" i="27"/>
  <c r="BN81" i="27"/>
  <c r="BO81" i="27"/>
  <c r="BP81" i="27"/>
  <c r="BQ81" i="27"/>
  <c r="BM82" i="27"/>
  <c r="BN82" i="27"/>
  <c r="BO82" i="27"/>
  <c r="BP82" i="27"/>
  <c r="BQ82" i="27"/>
  <c r="BM83" i="27"/>
  <c r="BN83" i="27"/>
  <c r="BO83" i="27"/>
  <c r="BP83" i="27"/>
  <c r="BQ83" i="27"/>
  <c r="BM84" i="27"/>
  <c r="BN84" i="27"/>
  <c r="BO84" i="27"/>
  <c r="BP84" i="27"/>
  <c r="BQ84" i="27"/>
  <c r="BM85" i="27"/>
  <c r="BN85" i="27"/>
  <c r="BO85" i="27"/>
  <c r="BP85" i="27"/>
  <c r="BQ85" i="27"/>
  <c r="BM86" i="27"/>
  <c r="BN86" i="27"/>
  <c r="BO86" i="27"/>
  <c r="BP86" i="27"/>
  <c r="BQ86" i="27"/>
  <c r="BM87" i="27"/>
  <c r="BN87" i="27"/>
  <c r="BO87" i="27"/>
  <c r="BP87" i="27"/>
  <c r="BQ87" i="27"/>
  <c r="BM88" i="27"/>
  <c r="BN88" i="27"/>
  <c r="BO88" i="27"/>
  <c r="BP88" i="27"/>
  <c r="BQ88" i="27"/>
  <c r="BM89" i="27"/>
  <c r="BN89" i="27"/>
  <c r="BO89" i="27"/>
  <c r="BP89" i="27"/>
  <c r="BQ89" i="27"/>
  <c r="BM90" i="27"/>
  <c r="BN90" i="27"/>
  <c r="BO90" i="27"/>
  <c r="BP90" i="27"/>
  <c r="BQ90" i="27"/>
  <c r="BM91" i="27"/>
  <c r="BN91" i="27"/>
  <c r="BO91" i="27"/>
  <c r="BP91" i="27"/>
  <c r="BQ91" i="27"/>
  <c r="BM92" i="27"/>
  <c r="BN92" i="27"/>
  <c r="BO92" i="27"/>
  <c r="BP92" i="27"/>
  <c r="BQ92" i="27"/>
  <c r="BM93" i="27"/>
  <c r="BN93" i="27"/>
  <c r="BO93" i="27"/>
  <c r="BP93" i="27"/>
  <c r="BQ93" i="27"/>
  <c r="BM94" i="27"/>
  <c r="BN94" i="27"/>
  <c r="BO94" i="27"/>
  <c r="BP94" i="27"/>
  <c r="BQ94" i="27"/>
  <c r="BM95" i="27"/>
  <c r="BN95" i="27"/>
  <c r="BO95" i="27"/>
  <c r="BP95" i="27"/>
  <c r="BQ95" i="27"/>
  <c r="BM96" i="27"/>
  <c r="BN96" i="27"/>
  <c r="BO96" i="27"/>
  <c r="BP96" i="27"/>
  <c r="BQ96" i="27"/>
  <c r="BM97" i="27"/>
  <c r="BN97" i="27"/>
  <c r="BO97" i="27"/>
  <c r="BP97" i="27"/>
  <c r="BQ97" i="27"/>
  <c r="BM98" i="27"/>
  <c r="BN98" i="27"/>
  <c r="BO98" i="27"/>
  <c r="BP98" i="27"/>
  <c r="BQ98" i="27"/>
  <c r="BM99" i="27"/>
  <c r="BN99" i="27"/>
  <c r="BO99" i="27"/>
  <c r="BP99" i="27"/>
  <c r="BQ99" i="27"/>
  <c r="BM100" i="27"/>
  <c r="BN100" i="27"/>
  <c r="BO100" i="27"/>
  <c r="BP100" i="27"/>
  <c r="BQ100" i="27"/>
  <c r="BM101" i="27"/>
  <c r="BN101" i="27"/>
  <c r="BO101" i="27"/>
  <c r="BP101" i="27"/>
  <c r="BQ101" i="27"/>
  <c r="BM102" i="27"/>
  <c r="BN102" i="27"/>
  <c r="BO102" i="27"/>
  <c r="BP102" i="27"/>
  <c r="BQ102" i="27"/>
  <c r="BM103" i="27"/>
  <c r="BN103" i="27"/>
  <c r="BO103" i="27"/>
  <c r="BP103" i="27"/>
  <c r="BQ103" i="27"/>
  <c r="BM104" i="27"/>
  <c r="BN104" i="27"/>
  <c r="BO104" i="27"/>
  <c r="BP104" i="27"/>
  <c r="BQ104" i="27"/>
  <c r="BM105" i="27"/>
  <c r="BN105" i="27"/>
  <c r="BO105" i="27"/>
  <c r="BP105" i="27"/>
  <c r="BQ105" i="27"/>
  <c r="BM106" i="27"/>
  <c r="BN106" i="27"/>
  <c r="BO106" i="27"/>
  <c r="BP106" i="27"/>
  <c r="BQ106" i="27"/>
  <c r="BM107" i="27"/>
  <c r="BN107" i="27"/>
  <c r="BO107" i="27"/>
  <c r="BP107" i="27"/>
  <c r="BQ107" i="27"/>
  <c r="BM108" i="27"/>
  <c r="BN108" i="27"/>
  <c r="BO108" i="27"/>
  <c r="BP108" i="27"/>
  <c r="BQ108" i="27"/>
  <c r="BM109" i="27"/>
  <c r="BN109" i="27"/>
  <c r="BO109" i="27"/>
  <c r="BP109" i="27"/>
  <c r="BQ109" i="27"/>
  <c r="BM110" i="27"/>
  <c r="BN110" i="27"/>
  <c r="BO110" i="27"/>
  <c r="BP110" i="27"/>
  <c r="BQ110" i="27"/>
  <c r="BM111" i="27"/>
  <c r="BN111" i="27"/>
  <c r="BO111" i="27"/>
  <c r="BP111" i="27"/>
  <c r="BQ111" i="27"/>
  <c r="BM112" i="27"/>
  <c r="BN112" i="27"/>
  <c r="BO112" i="27"/>
  <c r="BP112" i="27"/>
  <c r="BQ112" i="27"/>
  <c r="BM113" i="27"/>
  <c r="BN113" i="27"/>
  <c r="BO113" i="27"/>
  <c r="BP113" i="27"/>
  <c r="BQ113" i="27"/>
  <c r="BM114" i="27"/>
  <c r="BN114" i="27"/>
  <c r="BO114" i="27"/>
  <c r="BP114" i="27"/>
  <c r="BQ114" i="27"/>
  <c r="BM115" i="27"/>
  <c r="BN115" i="27"/>
  <c r="BO115" i="27"/>
  <c r="BP115" i="27"/>
  <c r="BQ115" i="27"/>
  <c r="BM116" i="27"/>
  <c r="BN116" i="27"/>
  <c r="BO116" i="27"/>
  <c r="BP116" i="27"/>
  <c r="BQ116" i="27"/>
  <c r="BM117" i="27"/>
  <c r="BN117" i="27"/>
  <c r="BO117" i="27"/>
  <c r="BP117" i="27"/>
  <c r="BQ117" i="27"/>
  <c r="BM118" i="27"/>
  <c r="BN118" i="27"/>
  <c r="BO118" i="27"/>
  <c r="BP118" i="27"/>
  <c r="BQ118" i="27"/>
  <c r="BM119" i="27"/>
  <c r="BN119" i="27"/>
  <c r="BO119" i="27"/>
  <c r="BP119" i="27"/>
  <c r="BQ119" i="27"/>
  <c r="BM120" i="27"/>
  <c r="BN120" i="27"/>
  <c r="BO120" i="27"/>
  <c r="BP120" i="27"/>
  <c r="BQ120" i="27"/>
  <c r="BM121" i="27"/>
  <c r="BN121" i="27"/>
  <c r="BO121" i="27"/>
  <c r="BP121" i="27"/>
  <c r="BQ121" i="27"/>
  <c r="BM122" i="27"/>
  <c r="BN122" i="27"/>
  <c r="BO122" i="27"/>
  <c r="BP122" i="27"/>
  <c r="BQ122" i="27"/>
  <c r="BM123" i="27"/>
  <c r="BN123" i="27"/>
  <c r="BO123" i="27"/>
  <c r="BP123" i="27"/>
  <c r="BQ123" i="27"/>
  <c r="BM124" i="27"/>
  <c r="BN124" i="27"/>
  <c r="BO124" i="27"/>
  <c r="BP124" i="27"/>
  <c r="BQ124" i="27"/>
  <c r="BM125" i="27"/>
  <c r="BN125" i="27"/>
  <c r="BO125" i="27"/>
  <c r="BP125" i="27"/>
  <c r="BQ125" i="27"/>
  <c r="BM126" i="27"/>
  <c r="BN126" i="27"/>
  <c r="BO126" i="27"/>
  <c r="BP126" i="27"/>
  <c r="BQ126" i="27"/>
  <c r="BM127" i="27"/>
  <c r="BN127" i="27"/>
  <c r="BO127" i="27"/>
  <c r="BP127" i="27"/>
  <c r="BQ127" i="27"/>
  <c r="BM128" i="27"/>
  <c r="BN128" i="27"/>
  <c r="BO128" i="27"/>
  <c r="BP128" i="27"/>
  <c r="BQ128" i="27"/>
  <c r="BM129" i="27"/>
  <c r="BN129" i="27"/>
  <c r="BO129" i="27"/>
  <c r="BP129" i="27"/>
  <c r="BQ129" i="27"/>
  <c r="BM130" i="27"/>
  <c r="BN130" i="27"/>
  <c r="BO130" i="27"/>
  <c r="BP130" i="27"/>
  <c r="BQ130" i="27"/>
  <c r="BM131" i="27"/>
  <c r="BN131" i="27"/>
  <c r="BO131" i="27"/>
  <c r="BP131" i="27"/>
  <c r="BQ131" i="27"/>
  <c r="BM132" i="27"/>
  <c r="BN132" i="27"/>
  <c r="BO132" i="27"/>
  <c r="BP132" i="27"/>
  <c r="BQ132" i="27"/>
  <c r="BM133" i="27"/>
  <c r="BN133" i="27"/>
  <c r="BO133" i="27"/>
  <c r="BP133" i="27"/>
  <c r="BQ133" i="27"/>
  <c r="BM134" i="27"/>
  <c r="BN134" i="27"/>
  <c r="BO134" i="27"/>
  <c r="BP134" i="27"/>
  <c r="BQ134" i="27"/>
  <c r="BM135" i="27"/>
  <c r="BN135" i="27"/>
  <c r="BO135" i="27"/>
  <c r="BP135" i="27"/>
  <c r="BQ135" i="27"/>
  <c r="BM136" i="27"/>
  <c r="BN136" i="27"/>
  <c r="BO136" i="27"/>
  <c r="BP136" i="27"/>
  <c r="BQ136" i="27"/>
  <c r="BM137" i="27"/>
  <c r="BN137" i="27"/>
  <c r="BO137" i="27"/>
  <c r="BP137" i="27"/>
  <c r="BQ137" i="27"/>
  <c r="BM138" i="27"/>
  <c r="BN138" i="27"/>
  <c r="BO138" i="27"/>
  <c r="BP138" i="27"/>
  <c r="BQ138" i="27"/>
  <c r="BM139" i="27"/>
  <c r="BN139" i="27"/>
  <c r="BO139" i="27"/>
  <c r="BP139" i="27"/>
  <c r="BQ139" i="27"/>
  <c r="BM140" i="27"/>
  <c r="BN140" i="27"/>
  <c r="BO140" i="27"/>
  <c r="BP140" i="27"/>
  <c r="BQ140" i="27"/>
  <c r="BM141" i="27"/>
  <c r="BN141" i="27"/>
  <c r="BO141" i="27"/>
  <c r="BP141" i="27"/>
  <c r="BQ141" i="27"/>
  <c r="BM142" i="27"/>
  <c r="BN142" i="27"/>
  <c r="BO142" i="27"/>
  <c r="BP142" i="27"/>
  <c r="BQ142" i="27"/>
  <c r="BM143" i="27"/>
  <c r="BN143" i="27"/>
  <c r="BO143" i="27"/>
  <c r="BP143" i="27"/>
  <c r="BQ143" i="27"/>
  <c r="BM144" i="27"/>
  <c r="BN144" i="27"/>
  <c r="BO144" i="27"/>
  <c r="BP144" i="27"/>
  <c r="BQ144" i="27"/>
  <c r="BM145" i="27"/>
  <c r="BN145" i="27"/>
  <c r="BO145" i="27"/>
  <c r="BP145" i="27"/>
  <c r="BQ145" i="27"/>
  <c r="BQ46" i="27"/>
  <c r="BP46" i="27"/>
  <c r="BO46" i="27"/>
  <c r="BN46" i="27"/>
  <c r="BM46" i="27"/>
  <c r="BG47" i="27"/>
  <c r="BH47" i="27"/>
  <c r="BI47" i="27"/>
  <c r="BJ47" i="27"/>
  <c r="BK47" i="27"/>
  <c r="BG48" i="27"/>
  <c r="BH48" i="27"/>
  <c r="BI48" i="27"/>
  <c r="BJ48" i="27"/>
  <c r="BK48" i="27"/>
  <c r="BG49" i="27"/>
  <c r="BH49" i="27"/>
  <c r="BI49" i="27"/>
  <c r="BJ49" i="27"/>
  <c r="BK49" i="27"/>
  <c r="BG50" i="27"/>
  <c r="BH50" i="27"/>
  <c r="BI50" i="27"/>
  <c r="BJ50" i="27"/>
  <c r="BK50" i="27"/>
  <c r="BG51" i="27"/>
  <c r="BH51" i="27"/>
  <c r="BI51" i="27"/>
  <c r="BJ51" i="27"/>
  <c r="BK51" i="27"/>
  <c r="BG52" i="27"/>
  <c r="BH52" i="27"/>
  <c r="BI52" i="27"/>
  <c r="BJ52" i="27"/>
  <c r="BK52" i="27"/>
  <c r="BG53" i="27"/>
  <c r="BH53" i="27"/>
  <c r="BI53" i="27"/>
  <c r="BJ53" i="27"/>
  <c r="BK53" i="27"/>
  <c r="BG54" i="27"/>
  <c r="BH54" i="27"/>
  <c r="BI54" i="27"/>
  <c r="BJ54" i="27"/>
  <c r="BK54" i="27"/>
  <c r="BG55" i="27"/>
  <c r="BH55" i="27"/>
  <c r="BI55" i="27"/>
  <c r="BJ55" i="27"/>
  <c r="BK55" i="27"/>
  <c r="BG56" i="27"/>
  <c r="BH56" i="27"/>
  <c r="BI56" i="27"/>
  <c r="BJ56" i="27"/>
  <c r="BK56" i="27"/>
  <c r="BG57" i="27"/>
  <c r="BH57" i="27"/>
  <c r="BI57" i="27"/>
  <c r="BJ57" i="27"/>
  <c r="BK57" i="27"/>
  <c r="BG58" i="27"/>
  <c r="BH58" i="27"/>
  <c r="BI58" i="27"/>
  <c r="BJ58" i="27"/>
  <c r="BK58" i="27"/>
  <c r="BG59" i="27"/>
  <c r="BH59" i="27"/>
  <c r="BI59" i="27"/>
  <c r="BJ59" i="27"/>
  <c r="BK59" i="27"/>
  <c r="BG60" i="27"/>
  <c r="BH60" i="27"/>
  <c r="BI60" i="27"/>
  <c r="BJ60" i="27"/>
  <c r="BK60" i="27"/>
  <c r="BG61" i="27"/>
  <c r="BH61" i="27"/>
  <c r="BI61" i="27"/>
  <c r="BJ61" i="27"/>
  <c r="BK61" i="27"/>
  <c r="BG62" i="27"/>
  <c r="BH62" i="27"/>
  <c r="BI62" i="27"/>
  <c r="BJ62" i="27"/>
  <c r="BK62" i="27"/>
  <c r="BG63" i="27"/>
  <c r="BH63" i="27"/>
  <c r="BI63" i="27"/>
  <c r="BJ63" i="27"/>
  <c r="BK63" i="27"/>
  <c r="BG64" i="27"/>
  <c r="BH64" i="27"/>
  <c r="BI64" i="27"/>
  <c r="BJ64" i="27"/>
  <c r="BK64" i="27"/>
  <c r="BG65" i="27"/>
  <c r="BH65" i="27"/>
  <c r="BI65" i="27"/>
  <c r="BJ65" i="27"/>
  <c r="BK65" i="27"/>
  <c r="BG66" i="27"/>
  <c r="BH66" i="27"/>
  <c r="BI66" i="27"/>
  <c r="BJ66" i="27"/>
  <c r="BK66" i="27"/>
  <c r="BG67" i="27"/>
  <c r="BH67" i="27"/>
  <c r="BI67" i="27"/>
  <c r="BJ67" i="27"/>
  <c r="BK67" i="27"/>
  <c r="BG68" i="27"/>
  <c r="BH68" i="27"/>
  <c r="BI68" i="27"/>
  <c r="BJ68" i="27"/>
  <c r="BK68" i="27"/>
  <c r="BG69" i="27"/>
  <c r="BH69" i="27"/>
  <c r="BI69" i="27"/>
  <c r="BJ69" i="27"/>
  <c r="BK69" i="27"/>
  <c r="BG70" i="27"/>
  <c r="BH70" i="27"/>
  <c r="BI70" i="27"/>
  <c r="BJ70" i="27"/>
  <c r="BK70" i="27"/>
  <c r="BG71" i="27"/>
  <c r="BH71" i="27"/>
  <c r="BI71" i="27"/>
  <c r="BJ71" i="27"/>
  <c r="BK71" i="27"/>
  <c r="BG72" i="27"/>
  <c r="BH72" i="27"/>
  <c r="BI72" i="27"/>
  <c r="BJ72" i="27"/>
  <c r="BK72" i="27"/>
  <c r="BG73" i="27"/>
  <c r="BH73" i="27"/>
  <c r="BI73" i="27"/>
  <c r="BJ73" i="27"/>
  <c r="BK73" i="27"/>
  <c r="BG74" i="27"/>
  <c r="BH74" i="27"/>
  <c r="BI74" i="27"/>
  <c r="BJ74" i="27"/>
  <c r="BK74" i="27"/>
  <c r="BG75" i="27"/>
  <c r="BH75" i="27"/>
  <c r="BI75" i="27"/>
  <c r="BJ75" i="27"/>
  <c r="BK75" i="27"/>
  <c r="BG76" i="27"/>
  <c r="BH76" i="27"/>
  <c r="BI76" i="27"/>
  <c r="BJ76" i="27"/>
  <c r="BK76" i="27"/>
  <c r="BG77" i="27"/>
  <c r="BH77" i="27"/>
  <c r="BI77" i="27"/>
  <c r="BJ77" i="27"/>
  <c r="BK77" i="27"/>
  <c r="BG78" i="27"/>
  <c r="BH78" i="27"/>
  <c r="BI78" i="27"/>
  <c r="BJ78" i="27"/>
  <c r="BK78" i="27"/>
  <c r="BG79" i="27"/>
  <c r="BH79" i="27"/>
  <c r="BI79" i="27"/>
  <c r="BJ79" i="27"/>
  <c r="BK79" i="27"/>
  <c r="BG80" i="27"/>
  <c r="BH80" i="27"/>
  <c r="BI80" i="27"/>
  <c r="BJ80" i="27"/>
  <c r="BK80" i="27"/>
  <c r="BG81" i="27"/>
  <c r="BH81" i="27"/>
  <c r="BI81" i="27"/>
  <c r="BJ81" i="27"/>
  <c r="BK81" i="27"/>
  <c r="BG82" i="27"/>
  <c r="BH82" i="27"/>
  <c r="BI82" i="27"/>
  <c r="BJ82" i="27"/>
  <c r="BK82" i="27"/>
  <c r="BG83" i="27"/>
  <c r="BH83" i="27"/>
  <c r="BI83" i="27"/>
  <c r="BJ83" i="27"/>
  <c r="BK83" i="27"/>
  <c r="BG84" i="27"/>
  <c r="BH84" i="27"/>
  <c r="BI84" i="27"/>
  <c r="BJ84" i="27"/>
  <c r="BK84" i="27"/>
  <c r="BG85" i="27"/>
  <c r="BH85" i="27"/>
  <c r="BI85" i="27"/>
  <c r="BJ85" i="27"/>
  <c r="BK85" i="27"/>
  <c r="BG86" i="27"/>
  <c r="BH86" i="27"/>
  <c r="BI86" i="27"/>
  <c r="BJ86" i="27"/>
  <c r="BK86" i="27"/>
  <c r="BG87" i="27"/>
  <c r="BH87" i="27"/>
  <c r="BI87" i="27"/>
  <c r="BJ87" i="27"/>
  <c r="BK87" i="27"/>
  <c r="BG88" i="27"/>
  <c r="BH88" i="27"/>
  <c r="BI88" i="27"/>
  <c r="BJ88" i="27"/>
  <c r="BK88" i="27"/>
  <c r="BG89" i="27"/>
  <c r="BH89" i="27"/>
  <c r="BI89" i="27"/>
  <c r="BJ89" i="27"/>
  <c r="BK89" i="27"/>
  <c r="BG90" i="27"/>
  <c r="BH90" i="27"/>
  <c r="BI90" i="27"/>
  <c r="BJ90" i="27"/>
  <c r="BK90" i="27"/>
  <c r="BG91" i="27"/>
  <c r="BH91" i="27"/>
  <c r="BI91" i="27"/>
  <c r="BJ91" i="27"/>
  <c r="BK91" i="27"/>
  <c r="BG92" i="27"/>
  <c r="BH92" i="27"/>
  <c r="BI92" i="27"/>
  <c r="BJ92" i="27"/>
  <c r="BK92" i="27"/>
  <c r="BG93" i="27"/>
  <c r="BH93" i="27"/>
  <c r="BI93" i="27"/>
  <c r="BJ93" i="27"/>
  <c r="BK93" i="27"/>
  <c r="BG94" i="27"/>
  <c r="BH94" i="27"/>
  <c r="BI94" i="27"/>
  <c r="BJ94" i="27"/>
  <c r="BK94" i="27"/>
  <c r="BG95" i="27"/>
  <c r="BH95" i="27"/>
  <c r="BI95" i="27"/>
  <c r="BJ95" i="27"/>
  <c r="BK95" i="27"/>
  <c r="BG96" i="27"/>
  <c r="BH96" i="27"/>
  <c r="BI96" i="27"/>
  <c r="BJ96" i="27"/>
  <c r="BK96" i="27"/>
  <c r="BG97" i="27"/>
  <c r="BH97" i="27"/>
  <c r="BI97" i="27"/>
  <c r="BJ97" i="27"/>
  <c r="BK97" i="27"/>
  <c r="BG98" i="27"/>
  <c r="BH98" i="27"/>
  <c r="BI98" i="27"/>
  <c r="BJ98" i="27"/>
  <c r="BK98" i="27"/>
  <c r="BG99" i="27"/>
  <c r="BH99" i="27"/>
  <c r="BI99" i="27"/>
  <c r="BJ99" i="27"/>
  <c r="BK99" i="27"/>
  <c r="BG100" i="27"/>
  <c r="BH100" i="27"/>
  <c r="BI100" i="27"/>
  <c r="BJ100" i="27"/>
  <c r="BK100" i="27"/>
  <c r="BG101" i="27"/>
  <c r="BH101" i="27"/>
  <c r="BI101" i="27"/>
  <c r="BJ101" i="27"/>
  <c r="BK101" i="27"/>
  <c r="BG102" i="27"/>
  <c r="BH102" i="27"/>
  <c r="BI102" i="27"/>
  <c r="BJ102" i="27"/>
  <c r="BK102" i="27"/>
  <c r="BG103" i="27"/>
  <c r="BH103" i="27"/>
  <c r="BI103" i="27"/>
  <c r="BJ103" i="27"/>
  <c r="BK103" i="27"/>
  <c r="BG104" i="27"/>
  <c r="BH104" i="27"/>
  <c r="BI104" i="27"/>
  <c r="BJ104" i="27"/>
  <c r="BK104" i="27"/>
  <c r="BG105" i="27"/>
  <c r="BH105" i="27"/>
  <c r="BI105" i="27"/>
  <c r="BJ105" i="27"/>
  <c r="BK105" i="27"/>
  <c r="BG106" i="27"/>
  <c r="BH106" i="27"/>
  <c r="BI106" i="27"/>
  <c r="BJ106" i="27"/>
  <c r="BK106" i="27"/>
  <c r="BG107" i="27"/>
  <c r="BH107" i="27"/>
  <c r="BI107" i="27"/>
  <c r="BJ107" i="27"/>
  <c r="BK107" i="27"/>
  <c r="BG108" i="27"/>
  <c r="BH108" i="27"/>
  <c r="BI108" i="27"/>
  <c r="BJ108" i="27"/>
  <c r="BK108" i="27"/>
  <c r="BG109" i="27"/>
  <c r="BH109" i="27"/>
  <c r="BI109" i="27"/>
  <c r="BJ109" i="27"/>
  <c r="BK109" i="27"/>
  <c r="BG110" i="27"/>
  <c r="BH110" i="27"/>
  <c r="BI110" i="27"/>
  <c r="BJ110" i="27"/>
  <c r="BK110" i="27"/>
  <c r="BG111" i="27"/>
  <c r="BH111" i="27"/>
  <c r="BI111" i="27"/>
  <c r="BJ111" i="27"/>
  <c r="BK111" i="27"/>
  <c r="BG112" i="27"/>
  <c r="BH112" i="27"/>
  <c r="BI112" i="27"/>
  <c r="BJ112" i="27"/>
  <c r="BK112" i="27"/>
  <c r="BG113" i="27"/>
  <c r="BH113" i="27"/>
  <c r="BI113" i="27"/>
  <c r="BJ113" i="27"/>
  <c r="BK113" i="27"/>
  <c r="BG114" i="27"/>
  <c r="BH114" i="27"/>
  <c r="BI114" i="27"/>
  <c r="BJ114" i="27"/>
  <c r="BK114" i="27"/>
  <c r="BG115" i="27"/>
  <c r="BH115" i="27"/>
  <c r="BI115" i="27"/>
  <c r="BJ115" i="27"/>
  <c r="BK115" i="27"/>
  <c r="BG116" i="27"/>
  <c r="BH116" i="27"/>
  <c r="BI116" i="27"/>
  <c r="BJ116" i="27"/>
  <c r="BK116" i="27"/>
  <c r="BG117" i="27"/>
  <c r="BH117" i="27"/>
  <c r="BI117" i="27"/>
  <c r="BJ117" i="27"/>
  <c r="BK117" i="27"/>
  <c r="BG118" i="27"/>
  <c r="BH118" i="27"/>
  <c r="BI118" i="27"/>
  <c r="BJ118" i="27"/>
  <c r="BK118" i="27"/>
  <c r="BG119" i="27"/>
  <c r="BH119" i="27"/>
  <c r="BI119" i="27"/>
  <c r="BJ119" i="27"/>
  <c r="BK119" i="27"/>
  <c r="BG120" i="27"/>
  <c r="BH120" i="27"/>
  <c r="BI120" i="27"/>
  <c r="BJ120" i="27"/>
  <c r="BK120" i="27"/>
  <c r="BG121" i="27"/>
  <c r="BH121" i="27"/>
  <c r="BI121" i="27"/>
  <c r="BJ121" i="27"/>
  <c r="BK121" i="27"/>
  <c r="BG122" i="27"/>
  <c r="BH122" i="27"/>
  <c r="BI122" i="27"/>
  <c r="BJ122" i="27"/>
  <c r="BK122" i="27"/>
  <c r="BG123" i="27"/>
  <c r="BH123" i="27"/>
  <c r="BI123" i="27"/>
  <c r="BJ123" i="27"/>
  <c r="BK123" i="27"/>
  <c r="BG124" i="27"/>
  <c r="BH124" i="27"/>
  <c r="BI124" i="27"/>
  <c r="BJ124" i="27"/>
  <c r="BK124" i="27"/>
  <c r="BG125" i="27"/>
  <c r="BH125" i="27"/>
  <c r="BI125" i="27"/>
  <c r="BJ125" i="27"/>
  <c r="BK125" i="27"/>
  <c r="BG126" i="27"/>
  <c r="BH126" i="27"/>
  <c r="BI126" i="27"/>
  <c r="BJ126" i="27"/>
  <c r="BK126" i="27"/>
  <c r="BG127" i="27"/>
  <c r="BH127" i="27"/>
  <c r="BI127" i="27"/>
  <c r="BJ127" i="27"/>
  <c r="BK127" i="27"/>
  <c r="BG128" i="27"/>
  <c r="BH128" i="27"/>
  <c r="BI128" i="27"/>
  <c r="BJ128" i="27"/>
  <c r="BK128" i="27"/>
  <c r="BG129" i="27"/>
  <c r="BH129" i="27"/>
  <c r="BI129" i="27"/>
  <c r="BJ129" i="27"/>
  <c r="BK129" i="27"/>
  <c r="BG130" i="27"/>
  <c r="BH130" i="27"/>
  <c r="BI130" i="27"/>
  <c r="BJ130" i="27"/>
  <c r="BK130" i="27"/>
  <c r="BG131" i="27"/>
  <c r="BH131" i="27"/>
  <c r="BI131" i="27"/>
  <c r="BJ131" i="27"/>
  <c r="BK131" i="27"/>
  <c r="BG132" i="27"/>
  <c r="BH132" i="27"/>
  <c r="BI132" i="27"/>
  <c r="BJ132" i="27"/>
  <c r="BK132" i="27"/>
  <c r="BG133" i="27"/>
  <c r="BH133" i="27"/>
  <c r="BI133" i="27"/>
  <c r="BJ133" i="27"/>
  <c r="BK133" i="27"/>
  <c r="BG134" i="27"/>
  <c r="BH134" i="27"/>
  <c r="BI134" i="27"/>
  <c r="BJ134" i="27"/>
  <c r="BK134" i="27"/>
  <c r="BG135" i="27"/>
  <c r="BH135" i="27"/>
  <c r="BI135" i="27"/>
  <c r="BJ135" i="27"/>
  <c r="BK135" i="27"/>
  <c r="BG136" i="27"/>
  <c r="BH136" i="27"/>
  <c r="BI136" i="27"/>
  <c r="BJ136" i="27"/>
  <c r="BK136" i="27"/>
  <c r="BG137" i="27"/>
  <c r="BH137" i="27"/>
  <c r="BI137" i="27"/>
  <c r="BJ137" i="27"/>
  <c r="BK137" i="27"/>
  <c r="BG138" i="27"/>
  <c r="BH138" i="27"/>
  <c r="BI138" i="27"/>
  <c r="BJ138" i="27"/>
  <c r="BK138" i="27"/>
  <c r="BG139" i="27"/>
  <c r="BH139" i="27"/>
  <c r="BI139" i="27"/>
  <c r="BJ139" i="27"/>
  <c r="BK139" i="27"/>
  <c r="BG140" i="27"/>
  <c r="BH140" i="27"/>
  <c r="BI140" i="27"/>
  <c r="BJ140" i="27"/>
  <c r="BK140" i="27"/>
  <c r="BG141" i="27"/>
  <c r="BH141" i="27"/>
  <c r="BI141" i="27"/>
  <c r="BJ141" i="27"/>
  <c r="BK141" i="27"/>
  <c r="BG142" i="27"/>
  <c r="BH142" i="27"/>
  <c r="BI142" i="27"/>
  <c r="BJ142" i="27"/>
  <c r="BK142" i="27"/>
  <c r="BG143" i="27"/>
  <c r="BH143" i="27"/>
  <c r="BI143" i="27"/>
  <c r="BJ143" i="27"/>
  <c r="BK143" i="27"/>
  <c r="BG144" i="27"/>
  <c r="BH144" i="27"/>
  <c r="BI144" i="27"/>
  <c r="BJ144" i="27"/>
  <c r="BK144" i="27"/>
  <c r="BG145" i="27"/>
  <c r="BH145" i="27"/>
  <c r="BI145" i="27"/>
  <c r="BJ145" i="27"/>
  <c r="BK145" i="27"/>
  <c r="BK46" i="27"/>
  <c r="BJ46" i="27"/>
  <c r="BI46" i="27"/>
  <c r="BH46" i="27"/>
  <c r="BG46" i="27"/>
  <c r="BL145" i="27"/>
  <c r="BF145" i="27"/>
  <c r="AY145" i="27"/>
  <c r="AS145" i="27"/>
  <c r="BL144" i="27"/>
  <c r="BF144" i="27"/>
  <c r="AY144" i="27"/>
  <c r="AS144" i="27"/>
  <c r="BL143" i="27"/>
  <c r="BF143" i="27"/>
  <c r="AY143" i="27"/>
  <c r="AS143" i="27"/>
  <c r="BL142" i="27"/>
  <c r="BF142" i="27"/>
  <c r="AY142" i="27"/>
  <c r="AS142" i="27"/>
  <c r="BL141" i="27"/>
  <c r="BF141" i="27"/>
  <c r="AY141" i="27"/>
  <c r="AS141" i="27"/>
  <c r="BL140" i="27"/>
  <c r="BF140" i="27"/>
  <c r="AY140" i="27"/>
  <c r="AS140" i="27"/>
  <c r="BL139" i="27"/>
  <c r="BF139" i="27"/>
  <c r="AY139" i="27"/>
  <c r="AS139" i="27"/>
  <c r="BL138" i="27"/>
  <c r="BF138" i="27"/>
  <c r="AY138" i="27"/>
  <c r="AS138" i="27"/>
  <c r="BL137" i="27"/>
  <c r="BF137" i="27"/>
  <c r="AY137" i="27"/>
  <c r="AS137" i="27"/>
  <c r="BL136" i="27"/>
  <c r="BF136" i="27"/>
  <c r="AY136" i="27"/>
  <c r="AS136" i="27"/>
  <c r="BL135" i="27"/>
  <c r="BF135" i="27"/>
  <c r="AY135" i="27"/>
  <c r="AS135" i="27"/>
  <c r="BL134" i="27"/>
  <c r="BF134" i="27"/>
  <c r="AY134" i="27"/>
  <c r="AS134" i="27"/>
  <c r="BL133" i="27"/>
  <c r="BF133" i="27"/>
  <c r="AY133" i="27"/>
  <c r="AS133" i="27"/>
  <c r="BL132" i="27"/>
  <c r="BF132" i="27"/>
  <c r="AY132" i="27"/>
  <c r="AS132" i="27"/>
  <c r="BL131" i="27"/>
  <c r="BF131" i="27"/>
  <c r="AY131" i="27"/>
  <c r="AS131" i="27"/>
  <c r="BL130" i="27"/>
  <c r="BF130" i="27"/>
  <c r="AY130" i="27"/>
  <c r="AS130" i="27"/>
  <c r="BL129" i="27"/>
  <c r="BF129" i="27"/>
  <c r="AY129" i="27"/>
  <c r="AS129" i="27"/>
  <c r="BL128" i="27"/>
  <c r="BF128" i="27"/>
  <c r="AY128" i="27"/>
  <c r="AS128" i="27"/>
  <c r="BL127" i="27"/>
  <c r="BF127" i="27"/>
  <c r="AY127" i="27"/>
  <c r="AS127" i="27"/>
  <c r="BL126" i="27"/>
  <c r="BF126" i="27"/>
  <c r="AY126" i="27"/>
  <c r="AS126" i="27"/>
  <c r="BL125" i="27"/>
  <c r="BF125" i="27"/>
  <c r="AY125" i="27"/>
  <c r="AS125" i="27"/>
  <c r="BL124" i="27"/>
  <c r="BF124" i="27"/>
  <c r="AY124" i="27"/>
  <c r="AS124" i="27"/>
  <c r="BL123" i="27"/>
  <c r="BF123" i="27"/>
  <c r="AY123" i="27"/>
  <c r="AS123" i="27"/>
  <c r="BL122" i="27"/>
  <c r="BF122" i="27"/>
  <c r="AY122" i="27"/>
  <c r="AS122" i="27"/>
  <c r="BL121" i="27"/>
  <c r="BF121" i="27"/>
  <c r="AY121" i="27"/>
  <c r="AS121" i="27"/>
  <c r="BL120" i="27"/>
  <c r="BF120" i="27"/>
  <c r="AY120" i="27"/>
  <c r="AS120" i="27"/>
  <c r="BL119" i="27"/>
  <c r="BF119" i="27"/>
  <c r="AY119" i="27"/>
  <c r="AS119" i="27"/>
  <c r="BL118" i="27"/>
  <c r="BF118" i="27"/>
  <c r="AY118" i="27"/>
  <c r="AS118" i="27"/>
  <c r="BL117" i="27"/>
  <c r="BF117" i="27"/>
  <c r="AY117" i="27"/>
  <c r="AS117" i="27"/>
  <c r="BL116" i="27"/>
  <c r="BF116" i="27"/>
  <c r="AY116" i="27"/>
  <c r="AS116" i="27"/>
  <c r="BL115" i="27"/>
  <c r="BF115" i="27"/>
  <c r="AY115" i="27"/>
  <c r="AS115" i="27"/>
  <c r="BL114" i="27"/>
  <c r="BF114" i="27"/>
  <c r="AY114" i="27"/>
  <c r="AS114" i="27"/>
  <c r="BL113" i="27"/>
  <c r="BF113" i="27"/>
  <c r="AY113" i="27"/>
  <c r="AS113" i="27"/>
  <c r="BL112" i="27"/>
  <c r="BF112" i="27"/>
  <c r="AY112" i="27"/>
  <c r="AS112" i="27"/>
  <c r="BL111" i="27"/>
  <c r="BF111" i="27"/>
  <c r="AY111" i="27"/>
  <c r="AS111" i="27"/>
  <c r="BL110" i="27"/>
  <c r="BF110" i="27"/>
  <c r="AY110" i="27"/>
  <c r="AS110" i="27"/>
  <c r="BL109" i="27"/>
  <c r="BF109" i="27"/>
  <c r="AY109" i="27"/>
  <c r="AS109" i="27"/>
  <c r="BL108" i="27"/>
  <c r="BF108" i="27"/>
  <c r="AY108" i="27"/>
  <c r="AS108" i="27"/>
  <c r="BL107" i="27"/>
  <c r="BF107" i="27"/>
  <c r="AY107" i="27"/>
  <c r="AS107" i="27"/>
  <c r="BL106" i="27"/>
  <c r="BF106" i="27"/>
  <c r="AY106" i="27"/>
  <c r="AS106" i="27"/>
  <c r="BL105" i="27"/>
  <c r="BF105" i="27"/>
  <c r="AY105" i="27"/>
  <c r="AS105" i="27"/>
  <c r="BL104" i="27"/>
  <c r="BF104" i="27"/>
  <c r="AY104" i="27"/>
  <c r="AS104" i="27"/>
  <c r="BL103" i="27"/>
  <c r="BF103" i="27"/>
  <c r="AY103" i="27"/>
  <c r="AS103" i="27"/>
  <c r="BL102" i="27"/>
  <c r="BF102" i="27"/>
  <c r="AY102" i="27"/>
  <c r="AS102" i="27"/>
  <c r="BL101" i="27"/>
  <c r="BF101" i="27"/>
  <c r="AY101" i="27"/>
  <c r="AS101" i="27"/>
  <c r="BL100" i="27"/>
  <c r="BF100" i="27"/>
  <c r="AY100" i="27"/>
  <c r="AS100" i="27"/>
  <c r="BL99" i="27"/>
  <c r="BF99" i="27"/>
  <c r="AY99" i="27"/>
  <c r="AS99" i="27"/>
  <c r="BL98" i="27"/>
  <c r="BF98" i="27"/>
  <c r="AY98" i="27"/>
  <c r="AS98" i="27"/>
  <c r="BL97" i="27"/>
  <c r="BF97" i="27"/>
  <c r="AY97" i="27"/>
  <c r="AS97" i="27"/>
  <c r="BL96" i="27"/>
  <c r="BF96" i="27"/>
  <c r="AY96" i="27"/>
  <c r="AS96" i="27"/>
  <c r="BL95" i="27"/>
  <c r="BF95" i="27"/>
  <c r="AY95" i="27"/>
  <c r="AS95" i="27"/>
  <c r="BL94" i="27"/>
  <c r="BF94" i="27"/>
  <c r="AY94" i="27"/>
  <c r="AS94" i="27"/>
  <c r="BL93" i="27"/>
  <c r="BF93" i="27"/>
  <c r="AY93" i="27"/>
  <c r="AS93" i="27"/>
  <c r="BL92" i="27"/>
  <c r="BF92" i="27"/>
  <c r="AY92" i="27"/>
  <c r="AS92" i="27"/>
  <c r="BL91" i="27"/>
  <c r="BF91" i="27"/>
  <c r="AY91" i="27"/>
  <c r="AS91" i="27"/>
  <c r="BL90" i="27"/>
  <c r="BF90" i="27"/>
  <c r="AY90" i="27"/>
  <c r="AS90" i="27"/>
  <c r="BL89" i="27"/>
  <c r="BF89" i="27"/>
  <c r="AY89" i="27"/>
  <c r="AS89" i="27"/>
  <c r="BL88" i="27"/>
  <c r="BF88" i="27"/>
  <c r="AY88" i="27"/>
  <c r="AS88" i="27"/>
  <c r="BL87" i="27"/>
  <c r="BF87" i="27"/>
  <c r="AY87" i="27"/>
  <c r="AS87" i="27"/>
  <c r="BL86" i="27"/>
  <c r="BF86" i="27"/>
  <c r="AY86" i="27"/>
  <c r="AS86" i="27"/>
  <c r="BL85" i="27"/>
  <c r="BF85" i="27"/>
  <c r="AY85" i="27"/>
  <c r="AS85" i="27"/>
  <c r="BL84" i="27"/>
  <c r="BF84" i="27"/>
  <c r="AY84" i="27"/>
  <c r="AS84" i="27"/>
  <c r="BL83" i="27"/>
  <c r="BF83" i="27"/>
  <c r="AY83" i="27"/>
  <c r="AS83" i="27"/>
  <c r="BL82" i="27"/>
  <c r="BF82" i="27"/>
  <c r="AY82" i="27"/>
  <c r="AS82" i="27"/>
  <c r="BL81" i="27"/>
  <c r="BF81" i="27"/>
  <c r="AY81" i="27"/>
  <c r="AS81" i="27"/>
  <c r="BL80" i="27"/>
  <c r="BF80" i="27"/>
  <c r="AY80" i="27"/>
  <c r="AS80" i="27"/>
  <c r="BL79" i="27"/>
  <c r="BF79" i="27"/>
  <c r="AY79" i="27"/>
  <c r="AS79" i="27"/>
  <c r="BL78" i="27"/>
  <c r="BF78" i="27"/>
  <c r="AY78" i="27"/>
  <c r="AS78" i="27"/>
  <c r="BL77" i="27"/>
  <c r="BF77" i="27"/>
  <c r="AY77" i="27"/>
  <c r="AS77" i="27"/>
  <c r="BL76" i="27"/>
  <c r="BF76" i="27"/>
  <c r="AY76" i="27"/>
  <c r="AS76" i="27"/>
  <c r="BL75" i="27"/>
  <c r="BF75" i="27"/>
  <c r="AY75" i="27"/>
  <c r="AS75" i="27"/>
  <c r="BL74" i="27"/>
  <c r="BF74" i="27"/>
  <c r="AY74" i="27"/>
  <c r="AS74" i="27"/>
  <c r="BL73" i="27"/>
  <c r="BF73" i="27"/>
  <c r="AY73" i="27"/>
  <c r="AS73" i="27"/>
  <c r="BL72" i="27"/>
  <c r="BF72" i="27"/>
  <c r="AY72" i="27"/>
  <c r="AS72" i="27"/>
  <c r="BL71" i="27"/>
  <c r="BF71" i="27"/>
  <c r="AY71" i="27"/>
  <c r="AS71" i="27"/>
  <c r="BL70" i="27"/>
  <c r="BF70" i="27"/>
  <c r="AY70" i="27"/>
  <c r="AS70" i="27"/>
  <c r="BL69" i="27"/>
  <c r="BF69" i="27"/>
  <c r="AY69" i="27"/>
  <c r="AS69" i="27"/>
  <c r="BL68" i="27"/>
  <c r="BF68" i="27"/>
  <c r="AY68" i="27"/>
  <c r="AS68" i="27"/>
  <c r="BL67" i="27"/>
  <c r="BF67" i="27"/>
  <c r="AY67" i="27"/>
  <c r="AS67" i="27"/>
  <c r="BL66" i="27"/>
  <c r="BF66" i="27"/>
  <c r="AY66" i="27"/>
  <c r="AS66" i="27"/>
  <c r="BL65" i="27"/>
  <c r="BF65" i="27"/>
  <c r="AY65" i="27"/>
  <c r="AS65" i="27"/>
  <c r="BL64" i="27"/>
  <c r="BF64" i="27"/>
  <c r="AY64" i="27"/>
  <c r="AS64" i="27"/>
  <c r="BL63" i="27"/>
  <c r="BF63" i="27"/>
  <c r="AY63" i="27"/>
  <c r="AS63" i="27"/>
  <c r="BL62" i="27"/>
  <c r="BF62" i="27"/>
  <c r="AY62" i="27"/>
  <c r="AS62" i="27"/>
  <c r="BL61" i="27"/>
  <c r="BF61" i="27"/>
  <c r="AY61" i="27"/>
  <c r="AS61" i="27"/>
  <c r="BL60" i="27"/>
  <c r="BF60" i="27"/>
  <c r="AY60" i="27"/>
  <c r="AS60" i="27"/>
  <c r="BL59" i="27"/>
  <c r="BF59" i="27"/>
  <c r="AY59" i="27"/>
  <c r="AS59" i="27"/>
  <c r="BL58" i="27"/>
  <c r="BF58" i="27"/>
  <c r="AY58" i="27"/>
  <c r="AS58" i="27"/>
  <c r="BL57" i="27"/>
  <c r="BF57" i="27"/>
  <c r="AY57" i="27"/>
  <c r="AS57" i="27"/>
  <c r="BL56" i="27"/>
  <c r="BF56" i="27"/>
  <c r="AY56" i="27"/>
  <c r="AS56" i="27"/>
  <c r="BL55" i="27"/>
  <c r="BF55" i="27"/>
  <c r="AY55" i="27"/>
  <c r="AS55" i="27"/>
  <c r="BL54" i="27"/>
  <c r="BF54" i="27"/>
  <c r="AY54" i="27"/>
  <c r="AS54" i="27"/>
  <c r="BL53" i="27"/>
  <c r="BF53" i="27"/>
  <c r="AY53" i="27"/>
  <c r="AS53" i="27"/>
  <c r="BL52" i="27"/>
  <c r="BF52" i="27"/>
  <c r="AY52" i="27"/>
  <c r="AS52" i="27"/>
  <c r="BL51" i="27"/>
  <c r="BF51" i="27"/>
  <c r="AY51" i="27"/>
  <c r="AS51" i="27"/>
  <c r="BL50" i="27"/>
  <c r="BF50" i="27"/>
  <c r="AY50" i="27"/>
  <c r="AS50" i="27"/>
  <c r="BL49" i="27"/>
  <c r="BF49" i="27"/>
  <c r="AY49" i="27"/>
  <c r="AS49" i="27"/>
  <c r="BL48" i="27"/>
  <c r="BF48" i="27"/>
  <c r="AY48" i="27"/>
  <c r="AS48" i="27"/>
  <c r="BL47" i="27"/>
  <c r="BF47" i="27"/>
  <c r="AY47" i="27"/>
  <c r="AS47" i="27"/>
  <c r="BL46" i="27"/>
  <c r="BF46" i="27"/>
  <c r="AY46" i="27"/>
  <c r="AS46" i="27"/>
  <c r="AK46" i="27"/>
  <c r="AL46" i="27"/>
  <c r="AM46" i="27"/>
  <c r="AN46" i="27"/>
  <c r="AO46" i="27"/>
  <c r="AP46" i="27"/>
  <c r="AQ46" i="27"/>
  <c r="AK47" i="27"/>
  <c r="AL47" i="27"/>
  <c r="AM47" i="27"/>
  <c r="AN47" i="27"/>
  <c r="AO47" i="27"/>
  <c r="AP47" i="27"/>
  <c r="AQ47" i="27"/>
  <c r="AK48" i="27"/>
  <c r="AL48" i="27"/>
  <c r="AM48" i="27"/>
  <c r="AN48" i="27"/>
  <c r="AO48" i="27"/>
  <c r="AP48" i="27"/>
  <c r="AQ48" i="27"/>
  <c r="AK49" i="27"/>
  <c r="AL49" i="27"/>
  <c r="AM49" i="27"/>
  <c r="AN49" i="27"/>
  <c r="AO49" i="27"/>
  <c r="AP49" i="27"/>
  <c r="AQ49" i="27"/>
  <c r="AK50" i="27"/>
  <c r="AL50" i="27"/>
  <c r="AM50" i="27"/>
  <c r="AN50" i="27"/>
  <c r="AO50" i="27"/>
  <c r="AP50" i="27"/>
  <c r="AQ50" i="27"/>
  <c r="AK51" i="27"/>
  <c r="AL51" i="27"/>
  <c r="AM51" i="27"/>
  <c r="AN51" i="27"/>
  <c r="AO51" i="27"/>
  <c r="AP51" i="27"/>
  <c r="AQ51" i="27"/>
  <c r="AK52" i="27"/>
  <c r="AL52" i="27"/>
  <c r="AM52" i="27"/>
  <c r="AN52" i="27"/>
  <c r="AO52" i="27"/>
  <c r="AP52" i="27"/>
  <c r="AQ52" i="27"/>
  <c r="AK53" i="27"/>
  <c r="AL53" i="27"/>
  <c r="AM53" i="27"/>
  <c r="AN53" i="27"/>
  <c r="AO53" i="27"/>
  <c r="AP53" i="27"/>
  <c r="AQ53" i="27"/>
  <c r="AK54" i="27"/>
  <c r="AL54" i="27"/>
  <c r="AM54" i="27"/>
  <c r="AN54" i="27"/>
  <c r="AO54" i="27"/>
  <c r="AP54" i="27"/>
  <c r="AQ54" i="27"/>
  <c r="AK55" i="27"/>
  <c r="AL55" i="27"/>
  <c r="AM55" i="27"/>
  <c r="AN55" i="27"/>
  <c r="AO55" i="27"/>
  <c r="AP55" i="27"/>
  <c r="AQ55" i="27"/>
  <c r="AK56" i="27"/>
  <c r="AL56" i="27"/>
  <c r="AM56" i="27"/>
  <c r="AN56" i="27"/>
  <c r="AO56" i="27"/>
  <c r="AP56" i="27"/>
  <c r="AQ56" i="27"/>
  <c r="AK57" i="27"/>
  <c r="AL57" i="27"/>
  <c r="AM57" i="27"/>
  <c r="AN57" i="27"/>
  <c r="AO57" i="27"/>
  <c r="AP57" i="27"/>
  <c r="AQ57" i="27"/>
  <c r="AK58" i="27"/>
  <c r="AL58" i="27"/>
  <c r="AM58" i="27"/>
  <c r="AN58" i="27"/>
  <c r="AO58" i="27"/>
  <c r="AP58" i="27"/>
  <c r="AQ58" i="27"/>
  <c r="AK59" i="27"/>
  <c r="AL59" i="27"/>
  <c r="AM59" i="27"/>
  <c r="AN59" i="27"/>
  <c r="AO59" i="27"/>
  <c r="AP59" i="27"/>
  <c r="AQ59" i="27"/>
  <c r="AK60" i="27"/>
  <c r="AL60" i="27"/>
  <c r="AM60" i="27"/>
  <c r="AN60" i="27"/>
  <c r="AO60" i="27"/>
  <c r="AP60" i="27"/>
  <c r="AQ60" i="27"/>
  <c r="AK61" i="27"/>
  <c r="AL61" i="27"/>
  <c r="AM61" i="27"/>
  <c r="AN61" i="27"/>
  <c r="AO61" i="27"/>
  <c r="AP61" i="27"/>
  <c r="AQ61" i="27"/>
  <c r="AK62" i="27"/>
  <c r="AL62" i="27"/>
  <c r="AM62" i="27"/>
  <c r="AN62" i="27"/>
  <c r="AO62" i="27"/>
  <c r="AP62" i="27"/>
  <c r="AQ62" i="27"/>
  <c r="AK63" i="27"/>
  <c r="AL63" i="27"/>
  <c r="AM63" i="27"/>
  <c r="AN63" i="27"/>
  <c r="AO63" i="27"/>
  <c r="AP63" i="27"/>
  <c r="AQ63" i="27"/>
  <c r="AK64" i="27"/>
  <c r="AL64" i="27"/>
  <c r="AM64" i="27"/>
  <c r="AN64" i="27"/>
  <c r="AO64" i="27"/>
  <c r="AP64" i="27"/>
  <c r="AQ64" i="27"/>
  <c r="AK65" i="27"/>
  <c r="AL65" i="27"/>
  <c r="AM65" i="27"/>
  <c r="AN65" i="27"/>
  <c r="AO65" i="27"/>
  <c r="AP65" i="27"/>
  <c r="AQ65" i="27"/>
  <c r="AK66" i="27"/>
  <c r="AL66" i="27"/>
  <c r="AM66" i="27"/>
  <c r="AN66" i="27"/>
  <c r="AO66" i="27"/>
  <c r="AP66" i="27"/>
  <c r="AQ66" i="27"/>
  <c r="AK67" i="27"/>
  <c r="AL67" i="27"/>
  <c r="AM67" i="27"/>
  <c r="AN67" i="27"/>
  <c r="AO67" i="27"/>
  <c r="AP67" i="27"/>
  <c r="AQ67" i="27"/>
  <c r="AK68" i="27"/>
  <c r="AL68" i="27"/>
  <c r="AM68" i="27"/>
  <c r="AN68" i="27"/>
  <c r="AO68" i="27"/>
  <c r="AP68" i="27"/>
  <c r="AQ68" i="27"/>
  <c r="AK69" i="27"/>
  <c r="AL69" i="27"/>
  <c r="AM69" i="27"/>
  <c r="AN69" i="27"/>
  <c r="AO69" i="27"/>
  <c r="AP69" i="27"/>
  <c r="AQ69" i="27"/>
  <c r="AK70" i="27"/>
  <c r="AL70" i="27"/>
  <c r="AM70" i="27"/>
  <c r="AN70" i="27"/>
  <c r="AO70" i="27"/>
  <c r="AP70" i="27"/>
  <c r="AQ70" i="27"/>
  <c r="AK71" i="27"/>
  <c r="AL71" i="27"/>
  <c r="AM71" i="27"/>
  <c r="AN71" i="27"/>
  <c r="AO71" i="27"/>
  <c r="AP71" i="27"/>
  <c r="AQ71" i="27"/>
  <c r="AK72" i="27"/>
  <c r="AL72" i="27"/>
  <c r="AM72" i="27"/>
  <c r="AN72" i="27"/>
  <c r="AO72" i="27"/>
  <c r="AP72" i="27"/>
  <c r="AQ72" i="27"/>
  <c r="AK73" i="27"/>
  <c r="AL73" i="27"/>
  <c r="AM73" i="27"/>
  <c r="AN73" i="27"/>
  <c r="AO73" i="27"/>
  <c r="AP73" i="27"/>
  <c r="AQ73" i="27"/>
  <c r="AK74" i="27"/>
  <c r="AL74" i="27"/>
  <c r="AM74" i="27"/>
  <c r="AN74" i="27"/>
  <c r="AO74" i="27"/>
  <c r="AP74" i="27"/>
  <c r="AQ74" i="27"/>
  <c r="AK75" i="27"/>
  <c r="AL75" i="27"/>
  <c r="AM75" i="27"/>
  <c r="AN75" i="27"/>
  <c r="AO75" i="27"/>
  <c r="AP75" i="27"/>
  <c r="AQ75" i="27"/>
  <c r="AK76" i="27"/>
  <c r="AL76" i="27"/>
  <c r="AM76" i="27"/>
  <c r="AN76" i="27"/>
  <c r="AO76" i="27"/>
  <c r="AP76" i="27"/>
  <c r="AQ76" i="27"/>
  <c r="AK77" i="27"/>
  <c r="AL77" i="27"/>
  <c r="AM77" i="27"/>
  <c r="AN77" i="27"/>
  <c r="AO77" i="27"/>
  <c r="AP77" i="27"/>
  <c r="AQ77" i="27"/>
  <c r="AK78" i="27"/>
  <c r="AL78" i="27"/>
  <c r="AM78" i="27"/>
  <c r="AN78" i="27"/>
  <c r="AO78" i="27"/>
  <c r="AP78" i="27"/>
  <c r="AQ78" i="27"/>
  <c r="AK79" i="27"/>
  <c r="AL79" i="27"/>
  <c r="AM79" i="27"/>
  <c r="AN79" i="27"/>
  <c r="AO79" i="27"/>
  <c r="AP79" i="27"/>
  <c r="AQ79" i="27"/>
  <c r="AK80" i="27"/>
  <c r="AL80" i="27"/>
  <c r="AM80" i="27"/>
  <c r="AN80" i="27"/>
  <c r="AO80" i="27"/>
  <c r="AP80" i="27"/>
  <c r="AQ80" i="27"/>
  <c r="AK81" i="27"/>
  <c r="AL81" i="27"/>
  <c r="AM81" i="27"/>
  <c r="AN81" i="27"/>
  <c r="AO81" i="27"/>
  <c r="AP81" i="27"/>
  <c r="AQ81" i="27"/>
  <c r="AK82" i="27"/>
  <c r="AL82" i="27"/>
  <c r="AM82" i="27"/>
  <c r="AN82" i="27"/>
  <c r="AO82" i="27"/>
  <c r="AP82" i="27"/>
  <c r="AQ82" i="27"/>
  <c r="AK83" i="27"/>
  <c r="AL83" i="27"/>
  <c r="AM83" i="27"/>
  <c r="AN83" i="27"/>
  <c r="AO83" i="27"/>
  <c r="AP83" i="27"/>
  <c r="AQ83" i="27"/>
  <c r="AK84" i="27"/>
  <c r="AL84" i="27"/>
  <c r="AM84" i="27"/>
  <c r="AN84" i="27"/>
  <c r="AO84" i="27"/>
  <c r="AP84" i="27"/>
  <c r="AQ84" i="27"/>
  <c r="AK85" i="27"/>
  <c r="AL85" i="27"/>
  <c r="AM85" i="27"/>
  <c r="AN85" i="27"/>
  <c r="AO85" i="27"/>
  <c r="AP85" i="27"/>
  <c r="AQ85" i="27"/>
  <c r="AK86" i="27"/>
  <c r="AL86" i="27"/>
  <c r="AM86" i="27"/>
  <c r="AN86" i="27"/>
  <c r="AO86" i="27"/>
  <c r="AP86" i="27"/>
  <c r="AQ86" i="27"/>
  <c r="AK87" i="27"/>
  <c r="AL87" i="27"/>
  <c r="AM87" i="27"/>
  <c r="AN87" i="27"/>
  <c r="AO87" i="27"/>
  <c r="AP87" i="27"/>
  <c r="AQ87" i="27"/>
  <c r="AK88" i="27"/>
  <c r="AL88" i="27"/>
  <c r="AM88" i="27"/>
  <c r="AN88" i="27"/>
  <c r="AO88" i="27"/>
  <c r="AP88" i="27"/>
  <c r="AQ88" i="27"/>
  <c r="AK89" i="27"/>
  <c r="AL89" i="27"/>
  <c r="AM89" i="27"/>
  <c r="AN89" i="27"/>
  <c r="AO89" i="27"/>
  <c r="AP89" i="27"/>
  <c r="AQ89" i="27"/>
  <c r="AK90" i="27"/>
  <c r="AL90" i="27"/>
  <c r="AM90" i="27"/>
  <c r="AN90" i="27"/>
  <c r="AO90" i="27"/>
  <c r="AP90" i="27"/>
  <c r="AQ90" i="27"/>
  <c r="AK91" i="27"/>
  <c r="AL91" i="27"/>
  <c r="AM91" i="27"/>
  <c r="AN91" i="27"/>
  <c r="AO91" i="27"/>
  <c r="AP91" i="27"/>
  <c r="AQ91" i="27"/>
  <c r="AK92" i="27"/>
  <c r="AL92" i="27"/>
  <c r="AM92" i="27"/>
  <c r="AN92" i="27"/>
  <c r="AO92" i="27"/>
  <c r="AP92" i="27"/>
  <c r="AQ92" i="27"/>
  <c r="AK93" i="27"/>
  <c r="AL93" i="27"/>
  <c r="AM93" i="27"/>
  <c r="AN93" i="27"/>
  <c r="AO93" i="27"/>
  <c r="AP93" i="27"/>
  <c r="AQ93" i="27"/>
  <c r="AK94" i="27"/>
  <c r="AL94" i="27"/>
  <c r="AM94" i="27"/>
  <c r="AN94" i="27"/>
  <c r="AO94" i="27"/>
  <c r="AP94" i="27"/>
  <c r="AQ94" i="27"/>
  <c r="AK95" i="27"/>
  <c r="AL95" i="27"/>
  <c r="AM95" i="27"/>
  <c r="AN95" i="27"/>
  <c r="AO95" i="27"/>
  <c r="AP95" i="27"/>
  <c r="AQ95" i="27"/>
  <c r="AK96" i="27"/>
  <c r="AL96" i="27"/>
  <c r="AM96" i="27"/>
  <c r="AN96" i="27"/>
  <c r="AO96" i="27"/>
  <c r="AP96" i="27"/>
  <c r="AQ96" i="27"/>
  <c r="AK97" i="27"/>
  <c r="AL97" i="27"/>
  <c r="AM97" i="27"/>
  <c r="AN97" i="27"/>
  <c r="AO97" i="27"/>
  <c r="AP97" i="27"/>
  <c r="AQ97" i="27"/>
  <c r="AK98" i="27"/>
  <c r="AL98" i="27"/>
  <c r="AM98" i="27"/>
  <c r="AN98" i="27"/>
  <c r="AO98" i="27"/>
  <c r="AP98" i="27"/>
  <c r="AQ98" i="27"/>
  <c r="AK99" i="27"/>
  <c r="AL99" i="27"/>
  <c r="AM99" i="27"/>
  <c r="AN99" i="27"/>
  <c r="AO99" i="27"/>
  <c r="AP99" i="27"/>
  <c r="AQ99" i="27"/>
  <c r="AK100" i="27"/>
  <c r="AL100" i="27"/>
  <c r="AM100" i="27"/>
  <c r="AN100" i="27"/>
  <c r="AO100" i="27"/>
  <c r="AP100" i="27"/>
  <c r="AQ100" i="27"/>
  <c r="AK101" i="27"/>
  <c r="AL101" i="27"/>
  <c r="AM101" i="27"/>
  <c r="AN101" i="27"/>
  <c r="AO101" i="27"/>
  <c r="AP101" i="27"/>
  <c r="AQ101" i="27"/>
  <c r="AK102" i="27"/>
  <c r="AL102" i="27"/>
  <c r="AM102" i="27"/>
  <c r="AN102" i="27"/>
  <c r="AO102" i="27"/>
  <c r="AP102" i="27"/>
  <c r="AQ102" i="27"/>
  <c r="AK103" i="27"/>
  <c r="AL103" i="27"/>
  <c r="AM103" i="27"/>
  <c r="AN103" i="27"/>
  <c r="AO103" i="27"/>
  <c r="AP103" i="27"/>
  <c r="AQ103" i="27"/>
  <c r="AK104" i="27"/>
  <c r="AL104" i="27"/>
  <c r="AM104" i="27"/>
  <c r="AN104" i="27"/>
  <c r="AO104" i="27"/>
  <c r="AP104" i="27"/>
  <c r="AQ104" i="27"/>
  <c r="AK105" i="27"/>
  <c r="AL105" i="27"/>
  <c r="AM105" i="27"/>
  <c r="AN105" i="27"/>
  <c r="AO105" i="27"/>
  <c r="AP105" i="27"/>
  <c r="AQ105" i="27"/>
  <c r="AK106" i="27"/>
  <c r="AL106" i="27"/>
  <c r="AM106" i="27"/>
  <c r="AN106" i="27"/>
  <c r="AO106" i="27"/>
  <c r="AP106" i="27"/>
  <c r="AQ106" i="27"/>
  <c r="AK107" i="27"/>
  <c r="AL107" i="27"/>
  <c r="AM107" i="27"/>
  <c r="AN107" i="27"/>
  <c r="AO107" i="27"/>
  <c r="AP107" i="27"/>
  <c r="AQ107" i="27"/>
  <c r="AK108" i="27"/>
  <c r="AL108" i="27"/>
  <c r="AM108" i="27"/>
  <c r="AN108" i="27"/>
  <c r="AO108" i="27"/>
  <c r="AP108" i="27"/>
  <c r="AQ108" i="27"/>
  <c r="AK109" i="27"/>
  <c r="AL109" i="27"/>
  <c r="AM109" i="27"/>
  <c r="AN109" i="27"/>
  <c r="AO109" i="27"/>
  <c r="AP109" i="27"/>
  <c r="AQ109" i="27"/>
  <c r="AK110" i="27"/>
  <c r="AL110" i="27"/>
  <c r="AM110" i="27"/>
  <c r="AN110" i="27"/>
  <c r="AO110" i="27"/>
  <c r="AP110" i="27"/>
  <c r="AQ110" i="27"/>
  <c r="AK111" i="27"/>
  <c r="AL111" i="27"/>
  <c r="AM111" i="27"/>
  <c r="AN111" i="27"/>
  <c r="AO111" i="27"/>
  <c r="AP111" i="27"/>
  <c r="AQ111" i="27"/>
  <c r="AK112" i="27"/>
  <c r="AL112" i="27"/>
  <c r="AM112" i="27"/>
  <c r="AN112" i="27"/>
  <c r="AO112" i="27"/>
  <c r="AP112" i="27"/>
  <c r="AQ112" i="27"/>
  <c r="AK113" i="27"/>
  <c r="AL113" i="27"/>
  <c r="AM113" i="27"/>
  <c r="AN113" i="27"/>
  <c r="AO113" i="27"/>
  <c r="AP113" i="27"/>
  <c r="AQ113" i="27"/>
  <c r="AK114" i="27"/>
  <c r="AL114" i="27"/>
  <c r="AM114" i="27"/>
  <c r="AN114" i="27"/>
  <c r="AO114" i="27"/>
  <c r="AP114" i="27"/>
  <c r="AQ114" i="27"/>
  <c r="AK115" i="27"/>
  <c r="AL115" i="27"/>
  <c r="AM115" i="27"/>
  <c r="AN115" i="27"/>
  <c r="AO115" i="27"/>
  <c r="AP115" i="27"/>
  <c r="AQ115" i="27"/>
  <c r="AK116" i="27"/>
  <c r="AL116" i="27"/>
  <c r="AM116" i="27"/>
  <c r="AN116" i="27"/>
  <c r="AO116" i="27"/>
  <c r="AP116" i="27"/>
  <c r="AQ116" i="27"/>
  <c r="AK117" i="27"/>
  <c r="AL117" i="27"/>
  <c r="AM117" i="27"/>
  <c r="AN117" i="27"/>
  <c r="AO117" i="27"/>
  <c r="AP117" i="27"/>
  <c r="AQ117" i="27"/>
  <c r="AK118" i="27"/>
  <c r="AL118" i="27"/>
  <c r="AM118" i="27"/>
  <c r="AN118" i="27"/>
  <c r="AO118" i="27"/>
  <c r="AP118" i="27"/>
  <c r="AQ118" i="27"/>
  <c r="AK119" i="27"/>
  <c r="AL119" i="27"/>
  <c r="AM119" i="27"/>
  <c r="AN119" i="27"/>
  <c r="AO119" i="27"/>
  <c r="AP119" i="27"/>
  <c r="AQ119" i="27"/>
  <c r="AK120" i="27"/>
  <c r="AL120" i="27"/>
  <c r="AM120" i="27"/>
  <c r="AN120" i="27"/>
  <c r="AO120" i="27"/>
  <c r="AP120" i="27"/>
  <c r="AQ120" i="27"/>
  <c r="AK121" i="27"/>
  <c r="AL121" i="27"/>
  <c r="AM121" i="27"/>
  <c r="AN121" i="27"/>
  <c r="AO121" i="27"/>
  <c r="AP121" i="27"/>
  <c r="AQ121" i="27"/>
  <c r="AK122" i="27"/>
  <c r="AL122" i="27"/>
  <c r="AM122" i="27"/>
  <c r="AN122" i="27"/>
  <c r="AO122" i="27"/>
  <c r="AP122" i="27"/>
  <c r="AQ122" i="27"/>
  <c r="AK123" i="27"/>
  <c r="AL123" i="27"/>
  <c r="AM123" i="27"/>
  <c r="AN123" i="27"/>
  <c r="AO123" i="27"/>
  <c r="AP123" i="27"/>
  <c r="AQ123" i="27"/>
  <c r="AK124" i="27"/>
  <c r="AL124" i="27"/>
  <c r="AM124" i="27"/>
  <c r="AN124" i="27"/>
  <c r="AO124" i="27"/>
  <c r="AP124" i="27"/>
  <c r="AQ124" i="27"/>
  <c r="AK125" i="27"/>
  <c r="AL125" i="27"/>
  <c r="AM125" i="27"/>
  <c r="AN125" i="27"/>
  <c r="AO125" i="27"/>
  <c r="AP125" i="27"/>
  <c r="AQ125" i="27"/>
  <c r="AK126" i="27"/>
  <c r="AL126" i="27"/>
  <c r="AM126" i="27"/>
  <c r="AN126" i="27"/>
  <c r="AO126" i="27"/>
  <c r="AP126" i="27"/>
  <c r="AQ126" i="27"/>
  <c r="AK127" i="27"/>
  <c r="AL127" i="27"/>
  <c r="AM127" i="27"/>
  <c r="AN127" i="27"/>
  <c r="AO127" i="27"/>
  <c r="AP127" i="27"/>
  <c r="AQ127" i="27"/>
  <c r="AK128" i="27"/>
  <c r="AL128" i="27"/>
  <c r="AM128" i="27"/>
  <c r="AN128" i="27"/>
  <c r="AO128" i="27"/>
  <c r="AP128" i="27"/>
  <c r="AQ128" i="27"/>
  <c r="AK129" i="27"/>
  <c r="AL129" i="27"/>
  <c r="AM129" i="27"/>
  <c r="AN129" i="27"/>
  <c r="AO129" i="27"/>
  <c r="AP129" i="27"/>
  <c r="AQ129" i="27"/>
  <c r="AK130" i="27"/>
  <c r="AL130" i="27"/>
  <c r="AM130" i="27"/>
  <c r="AN130" i="27"/>
  <c r="AO130" i="27"/>
  <c r="AP130" i="27"/>
  <c r="AQ130" i="27"/>
  <c r="AK131" i="27"/>
  <c r="AL131" i="27"/>
  <c r="AM131" i="27"/>
  <c r="AN131" i="27"/>
  <c r="AO131" i="27"/>
  <c r="AP131" i="27"/>
  <c r="AQ131" i="27"/>
  <c r="AK132" i="27"/>
  <c r="AL132" i="27"/>
  <c r="AM132" i="27"/>
  <c r="AN132" i="27"/>
  <c r="AO132" i="27"/>
  <c r="AP132" i="27"/>
  <c r="AQ132" i="27"/>
  <c r="AK133" i="27"/>
  <c r="AL133" i="27"/>
  <c r="AM133" i="27"/>
  <c r="AN133" i="27"/>
  <c r="AO133" i="27"/>
  <c r="AP133" i="27"/>
  <c r="AQ133" i="27"/>
  <c r="AK134" i="27"/>
  <c r="AL134" i="27"/>
  <c r="AM134" i="27"/>
  <c r="AN134" i="27"/>
  <c r="AO134" i="27"/>
  <c r="AP134" i="27"/>
  <c r="AQ134" i="27"/>
  <c r="AK135" i="27"/>
  <c r="AL135" i="27"/>
  <c r="AM135" i="27"/>
  <c r="AN135" i="27"/>
  <c r="AO135" i="27"/>
  <c r="AP135" i="27"/>
  <c r="AQ135" i="27"/>
  <c r="AK136" i="27"/>
  <c r="AL136" i="27"/>
  <c r="AM136" i="27"/>
  <c r="AN136" i="27"/>
  <c r="AO136" i="27"/>
  <c r="AP136" i="27"/>
  <c r="AQ136" i="27"/>
  <c r="AK137" i="27"/>
  <c r="AL137" i="27"/>
  <c r="AM137" i="27"/>
  <c r="AN137" i="27"/>
  <c r="AO137" i="27"/>
  <c r="AP137" i="27"/>
  <c r="AQ137" i="27"/>
  <c r="AK138" i="27"/>
  <c r="AL138" i="27"/>
  <c r="AM138" i="27"/>
  <c r="AN138" i="27"/>
  <c r="AO138" i="27"/>
  <c r="AP138" i="27"/>
  <c r="AQ138" i="27"/>
  <c r="AK139" i="27"/>
  <c r="AL139" i="27"/>
  <c r="AM139" i="27"/>
  <c r="AN139" i="27"/>
  <c r="AO139" i="27"/>
  <c r="AP139" i="27"/>
  <c r="AQ139" i="27"/>
  <c r="AK140" i="27"/>
  <c r="AL140" i="27"/>
  <c r="AM140" i="27"/>
  <c r="AN140" i="27"/>
  <c r="AO140" i="27"/>
  <c r="AP140" i="27"/>
  <c r="AQ140" i="27"/>
  <c r="AK141" i="27"/>
  <c r="AL141" i="27"/>
  <c r="AM141" i="27"/>
  <c r="AN141" i="27"/>
  <c r="AO141" i="27"/>
  <c r="AP141" i="27"/>
  <c r="AQ141" i="27"/>
  <c r="AK142" i="27"/>
  <c r="AL142" i="27"/>
  <c r="AM142" i="27"/>
  <c r="AN142" i="27"/>
  <c r="AO142" i="27"/>
  <c r="AP142" i="27"/>
  <c r="AQ142" i="27"/>
  <c r="AK143" i="27"/>
  <c r="AL143" i="27"/>
  <c r="AM143" i="27"/>
  <c r="AN143" i="27"/>
  <c r="AO143" i="27"/>
  <c r="AP143" i="27"/>
  <c r="AQ143" i="27"/>
  <c r="AK144" i="27"/>
  <c r="AL144" i="27"/>
  <c r="AM144" i="27"/>
  <c r="AN144" i="27"/>
  <c r="AO144" i="27"/>
  <c r="AP144" i="27"/>
  <c r="AQ144" i="27"/>
  <c r="AK145" i="27"/>
  <c r="AL145" i="27"/>
  <c r="AM145" i="27"/>
  <c r="AN145" i="27"/>
  <c r="AO145" i="27"/>
  <c r="AP145" i="27"/>
  <c r="AQ145" i="27"/>
  <c r="AJ145" i="27"/>
  <c r="AJ144" i="27"/>
  <c r="AJ143" i="27"/>
  <c r="AJ142" i="27"/>
  <c r="AJ141" i="27"/>
  <c r="AJ140" i="27"/>
  <c r="AJ139" i="27"/>
  <c r="AJ138" i="27"/>
  <c r="AJ137" i="27"/>
  <c r="AJ136" i="27"/>
  <c r="AJ135" i="27"/>
  <c r="AJ134" i="27"/>
  <c r="AJ133" i="27"/>
  <c r="AJ132" i="27"/>
  <c r="AJ131" i="27"/>
  <c r="AJ130" i="27"/>
  <c r="AJ129" i="27"/>
  <c r="AJ128" i="27"/>
  <c r="AJ127" i="27"/>
  <c r="AJ126" i="27"/>
  <c r="AJ125" i="27"/>
  <c r="AJ124" i="27"/>
  <c r="AJ123" i="27"/>
  <c r="AJ122" i="27"/>
  <c r="AJ121" i="27"/>
  <c r="AJ120" i="27"/>
  <c r="AJ119" i="27"/>
  <c r="AJ118" i="27"/>
  <c r="AJ117" i="27"/>
  <c r="AJ116" i="27"/>
  <c r="AJ115" i="27"/>
  <c r="AJ114" i="27"/>
  <c r="AJ113" i="27"/>
  <c r="AJ112" i="27"/>
  <c r="AJ111" i="27"/>
  <c r="AJ110" i="27"/>
  <c r="AJ109" i="27"/>
  <c r="AJ108" i="27"/>
  <c r="AJ107" i="27"/>
  <c r="AJ106" i="27"/>
  <c r="AJ105" i="27"/>
  <c r="AJ104" i="27"/>
  <c r="AJ103" i="27"/>
  <c r="AJ102" i="27"/>
  <c r="AJ101" i="27"/>
  <c r="AJ100" i="27"/>
  <c r="AJ99" i="27"/>
  <c r="AJ98" i="27"/>
  <c r="AJ97" i="27"/>
  <c r="AJ96" i="27"/>
  <c r="AJ95" i="27"/>
  <c r="AJ94" i="27"/>
  <c r="AJ93" i="27"/>
  <c r="AJ92" i="27"/>
  <c r="AJ91" i="27"/>
  <c r="AJ90" i="27"/>
  <c r="AJ89" i="27"/>
  <c r="AJ88" i="27"/>
  <c r="AJ87" i="27"/>
  <c r="AJ86" i="27"/>
  <c r="AJ85" i="27"/>
  <c r="AJ84" i="27"/>
  <c r="AJ83" i="27"/>
  <c r="AJ82" i="27"/>
  <c r="AJ81" i="27"/>
  <c r="AJ80" i="27"/>
  <c r="AJ79" i="27"/>
  <c r="AJ78" i="27"/>
  <c r="AJ77" i="27"/>
  <c r="AJ76" i="27"/>
  <c r="AJ75" i="27"/>
  <c r="AJ74" i="27"/>
  <c r="AJ73" i="27"/>
  <c r="AJ72" i="27"/>
  <c r="AJ71" i="27"/>
  <c r="AJ70" i="27"/>
  <c r="AJ69" i="27"/>
  <c r="AJ68" i="27"/>
  <c r="AJ67" i="27"/>
  <c r="AJ66" i="27"/>
  <c r="AJ65" i="27"/>
  <c r="AJ64" i="27"/>
  <c r="AJ63" i="27"/>
  <c r="AJ62" i="27"/>
  <c r="AJ61" i="27"/>
  <c r="AJ60" i="27"/>
  <c r="AJ59" i="27"/>
  <c r="AJ58" i="27"/>
  <c r="AJ57" i="27"/>
  <c r="AJ56" i="27"/>
  <c r="AJ55" i="27"/>
  <c r="AJ54" i="27"/>
  <c r="AJ53" i="27"/>
  <c r="AJ52" i="27"/>
  <c r="AJ51" i="27"/>
  <c r="AJ50" i="27"/>
  <c r="AJ49" i="27"/>
  <c r="AJ48" i="27"/>
  <c r="AJ47" i="27"/>
  <c r="AJ46" i="27"/>
  <c r="AK45" i="27"/>
  <c r="AL45" i="27"/>
  <c r="AM45" i="27"/>
  <c r="AN45" i="27"/>
  <c r="AO45" i="27"/>
  <c r="AP45" i="27"/>
  <c r="AQ45" i="27"/>
  <c r="AJ45" i="27"/>
  <c r="AC46" i="27"/>
  <c r="AD46" i="27"/>
  <c r="AE46" i="27"/>
  <c r="AF46" i="27"/>
  <c r="AG46" i="27"/>
  <c r="AH46" i="27"/>
  <c r="AI46" i="27"/>
  <c r="AC47" i="27"/>
  <c r="AD47" i="27"/>
  <c r="AE47" i="27"/>
  <c r="AF47" i="27"/>
  <c r="AG47" i="27"/>
  <c r="AH47" i="27"/>
  <c r="AI47" i="27"/>
  <c r="AC48" i="27"/>
  <c r="AD48" i="27"/>
  <c r="AE48" i="27"/>
  <c r="AF48" i="27"/>
  <c r="AG48" i="27"/>
  <c r="AH48" i="27"/>
  <c r="AI48" i="27"/>
  <c r="AC49" i="27"/>
  <c r="AD49" i="27"/>
  <c r="AE49" i="27"/>
  <c r="AF49" i="27"/>
  <c r="AG49" i="27"/>
  <c r="AH49" i="27"/>
  <c r="AI49" i="27"/>
  <c r="AC50" i="27"/>
  <c r="AD50" i="27"/>
  <c r="AE50" i="27"/>
  <c r="AF50" i="27"/>
  <c r="AG50" i="27"/>
  <c r="AH50" i="27"/>
  <c r="AI50" i="27"/>
  <c r="AC51" i="27"/>
  <c r="AD51" i="27"/>
  <c r="AE51" i="27"/>
  <c r="AF51" i="27"/>
  <c r="AG51" i="27"/>
  <c r="AH51" i="27"/>
  <c r="AI51" i="27"/>
  <c r="AC52" i="27"/>
  <c r="AD52" i="27"/>
  <c r="AE52" i="27"/>
  <c r="AF52" i="27"/>
  <c r="AG52" i="27"/>
  <c r="AH52" i="27"/>
  <c r="AI52" i="27"/>
  <c r="AC53" i="27"/>
  <c r="AD53" i="27"/>
  <c r="AE53" i="27"/>
  <c r="AF53" i="27"/>
  <c r="AG53" i="27"/>
  <c r="AH53" i="27"/>
  <c r="AI53" i="27"/>
  <c r="AC54" i="27"/>
  <c r="AD54" i="27"/>
  <c r="AE54" i="27"/>
  <c r="AF54" i="27"/>
  <c r="AG54" i="27"/>
  <c r="AH54" i="27"/>
  <c r="AI54" i="27"/>
  <c r="AC55" i="27"/>
  <c r="AD55" i="27"/>
  <c r="AE55" i="27"/>
  <c r="AF55" i="27"/>
  <c r="AG55" i="27"/>
  <c r="AH55" i="27"/>
  <c r="AI55" i="27"/>
  <c r="AC56" i="27"/>
  <c r="AD56" i="27"/>
  <c r="AE56" i="27"/>
  <c r="AF56" i="27"/>
  <c r="AG56" i="27"/>
  <c r="AH56" i="27"/>
  <c r="AI56" i="27"/>
  <c r="AC57" i="27"/>
  <c r="AD57" i="27"/>
  <c r="AE57" i="27"/>
  <c r="AF57" i="27"/>
  <c r="AG57" i="27"/>
  <c r="AH57" i="27"/>
  <c r="AI57" i="27"/>
  <c r="AC58" i="27"/>
  <c r="AD58" i="27"/>
  <c r="AE58" i="27"/>
  <c r="AF58" i="27"/>
  <c r="AG58" i="27"/>
  <c r="AH58" i="27"/>
  <c r="AI58" i="27"/>
  <c r="AC59" i="27"/>
  <c r="AD59" i="27"/>
  <c r="AE59" i="27"/>
  <c r="AF59" i="27"/>
  <c r="AG59" i="27"/>
  <c r="AH59" i="27"/>
  <c r="AI59" i="27"/>
  <c r="AC60" i="27"/>
  <c r="AD60" i="27"/>
  <c r="AE60" i="27"/>
  <c r="AF60" i="27"/>
  <c r="AG60" i="27"/>
  <c r="AH60" i="27"/>
  <c r="AI60" i="27"/>
  <c r="AC61" i="27"/>
  <c r="AD61" i="27"/>
  <c r="AE61" i="27"/>
  <c r="AF61" i="27"/>
  <c r="AG61" i="27"/>
  <c r="AH61" i="27"/>
  <c r="AI61" i="27"/>
  <c r="AC62" i="27"/>
  <c r="AD62" i="27"/>
  <c r="AE62" i="27"/>
  <c r="AF62" i="27"/>
  <c r="AG62" i="27"/>
  <c r="AH62" i="27"/>
  <c r="AI62" i="27"/>
  <c r="AC63" i="27"/>
  <c r="AD63" i="27"/>
  <c r="AE63" i="27"/>
  <c r="AF63" i="27"/>
  <c r="AG63" i="27"/>
  <c r="AH63" i="27"/>
  <c r="AI63" i="27"/>
  <c r="AC64" i="27"/>
  <c r="AD64" i="27"/>
  <c r="AE64" i="27"/>
  <c r="AF64" i="27"/>
  <c r="AG64" i="27"/>
  <c r="AH64" i="27"/>
  <c r="AI64" i="27"/>
  <c r="AC65" i="27"/>
  <c r="AD65" i="27"/>
  <c r="AE65" i="27"/>
  <c r="AF65" i="27"/>
  <c r="AG65" i="27"/>
  <c r="AH65" i="27"/>
  <c r="AI65" i="27"/>
  <c r="AC66" i="27"/>
  <c r="AD66" i="27"/>
  <c r="AE66" i="27"/>
  <c r="AF66" i="27"/>
  <c r="AG66" i="27"/>
  <c r="AH66" i="27"/>
  <c r="AI66" i="27"/>
  <c r="AC67" i="27"/>
  <c r="AD67" i="27"/>
  <c r="AE67" i="27"/>
  <c r="AF67" i="27"/>
  <c r="AG67" i="27"/>
  <c r="AH67" i="27"/>
  <c r="AI67" i="27"/>
  <c r="AC68" i="27"/>
  <c r="AD68" i="27"/>
  <c r="AE68" i="27"/>
  <c r="AF68" i="27"/>
  <c r="AG68" i="27"/>
  <c r="AH68" i="27"/>
  <c r="AI68" i="27"/>
  <c r="AC69" i="27"/>
  <c r="AD69" i="27"/>
  <c r="AE69" i="27"/>
  <c r="AF69" i="27"/>
  <c r="AG69" i="27"/>
  <c r="AH69" i="27"/>
  <c r="AI69" i="27"/>
  <c r="AC70" i="27"/>
  <c r="AD70" i="27"/>
  <c r="AE70" i="27"/>
  <c r="AF70" i="27"/>
  <c r="AG70" i="27"/>
  <c r="AH70" i="27"/>
  <c r="AI70" i="27"/>
  <c r="AC71" i="27"/>
  <c r="AD71" i="27"/>
  <c r="AE71" i="27"/>
  <c r="AF71" i="27"/>
  <c r="AG71" i="27"/>
  <c r="AH71" i="27"/>
  <c r="AI71" i="27"/>
  <c r="AC72" i="27"/>
  <c r="AD72" i="27"/>
  <c r="AE72" i="27"/>
  <c r="AF72" i="27"/>
  <c r="AG72" i="27"/>
  <c r="AH72" i="27"/>
  <c r="AI72" i="27"/>
  <c r="AC73" i="27"/>
  <c r="AD73" i="27"/>
  <c r="AE73" i="27"/>
  <c r="AF73" i="27"/>
  <c r="AG73" i="27"/>
  <c r="AH73" i="27"/>
  <c r="AI73" i="27"/>
  <c r="AC74" i="27"/>
  <c r="AD74" i="27"/>
  <c r="AE74" i="27"/>
  <c r="AF74" i="27"/>
  <c r="AG74" i="27"/>
  <c r="AH74" i="27"/>
  <c r="AI74" i="27"/>
  <c r="AC75" i="27"/>
  <c r="AD75" i="27"/>
  <c r="AE75" i="27"/>
  <c r="AF75" i="27"/>
  <c r="AG75" i="27"/>
  <c r="AH75" i="27"/>
  <c r="AI75" i="27"/>
  <c r="AC76" i="27"/>
  <c r="AD76" i="27"/>
  <c r="AE76" i="27"/>
  <c r="AF76" i="27"/>
  <c r="AG76" i="27"/>
  <c r="AH76" i="27"/>
  <c r="AI76" i="27"/>
  <c r="AC77" i="27"/>
  <c r="AD77" i="27"/>
  <c r="AE77" i="27"/>
  <c r="AF77" i="27"/>
  <c r="AG77" i="27"/>
  <c r="AH77" i="27"/>
  <c r="AI77" i="27"/>
  <c r="AC78" i="27"/>
  <c r="AD78" i="27"/>
  <c r="AE78" i="27"/>
  <c r="AF78" i="27"/>
  <c r="AG78" i="27"/>
  <c r="AH78" i="27"/>
  <c r="AI78" i="27"/>
  <c r="AC79" i="27"/>
  <c r="AD79" i="27"/>
  <c r="AE79" i="27"/>
  <c r="AF79" i="27"/>
  <c r="AG79" i="27"/>
  <c r="AH79" i="27"/>
  <c r="AI79" i="27"/>
  <c r="AC80" i="27"/>
  <c r="AD80" i="27"/>
  <c r="AE80" i="27"/>
  <c r="AF80" i="27"/>
  <c r="AG80" i="27"/>
  <c r="AH80" i="27"/>
  <c r="AI80" i="27"/>
  <c r="AC81" i="27"/>
  <c r="AD81" i="27"/>
  <c r="AE81" i="27"/>
  <c r="AF81" i="27"/>
  <c r="AG81" i="27"/>
  <c r="AH81" i="27"/>
  <c r="AI81" i="27"/>
  <c r="AC82" i="27"/>
  <c r="AD82" i="27"/>
  <c r="AE82" i="27"/>
  <c r="AF82" i="27"/>
  <c r="AG82" i="27"/>
  <c r="AH82" i="27"/>
  <c r="AI82" i="27"/>
  <c r="AC83" i="27"/>
  <c r="AD83" i="27"/>
  <c r="AE83" i="27"/>
  <c r="AF83" i="27"/>
  <c r="AG83" i="27"/>
  <c r="AH83" i="27"/>
  <c r="AI83" i="27"/>
  <c r="AC84" i="27"/>
  <c r="AD84" i="27"/>
  <c r="AE84" i="27"/>
  <c r="AF84" i="27"/>
  <c r="AG84" i="27"/>
  <c r="AH84" i="27"/>
  <c r="AI84" i="27"/>
  <c r="AC85" i="27"/>
  <c r="AD85" i="27"/>
  <c r="AE85" i="27"/>
  <c r="AF85" i="27"/>
  <c r="AG85" i="27"/>
  <c r="AH85" i="27"/>
  <c r="AI85" i="27"/>
  <c r="AC86" i="27"/>
  <c r="AD86" i="27"/>
  <c r="AE86" i="27"/>
  <c r="AF86" i="27"/>
  <c r="AG86" i="27"/>
  <c r="AH86" i="27"/>
  <c r="AI86" i="27"/>
  <c r="AC87" i="27"/>
  <c r="AD87" i="27"/>
  <c r="AE87" i="27"/>
  <c r="AF87" i="27"/>
  <c r="AG87" i="27"/>
  <c r="AH87" i="27"/>
  <c r="AI87" i="27"/>
  <c r="AC88" i="27"/>
  <c r="AD88" i="27"/>
  <c r="AE88" i="27"/>
  <c r="AF88" i="27"/>
  <c r="AG88" i="27"/>
  <c r="AH88" i="27"/>
  <c r="AI88" i="27"/>
  <c r="AC89" i="27"/>
  <c r="AD89" i="27"/>
  <c r="AE89" i="27"/>
  <c r="AF89" i="27"/>
  <c r="AG89" i="27"/>
  <c r="AH89" i="27"/>
  <c r="AI89" i="27"/>
  <c r="AC90" i="27"/>
  <c r="AD90" i="27"/>
  <c r="AE90" i="27"/>
  <c r="AF90" i="27"/>
  <c r="AG90" i="27"/>
  <c r="AH90" i="27"/>
  <c r="AI90" i="27"/>
  <c r="AC91" i="27"/>
  <c r="AD91" i="27"/>
  <c r="AE91" i="27"/>
  <c r="AF91" i="27"/>
  <c r="AG91" i="27"/>
  <c r="AH91" i="27"/>
  <c r="AI91" i="27"/>
  <c r="AC92" i="27"/>
  <c r="AD92" i="27"/>
  <c r="AE92" i="27"/>
  <c r="AF92" i="27"/>
  <c r="AG92" i="27"/>
  <c r="AH92" i="27"/>
  <c r="AI92" i="27"/>
  <c r="AC93" i="27"/>
  <c r="AD93" i="27"/>
  <c r="AE93" i="27"/>
  <c r="AF93" i="27"/>
  <c r="AG93" i="27"/>
  <c r="AH93" i="27"/>
  <c r="AI93" i="27"/>
  <c r="AC94" i="27"/>
  <c r="AD94" i="27"/>
  <c r="AE94" i="27"/>
  <c r="AF94" i="27"/>
  <c r="AG94" i="27"/>
  <c r="AH94" i="27"/>
  <c r="AI94" i="27"/>
  <c r="AC95" i="27"/>
  <c r="AD95" i="27"/>
  <c r="AE95" i="27"/>
  <c r="AF95" i="27"/>
  <c r="AG95" i="27"/>
  <c r="AH95" i="27"/>
  <c r="AI95" i="27"/>
  <c r="AC96" i="27"/>
  <c r="AD96" i="27"/>
  <c r="AE96" i="27"/>
  <c r="AF96" i="27"/>
  <c r="AG96" i="27"/>
  <c r="AH96" i="27"/>
  <c r="AI96" i="27"/>
  <c r="AC97" i="27"/>
  <c r="AD97" i="27"/>
  <c r="AE97" i="27"/>
  <c r="AF97" i="27"/>
  <c r="AG97" i="27"/>
  <c r="AH97" i="27"/>
  <c r="AI97" i="27"/>
  <c r="AC98" i="27"/>
  <c r="AD98" i="27"/>
  <c r="AE98" i="27"/>
  <c r="AF98" i="27"/>
  <c r="AG98" i="27"/>
  <c r="AH98" i="27"/>
  <c r="AI98" i="27"/>
  <c r="AC99" i="27"/>
  <c r="AD99" i="27"/>
  <c r="AE99" i="27"/>
  <c r="AF99" i="27"/>
  <c r="AG99" i="27"/>
  <c r="AH99" i="27"/>
  <c r="AI99" i="27"/>
  <c r="AC100" i="27"/>
  <c r="AD100" i="27"/>
  <c r="AE100" i="27"/>
  <c r="AF100" i="27"/>
  <c r="AG100" i="27"/>
  <c r="AH100" i="27"/>
  <c r="AI100" i="27"/>
  <c r="AC101" i="27"/>
  <c r="AD101" i="27"/>
  <c r="AE101" i="27"/>
  <c r="AF101" i="27"/>
  <c r="AG101" i="27"/>
  <c r="AH101" i="27"/>
  <c r="AI101" i="27"/>
  <c r="AC102" i="27"/>
  <c r="AD102" i="27"/>
  <c r="AE102" i="27"/>
  <c r="AF102" i="27"/>
  <c r="AG102" i="27"/>
  <c r="AH102" i="27"/>
  <c r="AI102" i="27"/>
  <c r="AC103" i="27"/>
  <c r="AD103" i="27"/>
  <c r="AE103" i="27"/>
  <c r="AF103" i="27"/>
  <c r="AG103" i="27"/>
  <c r="AH103" i="27"/>
  <c r="AI103" i="27"/>
  <c r="AC104" i="27"/>
  <c r="AD104" i="27"/>
  <c r="AE104" i="27"/>
  <c r="AF104" i="27"/>
  <c r="AG104" i="27"/>
  <c r="AH104" i="27"/>
  <c r="AI104" i="27"/>
  <c r="AC105" i="27"/>
  <c r="AD105" i="27"/>
  <c r="AE105" i="27"/>
  <c r="AF105" i="27"/>
  <c r="AG105" i="27"/>
  <c r="AH105" i="27"/>
  <c r="AI105" i="27"/>
  <c r="AC106" i="27"/>
  <c r="AD106" i="27"/>
  <c r="AE106" i="27"/>
  <c r="AF106" i="27"/>
  <c r="AG106" i="27"/>
  <c r="AH106" i="27"/>
  <c r="AI106" i="27"/>
  <c r="AC107" i="27"/>
  <c r="AD107" i="27"/>
  <c r="AE107" i="27"/>
  <c r="AF107" i="27"/>
  <c r="AG107" i="27"/>
  <c r="AH107" i="27"/>
  <c r="AI107" i="27"/>
  <c r="AC108" i="27"/>
  <c r="AD108" i="27"/>
  <c r="AE108" i="27"/>
  <c r="AF108" i="27"/>
  <c r="AG108" i="27"/>
  <c r="AH108" i="27"/>
  <c r="AI108" i="27"/>
  <c r="AC109" i="27"/>
  <c r="AD109" i="27"/>
  <c r="AE109" i="27"/>
  <c r="AF109" i="27"/>
  <c r="AG109" i="27"/>
  <c r="AH109" i="27"/>
  <c r="AI109" i="27"/>
  <c r="AC110" i="27"/>
  <c r="AD110" i="27"/>
  <c r="AE110" i="27"/>
  <c r="AF110" i="27"/>
  <c r="AG110" i="27"/>
  <c r="AH110" i="27"/>
  <c r="AI110" i="27"/>
  <c r="AC111" i="27"/>
  <c r="AD111" i="27"/>
  <c r="AE111" i="27"/>
  <c r="AF111" i="27"/>
  <c r="AG111" i="27"/>
  <c r="AH111" i="27"/>
  <c r="AI111" i="27"/>
  <c r="AC112" i="27"/>
  <c r="AD112" i="27"/>
  <c r="AE112" i="27"/>
  <c r="AF112" i="27"/>
  <c r="AG112" i="27"/>
  <c r="AH112" i="27"/>
  <c r="AI112" i="27"/>
  <c r="AC113" i="27"/>
  <c r="AD113" i="27"/>
  <c r="AE113" i="27"/>
  <c r="AF113" i="27"/>
  <c r="AG113" i="27"/>
  <c r="AH113" i="27"/>
  <c r="AI113" i="27"/>
  <c r="AC114" i="27"/>
  <c r="AD114" i="27"/>
  <c r="AE114" i="27"/>
  <c r="AF114" i="27"/>
  <c r="AG114" i="27"/>
  <c r="AH114" i="27"/>
  <c r="AI114" i="27"/>
  <c r="AC115" i="27"/>
  <c r="AD115" i="27"/>
  <c r="AE115" i="27"/>
  <c r="AF115" i="27"/>
  <c r="AG115" i="27"/>
  <c r="AH115" i="27"/>
  <c r="AI115" i="27"/>
  <c r="AC116" i="27"/>
  <c r="AD116" i="27"/>
  <c r="AE116" i="27"/>
  <c r="AF116" i="27"/>
  <c r="AG116" i="27"/>
  <c r="AH116" i="27"/>
  <c r="AI116" i="27"/>
  <c r="AC117" i="27"/>
  <c r="AD117" i="27"/>
  <c r="AE117" i="27"/>
  <c r="AF117" i="27"/>
  <c r="AG117" i="27"/>
  <c r="AH117" i="27"/>
  <c r="AI117" i="27"/>
  <c r="AC118" i="27"/>
  <c r="AD118" i="27"/>
  <c r="AE118" i="27"/>
  <c r="AF118" i="27"/>
  <c r="AG118" i="27"/>
  <c r="AH118" i="27"/>
  <c r="AI118" i="27"/>
  <c r="AC119" i="27"/>
  <c r="AD119" i="27"/>
  <c r="AE119" i="27"/>
  <c r="AF119" i="27"/>
  <c r="AG119" i="27"/>
  <c r="AH119" i="27"/>
  <c r="AI119" i="27"/>
  <c r="AC120" i="27"/>
  <c r="AD120" i="27"/>
  <c r="AE120" i="27"/>
  <c r="AF120" i="27"/>
  <c r="AG120" i="27"/>
  <c r="AH120" i="27"/>
  <c r="AI120" i="27"/>
  <c r="AC121" i="27"/>
  <c r="AD121" i="27"/>
  <c r="AE121" i="27"/>
  <c r="AF121" i="27"/>
  <c r="AG121" i="27"/>
  <c r="AH121" i="27"/>
  <c r="AI121" i="27"/>
  <c r="AC122" i="27"/>
  <c r="AD122" i="27"/>
  <c r="AE122" i="27"/>
  <c r="AF122" i="27"/>
  <c r="AG122" i="27"/>
  <c r="AH122" i="27"/>
  <c r="AI122" i="27"/>
  <c r="AC123" i="27"/>
  <c r="AD123" i="27"/>
  <c r="AE123" i="27"/>
  <c r="AF123" i="27"/>
  <c r="AG123" i="27"/>
  <c r="AH123" i="27"/>
  <c r="AI123" i="27"/>
  <c r="AC124" i="27"/>
  <c r="AD124" i="27"/>
  <c r="AE124" i="27"/>
  <c r="AF124" i="27"/>
  <c r="AG124" i="27"/>
  <c r="AH124" i="27"/>
  <c r="AI124" i="27"/>
  <c r="AC125" i="27"/>
  <c r="AD125" i="27"/>
  <c r="AE125" i="27"/>
  <c r="AF125" i="27"/>
  <c r="AG125" i="27"/>
  <c r="AH125" i="27"/>
  <c r="AI125" i="27"/>
  <c r="AC126" i="27"/>
  <c r="AD126" i="27"/>
  <c r="AE126" i="27"/>
  <c r="AF126" i="27"/>
  <c r="AG126" i="27"/>
  <c r="AH126" i="27"/>
  <c r="AI126" i="27"/>
  <c r="AC127" i="27"/>
  <c r="AD127" i="27"/>
  <c r="AE127" i="27"/>
  <c r="AF127" i="27"/>
  <c r="AG127" i="27"/>
  <c r="AH127" i="27"/>
  <c r="AI127" i="27"/>
  <c r="AC128" i="27"/>
  <c r="AD128" i="27"/>
  <c r="AE128" i="27"/>
  <c r="AF128" i="27"/>
  <c r="AG128" i="27"/>
  <c r="AH128" i="27"/>
  <c r="AI128" i="27"/>
  <c r="AC129" i="27"/>
  <c r="AD129" i="27"/>
  <c r="AE129" i="27"/>
  <c r="AF129" i="27"/>
  <c r="AG129" i="27"/>
  <c r="AH129" i="27"/>
  <c r="AI129" i="27"/>
  <c r="AC130" i="27"/>
  <c r="AD130" i="27"/>
  <c r="AE130" i="27"/>
  <c r="AF130" i="27"/>
  <c r="AG130" i="27"/>
  <c r="AH130" i="27"/>
  <c r="AI130" i="27"/>
  <c r="AC131" i="27"/>
  <c r="AD131" i="27"/>
  <c r="AE131" i="27"/>
  <c r="AF131" i="27"/>
  <c r="AG131" i="27"/>
  <c r="AH131" i="27"/>
  <c r="AI131" i="27"/>
  <c r="AC132" i="27"/>
  <c r="AD132" i="27"/>
  <c r="AE132" i="27"/>
  <c r="AF132" i="27"/>
  <c r="AG132" i="27"/>
  <c r="AH132" i="27"/>
  <c r="AI132" i="27"/>
  <c r="AC133" i="27"/>
  <c r="AD133" i="27"/>
  <c r="AE133" i="27"/>
  <c r="AF133" i="27"/>
  <c r="AG133" i="27"/>
  <c r="AH133" i="27"/>
  <c r="AI133" i="27"/>
  <c r="AC134" i="27"/>
  <c r="AD134" i="27"/>
  <c r="AE134" i="27"/>
  <c r="AF134" i="27"/>
  <c r="AG134" i="27"/>
  <c r="AH134" i="27"/>
  <c r="AI134" i="27"/>
  <c r="AC135" i="27"/>
  <c r="AD135" i="27"/>
  <c r="AE135" i="27"/>
  <c r="AF135" i="27"/>
  <c r="AG135" i="27"/>
  <c r="AH135" i="27"/>
  <c r="AI135" i="27"/>
  <c r="AC136" i="27"/>
  <c r="AD136" i="27"/>
  <c r="AE136" i="27"/>
  <c r="AF136" i="27"/>
  <c r="AG136" i="27"/>
  <c r="AH136" i="27"/>
  <c r="AI136" i="27"/>
  <c r="AC137" i="27"/>
  <c r="AD137" i="27"/>
  <c r="AE137" i="27"/>
  <c r="AF137" i="27"/>
  <c r="AG137" i="27"/>
  <c r="AH137" i="27"/>
  <c r="AI137" i="27"/>
  <c r="AC138" i="27"/>
  <c r="AD138" i="27"/>
  <c r="AE138" i="27"/>
  <c r="AF138" i="27"/>
  <c r="AG138" i="27"/>
  <c r="AH138" i="27"/>
  <c r="AI138" i="27"/>
  <c r="AC139" i="27"/>
  <c r="AD139" i="27"/>
  <c r="AE139" i="27"/>
  <c r="AF139" i="27"/>
  <c r="AG139" i="27"/>
  <c r="AH139" i="27"/>
  <c r="AI139" i="27"/>
  <c r="AC140" i="27"/>
  <c r="AD140" i="27"/>
  <c r="AE140" i="27"/>
  <c r="AF140" i="27"/>
  <c r="AG140" i="27"/>
  <c r="AH140" i="27"/>
  <c r="AI140" i="27"/>
  <c r="AC141" i="27"/>
  <c r="AD141" i="27"/>
  <c r="AE141" i="27"/>
  <c r="AF141" i="27"/>
  <c r="AG141" i="27"/>
  <c r="AH141" i="27"/>
  <c r="AI141" i="27"/>
  <c r="AC142" i="27"/>
  <c r="AD142" i="27"/>
  <c r="AE142" i="27"/>
  <c r="AF142" i="27"/>
  <c r="AG142" i="27"/>
  <c r="AH142" i="27"/>
  <c r="AI142" i="27"/>
  <c r="AC143" i="27"/>
  <c r="AD143" i="27"/>
  <c r="AE143" i="27"/>
  <c r="AF143" i="27"/>
  <c r="AG143" i="27"/>
  <c r="AH143" i="27"/>
  <c r="AI143" i="27"/>
  <c r="AC144" i="27"/>
  <c r="AD144" i="27"/>
  <c r="AE144" i="27"/>
  <c r="AF144" i="27"/>
  <c r="AG144" i="27"/>
  <c r="AH144" i="27"/>
  <c r="AI144" i="27"/>
  <c r="AC145" i="27"/>
  <c r="AD145" i="27"/>
  <c r="AE145" i="27"/>
  <c r="AF145" i="27"/>
  <c r="AG145" i="27"/>
  <c r="AH145" i="27"/>
  <c r="AI145" i="27"/>
  <c r="AC45" i="27"/>
  <c r="AD45" i="27"/>
  <c r="AE45" i="27"/>
  <c r="AF45" i="27"/>
  <c r="AG45" i="27"/>
  <c r="AH45" i="27"/>
  <c r="AI45" i="27"/>
  <c r="AB46" i="27"/>
  <c r="AB47" i="27"/>
  <c r="AB48" i="27"/>
  <c r="AB49" i="27"/>
  <c r="AB50" i="27"/>
  <c r="AB51" i="27"/>
  <c r="AB52" i="27"/>
  <c r="AB53" i="27"/>
  <c r="AB54" i="27"/>
  <c r="AB55" i="27"/>
  <c r="AB56" i="27"/>
  <c r="AB57" i="27"/>
  <c r="AB58" i="27"/>
  <c r="AB59" i="27"/>
  <c r="AB60" i="27"/>
  <c r="AB61" i="27"/>
  <c r="AB62" i="27"/>
  <c r="AB63" i="27"/>
  <c r="AB64" i="27"/>
  <c r="AB65" i="27"/>
  <c r="AB66" i="27"/>
  <c r="AB67" i="27"/>
  <c r="AB68" i="27"/>
  <c r="AB69" i="27"/>
  <c r="AB70" i="27"/>
  <c r="AB71" i="27"/>
  <c r="AB72" i="27"/>
  <c r="AB73" i="27"/>
  <c r="AB74" i="27"/>
  <c r="AB75" i="27"/>
  <c r="AB76" i="27"/>
  <c r="AB77" i="27"/>
  <c r="AB78" i="27"/>
  <c r="AB79" i="27"/>
  <c r="AB80" i="27"/>
  <c r="AB81" i="27"/>
  <c r="AB82" i="27"/>
  <c r="AB83" i="27"/>
  <c r="AB84" i="27"/>
  <c r="AB85" i="27"/>
  <c r="AB86" i="27"/>
  <c r="AB87" i="27"/>
  <c r="AB88" i="27"/>
  <c r="AB89" i="27"/>
  <c r="AB90" i="27"/>
  <c r="AB91" i="27"/>
  <c r="AB92" i="27"/>
  <c r="AB93" i="27"/>
  <c r="AB94" i="27"/>
  <c r="AB95" i="27"/>
  <c r="AB96" i="27"/>
  <c r="AB97" i="27"/>
  <c r="AB98" i="27"/>
  <c r="AB99" i="27"/>
  <c r="AB100" i="27"/>
  <c r="AB101" i="27"/>
  <c r="AB102" i="27"/>
  <c r="AB103" i="27"/>
  <c r="AB104" i="27"/>
  <c r="AB105" i="27"/>
  <c r="AB106" i="27"/>
  <c r="AB107" i="27"/>
  <c r="AB108" i="27"/>
  <c r="AB109" i="27"/>
  <c r="AB110" i="27"/>
  <c r="AB111" i="27"/>
  <c r="AB112" i="27"/>
  <c r="AB113" i="27"/>
  <c r="AB114" i="27"/>
  <c r="AB115" i="27"/>
  <c r="AB116" i="27"/>
  <c r="AB117" i="27"/>
  <c r="AB118" i="27"/>
  <c r="AB119" i="27"/>
  <c r="AB120" i="27"/>
  <c r="AB121" i="27"/>
  <c r="AB122" i="27"/>
  <c r="AB123" i="27"/>
  <c r="AB124" i="27"/>
  <c r="AB125" i="27"/>
  <c r="AB126" i="27"/>
  <c r="AB127" i="27"/>
  <c r="AB128" i="27"/>
  <c r="AB129" i="27"/>
  <c r="AB130" i="27"/>
  <c r="AB131" i="27"/>
  <c r="AB132" i="27"/>
  <c r="AB133" i="27"/>
  <c r="AB134" i="27"/>
  <c r="AB135" i="27"/>
  <c r="AB136" i="27"/>
  <c r="AB137" i="27"/>
  <c r="AB138" i="27"/>
  <c r="AB139" i="27"/>
  <c r="AB140" i="27"/>
  <c r="AB141" i="27"/>
  <c r="AB142" i="27"/>
  <c r="AB143" i="27"/>
  <c r="AB144" i="27"/>
  <c r="AB145" i="27"/>
  <c r="AB45" i="27"/>
  <c r="D4" i="56"/>
  <c r="D5" i="56"/>
  <c r="D6" i="56"/>
  <c r="D7" i="56"/>
  <c r="D8" i="56"/>
  <c r="D9" i="56"/>
  <c r="D10" i="56"/>
  <c r="D11" i="56"/>
  <c r="D12" i="56"/>
  <c r="D13" i="56"/>
  <c r="D14" i="56"/>
  <c r="D15" i="56"/>
  <c r="D16" i="56"/>
  <c r="D17" i="56"/>
  <c r="D18" i="56"/>
  <c r="D19" i="56"/>
  <c r="D20" i="56"/>
  <c r="D21" i="56"/>
  <c r="D22" i="56"/>
  <c r="D23" i="56"/>
  <c r="D24" i="56"/>
  <c r="D25" i="56"/>
  <c r="D26" i="56"/>
  <c r="D27" i="56"/>
  <c r="D28" i="56"/>
  <c r="D29" i="56"/>
  <c r="D30" i="56"/>
  <c r="D31" i="56"/>
  <c r="D32" i="56"/>
  <c r="D33" i="56"/>
  <c r="D34" i="56"/>
  <c r="D35" i="56"/>
  <c r="D36" i="56"/>
  <c r="D37" i="56"/>
  <c r="D38" i="56"/>
  <c r="D39" i="56"/>
  <c r="D40" i="56"/>
  <c r="D41" i="56"/>
  <c r="D42" i="56"/>
  <c r="D43" i="56"/>
  <c r="D44" i="56"/>
  <c r="D45" i="56"/>
  <c r="D46" i="56"/>
  <c r="D47" i="56"/>
  <c r="D48" i="56"/>
  <c r="D49" i="56"/>
  <c r="D50" i="56"/>
  <c r="D51" i="56"/>
  <c r="D52" i="56"/>
  <c r="D53" i="56"/>
  <c r="D54" i="56"/>
  <c r="D55" i="56"/>
  <c r="D56" i="56"/>
  <c r="D57" i="56"/>
  <c r="D58" i="56"/>
  <c r="D59" i="56"/>
  <c r="D60" i="56"/>
  <c r="D61" i="56"/>
  <c r="D62" i="56"/>
  <c r="D63" i="56"/>
  <c r="D64" i="56"/>
  <c r="D65" i="56"/>
  <c r="D66" i="56"/>
  <c r="D67" i="56"/>
  <c r="D68" i="56"/>
  <c r="D69" i="56"/>
  <c r="D70" i="56"/>
  <c r="D71" i="56"/>
  <c r="D72" i="56"/>
  <c r="D73" i="56"/>
  <c r="D74" i="56"/>
  <c r="D75" i="56"/>
  <c r="D76" i="56"/>
  <c r="D77" i="56"/>
  <c r="D78" i="56"/>
  <c r="D79" i="56"/>
  <c r="D80" i="56"/>
  <c r="D81" i="56"/>
  <c r="D82" i="56"/>
  <c r="D83" i="56"/>
  <c r="D84" i="56"/>
  <c r="D85" i="56"/>
  <c r="D86" i="56"/>
  <c r="D87" i="56"/>
  <c r="D88" i="56"/>
  <c r="D89" i="56"/>
  <c r="D90" i="56"/>
  <c r="D91" i="56"/>
  <c r="D92" i="56"/>
  <c r="D93" i="56"/>
  <c r="D94" i="56"/>
  <c r="D95" i="56"/>
  <c r="D96" i="56"/>
  <c r="D97" i="56"/>
  <c r="D98" i="56"/>
  <c r="D3" i="56"/>
  <c r="BP30" i="19"/>
  <c r="BQ30" i="19"/>
  <c r="BR30" i="19"/>
  <c r="BS30" i="19"/>
  <c r="BT30" i="19"/>
  <c r="BP31" i="19"/>
  <c r="BQ31" i="19"/>
  <c r="BR31" i="19"/>
  <c r="BS31" i="19"/>
  <c r="BT31" i="19"/>
  <c r="BP32" i="19"/>
  <c r="BQ32" i="19"/>
  <c r="BR32" i="19"/>
  <c r="BS32" i="19"/>
  <c r="BT32" i="19"/>
  <c r="BP33" i="19"/>
  <c r="BQ33" i="19"/>
  <c r="BR33" i="19"/>
  <c r="BS33" i="19"/>
  <c r="BT33" i="19"/>
  <c r="BP34" i="19"/>
  <c r="BQ34" i="19"/>
  <c r="BR34" i="19"/>
  <c r="BS34" i="19"/>
  <c r="BT34" i="19"/>
  <c r="BP35" i="19"/>
  <c r="BQ35" i="19"/>
  <c r="BR35" i="19"/>
  <c r="BS35" i="19"/>
  <c r="BT35" i="19"/>
  <c r="BP36" i="19"/>
  <c r="BQ36" i="19"/>
  <c r="BR36" i="19"/>
  <c r="BS36" i="19"/>
  <c r="BT36" i="19"/>
  <c r="BP37" i="19"/>
  <c r="BQ37" i="19"/>
  <c r="BR37" i="19"/>
  <c r="BS37" i="19"/>
  <c r="BT37" i="19"/>
  <c r="BP38" i="19"/>
  <c r="BQ38" i="19"/>
  <c r="BR38" i="19"/>
  <c r="BS38" i="19"/>
  <c r="BT38" i="19"/>
  <c r="BP39" i="19"/>
  <c r="BQ39" i="19"/>
  <c r="BR39" i="19"/>
  <c r="BS39" i="19"/>
  <c r="BT39" i="19"/>
  <c r="BP40" i="19"/>
  <c r="BQ40" i="19"/>
  <c r="BR40" i="19"/>
  <c r="BS40" i="19"/>
  <c r="BT40" i="19"/>
  <c r="BP41" i="19"/>
  <c r="BQ41" i="19"/>
  <c r="BR41" i="19"/>
  <c r="BS41" i="19"/>
  <c r="BT41" i="19"/>
  <c r="BP42" i="19"/>
  <c r="BQ42" i="19"/>
  <c r="BR42" i="19"/>
  <c r="BS42" i="19"/>
  <c r="BT42" i="19"/>
  <c r="BP43" i="19"/>
  <c r="BQ43" i="19"/>
  <c r="BR43" i="19"/>
  <c r="BS43" i="19"/>
  <c r="BT43" i="19"/>
  <c r="BP44" i="19"/>
  <c r="BQ44" i="19"/>
  <c r="BR44" i="19"/>
  <c r="BS44" i="19"/>
  <c r="BT44" i="19"/>
  <c r="BP45" i="19"/>
  <c r="BQ45" i="19"/>
  <c r="BR45" i="19"/>
  <c r="BS45" i="19"/>
  <c r="BT45" i="19"/>
  <c r="BP46" i="19"/>
  <c r="BQ46" i="19"/>
  <c r="BR46" i="19"/>
  <c r="BS46" i="19"/>
  <c r="BT46" i="19"/>
  <c r="BP47" i="19"/>
  <c r="BQ47" i="19"/>
  <c r="BR47" i="19"/>
  <c r="BS47" i="19"/>
  <c r="BT47" i="19"/>
  <c r="BP48" i="19"/>
  <c r="BQ48" i="19"/>
  <c r="BR48" i="19"/>
  <c r="BS48" i="19"/>
  <c r="BT48" i="19"/>
  <c r="BP49" i="19"/>
  <c r="BQ49" i="19"/>
  <c r="BR49" i="19"/>
  <c r="BS49" i="19"/>
  <c r="BT49" i="19"/>
  <c r="BP50" i="19"/>
  <c r="BQ50" i="19"/>
  <c r="BR50" i="19"/>
  <c r="BS50" i="19"/>
  <c r="BT50" i="19"/>
  <c r="BP51" i="19"/>
  <c r="BQ51" i="19"/>
  <c r="BR51" i="19"/>
  <c r="BS51" i="19"/>
  <c r="BT51" i="19"/>
  <c r="BP52" i="19"/>
  <c r="BQ52" i="19"/>
  <c r="BR52" i="19"/>
  <c r="BS52" i="19"/>
  <c r="BT52" i="19"/>
  <c r="BP53" i="19"/>
  <c r="BQ53" i="19"/>
  <c r="BR53" i="19"/>
  <c r="BS53" i="19"/>
  <c r="BT53" i="19"/>
  <c r="BP54" i="19"/>
  <c r="BQ54" i="19"/>
  <c r="BR54" i="19"/>
  <c r="BS54" i="19"/>
  <c r="BT54" i="19"/>
  <c r="BP55" i="19"/>
  <c r="BQ55" i="19"/>
  <c r="BR55" i="19"/>
  <c r="BS55" i="19"/>
  <c r="BT55" i="19"/>
  <c r="BP56" i="19"/>
  <c r="BQ56" i="19"/>
  <c r="BR56" i="19"/>
  <c r="BS56" i="19"/>
  <c r="BT56" i="19"/>
  <c r="BP57" i="19"/>
  <c r="BQ57" i="19"/>
  <c r="BR57" i="19"/>
  <c r="BS57" i="19"/>
  <c r="BT57" i="19"/>
  <c r="BP58" i="19"/>
  <c r="BQ58" i="19"/>
  <c r="BR58" i="19"/>
  <c r="BS58" i="19"/>
  <c r="BT58" i="19"/>
  <c r="BP59" i="19"/>
  <c r="BQ59" i="19"/>
  <c r="BR59" i="19"/>
  <c r="BS59" i="19"/>
  <c r="BT59" i="19"/>
  <c r="BP60" i="19"/>
  <c r="BQ60" i="19"/>
  <c r="BR60" i="19"/>
  <c r="BS60" i="19"/>
  <c r="BT60" i="19"/>
  <c r="BP61" i="19"/>
  <c r="BQ61" i="19"/>
  <c r="BR61" i="19"/>
  <c r="BS61" i="19"/>
  <c r="BT61" i="19"/>
  <c r="BP62" i="19"/>
  <c r="BQ62" i="19"/>
  <c r="BR62" i="19"/>
  <c r="BS62" i="19"/>
  <c r="BT62" i="19"/>
  <c r="BP63" i="19"/>
  <c r="BQ63" i="19"/>
  <c r="BR63" i="19"/>
  <c r="BS63" i="19"/>
  <c r="BT63" i="19"/>
  <c r="BP64" i="19"/>
  <c r="BQ64" i="19"/>
  <c r="BR64" i="19"/>
  <c r="BS64" i="19"/>
  <c r="BT64" i="19"/>
  <c r="BP65" i="19"/>
  <c r="BQ65" i="19"/>
  <c r="BR65" i="19"/>
  <c r="BS65" i="19"/>
  <c r="BT65" i="19"/>
  <c r="BP66" i="19"/>
  <c r="BQ66" i="19"/>
  <c r="BR66" i="19"/>
  <c r="BS66" i="19"/>
  <c r="BT66" i="19"/>
  <c r="BP67" i="19"/>
  <c r="BQ67" i="19"/>
  <c r="BR67" i="19"/>
  <c r="BS67" i="19"/>
  <c r="BT67" i="19"/>
  <c r="BP68" i="19"/>
  <c r="BQ68" i="19"/>
  <c r="BR68" i="19"/>
  <c r="BS68" i="19"/>
  <c r="BT68" i="19"/>
  <c r="BP69" i="19"/>
  <c r="BQ69" i="19"/>
  <c r="BR69" i="19"/>
  <c r="BS69" i="19"/>
  <c r="BT69" i="19"/>
  <c r="BP70" i="19"/>
  <c r="BQ70" i="19"/>
  <c r="BR70" i="19"/>
  <c r="BS70" i="19"/>
  <c r="BT70" i="19"/>
  <c r="BP71" i="19"/>
  <c r="BQ71" i="19"/>
  <c r="BR71" i="19"/>
  <c r="BS71" i="19"/>
  <c r="BT71" i="19"/>
  <c r="BP72" i="19"/>
  <c r="BQ72" i="19"/>
  <c r="BR72" i="19"/>
  <c r="BS72" i="19"/>
  <c r="BT72" i="19"/>
  <c r="BP73" i="19"/>
  <c r="BQ73" i="19"/>
  <c r="BR73" i="19"/>
  <c r="BS73" i="19"/>
  <c r="BT73" i="19"/>
  <c r="BP74" i="19"/>
  <c r="BQ74" i="19"/>
  <c r="BR74" i="19"/>
  <c r="BS74" i="19"/>
  <c r="BT74" i="19"/>
  <c r="BP75" i="19"/>
  <c r="BQ75" i="19"/>
  <c r="BR75" i="19"/>
  <c r="BS75" i="19"/>
  <c r="BT75" i="19"/>
  <c r="BP76" i="19"/>
  <c r="BQ76" i="19"/>
  <c r="BR76" i="19"/>
  <c r="BS76" i="19"/>
  <c r="BT76" i="19"/>
  <c r="BP77" i="19"/>
  <c r="BQ77" i="19"/>
  <c r="BR77" i="19"/>
  <c r="BS77" i="19"/>
  <c r="BT77" i="19"/>
  <c r="BP78" i="19"/>
  <c r="BQ78" i="19"/>
  <c r="BR78" i="19"/>
  <c r="BS78" i="19"/>
  <c r="BT78" i="19"/>
  <c r="BP79" i="19"/>
  <c r="BQ79" i="19"/>
  <c r="BR79" i="19"/>
  <c r="BS79" i="19"/>
  <c r="BT79" i="19"/>
  <c r="BP80" i="19"/>
  <c r="BQ80" i="19"/>
  <c r="BR80" i="19"/>
  <c r="BS80" i="19"/>
  <c r="BT80" i="19"/>
  <c r="BP81" i="19"/>
  <c r="BQ81" i="19"/>
  <c r="BR81" i="19"/>
  <c r="BS81" i="19"/>
  <c r="BT81" i="19"/>
  <c r="BP82" i="19"/>
  <c r="BQ82" i="19"/>
  <c r="BR82" i="19"/>
  <c r="BS82" i="19"/>
  <c r="BT82" i="19"/>
  <c r="BP83" i="19"/>
  <c r="BQ83" i="19"/>
  <c r="BR83" i="19"/>
  <c r="BS83" i="19"/>
  <c r="BT83" i="19"/>
  <c r="BP84" i="19"/>
  <c r="BQ84" i="19"/>
  <c r="BR84" i="19"/>
  <c r="BS84" i="19"/>
  <c r="BT84" i="19"/>
  <c r="BP85" i="19"/>
  <c r="BQ85" i="19"/>
  <c r="BR85" i="19"/>
  <c r="BS85" i="19"/>
  <c r="BT85" i="19"/>
  <c r="BP86" i="19"/>
  <c r="BQ86" i="19"/>
  <c r="BR86" i="19"/>
  <c r="BS86" i="19"/>
  <c r="BT86" i="19"/>
  <c r="BP87" i="19"/>
  <c r="BQ87" i="19"/>
  <c r="BR87" i="19"/>
  <c r="BS87" i="19"/>
  <c r="BT87" i="19"/>
  <c r="BP88" i="19"/>
  <c r="BQ88" i="19"/>
  <c r="BR88" i="19"/>
  <c r="BS88" i="19"/>
  <c r="BT88" i="19"/>
  <c r="BP89" i="19"/>
  <c r="BQ89" i="19"/>
  <c r="BR89" i="19"/>
  <c r="BS89" i="19"/>
  <c r="BT89" i="19"/>
  <c r="BP90" i="19"/>
  <c r="BQ90" i="19"/>
  <c r="BR90" i="19"/>
  <c r="BS90" i="19"/>
  <c r="BT90" i="19"/>
  <c r="BP91" i="19"/>
  <c r="BQ91" i="19"/>
  <c r="BR91" i="19"/>
  <c r="BS91" i="19"/>
  <c r="BT91" i="19"/>
  <c r="BP92" i="19"/>
  <c r="BQ92" i="19"/>
  <c r="BR92" i="19"/>
  <c r="BS92" i="19"/>
  <c r="BT92" i="19"/>
  <c r="BP93" i="19"/>
  <c r="BQ93" i="19"/>
  <c r="BR93" i="19"/>
  <c r="BS93" i="19"/>
  <c r="BT93" i="19"/>
  <c r="BP94" i="19"/>
  <c r="BQ94" i="19"/>
  <c r="BR94" i="19"/>
  <c r="BS94" i="19"/>
  <c r="BT94" i="19"/>
  <c r="BP95" i="19"/>
  <c r="BQ95" i="19"/>
  <c r="BR95" i="19"/>
  <c r="BS95" i="19"/>
  <c r="BT95" i="19"/>
  <c r="BP96" i="19"/>
  <c r="BQ96" i="19"/>
  <c r="BR96" i="19"/>
  <c r="BS96" i="19"/>
  <c r="BT96" i="19"/>
  <c r="BP97" i="19"/>
  <c r="BQ97" i="19"/>
  <c r="BR97" i="19"/>
  <c r="BS97" i="19"/>
  <c r="BT97" i="19"/>
  <c r="BP98" i="19"/>
  <c r="BQ98" i="19"/>
  <c r="BR98" i="19"/>
  <c r="BS98" i="19"/>
  <c r="BT98" i="19"/>
  <c r="BP99" i="19"/>
  <c r="BQ99" i="19"/>
  <c r="BR99" i="19"/>
  <c r="BS99" i="19"/>
  <c r="BT99" i="19"/>
  <c r="BP100" i="19"/>
  <c r="BQ100" i="19"/>
  <c r="BR100" i="19"/>
  <c r="BS100" i="19"/>
  <c r="BT100" i="19"/>
  <c r="BP101" i="19"/>
  <c r="BQ101" i="19"/>
  <c r="BR101" i="19"/>
  <c r="BS101" i="19"/>
  <c r="BT101" i="19"/>
  <c r="BP102" i="19"/>
  <c r="BQ102" i="19"/>
  <c r="BR102" i="19"/>
  <c r="BS102" i="19"/>
  <c r="BT102" i="19"/>
  <c r="BP103" i="19"/>
  <c r="BQ103" i="19"/>
  <c r="BR103" i="19"/>
  <c r="BS103" i="19"/>
  <c r="BT103" i="19"/>
  <c r="BP104" i="19"/>
  <c r="BQ104" i="19"/>
  <c r="BR104" i="19"/>
  <c r="BS104" i="19"/>
  <c r="BT104" i="19"/>
  <c r="BP105" i="19"/>
  <c r="BQ105" i="19"/>
  <c r="BR105" i="19"/>
  <c r="BS105" i="19"/>
  <c r="BT105" i="19"/>
  <c r="BP106" i="19"/>
  <c r="BQ106" i="19"/>
  <c r="BR106" i="19"/>
  <c r="BS106" i="19"/>
  <c r="BT106" i="19"/>
  <c r="BP107" i="19"/>
  <c r="BQ107" i="19"/>
  <c r="BR107" i="19"/>
  <c r="BS107" i="19"/>
  <c r="BT107" i="19"/>
  <c r="BP108" i="19"/>
  <c r="BQ108" i="19"/>
  <c r="BR108" i="19"/>
  <c r="BS108" i="19"/>
  <c r="BT108" i="19"/>
  <c r="BP109" i="19"/>
  <c r="BQ109" i="19"/>
  <c r="BR109" i="19"/>
  <c r="BS109" i="19"/>
  <c r="BT109" i="19"/>
  <c r="BP110" i="19"/>
  <c r="BQ110" i="19"/>
  <c r="BR110" i="19"/>
  <c r="BS110" i="19"/>
  <c r="BT110" i="19"/>
  <c r="BP111" i="19"/>
  <c r="BQ111" i="19"/>
  <c r="BR111" i="19"/>
  <c r="BS111" i="19"/>
  <c r="BT111" i="19"/>
  <c r="BP112" i="19"/>
  <c r="BQ112" i="19"/>
  <c r="BR112" i="19"/>
  <c r="BS112" i="19"/>
  <c r="BT112" i="19"/>
  <c r="BP113" i="19"/>
  <c r="BQ113" i="19"/>
  <c r="BR113" i="19"/>
  <c r="BS113" i="19"/>
  <c r="BT113" i="19"/>
  <c r="BP114" i="19"/>
  <c r="BQ114" i="19"/>
  <c r="BR114" i="19"/>
  <c r="BS114" i="19"/>
  <c r="BT114" i="19"/>
  <c r="BP115" i="19"/>
  <c r="BQ115" i="19"/>
  <c r="BR115" i="19"/>
  <c r="BS115" i="19"/>
  <c r="BT115" i="19"/>
  <c r="BP116" i="19"/>
  <c r="BQ116" i="19"/>
  <c r="BR116" i="19"/>
  <c r="BS116" i="19"/>
  <c r="BT116" i="19"/>
  <c r="BP117" i="19"/>
  <c r="BQ117" i="19"/>
  <c r="BR117" i="19"/>
  <c r="BS117" i="19"/>
  <c r="BT117" i="19"/>
  <c r="BP118" i="19"/>
  <c r="BQ118" i="19"/>
  <c r="BR118" i="19"/>
  <c r="BS118" i="19"/>
  <c r="BT118" i="19"/>
  <c r="BP119" i="19"/>
  <c r="BQ119" i="19"/>
  <c r="BR119" i="19"/>
  <c r="BS119" i="19"/>
  <c r="BT119" i="19"/>
  <c r="BP120" i="19"/>
  <c r="BQ120" i="19"/>
  <c r="BR120" i="19"/>
  <c r="BS120" i="19"/>
  <c r="BT120" i="19"/>
  <c r="BP121" i="19"/>
  <c r="BQ121" i="19"/>
  <c r="BR121" i="19"/>
  <c r="BS121" i="19"/>
  <c r="BT121" i="19"/>
  <c r="BP122" i="19"/>
  <c r="BQ122" i="19"/>
  <c r="BR122" i="19"/>
  <c r="BS122" i="19"/>
  <c r="BT122" i="19"/>
  <c r="BP123" i="19"/>
  <c r="BQ123" i="19"/>
  <c r="BR123" i="19"/>
  <c r="BS123" i="19"/>
  <c r="BT123" i="19"/>
  <c r="BP124" i="19"/>
  <c r="BQ124" i="19"/>
  <c r="BR124" i="19"/>
  <c r="BS124" i="19"/>
  <c r="BT124" i="19"/>
  <c r="BP125" i="19"/>
  <c r="BQ125" i="19"/>
  <c r="BR125" i="19"/>
  <c r="BS125" i="19"/>
  <c r="BT125" i="19"/>
  <c r="BP126" i="19"/>
  <c r="BQ126" i="19"/>
  <c r="BR126" i="19"/>
  <c r="BS126" i="19"/>
  <c r="BT126" i="19"/>
  <c r="BP127" i="19"/>
  <c r="BQ127" i="19"/>
  <c r="BR127" i="19"/>
  <c r="BS127" i="19"/>
  <c r="BT127" i="19"/>
  <c r="BP128" i="19"/>
  <c r="BQ128" i="19"/>
  <c r="BR128" i="19"/>
  <c r="BS128" i="19"/>
  <c r="BT128" i="19"/>
  <c r="BQ29" i="19"/>
  <c r="BR29" i="19"/>
  <c r="BS29" i="19"/>
  <c r="BT29" i="19"/>
  <c r="BP29" i="19"/>
  <c r="BJ30" i="19"/>
  <c r="BK30" i="19"/>
  <c r="BL30" i="19"/>
  <c r="BM30" i="19"/>
  <c r="BN30" i="19"/>
  <c r="BJ31" i="19"/>
  <c r="BK31" i="19"/>
  <c r="BL31" i="19"/>
  <c r="BM31" i="19"/>
  <c r="BN31" i="19"/>
  <c r="BJ32" i="19"/>
  <c r="BK32" i="19"/>
  <c r="BL32" i="19"/>
  <c r="BM32" i="19"/>
  <c r="BN32" i="19"/>
  <c r="BJ33" i="19"/>
  <c r="BK33" i="19"/>
  <c r="BL33" i="19"/>
  <c r="BM33" i="19"/>
  <c r="BN33" i="19"/>
  <c r="BJ34" i="19"/>
  <c r="BK34" i="19"/>
  <c r="BL34" i="19"/>
  <c r="BM34" i="19"/>
  <c r="BN34" i="19"/>
  <c r="BJ35" i="19"/>
  <c r="BK35" i="19"/>
  <c r="BL35" i="19"/>
  <c r="BM35" i="19"/>
  <c r="BN35" i="19"/>
  <c r="BJ36" i="19"/>
  <c r="BK36" i="19"/>
  <c r="BL36" i="19"/>
  <c r="BM36" i="19"/>
  <c r="BN36" i="19"/>
  <c r="BJ37" i="19"/>
  <c r="BK37" i="19"/>
  <c r="BL37" i="19"/>
  <c r="BM37" i="19"/>
  <c r="BN37" i="19"/>
  <c r="BJ38" i="19"/>
  <c r="BK38" i="19"/>
  <c r="BL38" i="19"/>
  <c r="BM38" i="19"/>
  <c r="BN38" i="19"/>
  <c r="BJ39" i="19"/>
  <c r="BK39" i="19"/>
  <c r="BL39" i="19"/>
  <c r="BM39" i="19"/>
  <c r="BN39" i="19"/>
  <c r="BJ40" i="19"/>
  <c r="BK40" i="19"/>
  <c r="BL40" i="19"/>
  <c r="BM40" i="19"/>
  <c r="BN40" i="19"/>
  <c r="BJ41" i="19"/>
  <c r="BK41" i="19"/>
  <c r="BL41" i="19"/>
  <c r="BM41" i="19"/>
  <c r="BN41" i="19"/>
  <c r="BJ42" i="19"/>
  <c r="BK42" i="19"/>
  <c r="BL42" i="19"/>
  <c r="BM42" i="19"/>
  <c r="BN42" i="19"/>
  <c r="BJ43" i="19"/>
  <c r="BK43" i="19"/>
  <c r="BL43" i="19"/>
  <c r="BM43" i="19"/>
  <c r="BN43" i="19"/>
  <c r="BJ44" i="19"/>
  <c r="BK44" i="19"/>
  <c r="BL44" i="19"/>
  <c r="BM44" i="19"/>
  <c r="BN44" i="19"/>
  <c r="BJ45" i="19"/>
  <c r="BK45" i="19"/>
  <c r="BL45" i="19"/>
  <c r="BM45" i="19"/>
  <c r="BN45" i="19"/>
  <c r="BJ46" i="19"/>
  <c r="BK46" i="19"/>
  <c r="BL46" i="19"/>
  <c r="BM46" i="19"/>
  <c r="BN46" i="19"/>
  <c r="BJ47" i="19"/>
  <c r="BK47" i="19"/>
  <c r="BL47" i="19"/>
  <c r="BM47" i="19"/>
  <c r="BN47" i="19"/>
  <c r="BJ48" i="19"/>
  <c r="BK48" i="19"/>
  <c r="BL48" i="19"/>
  <c r="BM48" i="19"/>
  <c r="BN48" i="19"/>
  <c r="BJ49" i="19"/>
  <c r="BK49" i="19"/>
  <c r="BL49" i="19"/>
  <c r="BM49" i="19"/>
  <c r="BN49" i="19"/>
  <c r="BJ50" i="19"/>
  <c r="BK50" i="19"/>
  <c r="BL50" i="19"/>
  <c r="BM50" i="19"/>
  <c r="BN50" i="19"/>
  <c r="BJ51" i="19"/>
  <c r="BK51" i="19"/>
  <c r="BL51" i="19"/>
  <c r="BM51" i="19"/>
  <c r="BN51" i="19"/>
  <c r="BJ52" i="19"/>
  <c r="BK52" i="19"/>
  <c r="BL52" i="19"/>
  <c r="BM52" i="19"/>
  <c r="BN52" i="19"/>
  <c r="BJ53" i="19"/>
  <c r="BK53" i="19"/>
  <c r="BL53" i="19"/>
  <c r="BM53" i="19"/>
  <c r="BN53" i="19"/>
  <c r="BJ54" i="19"/>
  <c r="BK54" i="19"/>
  <c r="BL54" i="19"/>
  <c r="BM54" i="19"/>
  <c r="BN54" i="19"/>
  <c r="BJ55" i="19"/>
  <c r="BK55" i="19"/>
  <c r="BL55" i="19"/>
  <c r="BM55" i="19"/>
  <c r="BN55" i="19"/>
  <c r="BJ56" i="19"/>
  <c r="BK56" i="19"/>
  <c r="BL56" i="19"/>
  <c r="BM56" i="19"/>
  <c r="BN56" i="19"/>
  <c r="BJ57" i="19"/>
  <c r="BK57" i="19"/>
  <c r="BL57" i="19"/>
  <c r="BM57" i="19"/>
  <c r="BN57" i="19"/>
  <c r="BJ58" i="19"/>
  <c r="BK58" i="19"/>
  <c r="BL58" i="19"/>
  <c r="BM58" i="19"/>
  <c r="BN58" i="19"/>
  <c r="BJ59" i="19"/>
  <c r="BK59" i="19"/>
  <c r="BL59" i="19"/>
  <c r="BM59" i="19"/>
  <c r="BN59" i="19"/>
  <c r="BJ60" i="19"/>
  <c r="BK60" i="19"/>
  <c r="BL60" i="19"/>
  <c r="BM60" i="19"/>
  <c r="BN60" i="19"/>
  <c r="BJ61" i="19"/>
  <c r="BK61" i="19"/>
  <c r="BL61" i="19"/>
  <c r="BM61" i="19"/>
  <c r="BN61" i="19"/>
  <c r="BJ62" i="19"/>
  <c r="BK62" i="19"/>
  <c r="BL62" i="19"/>
  <c r="BM62" i="19"/>
  <c r="BN62" i="19"/>
  <c r="BJ63" i="19"/>
  <c r="BK63" i="19"/>
  <c r="BL63" i="19"/>
  <c r="BM63" i="19"/>
  <c r="BN63" i="19"/>
  <c r="BJ64" i="19"/>
  <c r="BK64" i="19"/>
  <c r="BL64" i="19"/>
  <c r="BM64" i="19"/>
  <c r="BN64" i="19"/>
  <c r="BJ65" i="19"/>
  <c r="BK65" i="19"/>
  <c r="BL65" i="19"/>
  <c r="BM65" i="19"/>
  <c r="BN65" i="19"/>
  <c r="BJ66" i="19"/>
  <c r="BK66" i="19"/>
  <c r="BL66" i="19"/>
  <c r="BM66" i="19"/>
  <c r="BN66" i="19"/>
  <c r="BJ67" i="19"/>
  <c r="BK67" i="19"/>
  <c r="BL67" i="19"/>
  <c r="BM67" i="19"/>
  <c r="BN67" i="19"/>
  <c r="BJ68" i="19"/>
  <c r="BK68" i="19"/>
  <c r="BL68" i="19"/>
  <c r="BM68" i="19"/>
  <c r="BN68" i="19"/>
  <c r="BJ69" i="19"/>
  <c r="BK69" i="19"/>
  <c r="BL69" i="19"/>
  <c r="BM69" i="19"/>
  <c r="BN69" i="19"/>
  <c r="BJ70" i="19"/>
  <c r="BK70" i="19"/>
  <c r="BL70" i="19"/>
  <c r="BM70" i="19"/>
  <c r="BN70" i="19"/>
  <c r="BJ71" i="19"/>
  <c r="BK71" i="19"/>
  <c r="BL71" i="19"/>
  <c r="BM71" i="19"/>
  <c r="BN71" i="19"/>
  <c r="BJ72" i="19"/>
  <c r="BK72" i="19"/>
  <c r="BL72" i="19"/>
  <c r="BM72" i="19"/>
  <c r="BN72" i="19"/>
  <c r="BJ73" i="19"/>
  <c r="BK73" i="19"/>
  <c r="BL73" i="19"/>
  <c r="BM73" i="19"/>
  <c r="BN73" i="19"/>
  <c r="BJ74" i="19"/>
  <c r="BK74" i="19"/>
  <c r="BL74" i="19"/>
  <c r="BM74" i="19"/>
  <c r="BN74" i="19"/>
  <c r="BJ75" i="19"/>
  <c r="BK75" i="19"/>
  <c r="BL75" i="19"/>
  <c r="BM75" i="19"/>
  <c r="BN75" i="19"/>
  <c r="BJ76" i="19"/>
  <c r="BK76" i="19"/>
  <c r="BL76" i="19"/>
  <c r="BM76" i="19"/>
  <c r="BN76" i="19"/>
  <c r="BJ77" i="19"/>
  <c r="BK77" i="19"/>
  <c r="BL77" i="19"/>
  <c r="BM77" i="19"/>
  <c r="BN77" i="19"/>
  <c r="BJ78" i="19"/>
  <c r="BK78" i="19"/>
  <c r="BL78" i="19"/>
  <c r="BM78" i="19"/>
  <c r="BN78" i="19"/>
  <c r="BJ79" i="19"/>
  <c r="BK79" i="19"/>
  <c r="BL79" i="19"/>
  <c r="BM79" i="19"/>
  <c r="BN79" i="19"/>
  <c r="BJ80" i="19"/>
  <c r="BK80" i="19"/>
  <c r="BL80" i="19"/>
  <c r="BM80" i="19"/>
  <c r="BN80" i="19"/>
  <c r="BJ81" i="19"/>
  <c r="BK81" i="19"/>
  <c r="BL81" i="19"/>
  <c r="BM81" i="19"/>
  <c r="BN81" i="19"/>
  <c r="BJ82" i="19"/>
  <c r="BK82" i="19"/>
  <c r="BL82" i="19"/>
  <c r="BM82" i="19"/>
  <c r="BN82" i="19"/>
  <c r="BJ83" i="19"/>
  <c r="BK83" i="19"/>
  <c r="BL83" i="19"/>
  <c r="BM83" i="19"/>
  <c r="BN83" i="19"/>
  <c r="BJ84" i="19"/>
  <c r="BK84" i="19"/>
  <c r="BL84" i="19"/>
  <c r="BM84" i="19"/>
  <c r="BN84" i="19"/>
  <c r="BJ85" i="19"/>
  <c r="BK85" i="19"/>
  <c r="BL85" i="19"/>
  <c r="BM85" i="19"/>
  <c r="BN85" i="19"/>
  <c r="BJ86" i="19"/>
  <c r="BK86" i="19"/>
  <c r="BL86" i="19"/>
  <c r="BM86" i="19"/>
  <c r="BN86" i="19"/>
  <c r="BJ87" i="19"/>
  <c r="BK87" i="19"/>
  <c r="BL87" i="19"/>
  <c r="BM87" i="19"/>
  <c r="BN87" i="19"/>
  <c r="BJ88" i="19"/>
  <c r="BK88" i="19"/>
  <c r="BL88" i="19"/>
  <c r="BM88" i="19"/>
  <c r="BN88" i="19"/>
  <c r="BJ89" i="19"/>
  <c r="BK89" i="19"/>
  <c r="BL89" i="19"/>
  <c r="BM89" i="19"/>
  <c r="BN89" i="19"/>
  <c r="BJ90" i="19"/>
  <c r="BK90" i="19"/>
  <c r="BL90" i="19"/>
  <c r="BM90" i="19"/>
  <c r="BN90" i="19"/>
  <c r="BJ91" i="19"/>
  <c r="BK91" i="19"/>
  <c r="BL91" i="19"/>
  <c r="BM91" i="19"/>
  <c r="BN91" i="19"/>
  <c r="BJ92" i="19"/>
  <c r="BK92" i="19"/>
  <c r="BL92" i="19"/>
  <c r="BM92" i="19"/>
  <c r="BN92" i="19"/>
  <c r="BJ93" i="19"/>
  <c r="BK93" i="19"/>
  <c r="BL93" i="19"/>
  <c r="BM93" i="19"/>
  <c r="BN93" i="19"/>
  <c r="BJ94" i="19"/>
  <c r="BK94" i="19"/>
  <c r="BL94" i="19"/>
  <c r="BM94" i="19"/>
  <c r="BN94" i="19"/>
  <c r="BJ95" i="19"/>
  <c r="BK95" i="19"/>
  <c r="BL95" i="19"/>
  <c r="BM95" i="19"/>
  <c r="BN95" i="19"/>
  <c r="BJ96" i="19"/>
  <c r="BK96" i="19"/>
  <c r="BL96" i="19"/>
  <c r="BM96" i="19"/>
  <c r="BN96" i="19"/>
  <c r="BJ97" i="19"/>
  <c r="BK97" i="19"/>
  <c r="BL97" i="19"/>
  <c r="BM97" i="19"/>
  <c r="BN97" i="19"/>
  <c r="BJ98" i="19"/>
  <c r="BK98" i="19"/>
  <c r="BL98" i="19"/>
  <c r="BM98" i="19"/>
  <c r="BN98" i="19"/>
  <c r="BJ99" i="19"/>
  <c r="BK99" i="19"/>
  <c r="BL99" i="19"/>
  <c r="BM99" i="19"/>
  <c r="BN99" i="19"/>
  <c r="BJ100" i="19"/>
  <c r="BK100" i="19"/>
  <c r="BL100" i="19"/>
  <c r="BM100" i="19"/>
  <c r="BN100" i="19"/>
  <c r="BJ101" i="19"/>
  <c r="BK101" i="19"/>
  <c r="BL101" i="19"/>
  <c r="BM101" i="19"/>
  <c r="BN101" i="19"/>
  <c r="BJ102" i="19"/>
  <c r="BK102" i="19"/>
  <c r="BL102" i="19"/>
  <c r="BM102" i="19"/>
  <c r="BN102" i="19"/>
  <c r="BJ103" i="19"/>
  <c r="BK103" i="19"/>
  <c r="BL103" i="19"/>
  <c r="BM103" i="19"/>
  <c r="BN103" i="19"/>
  <c r="BJ104" i="19"/>
  <c r="BK104" i="19"/>
  <c r="BL104" i="19"/>
  <c r="BM104" i="19"/>
  <c r="BN104" i="19"/>
  <c r="BJ105" i="19"/>
  <c r="BK105" i="19"/>
  <c r="BL105" i="19"/>
  <c r="BM105" i="19"/>
  <c r="BN105" i="19"/>
  <c r="BJ106" i="19"/>
  <c r="BK106" i="19"/>
  <c r="BL106" i="19"/>
  <c r="BM106" i="19"/>
  <c r="BN106" i="19"/>
  <c r="BJ107" i="19"/>
  <c r="BK107" i="19"/>
  <c r="BL107" i="19"/>
  <c r="BM107" i="19"/>
  <c r="BN107" i="19"/>
  <c r="BJ108" i="19"/>
  <c r="BK108" i="19"/>
  <c r="BL108" i="19"/>
  <c r="BM108" i="19"/>
  <c r="BN108" i="19"/>
  <c r="BJ109" i="19"/>
  <c r="BK109" i="19"/>
  <c r="BL109" i="19"/>
  <c r="BM109" i="19"/>
  <c r="BN109" i="19"/>
  <c r="BJ110" i="19"/>
  <c r="BK110" i="19"/>
  <c r="BL110" i="19"/>
  <c r="BM110" i="19"/>
  <c r="BN110" i="19"/>
  <c r="BJ111" i="19"/>
  <c r="BK111" i="19"/>
  <c r="BL111" i="19"/>
  <c r="BM111" i="19"/>
  <c r="BN111" i="19"/>
  <c r="BJ112" i="19"/>
  <c r="BK112" i="19"/>
  <c r="BL112" i="19"/>
  <c r="BM112" i="19"/>
  <c r="BN112" i="19"/>
  <c r="BJ113" i="19"/>
  <c r="BK113" i="19"/>
  <c r="BL113" i="19"/>
  <c r="BM113" i="19"/>
  <c r="BN113" i="19"/>
  <c r="BJ114" i="19"/>
  <c r="BK114" i="19"/>
  <c r="BL114" i="19"/>
  <c r="BM114" i="19"/>
  <c r="BN114" i="19"/>
  <c r="BJ115" i="19"/>
  <c r="BK115" i="19"/>
  <c r="BL115" i="19"/>
  <c r="BM115" i="19"/>
  <c r="BN115" i="19"/>
  <c r="BJ116" i="19"/>
  <c r="BK116" i="19"/>
  <c r="BL116" i="19"/>
  <c r="BM116" i="19"/>
  <c r="BN116" i="19"/>
  <c r="BJ117" i="19"/>
  <c r="BK117" i="19"/>
  <c r="BL117" i="19"/>
  <c r="BM117" i="19"/>
  <c r="BN117" i="19"/>
  <c r="BJ118" i="19"/>
  <c r="BK118" i="19"/>
  <c r="BL118" i="19"/>
  <c r="BM118" i="19"/>
  <c r="BN118" i="19"/>
  <c r="BJ119" i="19"/>
  <c r="BK119" i="19"/>
  <c r="BL119" i="19"/>
  <c r="BM119" i="19"/>
  <c r="BN119" i="19"/>
  <c r="BJ120" i="19"/>
  <c r="BK120" i="19"/>
  <c r="BL120" i="19"/>
  <c r="BM120" i="19"/>
  <c r="BN120" i="19"/>
  <c r="BJ121" i="19"/>
  <c r="BK121" i="19"/>
  <c r="BL121" i="19"/>
  <c r="BM121" i="19"/>
  <c r="BN121" i="19"/>
  <c r="BJ122" i="19"/>
  <c r="BK122" i="19"/>
  <c r="BL122" i="19"/>
  <c r="BM122" i="19"/>
  <c r="BN122" i="19"/>
  <c r="BJ123" i="19"/>
  <c r="BK123" i="19"/>
  <c r="BL123" i="19"/>
  <c r="BM123" i="19"/>
  <c r="BN123" i="19"/>
  <c r="BJ124" i="19"/>
  <c r="BK124" i="19"/>
  <c r="BL124" i="19"/>
  <c r="BM124" i="19"/>
  <c r="BN124" i="19"/>
  <c r="BJ125" i="19"/>
  <c r="BK125" i="19"/>
  <c r="BL125" i="19"/>
  <c r="BM125" i="19"/>
  <c r="BN125" i="19"/>
  <c r="BJ126" i="19"/>
  <c r="BK126" i="19"/>
  <c r="BL126" i="19"/>
  <c r="BM126" i="19"/>
  <c r="BN126" i="19"/>
  <c r="BJ127" i="19"/>
  <c r="BK127" i="19"/>
  <c r="BL127" i="19"/>
  <c r="BM127" i="19"/>
  <c r="BN127" i="19"/>
  <c r="BJ128" i="19"/>
  <c r="BK128" i="19"/>
  <c r="BL128" i="19"/>
  <c r="BM128" i="19"/>
  <c r="BN128" i="19"/>
  <c r="BK29" i="19"/>
  <c r="BL29" i="19"/>
  <c r="BM29" i="19"/>
  <c r="BN29" i="19"/>
  <c r="BJ29" i="19"/>
  <c r="BO29" i="19"/>
  <c r="BI29" i="19"/>
  <c r="CA22" i="18"/>
  <c r="CB22" i="18"/>
  <c r="CC22" i="18"/>
  <c r="CD22" i="18"/>
  <c r="CE22" i="18"/>
  <c r="CA23" i="18"/>
  <c r="CB23" i="18"/>
  <c r="CC23" i="18"/>
  <c r="CD23" i="18"/>
  <c r="CE23" i="18"/>
  <c r="CA24" i="18"/>
  <c r="CB24" i="18"/>
  <c r="CC24" i="18"/>
  <c r="CD24" i="18"/>
  <c r="CE24" i="18"/>
  <c r="CA25" i="18"/>
  <c r="CB25" i="18"/>
  <c r="CC25" i="18"/>
  <c r="CD25" i="18"/>
  <c r="CE25" i="18"/>
  <c r="CA26" i="18"/>
  <c r="CB26" i="18"/>
  <c r="CC26" i="18"/>
  <c r="CD26" i="18"/>
  <c r="CE26" i="18"/>
  <c r="CA27" i="18"/>
  <c r="CB27" i="18"/>
  <c r="CC27" i="18"/>
  <c r="CD27" i="18"/>
  <c r="CE27" i="18"/>
  <c r="CA28" i="18"/>
  <c r="CB28" i="18"/>
  <c r="CC28" i="18"/>
  <c r="CD28" i="18"/>
  <c r="CE28" i="18"/>
  <c r="CA29" i="18"/>
  <c r="CB29" i="18"/>
  <c r="CC29" i="18"/>
  <c r="CD29" i="18"/>
  <c r="CE29" i="18"/>
  <c r="CA30" i="18"/>
  <c r="CB30" i="18"/>
  <c r="CC30" i="18"/>
  <c r="CD30" i="18"/>
  <c r="CE30" i="18"/>
  <c r="CA31" i="18"/>
  <c r="CB31" i="18"/>
  <c r="CC31" i="18"/>
  <c r="CD31" i="18"/>
  <c r="CE31" i="18"/>
  <c r="CA32" i="18"/>
  <c r="CB32" i="18"/>
  <c r="CC32" i="18"/>
  <c r="CD32" i="18"/>
  <c r="CE32" i="18"/>
  <c r="CA33" i="18"/>
  <c r="CB33" i="18"/>
  <c r="CC33" i="18"/>
  <c r="CD33" i="18"/>
  <c r="CE33" i="18"/>
  <c r="CA34" i="18"/>
  <c r="CB34" i="18"/>
  <c r="CC34" i="18"/>
  <c r="CD34" i="18"/>
  <c r="CE34" i="18"/>
  <c r="CA35" i="18"/>
  <c r="CB35" i="18"/>
  <c r="CC35" i="18"/>
  <c r="CD35" i="18"/>
  <c r="CE35" i="18"/>
  <c r="CA36" i="18"/>
  <c r="CB36" i="18"/>
  <c r="CC36" i="18"/>
  <c r="CD36" i="18"/>
  <c r="CE36" i="18"/>
  <c r="CA37" i="18"/>
  <c r="CB37" i="18"/>
  <c r="CC37" i="18"/>
  <c r="CD37" i="18"/>
  <c r="CE37" i="18"/>
  <c r="CA38" i="18"/>
  <c r="CB38" i="18"/>
  <c r="CC38" i="18"/>
  <c r="CD38" i="18"/>
  <c r="CE38" i="18"/>
  <c r="CA39" i="18"/>
  <c r="CB39" i="18"/>
  <c r="CC39" i="18"/>
  <c r="CD39" i="18"/>
  <c r="CE39" i="18"/>
  <c r="CA40" i="18"/>
  <c r="CB40" i="18"/>
  <c r="CC40" i="18"/>
  <c r="CD40" i="18"/>
  <c r="CE40" i="18"/>
  <c r="CA41" i="18"/>
  <c r="CB41" i="18"/>
  <c r="CC41" i="18"/>
  <c r="CD41" i="18"/>
  <c r="CE41" i="18"/>
  <c r="CA42" i="18"/>
  <c r="CB42" i="18"/>
  <c r="CC42" i="18"/>
  <c r="CD42" i="18"/>
  <c r="CE42" i="18"/>
  <c r="CA43" i="18"/>
  <c r="CB43" i="18"/>
  <c r="CC43" i="18"/>
  <c r="CD43" i="18"/>
  <c r="CE43" i="18"/>
  <c r="CA44" i="18"/>
  <c r="CB44" i="18"/>
  <c r="CC44" i="18"/>
  <c r="CD44" i="18"/>
  <c r="CE44" i="18"/>
  <c r="CA45" i="18"/>
  <c r="CB45" i="18"/>
  <c r="CC45" i="18"/>
  <c r="CD45" i="18"/>
  <c r="CE45" i="18"/>
  <c r="CA46" i="18"/>
  <c r="CB46" i="18"/>
  <c r="CC46" i="18"/>
  <c r="CD46" i="18"/>
  <c r="CE46" i="18"/>
  <c r="CA47" i="18"/>
  <c r="CB47" i="18"/>
  <c r="CC47" i="18"/>
  <c r="CD47" i="18"/>
  <c r="CE47" i="18"/>
  <c r="CA48" i="18"/>
  <c r="CB48" i="18"/>
  <c r="CC48" i="18"/>
  <c r="CD48" i="18"/>
  <c r="CE48" i="18"/>
  <c r="CA49" i="18"/>
  <c r="CB49" i="18"/>
  <c r="CC49" i="18"/>
  <c r="CD49" i="18"/>
  <c r="CE49" i="18"/>
  <c r="CA50" i="18"/>
  <c r="CB50" i="18"/>
  <c r="CC50" i="18"/>
  <c r="CD50" i="18"/>
  <c r="CE50" i="18"/>
  <c r="CA51" i="18"/>
  <c r="CB51" i="18"/>
  <c r="CC51" i="18"/>
  <c r="CD51" i="18"/>
  <c r="CE51" i="18"/>
  <c r="CA52" i="18"/>
  <c r="CB52" i="18"/>
  <c r="CC52" i="18"/>
  <c r="CD52" i="18"/>
  <c r="CE52" i="18"/>
  <c r="CA53" i="18"/>
  <c r="CB53" i="18"/>
  <c r="CC53" i="18"/>
  <c r="CD53" i="18"/>
  <c r="CE53" i="18"/>
  <c r="CA54" i="18"/>
  <c r="CB54" i="18"/>
  <c r="CC54" i="18"/>
  <c r="CD54" i="18"/>
  <c r="CE54" i="18"/>
  <c r="CA55" i="18"/>
  <c r="CB55" i="18"/>
  <c r="CC55" i="18"/>
  <c r="CD55" i="18"/>
  <c r="CE55" i="18"/>
  <c r="CA56" i="18"/>
  <c r="CB56" i="18"/>
  <c r="CC56" i="18"/>
  <c r="CD56" i="18"/>
  <c r="CE56" i="18"/>
  <c r="CA57" i="18"/>
  <c r="CB57" i="18"/>
  <c r="CC57" i="18"/>
  <c r="CD57" i="18"/>
  <c r="CE57" i="18"/>
  <c r="CA58" i="18"/>
  <c r="CB58" i="18"/>
  <c r="CC58" i="18"/>
  <c r="CD58" i="18"/>
  <c r="CE58" i="18"/>
  <c r="CA59" i="18"/>
  <c r="CB59" i="18"/>
  <c r="CC59" i="18"/>
  <c r="CD59" i="18"/>
  <c r="CE59" i="18"/>
  <c r="CA60" i="18"/>
  <c r="CB60" i="18"/>
  <c r="CC60" i="18"/>
  <c r="CD60" i="18"/>
  <c r="CE60" i="18"/>
  <c r="CA61" i="18"/>
  <c r="CB61" i="18"/>
  <c r="CC61" i="18"/>
  <c r="CD61" i="18"/>
  <c r="CE61" i="18"/>
  <c r="CA62" i="18"/>
  <c r="CB62" i="18"/>
  <c r="CC62" i="18"/>
  <c r="CD62" i="18"/>
  <c r="CE62" i="18"/>
  <c r="CA63" i="18"/>
  <c r="CB63" i="18"/>
  <c r="CC63" i="18"/>
  <c r="CD63" i="18"/>
  <c r="CE63" i="18"/>
  <c r="CA64" i="18"/>
  <c r="CB64" i="18"/>
  <c r="CC64" i="18"/>
  <c r="CD64" i="18"/>
  <c r="CE64" i="18"/>
  <c r="CA65" i="18"/>
  <c r="CB65" i="18"/>
  <c r="CC65" i="18"/>
  <c r="CD65" i="18"/>
  <c r="CE65" i="18"/>
  <c r="CA66" i="18"/>
  <c r="CB66" i="18"/>
  <c r="CC66" i="18"/>
  <c r="CD66" i="18"/>
  <c r="CE66" i="18"/>
  <c r="CA67" i="18"/>
  <c r="CB67" i="18"/>
  <c r="CC67" i="18"/>
  <c r="CD67" i="18"/>
  <c r="CE67" i="18"/>
  <c r="CA68" i="18"/>
  <c r="CB68" i="18"/>
  <c r="CC68" i="18"/>
  <c r="CD68" i="18"/>
  <c r="CE68" i="18"/>
  <c r="CA69" i="18"/>
  <c r="CB69" i="18"/>
  <c r="CC69" i="18"/>
  <c r="CD69" i="18"/>
  <c r="CE69" i="18"/>
  <c r="CA70" i="18"/>
  <c r="CB70" i="18"/>
  <c r="CC70" i="18"/>
  <c r="CD70" i="18"/>
  <c r="CE70" i="18"/>
  <c r="CA71" i="18"/>
  <c r="CB71" i="18"/>
  <c r="CC71" i="18"/>
  <c r="CD71" i="18"/>
  <c r="CE71" i="18"/>
  <c r="CA72" i="18"/>
  <c r="CB72" i="18"/>
  <c r="CC72" i="18"/>
  <c r="CD72" i="18"/>
  <c r="CE72" i="18"/>
  <c r="CA73" i="18"/>
  <c r="CB73" i="18"/>
  <c r="CC73" i="18"/>
  <c r="CD73" i="18"/>
  <c r="CE73" i="18"/>
  <c r="CA74" i="18"/>
  <c r="CB74" i="18"/>
  <c r="CC74" i="18"/>
  <c r="CD74" i="18"/>
  <c r="CE74" i="18"/>
  <c r="CA75" i="18"/>
  <c r="CB75" i="18"/>
  <c r="CC75" i="18"/>
  <c r="CD75" i="18"/>
  <c r="CE75" i="18"/>
  <c r="CA76" i="18"/>
  <c r="CB76" i="18"/>
  <c r="CC76" i="18"/>
  <c r="CD76" i="18"/>
  <c r="CE76" i="18"/>
  <c r="CA77" i="18"/>
  <c r="CB77" i="18"/>
  <c r="CC77" i="18"/>
  <c r="CD77" i="18"/>
  <c r="CE77" i="18"/>
  <c r="CA78" i="18"/>
  <c r="CB78" i="18"/>
  <c r="CC78" i="18"/>
  <c r="CD78" i="18"/>
  <c r="CE78" i="18"/>
  <c r="CA79" i="18"/>
  <c r="CB79" i="18"/>
  <c r="CC79" i="18"/>
  <c r="CD79" i="18"/>
  <c r="CE79" i="18"/>
  <c r="CA80" i="18"/>
  <c r="CB80" i="18"/>
  <c r="CC80" i="18"/>
  <c r="CD80" i="18"/>
  <c r="CE80" i="18"/>
  <c r="CA81" i="18"/>
  <c r="CB81" i="18"/>
  <c r="CC81" i="18"/>
  <c r="CD81" i="18"/>
  <c r="CE81" i="18"/>
  <c r="CA82" i="18"/>
  <c r="CB82" i="18"/>
  <c r="CC82" i="18"/>
  <c r="CD82" i="18"/>
  <c r="CE82" i="18"/>
  <c r="CA83" i="18"/>
  <c r="CB83" i="18"/>
  <c r="CC83" i="18"/>
  <c r="CD83" i="18"/>
  <c r="CE83" i="18"/>
  <c r="CA84" i="18"/>
  <c r="CB84" i="18"/>
  <c r="CC84" i="18"/>
  <c r="CD84" i="18"/>
  <c r="CE84" i="18"/>
  <c r="CA85" i="18"/>
  <c r="CB85" i="18"/>
  <c r="CC85" i="18"/>
  <c r="CD85" i="18"/>
  <c r="CE85" i="18"/>
  <c r="CA86" i="18"/>
  <c r="CB86" i="18"/>
  <c r="CC86" i="18"/>
  <c r="CD86" i="18"/>
  <c r="CE86" i="18"/>
  <c r="CA87" i="18"/>
  <c r="CB87" i="18"/>
  <c r="CC87" i="18"/>
  <c r="CD87" i="18"/>
  <c r="CE87" i="18"/>
  <c r="CA88" i="18"/>
  <c r="CB88" i="18"/>
  <c r="CC88" i="18"/>
  <c r="CD88" i="18"/>
  <c r="CE88" i="18"/>
  <c r="CA89" i="18"/>
  <c r="CB89" i="18"/>
  <c r="CC89" i="18"/>
  <c r="CD89" i="18"/>
  <c r="CE89" i="18"/>
  <c r="CA90" i="18"/>
  <c r="CB90" i="18"/>
  <c r="CC90" i="18"/>
  <c r="CD90" i="18"/>
  <c r="CE90" i="18"/>
  <c r="CA91" i="18"/>
  <c r="CB91" i="18"/>
  <c r="CC91" i="18"/>
  <c r="CD91" i="18"/>
  <c r="CE91" i="18"/>
  <c r="CA92" i="18"/>
  <c r="CB92" i="18"/>
  <c r="CC92" i="18"/>
  <c r="CD92" i="18"/>
  <c r="CE92" i="18"/>
  <c r="CA93" i="18"/>
  <c r="CB93" i="18"/>
  <c r="CC93" i="18"/>
  <c r="CD93" i="18"/>
  <c r="CE93" i="18"/>
  <c r="CA94" i="18"/>
  <c r="CB94" i="18"/>
  <c r="CC94" i="18"/>
  <c r="CD94" i="18"/>
  <c r="CE94" i="18"/>
  <c r="CA95" i="18"/>
  <c r="CB95" i="18"/>
  <c r="CC95" i="18"/>
  <c r="CD95" i="18"/>
  <c r="CE95" i="18"/>
  <c r="CA96" i="18"/>
  <c r="CB96" i="18"/>
  <c r="CC96" i="18"/>
  <c r="CD96" i="18"/>
  <c r="CE96" i="18"/>
  <c r="CA97" i="18"/>
  <c r="CB97" i="18"/>
  <c r="CC97" i="18"/>
  <c r="CD97" i="18"/>
  <c r="CE97" i="18"/>
  <c r="CA98" i="18"/>
  <c r="CB98" i="18"/>
  <c r="CC98" i="18"/>
  <c r="CD98" i="18"/>
  <c r="CE98" i="18"/>
  <c r="CA99" i="18"/>
  <c r="CB99" i="18"/>
  <c r="CC99" i="18"/>
  <c r="CD99" i="18"/>
  <c r="CE99" i="18"/>
  <c r="CA100" i="18"/>
  <c r="CB100" i="18"/>
  <c r="CC100" i="18"/>
  <c r="CD100" i="18"/>
  <c r="CE100" i="18"/>
  <c r="CA101" i="18"/>
  <c r="CB101" i="18"/>
  <c r="CC101" i="18"/>
  <c r="CD101" i="18"/>
  <c r="CE101" i="18"/>
  <c r="CA102" i="18"/>
  <c r="CB102" i="18"/>
  <c r="CC102" i="18"/>
  <c r="CD102" i="18"/>
  <c r="CE102" i="18"/>
  <c r="CA103" i="18"/>
  <c r="CB103" i="18"/>
  <c r="CC103" i="18"/>
  <c r="CD103" i="18"/>
  <c r="CE103" i="18"/>
  <c r="CA104" i="18"/>
  <c r="CB104" i="18"/>
  <c r="CC104" i="18"/>
  <c r="CD104" i="18"/>
  <c r="CE104" i="18"/>
  <c r="CA105" i="18"/>
  <c r="CB105" i="18"/>
  <c r="CC105" i="18"/>
  <c r="CD105" i="18"/>
  <c r="CE105" i="18"/>
  <c r="CA106" i="18"/>
  <c r="CB106" i="18"/>
  <c r="CC106" i="18"/>
  <c r="CD106" i="18"/>
  <c r="CE106" i="18"/>
  <c r="CA107" i="18"/>
  <c r="CB107" i="18"/>
  <c r="CC107" i="18"/>
  <c r="CD107" i="18"/>
  <c r="CE107" i="18"/>
  <c r="CA108" i="18"/>
  <c r="CB108" i="18"/>
  <c r="CC108" i="18"/>
  <c r="CD108" i="18"/>
  <c r="CE108" i="18"/>
  <c r="CA109" i="18"/>
  <c r="CB109" i="18"/>
  <c r="CC109" i="18"/>
  <c r="CD109" i="18"/>
  <c r="CE109" i="18"/>
  <c r="CA110" i="18"/>
  <c r="CB110" i="18"/>
  <c r="CC110" i="18"/>
  <c r="CD110" i="18"/>
  <c r="CE110" i="18"/>
  <c r="CA111" i="18"/>
  <c r="CB111" i="18"/>
  <c r="CC111" i="18"/>
  <c r="CD111" i="18"/>
  <c r="CE111" i="18"/>
  <c r="CA112" i="18"/>
  <c r="CB112" i="18"/>
  <c r="CC112" i="18"/>
  <c r="CD112" i="18"/>
  <c r="CE112" i="18"/>
  <c r="CA113" i="18"/>
  <c r="CB113" i="18"/>
  <c r="CC113" i="18"/>
  <c r="CD113" i="18"/>
  <c r="CE113" i="18"/>
  <c r="CA114" i="18"/>
  <c r="CB114" i="18"/>
  <c r="CC114" i="18"/>
  <c r="CD114" i="18"/>
  <c r="CE114" i="18"/>
  <c r="CA115" i="18"/>
  <c r="CB115" i="18"/>
  <c r="CC115" i="18"/>
  <c r="CD115" i="18"/>
  <c r="CE115" i="18"/>
  <c r="CA116" i="18"/>
  <c r="CB116" i="18"/>
  <c r="CC116" i="18"/>
  <c r="CD116" i="18"/>
  <c r="CE116" i="18"/>
  <c r="CA117" i="18"/>
  <c r="CB117" i="18"/>
  <c r="CC117" i="18"/>
  <c r="CD117" i="18"/>
  <c r="CE117" i="18"/>
  <c r="CA118" i="18"/>
  <c r="CB118" i="18"/>
  <c r="CC118" i="18"/>
  <c r="CD118" i="18"/>
  <c r="CE118" i="18"/>
  <c r="CA119" i="18"/>
  <c r="CB119" i="18"/>
  <c r="CC119" i="18"/>
  <c r="CD119" i="18"/>
  <c r="CE119" i="18"/>
  <c r="CA120" i="18"/>
  <c r="CB120" i="18"/>
  <c r="CC120" i="18"/>
  <c r="CD120" i="18"/>
  <c r="CE120" i="18"/>
  <c r="CB21" i="18"/>
  <c r="CC21" i="18"/>
  <c r="CD21" i="18"/>
  <c r="CE21" i="18"/>
  <c r="CA21" i="18"/>
  <c r="BU22" i="18"/>
  <c r="BV22" i="18"/>
  <c r="BW22" i="18"/>
  <c r="BX22" i="18"/>
  <c r="BY22" i="18"/>
  <c r="BU23" i="18"/>
  <c r="BV23" i="18"/>
  <c r="BW23" i="18"/>
  <c r="BX23" i="18"/>
  <c r="BY23" i="18"/>
  <c r="BU24" i="18"/>
  <c r="BV24" i="18"/>
  <c r="BW24" i="18"/>
  <c r="BX24" i="18"/>
  <c r="BY24" i="18"/>
  <c r="BU25" i="18"/>
  <c r="C3" i="56" s="1"/>
  <c r="BV25" i="18"/>
  <c r="BW25" i="18"/>
  <c r="BX25" i="18"/>
  <c r="BY25" i="18"/>
  <c r="BU26" i="18"/>
  <c r="BV26" i="18"/>
  <c r="BW26" i="18"/>
  <c r="BX26" i="18"/>
  <c r="BY26" i="18"/>
  <c r="BU27" i="18"/>
  <c r="BV27" i="18"/>
  <c r="BW27" i="18"/>
  <c r="BX27" i="18"/>
  <c r="BY27" i="18"/>
  <c r="BU28" i="18"/>
  <c r="BV28" i="18"/>
  <c r="BW28" i="18"/>
  <c r="BX28" i="18"/>
  <c r="BY28" i="18"/>
  <c r="BU29" i="18"/>
  <c r="BV29" i="18"/>
  <c r="BW29" i="18"/>
  <c r="BX29" i="18"/>
  <c r="BY29" i="18"/>
  <c r="BU30" i="18"/>
  <c r="BV30" i="18"/>
  <c r="BW30" i="18"/>
  <c r="BX30" i="18"/>
  <c r="BY30" i="18"/>
  <c r="BU31" i="18"/>
  <c r="BV31" i="18"/>
  <c r="BW31" i="18"/>
  <c r="BX31" i="18"/>
  <c r="BY31" i="18"/>
  <c r="BU32" i="18"/>
  <c r="C10" i="56" s="1"/>
  <c r="BV32" i="18"/>
  <c r="BW32" i="18"/>
  <c r="BX32" i="18"/>
  <c r="BY32" i="18"/>
  <c r="BU33" i="18"/>
  <c r="C11" i="56" s="1"/>
  <c r="BV33" i="18"/>
  <c r="BW33" i="18"/>
  <c r="BX33" i="18"/>
  <c r="BY33" i="18"/>
  <c r="BU34" i="18"/>
  <c r="BV34" i="18"/>
  <c r="BW34" i="18"/>
  <c r="BX34" i="18"/>
  <c r="BY34" i="18"/>
  <c r="BU35" i="18"/>
  <c r="BV35" i="18"/>
  <c r="BW35" i="18"/>
  <c r="BX35" i="18"/>
  <c r="BY35" i="18"/>
  <c r="BU36" i="18"/>
  <c r="C14" i="56" s="1"/>
  <c r="BV36" i="18"/>
  <c r="BW36" i="18"/>
  <c r="BX36" i="18"/>
  <c r="BY36" i="18"/>
  <c r="BU37" i="18"/>
  <c r="BV37" i="18"/>
  <c r="BW37" i="18"/>
  <c r="BX37" i="18"/>
  <c r="BY37" i="18"/>
  <c r="BU38" i="18"/>
  <c r="BV38" i="18"/>
  <c r="BW38" i="18"/>
  <c r="BX38" i="18"/>
  <c r="BY38" i="18"/>
  <c r="BU39" i="18"/>
  <c r="BV39" i="18"/>
  <c r="BW39" i="18"/>
  <c r="BX39" i="18"/>
  <c r="BY39" i="18"/>
  <c r="BU40" i="18"/>
  <c r="BV40" i="18"/>
  <c r="BW40" i="18"/>
  <c r="BX40" i="18"/>
  <c r="BY40" i="18"/>
  <c r="BU41" i="18"/>
  <c r="C19" i="56" s="1"/>
  <c r="BV41" i="18"/>
  <c r="BW41" i="18"/>
  <c r="BX41" i="18"/>
  <c r="BY41" i="18"/>
  <c r="BU42" i="18"/>
  <c r="C20" i="56" s="1"/>
  <c r="BV42" i="18"/>
  <c r="BW42" i="18"/>
  <c r="BX42" i="18"/>
  <c r="BY42" i="18"/>
  <c r="BU43" i="18"/>
  <c r="BV43" i="18"/>
  <c r="BW43" i="18"/>
  <c r="BX43" i="18"/>
  <c r="BY43" i="18"/>
  <c r="BU44" i="18"/>
  <c r="C22" i="56" s="1"/>
  <c r="BV44" i="18"/>
  <c r="BW44" i="18"/>
  <c r="BX44" i="18"/>
  <c r="BY44" i="18"/>
  <c r="BU45" i="18"/>
  <c r="BV45" i="18"/>
  <c r="BW45" i="18"/>
  <c r="BX45" i="18"/>
  <c r="BY45" i="18"/>
  <c r="BU46" i="18"/>
  <c r="BV46" i="18"/>
  <c r="BW46" i="18"/>
  <c r="BX46" i="18"/>
  <c r="BY46" i="18"/>
  <c r="BU47" i="18"/>
  <c r="C25" i="56" s="1"/>
  <c r="BV47" i="18"/>
  <c r="BW47" i="18"/>
  <c r="BX47" i="18"/>
  <c r="BY47" i="18"/>
  <c r="BU48" i="18"/>
  <c r="BV48" i="18"/>
  <c r="BW48" i="18"/>
  <c r="BX48" i="18"/>
  <c r="BY48" i="18"/>
  <c r="BU49" i="18"/>
  <c r="C27" i="56" s="1"/>
  <c r="BV49" i="18"/>
  <c r="BW49" i="18"/>
  <c r="BX49" i="18"/>
  <c r="BY49" i="18"/>
  <c r="BU50" i="18"/>
  <c r="BV50" i="18"/>
  <c r="BW50" i="18"/>
  <c r="BX50" i="18"/>
  <c r="BY50" i="18"/>
  <c r="BU51" i="18"/>
  <c r="BV51" i="18"/>
  <c r="BW51" i="18"/>
  <c r="BX51" i="18"/>
  <c r="BY51" i="18"/>
  <c r="BU52" i="18"/>
  <c r="C30" i="56" s="1"/>
  <c r="BV52" i="18"/>
  <c r="BW52" i="18"/>
  <c r="BX52" i="18"/>
  <c r="BY52" i="18"/>
  <c r="BU53" i="18"/>
  <c r="C31" i="56" s="1"/>
  <c r="BV53" i="18"/>
  <c r="BW53" i="18"/>
  <c r="BX53" i="18"/>
  <c r="BY53" i="18"/>
  <c r="BU54" i="18"/>
  <c r="BV54" i="18"/>
  <c r="BW54" i="18"/>
  <c r="BX54" i="18"/>
  <c r="BY54" i="18"/>
  <c r="BU55" i="18"/>
  <c r="C33" i="56" s="1"/>
  <c r="BV55" i="18"/>
  <c r="BW55" i="18"/>
  <c r="BX55" i="18"/>
  <c r="BY55" i="18"/>
  <c r="BU56" i="18"/>
  <c r="BV56" i="18"/>
  <c r="BW56" i="18"/>
  <c r="BX56" i="18"/>
  <c r="BY56" i="18"/>
  <c r="BU57" i="18"/>
  <c r="C35" i="56" s="1"/>
  <c r="BV57" i="18"/>
  <c r="BW57" i="18"/>
  <c r="BX57" i="18"/>
  <c r="BY57" i="18"/>
  <c r="BU58" i="18"/>
  <c r="BV58" i="18"/>
  <c r="BW58" i="18"/>
  <c r="BX58" i="18"/>
  <c r="BY58" i="18"/>
  <c r="BU59" i="18"/>
  <c r="BV59" i="18"/>
  <c r="BW59" i="18"/>
  <c r="BX59" i="18"/>
  <c r="BY59" i="18"/>
  <c r="BU60" i="18"/>
  <c r="BV60" i="18"/>
  <c r="BW60" i="18"/>
  <c r="BX60" i="18"/>
  <c r="BY60" i="18"/>
  <c r="BU61" i="18"/>
  <c r="BV61" i="18"/>
  <c r="BW61" i="18"/>
  <c r="BX61" i="18"/>
  <c r="BY61" i="18"/>
  <c r="BU62" i="18"/>
  <c r="BV62" i="18"/>
  <c r="BW62" i="18"/>
  <c r="BX62" i="18"/>
  <c r="BY62" i="18"/>
  <c r="BU63" i="18"/>
  <c r="BV63" i="18"/>
  <c r="BW63" i="18"/>
  <c r="BX63" i="18"/>
  <c r="BY63" i="18"/>
  <c r="BU64" i="18"/>
  <c r="C42" i="56" s="1"/>
  <c r="BV64" i="18"/>
  <c r="BW64" i="18"/>
  <c r="BX64" i="18"/>
  <c r="BY64" i="18"/>
  <c r="BU65" i="18"/>
  <c r="C43" i="56" s="1"/>
  <c r="BV65" i="18"/>
  <c r="BW65" i="18"/>
  <c r="BX65" i="18"/>
  <c r="BY65" i="18"/>
  <c r="BU66" i="18"/>
  <c r="BV66" i="18"/>
  <c r="BW66" i="18"/>
  <c r="BX66" i="18"/>
  <c r="BY66" i="18"/>
  <c r="BU67" i="18"/>
  <c r="BV67" i="18"/>
  <c r="BW67" i="18"/>
  <c r="BX67" i="18"/>
  <c r="BY67" i="18"/>
  <c r="BU68" i="18"/>
  <c r="C46" i="56" s="1"/>
  <c r="BV68" i="18"/>
  <c r="BW68" i="18"/>
  <c r="BX68" i="18"/>
  <c r="BY68" i="18"/>
  <c r="BU69" i="18"/>
  <c r="BV69" i="18"/>
  <c r="BW69" i="18"/>
  <c r="BX69" i="18"/>
  <c r="BY69" i="18"/>
  <c r="BU70" i="18"/>
  <c r="BV70" i="18"/>
  <c r="BW70" i="18"/>
  <c r="BX70" i="18"/>
  <c r="BY70" i="18"/>
  <c r="BU71" i="18"/>
  <c r="BV71" i="18"/>
  <c r="BW71" i="18"/>
  <c r="BX71" i="18"/>
  <c r="BY71" i="18"/>
  <c r="BU72" i="18"/>
  <c r="BV72" i="18"/>
  <c r="BW72" i="18"/>
  <c r="BX72" i="18"/>
  <c r="BY72" i="18"/>
  <c r="BU73" i="18"/>
  <c r="C51" i="56" s="1"/>
  <c r="BV73" i="18"/>
  <c r="BW73" i="18"/>
  <c r="BX73" i="18"/>
  <c r="BY73" i="18"/>
  <c r="BU74" i="18"/>
  <c r="C52" i="56" s="1"/>
  <c r="BV74" i="18"/>
  <c r="BW74" i="18"/>
  <c r="BX74" i="18"/>
  <c r="BY74" i="18"/>
  <c r="BU75" i="18"/>
  <c r="BV75" i="18"/>
  <c r="BW75" i="18"/>
  <c r="BX75" i="18"/>
  <c r="BY75" i="18"/>
  <c r="BU76" i="18"/>
  <c r="C54" i="56" s="1"/>
  <c r="BV76" i="18"/>
  <c r="BW76" i="18"/>
  <c r="BX76" i="18"/>
  <c r="BY76" i="18"/>
  <c r="BU77" i="18"/>
  <c r="BV77" i="18"/>
  <c r="BW77" i="18"/>
  <c r="BX77" i="18"/>
  <c r="BY77" i="18"/>
  <c r="BU78" i="18"/>
  <c r="BV78" i="18"/>
  <c r="BW78" i="18"/>
  <c r="BX78" i="18"/>
  <c r="BY78" i="18"/>
  <c r="BU79" i="18"/>
  <c r="C57" i="56" s="1"/>
  <c r="BV79" i="18"/>
  <c r="BW79" i="18"/>
  <c r="BX79" i="18"/>
  <c r="BY79" i="18"/>
  <c r="BU80" i="18"/>
  <c r="BV80" i="18"/>
  <c r="BW80" i="18"/>
  <c r="BX80" i="18"/>
  <c r="BY80" i="18"/>
  <c r="BU81" i="18"/>
  <c r="C59" i="56" s="1"/>
  <c r="BV81" i="18"/>
  <c r="BW81" i="18"/>
  <c r="BX81" i="18"/>
  <c r="BY81" i="18"/>
  <c r="BU82" i="18"/>
  <c r="BV82" i="18"/>
  <c r="BW82" i="18"/>
  <c r="BX82" i="18"/>
  <c r="BY82" i="18"/>
  <c r="BU83" i="18"/>
  <c r="BV83" i="18"/>
  <c r="BW83" i="18"/>
  <c r="BX83" i="18"/>
  <c r="BY83" i="18"/>
  <c r="BU84" i="18"/>
  <c r="C62" i="56" s="1"/>
  <c r="BV84" i="18"/>
  <c r="BW84" i="18"/>
  <c r="BX84" i="18"/>
  <c r="BY84" i="18"/>
  <c r="BU85" i="18"/>
  <c r="C63" i="56" s="1"/>
  <c r="BV85" i="18"/>
  <c r="BW85" i="18"/>
  <c r="BX85" i="18"/>
  <c r="BY85" i="18"/>
  <c r="BU86" i="18"/>
  <c r="BV86" i="18"/>
  <c r="BW86" i="18"/>
  <c r="BX86" i="18"/>
  <c r="BY86" i="18"/>
  <c r="BU87" i="18"/>
  <c r="C65" i="56" s="1"/>
  <c r="BV87" i="18"/>
  <c r="BW87" i="18"/>
  <c r="BX87" i="18"/>
  <c r="BY87" i="18"/>
  <c r="BU88" i="18"/>
  <c r="BV88" i="18"/>
  <c r="BW88" i="18"/>
  <c r="BX88" i="18"/>
  <c r="BY88" i="18"/>
  <c r="BU89" i="18"/>
  <c r="C67" i="56" s="1"/>
  <c r="BV89" i="18"/>
  <c r="BW89" i="18"/>
  <c r="BX89" i="18"/>
  <c r="BY89" i="18"/>
  <c r="BU90" i="18"/>
  <c r="BV90" i="18"/>
  <c r="BW90" i="18"/>
  <c r="BX90" i="18"/>
  <c r="BY90" i="18"/>
  <c r="BU91" i="18"/>
  <c r="BV91" i="18"/>
  <c r="BW91" i="18"/>
  <c r="BX91" i="18"/>
  <c r="BY91" i="18"/>
  <c r="BU92" i="18"/>
  <c r="BV92" i="18"/>
  <c r="BW92" i="18"/>
  <c r="BX92" i="18"/>
  <c r="BY92" i="18"/>
  <c r="BU93" i="18"/>
  <c r="BV93" i="18"/>
  <c r="BW93" i="18"/>
  <c r="BX93" i="18"/>
  <c r="BY93" i="18"/>
  <c r="BU94" i="18"/>
  <c r="BV94" i="18"/>
  <c r="BW94" i="18"/>
  <c r="BX94" i="18"/>
  <c r="BY94" i="18"/>
  <c r="BU95" i="18"/>
  <c r="BV95" i="18"/>
  <c r="BW95" i="18"/>
  <c r="BX95" i="18"/>
  <c r="BY95" i="18"/>
  <c r="BU96" i="18"/>
  <c r="C74" i="56" s="1"/>
  <c r="BV96" i="18"/>
  <c r="BW96" i="18"/>
  <c r="BX96" i="18"/>
  <c r="BY96" i="18"/>
  <c r="BU97" i="18"/>
  <c r="C75" i="56" s="1"/>
  <c r="BV97" i="18"/>
  <c r="BW97" i="18"/>
  <c r="BX97" i="18"/>
  <c r="BY97" i="18"/>
  <c r="BU98" i="18"/>
  <c r="BV98" i="18"/>
  <c r="BW98" i="18"/>
  <c r="BX98" i="18"/>
  <c r="BY98" i="18"/>
  <c r="BU99" i="18"/>
  <c r="BV99" i="18"/>
  <c r="BW99" i="18"/>
  <c r="BX99" i="18"/>
  <c r="BY99" i="18"/>
  <c r="BU100" i="18"/>
  <c r="C78" i="56" s="1"/>
  <c r="BV100" i="18"/>
  <c r="BW100" i="18"/>
  <c r="BX100" i="18"/>
  <c r="BY100" i="18"/>
  <c r="BU101" i="18"/>
  <c r="BV101" i="18"/>
  <c r="BW101" i="18"/>
  <c r="BX101" i="18"/>
  <c r="BY101" i="18"/>
  <c r="BU102" i="18"/>
  <c r="BV102" i="18"/>
  <c r="BW102" i="18"/>
  <c r="BX102" i="18"/>
  <c r="BY102" i="18"/>
  <c r="BU103" i="18"/>
  <c r="BV103" i="18"/>
  <c r="BW103" i="18"/>
  <c r="BX103" i="18"/>
  <c r="BY103" i="18"/>
  <c r="BU104" i="18"/>
  <c r="BV104" i="18"/>
  <c r="BW104" i="18"/>
  <c r="BX104" i="18"/>
  <c r="BY104" i="18"/>
  <c r="BU105" i="18"/>
  <c r="C83" i="56" s="1"/>
  <c r="BV105" i="18"/>
  <c r="BW105" i="18"/>
  <c r="BX105" i="18"/>
  <c r="BY105" i="18"/>
  <c r="BU106" i="18"/>
  <c r="C84" i="56" s="1"/>
  <c r="BV106" i="18"/>
  <c r="BW106" i="18"/>
  <c r="BX106" i="18"/>
  <c r="BY106" i="18"/>
  <c r="BU107" i="18"/>
  <c r="BV107" i="18"/>
  <c r="BW107" i="18"/>
  <c r="BX107" i="18"/>
  <c r="BY107" i="18"/>
  <c r="BU108" i="18"/>
  <c r="C86" i="56" s="1"/>
  <c r="BV108" i="18"/>
  <c r="BW108" i="18"/>
  <c r="BX108" i="18"/>
  <c r="BY108" i="18"/>
  <c r="BU109" i="18"/>
  <c r="BV109" i="18"/>
  <c r="BW109" i="18"/>
  <c r="BX109" i="18"/>
  <c r="BY109" i="18"/>
  <c r="BU110" i="18"/>
  <c r="BV110" i="18"/>
  <c r="BW110" i="18"/>
  <c r="BX110" i="18"/>
  <c r="BY110" i="18"/>
  <c r="BU111" i="18"/>
  <c r="C89" i="56" s="1"/>
  <c r="BV111" i="18"/>
  <c r="BW111" i="18"/>
  <c r="BX111" i="18"/>
  <c r="BY111" i="18"/>
  <c r="BU112" i="18"/>
  <c r="BV112" i="18"/>
  <c r="BW112" i="18"/>
  <c r="BX112" i="18"/>
  <c r="BY112" i="18"/>
  <c r="BU113" i="18"/>
  <c r="C91" i="56" s="1"/>
  <c r="BV113" i="18"/>
  <c r="BW113" i="18"/>
  <c r="BX113" i="18"/>
  <c r="BY113" i="18"/>
  <c r="BU114" i="18"/>
  <c r="BV114" i="18"/>
  <c r="BW114" i="18"/>
  <c r="BX114" i="18"/>
  <c r="BY114" i="18"/>
  <c r="BU115" i="18"/>
  <c r="BV115" i="18"/>
  <c r="BW115" i="18"/>
  <c r="BX115" i="18"/>
  <c r="BY115" i="18"/>
  <c r="BU116" i="18"/>
  <c r="C94" i="56" s="1"/>
  <c r="BV116" i="18"/>
  <c r="BW116" i="18"/>
  <c r="BX116" i="18"/>
  <c r="BY116" i="18"/>
  <c r="BU117" i="18"/>
  <c r="C95" i="56" s="1"/>
  <c r="BV117" i="18"/>
  <c r="BW117" i="18"/>
  <c r="BX117" i="18"/>
  <c r="BY117" i="18"/>
  <c r="BU118" i="18"/>
  <c r="BV118" i="18"/>
  <c r="BW118" i="18"/>
  <c r="BX118" i="18"/>
  <c r="BY118" i="18"/>
  <c r="BU119" i="18"/>
  <c r="C97" i="56" s="1"/>
  <c r="BV119" i="18"/>
  <c r="BW119" i="18"/>
  <c r="BX119" i="18"/>
  <c r="BY119" i="18"/>
  <c r="BU120" i="18"/>
  <c r="BV120" i="18"/>
  <c r="BW120" i="18"/>
  <c r="BX120" i="18"/>
  <c r="BY120" i="18"/>
  <c r="BV21" i="18"/>
  <c r="BW21" i="18"/>
  <c r="BX21" i="18"/>
  <c r="BY21" i="18"/>
  <c r="BU21" i="18"/>
  <c r="C9" i="56"/>
  <c r="C17" i="56"/>
  <c r="C41" i="56"/>
  <c r="C49" i="56"/>
  <c r="C73" i="56"/>
  <c r="G73" i="56" s="1"/>
  <c r="C81" i="56"/>
  <c r="G81" i="56" s="1"/>
  <c r="C4" i="56"/>
  <c r="C5" i="56"/>
  <c r="C6" i="56"/>
  <c r="C7" i="56"/>
  <c r="G7" i="56" s="1"/>
  <c r="C8" i="56"/>
  <c r="C12" i="56"/>
  <c r="C13" i="56"/>
  <c r="C15" i="56"/>
  <c r="G15" i="56" s="1"/>
  <c r="C16" i="56"/>
  <c r="C18" i="56"/>
  <c r="C21" i="56"/>
  <c r="C23" i="56"/>
  <c r="G23" i="56" s="1"/>
  <c r="C24" i="56"/>
  <c r="C26" i="56"/>
  <c r="C28" i="56"/>
  <c r="C29" i="56"/>
  <c r="G29" i="56" s="1"/>
  <c r="C32" i="56"/>
  <c r="C34" i="56"/>
  <c r="C36" i="56"/>
  <c r="C37" i="56"/>
  <c r="C38" i="56"/>
  <c r="C39" i="56"/>
  <c r="C40" i="56"/>
  <c r="C44" i="56"/>
  <c r="C45" i="56"/>
  <c r="C47" i="56"/>
  <c r="C48" i="56"/>
  <c r="C50" i="56"/>
  <c r="C53" i="56"/>
  <c r="C55" i="56"/>
  <c r="C56" i="56"/>
  <c r="C58" i="56"/>
  <c r="G58" i="56" s="1"/>
  <c r="C60" i="56"/>
  <c r="C61" i="56"/>
  <c r="C64" i="56"/>
  <c r="C66" i="56"/>
  <c r="C68" i="56"/>
  <c r="C69" i="56"/>
  <c r="C70" i="56"/>
  <c r="C71" i="56"/>
  <c r="G71" i="56" s="1"/>
  <c r="C72" i="56"/>
  <c r="C76" i="56"/>
  <c r="C77" i="56"/>
  <c r="C79" i="56"/>
  <c r="G79" i="56" s="1"/>
  <c r="C80" i="56"/>
  <c r="C82" i="56"/>
  <c r="C85" i="56"/>
  <c r="C87" i="56"/>
  <c r="G87" i="56" s="1"/>
  <c r="C88" i="56"/>
  <c r="C90" i="56"/>
  <c r="C92" i="56"/>
  <c r="C93" i="56"/>
  <c r="C96" i="56"/>
  <c r="C98" i="56"/>
  <c r="G37" i="56"/>
  <c r="BO30" i="19"/>
  <c r="BO31" i="19"/>
  <c r="BO32" i="19"/>
  <c r="BO33" i="19"/>
  <c r="BO34" i="19"/>
  <c r="BO35" i="19"/>
  <c r="BO36" i="19"/>
  <c r="BO37" i="19"/>
  <c r="BO38" i="19"/>
  <c r="BO39" i="19"/>
  <c r="BO40" i="19"/>
  <c r="BO41" i="19"/>
  <c r="BO42" i="19"/>
  <c r="BO43" i="19"/>
  <c r="BO44" i="19"/>
  <c r="BO45" i="19"/>
  <c r="BO46" i="19"/>
  <c r="BO47" i="19"/>
  <c r="BO48" i="19"/>
  <c r="BO49" i="19"/>
  <c r="BO50" i="19"/>
  <c r="BO51" i="19"/>
  <c r="BO52" i="19"/>
  <c r="BO53" i="19"/>
  <c r="BO54" i="19"/>
  <c r="BO55" i="19"/>
  <c r="BO56" i="19"/>
  <c r="BO57" i="19"/>
  <c r="BO58" i="19"/>
  <c r="BO59" i="19"/>
  <c r="BO60" i="19"/>
  <c r="BO61" i="19"/>
  <c r="BO62" i="19"/>
  <c r="BO63" i="19"/>
  <c r="BO64" i="19"/>
  <c r="BO65" i="19"/>
  <c r="BO66" i="19"/>
  <c r="BO67" i="19"/>
  <c r="BO68" i="19"/>
  <c r="BO69" i="19"/>
  <c r="BO70" i="19"/>
  <c r="BO71" i="19"/>
  <c r="BO72" i="19"/>
  <c r="BO73" i="19"/>
  <c r="BO74" i="19"/>
  <c r="BO75" i="19"/>
  <c r="BO76" i="19"/>
  <c r="BO77" i="19"/>
  <c r="BO78" i="19"/>
  <c r="BO79" i="19"/>
  <c r="BO80" i="19"/>
  <c r="BO81" i="19"/>
  <c r="BO82" i="19"/>
  <c r="BO83" i="19"/>
  <c r="BO84" i="19"/>
  <c r="BO85" i="19"/>
  <c r="BO86" i="19"/>
  <c r="BO87" i="19"/>
  <c r="BO88" i="19"/>
  <c r="BO89" i="19"/>
  <c r="BO90" i="19"/>
  <c r="BO91" i="19"/>
  <c r="BO92" i="19"/>
  <c r="BO93" i="19"/>
  <c r="BO94" i="19"/>
  <c r="BO95" i="19"/>
  <c r="BO96" i="19"/>
  <c r="BO97" i="19"/>
  <c r="BO98" i="19"/>
  <c r="BO99" i="19"/>
  <c r="BO100" i="19"/>
  <c r="BO101" i="19"/>
  <c r="BO102" i="19"/>
  <c r="BO103" i="19"/>
  <c r="BO104" i="19"/>
  <c r="BO105" i="19"/>
  <c r="BO106" i="19"/>
  <c r="BO107" i="19"/>
  <c r="BO108" i="19"/>
  <c r="BO109" i="19"/>
  <c r="BO110" i="19"/>
  <c r="BO111" i="19"/>
  <c r="BO112" i="19"/>
  <c r="BO113" i="19"/>
  <c r="BO114" i="19"/>
  <c r="BO115" i="19"/>
  <c r="BO116" i="19"/>
  <c r="BO117" i="19"/>
  <c r="BO118" i="19"/>
  <c r="BO119" i="19"/>
  <c r="BO120" i="19"/>
  <c r="BO121" i="19"/>
  <c r="BO122" i="19"/>
  <c r="BO123" i="19"/>
  <c r="BO124" i="19"/>
  <c r="BO125" i="19"/>
  <c r="BO126" i="19"/>
  <c r="BO127" i="19"/>
  <c r="BO128" i="19"/>
  <c r="BI30" i="19"/>
  <c r="BI31" i="19"/>
  <c r="BI32" i="19"/>
  <c r="BI33" i="19"/>
  <c r="BI34" i="19"/>
  <c r="BI35" i="19"/>
  <c r="BI36" i="19"/>
  <c r="BI37" i="19"/>
  <c r="BI38" i="19"/>
  <c r="BI39" i="19"/>
  <c r="BI40" i="19"/>
  <c r="BI41" i="19"/>
  <c r="BI42" i="19"/>
  <c r="BI43" i="19"/>
  <c r="BI44" i="19"/>
  <c r="BI45" i="19"/>
  <c r="BI46" i="19"/>
  <c r="BI47" i="19"/>
  <c r="BI48" i="19"/>
  <c r="BI49" i="19"/>
  <c r="BI50" i="19"/>
  <c r="BI51" i="19"/>
  <c r="BI52" i="19"/>
  <c r="BI53" i="19"/>
  <c r="BI54" i="19"/>
  <c r="BI55" i="19"/>
  <c r="BI56" i="19"/>
  <c r="BI57" i="19"/>
  <c r="BI58" i="19"/>
  <c r="BI59" i="19"/>
  <c r="BI60" i="19"/>
  <c r="BI61" i="19"/>
  <c r="BI62" i="19"/>
  <c r="BI63" i="19"/>
  <c r="BI64" i="19"/>
  <c r="BI65" i="19"/>
  <c r="BI66" i="19"/>
  <c r="BI67" i="19"/>
  <c r="BI68" i="19"/>
  <c r="BI69" i="19"/>
  <c r="BI70" i="19"/>
  <c r="BI71" i="19"/>
  <c r="BI72" i="19"/>
  <c r="BI73" i="19"/>
  <c r="BI74" i="19"/>
  <c r="BI75" i="19"/>
  <c r="BI76" i="19"/>
  <c r="BI77" i="19"/>
  <c r="BI78" i="19"/>
  <c r="BI79" i="19"/>
  <c r="BI80" i="19"/>
  <c r="BI81" i="19"/>
  <c r="BI82" i="19"/>
  <c r="BI83" i="19"/>
  <c r="BI84" i="19"/>
  <c r="BI85" i="19"/>
  <c r="BI86" i="19"/>
  <c r="BI87" i="19"/>
  <c r="BI88" i="19"/>
  <c r="BI89" i="19"/>
  <c r="BI90" i="19"/>
  <c r="BI91" i="19"/>
  <c r="BI92" i="19"/>
  <c r="BI93" i="19"/>
  <c r="BI94" i="19"/>
  <c r="BI95" i="19"/>
  <c r="BI96" i="19"/>
  <c r="BI97" i="19"/>
  <c r="BI98" i="19"/>
  <c r="BI99" i="19"/>
  <c r="BI100" i="19"/>
  <c r="BI101" i="19"/>
  <c r="BI102" i="19"/>
  <c r="BI103" i="19"/>
  <c r="BI104" i="19"/>
  <c r="BI105" i="19"/>
  <c r="BI106" i="19"/>
  <c r="BI107" i="19"/>
  <c r="BI108" i="19"/>
  <c r="BI109" i="19"/>
  <c r="BI110" i="19"/>
  <c r="BI111" i="19"/>
  <c r="BI112" i="19"/>
  <c r="BI113" i="19"/>
  <c r="BI114" i="19"/>
  <c r="BI115" i="19"/>
  <c r="BI116" i="19"/>
  <c r="BI117" i="19"/>
  <c r="BI118" i="19"/>
  <c r="BI119" i="19"/>
  <c r="BI120" i="19"/>
  <c r="BI121" i="19"/>
  <c r="BI122" i="19"/>
  <c r="BI123" i="19"/>
  <c r="BI124" i="19"/>
  <c r="BI125" i="19"/>
  <c r="BI126" i="19"/>
  <c r="BI127" i="19"/>
  <c r="BI128" i="19"/>
  <c r="BZ22" i="18"/>
  <c r="BZ23" i="18"/>
  <c r="BZ24" i="18"/>
  <c r="BZ25" i="18"/>
  <c r="BZ26" i="18"/>
  <c r="BZ27" i="18"/>
  <c r="BZ28" i="18"/>
  <c r="BZ29" i="18"/>
  <c r="BZ30" i="18"/>
  <c r="BZ31" i="18"/>
  <c r="BZ32" i="18"/>
  <c r="BZ33" i="18"/>
  <c r="BZ34" i="18"/>
  <c r="BZ35" i="18"/>
  <c r="BZ36" i="18"/>
  <c r="BZ37" i="18"/>
  <c r="BZ38" i="18"/>
  <c r="BZ39" i="18"/>
  <c r="BZ40" i="18"/>
  <c r="BZ41" i="18"/>
  <c r="BZ42" i="18"/>
  <c r="BZ43" i="18"/>
  <c r="BZ44" i="18"/>
  <c r="BZ45" i="18"/>
  <c r="BZ46" i="18"/>
  <c r="BZ47" i="18"/>
  <c r="BZ48" i="18"/>
  <c r="BZ49" i="18"/>
  <c r="BZ50" i="18"/>
  <c r="BZ51" i="18"/>
  <c r="BZ52" i="18"/>
  <c r="BZ53" i="18"/>
  <c r="BZ54" i="18"/>
  <c r="BZ55" i="18"/>
  <c r="BZ56" i="18"/>
  <c r="BZ57" i="18"/>
  <c r="BZ58" i="18"/>
  <c r="BZ59" i="18"/>
  <c r="BZ60" i="18"/>
  <c r="BZ61" i="18"/>
  <c r="BZ62" i="18"/>
  <c r="BZ63" i="18"/>
  <c r="BZ64" i="18"/>
  <c r="BZ65" i="18"/>
  <c r="BZ66" i="18"/>
  <c r="BZ67" i="18"/>
  <c r="BZ68" i="18"/>
  <c r="BZ69" i="18"/>
  <c r="BZ70" i="18"/>
  <c r="BZ71" i="18"/>
  <c r="BZ72" i="18"/>
  <c r="BZ73" i="18"/>
  <c r="BZ74" i="18"/>
  <c r="BZ75" i="18"/>
  <c r="BZ76" i="18"/>
  <c r="BZ77" i="18"/>
  <c r="BZ78" i="18"/>
  <c r="BZ79" i="18"/>
  <c r="BZ80" i="18"/>
  <c r="BZ81" i="18"/>
  <c r="BZ82" i="18"/>
  <c r="BZ83" i="18"/>
  <c r="BZ84" i="18"/>
  <c r="BZ85" i="18"/>
  <c r="BZ86" i="18"/>
  <c r="BZ87" i="18"/>
  <c r="BZ88" i="18"/>
  <c r="BZ89" i="18"/>
  <c r="BZ90" i="18"/>
  <c r="BZ91" i="18"/>
  <c r="BZ92" i="18"/>
  <c r="BZ93" i="18"/>
  <c r="BZ94" i="18"/>
  <c r="BZ95" i="18"/>
  <c r="BZ96" i="18"/>
  <c r="BZ97" i="18"/>
  <c r="BZ98" i="18"/>
  <c r="BZ99" i="18"/>
  <c r="BZ100" i="18"/>
  <c r="BZ101" i="18"/>
  <c r="BZ102" i="18"/>
  <c r="BZ103" i="18"/>
  <c r="BZ104" i="18"/>
  <c r="BZ105" i="18"/>
  <c r="BZ106" i="18"/>
  <c r="BZ107" i="18"/>
  <c r="BZ108" i="18"/>
  <c r="BZ109" i="18"/>
  <c r="BZ110" i="18"/>
  <c r="BZ111" i="18"/>
  <c r="BZ112" i="18"/>
  <c r="BZ113" i="18"/>
  <c r="BZ114" i="18"/>
  <c r="BZ115" i="18"/>
  <c r="BZ116" i="18"/>
  <c r="BZ117" i="18"/>
  <c r="BZ118" i="18"/>
  <c r="BZ119" i="18"/>
  <c r="BZ120" i="18"/>
  <c r="BZ21" i="18"/>
  <c r="BT120" i="18"/>
  <c r="BT22" i="18"/>
  <c r="BT23" i="18"/>
  <c r="BT24" i="18"/>
  <c r="BT25" i="18"/>
  <c r="BT26" i="18"/>
  <c r="BT27" i="18"/>
  <c r="BT28" i="18"/>
  <c r="BT29" i="18"/>
  <c r="BT30" i="18"/>
  <c r="BT31" i="18"/>
  <c r="BT32" i="18"/>
  <c r="BT33" i="18"/>
  <c r="BT34" i="18"/>
  <c r="BT35" i="18"/>
  <c r="BT36" i="18"/>
  <c r="BT37" i="18"/>
  <c r="BT38" i="18"/>
  <c r="BT39" i="18"/>
  <c r="BT40" i="18"/>
  <c r="BT41" i="18"/>
  <c r="BT42" i="18"/>
  <c r="BT43" i="18"/>
  <c r="BT44" i="18"/>
  <c r="BT45" i="18"/>
  <c r="BT46" i="18"/>
  <c r="BT47" i="18"/>
  <c r="BT48" i="18"/>
  <c r="BT49" i="18"/>
  <c r="BT50" i="18"/>
  <c r="BT51" i="18"/>
  <c r="BT52" i="18"/>
  <c r="BT53" i="18"/>
  <c r="BT54" i="18"/>
  <c r="BT55" i="18"/>
  <c r="BT56" i="18"/>
  <c r="BT57" i="18"/>
  <c r="BT58" i="18"/>
  <c r="BT59" i="18"/>
  <c r="BT60" i="18"/>
  <c r="BT61" i="18"/>
  <c r="BT62" i="18"/>
  <c r="BT63" i="18"/>
  <c r="BT64" i="18"/>
  <c r="BT65" i="18"/>
  <c r="BT66" i="18"/>
  <c r="BT67" i="18"/>
  <c r="BT68" i="18"/>
  <c r="BT69" i="18"/>
  <c r="BT70" i="18"/>
  <c r="BT71" i="18"/>
  <c r="BT72" i="18"/>
  <c r="BT73" i="18"/>
  <c r="BT74" i="18"/>
  <c r="BT75" i="18"/>
  <c r="BT76" i="18"/>
  <c r="BT77" i="18"/>
  <c r="BT78" i="18"/>
  <c r="BT79" i="18"/>
  <c r="BT80" i="18"/>
  <c r="BT81" i="18"/>
  <c r="BT82" i="18"/>
  <c r="BT83" i="18"/>
  <c r="BT84" i="18"/>
  <c r="BT85" i="18"/>
  <c r="BT86" i="18"/>
  <c r="BT87" i="18"/>
  <c r="BT88" i="18"/>
  <c r="BT89" i="18"/>
  <c r="BT90" i="18"/>
  <c r="BT91" i="18"/>
  <c r="BT92" i="18"/>
  <c r="BT93" i="18"/>
  <c r="BT94" i="18"/>
  <c r="BT95" i="18"/>
  <c r="BT96" i="18"/>
  <c r="BT97" i="18"/>
  <c r="BT98" i="18"/>
  <c r="BT99" i="18"/>
  <c r="BT100" i="18"/>
  <c r="BT101" i="18"/>
  <c r="BT102" i="18"/>
  <c r="BT103" i="18"/>
  <c r="BT104" i="18"/>
  <c r="BT105" i="18"/>
  <c r="BT106" i="18"/>
  <c r="BT107" i="18"/>
  <c r="BT108" i="18"/>
  <c r="BT109" i="18"/>
  <c r="BT110" i="18"/>
  <c r="BT111" i="18"/>
  <c r="BT112" i="18"/>
  <c r="BT113" i="18"/>
  <c r="BT114" i="18"/>
  <c r="BT115" i="18"/>
  <c r="BT116" i="18"/>
  <c r="BT117" i="18"/>
  <c r="BT118" i="18"/>
  <c r="BT119" i="18"/>
  <c r="BT21" i="18"/>
  <c r="H15" i="56"/>
  <c r="H16" i="56"/>
  <c r="H23" i="56"/>
  <c r="H24" i="56"/>
  <c r="H39" i="56"/>
  <c r="H49" i="56"/>
  <c r="H57" i="56"/>
  <c r="H71" i="56"/>
  <c r="BC30" i="19"/>
  <c r="BD30" i="19"/>
  <c r="BE30" i="19"/>
  <c r="BF30" i="19"/>
  <c r="BG30" i="19"/>
  <c r="BC31" i="19"/>
  <c r="BD31" i="19"/>
  <c r="BE31" i="19"/>
  <c r="BF31" i="19"/>
  <c r="BG31" i="19"/>
  <c r="BC32" i="19"/>
  <c r="BD32" i="19"/>
  <c r="BE32" i="19"/>
  <c r="BF32" i="19"/>
  <c r="BG32" i="19"/>
  <c r="BC33" i="19"/>
  <c r="BD33" i="19"/>
  <c r="BE33" i="19"/>
  <c r="BF33" i="19"/>
  <c r="BG33" i="19"/>
  <c r="BC34" i="19"/>
  <c r="BD34" i="19"/>
  <c r="BE34" i="19"/>
  <c r="BF34" i="19"/>
  <c r="BG34" i="19"/>
  <c r="BC35" i="19"/>
  <c r="BD35" i="19"/>
  <c r="BE35" i="19"/>
  <c r="BF35" i="19"/>
  <c r="BG35" i="19"/>
  <c r="BC36" i="19"/>
  <c r="BD36" i="19"/>
  <c r="BE36" i="19"/>
  <c r="BF36" i="19"/>
  <c r="BG36" i="19"/>
  <c r="BC37" i="19"/>
  <c r="BD37" i="19"/>
  <c r="BE37" i="19"/>
  <c r="BF37" i="19"/>
  <c r="BG37" i="19"/>
  <c r="BC38" i="19"/>
  <c r="BD38" i="19"/>
  <c r="BE38" i="19"/>
  <c r="BF38" i="19"/>
  <c r="BG38" i="19"/>
  <c r="BC39" i="19"/>
  <c r="BD39" i="19"/>
  <c r="BE39" i="19"/>
  <c r="BF39" i="19"/>
  <c r="BG39" i="19"/>
  <c r="BC40" i="19"/>
  <c r="BD40" i="19"/>
  <c r="BE40" i="19"/>
  <c r="BF40" i="19"/>
  <c r="BG40" i="19"/>
  <c r="BC41" i="19"/>
  <c r="BD41" i="19"/>
  <c r="BE41" i="19"/>
  <c r="BF41" i="19"/>
  <c r="BG41" i="19"/>
  <c r="BC42" i="19"/>
  <c r="BD42" i="19"/>
  <c r="BE42" i="19"/>
  <c r="BF42" i="19"/>
  <c r="BG42" i="19"/>
  <c r="BC43" i="19"/>
  <c r="BD43" i="19"/>
  <c r="BE43" i="19"/>
  <c r="BF43" i="19"/>
  <c r="BG43" i="19"/>
  <c r="BC44" i="19"/>
  <c r="BD44" i="19"/>
  <c r="BE44" i="19"/>
  <c r="BF44" i="19"/>
  <c r="BG44" i="19"/>
  <c r="BC45" i="19"/>
  <c r="BD45" i="19"/>
  <c r="BE45" i="19"/>
  <c r="BF45" i="19"/>
  <c r="BG45" i="19"/>
  <c r="BC46" i="19"/>
  <c r="BD46" i="19"/>
  <c r="BE46" i="19"/>
  <c r="BF46" i="19"/>
  <c r="BG46" i="19"/>
  <c r="BC47" i="19"/>
  <c r="BD47" i="19"/>
  <c r="BE47" i="19"/>
  <c r="BF47" i="19"/>
  <c r="BG47" i="19"/>
  <c r="BC48" i="19"/>
  <c r="BD48" i="19"/>
  <c r="BE48" i="19"/>
  <c r="BF48" i="19"/>
  <c r="BG48" i="19"/>
  <c r="BC49" i="19"/>
  <c r="BD49" i="19"/>
  <c r="BE49" i="19"/>
  <c r="BF49" i="19"/>
  <c r="BG49" i="19"/>
  <c r="BC50" i="19"/>
  <c r="BD50" i="19"/>
  <c r="BE50" i="19"/>
  <c r="BF50" i="19"/>
  <c r="BG50" i="19"/>
  <c r="BC51" i="19"/>
  <c r="BD51" i="19"/>
  <c r="BE51" i="19"/>
  <c r="BF51" i="19"/>
  <c r="BG51" i="19"/>
  <c r="BC52" i="19"/>
  <c r="BD52" i="19"/>
  <c r="BE52" i="19"/>
  <c r="BF52" i="19"/>
  <c r="BG52" i="19"/>
  <c r="BC53" i="19"/>
  <c r="BD53" i="19"/>
  <c r="BE53" i="19"/>
  <c r="BF53" i="19"/>
  <c r="BG53" i="19"/>
  <c r="BC54" i="19"/>
  <c r="BD54" i="19"/>
  <c r="BE54" i="19"/>
  <c r="BF54" i="19"/>
  <c r="BG54" i="19"/>
  <c r="BC55" i="19"/>
  <c r="BD55" i="19"/>
  <c r="BE55" i="19"/>
  <c r="BF55" i="19"/>
  <c r="BG55" i="19"/>
  <c r="BC56" i="19"/>
  <c r="BD56" i="19"/>
  <c r="BE56" i="19"/>
  <c r="BF56" i="19"/>
  <c r="BG56" i="19"/>
  <c r="BC57" i="19"/>
  <c r="BD57" i="19"/>
  <c r="BE57" i="19"/>
  <c r="BF57" i="19"/>
  <c r="BG57" i="19"/>
  <c r="BC58" i="19"/>
  <c r="BD58" i="19"/>
  <c r="BE58" i="19"/>
  <c r="BF58" i="19"/>
  <c r="BG58" i="19"/>
  <c r="BC59" i="19"/>
  <c r="BD59" i="19"/>
  <c r="BE59" i="19"/>
  <c r="BF59" i="19"/>
  <c r="BG59" i="19"/>
  <c r="BC60" i="19"/>
  <c r="BD60" i="19"/>
  <c r="BE60" i="19"/>
  <c r="BF60" i="19"/>
  <c r="BG60" i="19"/>
  <c r="BC61" i="19"/>
  <c r="BD61" i="19"/>
  <c r="BE61" i="19"/>
  <c r="BF61" i="19"/>
  <c r="BG61" i="19"/>
  <c r="BC62" i="19"/>
  <c r="BD62" i="19"/>
  <c r="BE62" i="19"/>
  <c r="BF62" i="19"/>
  <c r="BG62" i="19"/>
  <c r="BC63" i="19"/>
  <c r="BD63" i="19"/>
  <c r="BE63" i="19"/>
  <c r="BF63" i="19"/>
  <c r="BG63" i="19"/>
  <c r="BC64" i="19"/>
  <c r="BD64" i="19"/>
  <c r="BE64" i="19"/>
  <c r="BF64" i="19"/>
  <c r="BG64" i="19"/>
  <c r="BC65" i="19"/>
  <c r="BD65" i="19"/>
  <c r="BE65" i="19"/>
  <c r="BF65" i="19"/>
  <c r="BG65" i="19"/>
  <c r="BC66" i="19"/>
  <c r="BD66" i="19"/>
  <c r="BE66" i="19"/>
  <c r="BF66" i="19"/>
  <c r="BG66" i="19"/>
  <c r="BC67" i="19"/>
  <c r="BD67" i="19"/>
  <c r="BE67" i="19"/>
  <c r="BF67" i="19"/>
  <c r="BG67" i="19"/>
  <c r="BC68" i="19"/>
  <c r="BD68" i="19"/>
  <c r="BE68" i="19"/>
  <c r="BF68" i="19"/>
  <c r="BG68" i="19"/>
  <c r="BC69" i="19"/>
  <c r="BD69" i="19"/>
  <c r="BE69" i="19"/>
  <c r="BF69" i="19"/>
  <c r="BG69" i="19"/>
  <c r="BC70" i="19"/>
  <c r="BD70" i="19"/>
  <c r="BE70" i="19"/>
  <c r="BF70" i="19"/>
  <c r="BG70" i="19"/>
  <c r="BC71" i="19"/>
  <c r="BD71" i="19"/>
  <c r="BE71" i="19"/>
  <c r="BF71" i="19"/>
  <c r="BG71" i="19"/>
  <c r="BC72" i="19"/>
  <c r="BD72" i="19"/>
  <c r="BE72" i="19"/>
  <c r="BF72" i="19"/>
  <c r="BG72" i="19"/>
  <c r="BC73" i="19"/>
  <c r="BD73" i="19"/>
  <c r="BE73" i="19"/>
  <c r="BF73" i="19"/>
  <c r="BG73" i="19"/>
  <c r="BC74" i="19"/>
  <c r="BD74" i="19"/>
  <c r="BE74" i="19"/>
  <c r="BF74" i="19"/>
  <c r="BG74" i="19"/>
  <c r="BC75" i="19"/>
  <c r="BD75" i="19"/>
  <c r="BE75" i="19"/>
  <c r="BF75" i="19"/>
  <c r="BG75" i="19"/>
  <c r="BC76" i="19"/>
  <c r="BD76" i="19"/>
  <c r="BE76" i="19"/>
  <c r="BF76" i="19"/>
  <c r="BG76" i="19"/>
  <c r="BC77" i="19"/>
  <c r="BD77" i="19"/>
  <c r="BE77" i="19"/>
  <c r="BF77" i="19"/>
  <c r="BG77" i="19"/>
  <c r="BC78" i="19"/>
  <c r="BD78" i="19"/>
  <c r="BE78" i="19"/>
  <c r="BF78" i="19"/>
  <c r="BG78" i="19"/>
  <c r="BC79" i="19"/>
  <c r="BD79" i="19"/>
  <c r="BE79" i="19"/>
  <c r="BF79" i="19"/>
  <c r="BG79" i="19"/>
  <c r="BC80" i="19"/>
  <c r="BD80" i="19"/>
  <c r="BE80" i="19"/>
  <c r="BF80" i="19"/>
  <c r="BG80" i="19"/>
  <c r="BC81" i="19"/>
  <c r="BD81" i="19"/>
  <c r="BE81" i="19"/>
  <c r="BF81" i="19"/>
  <c r="BG81" i="19"/>
  <c r="BC82" i="19"/>
  <c r="BD82" i="19"/>
  <c r="BE82" i="19"/>
  <c r="BF82" i="19"/>
  <c r="BG82" i="19"/>
  <c r="BC83" i="19"/>
  <c r="BD83" i="19"/>
  <c r="BE83" i="19"/>
  <c r="BF83" i="19"/>
  <c r="BG83" i="19"/>
  <c r="BC84" i="19"/>
  <c r="BD84" i="19"/>
  <c r="BE84" i="19"/>
  <c r="BF84" i="19"/>
  <c r="BG84" i="19"/>
  <c r="BC85" i="19"/>
  <c r="BD85" i="19"/>
  <c r="BE85" i="19"/>
  <c r="BF85" i="19"/>
  <c r="BG85" i="19"/>
  <c r="BC86" i="19"/>
  <c r="BD86" i="19"/>
  <c r="BE86" i="19"/>
  <c r="BF86" i="19"/>
  <c r="BG86" i="19"/>
  <c r="BC87" i="19"/>
  <c r="BD87" i="19"/>
  <c r="BE87" i="19"/>
  <c r="BF87" i="19"/>
  <c r="BG87" i="19"/>
  <c r="BC88" i="19"/>
  <c r="BD88" i="19"/>
  <c r="BE88" i="19"/>
  <c r="BF88" i="19"/>
  <c r="BG88" i="19"/>
  <c r="BC89" i="19"/>
  <c r="BD89" i="19"/>
  <c r="BE89" i="19"/>
  <c r="BF89" i="19"/>
  <c r="BG89" i="19"/>
  <c r="BC90" i="19"/>
  <c r="BD90" i="19"/>
  <c r="BE90" i="19"/>
  <c r="BF90" i="19"/>
  <c r="BG90" i="19"/>
  <c r="BC91" i="19"/>
  <c r="BD91" i="19"/>
  <c r="BE91" i="19"/>
  <c r="BF91" i="19"/>
  <c r="BG91" i="19"/>
  <c r="BC92" i="19"/>
  <c r="BD92" i="19"/>
  <c r="BE92" i="19"/>
  <c r="BF92" i="19"/>
  <c r="BG92" i="19"/>
  <c r="BC93" i="19"/>
  <c r="BD93" i="19"/>
  <c r="BE93" i="19"/>
  <c r="BF93" i="19"/>
  <c r="BG93" i="19"/>
  <c r="BC94" i="19"/>
  <c r="BD94" i="19"/>
  <c r="BE94" i="19"/>
  <c r="BF94" i="19"/>
  <c r="BG94" i="19"/>
  <c r="BC95" i="19"/>
  <c r="BD95" i="19"/>
  <c r="BE95" i="19"/>
  <c r="BF95" i="19"/>
  <c r="BG95" i="19"/>
  <c r="BC96" i="19"/>
  <c r="BD96" i="19"/>
  <c r="BE96" i="19"/>
  <c r="BF96" i="19"/>
  <c r="BG96" i="19"/>
  <c r="BC97" i="19"/>
  <c r="BD97" i="19"/>
  <c r="BE97" i="19"/>
  <c r="BF97" i="19"/>
  <c r="BG97" i="19"/>
  <c r="BC98" i="19"/>
  <c r="BD98" i="19"/>
  <c r="BE98" i="19"/>
  <c r="BF98" i="19"/>
  <c r="BG98" i="19"/>
  <c r="BC99" i="19"/>
  <c r="BD99" i="19"/>
  <c r="BE99" i="19"/>
  <c r="BF99" i="19"/>
  <c r="BG99" i="19"/>
  <c r="BC100" i="19"/>
  <c r="BD100" i="19"/>
  <c r="BE100" i="19"/>
  <c r="BF100" i="19"/>
  <c r="BG100" i="19"/>
  <c r="BC101" i="19"/>
  <c r="BD101" i="19"/>
  <c r="BE101" i="19"/>
  <c r="BF101" i="19"/>
  <c r="BG101" i="19"/>
  <c r="BC102" i="19"/>
  <c r="BD102" i="19"/>
  <c r="BE102" i="19"/>
  <c r="BF102" i="19"/>
  <c r="BG102" i="19"/>
  <c r="BC103" i="19"/>
  <c r="BD103" i="19"/>
  <c r="BE103" i="19"/>
  <c r="BF103" i="19"/>
  <c r="BG103" i="19"/>
  <c r="BC104" i="19"/>
  <c r="BD104" i="19"/>
  <c r="BE104" i="19"/>
  <c r="BF104" i="19"/>
  <c r="BG104" i="19"/>
  <c r="BC105" i="19"/>
  <c r="BD105" i="19"/>
  <c r="BE105" i="19"/>
  <c r="BF105" i="19"/>
  <c r="BG105" i="19"/>
  <c r="BC106" i="19"/>
  <c r="BD106" i="19"/>
  <c r="BE106" i="19"/>
  <c r="BF106" i="19"/>
  <c r="BG106" i="19"/>
  <c r="BC107" i="19"/>
  <c r="BD107" i="19"/>
  <c r="BE107" i="19"/>
  <c r="BF107" i="19"/>
  <c r="BG107" i="19"/>
  <c r="BC108" i="19"/>
  <c r="BD108" i="19"/>
  <c r="BE108" i="19"/>
  <c r="BF108" i="19"/>
  <c r="BG108" i="19"/>
  <c r="BC109" i="19"/>
  <c r="BD109" i="19"/>
  <c r="BE109" i="19"/>
  <c r="BF109" i="19"/>
  <c r="BG109" i="19"/>
  <c r="BC110" i="19"/>
  <c r="BD110" i="19"/>
  <c r="BE110" i="19"/>
  <c r="BF110" i="19"/>
  <c r="BG110" i="19"/>
  <c r="BC111" i="19"/>
  <c r="BD111" i="19"/>
  <c r="BE111" i="19"/>
  <c r="BF111" i="19"/>
  <c r="BG111" i="19"/>
  <c r="BC112" i="19"/>
  <c r="BD112" i="19"/>
  <c r="BE112" i="19"/>
  <c r="BF112" i="19"/>
  <c r="BG112" i="19"/>
  <c r="BC113" i="19"/>
  <c r="BD113" i="19"/>
  <c r="BE113" i="19"/>
  <c r="BF113" i="19"/>
  <c r="BG113" i="19"/>
  <c r="BC114" i="19"/>
  <c r="BD114" i="19"/>
  <c r="BE114" i="19"/>
  <c r="BF114" i="19"/>
  <c r="BG114" i="19"/>
  <c r="BC115" i="19"/>
  <c r="BD115" i="19"/>
  <c r="BE115" i="19"/>
  <c r="BF115" i="19"/>
  <c r="BG115" i="19"/>
  <c r="BC116" i="19"/>
  <c r="BD116" i="19"/>
  <c r="BE116" i="19"/>
  <c r="BF116" i="19"/>
  <c r="BG116" i="19"/>
  <c r="BC117" i="19"/>
  <c r="BD117" i="19"/>
  <c r="BE117" i="19"/>
  <c r="BF117" i="19"/>
  <c r="BG117" i="19"/>
  <c r="BC118" i="19"/>
  <c r="BD118" i="19"/>
  <c r="BE118" i="19"/>
  <c r="BF118" i="19"/>
  <c r="BG118" i="19"/>
  <c r="BC119" i="19"/>
  <c r="BD119" i="19"/>
  <c r="BE119" i="19"/>
  <c r="BF119" i="19"/>
  <c r="BG119" i="19"/>
  <c r="BC120" i="19"/>
  <c r="BD120" i="19"/>
  <c r="BE120" i="19"/>
  <c r="BF120" i="19"/>
  <c r="BG120" i="19"/>
  <c r="BC121" i="19"/>
  <c r="BD121" i="19"/>
  <c r="BE121" i="19"/>
  <c r="BF121" i="19"/>
  <c r="BG121" i="19"/>
  <c r="BC122" i="19"/>
  <c r="BD122" i="19"/>
  <c r="BE122" i="19"/>
  <c r="BF122" i="19"/>
  <c r="BG122" i="19"/>
  <c r="BC123" i="19"/>
  <c r="BD123" i="19"/>
  <c r="BE123" i="19"/>
  <c r="BF123" i="19"/>
  <c r="BG123" i="19"/>
  <c r="BC124" i="19"/>
  <c r="BD124" i="19"/>
  <c r="BE124" i="19"/>
  <c r="BF124" i="19"/>
  <c r="BG124" i="19"/>
  <c r="BC125" i="19"/>
  <c r="BD125" i="19"/>
  <c r="BE125" i="19"/>
  <c r="BF125" i="19"/>
  <c r="BG125" i="19"/>
  <c r="BC126" i="19"/>
  <c r="BD126" i="19"/>
  <c r="BE126" i="19"/>
  <c r="BF126" i="19"/>
  <c r="BG126" i="19"/>
  <c r="BC127" i="19"/>
  <c r="BD127" i="19"/>
  <c r="BE127" i="19"/>
  <c r="BF127" i="19"/>
  <c r="BG127" i="19"/>
  <c r="BC128" i="19"/>
  <c r="BD128" i="19"/>
  <c r="BE128" i="19"/>
  <c r="BF128" i="19"/>
  <c r="BG128" i="19"/>
  <c r="BG29" i="19"/>
  <c r="BF29" i="19"/>
  <c r="BE29" i="19"/>
  <c r="BD29" i="19"/>
  <c r="BC29" i="19"/>
  <c r="AW30" i="19"/>
  <c r="AX30" i="19"/>
  <c r="AY30" i="19"/>
  <c r="AZ30" i="19"/>
  <c r="BA30" i="19"/>
  <c r="AW31" i="19"/>
  <c r="AX31" i="19"/>
  <c r="AY31" i="19"/>
  <c r="AZ31" i="19"/>
  <c r="BA31" i="19"/>
  <c r="AW32" i="19"/>
  <c r="AX32" i="19"/>
  <c r="AY32" i="19"/>
  <c r="AZ32" i="19"/>
  <c r="BA32" i="19"/>
  <c r="AW33" i="19"/>
  <c r="AX33" i="19"/>
  <c r="AY33" i="19"/>
  <c r="AZ33" i="19"/>
  <c r="BA33" i="19"/>
  <c r="AW34" i="19"/>
  <c r="AX34" i="19"/>
  <c r="AY34" i="19"/>
  <c r="AZ34" i="19"/>
  <c r="BA34" i="19"/>
  <c r="AW35" i="19"/>
  <c r="AX35" i="19"/>
  <c r="AY35" i="19"/>
  <c r="AZ35" i="19"/>
  <c r="BA35" i="19"/>
  <c r="AW36" i="19"/>
  <c r="AX36" i="19"/>
  <c r="AY36" i="19"/>
  <c r="AZ36" i="19"/>
  <c r="BA36" i="19"/>
  <c r="AW37" i="19"/>
  <c r="AX37" i="19"/>
  <c r="AY37" i="19"/>
  <c r="AZ37" i="19"/>
  <c r="BA37" i="19"/>
  <c r="AW38" i="19"/>
  <c r="AX38" i="19"/>
  <c r="AY38" i="19"/>
  <c r="AZ38" i="19"/>
  <c r="BA38" i="19"/>
  <c r="AW39" i="19"/>
  <c r="AX39" i="19"/>
  <c r="AY39" i="19"/>
  <c r="AZ39" i="19"/>
  <c r="BA39" i="19"/>
  <c r="AW40" i="19"/>
  <c r="AX40" i="19"/>
  <c r="AY40" i="19"/>
  <c r="AZ40" i="19"/>
  <c r="BA40" i="19"/>
  <c r="AW41" i="19"/>
  <c r="AX41" i="19"/>
  <c r="AY41" i="19"/>
  <c r="AZ41" i="19"/>
  <c r="BA41" i="19"/>
  <c r="AW42" i="19"/>
  <c r="AX42" i="19"/>
  <c r="AY42" i="19"/>
  <c r="AZ42" i="19"/>
  <c r="BA42" i="19"/>
  <c r="AW43" i="19"/>
  <c r="AX43" i="19"/>
  <c r="AY43" i="19"/>
  <c r="AZ43" i="19"/>
  <c r="BA43" i="19"/>
  <c r="AW44" i="19"/>
  <c r="AX44" i="19"/>
  <c r="AY44" i="19"/>
  <c r="AZ44" i="19"/>
  <c r="BA44" i="19"/>
  <c r="AW45" i="19"/>
  <c r="AX45" i="19"/>
  <c r="AY45" i="19"/>
  <c r="AZ45" i="19"/>
  <c r="BA45" i="19"/>
  <c r="AW46" i="19"/>
  <c r="AX46" i="19"/>
  <c r="AY46" i="19"/>
  <c r="AZ46" i="19"/>
  <c r="BA46" i="19"/>
  <c r="AW47" i="19"/>
  <c r="AX47" i="19"/>
  <c r="AY47" i="19"/>
  <c r="AZ47" i="19"/>
  <c r="BA47" i="19"/>
  <c r="AW48" i="19"/>
  <c r="AX48" i="19"/>
  <c r="AY48" i="19"/>
  <c r="AZ48" i="19"/>
  <c r="BA48" i="19"/>
  <c r="AW49" i="19"/>
  <c r="AX49" i="19"/>
  <c r="AY49" i="19"/>
  <c r="AZ49" i="19"/>
  <c r="BA49" i="19"/>
  <c r="AW50" i="19"/>
  <c r="AX50" i="19"/>
  <c r="AY50" i="19"/>
  <c r="AZ50" i="19"/>
  <c r="BA50" i="19"/>
  <c r="AW51" i="19"/>
  <c r="AX51" i="19"/>
  <c r="AY51" i="19"/>
  <c r="AZ51" i="19"/>
  <c r="BA51" i="19"/>
  <c r="AW52" i="19"/>
  <c r="AX52" i="19"/>
  <c r="AY52" i="19"/>
  <c r="AZ52" i="19"/>
  <c r="BA52" i="19"/>
  <c r="AW53" i="19"/>
  <c r="AX53" i="19"/>
  <c r="AY53" i="19"/>
  <c r="AZ53" i="19"/>
  <c r="BA53" i="19"/>
  <c r="AW54" i="19"/>
  <c r="AX54" i="19"/>
  <c r="AY54" i="19"/>
  <c r="AZ54" i="19"/>
  <c r="BA54" i="19"/>
  <c r="AW55" i="19"/>
  <c r="AX55" i="19"/>
  <c r="AY55" i="19"/>
  <c r="AZ55" i="19"/>
  <c r="BA55" i="19"/>
  <c r="AW56" i="19"/>
  <c r="AX56" i="19"/>
  <c r="AY56" i="19"/>
  <c r="AZ56" i="19"/>
  <c r="BA56" i="19"/>
  <c r="AW57" i="19"/>
  <c r="AX57" i="19"/>
  <c r="AY57" i="19"/>
  <c r="AZ57" i="19"/>
  <c r="BA57" i="19"/>
  <c r="AW58" i="19"/>
  <c r="AX58" i="19"/>
  <c r="AY58" i="19"/>
  <c r="AZ58" i="19"/>
  <c r="BA58" i="19"/>
  <c r="AW59" i="19"/>
  <c r="AX59" i="19"/>
  <c r="AY59" i="19"/>
  <c r="AZ59" i="19"/>
  <c r="BA59" i="19"/>
  <c r="AW60" i="19"/>
  <c r="AX60" i="19"/>
  <c r="AY60" i="19"/>
  <c r="AZ60" i="19"/>
  <c r="BA60" i="19"/>
  <c r="AW61" i="19"/>
  <c r="AX61" i="19"/>
  <c r="AY61" i="19"/>
  <c r="AZ61" i="19"/>
  <c r="BA61" i="19"/>
  <c r="AW62" i="19"/>
  <c r="AX62" i="19"/>
  <c r="AY62" i="19"/>
  <c r="AZ62" i="19"/>
  <c r="BA62" i="19"/>
  <c r="AW63" i="19"/>
  <c r="AX63" i="19"/>
  <c r="AY63" i="19"/>
  <c r="AZ63" i="19"/>
  <c r="BA63" i="19"/>
  <c r="AW64" i="19"/>
  <c r="AX64" i="19"/>
  <c r="AY64" i="19"/>
  <c r="AZ64" i="19"/>
  <c r="BA64" i="19"/>
  <c r="AW65" i="19"/>
  <c r="AX65" i="19"/>
  <c r="AY65" i="19"/>
  <c r="AZ65" i="19"/>
  <c r="BA65" i="19"/>
  <c r="AW66" i="19"/>
  <c r="AX66" i="19"/>
  <c r="AY66" i="19"/>
  <c r="AZ66" i="19"/>
  <c r="BA66" i="19"/>
  <c r="AW67" i="19"/>
  <c r="AX67" i="19"/>
  <c r="AY67" i="19"/>
  <c r="AZ67" i="19"/>
  <c r="BA67" i="19"/>
  <c r="AW68" i="19"/>
  <c r="AX68" i="19"/>
  <c r="AY68" i="19"/>
  <c r="AZ68" i="19"/>
  <c r="BA68" i="19"/>
  <c r="AW69" i="19"/>
  <c r="AX69" i="19"/>
  <c r="AY69" i="19"/>
  <c r="AZ69" i="19"/>
  <c r="BA69" i="19"/>
  <c r="AW70" i="19"/>
  <c r="AX70" i="19"/>
  <c r="AY70" i="19"/>
  <c r="AZ70" i="19"/>
  <c r="BA70" i="19"/>
  <c r="AW71" i="19"/>
  <c r="AX71" i="19"/>
  <c r="AY71" i="19"/>
  <c r="AZ71" i="19"/>
  <c r="BA71" i="19"/>
  <c r="AW72" i="19"/>
  <c r="AX72" i="19"/>
  <c r="AY72" i="19"/>
  <c r="AZ72" i="19"/>
  <c r="BA72" i="19"/>
  <c r="AW73" i="19"/>
  <c r="AX73" i="19"/>
  <c r="AY73" i="19"/>
  <c r="AZ73" i="19"/>
  <c r="BA73" i="19"/>
  <c r="AW74" i="19"/>
  <c r="AX74" i="19"/>
  <c r="AY74" i="19"/>
  <c r="AZ74" i="19"/>
  <c r="BA74" i="19"/>
  <c r="AW75" i="19"/>
  <c r="AX75" i="19"/>
  <c r="AY75" i="19"/>
  <c r="AZ75" i="19"/>
  <c r="BA75" i="19"/>
  <c r="AW76" i="19"/>
  <c r="AX76" i="19"/>
  <c r="AY76" i="19"/>
  <c r="AZ76" i="19"/>
  <c r="BA76" i="19"/>
  <c r="AW77" i="19"/>
  <c r="AX77" i="19"/>
  <c r="AY77" i="19"/>
  <c r="AZ77" i="19"/>
  <c r="BA77" i="19"/>
  <c r="AW78" i="19"/>
  <c r="AX78" i="19"/>
  <c r="AY78" i="19"/>
  <c r="AZ78" i="19"/>
  <c r="BA78" i="19"/>
  <c r="AW79" i="19"/>
  <c r="AX79" i="19"/>
  <c r="AY79" i="19"/>
  <c r="AZ79" i="19"/>
  <c r="BA79" i="19"/>
  <c r="AW80" i="19"/>
  <c r="AX80" i="19"/>
  <c r="AY80" i="19"/>
  <c r="AZ80" i="19"/>
  <c r="BA80" i="19"/>
  <c r="AW81" i="19"/>
  <c r="AX81" i="19"/>
  <c r="AY81" i="19"/>
  <c r="AZ81" i="19"/>
  <c r="BA81" i="19"/>
  <c r="AW82" i="19"/>
  <c r="AX82" i="19"/>
  <c r="AY82" i="19"/>
  <c r="AZ82" i="19"/>
  <c r="BA82" i="19"/>
  <c r="AW83" i="19"/>
  <c r="AX83" i="19"/>
  <c r="AY83" i="19"/>
  <c r="AZ83" i="19"/>
  <c r="BA83" i="19"/>
  <c r="AW84" i="19"/>
  <c r="AX84" i="19"/>
  <c r="AY84" i="19"/>
  <c r="AZ84" i="19"/>
  <c r="BA84" i="19"/>
  <c r="AW85" i="19"/>
  <c r="AX85" i="19"/>
  <c r="AY85" i="19"/>
  <c r="AZ85" i="19"/>
  <c r="BA85" i="19"/>
  <c r="AW86" i="19"/>
  <c r="AX86" i="19"/>
  <c r="AY86" i="19"/>
  <c r="AZ86" i="19"/>
  <c r="BA86" i="19"/>
  <c r="AW87" i="19"/>
  <c r="AX87" i="19"/>
  <c r="AY87" i="19"/>
  <c r="AZ87" i="19"/>
  <c r="BA87" i="19"/>
  <c r="AW88" i="19"/>
  <c r="AX88" i="19"/>
  <c r="AY88" i="19"/>
  <c r="AZ88" i="19"/>
  <c r="BA88" i="19"/>
  <c r="AW89" i="19"/>
  <c r="AX89" i="19"/>
  <c r="AY89" i="19"/>
  <c r="AZ89" i="19"/>
  <c r="BA89" i="19"/>
  <c r="AW90" i="19"/>
  <c r="AX90" i="19"/>
  <c r="AY90" i="19"/>
  <c r="AZ90" i="19"/>
  <c r="BA90" i="19"/>
  <c r="AW91" i="19"/>
  <c r="AX91" i="19"/>
  <c r="AY91" i="19"/>
  <c r="AZ91" i="19"/>
  <c r="BA91" i="19"/>
  <c r="AW92" i="19"/>
  <c r="AX92" i="19"/>
  <c r="AY92" i="19"/>
  <c r="AZ92" i="19"/>
  <c r="BA92" i="19"/>
  <c r="AW93" i="19"/>
  <c r="AX93" i="19"/>
  <c r="AY93" i="19"/>
  <c r="AZ93" i="19"/>
  <c r="BA93" i="19"/>
  <c r="AW94" i="19"/>
  <c r="AX94" i="19"/>
  <c r="AY94" i="19"/>
  <c r="AZ94" i="19"/>
  <c r="BA94" i="19"/>
  <c r="AW95" i="19"/>
  <c r="AX95" i="19"/>
  <c r="AY95" i="19"/>
  <c r="AZ95" i="19"/>
  <c r="BA95" i="19"/>
  <c r="AW96" i="19"/>
  <c r="AX96" i="19"/>
  <c r="AY96" i="19"/>
  <c r="AZ96" i="19"/>
  <c r="BA96" i="19"/>
  <c r="AW97" i="19"/>
  <c r="AX97" i="19"/>
  <c r="AY97" i="19"/>
  <c r="AZ97" i="19"/>
  <c r="BA97" i="19"/>
  <c r="AW98" i="19"/>
  <c r="AX98" i="19"/>
  <c r="AY98" i="19"/>
  <c r="AZ98" i="19"/>
  <c r="BA98" i="19"/>
  <c r="AW99" i="19"/>
  <c r="AX99" i="19"/>
  <c r="AY99" i="19"/>
  <c r="AZ99" i="19"/>
  <c r="BA99" i="19"/>
  <c r="AW100" i="19"/>
  <c r="AX100" i="19"/>
  <c r="AY100" i="19"/>
  <c r="AZ100" i="19"/>
  <c r="BA100" i="19"/>
  <c r="AW101" i="19"/>
  <c r="AX101" i="19"/>
  <c r="AY101" i="19"/>
  <c r="AZ101" i="19"/>
  <c r="BA101" i="19"/>
  <c r="AW102" i="19"/>
  <c r="AX102" i="19"/>
  <c r="AY102" i="19"/>
  <c r="AZ102" i="19"/>
  <c r="BA102" i="19"/>
  <c r="AW103" i="19"/>
  <c r="AX103" i="19"/>
  <c r="AY103" i="19"/>
  <c r="AZ103" i="19"/>
  <c r="BA103" i="19"/>
  <c r="AW104" i="19"/>
  <c r="AX104" i="19"/>
  <c r="AY104" i="19"/>
  <c r="AZ104" i="19"/>
  <c r="BA104" i="19"/>
  <c r="AW105" i="19"/>
  <c r="AX105" i="19"/>
  <c r="AY105" i="19"/>
  <c r="AZ105" i="19"/>
  <c r="BA105" i="19"/>
  <c r="AW106" i="19"/>
  <c r="AX106" i="19"/>
  <c r="AY106" i="19"/>
  <c r="AZ106" i="19"/>
  <c r="BA106" i="19"/>
  <c r="AW107" i="19"/>
  <c r="AX107" i="19"/>
  <c r="AY107" i="19"/>
  <c r="AZ107" i="19"/>
  <c r="BA107" i="19"/>
  <c r="AW108" i="19"/>
  <c r="AX108" i="19"/>
  <c r="AY108" i="19"/>
  <c r="AZ108" i="19"/>
  <c r="BA108" i="19"/>
  <c r="AW109" i="19"/>
  <c r="AX109" i="19"/>
  <c r="AY109" i="19"/>
  <c r="AZ109" i="19"/>
  <c r="BA109" i="19"/>
  <c r="AW110" i="19"/>
  <c r="AX110" i="19"/>
  <c r="AY110" i="19"/>
  <c r="AZ110" i="19"/>
  <c r="BA110" i="19"/>
  <c r="AW111" i="19"/>
  <c r="AX111" i="19"/>
  <c r="AY111" i="19"/>
  <c r="AZ111" i="19"/>
  <c r="BA111" i="19"/>
  <c r="AW112" i="19"/>
  <c r="AX112" i="19"/>
  <c r="AY112" i="19"/>
  <c r="AZ112" i="19"/>
  <c r="BA112" i="19"/>
  <c r="AW113" i="19"/>
  <c r="AX113" i="19"/>
  <c r="AY113" i="19"/>
  <c r="AZ113" i="19"/>
  <c r="BA113" i="19"/>
  <c r="AW114" i="19"/>
  <c r="AX114" i="19"/>
  <c r="AY114" i="19"/>
  <c r="AZ114" i="19"/>
  <c r="BA114" i="19"/>
  <c r="AW115" i="19"/>
  <c r="AX115" i="19"/>
  <c r="AY115" i="19"/>
  <c r="AZ115" i="19"/>
  <c r="BA115" i="19"/>
  <c r="AW116" i="19"/>
  <c r="AX116" i="19"/>
  <c r="AY116" i="19"/>
  <c r="AZ116" i="19"/>
  <c r="BA116" i="19"/>
  <c r="AW117" i="19"/>
  <c r="AX117" i="19"/>
  <c r="AY117" i="19"/>
  <c r="AZ117" i="19"/>
  <c r="BA117" i="19"/>
  <c r="AW118" i="19"/>
  <c r="AX118" i="19"/>
  <c r="AY118" i="19"/>
  <c r="AZ118" i="19"/>
  <c r="BA118" i="19"/>
  <c r="AW119" i="19"/>
  <c r="AX119" i="19"/>
  <c r="AY119" i="19"/>
  <c r="AZ119" i="19"/>
  <c r="BA119" i="19"/>
  <c r="AW120" i="19"/>
  <c r="AX120" i="19"/>
  <c r="AY120" i="19"/>
  <c r="AZ120" i="19"/>
  <c r="BA120" i="19"/>
  <c r="AW121" i="19"/>
  <c r="AX121" i="19"/>
  <c r="AY121" i="19"/>
  <c r="AZ121" i="19"/>
  <c r="BA121" i="19"/>
  <c r="AW122" i="19"/>
  <c r="AX122" i="19"/>
  <c r="AY122" i="19"/>
  <c r="AZ122" i="19"/>
  <c r="BA122" i="19"/>
  <c r="AW123" i="19"/>
  <c r="AX123" i="19"/>
  <c r="AY123" i="19"/>
  <c r="AZ123" i="19"/>
  <c r="BA123" i="19"/>
  <c r="AW124" i="19"/>
  <c r="AX124" i="19"/>
  <c r="AY124" i="19"/>
  <c r="AZ124" i="19"/>
  <c r="BA124" i="19"/>
  <c r="AW125" i="19"/>
  <c r="AX125" i="19"/>
  <c r="AY125" i="19"/>
  <c r="AZ125" i="19"/>
  <c r="BA125" i="19"/>
  <c r="AW126" i="19"/>
  <c r="AX126" i="19"/>
  <c r="AY126" i="19"/>
  <c r="AZ126" i="19"/>
  <c r="BA126" i="19"/>
  <c r="AW127" i="19"/>
  <c r="AX127" i="19"/>
  <c r="AY127" i="19"/>
  <c r="AZ127" i="19"/>
  <c r="BA127" i="19"/>
  <c r="AW128" i="19"/>
  <c r="AX128" i="19"/>
  <c r="AY128" i="19"/>
  <c r="AZ128" i="19"/>
  <c r="BA128" i="19"/>
  <c r="BA29" i="19"/>
  <c r="AZ29" i="19"/>
  <c r="AY29" i="19"/>
  <c r="AX29" i="19"/>
  <c r="AW29" i="19"/>
  <c r="BB30" i="19"/>
  <c r="BB31" i="19"/>
  <c r="BB32" i="19"/>
  <c r="BB33" i="19"/>
  <c r="BB34" i="19"/>
  <c r="BB35" i="19"/>
  <c r="BB36" i="19"/>
  <c r="BB37" i="19"/>
  <c r="BB38" i="19"/>
  <c r="BB39" i="19"/>
  <c r="BB40" i="19"/>
  <c r="BB41" i="19"/>
  <c r="BB42" i="19"/>
  <c r="BB43" i="19"/>
  <c r="BB44" i="19"/>
  <c r="BB45" i="19"/>
  <c r="BB46" i="19"/>
  <c r="BB47" i="19"/>
  <c r="BB48" i="19"/>
  <c r="BB49" i="19"/>
  <c r="BB50" i="19"/>
  <c r="BB51" i="19"/>
  <c r="BB52" i="19"/>
  <c r="BB53" i="19"/>
  <c r="BB54" i="19"/>
  <c r="BB55" i="19"/>
  <c r="BB56" i="19"/>
  <c r="BB57" i="19"/>
  <c r="BB58" i="19"/>
  <c r="BB59" i="19"/>
  <c r="BB60" i="19"/>
  <c r="BB61" i="19"/>
  <c r="BB62" i="19"/>
  <c r="BB63" i="19"/>
  <c r="BB64" i="19"/>
  <c r="BB65" i="19"/>
  <c r="BB66" i="19"/>
  <c r="BB67" i="19"/>
  <c r="BB68" i="19"/>
  <c r="BB69" i="19"/>
  <c r="BB70" i="19"/>
  <c r="BB71" i="19"/>
  <c r="BB72" i="19"/>
  <c r="BB73" i="19"/>
  <c r="BB74" i="19"/>
  <c r="BB75" i="19"/>
  <c r="BB76" i="19"/>
  <c r="BB77" i="19"/>
  <c r="BB78" i="19"/>
  <c r="BB79" i="19"/>
  <c r="BB80" i="19"/>
  <c r="BB81" i="19"/>
  <c r="BB82" i="19"/>
  <c r="BB83" i="19"/>
  <c r="BB84" i="19"/>
  <c r="BB85" i="19"/>
  <c r="BB86" i="19"/>
  <c r="BB87" i="19"/>
  <c r="BB88" i="19"/>
  <c r="BB89" i="19"/>
  <c r="BB90" i="19"/>
  <c r="BB91" i="19"/>
  <c r="BB92" i="19"/>
  <c r="BB93" i="19"/>
  <c r="BB94" i="19"/>
  <c r="BB95" i="19"/>
  <c r="BB96" i="19"/>
  <c r="BB97" i="19"/>
  <c r="BB98" i="19"/>
  <c r="BB99" i="19"/>
  <c r="BB100" i="19"/>
  <c r="BB101" i="19"/>
  <c r="BB102" i="19"/>
  <c r="BB103" i="19"/>
  <c r="BB104" i="19"/>
  <c r="BB105" i="19"/>
  <c r="BB106" i="19"/>
  <c r="BB107" i="19"/>
  <c r="BB108" i="19"/>
  <c r="BB109" i="19"/>
  <c r="BB110" i="19"/>
  <c r="BB111" i="19"/>
  <c r="BB112" i="19"/>
  <c r="BB113" i="19"/>
  <c r="BB114" i="19"/>
  <c r="BB115" i="19"/>
  <c r="BB116" i="19"/>
  <c r="BB117" i="19"/>
  <c r="BB118" i="19"/>
  <c r="BB119" i="19"/>
  <c r="BB120" i="19"/>
  <c r="BB121" i="19"/>
  <c r="BB122" i="19"/>
  <c r="BB123" i="19"/>
  <c r="BB124" i="19"/>
  <c r="BB125" i="19"/>
  <c r="BB126" i="19"/>
  <c r="BB127" i="19"/>
  <c r="BB128" i="19"/>
  <c r="BB29" i="19"/>
  <c r="AV30" i="19"/>
  <c r="AV31" i="19"/>
  <c r="AV32" i="19"/>
  <c r="AV33" i="19"/>
  <c r="AV34" i="19"/>
  <c r="AV35" i="19"/>
  <c r="AV36" i="19"/>
  <c r="AV37" i="19"/>
  <c r="AV38" i="19"/>
  <c r="AV39" i="19"/>
  <c r="AV40" i="19"/>
  <c r="AV41" i="19"/>
  <c r="AV42" i="19"/>
  <c r="AV43" i="19"/>
  <c r="AV44" i="19"/>
  <c r="AV45" i="19"/>
  <c r="AV46" i="19"/>
  <c r="AV47" i="19"/>
  <c r="AV48" i="19"/>
  <c r="AV49" i="19"/>
  <c r="AV50" i="19"/>
  <c r="AV51" i="19"/>
  <c r="AV52" i="19"/>
  <c r="AV53" i="19"/>
  <c r="AV54" i="19"/>
  <c r="AV55" i="19"/>
  <c r="AV56" i="19"/>
  <c r="AV57" i="19"/>
  <c r="AV58" i="19"/>
  <c r="AV59" i="19"/>
  <c r="AV60" i="19"/>
  <c r="AV61" i="19"/>
  <c r="AV62" i="19"/>
  <c r="AV63" i="19"/>
  <c r="AV64" i="19"/>
  <c r="AV65" i="19"/>
  <c r="AV66" i="19"/>
  <c r="AV67" i="19"/>
  <c r="AV68" i="19"/>
  <c r="AV69" i="19"/>
  <c r="AV70" i="19"/>
  <c r="AV71" i="19"/>
  <c r="AV72" i="19"/>
  <c r="AV73" i="19"/>
  <c r="AV74" i="19"/>
  <c r="AV75" i="19"/>
  <c r="AV76" i="19"/>
  <c r="AV77" i="19"/>
  <c r="AV78" i="19"/>
  <c r="AV79" i="19"/>
  <c r="AV80" i="19"/>
  <c r="AV81" i="19"/>
  <c r="AV82" i="19"/>
  <c r="AV83" i="19"/>
  <c r="AV84" i="19"/>
  <c r="AV85" i="19"/>
  <c r="AV86" i="19"/>
  <c r="AV87" i="19"/>
  <c r="AV88" i="19"/>
  <c r="AV89" i="19"/>
  <c r="AV90" i="19"/>
  <c r="AV91" i="19"/>
  <c r="AV92" i="19"/>
  <c r="AV93" i="19"/>
  <c r="AV94" i="19"/>
  <c r="AV95" i="19"/>
  <c r="AV96" i="19"/>
  <c r="AV97" i="19"/>
  <c r="AV98" i="19"/>
  <c r="AV99" i="19"/>
  <c r="AV100" i="19"/>
  <c r="AV101" i="19"/>
  <c r="AV102" i="19"/>
  <c r="AV103" i="19"/>
  <c r="AV104" i="19"/>
  <c r="AV105" i="19"/>
  <c r="AV106" i="19"/>
  <c r="AV107" i="19"/>
  <c r="AV108" i="19"/>
  <c r="AV109" i="19"/>
  <c r="AV110" i="19"/>
  <c r="AV111" i="19"/>
  <c r="AV112" i="19"/>
  <c r="AV113" i="19"/>
  <c r="AV114" i="19"/>
  <c r="AV115" i="19"/>
  <c r="AV116" i="19"/>
  <c r="AV117" i="19"/>
  <c r="AV118" i="19"/>
  <c r="AV119" i="19"/>
  <c r="AV120" i="19"/>
  <c r="AV121" i="19"/>
  <c r="AV122" i="19"/>
  <c r="AV123" i="19"/>
  <c r="AV124" i="19"/>
  <c r="AV125" i="19"/>
  <c r="AV126" i="19"/>
  <c r="AV127" i="19"/>
  <c r="AV128" i="19"/>
  <c r="AV29" i="19"/>
  <c r="BN22" i="18"/>
  <c r="BO22" i="18"/>
  <c r="BP22" i="18"/>
  <c r="BQ22" i="18"/>
  <c r="BR22" i="18"/>
  <c r="BN23" i="18"/>
  <c r="BO23" i="18"/>
  <c r="BP23" i="18"/>
  <c r="BQ23" i="18"/>
  <c r="BR23" i="18"/>
  <c r="BN24" i="18"/>
  <c r="BO24" i="18"/>
  <c r="BP24" i="18"/>
  <c r="BQ24" i="18"/>
  <c r="BR24" i="18"/>
  <c r="BN25" i="18"/>
  <c r="BO25" i="18"/>
  <c r="BP25" i="18"/>
  <c r="BQ25" i="18"/>
  <c r="BR25" i="18"/>
  <c r="BN26" i="18"/>
  <c r="BO26" i="18"/>
  <c r="BP26" i="18"/>
  <c r="BQ26" i="18"/>
  <c r="BR26" i="18"/>
  <c r="BN27" i="18"/>
  <c r="BO27" i="18"/>
  <c r="BP27" i="18"/>
  <c r="BQ27" i="18"/>
  <c r="BR27" i="18"/>
  <c r="BN28" i="18"/>
  <c r="BO28" i="18"/>
  <c r="BP28" i="18"/>
  <c r="BQ28" i="18"/>
  <c r="BR28" i="18"/>
  <c r="BN29" i="18"/>
  <c r="BO29" i="18"/>
  <c r="BP29" i="18"/>
  <c r="BQ29" i="18"/>
  <c r="BR29" i="18"/>
  <c r="BN30" i="18"/>
  <c r="BO30" i="18"/>
  <c r="BP30" i="18"/>
  <c r="BQ30" i="18"/>
  <c r="BR30" i="18"/>
  <c r="BN31" i="18"/>
  <c r="BO31" i="18"/>
  <c r="BP31" i="18"/>
  <c r="BQ31" i="18"/>
  <c r="BR31" i="18"/>
  <c r="BN32" i="18"/>
  <c r="BO32" i="18"/>
  <c r="BP32" i="18"/>
  <c r="BQ32" i="18"/>
  <c r="BR32" i="18"/>
  <c r="BN33" i="18"/>
  <c r="BO33" i="18"/>
  <c r="BP33" i="18"/>
  <c r="BQ33" i="18"/>
  <c r="BR33" i="18"/>
  <c r="BN34" i="18"/>
  <c r="BO34" i="18"/>
  <c r="BP34" i="18"/>
  <c r="BQ34" i="18"/>
  <c r="BR34" i="18"/>
  <c r="BN35" i="18"/>
  <c r="BO35" i="18"/>
  <c r="BP35" i="18"/>
  <c r="BQ35" i="18"/>
  <c r="BR35" i="18"/>
  <c r="BN36" i="18"/>
  <c r="BO36" i="18"/>
  <c r="BP36" i="18"/>
  <c r="BQ36" i="18"/>
  <c r="BR36" i="18"/>
  <c r="BN37" i="18"/>
  <c r="BO37" i="18"/>
  <c r="BP37" i="18"/>
  <c r="BQ37" i="18"/>
  <c r="BR37" i="18"/>
  <c r="BN38" i="18"/>
  <c r="BO38" i="18"/>
  <c r="BP38" i="18"/>
  <c r="BQ38" i="18"/>
  <c r="BR38" i="18"/>
  <c r="BN39" i="18"/>
  <c r="BO39" i="18"/>
  <c r="BP39" i="18"/>
  <c r="BQ39" i="18"/>
  <c r="BR39" i="18"/>
  <c r="BN40" i="18"/>
  <c r="BO40" i="18"/>
  <c r="BP40" i="18"/>
  <c r="BQ40" i="18"/>
  <c r="BR40" i="18"/>
  <c r="BN41" i="18"/>
  <c r="BO41" i="18"/>
  <c r="BP41" i="18"/>
  <c r="BQ41" i="18"/>
  <c r="BR41" i="18"/>
  <c r="BN42" i="18"/>
  <c r="BO42" i="18"/>
  <c r="BP42" i="18"/>
  <c r="BQ42" i="18"/>
  <c r="BR42" i="18"/>
  <c r="BN43" i="18"/>
  <c r="BO43" i="18"/>
  <c r="BP43" i="18"/>
  <c r="BQ43" i="18"/>
  <c r="BR43" i="18"/>
  <c r="BN44" i="18"/>
  <c r="BO44" i="18"/>
  <c r="BP44" i="18"/>
  <c r="BQ44" i="18"/>
  <c r="BR44" i="18"/>
  <c r="BN45" i="18"/>
  <c r="BO45" i="18"/>
  <c r="BP45" i="18"/>
  <c r="BQ45" i="18"/>
  <c r="BR45" i="18"/>
  <c r="BN46" i="18"/>
  <c r="BO46" i="18"/>
  <c r="BP46" i="18"/>
  <c r="BQ46" i="18"/>
  <c r="BR46" i="18"/>
  <c r="BN47" i="18"/>
  <c r="BO47" i="18"/>
  <c r="BP47" i="18"/>
  <c r="BQ47" i="18"/>
  <c r="BR47" i="18"/>
  <c r="BN48" i="18"/>
  <c r="BO48" i="18"/>
  <c r="BP48" i="18"/>
  <c r="BQ48" i="18"/>
  <c r="BR48" i="18"/>
  <c r="BN49" i="18"/>
  <c r="BO49" i="18"/>
  <c r="BP49" i="18"/>
  <c r="BQ49" i="18"/>
  <c r="BR49" i="18"/>
  <c r="BN50" i="18"/>
  <c r="BO50" i="18"/>
  <c r="BP50" i="18"/>
  <c r="BQ50" i="18"/>
  <c r="BR50" i="18"/>
  <c r="BN51" i="18"/>
  <c r="BO51" i="18"/>
  <c r="BP51" i="18"/>
  <c r="BQ51" i="18"/>
  <c r="BR51" i="18"/>
  <c r="BN52" i="18"/>
  <c r="BO52" i="18"/>
  <c r="BP52" i="18"/>
  <c r="BQ52" i="18"/>
  <c r="BR52" i="18"/>
  <c r="BN53" i="18"/>
  <c r="BO53" i="18"/>
  <c r="BP53" i="18"/>
  <c r="BQ53" i="18"/>
  <c r="BR53" i="18"/>
  <c r="BN54" i="18"/>
  <c r="BO54" i="18"/>
  <c r="BP54" i="18"/>
  <c r="BQ54" i="18"/>
  <c r="BR54" i="18"/>
  <c r="BN55" i="18"/>
  <c r="BO55" i="18"/>
  <c r="BP55" i="18"/>
  <c r="BQ55" i="18"/>
  <c r="BR55" i="18"/>
  <c r="BN56" i="18"/>
  <c r="BO56" i="18"/>
  <c r="BP56" i="18"/>
  <c r="BQ56" i="18"/>
  <c r="BR56" i="18"/>
  <c r="BN57" i="18"/>
  <c r="BO57" i="18"/>
  <c r="BP57" i="18"/>
  <c r="BQ57" i="18"/>
  <c r="BR57" i="18"/>
  <c r="BN58" i="18"/>
  <c r="BO58" i="18"/>
  <c r="BP58" i="18"/>
  <c r="BQ58" i="18"/>
  <c r="BR58" i="18"/>
  <c r="BN59" i="18"/>
  <c r="BO59" i="18"/>
  <c r="BP59" i="18"/>
  <c r="BQ59" i="18"/>
  <c r="BR59" i="18"/>
  <c r="BN60" i="18"/>
  <c r="BO60" i="18"/>
  <c r="BP60" i="18"/>
  <c r="BQ60" i="18"/>
  <c r="BR60" i="18"/>
  <c r="BN61" i="18"/>
  <c r="BO61" i="18"/>
  <c r="BP61" i="18"/>
  <c r="BQ61" i="18"/>
  <c r="BR61" i="18"/>
  <c r="BN62" i="18"/>
  <c r="BO62" i="18"/>
  <c r="BP62" i="18"/>
  <c r="BQ62" i="18"/>
  <c r="BR62" i="18"/>
  <c r="BN63" i="18"/>
  <c r="BO63" i="18"/>
  <c r="BP63" i="18"/>
  <c r="BQ63" i="18"/>
  <c r="BR63" i="18"/>
  <c r="BN64" i="18"/>
  <c r="BO64" i="18"/>
  <c r="BP64" i="18"/>
  <c r="BQ64" i="18"/>
  <c r="BR64" i="18"/>
  <c r="BN65" i="18"/>
  <c r="BO65" i="18"/>
  <c r="BP65" i="18"/>
  <c r="BQ65" i="18"/>
  <c r="BR65" i="18"/>
  <c r="BN66" i="18"/>
  <c r="BO66" i="18"/>
  <c r="BP66" i="18"/>
  <c r="BQ66" i="18"/>
  <c r="BR66" i="18"/>
  <c r="BN67" i="18"/>
  <c r="BO67" i="18"/>
  <c r="BP67" i="18"/>
  <c r="BQ67" i="18"/>
  <c r="BR67" i="18"/>
  <c r="BN68" i="18"/>
  <c r="BO68" i="18"/>
  <c r="BP68" i="18"/>
  <c r="BQ68" i="18"/>
  <c r="BR68" i="18"/>
  <c r="BN69" i="18"/>
  <c r="BO69" i="18"/>
  <c r="BP69" i="18"/>
  <c r="BQ69" i="18"/>
  <c r="BR69" i="18"/>
  <c r="BN70" i="18"/>
  <c r="BO70" i="18"/>
  <c r="BP70" i="18"/>
  <c r="BQ70" i="18"/>
  <c r="BR70" i="18"/>
  <c r="BN71" i="18"/>
  <c r="BO71" i="18"/>
  <c r="BP71" i="18"/>
  <c r="BQ71" i="18"/>
  <c r="BR71" i="18"/>
  <c r="BN72" i="18"/>
  <c r="BO72" i="18"/>
  <c r="BP72" i="18"/>
  <c r="BQ72" i="18"/>
  <c r="BR72" i="18"/>
  <c r="BN73" i="18"/>
  <c r="BO73" i="18"/>
  <c r="BP73" i="18"/>
  <c r="BQ73" i="18"/>
  <c r="BR73" i="18"/>
  <c r="BN74" i="18"/>
  <c r="BO74" i="18"/>
  <c r="BP74" i="18"/>
  <c r="BQ74" i="18"/>
  <c r="BR74" i="18"/>
  <c r="BN75" i="18"/>
  <c r="BO75" i="18"/>
  <c r="BP75" i="18"/>
  <c r="BQ75" i="18"/>
  <c r="BR75" i="18"/>
  <c r="BN76" i="18"/>
  <c r="BO76" i="18"/>
  <c r="BP76" i="18"/>
  <c r="BQ76" i="18"/>
  <c r="BR76" i="18"/>
  <c r="BN77" i="18"/>
  <c r="BO77" i="18"/>
  <c r="BP77" i="18"/>
  <c r="BQ77" i="18"/>
  <c r="BR77" i="18"/>
  <c r="BN78" i="18"/>
  <c r="BO78" i="18"/>
  <c r="BP78" i="18"/>
  <c r="BQ78" i="18"/>
  <c r="BR78" i="18"/>
  <c r="BN79" i="18"/>
  <c r="BO79" i="18"/>
  <c r="BP79" i="18"/>
  <c r="BQ79" i="18"/>
  <c r="BR79" i="18"/>
  <c r="BN80" i="18"/>
  <c r="BO80" i="18"/>
  <c r="BP80" i="18"/>
  <c r="BQ80" i="18"/>
  <c r="BR80" i="18"/>
  <c r="BN81" i="18"/>
  <c r="BO81" i="18"/>
  <c r="BP81" i="18"/>
  <c r="BQ81" i="18"/>
  <c r="BR81" i="18"/>
  <c r="BN82" i="18"/>
  <c r="BO82" i="18"/>
  <c r="BP82" i="18"/>
  <c r="BQ82" i="18"/>
  <c r="BR82" i="18"/>
  <c r="BN83" i="18"/>
  <c r="BO83" i="18"/>
  <c r="BP83" i="18"/>
  <c r="BQ83" i="18"/>
  <c r="BR83" i="18"/>
  <c r="BN84" i="18"/>
  <c r="BO84" i="18"/>
  <c r="BP84" i="18"/>
  <c r="BQ84" i="18"/>
  <c r="BR84" i="18"/>
  <c r="BN85" i="18"/>
  <c r="BO85" i="18"/>
  <c r="BP85" i="18"/>
  <c r="BQ85" i="18"/>
  <c r="BR85" i="18"/>
  <c r="BN86" i="18"/>
  <c r="BO86" i="18"/>
  <c r="BP86" i="18"/>
  <c r="BQ86" i="18"/>
  <c r="BR86" i="18"/>
  <c r="BN87" i="18"/>
  <c r="BO87" i="18"/>
  <c r="BP87" i="18"/>
  <c r="BQ87" i="18"/>
  <c r="BR87" i="18"/>
  <c r="BN88" i="18"/>
  <c r="BO88" i="18"/>
  <c r="BP88" i="18"/>
  <c r="BQ88" i="18"/>
  <c r="BR88" i="18"/>
  <c r="BN89" i="18"/>
  <c r="BO89" i="18"/>
  <c r="BP89" i="18"/>
  <c r="BQ89" i="18"/>
  <c r="BR89" i="18"/>
  <c r="BN90" i="18"/>
  <c r="BO90" i="18"/>
  <c r="BP90" i="18"/>
  <c r="BQ90" i="18"/>
  <c r="BR90" i="18"/>
  <c r="BN91" i="18"/>
  <c r="BO91" i="18"/>
  <c r="BP91" i="18"/>
  <c r="BQ91" i="18"/>
  <c r="BR91" i="18"/>
  <c r="BN92" i="18"/>
  <c r="BO92" i="18"/>
  <c r="BP92" i="18"/>
  <c r="BQ92" i="18"/>
  <c r="BR92" i="18"/>
  <c r="BN93" i="18"/>
  <c r="BO93" i="18"/>
  <c r="BP93" i="18"/>
  <c r="BQ93" i="18"/>
  <c r="BR93" i="18"/>
  <c r="BN94" i="18"/>
  <c r="BO94" i="18"/>
  <c r="BP94" i="18"/>
  <c r="BQ94" i="18"/>
  <c r="BR94" i="18"/>
  <c r="BN95" i="18"/>
  <c r="BO95" i="18"/>
  <c r="BP95" i="18"/>
  <c r="BQ95" i="18"/>
  <c r="BR95" i="18"/>
  <c r="BN96" i="18"/>
  <c r="BO96" i="18"/>
  <c r="BP96" i="18"/>
  <c r="BQ96" i="18"/>
  <c r="BR96" i="18"/>
  <c r="BN97" i="18"/>
  <c r="BO97" i="18"/>
  <c r="BP97" i="18"/>
  <c r="BQ97" i="18"/>
  <c r="BR97" i="18"/>
  <c r="BN98" i="18"/>
  <c r="BO98" i="18"/>
  <c r="BP98" i="18"/>
  <c r="BQ98" i="18"/>
  <c r="BR98" i="18"/>
  <c r="BN99" i="18"/>
  <c r="BO99" i="18"/>
  <c r="BP99" i="18"/>
  <c r="BQ99" i="18"/>
  <c r="BR99" i="18"/>
  <c r="BN100" i="18"/>
  <c r="BO100" i="18"/>
  <c r="BP100" i="18"/>
  <c r="BQ100" i="18"/>
  <c r="BR100" i="18"/>
  <c r="BN101" i="18"/>
  <c r="BO101" i="18"/>
  <c r="BP101" i="18"/>
  <c r="BQ101" i="18"/>
  <c r="BR101" i="18"/>
  <c r="BN102" i="18"/>
  <c r="BO102" i="18"/>
  <c r="BP102" i="18"/>
  <c r="BQ102" i="18"/>
  <c r="BR102" i="18"/>
  <c r="BN103" i="18"/>
  <c r="BO103" i="18"/>
  <c r="BP103" i="18"/>
  <c r="BQ103" i="18"/>
  <c r="BR103" i="18"/>
  <c r="BN104" i="18"/>
  <c r="BO104" i="18"/>
  <c r="BP104" i="18"/>
  <c r="BQ104" i="18"/>
  <c r="BR104" i="18"/>
  <c r="BN105" i="18"/>
  <c r="BO105" i="18"/>
  <c r="BP105" i="18"/>
  <c r="BQ105" i="18"/>
  <c r="BR105" i="18"/>
  <c r="BN106" i="18"/>
  <c r="BO106" i="18"/>
  <c r="BP106" i="18"/>
  <c r="BQ106" i="18"/>
  <c r="BR106" i="18"/>
  <c r="BN107" i="18"/>
  <c r="BO107" i="18"/>
  <c r="BP107" i="18"/>
  <c r="BQ107" i="18"/>
  <c r="BR107" i="18"/>
  <c r="BN108" i="18"/>
  <c r="BO108" i="18"/>
  <c r="BP108" i="18"/>
  <c r="BQ108" i="18"/>
  <c r="BR108" i="18"/>
  <c r="BN109" i="18"/>
  <c r="BO109" i="18"/>
  <c r="BP109" i="18"/>
  <c r="BQ109" i="18"/>
  <c r="BR109" i="18"/>
  <c r="BN110" i="18"/>
  <c r="BO110" i="18"/>
  <c r="BP110" i="18"/>
  <c r="BQ110" i="18"/>
  <c r="BR110" i="18"/>
  <c r="BN111" i="18"/>
  <c r="BO111" i="18"/>
  <c r="BP111" i="18"/>
  <c r="BQ111" i="18"/>
  <c r="BR111" i="18"/>
  <c r="BN112" i="18"/>
  <c r="BO112" i="18"/>
  <c r="BP112" i="18"/>
  <c r="BQ112" i="18"/>
  <c r="BR112" i="18"/>
  <c r="BN113" i="18"/>
  <c r="BO113" i="18"/>
  <c r="BP113" i="18"/>
  <c r="BQ113" i="18"/>
  <c r="BR113" i="18"/>
  <c r="BN114" i="18"/>
  <c r="BO114" i="18"/>
  <c r="BP114" i="18"/>
  <c r="BQ114" i="18"/>
  <c r="BR114" i="18"/>
  <c r="BN115" i="18"/>
  <c r="BO115" i="18"/>
  <c r="BP115" i="18"/>
  <c r="BQ115" i="18"/>
  <c r="BR115" i="18"/>
  <c r="BN116" i="18"/>
  <c r="BO116" i="18"/>
  <c r="BP116" i="18"/>
  <c r="BQ116" i="18"/>
  <c r="BR116" i="18"/>
  <c r="BN117" i="18"/>
  <c r="BO117" i="18"/>
  <c r="BP117" i="18"/>
  <c r="BQ117" i="18"/>
  <c r="BR117" i="18"/>
  <c r="BN118" i="18"/>
  <c r="BO118" i="18"/>
  <c r="BP118" i="18"/>
  <c r="BQ118" i="18"/>
  <c r="BR118" i="18"/>
  <c r="BN119" i="18"/>
  <c r="BO119" i="18"/>
  <c r="BP119" i="18"/>
  <c r="BQ119" i="18"/>
  <c r="BR119" i="18"/>
  <c r="BN120" i="18"/>
  <c r="BO120" i="18"/>
  <c r="BP120" i="18"/>
  <c r="BQ120" i="18"/>
  <c r="BR120" i="18"/>
  <c r="BR21" i="18"/>
  <c r="BQ21" i="18"/>
  <c r="BP21" i="18"/>
  <c r="BO21" i="18"/>
  <c r="BN21" i="18"/>
  <c r="BH22" i="18"/>
  <c r="BI22" i="18"/>
  <c r="BJ22" i="18"/>
  <c r="BK22" i="18"/>
  <c r="BL22" i="18"/>
  <c r="BH23" i="18"/>
  <c r="BI23" i="18"/>
  <c r="BJ23" i="18"/>
  <c r="BK23" i="18"/>
  <c r="BL23" i="18"/>
  <c r="BH24" i="18"/>
  <c r="BI24" i="18"/>
  <c r="BJ24" i="18"/>
  <c r="BK24" i="18"/>
  <c r="BL24" i="18"/>
  <c r="BH25" i="18"/>
  <c r="BI25" i="18"/>
  <c r="BJ25" i="18"/>
  <c r="BK25" i="18"/>
  <c r="BL25" i="18"/>
  <c r="BH26" i="18"/>
  <c r="BI26" i="18"/>
  <c r="BJ26" i="18"/>
  <c r="BK26" i="18"/>
  <c r="BL26" i="18"/>
  <c r="BH27" i="18"/>
  <c r="BI27" i="18"/>
  <c r="BJ27" i="18"/>
  <c r="BK27" i="18"/>
  <c r="BL27" i="18"/>
  <c r="BH28" i="18"/>
  <c r="BI28" i="18"/>
  <c r="BJ28" i="18"/>
  <c r="BK28" i="18"/>
  <c r="BL28" i="18"/>
  <c r="BH29" i="18"/>
  <c r="BI29" i="18"/>
  <c r="BJ29" i="18"/>
  <c r="BK29" i="18"/>
  <c r="BL29" i="18"/>
  <c r="BH30" i="18"/>
  <c r="BI30" i="18"/>
  <c r="BJ30" i="18"/>
  <c r="BK30" i="18"/>
  <c r="BL30" i="18"/>
  <c r="BH31" i="18"/>
  <c r="BI31" i="18"/>
  <c r="BJ31" i="18"/>
  <c r="BK31" i="18"/>
  <c r="BL31" i="18"/>
  <c r="BH32" i="18"/>
  <c r="BI32" i="18"/>
  <c r="BJ32" i="18"/>
  <c r="BK32" i="18"/>
  <c r="BL32" i="18"/>
  <c r="BH33" i="18"/>
  <c r="BI33" i="18"/>
  <c r="BJ33" i="18"/>
  <c r="BK33" i="18"/>
  <c r="BL33" i="18"/>
  <c r="BH34" i="18"/>
  <c r="BI34" i="18"/>
  <c r="BJ34" i="18"/>
  <c r="BK34" i="18"/>
  <c r="BL34" i="18"/>
  <c r="BH35" i="18"/>
  <c r="BI35" i="18"/>
  <c r="BJ35" i="18"/>
  <c r="BK35" i="18"/>
  <c r="BL35" i="18"/>
  <c r="BH36" i="18"/>
  <c r="BI36" i="18"/>
  <c r="BJ36" i="18"/>
  <c r="BK36" i="18"/>
  <c r="BL36" i="18"/>
  <c r="BH37" i="18"/>
  <c r="BI37" i="18"/>
  <c r="BJ37" i="18"/>
  <c r="BK37" i="18"/>
  <c r="BL37" i="18"/>
  <c r="BH38" i="18"/>
  <c r="BI38" i="18"/>
  <c r="BJ38" i="18"/>
  <c r="BK38" i="18"/>
  <c r="BL38" i="18"/>
  <c r="BH39" i="18"/>
  <c r="BI39" i="18"/>
  <c r="BJ39" i="18"/>
  <c r="BK39" i="18"/>
  <c r="BL39" i="18"/>
  <c r="BH40" i="18"/>
  <c r="BI40" i="18"/>
  <c r="BJ40" i="18"/>
  <c r="BK40" i="18"/>
  <c r="BL40" i="18"/>
  <c r="BH41" i="18"/>
  <c r="BI41" i="18"/>
  <c r="BJ41" i="18"/>
  <c r="BK41" i="18"/>
  <c r="BL41" i="18"/>
  <c r="BH42" i="18"/>
  <c r="BI42" i="18"/>
  <c r="BJ42" i="18"/>
  <c r="BK42" i="18"/>
  <c r="BL42" i="18"/>
  <c r="BH43" i="18"/>
  <c r="BI43" i="18"/>
  <c r="BJ43" i="18"/>
  <c r="BK43" i="18"/>
  <c r="BL43" i="18"/>
  <c r="BH44" i="18"/>
  <c r="BI44" i="18"/>
  <c r="BJ44" i="18"/>
  <c r="BK44" i="18"/>
  <c r="BL44" i="18"/>
  <c r="BH45" i="18"/>
  <c r="BI45" i="18"/>
  <c r="BJ45" i="18"/>
  <c r="BK45" i="18"/>
  <c r="BL45" i="18"/>
  <c r="BH46" i="18"/>
  <c r="BI46" i="18"/>
  <c r="BJ46" i="18"/>
  <c r="BK46" i="18"/>
  <c r="BL46" i="18"/>
  <c r="BH47" i="18"/>
  <c r="BI47" i="18"/>
  <c r="BJ47" i="18"/>
  <c r="BK47" i="18"/>
  <c r="BL47" i="18"/>
  <c r="BH48" i="18"/>
  <c r="BI48" i="18"/>
  <c r="BJ48" i="18"/>
  <c r="BK48" i="18"/>
  <c r="BL48" i="18"/>
  <c r="BH49" i="18"/>
  <c r="BI49" i="18"/>
  <c r="BJ49" i="18"/>
  <c r="BK49" i="18"/>
  <c r="BL49" i="18"/>
  <c r="BH50" i="18"/>
  <c r="BI50" i="18"/>
  <c r="BJ50" i="18"/>
  <c r="BK50" i="18"/>
  <c r="BL50" i="18"/>
  <c r="BH51" i="18"/>
  <c r="BI51" i="18"/>
  <c r="BJ51" i="18"/>
  <c r="BK51" i="18"/>
  <c r="BL51" i="18"/>
  <c r="BH52" i="18"/>
  <c r="BI52" i="18"/>
  <c r="BJ52" i="18"/>
  <c r="BK52" i="18"/>
  <c r="BL52" i="18"/>
  <c r="BH53" i="18"/>
  <c r="BI53" i="18"/>
  <c r="BJ53" i="18"/>
  <c r="BK53" i="18"/>
  <c r="BL53" i="18"/>
  <c r="BH54" i="18"/>
  <c r="BI54" i="18"/>
  <c r="BJ54" i="18"/>
  <c r="BK54" i="18"/>
  <c r="BL54" i="18"/>
  <c r="BH55" i="18"/>
  <c r="BI55" i="18"/>
  <c r="BJ55" i="18"/>
  <c r="BK55" i="18"/>
  <c r="BL55" i="18"/>
  <c r="BH56" i="18"/>
  <c r="BI56" i="18"/>
  <c r="BJ56" i="18"/>
  <c r="BK56" i="18"/>
  <c r="BL56" i="18"/>
  <c r="BH57" i="18"/>
  <c r="BI57" i="18"/>
  <c r="BJ57" i="18"/>
  <c r="BK57" i="18"/>
  <c r="BL57" i="18"/>
  <c r="BH58" i="18"/>
  <c r="BI58" i="18"/>
  <c r="BJ58" i="18"/>
  <c r="BK58" i="18"/>
  <c r="BL58" i="18"/>
  <c r="BH59" i="18"/>
  <c r="BI59" i="18"/>
  <c r="BJ59" i="18"/>
  <c r="BK59" i="18"/>
  <c r="BL59" i="18"/>
  <c r="BH60" i="18"/>
  <c r="BI60" i="18"/>
  <c r="BJ60" i="18"/>
  <c r="BK60" i="18"/>
  <c r="BL60" i="18"/>
  <c r="BH61" i="18"/>
  <c r="BI61" i="18"/>
  <c r="BJ61" i="18"/>
  <c r="BK61" i="18"/>
  <c r="BL61" i="18"/>
  <c r="BH62" i="18"/>
  <c r="BI62" i="18"/>
  <c r="BJ62" i="18"/>
  <c r="BK62" i="18"/>
  <c r="BL62" i="18"/>
  <c r="BH63" i="18"/>
  <c r="BI63" i="18"/>
  <c r="BJ63" i="18"/>
  <c r="BK63" i="18"/>
  <c r="BL63" i="18"/>
  <c r="BH64" i="18"/>
  <c r="BI64" i="18"/>
  <c r="BJ64" i="18"/>
  <c r="BK64" i="18"/>
  <c r="BL64" i="18"/>
  <c r="BH65" i="18"/>
  <c r="BI65" i="18"/>
  <c r="BJ65" i="18"/>
  <c r="BK65" i="18"/>
  <c r="BL65" i="18"/>
  <c r="BH66" i="18"/>
  <c r="BI66" i="18"/>
  <c r="BJ66" i="18"/>
  <c r="BK66" i="18"/>
  <c r="BL66" i="18"/>
  <c r="BH67" i="18"/>
  <c r="BI67" i="18"/>
  <c r="BJ67" i="18"/>
  <c r="BK67" i="18"/>
  <c r="BL67" i="18"/>
  <c r="BH68" i="18"/>
  <c r="BI68" i="18"/>
  <c r="BJ68" i="18"/>
  <c r="BK68" i="18"/>
  <c r="BL68" i="18"/>
  <c r="BH69" i="18"/>
  <c r="BI69" i="18"/>
  <c r="BJ69" i="18"/>
  <c r="BK69" i="18"/>
  <c r="BL69" i="18"/>
  <c r="BH70" i="18"/>
  <c r="BI70" i="18"/>
  <c r="BJ70" i="18"/>
  <c r="BK70" i="18"/>
  <c r="BL70" i="18"/>
  <c r="BH71" i="18"/>
  <c r="BI71" i="18"/>
  <c r="BJ71" i="18"/>
  <c r="BK71" i="18"/>
  <c r="BL71" i="18"/>
  <c r="BH72" i="18"/>
  <c r="BI72" i="18"/>
  <c r="BJ72" i="18"/>
  <c r="BK72" i="18"/>
  <c r="BL72" i="18"/>
  <c r="BH73" i="18"/>
  <c r="BI73" i="18"/>
  <c r="BJ73" i="18"/>
  <c r="BK73" i="18"/>
  <c r="BL73" i="18"/>
  <c r="BH74" i="18"/>
  <c r="BI74" i="18"/>
  <c r="BJ74" i="18"/>
  <c r="BK74" i="18"/>
  <c r="BL74" i="18"/>
  <c r="BH75" i="18"/>
  <c r="BI75" i="18"/>
  <c r="BJ75" i="18"/>
  <c r="BK75" i="18"/>
  <c r="BL75" i="18"/>
  <c r="BH76" i="18"/>
  <c r="BI76" i="18"/>
  <c r="BJ76" i="18"/>
  <c r="BK76" i="18"/>
  <c r="BL76" i="18"/>
  <c r="BH77" i="18"/>
  <c r="BI77" i="18"/>
  <c r="BJ77" i="18"/>
  <c r="BK77" i="18"/>
  <c r="BL77" i="18"/>
  <c r="BH78" i="18"/>
  <c r="BI78" i="18"/>
  <c r="BJ78" i="18"/>
  <c r="BK78" i="18"/>
  <c r="BL78" i="18"/>
  <c r="BH79" i="18"/>
  <c r="BI79" i="18"/>
  <c r="BJ79" i="18"/>
  <c r="BK79" i="18"/>
  <c r="BL79" i="18"/>
  <c r="BH80" i="18"/>
  <c r="BI80" i="18"/>
  <c r="BJ80" i="18"/>
  <c r="BK80" i="18"/>
  <c r="BL80" i="18"/>
  <c r="BH81" i="18"/>
  <c r="BI81" i="18"/>
  <c r="BJ81" i="18"/>
  <c r="BK81" i="18"/>
  <c r="BL81" i="18"/>
  <c r="BH82" i="18"/>
  <c r="BI82" i="18"/>
  <c r="BJ82" i="18"/>
  <c r="BK82" i="18"/>
  <c r="BL82" i="18"/>
  <c r="BH83" i="18"/>
  <c r="BI83" i="18"/>
  <c r="BJ83" i="18"/>
  <c r="BK83" i="18"/>
  <c r="BL83" i="18"/>
  <c r="BH84" i="18"/>
  <c r="BI84" i="18"/>
  <c r="BJ84" i="18"/>
  <c r="BK84" i="18"/>
  <c r="BL84" i="18"/>
  <c r="BH85" i="18"/>
  <c r="BI85" i="18"/>
  <c r="BJ85" i="18"/>
  <c r="BK85" i="18"/>
  <c r="BL85" i="18"/>
  <c r="BH86" i="18"/>
  <c r="BI86" i="18"/>
  <c r="BJ86" i="18"/>
  <c r="BK86" i="18"/>
  <c r="BL86" i="18"/>
  <c r="BH87" i="18"/>
  <c r="BI87" i="18"/>
  <c r="BJ87" i="18"/>
  <c r="BK87" i="18"/>
  <c r="BL87" i="18"/>
  <c r="BH88" i="18"/>
  <c r="BI88" i="18"/>
  <c r="BJ88" i="18"/>
  <c r="BK88" i="18"/>
  <c r="BL88" i="18"/>
  <c r="BH89" i="18"/>
  <c r="BI89" i="18"/>
  <c r="BJ89" i="18"/>
  <c r="BK89" i="18"/>
  <c r="BL89" i="18"/>
  <c r="BH90" i="18"/>
  <c r="BI90" i="18"/>
  <c r="BJ90" i="18"/>
  <c r="BK90" i="18"/>
  <c r="BL90" i="18"/>
  <c r="BH91" i="18"/>
  <c r="BI91" i="18"/>
  <c r="BJ91" i="18"/>
  <c r="BK91" i="18"/>
  <c r="BL91" i="18"/>
  <c r="BH92" i="18"/>
  <c r="BI92" i="18"/>
  <c r="BJ92" i="18"/>
  <c r="BK92" i="18"/>
  <c r="BL92" i="18"/>
  <c r="BH93" i="18"/>
  <c r="BI93" i="18"/>
  <c r="BJ93" i="18"/>
  <c r="BK93" i="18"/>
  <c r="BL93" i="18"/>
  <c r="BH94" i="18"/>
  <c r="BI94" i="18"/>
  <c r="BJ94" i="18"/>
  <c r="BK94" i="18"/>
  <c r="BL94" i="18"/>
  <c r="BH95" i="18"/>
  <c r="BI95" i="18"/>
  <c r="BJ95" i="18"/>
  <c r="BK95" i="18"/>
  <c r="BL95" i="18"/>
  <c r="BH96" i="18"/>
  <c r="BI96" i="18"/>
  <c r="BJ96" i="18"/>
  <c r="BK96" i="18"/>
  <c r="BL96" i="18"/>
  <c r="BH97" i="18"/>
  <c r="BI97" i="18"/>
  <c r="BJ97" i="18"/>
  <c r="BK97" i="18"/>
  <c r="BL97" i="18"/>
  <c r="BH98" i="18"/>
  <c r="BI98" i="18"/>
  <c r="BJ98" i="18"/>
  <c r="BK98" i="18"/>
  <c r="BL98" i="18"/>
  <c r="BH99" i="18"/>
  <c r="BI99" i="18"/>
  <c r="BJ99" i="18"/>
  <c r="BK99" i="18"/>
  <c r="BL99" i="18"/>
  <c r="BH100" i="18"/>
  <c r="BI100" i="18"/>
  <c r="BJ100" i="18"/>
  <c r="BK100" i="18"/>
  <c r="BL100" i="18"/>
  <c r="BH101" i="18"/>
  <c r="BI101" i="18"/>
  <c r="BJ101" i="18"/>
  <c r="BK101" i="18"/>
  <c r="BL101" i="18"/>
  <c r="BH102" i="18"/>
  <c r="BI102" i="18"/>
  <c r="BJ102" i="18"/>
  <c r="BK102" i="18"/>
  <c r="BL102" i="18"/>
  <c r="BH103" i="18"/>
  <c r="BI103" i="18"/>
  <c r="BJ103" i="18"/>
  <c r="BK103" i="18"/>
  <c r="BL103" i="18"/>
  <c r="BH104" i="18"/>
  <c r="BI104" i="18"/>
  <c r="BJ104" i="18"/>
  <c r="BK104" i="18"/>
  <c r="BL104" i="18"/>
  <c r="BH105" i="18"/>
  <c r="BI105" i="18"/>
  <c r="BJ105" i="18"/>
  <c r="BK105" i="18"/>
  <c r="BL105" i="18"/>
  <c r="BH106" i="18"/>
  <c r="BI106" i="18"/>
  <c r="BJ106" i="18"/>
  <c r="BK106" i="18"/>
  <c r="BL106" i="18"/>
  <c r="BH107" i="18"/>
  <c r="BI107" i="18"/>
  <c r="BJ107" i="18"/>
  <c r="BK107" i="18"/>
  <c r="BL107" i="18"/>
  <c r="BH108" i="18"/>
  <c r="BI108" i="18"/>
  <c r="BJ108" i="18"/>
  <c r="BK108" i="18"/>
  <c r="BL108" i="18"/>
  <c r="BH109" i="18"/>
  <c r="BI109" i="18"/>
  <c r="BJ109" i="18"/>
  <c r="BK109" i="18"/>
  <c r="BL109" i="18"/>
  <c r="BH110" i="18"/>
  <c r="BI110" i="18"/>
  <c r="BJ110" i="18"/>
  <c r="BK110" i="18"/>
  <c r="BL110" i="18"/>
  <c r="BH111" i="18"/>
  <c r="BI111" i="18"/>
  <c r="BJ111" i="18"/>
  <c r="BK111" i="18"/>
  <c r="BL111" i="18"/>
  <c r="BH112" i="18"/>
  <c r="BI112" i="18"/>
  <c r="BJ112" i="18"/>
  <c r="BK112" i="18"/>
  <c r="BL112" i="18"/>
  <c r="BH113" i="18"/>
  <c r="BI113" i="18"/>
  <c r="BJ113" i="18"/>
  <c r="BK113" i="18"/>
  <c r="BL113" i="18"/>
  <c r="BH114" i="18"/>
  <c r="BI114" i="18"/>
  <c r="BJ114" i="18"/>
  <c r="BK114" i="18"/>
  <c r="BL114" i="18"/>
  <c r="BH115" i="18"/>
  <c r="BI115" i="18"/>
  <c r="BJ115" i="18"/>
  <c r="BK115" i="18"/>
  <c r="BL115" i="18"/>
  <c r="BH116" i="18"/>
  <c r="BI116" i="18"/>
  <c r="BJ116" i="18"/>
  <c r="BK116" i="18"/>
  <c r="BL116" i="18"/>
  <c r="BH117" i="18"/>
  <c r="BI117" i="18"/>
  <c r="BJ117" i="18"/>
  <c r="BK117" i="18"/>
  <c r="BL117" i="18"/>
  <c r="BH118" i="18"/>
  <c r="BI118" i="18"/>
  <c r="BJ118" i="18"/>
  <c r="BK118" i="18"/>
  <c r="BL118" i="18"/>
  <c r="BH119" i="18"/>
  <c r="BI119" i="18"/>
  <c r="BJ119" i="18"/>
  <c r="BK119" i="18"/>
  <c r="BL119" i="18"/>
  <c r="BH120" i="18"/>
  <c r="BI120" i="18"/>
  <c r="BJ120" i="18"/>
  <c r="BK120" i="18"/>
  <c r="BL120" i="18"/>
  <c r="BL21" i="18"/>
  <c r="BK21" i="18"/>
  <c r="BJ21" i="18"/>
  <c r="BI21" i="18"/>
  <c r="BH21" i="18"/>
  <c r="B4" i="56"/>
  <c r="H4" i="56" s="1"/>
  <c r="B5" i="56"/>
  <c r="H5" i="56" s="1"/>
  <c r="B6" i="56"/>
  <c r="H6" i="56" s="1"/>
  <c r="B7" i="56"/>
  <c r="H7" i="56" s="1"/>
  <c r="B8" i="56"/>
  <c r="G8" i="56" s="1"/>
  <c r="B9" i="56"/>
  <c r="H9" i="56" s="1"/>
  <c r="B10" i="56"/>
  <c r="H10" i="56" s="1"/>
  <c r="B11" i="56"/>
  <c r="H11" i="56" s="1"/>
  <c r="B12" i="56"/>
  <c r="H12" i="56" s="1"/>
  <c r="B13" i="56"/>
  <c r="H13" i="56" s="1"/>
  <c r="B14" i="56"/>
  <c r="H14" i="56" s="1"/>
  <c r="B15" i="56"/>
  <c r="B16" i="56"/>
  <c r="B17" i="56"/>
  <c r="H17" i="56" s="1"/>
  <c r="B18" i="56"/>
  <c r="H18" i="56" s="1"/>
  <c r="B19" i="56"/>
  <c r="H19" i="56" s="1"/>
  <c r="B20" i="56"/>
  <c r="H20" i="56" s="1"/>
  <c r="B21" i="56"/>
  <c r="H21" i="56" s="1"/>
  <c r="B22" i="56"/>
  <c r="H22" i="56" s="1"/>
  <c r="B23" i="56"/>
  <c r="B24" i="56"/>
  <c r="B25" i="56"/>
  <c r="H25" i="56" s="1"/>
  <c r="B26" i="56"/>
  <c r="H26" i="56" s="1"/>
  <c r="B27" i="56"/>
  <c r="H27" i="56" s="1"/>
  <c r="B28" i="56"/>
  <c r="H28" i="56" s="1"/>
  <c r="B29" i="56"/>
  <c r="H29" i="56" s="1"/>
  <c r="B30" i="56"/>
  <c r="H30" i="56" s="1"/>
  <c r="B31" i="56"/>
  <c r="H31" i="56" s="1"/>
  <c r="B32" i="56"/>
  <c r="H32" i="56" s="1"/>
  <c r="B33" i="56"/>
  <c r="H33" i="56" s="1"/>
  <c r="B34" i="56"/>
  <c r="H34" i="56" s="1"/>
  <c r="B35" i="56"/>
  <c r="H35" i="56" s="1"/>
  <c r="B36" i="56"/>
  <c r="H36" i="56" s="1"/>
  <c r="B37" i="56"/>
  <c r="H37" i="56" s="1"/>
  <c r="B38" i="56"/>
  <c r="H38" i="56" s="1"/>
  <c r="B39" i="56"/>
  <c r="B40" i="56"/>
  <c r="H40" i="56" s="1"/>
  <c r="B41" i="56"/>
  <c r="H41" i="56" s="1"/>
  <c r="B42" i="56"/>
  <c r="H42" i="56" s="1"/>
  <c r="B43" i="56"/>
  <c r="H43" i="56" s="1"/>
  <c r="B44" i="56"/>
  <c r="B45" i="56"/>
  <c r="H45" i="56" s="1"/>
  <c r="B46" i="56"/>
  <c r="H46" i="56" s="1"/>
  <c r="B47" i="56"/>
  <c r="H47" i="56" s="1"/>
  <c r="B48" i="56"/>
  <c r="H48" i="56" s="1"/>
  <c r="B49" i="56"/>
  <c r="B50" i="56"/>
  <c r="H50" i="56" s="1"/>
  <c r="B51" i="56"/>
  <c r="H51" i="56" s="1"/>
  <c r="B52" i="56"/>
  <c r="H52" i="56" s="1"/>
  <c r="B53" i="56"/>
  <c r="H53" i="56" s="1"/>
  <c r="B54" i="56"/>
  <c r="H54" i="56" s="1"/>
  <c r="B55" i="56"/>
  <c r="H55" i="56" s="1"/>
  <c r="B56" i="56"/>
  <c r="H56" i="56" s="1"/>
  <c r="B57" i="56"/>
  <c r="B58" i="56"/>
  <c r="H58" i="56" s="1"/>
  <c r="B59" i="56"/>
  <c r="H59" i="56" s="1"/>
  <c r="B60" i="56"/>
  <c r="G60" i="56" s="1"/>
  <c r="B61" i="56"/>
  <c r="H61" i="56" s="1"/>
  <c r="B62" i="56"/>
  <c r="H62" i="56" s="1"/>
  <c r="B63" i="56"/>
  <c r="H63" i="56" s="1"/>
  <c r="B64" i="56"/>
  <c r="B65" i="56"/>
  <c r="H65" i="56" s="1"/>
  <c r="B66" i="56"/>
  <c r="H66" i="56" s="1"/>
  <c r="B67" i="56"/>
  <c r="H67" i="56" s="1"/>
  <c r="B68" i="56"/>
  <c r="H68" i="56" s="1"/>
  <c r="B69" i="56"/>
  <c r="H69" i="56" s="1"/>
  <c r="B70" i="56"/>
  <c r="H70" i="56" s="1"/>
  <c r="B71" i="56"/>
  <c r="B72" i="56"/>
  <c r="G72" i="56" s="1"/>
  <c r="B73" i="56"/>
  <c r="H73" i="56" s="1"/>
  <c r="B74" i="56"/>
  <c r="H74" i="56" s="1"/>
  <c r="B75" i="56"/>
  <c r="H75" i="56" s="1"/>
  <c r="B76" i="56"/>
  <c r="H76" i="56" s="1"/>
  <c r="B77" i="56"/>
  <c r="H77" i="56" s="1"/>
  <c r="B78" i="56"/>
  <c r="H78" i="56" s="1"/>
  <c r="B79" i="56"/>
  <c r="H79" i="56" s="1"/>
  <c r="B80" i="56"/>
  <c r="H80" i="56" s="1"/>
  <c r="B81" i="56"/>
  <c r="H81" i="56" s="1"/>
  <c r="B82" i="56"/>
  <c r="H82" i="56" s="1"/>
  <c r="B83" i="56"/>
  <c r="H83" i="56" s="1"/>
  <c r="B84" i="56"/>
  <c r="H84" i="56" s="1"/>
  <c r="B85" i="56"/>
  <c r="G85" i="56" s="1"/>
  <c r="B86" i="56"/>
  <c r="H86" i="56" s="1"/>
  <c r="B87" i="56"/>
  <c r="H87" i="56" s="1"/>
  <c r="B88" i="56"/>
  <c r="H88" i="56" s="1"/>
  <c r="B89" i="56"/>
  <c r="H89" i="56" s="1"/>
  <c r="B90" i="56"/>
  <c r="H90" i="56" s="1"/>
  <c r="B91" i="56"/>
  <c r="H91" i="56" s="1"/>
  <c r="B92" i="56"/>
  <c r="H92" i="56" s="1"/>
  <c r="B93" i="56"/>
  <c r="H93" i="56" s="1"/>
  <c r="B94" i="56"/>
  <c r="H94" i="56" s="1"/>
  <c r="B95" i="56"/>
  <c r="H95" i="56" s="1"/>
  <c r="B96" i="56"/>
  <c r="G96" i="56" s="1"/>
  <c r="B97" i="56"/>
  <c r="H97" i="56" s="1"/>
  <c r="B98" i="56"/>
  <c r="H98" i="56" s="1"/>
  <c r="B3" i="56"/>
  <c r="H3" i="56" s="1"/>
  <c r="J3" i="56" s="1"/>
  <c r="I4" i="56" s="1"/>
  <c r="T12" i="7"/>
  <c r="U12" i="7"/>
  <c r="V12" i="7"/>
  <c r="W12" i="7"/>
  <c r="X12" i="7"/>
  <c r="T13" i="7"/>
  <c r="U13" i="7"/>
  <c r="V13" i="7"/>
  <c r="W13" i="7"/>
  <c r="X13" i="7"/>
  <c r="T14" i="7"/>
  <c r="U14" i="7"/>
  <c r="V14" i="7"/>
  <c r="W14" i="7"/>
  <c r="X14" i="7"/>
  <c r="T15" i="7"/>
  <c r="U15" i="7"/>
  <c r="V15" i="7"/>
  <c r="W15" i="7"/>
  <c r="X15" i="7"/>
  <c r="T16" i="7"/>
  <c r="U16" i="7"/>
  <c r="V16" i="7"/>
  <c r="W16" i="7"/>
  <c r="X16" i="7"/>
  <c r="T17" i="7"/>
  <c r="U17" i="7"/>
  <c r="V17" i="7"/>
  <c r="W17" i="7"/>
  <c r="X17" i="7"/>
  <c r="T18" i="7"/>
  <c r="U18" i="7"/>
  <c r="V18" i="7"/>
  <c r="W18" i="7"/>
  <c r="X18" i="7"/>
  <c r="T19" i="7"/>
  <c r="U19" i="7"/>
  <c r="V19" i="7"/>
  <c r="W19" i="7"/>
  <c r="X19" i="7"/>
  <c r="T20" i="7"/>
  <c r="U20" i="7"/>
  <c r="V20" i="7"/>
  <c r="W20" i="7"/>
  <c r="X20" i="7"/>
  <c r="T21" i="7"/>
  <c r="U21" i="7"/>
  <c r="V21" i="7"/>
  <c r="W21" i="7"/>
  <c r="X21" i="7"/>
  <c r="T22" i="7"/>
  <c r="U22" i="7"/>
  <c r="V22" i="7"/>
  <c r="W22" i="7"/>
  <c r="X22" i="7"/>
  <c r="T23" i="7"/>
  <c r="U23" i="7"/>
  <c r="V23" i="7"/>
  <c r="W23" i="7"/>
  <c r="X23" i="7"/>
  <c r="T24" i="7"/>
  <c r="U24" i="7"/>
  <c r="V24" i="7"/>
  <c r="W24" i="7"/>
  <c r="X24" i="7"/>
  <c r="T25" i="7"/>
  <c r="U25" i="7"/>
  <c r="V25" i="7"/>
  <c r="W25" i="7"/>
  <c r="X25" i="7"/>
  <c r="T26" i="7"/>
  <c r="U26" i="7"/>
  <c r="V26" i="7"/>
  <c r="W26" i="7"/>
  <c r="X26" i="7"/>
  <c r="T27" i="7"/>
  <c r="U27" i="7"/>
  <c r="V27" i="7"/>
  <c r="W27" i="7"/>
  <c r="X27" i="7"/>
  <c r="T28" i="7"/>
  <c r="U28" i="7"/>
  <c r="V28" i="7"/>
  <c r="W28" i="7"/>
  <c r="X28" i="7"/>
  <c r="T29" i="7"/>
  <c r="U29" i="7"/>
  <c r="V29" i="7"/>
  <c r="W29" i="7"/>
  <c r="X29" i="7"/>
  <c r="T30" i="7"/>
  <c r="U30" i="7"/>
  <c r="V30" i="7"/>
  <c r="W30" i="7"/>
  <c r="X30" i="7"/>
  <c r="T31" i="7"/>
  <c r="U31" i="7"/>
  <c r="V31" i="7"/>
  <c r="W31" i="7"/>
  <c r="X31" i="7"/>
  <c r="T32" i="7"/>
  <c r="U32" i="7"/>
  <c r="V32" i="7"/>
  <c r="W32" i="7"/>
  <c r="X32" i="7"/>
  <c r="T33" i="7"/>
  <c r="U33" i="7"/>
  <c r="V33" i="7"/>
  <c r="W33" i="7"/>
  <c r="X33" i="7"/>
  <c r="T34" i="7"/>
  <c r="U34" i="7"/>
  <c r="V34" i="7"/>
  <c r="W34" i="7"/>
  <c r="X34" i="7"/>
  <c r="T35" i="7"/>
  <c r="U35" i="7"/>
  <c r="V35" i="7"/>
  <c r="W35" i="7"/>
  <c r="X35" i="7"/>
  <c r="T36" i="7"/>
  <c r="U36" i="7"/>
  <c r="V36" i="7"/>
  <c r="W36" i="7"/>
  <c r="X36" i="7"/>
  <c r="T37" i="7"/>
  <c r="U37" i="7"/>
  <c r="V37" i="7"/>
  <c r="W37" i="7"/>
  <c r="X37" i="7"/>
  <c r="T38" i="7"/>
  <c r="U38" i="7"/>
  <c r="V38" i="7"/>
  <c r="W38" i="7"/>
  <c r="X38" i="7"/>
  <c r="T39" i="7"/>
  <c r="U39" i="7"/>
  <c r="V39" i="7"/>
  <c r="W39" i="7"/>
  <c r="X39" i="7"/>
  <c r="T40" i="7"/>
  <c r="U40" i="7"/>
  <c r="V40" i="7"/>
  <c r="W40" i="7"/>
  <c r="X40" i="7"/>
  <c r="T41" i="7"/>
  <c r="U41" i="7"/>
  <c r="V41" i="7"/>
  <c r="W41" i="7"/>
  <c r="X41" i="7"/>
  <c r="T42" i="7"/>
  <c r="U42" i="7"/>
  <c r="V42" i="7"/>
  <c r="W42" i="7"/>
  <c r="X42" i="7"/>
  <c r="T43" i="7"/>
  <c r="U43" i="7"/>
  <c r="V43" i="7"/>
  <c r="W43" i="7"/>
  <c r="X43" i="7"/>
  <c r="T44" i="7"/>
  <c r="U44" i="7"/>
  <c r="V44" i="7"/>
  <c r="W44" i="7"/>
  <c r="X44" i="7"/>
  <c r="T45" i="7"/>
  <c r="U45" i="7"/>
  <c r="V45" i="7"/>
  <c r="W45" i="7"/>
  <c r="X45" i="7"/>
  <c r="T46" i="7"/>
  <c r="U46" i="7"/>
  <c r="V46" i="7"/>
  <c r="W46" i="7"/>
  <c r="X46" i="7"/>
  <c r="T47" i="7"/>
  <c r="U47" i="7"/>
  <c r="V47" i="7"/>
  <c r="W47" i="7"/>
  <c r="X47" i="7"/>
  <c r="T48" i="7"/>
  <c r="U48" i="7"/>
  <c r="V48" i="7"/>
  <c r="W48" i="7"/>
  <c r="X48" i="7"/>
  <c r="T49" i="7"/>
  <c r="U49" i="7"/>
  <c r="V49" i="7"/>
  <c r="W49" i="7"/>
  <c r="X49" i="7"/>
  <c r="T50" i="7"/>
  <c r="U50" i="7"/>
  <c r="V50" i="7"/>
  <c r="W50" i="7"/>
  <c r="X50" i="7"/>
  <c r="T51" i="7"/>
  <c r="U51" i="7"/>
  <c r="V51" i="7"/>
  <c r="W51" i="7"/>
  <c r="X51" i="7"/>
  <c r="T52" i="7"/>
  <c r="U52" i="7"/>
  <c r="V52" i="7"/>
  <c r="W52" i="7"/>
  <c r="X52" i="7"/>
  <c r="T53" i="7"/>
  <c r="U53" i="7"/>
  <c r="V53" i="7"/>
  <c r="W53" i="7"/>
  <c r="X53" i="7"/>
  <c r="T54" i="7"/>
  <c r="U54" i="7"/>
  <c r="V54" i="7"/>
  <c r="W54" i="7"/>
  <c r="X54" i="7"/>
  <c r="T55" i="7"/>
  <c r="U55" i="7"/>
  <c r="V55" i="7"/>
  <c r="W55" i="7"/>
  <c r="X55" i="7"/>
  <c r="T56" i="7"/>
  <c r="U56" i="7"/>
  <c r="V56" i="7"/>
  <c r="W56" i="7"/>
  <c r="X56" i="7"/>
  <c r="T57" i="7"/>
  <c r="U57" i="7"/>
  <c r="V57" i="7"/>
  <c r="W57" i="7"/>
  <c r="X57" i="7"/>
  <c r="T58" i="7"/>
  <c r="U58" i="7"/>
  <c r="V58" i="7"/>
  <c r="W58" i="7"/>
  <c r="X58" i="7"/>
  <c r="T59" i="7"/>
  <c r="U59" i="7"/>
  <c r="V59" i="7"/>
  <c r="W59" i="7"/>
  <c r="X59" i="7"/>
  <c r="T60" i="7"/>
  <c r="U60" i="7"/>
  <c r="V60" i="7"/>
  <c r="W60" i="7"/>
  <c r="X60" i="7"/>
  <c r="T61" i="7"/>
  <c r="U61" i="7"/>
  <c r="V61" i="7"/>
  <c r="W61" i="7"/>
  <c r="X61" i="7"/>
  <c r="T62" i="7"/>
  <c r="U62" i="7"/>
  <c r="V62" i="7"/>
  <c r="W62" i="7"/>
  <c r="X62" i="7"/>
  <c r="T63" i="7"/>
  <c r="U63" i="7"/>
  <c r="V63" i="7"/>
  <c r="W63" i="7"/>
  <c r="X63" i="7"/>
  <c r="T64" i="7"/>
  <c r="U64" i="7"/>
  <c r="V64" i="7"/>
  <c r="W64" i="7"/>
  <c r="X64" i="7"/>
  <c r="T65" i="7"/>
  <c r="U65" i="7"/>
  <c r="V65" i="7"/>
  <c r="W65" i="7"/>
  <c r="X65" i="7"/>
  <c r="T66" i="7"/>
  <c r="U66" i="7"/>
  <c r="V66" i="7"/>
  <c r="W66" i="7"/>
  <c r="X66" i="7"/>
  <c r="T67" i="7"/>
  <c r="U67" i="7"/>
  <c r="V67" i="7"/>
  <c r="W67" i="7"/>
  <c r="X67" i="7"/>
  <c r="T68" i="7"/>
  <c r="U68" i="7"/>
  <c r="V68" i="7"/>
  <c r="W68" i="7"/>
  <c r="X68" i="7"/>
  <c r="T69" i="7"/>
  <c r="U69" i="7"/>
  <c r="V69" i="7"/>
  <c r="W69" i="7"/>
  <c r="X69" i="7"/>
  <c r="T70" i="7"/>
  <c r="U70" i="7"/>
  <c r="V70" i="7"/>
  <c r="W70" i="7"/>
  <c r="X70" i="7"/>
  <c r="T71" i="7"/>
  <c r="U71" i="7"/>
  <c r="V71" i="7"/>
  <c r="W71" i="7"/>
  <c r="X71" i="7"/>
  <c r="T72" i="7"/>
  <c r="U72" i="7"/>
  <c r="V72" i="7"/>
  <c r="W72" i="7"/>
  <c r="X72" i="7"/>
  <c r="T73" i="7"/>
  <c r="U73" i="7"/>
  <c r="V73" i="7"/>
  <c r="W73" i="7"/>
  <c r="X73" i="7"/>
  <c r="T74" i="7"/>
  <c r="U74" i="7"/>
  <c r="V74" i="7"/>
  <c r="W74" i="7"/>
  <c r="X74" i="7"/>
  <c r="T75" i="7"/>
  <c r="U75" i="7"/>
  <c r="V75" i="7"/>
  <c r="W75" i="7"/>
  <c r="X75" i="7"/>
  <c r="T76" i="7"/>
  <c r="U76" i="7"/>
  <c r="V76" i="7"/>
  <c r="W76" i="7"/>
  <c r="X76" i="7"/>
  <c r="T77" i="7"/>
  <c r="U77" i="7"/>
  <c r="V77" i="7"/>
  <c r="W77" i="7"/>
  <c r="X77" i="7"/>
  <c r="T78" i="7"/>
  <c r="U78" i="7"/>
  <c r="V78" i="7"/>
  <c r="W78" i="7"/>
  <c r="X78" i="7"/>
  <c r="T79" i="7"/>
  <c r="U79" i="7"/>
  <c r="V79" i="7"/>
  <c r="W79" i="7"/>
  <c r="X79" i="7"/>
  <c r="T80" i="7"/>
  <c r="U80" i="7"/>
  <c r="V80" i="7"/>
  <c r="W80" i="7"/>
  <c r="X80" i="7"/>
  <c r="T81" i="7"/>
  <c r="U81" i="7"/>
  <c r="V81" i="7"/>
  <c r="W81" i="7"/>
  <c r="X81" i="7"/>
  <c r="T82" i="7"/>
  <c r="U82" i="7"/>
  <c r="V82" i="7"/>
  <c r="W82" i="7"/>
  <c r="X82" i="7"/>
  <c r="T83" i="7"/>
  <c r="U83" i="7"/>
  <c r="V83" i="7"/>
  <c r="W83" i="7"/>
  <c r="X83" i="7"/>
  <c r="T84" i="7"/>
  <c r="U84" i="7"/>
  <c r="V84" i="7"/>
  <c r="W84" i="7"/>
  <c r="X84" i="7"/>
  <c r="T85" i="7"/>
  <c r="U85" i="7"/>
  <c r="V85" i="7"/>
  <c r="W85" i="7"/>
  <c r="X85" i="7"/>
  <c r="T86" i="7"/>
  <c r="U86" i="7"/>
  <c r="V86" i="7"/>
  <c r="W86" i="7"/>
  <c r="X86" i="7"/>
  <c r="T87" i="7"/>
  <c r="U87" i="7"/>
  <c r="V87" i="7"/>
  <c r="W87" i="7"/>
  <c r="X87" i="7"/>
  <c r="T88" i="7"/>
  <c r="U88" i="7"/>
  <c r="V88" i="7"/>
  <c r="W88" i="7"/>
  <c r="X88" i="7"/>
  <c r="T89" i="7"/>
  <c r="U89" i="7"/>
  <c r="V89" i="7"/>
  <c r="W89" i="7"/>
  <c r="X89" i="7"/>
  <c r="T90" i="7"/>
  <c r="U90" i="7"/>
  <c r="V90" i="7"/>
  <c r="W90" i="7"/>
  <c r="X90" i="7"/>
  <c r="T91" i="7"/>
  <c r="U91" i="7"/>
  <c r="V91" i="7"/>
  <c r="W91" i="7"/>
  <c r="X91" i="7"/>
  <c r="T92" i="7"/>
  <c r="U92" i="7"/>
  <c r="V92" i="7"/>
  <c r="W92" i="7"/>
  <c r="X92" i="7"/>
  <c r="T93" i="7"/>
  <c r="U93" i="7"/>
  <c r="V93" i="7"/>
  <c r="W93" i="7"/>
  <c r="X93" i="7"/>
  <c r="T94" i="7"/>
  <c r="U94" i="7"/>
  <c r="V94" i="7"/>
  <c r="W94" i="7"/>
  <c r="X94" i="7"/>
  <c r="T95" i="7"/>
  <c r="U95" i="7"/>
  <c r="V95" i="7"/>
  <c r="W95" i="7"/>
  <c r="X95" i="7"/>
  <c r="T96" i="7"/>
  <c r="U96" i="7"/>
  <c r="V96" i="7"/>
  <c r="W96" i="7"/>
  <c r="X96" i="7"/>
  <c r="T97" i="7"/>
  <c r="U97" i="7"/>
  <c r="V97" i="7"/>
  <c r="W97" i="7"/>
  <c r="X97" i="7"/>
  <c r="T98" i="7"/>
  <c r="U98" i="7"/>
  <c r="V98" i="7"/>
  <c r="W98" i="7"/>
  <c r="X98" i="7"/>
  <c r="T99" i="7"/>
  <c r="U99" i="7"/>
  <c r="V99" i="7"/>
  <c r="W99" i="7"/>
  <c r="X99" i="7"/>
  <c r="T100" i="7"/>
  <c r="U100" i="7"/>
  <c r="V100" i="7"/>
  <c r="W100" i="7"/>
  <c r="X100" i="7"/>
  <c r="T101" i="7"/>
  <c r="U101" i="7"/>
  <c r="V101" i="7"/>
  <c r="W101" i="7"/>
  <c r="X101" i="7"/>
  <c r="T102" i="7"/>
  <c r="U102" i="7"/>
  <c r="V102" i="7"/>
  <c r="W102" i="7"/>
  <c r="X102" i="7"/>
  <c r="T103" i="7"/>
  <c r="U103" i="7"/>
  <c r="V103" i="7"/>
  <c r="W103" i="7"/>
  <c r="X103" i="7"/>
  <c r="T104" i="7"/>
  <c r="U104" i="7"/>
  <c r="V104" i="7"/>
  <c r="W104" i="7"/>
  <c r="X104" i="7"/>
  <c r="T105" i="7"/>
  <c r="U105" i="7"/>
  <c r="V105" i="7"/>
  <c r="W105" i="7"/>
  <c r="X105" i="7"/>
  <c r="T106" i="7"/>
  <c r="U106" i="7"/>
  <c r="V106" i="7"/>
  <c r="W106" i="7"/>
  <c r="X106" i="7"/>
  <c r="T107" i="7"/>
  <c r="U107" i="7"/>
  <c r="V107" i="7"/>
  <c r="W107" i="7"/>
  <c r="X107" i="7"/>
  <c r="T108" i="7"/>
  <c r="U108" i="7"/>
  <c r="V108" i="7"/>
  <c r="W108" i="7"/>
  <c r="X108" i="7"/>
  <c r="T109" i="7"/>
  <c r="U109" i="7"/>
  <c r="V109" i="7"/>
  <c r="W109" i="7"/>
  <c r="X109" i="7"/>
  <c r="T110" i="7"/>
  <c r="U110" i="7"/>
  <c r="V110" i="7"/>
  <c r="W110" i="7"/>
  <c r="X110" i="7"/>
  <c r="T111" i="7"/>
  <c r="U111" i="7"/>
  <c r="V111" i="7"/>
  <c r="W111" i="7"/>
  <c r="X111" i="7"/>
  <c r="X11" i="7"/>
  <c r="W11" i="7"/>
  <c r="V11" i="7"/>
  <c r="U11" i="7"/>
  <c r="T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" i="7"/>
  <c r="M12" i="7"/>
  <c r="N12" i="7"/>
  <c r="O12" i="7"/>
  <c r="P12" i="7"/>
  <c r="Q12" i="7"/>
  <c r="M14" i="7"/>
  <c r="N14" i="7"/>
  <c r="O14" i="7"/>
  <c r="P14" i="7"/>
  <c r="Q14" i="7"/>
  <c r="M15" i="7"/>
  <c r="N15" i="7"/>
  <c r="O15" i="7"/>
  <c r="P15" i="7"/>
  <c r="Q15" i="7"/>
  <c r="M16" i="7"/>
  <c r="N16" i="7"/>
  <c r="O16" i="7"/>
  <c r="P16" i="7"/>
  <c r="Q16" i="7"/>
  <c r="M17" i="7"/>
  <c r="N17" i="7"/>
  <c r="O17" i="7"/>
  <c r="P17" i="7"/>
  <c r="Q17" i="7"/>
  <c r="M18" i="7"/>
  <c r="N18" i="7"/>
  <c r="O18" i="7"/>
  <c r="P18" i="7"/>
  <c r="Q18" i="7"/>
  <c r="M19" i="7"/>
  <c r="N19" i="7"/>
  <c r="O19" i="7"/>
  <c r="P19" i="7"/>
  <c r="Q19" i="7"/>
  <c r="M20" i="7"/>
  <c r="N20" i="7"/>
  <c r="O20" i="7"/>
  <c r="P20" i="7"/>
  <c r="Q20" i="7"/>
  <c r="M21" i="7"/>
  <c r="N21" i="7"/>
  <c r="O21" i="7"/>
  <c r="P21" i="7"/>
  <c r="Q21" i="7"/>
  <c r="M22" i="7"/>
  <c r="N22" i="7"/>
  <c r="O22" i="7"/>
  <c r="P22" i="7"/>
  <c r="Q22" i="7"/>
  <c r="M23" i="7"/>
  <c r="N23" i="7"/>
  <c r="O23" i="7"/>
  <c r="P23" i="7"/>
  <c r="Q23" i="7"/>
  <c r="M24" i="7"/>
  <c r="N24" i="7"/>
  <c r="O24" i="7"/>
  <c r="P24" i="7"/>
  <c r="Q24" i="7"/>
  <c r="M25" i="7"/>
  <c r="N25" i="7"/>
  <c r="O25" i="7"/>
  <c r="P25" i="7"/>
  <c r="Q25" i="7"/>
  <c r="M26" i="7"/>
  <c r="N26" i="7"/>
  <c r="O26" i="7"/>
  <c r="P26" i="7"/>
  <c r="Q26" i="7"/>
  <c r="M27" i="7"/>
  <c r="N27" i="7"/>
  <c r="O27" i="7"/>
  <c r="P27" i="7"/>
  <c r="Q27" i="7"/>
  <c r="M28" i="7"/>
  <c r="N28" i="7"/>
  <c r="O28" i="7"/>
  <c r="P28" i="7"/>
  <c r="Q28" i="7"/>
  <c r="M29" i="7"/>
  <c r="N29" i="7"/>
  <c r="O29" i="7"/>
  <c r="P29" i="7"/>
  <c r="Q29" i="7"/>
  <c r="M30" i="7"/>
  <c r="N30" i="7"/>
  <c r="O30" i="7"/>
  <c r="P30" i="7"/>
  <c r="Q30" i="7"/>
  <c r="M31" i="7"/>
  <c r="N31" i="7"/>
  <c r="O31" i="7"/>
  <c r="P31" i="7"/>
  <c r="Q31" i="7"/>
  <c r="M32" i="7"/>
  <c r="N32" i="7"/>
  <c r="O32" i="7"/>
  <c r="P32" i="7"/>
  <c r="Q32" i="7"/>
  <c r="M33" i="7"/>
  <c r="N33" i="7"/>
  <c r="O33" i="7"/>
  <c r="P33" i="7"/>
  <c r="Q33" i="7"/>
  <c r="M34" i="7"/>
  <c r="N34" i="7"/>
  <c r="O34" i="7"/>
  <c r="P34" i="7"/>
  <c r="Q34" i="7"/>
  <c r="M35" i="7"/>
  <c r="N35" i="7"/>
  <c r="O35" i="7"/>
  <c r="P35" i="7"/>
  <c r="Q35" i="7"/>
  <c r="M36" i="7"/>
  <c r="N36" i="7"/>
  <c r="O36" i="7"/>
  <c r="P36" i="7"/>
  <c r="Q36" i="7"/>
  <c r="M37" i="7"/>
  <c r="N37" i="7"/>
  <c r="O37" i="7"/>
  <c r="P37" i="7"/>
  <c r="Q37" i="7"/>
  <c r="M38" i="7"/>
  <c r="N38" i="7"/>
  <c r="O38" i="7"/>
  <c r="P38" i="7"/>
  <c r="Q38" i="7"/>
  <c r="M39" i="7"/>
  <c r="N39" i="7"/>
  <c r="O39" i="7"/>
  <c r="P39" i="7"/>
  <c r="Q39" i="7"/>
  <c r="M40" i="7"/>
  <c r="N40" i="7"/>
  <c r="O40" i="7"/>
  <c r="P40" i="7"/>
  <c r="Q40" i="7"/>
  <c r="M41" i="7"/>
  <c r="N41" i="7"/>
  <c r="O41" i="7"/>
  <c r="P41" i="7"/>
  <c r="Q41" i="7"/>
  <c r="M42" i="7"/>
  <c r="N42" i="7"/>
  <c r="O42" i="7"/>
  <c r="P42" i="7"/>
  <c r="Q42" i="7"/>
  <c r="M43" i="7"/>
  <c r="N43" i="7"/>
  <c r="O43" i="7"/>
  <c r="P43" i="7"/>
  <c r="Q43" i="7"/>
  <c r="M44" i="7"/>
  <c r="N44" i="7"/>
  <c r="O44" i="7"/>
  <c r="P44" i="7"/>
  <c r="Q44" i="7"/>
  <c r="M45" i="7"/>
  <c r="N45" i="7"/>
  <c r="O45" i="7"/>
  <c r="P45" i="7"/>
  <c r="Q45" i="7"/>
  <c r="M46" i="7"/>
  <c r="N46" i="7"/>
  <c r="O46" i="7"/>
  <c r="P46" i="7"/>
  <c r="Q46" i="7"/>
  <c r="M47" i="7"/>
  <c r="N47" i="7"/>
  <c r="O47" i="7"/>
  <c r="P47" i="7"/>
  <c r="Q47" i="7"/>
  <c r="M48" i="7"/>
  <c r="N48" i="7"/>
  <c r="O48" i="7"/>
  <c r="P48" i="7"/>
  <c r="Q48" i="7"/>
  <c r="M49" i="7"/>
  <c r="N49" i="7"/>
  <c r="O49" i="7"/>
  <c r="P49" i="7"/>
  <c r="Q49" i="7"/>
  <c r="M50" i="7"/>
  <c r="N50" i="7"/>
  <c r="O50" i="7"/>
  <c r="P50" i="7"/>
  <c r="Q50" i="7"/>
  <c r="M51" i="7"/>
  <c r="N51" i="7"/>
  <c r="O51" i="7"/>
  <c r="P51" i="7"/>
  <c r="Q51" i="7"/>
  <c r="M52" i="7"/>
  <c r="N52" i="7"/>
  <c r="O52" i="7"/>
  <c r="P52" i="7"/>
  <c r="Q52" i="7"/>
  <c r="M53" i="7"/>
  <c r="N53" i="7"/>
  <c r="O53" i="7"/>
  <c r="P53" i="7"/>
  <c r="Q53" i="7"/>
  <c r="M54" i="7"/>
  <c r="N54" i="7"/>
  <c r="O54" i="7"/>
  <c r="P54" i="7"/>
  <c r="Q54" i="7"/>
  <c r="M55" i="7"/>
  <c r="N55" i="7"/>
  <c r="O55" i="7"/>
  <c r="P55" i="7"/>
  <c r="Q55" i="7"/>
  <c r="M56" i="7"/>
  <c r="N56" i="7"/>
  <c r="O56" i="7"/>
  <c r="P56" i="7"/>
  <c r="Q56" i="7"/>
  <c r="M57" i="7"/>
  <c r="N57" i="7"/>
  <c r="O57" i="7"/>
  <c r="P57" i="7"/>
  <c r="Q57" i="7"/>
  <c r="M58" i="7"/>
  <c r="N58" i="7"/>
  <c r="O58" i="7"/>
  <c r="P58" i="7"/>
  <c r="Q58" i="7"/>
  <c r="M59" i="7"/>
  <c r="N59" i="7"/>
  <c r="O59" i="7"/>
  <c r="P59" i="7"/>
  <c r="Q59" i="7"/>
  <c r="M60" i="7"/>
  <c r="N60" i="7"/>
  <c r="O60" i="7"/>
  <c r="P60" i="7"/>
  <c r="Q60" i="7"/>
  <c r="M61" i="7"/>
  <c r="N61" i="7"/>
  <c r="O61" i="7"/>
  <c r="P61" i="7"/>
  <c r="Q61" i="7"/>
  <c r="M62" i="7"/>
  <c r="N62" i="7"/>
  <c r="O62" i="7"/>
  <c r="P62" i="7"/>
  <c r="Q62" i="7"/>
  <c r="M63" i="7"/>
  <c r="N63" i="7"/>
  <c r="O63" i="7"/>
  <c r="P63" i="7"/>
  <c r="Q63" i="7"/>
  <c r="M64" i="7"/>
  <c r="N64" i="7"/>
  <c r="O64" i="7"/>
  <c r="P64" i="7"/>
  <c r="Q64" i="7"/>
  <c r="M65" i="7"/>
  <c r="N65" i="7"/>
  <c r="O65" i="7"/>
  <c r="P65" i="7"/>
  <c r="Q65" i="7"/>
  <c r="M66" i="7"/>
  <c r="N66" i="7"/>
  <c r="O66" i="7"/>
  <c r="P66" i="7"/>
  <c r="Q66" i="7"/>
  <c r="M67" i="7"/>
  <c r="N67" i="7"/>
  <c r="O67" i="7"/>
  <c r="P67" i="7"/>
  <c r="Q67" i="7"/>
  <c r="M68" i="7"/>
  <c r="N68" i="7"/>
  <c r="O68" i="7"/>
  <c r="P68" i="7"/>
  <c r="Q68" i="7"/>
  <c r="M69" i="7"/>
  <c r="N69" i="7"/>
  <c r="O69" i="7"/>
  <c r="P69" i="7"/>
  <c r="Q69" i="7"/>
  <c r="M70" i="7"/>
  <c r="N70" i="7"/>
  <c r="O70" i="7"/>
  <c r="P70" i="7"/>
  <c r="Q70" i="7"/>
  <c r="M71" i="7"/>
  <c r="N71" i="7"/>
  <c r="O71" i="7"/>
  <c r="P71" i="7"/>
  <c r="Q71" i="7"/>
  <c r="M72" i="7"/>
  <c r="N72" i="7"/>
  <c r="O72" i="7"/>
  <c r="P72" i="7"/>
  <c r="Q72" i="7"/>
  <c r="M73" i="7"/>
  <c r="N73" i="7"/>
  <c r="O73" i="7"/>
  <c r="P73" i="7"/>
  <c r="Q73" i="7"/>
  <c r="M74" i="7"/>
  <c r="N74" i="7"/>
  <c r="O74" i="7"/>
  <c r="P74" i="7"/>
  <c r="Q74" i="7"/>
  <c r="M76" i="7"/>
  <c r="N76" i="7"/>
  <c r="O76" i="7"/>
  <c r="P76" i="7"/>
  <c r="Q76" i="7"/>
  <c r="M77" i="7"/>
  <c r="N77" i="7"/>
  <c r="O77" i="7"/>
  <c r="P77" i="7"/>
  <c r="Q77" i="7"/>
  <c r="M78" i="7"/>
  <c r="N78" i="7"/>
  <c r="O78" i="7"/>
  <c r="P78" i="7"/>
  <c r="Q78" i="7"/>
  <c r="M79" i="7"/>
  <c r="N79" i="7"/>
  <c r="O79" i="7"/>
  <c r="P79" i="7"/>
  <c r="Q79" i="7"/>
  <c r="M80" i="7"/>
  <c r="N80" i="7"/>
  <c r="O80" i="7"/>
  <c r="P80" i="7"/>
  <c r="Q80" i="7"/>
  <c r="M81" i="7"/>
  <c r="N81" i="7"/>
  <c r="O81" i="7"/>
  <c r="P81" i="7"/>
  <c r="Q81" i="7"/>
  <c r="M82" i="7"/>
  <c r="N82" i="7"/>
  <c r="O82" i="7"/>
  <c r="P82" i="7"/>
  <c r="Q82" i="7"/>
  <c r="M83" i="7"/>
  <c r="N83" i="7"/>
  <c r="O83" i="7"/>
  <c r="P83" i="7"/>
  <c r="Q83" i="7"/>
  <c r="M84" i="7"/>
  <c r="N84" i="7"/>
  <c r="O84" i="7"/>
  <c r="P84" i="7"/>
  <c r="Q84" i="7"/>
  <c r="M85" i="7"/>
  <c r="N85" i="7"/>
  <c r="O85" i="7"/>
  <c r="P85" i="7"/>
  <c r="Q85" i="7"/>
  <c r="M86" i="7"/>
  <c r="N86" i="7"/>
  <c r="O86" i="7"/>
  <c r="P86" i="7"/>
  <c r="Q86" i="7"/>
  <c r="M87" i="7"/>
  <c r="N87" i="7"/>
  <c r="O87" i="7"/>
  <c r="P87" i="7"/>
  <c r="Q87" i="7"/>
  <c r="M88" i="7"/>
  <c r="N88" i="7"/>
  <c r="O88" i="7"/>
  <c r="P88" i="7"/>
  <c r="Q88" i="7"/>
  <c r="M89" i="7"/>
  <c r="N89" i="7"/>
  <c r="O89" i="7"/>
  <c r="P89" i="7"/>
  <c r="Q89" i="7"/>
  <c r="M90" i="7"/>
  <c r="N90" i="7"/>
  <c r="O90" i="7"/>
  <c r="P90" i="7"/>
  <c r="Q90" i="7"/>
  <c r="M91" i="7"/>
  <c r="N91" i="7"/>
  <c r="O91" i="7"/>
  <c r="P91" i="7"/>
  <c r="Q91" i="7"/>
  <c r="M92" i="7"/>
  <c r="N92" i="7"/>
  <c r="O92" i="7"/>
  <c r="P92" i="7"/>
  <c r="Q92" i="7"/>
  <c r="M93" i="7"/>
  <c r="N93" i="7"/>
  <c r="O93" i="7"/>
  <c r="P93" i="7"/>
  <c r="Q93" i="7"/>
  <c r="M94" i="7"/>
  <c r="N94" i="7"/>
  <c r="O94" i="7"/>
  <c r="P94" i="7"/>
  <c r="Q94" i="7"/>
  <c r="M95" i="7"/>
  <c r="N95" i="7"/>
  <c r="O95" i="7"/>
  <c r="P95" i="7"/>
  <c r="Q95" i="7"/>
  <c r="M96" i="7"/>
  <c r="N96" i="7"/>
  <c r="O96" i="7"/>
  <c r="P96" i="7"/>
  <c r="Q96" i="7"/>
  <c r="M97" i="7"/>
  <c r="N97" i="7"/>
  <c r="O97" i="7"/>
  <c r="P97" i="7"/>
  <c r="Q97" i="7"/>
  <c r="M98" i="7"/>
  <c r="N98" i="7"/>
  <c r="O98" i="7"/>
  <c r="P98" i="7"/>
  <c r="Q98" i="7"/>
  <c r="M99" i="7"/>
  <c r="N99" i="7"/>
  <c r="O99" i="7"/>
  <c r="P99" i="7"/>
  <c r="Q99" i="7"/>
  <c r="M100" i="7"/>
  <c r="N100" i="7"/>
  <c r="O100" i="7"/>
  <c r="P100" i="7"/>
  <c r="Q100" i="7"/>
  <c r="M101" i="7"/>
  <c r="N101" i="7"/>
  <c r="O101" i="7"/>
  <c r="P101" i="7"/>
  <c r="Q101" i="7"/>
  <c r="M102" i="7"/>
  <c r="N102" i="7"/>
  <c r="O102" i="7"/>
  <c r="P102" i="7"/>
  <c r="Q102" i="7"/>
  <c r="M103" i="7"/>
  <c r="N103" i="7"/>
  <c r="O103" i="7"/>
  <c r="P103" i="7"/>
  <c r="Q103" i="7"/>
  <c r="M104" i="7"/>
  <c r="N104" i="7"/>
  <c r="O104" i="7"/>
  <c r="P104" i="7"/>
  <c r="Q104" i="7"/>
  <c r="M105" i="7"/>
  <c r="N105" i="7"/>
  <c r="O105" i="7"/>
  <c r="P105" i="7"/>
  <c r="Q105" i="7"/>
  <c r="M106" i="7"/>
  <c r="N106" i="7"/>
  <c r="O106" i="7"/>
  <c r="P106" i="7"/>
  <c r="Q106" i="7"/>
  <c r="M107" i="7"/>
  <c r="N107" i="7"/>
  <c r="O107" i="7"/>
  <c r="P107" i="7"/>
  <c r="Q107" i="7"/>
  <c r="M108" i="7"/>
  <c r="N108" i="7"/>
  <c r="O108" i="7"/>
  <c r="P108" i="7"/>
  <c r="Q108" i="7"/>
  <c r="M109" i="7"/>
  <c r="N109" i="7"/>
  <c r="O109" i="7"/>
  <c r="P109" i="7"/>
  <c r="Q109" i="7"/>
  <c r="M110" i="7"/>
  <c r="N110" i="7"/>
  <c r="O110" i="7"/>
  <c r="P110" i="7"/>
  <c r="Q110" i="7"/>
  <c r="M111" i="7"/>
  <c r="N111" i="7"/>
  <c r="O111" i="7"/>
  <c r="P111" i="7"/>
  <c r="Q111" i="7"/>
  <c r="L12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K12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AG15" i="61" l="1"/>
  <c r="AG16" i="61" s="1"/>
  <c r="AG17" i="61" s="1"/>
  <c r="AG18" i="61" s="1"/>
  <c r="AG19" i="61" s="1"/>
  <c r="AG20" i="61" s="1"/>
  <c r="AG21" i="61" s="1"/>
  <c r="AG22" i="61" s="1"/>
  <c r="AG23" i="61" s="1"/>
  <c r="AG24" i="61" s="1"/>
  <c r="AG25" i="61" s="1"/>
  <c r="AG26" i="61" s="1"/>
  <c r="AG27" i="61" s="1"/>
  <c r="AG28" i="61" s="1"/>
  <c r="AG29" i="61" s="1"/>
  <c r="AG30" i="61" s="1"/>
  <c r="AG31" i="61" s="1"/>
  <c r="AG32" i="61" s="1"/>
  <c r="AG33" i="61" s="1"/>
  <c r="AG34" i="61" s="1"/>
  <c r="AG35" i="61" s="1"/>
  <c r="AG36" i="61" s="1"/>
  <c r="AG37" i="61" s="1"/>
  <c r="AG38" i="61" s="1"/>
  <c r="AG39" i="61" s="1"/>
  <c r="AG40" i="61" s="1"/>
  <c r="AG41" i="61" s="1"/>
  <c r="AG42" i="61" s="1"/>
  <c r="AG43" i="61" s="1"/>
  <c r="AG44" i="61" s="1"/>
  <c r="AG45" i="61" s="1"/>
  <c r="AG46" i="61" s="1"/>
  <c r="AG47" i="61" s="1"/>
  <c r="AG48" i="61" s="1"/>
  <c r="AG49" i="61" s="1"/>
  <c r="AG50" i="61" s="1"/>
  <c r="AG51" i="61" s="1"/>
  <c r="AG52" i="61" s="1"/>
  <c r="AG6" i="65"/>
  <c r="AG7" i="65" s="1"/>
  <c r="AG8" i="65" s="1"/>
  <c r="AG9" i="65" s="1"/>
  <c r="AG10" i="65" s="1"/>
  <c r="AG11" i="65" s="1"/>
  <c r="AG12" i="65" s="1"/>
  <c r="AG13" i="65" s="1"/>
  <c r="AG14" i="65" s="1"/>
  <c r="AG15" i="65" s="1"/>
  <c r="AG16" i="65" s="1"/>
  <c r="AG17" i="65" s="1"/>
  <c r="AG18" i="65" s="1"/>
  <c r="AG19" i="65" s="1"/>
  <c r="AG20" i="65" s="1"/>
  <c r="AG21" i="65" s="1"/>
  <c r="AG22" i="65" s="1"/>
  <c r="AG23" i="65" s="1"/>
  <c r="AG24" i="65" s="1"/>
  <c r="AG25" i="65" s="1"/>
  <c r="AG26" i="65" s="1"/>
  <c r="AG27" i="65" s="1"/>
  <c r="AG28" i="65" s="1"/>
  <c r="AG29" i="65" s="1"/>
  <c r="AG30" i="65" s="1"/>
  <c r="AG31" i="65" s="1"/>
  <c r="AG32" i="65" s="1"/>
  <c r="AG33" i="65" s="1"/>
  <c r="AG34" i="65" s="1"/>
  <c r="AG35" i="65" s="1"/>
  <c r="AG36" i="65" s="1"/>
  <c r="AG37" i="65" s="1"/>
  <c r="AG38" i="65" s="1"/>
  <c r="AG39" i="65" s="1"/>
  <c r="AG40" i="65" s="1"/>
  <c r="AG41" i="65" s="1"/>
  <c r="AG42" i="65" s="1"/>
  <c r="AG43" i="65" s="1"/>
  <c r="AG44" i="65" s="1"/>
  <c r="AG45" i="65" s="1"/>
  <c r="AG46" i="65" s="1"/>
  <c r="AG47" i="65" s="1"/>
  <c r="AG48" i="65" s="1"/>
  <c r="AG49" i="65" s="1"/>
  <c r="AG50" i="65" s="1"/>
  <c r="AG51" i="65" s="1"/>
  <c r="AG52" i="65" s="1"/>
  <c r="AG53" i="65" s="1"/>
  <c r="AG54" i="65" s="1"/>
  <c r="AG55" i="65" s="1"/>
  <c r="AG56" i="65" s="1"/>
  <c r="AG57" i="65" s="1"/>
  <c r="AG58" i="65" s="1"/>
  <c r="AG59" i="65" s="1"/>
  <c r="AG60" i="65" s="1"/>
  <c r="AG61" i="65" s="1"/>
  <c r="AG62" i="65" s="1"/>
  <c r="AG63" i="65" s="1"/>
  <c r="AG64" i="65" s="1"/>
  <c r="AG65" i="65" s="1"/>
  <c r="AG66" i="65" s="1"/>
  <c r="AG67" i="65" s="1"/>
  <c r="AG68" i="65" s="1"/>
  <c r="AG69" i="65" s="1"/>
  <c r="AG70" i="65" s="1"/>
  <c r="AG71" i="65" s="1"/>
  <c r="AG72" i="65" s="1"/>
  <c r="AG73" i="65" s="1"/>
  <c r="AG74" i="65" s="1"/>
  <c r="AG75" i="65" s="1"/>
  <c r="AG76" i="65" s="1"/>
  <c r="AG77" i="65" s="1"/>
  <c r="AG78" i="65" s="1"/>
  <c r="AG79" i="65" s="1"/>
  <c r="AG80" i="65" s="1"/>
  <c r="AG81" i="65" s="1"/>
  <c r="AG82" i="65" s="1"/>
  <c r="AG83" i="65" s="1"/>
  <c r="AG84" i="65" s="1"/>
  <c r="AG85" i="65" s="1"/>
  <c r="AG86" i="65" s="1"/>
  <c r="AG87" i="65" s="1"/>
  <c r="AG88" i="65" s="1"/>
  <c r="AG89" i="65" s="1"/>
  <c r="AG90" i="65" s="1"/>
  <c r="AG91" i="65" s="1"/>
  <c r="AG92" i="65" s="1"/>
  <c r="AG93" i="65" s="1"/>
  <c r="AG94" i="65" s="1"/>
  <c r="AG95" i="65" s="1"/>
  <c r="AG96" i="65" s="1"/>
  <c r="AG97" i="65" s="1"/>
  <c r="AG98" i="65" s="1"/>
  <c r="L5" i="65"/>
  <c r="K6" i="65" s="1"/>
  <c r="M4" i="65"/>
  <c r="U7" i="65"/>
  <c r="U8" i="65" s="1"/>
  <c r="U9" i="65" s="1"/>
  <c r="U10" i="65" s="1"/>
  <c r="U11" i="65" s="1"/>
  <c r="U12" i="65" s="1"/>
  <c r="U13" i="65" s="1"/>
  <c r="U14" i="65" s="1"/>
  <c r="U15" i="65" s="1"/>
  <c r="U16" i="65" s="1"/>
  <c r="U17" i="65" s="1"/>
  <c r="U18" i="65" s="1"/>
  <c r="U19" i="65" s="1"/>
  <c r="U20" i="65" s="1"/>
  <c r="U21" i="65" s="1"/>
  <c r="U22" i="65" s="1"/>
  <c r="U23" i="65" s="1"/>
  <c r="U24" i="65" s="1"/>
  <c r="U25" i="65" s="1"/>
  <c r="U26" i="65" s="1"/>
  <c r="U27" i="65" s="1"/>
  <c r="U28" i="65" s="1"/>
  <c r="U29" i="65" s="1"/>
  <c r="U30" i="65" s="1"/>
  <c r="U31" i="65" s="1"/>
  <c r="U32" i="65" s="1"/>
  <c r="U33" i="65" s="1"/>
  <c r="U34" i="65" s="1"/>
  <c r="U35" i="65" s="1"/>
  <c r="U36" i="65" s="1"/>
  <c r="U37" i="65" s="1"/>
  <c r="U38" i="65" s="1"/>
  <c r="U39" i="65" s="1"/>
  <c r="U40" i="65" s="1"/>
  <c r="U41" i="65" s="1"/>
  <c r="U42" i="65" s="1"/>
  <c r="U43" i="65" s="1"/>
  <c r="U44" i="65" s="1"/>
  <c r="U45" i="65" s="1"/>
  <c r="U46" i="65" s="1"/>
  <c r="U47" i="65" s="1"/>
  <c r="U48" i="65" s="1"/>
  <c r="U49" i="65" s="1"/>
  <c r="U50" i="65" s="1"/>
  <c r="U51" i="65" s="1"/>
  <c r="U52" i="65" s="1"/>
  <c r="U53" i="65" s="1"/>
  <c r="U54" i="65" s="1"/>
  <c r="U55" i="65" s="1"/>
  <c r="U56" i="65" s="1"/>
  <c r="U57" i="65" s="1"/>
  <c r="U58" i="65" s="1"/>
  <c r="U59" i="65" s="1"/>
  <c r="U60" i="65" s="1"/>
  <c r="U61" i="65" s="1"/>
  <c r="U62" i="65" s="1"/>
  <c r="U63" i="65" s="1"/>
  <c r="U64" i="65" s="1"/>
  <c r="U65" i="65" s="1"/>
  <c r="U66" i="65" s="1"/>
  <c r="U67" i="65" s="1"/>
  <c r="U68" i="65" s="1"/>
  <c r="U69" i="65" s="1"/>
  <c r="U70" i="65" s="1"/>
  <c r="U71" i="65" s="1"/>
  <c r="U72" i="65" s="1"/>
  <c r="U73" i="65" s="1"/>
  <c r="U74" i="65" s="1"/>
  <c r="U75" i="65" s="1"/>
  <c r="U76" i="65" s="1"/>
  <c r="U77" i="65" s="1"/>
  <c r="U78" i="65" s="1"/>
  <c r="U79" i="65" s="1"/>
  <c r="U80" i="65" s="1"/>
  <c r="U81" i="65" s="1"/>
  <c r="U82" i="65" s="1"/>
  <c r="U83" i="65" s="1"/>
  <c r="U84" i="65" s="1"/>
  <c r="U85" i="65" s="1"/>
  <c r="U86" i="65" s="1"/>
  <c r="U87" i="65" s="1"/>
  <c r="U88" i="65" s="1"/>
  <c r="U89" i="65" s="1"/>
  <c r="U90" i="65" s="1"/>
  <c r="U91" i="65" s="1"/>
  <c r="U92" i="65" s="1"/>
  <c r="U93" i="65" s="1"/>
  <c r="U94" i="65" s="1"/>
  <c r="U95" i="65" s="1"/>
  <c r="U96" i="65" s="1"/>
  <c r="U97" i="65" s="1"/>
  <c r="U98" i="65" s="1"/>
  <c r="AA54" i="65"/>
  <c r="AA55" i="65" s="1"/>
  <c r="AA56" i="65" s="1"/>
  <c r="AA57" i="65" s="1"/>
  <c r="AA58" i="65" s="1"/>
  <c r="AA59" i="65" s="1"/>
  <c r="AA60" i="65" s="1"/>
  <c r="AA61" i="65" s="1"/>
  <c r="AA62" i="65" s="1"/>
  <c r="AA63" i="65" s="1"/>
  <c r="AA64" i="65" s="1"/>
  <c r="AA65" i="65" s="1"/>
  <c r="AA66" i="65" s="1"/>
  <c r="AA67" i="65" s="1"/>
  <c r="AA68" i="65" s="1"/>
  <c r="AA69" i="65" s="1"/>
  <c r="AA70" i="65" s="1"/>
  <c r="AA71" i="65" s="1"/>
  <c r="AA72" i="65" s="1"/>
  <c r="AA73" i="65" s="1"/>
  <c r="AA74" i="65" s="1"/>
  <c r="AA75" i="65" s="1"/>
  <c r="AA76" i="65" s="1"/>
  <c r="AA77" i="65" s="1"/>
  <c r="AA78" i="65" s="1"/>
  <c r="AA79" i="65" s="1"/>
  <c r="AA80" i="65" s="1"/>
  <c r="AA81" i="65" s="1"/>
  <c r="AA82" i="65" s="1"/>
  <c r="AA83" i="65" s="1"/>
  <c r="AA84" i="65" s="1"/>
  <c r="AA85" i="65" s="1"/>
  <c r="AA86" i="65" s="1"/>
  <c r="AA87" i="65" s="1"/>
  <c r="AA88" i="65" s="1"/>
  <c r="AA89" i="65" s="1"/>
  <c r="AA90" i="65" s="1"/>
  <c r="AA91" i="65" s="1"/>
  <c r="AA92" i="65" s="1"/>
  <c r="AA93" i="65" s="1"/>
  <c r="AA94" i="65" s="1"/>
  <c r="AA95" i="65" s="1"/>
  <c r="AA96" i="65" s="1"/>
  <c r="AA97" i="65" s="1"/>
  <c r="AA98" i="65" s="1"/>
  <c r="AG23" i="64"/>
  <c r="AG24" i="64" s="1"/>
  <c r="AG25" i="64" s="1"/>
  <c r="AG26" i="64" s="1"/>
  <c r="AG27" i="64" s="1"/>
  <c r="AG28" i="64" s="1"/>
  <c r="AG29" i="64" s="1"/>
  <c r="AG30" i="64" s="1"/>
  <c r="AG31" i="64" s="1"/>
  <c r="AG32" i="64" s="1"/>
  <c r="AG33" i="64" s="1"/>
  <c r="AG34" i="64" s="1"/>
  <c r="AG35" i="64" s="1"/>
  <c r="AG36" i="64" s="1"/>
  <c r="AG37" i="64" s="1"/>
  <c r="AG38" i="64" s="1"/>
  <c r="AG39" i="64" s="1"/>
  <c r="AG40" i="64" s="1"/>
  <c r="AG41" i="64" s="1"/>
  <c r="AG42" i="64" s="1"/>
  <c r="AG43" i="64" s="1"/>
  <c r="AG44" i="64" s="1"/>
  <c r="AG45" i="64" s="1"/>
  <c r="AG46" i="64" s="1"/>
  <c r="AG47" i="64" s="1"/>
  <c r="AG48" i="64" s="1"/>
  <c r="AG49" i="64" s="1"/>
  <c r="AG50" i="64" s="1"/>
  <c r="AG51" i="64" s="1"/>
  <c r="AG52" i="64" s="1"/>
  <c r="AG53" i="64" s="1"/>
  <c r="AG54" i="64" s="1"/>
  <c r="AG55" i="64" s="1"/>
  <c r="AG56" i="64" s="1"/>
  <c r="AG57" i="64" s="1"/>
  <c r="AG58" i="64" s="1"/>
  <c r="AG59" i="64" s="1"/>
  <c r="AG60" i="64" s="1"/>
  <c r="AG61" i="64" s="1"/>
  <c r="AG62" i="64" s="1"/>
  <c r="AG63" i="64" s="1"/>
  <c r="AG64" i="64" s="1"/>
  <c r="AG65" i="64" s="1"/>
  <c r="AG66" i="64" s="1"/>
  <c r="AG67" i="64" s="1"/>
  <c r="AG68" i="64" s="1"/>
  <c r="AG69" i="64" s="1"/>
  <c r="AG70" i="64" s="1"/>
  <c r="AG71" i="64" s="1"/>
  <c r="AG72" i="64" s="1"/>
  <c r="AG73" i="64" s="1"/>
  <c r="AG74" i="64" s="1"/>
  <c r="AG75" i="64" s="1"/>
  <c r="AG76" i="64" s="1"/>
  <c r="AG77" i="64" s="1"/>
  <c r="AG78" i="64" s="1"/>
  <c r="AG79" i="64" s="1"/>
  <c r="AG80" i="64" s="1"/>
  <c r="AG81" i="64" s="1"/>
  <c r="AG82" i="64" s="1"/>
  <c r="AG83" i="64" s="1"/>
  <c r="AG84" i="64" s="1"/>
  <c r="AG85" i="64" s="1"/>
  <c r="AG86" i="64" s="1"/>
  <c r="AG87" i="64" s="1"/>
  <c r="AG88" i="64" s="1"/>
  <c r="AG89" i="64" s="1"/>
  <c r="AG90" i="64" s="1"/>
  <c r="AG91" i="64" s="1"/>
  <c r="AG92" i="64" s="1"/>
  <c r="AG93" i="64" s="1"/>
  <c r="AG94" i="64" s="1"/>
  <c r="AG95" i="64" s="1"/>
  <c r="AG96" i="64" s="1"/>
  <c r="AG97" i="64" s="1"/>
  <c r="AG98" i="64" s="1"/>
  <c r="AA15" i="64"/>
  <c r="AA16" i="64" s="1"/>
  <c r="AA17" i="64" s="1"/>
  <c r="AA18" i="64" s="1"/>
  <c r="AA19" i="64" s="1"/>
  <c r="AA20" i="64" s="1"/>
  <c r="AA21" i="64" s="1"/>
  <c r="AA22" i="64" s="1"/>
  <c r="AA23" i="64" s="1"/>
  <c r="AA24" i="64" s="1"/>
  <c r="AA25" i="64" s="1"/>
  <c r="AA26" i="64" s="1"/>
  <c r="AA27" i="64" s="1"/>
  <c r="AA28" i="64" s="1"/>
  <c r="AA29" i="64" s="1"/>
  <c r="AA30" i="64" s="1"/>
  <c r="AA31" i="64" s="1"/>
  <c r="AA32" i="64" s="1"/>
  <c r="AA33" i="64" s="1"/>
  <c r="AA34" i="64" s="1"/>
  <c r="AA35" i="64" s="1"/>
  <c r="AA36" i="64" s="1"/>
  <c r="AA37" i="64" s="1"/>
  <c r="AA38" i="64" s="1"/>
  <c r="AA39" i="64" s="1"/>
  <c r="AA40" i="64" s="1"/>
  <c r="AA41" i="64" s="1"/>
  <c r="AA42" i="64" s="1"/>
  <c r="AA43" i="64" s="1"/>
  <c r="AA44" i="64" s="1"/>
  <c r="AA45" i="64" s="1"/>
  <c r="AA46" i="64" s="1"/>
  <c r="AA47" i="64" s="1"/>
  <c r="AA48" i="64" s="1"/>
  <c r="AA49" i="64" s="1"/>
  <c r="AA50" i="64" s="1"/>
  <c r="AA51" i="64" s="1"/>
  <c r="AA52" i="64" s="1"/>
  <c r="AA53" i="64" s="1"/>
  <c r="AA54" i="64" s="1"/>
  <c r="AA55" i="64" s="1"/>
  <c r="AA56" i="64" s="1"/>
  <c r="AA57" i="64" s="1"/>
  <c r="AA58" i="64" s="1"/>
  <c r="AA59" i="64" s="1"/>
  <c r="AA60" i="64" s="1"/>
  <c r="AA61" i="64" s="1"/>
  <c r="AA62" i="64" s="1"/>
  <c r="AA63" i="64" s="1"/>
  <c r="AA64" i="64" s="1"/>
  <c r="AA65" i="64" s="1"/>
  <c r="AA66" i="64" s="1"/>
  <c r="AA67" i="64" s="1"/>
  <c r="AA68" i="64" s="1"/>
  <c r="AA69" i="64" s="1"/>
  <c r="AA70" i="64" s="1"/>
  <c r="AA71" i="64" s="1"/>
  <c r="AA72" i="64" s="1"/>
  <c r="AA73" i="64" s="1"/>
  <c r="AA74" i="64" s="1"/>
  <c r="AA75" i="64" s="1"/>
  <c r="AA76" i="64" s="1"/>
  <c r="AA77" i="64" s="1"/>
  <c r="AA78" i="64" s="1"/>
  <c r="AA79" i="64" s="1"/>
  <c r="AA80" i="64" s="1"/>
  <c r="AA81" i="64" s="1"/>
  <c r="AA82" i="64" s="1"/>
  <c r="AA83" i="64" s="1"/>
  <c r="AA84" i="64" s="1"/>
  <c r="AA85" i="64" s="1"/>
  <c r="AA86" i="64" s="1"/>
  <c r="AA87" i="64" s="1"/>
  <c r="AA88" i="64" s="1"/>
  <c r="AA89" i="64" s="1"/>
  <c r="AA90" i="64" s="1"/>
  <c r="AA91" i="64" s="1"/>
  <c r="AA92" i="64" s="1"/>
  <c r="AA93" i="64" s="1"/>
  <c r="AA94" i="64" s="1"/>
  <c r="AA95" i="64" s="1"/>
  <c r="AA96" i="64" s="1"/>
  <c r="AA97" i="64" s="1"/>
  <c r="AA98" i="64" s="1"/>
  <c r="L5" i="64"/>
  <c r="K6" i="64"/>
  <c r="M5" i="64" s="1"/>
  <c r="U7" i="64"/>
  <c r="U8" i="64" s="1"/>
  <c r="U9" i="64" s="1"/>
  <c r="U10" i="64" s="1"/>
  <c r="U11" i="64" s="1"/>
  <c r="U12" i="64" s="1"/>
  <c r="U13" i="64" s="1"/>
  <c r="U14" i="64" s="1"/>
  <c r="U15" i="64" s="1"/>
  <c r="U16" i="64" s="1"/>
  <c r="U17" i="64" s="1"/>
  <c r="U18" i="64" s="1"/>
  <c r="U19" i="64" s="1"/>
  <c r="U20" i="64" s="1"/>
  <c r="U21" i="64" s="1"/>
  <c r="U22" i="64" s="1"/>
  <c r="U23" i="64" s="1"/>
  <c r="U24" i="64" s="1"/>
  <c r="U25" i="64" s="1"/>
  <c r="U26" i="64" s="1"/>
  <c r="U27" i="64" s="1"/>
  <c r="U28" i="64" s="1"/>
  <c r="U29" i="64" s="1"/>
  <c r="U30" i="64" s="1"/>
  <c r="U31" i="64" s="1"/>
  <c r="U32" i="64" s="1"/>
  <c r="U33" i="64" s="1"/>
  <c r="U34" i="64" s="1"/>
  <c r="U35" i="64" s="1"/>
  <c r="U36" i="64" s="1"/>
  <c r="U37" i="64" s="1"/>
  <c r="U38" i="64" s="1"/>
  <c r="U39" i="64" s="1"/>
  <c r="U40" i="64" s="1"/>
  <c r="U41" i="64" s="1"/>
  <c r="U42" i="64" s="1"/>
  <c r="U43" i="64" s="1"/>
  <c r="U44" i="64" s="1"/>
  <c r="U45" i="64" s="1"/>
  <c r="U46" i="64" s="1"/>
  <c r="U47" i="64" s="1"/>
  <c r="U48" i="64" s="1"/>
  <c r="U49" i="64" s="1"/>
  <c r="U50" i="64" s="1"/>
  <c r="U51" i="64" s="1"/>
  <c r="U52" i="64" s="1"/>
  <c r="U53" i="64" s="1"/>
  <c r="U54" i="64" s="1"/>
  <c r="U55" i="64" s="1"/>
  <c r="U56" i="64" s="1"/>
  <c r="U57" i="64" s="1"/>
  <c r="U58" i="64" s="1"/>
  <c r="U59" i="64" s="1"/>
  <c r="U60" i="64" s="1"/>
  <c r="U61" i="64" s="1"/>
  <c r="U62" i="64" s="1"/>
  <c r="U63" i="64" s="1"/>
  <c r="U64" i="64" s="1"/>
  <c r="U65" i="64" s="1"/>
  <c r="U66" i="64" s="1"/>
  <c r="U67" i="64" s="1"/>
  <c r="U68" i="64" s="1"/>
  <c r="U69" i="64" s="1"/>
  <c r="U70" i="64" s="1"/>
  <c r="U71" i="64" s="1"/>
  <c r="U72" i="64" s="1"/>
  <c r="U73" i="64" s="1"/>
  <c r="U74" i="64" s="1"/>
  <c r="U75" i="64" s="1"/>
  <c r="U76" i="64" s="1"/>
  <c r="U77" i="64" s="1"/>
  <c r="U78" i="64" s="1"/>
  <c r="U79" i="64" s="1"/>
  <c r="U80" i="64" s="1"/>
  <c r="U81" i="64" s="1"/>
  <c r="U82" i="64" s="1"/>
  <c r="U83" i="64" s="1"/>
  <c r="U84" i="64" s="1"/>
  <c r="U85" i="64" s="1"/>
  <c r="U86" i="64" s="1"/>
  <c r="U87" i="64" s="1"/>
  <c r="U88" i="64" s="1"/>
  <c r="U89" i="64" s="1"/>
  <c r="U90" i="64" s="1"/>
  <c r="U91" i="64" s="1"/>
  <c r="U92" i="64" s="1"/>
  <c r="U93" i="64" s="1"/>
  <c r="U94" i="64" s="1"/>
  <c r="U95" i="64" s="1"/>
  <c r="U96" i="64" s="1"/>
  <c r="U97" i="64" s="1"/>
  <c r="U98" i="64" s="1"/>
  <c r="L5" i="63"/>
  <c r="K6" i="63" s="1"/>
  <c r="M4" i="63"/>
  <c r="U13" i="63"/>
  <c r="U14" i="63" s="1"/>
  <c r="U15" i="63" s="1"/>
  <c r="U16" i="63" s="1"/>
  <c r="U17" i="63" s="1"/>
  <c r="U18" i="63" s="1"/>
  <c r="U19" i="63" s="1"/>
  <c r="U20" i="63" s="1"/>
  <c r="U21" i="63" s="1"/>
  <c r="U22" i="63" s="1"/>
  <c r="U23" i="63" s="1"/>
  <c r="U24" i="63" s="1"/>
  <c r="U25" i="63" s="1"/>
  <c r="U26" i="63" s="1"/>
  <c r="U27" i="63" s="1"/>
  <c r="U28" i="63" s="1"/>
  <c r="U29" i="63" s="1"/>
  <c r="U30" i="63" s="1"/>
  <c r="U31" i="63" s="1"/>
  <c r="U32" i="63" s="1"/>
  <c r="U33" i="63" s="1"/>
  <c r="U34" i="63" s="1"/>
  <c r="U35" i="63" s="1"/>
  <c r="U36" i="63" s="1"/>
  <c r="U37" i="63" s="1"/>
  <c r="U38" i="63" s="1"/>
  <c r="U39" i="63" s="1"/>
  <c r="U40" i="63" s="1"/>
  <c r="U41" i="63" s="1"/>
  <c r="U42" i="63" s="1"/>
  <c r="U43" i="63" s="1"/>
  <c r="U44" i="63" s="1"/>
  <c r="U45" i="63" s="1"/>
  <c r="U46" i="63" s="1"/>
  <c r="U47" i="63" s="1"/>
  <c r="U48" i="63" s="1"/>
  <c r="U49" i="63" s="1"/>
  <c r="U50" i="63" s="1"/>
  <c r="U51" i="63" s="1"/>
  <c r="U52" i="63" s="1"/>
  <c r="U53" i="63" s="1"/>
  <c r="U54" i="63" s="1"/>
  <c r="U55" i="63" s="1"/>
  <c r="U56" i="63" s="1"/>
  <c r="U57" i="63" s="1"/>
  <c r="U58" i="63" s="1"/>
  <c r="U59" i="63" s="1"/>
  <c r="U60" i="63" s="1"/>
  <c r="U61" i="63" s="1"/>
  <c r="U62" i="63" s="1"/>
  <c r="U63" i="63" s="1"/>
  <c r="U64" i="63" s="1"/>
  <c r="U65" i="63" s="1"/>
  <c r="U66" i="63" s="1"/>
  <c r="U67" i="63" s="1"/>
  <c r="U68" i="63" s="1"/>
  <c r="U69" i="63" s="1"/>
  <c r="U70" i="63" s="1"/>
  <c r="U71" i="63" s="1"/>
  <c r="U72" i="63" s="1"/>
  <c r="U73" i="63" s="1"/>
  <c r="U74" i="63" s="1"/>
  <c r="U75" i="63" s="1"/>
  <c r="U76" i="63" s="1"/>
  <c r="U77" i="63" s="1"/>
  <c r="U78" i="63" s="1"/>
  <c r="U79" i="63" s="1"/>
  <c r="U80" i="63" s="1"/>
  <c r="U81" i="63" s="1"/>
  <c r="U82" i="63" s="1"/>
  <c r="U83" i="63" s="1"/>
  <c r="U84" i="63" s="1"/>
  <c r="U85" i="63" s="1"/>
  <c r="U86" i="63" s="1"/>
  <c r="U87" i="63" s="1"/>
  <c r="U88" i="63" s="1"/>
  <c r="U89" i="63" s="1"/>
  <c r="U90" i="63" s="1"/>
  <c r="U91" i="63" s="1"/>
  <c r="U92" i="63" s="1"/>
  <c r="U93" i="63" s="1"/>
  <c r="U94" i="63" s="1"/>
  <c r="U95" i="63" s="1"/>
  <c r="U96" i="63" s="1"/>
  <c r="U97" i="63" s="1"/>
  <c r="U98" i="63" s="1"/>
  <c r="AA41" i="63"/>
  <c r="AA42" i="63" s="1"/>
  <c r="AA43" i="63" s="1"/>
  <c r="AA44" i="63" s="1"/>
  <c r="AA45" i="63" s="1"/>
  <c r="AA46" i="63" s="1"/>
  <c r="AA47" i="63" s="1"/>
  <c r="AA48" i="63" s="1"/>
  <c r="AA49" i="63" s="1"/>
  <c r="AA50" i="63" s="1"/>
  <c r="AA51" i="63" s="1"/>
  <c r="AA52" i="63" s="1"/>
  <c r="AA53" i="63" s="1"/>
  <c r="AA54" i="63" s="1"/>
  <c r="AA55" i="63" s="1"/>
  <c r="AA56" i="63" s="1"/>
  <c r="AA57" i="63" s="1"/>
  <c r="AA58" i="63" s="1"/>
  <c r="AA59" i="63" s="1"/>
  <c r="AA60" i="63" s="1"/>
  <c r="AA61" i="63" s="1"/>
  <c r="AA62" i="63" s="1"/>
  <c r="AA63" i="63" s="1"/>
  <c r="AA64" i="63" s="1"/>
  <c r="AA65" i="63" s="1"/>
  <c r="AA66" i="63" s="1"/>
  <c r="AA67" i="63" s="1"/>
  <c r="AA68" i="63" s="1"/>
  <c r="AA69" i="63" s="1"/>
  <c r="AA70" i="63" s="1"/>
  <c r="AA71" i="63" s="1"/>
  <c r="AA72" i="63" s="1"/>
  <c r="AA73" i="63" s="1"/>
  <c r="AA74" i="63" s="1"/>
  <c r="AA75" i="63" s="1"/>
  <c r="AA76" i="63" s="1"/>
  <c r="AA77" i="63" s="1"/>
  <c r="AA78" i="63" s="1"/>
  <c r="AA79" i="63" s="1"/>
  <c r="AA80" i="63" s="1"/>
  <c r="AA81" i="63" s="1"/>
  <c r="AA82" i="63" s="1"/>
  <c r="AA83" i="63" s="1"/>
  <c r="AA84" i="63" s="1"/>
  <c r="AA85" i="63" s="1"/>
  <c r="AA86" i="63" s="1"/>
  <c r="AA87" i="63" s="1"/>
  <c r="AA88" i="63" s="1"/>
  <c r="AA89" i="63" s="1"/>
  <c r="AA90" i="63" s="1"/>
  <c r="AA91" i="63" s="1"/>
  <c r="AA92" i="63" s="1"/>
  <c r="AA93" i="63" s="1"/>
  <c r="AA94" i="63" s="1"/>
  <c r="AA95" i="63" s="1"/>
  <c r="AA96" i="63" s="1"/>
  <c r="AA97" i="63" s="1"/>
  <c r="AA98" i="63" s="1"/>
  <c r="L5" i="62"/>
  <c r="K6" i="62" s="1"/>
  <c r="M4" i="62"/>
  <c r="U21" i="62"/>
  <c r="U22" i="62" s="1"/>
  <c r="U23" i="62" s="1"/>
  <c r="U24" i="62" s="1"/>
  <c r="U25" i="62" s="1"/>
  <c r="U26" i="62" s="1"/>
  <c r="U27" i="62" s="1"/>
  <c r="U28" i="62" s="1"/>
  <c r="U29" i="62" s="1"/>
  <c r="U30" i="62" s="1"/>
  <c r="U31" i="62" s="1"/>
  <c r="U32" i="62" s="1"/>
  <c r="U33" i="62" s="1"/>
  <c r="U34" i="62" s="1"/>
  <c r="U35" i="62" s="1"/>
  <c r="U36" i="62" s="1"/>
  <c r="U37" i="62" s="1"/>
  <c r="U38" i="62" s="1"/>
  <c r="U39" i="62" s="1"/>
  <c r="U40" i="62" s="1"/>
  <c r="U41" i="62" s="1"/>
  <c r="U42" i="62" s="1"/>
  <c r="U43" i="62" s="1"/>
  <c r="U44" i="62" s="1"/>
  <c r="U45" i="62" s="1"/>
  <c r="U46" i="62" s="1"/>
  <c r="U47" i="62" s="1"/>
  <c r="U48" i="62" s="1"/>
  <c r="U49" i="62" s="1"/>
  <c r="U50" i="62" s="1"/>
  <c r="U51" i="62" s="1"/>
  <c r="U52" i="62" s="1"/>
  <c r="U53" i="62" s="1"/>
  <c r="U54" i="62" s="1"/>
  <c r="U55" i="62" s="1"/>
  <c r="U56" i="62" s="1"/>
  <c r="U57" i="62" s="1"/>
  <c r="U58" i="62" s="1"/>
  <c r="U59" i="62" s="1"/>
  <c r="U60" i="62" s="1"/>
  <c r="U61" i="62" s="1"/>
  <c r="U62" i="62" s="1"/>
  <c r="U63" i="62" s="1"/>
  <c r="U64" i="62" s="1"/>
  <c r="U65" i="62" s="1"/>
  <c r="U66" i="62" s="1"/>
  <c r="U67" i="62" s="1"/>
  <c r="U68" i="62" s="1"/>
  <c r="U69" i="62" s="1"/>
  <c r="U70" i="62" s="1"/>
  <c r="U71" i="62" s="1"/>
  <c r="U72" i="62" s="1"/>
  <c r="U73" i="62" s="1"/>
  <c r="U74" i="62" s="1"/>
  <c r="U75" i="62" s="1"/>
  <c r="U76" i="62" s="1"/>
  <c r="U77" i="62" s="1"/>
  <c r="U78" i="62" s="1"/>
  <c r="U79" i="62" s="1"/>
  <c r="U80" i="62" s="1"/>
  <c r="U81" i="62" s="1"/>
  <c r="U82" i="62" s="1"/>
  <c r="U83" i="62" s="1"/>
  <c r="U84" i="62" s="1"/>
  <c r="U85" i="62" s="1"/>
  <c r="U86" i="62" s="1"/>
  <c r="U87" i="62" s="1"/>
  <c r="U88" i="62" s="1"/>
  <c r="U89" i="62" s="1"/>
  <c r="U90" i="62" s="1"/>
  <c r="U91" i="62" s="1"/>
  <c r="U92" i="62" s="1"/>
  <c r="U93" i="62" s="1"/>
  <c r="U94" i="62" s="1"/>
  <c r="U95" i="62" s="1"/>
  <c r="U96" i="62" s="1"/>
  <c r="U97" i="62" s="1"/>
  <c r="U98" i="62" s="1"/>
  <c r="AG19" i="62"/>
  <c r="AG20" i="62" s="1"/>
  <c r="AG21" i="62" s="1"/>
  <c r="AG22" i="62" s="1"/>
  <c r="AG23" i="62" s="1"/>
  <c r="AG24" i="62" s="1"/>
  <c r="AG25" i="62" s="1"/>
  <c r="AG26" i="62" s="1"/>
  <c r="AG27" i="62" s="1"/>
  <c r="AG28" i="62" s="1"/>
  <c r="AG29" i="62" s="1"/>
  <c r="AG30" i="62" s="1"/>
  <c r="AG31" i="62" s="1"/>
  <c r="AG32" i="62" s="1"/>
  <c r="AG33" i="62" s="1"/>
  <c r="AG34" i="62" s="1"/>
  <c r="AG35" i="62" s="1"/>
  <c r="AG36" i="62" s="1"/>
  <c r="AG37" i="62" s="1"/>
  <c r="AG38" i="62" s="1"/>
  <c r="AG39" i="62" s="1"/>
  <c r="AG40" i="62" s="1"/>
  <c r="AG41" i="62" s="1"/>
  <c r="AG42" i="62" s="1"/>
  <c r="AG43" i="62" s="1"/>
  <c r="AG44" i="62" s="1"/>
  <c r="AG45" i="62" s="1"/>
  <c r="AG46" i="62" s="1"/>
  <c r="AG47" i="62" s="1"/>
  <c r="AG48" i="62" s="1"/>
  <c r="AG49" i="62" s="1"/>
  <c r="AG50" i="62" s="1"/>
  <c r="AG51" i="62" s="1"/>
  <c r="AG52" i="62" s="1"/>
  <c r="AG53" i="62" s="1"/>
  <c r="AG54" i="62" s="1"/>
  <c r="AG55" i="62" s="1"/>
  <c r="AG56" i="62" s="1"/>
  <c r="AG57" i="62" s="1"/>
  <c r="AG58" i="62" s="1"/>
  <c r="AG59" i="62" s="1"/>
  <c r="AG60" i="62" s="1"/>
  <c r="AG61" i="62" s="1"/>
  <c r="AG62" i="62" s="1"/>
  <c r="AG63" i="62" s="1"/>
  <c r="AG64" i="62" s="1"/>
  <c r="AG65" i="62" s="1"/>
  <c r="AG66" i="62" s="1"/>
  <c r="AG67" i="62" s="1"/>
  <c r="AG68" i="62" s="1"/>
  <c r="AG69" i="62" s="1"/>
  <c r="AG70" i="62" s="1"/>
  <c r="AG71" i="62" s="1"/>
  <c r="AG72" i="62" s="1"/>
  <c r="AG73" i="62" s="1"/>
  <c r="AG74" i="62" s="1"/>
  <c r="AG75" i="62" s="1"/>
  <c r="AG76" i="62" s="1"/>
  <c r="AG77" i="62" s="1"/>
  <c r="AG78" i="62" s="1"/>
  <c r="AG79" i="62" s="1"/>
  <c r="AG80" i="62" s="1"/>
  <c r="AG81" i="62" s="1"/>
  <c r="AG82" i="62" s="1"/>
  <c r="AG83" i="62" s="1"/>
  <c r="AG84" i="62" s="1"/>
  <c r="AG85" i="62" s="1"/>
  <c r="AG86" i="62" s="1"/>
  <c r="AG87" i="62" s="1"/>
  <c r="AG88" i="62" s="1"/>
  <c r="AG89" i="62" s="1"/>
  <c r="AG90" i="62" s="1"/>
  <c r="AG91" i="62" s="1"/>
  <c r="AG92" i="62" s="1"/>
  <c r="AG93" i="62" s="1"/>
  <c r="AG94" i="62" s="1"/>
  <c r="AG95" i="62" s="1"/>
  <c r="AG96" i="62" s="1"/>
  <c r="AG97" i="62" s="1"/>
  <c r="AG98" i="62" s="1"/>
  <c r="AA47" i="62"/>
  <c r="AA48" i="62" s="1"/>
  <c r="AA49" i="62" s="1"/>
  <c r="AA50" i="62" s="1"/>
  <c r="AA51" i="62" s="1"/>
  <c r="AA52" i="62" s="1"/>
  <c r="AA53" i="62" s="1"/>
  <c r="AA54" i="62" s="1"/>
  <c r="AA55" i="62" s="1"/>
  <c r="AA56" i="62" s="1"/>
  <c r="AA57" i="62" s="1"/>
  <c r="AA58" i="62" s="1"/>
  <c r="AA59" i="62" s="1"/>
  <c r="AA60" i="62" s="1"/>
  <c r="AA61" i="62" s="1"/>
  <c r="AA62" i="62" s="1"/>
  <c r="AA63" i="62" s="1"/>
  <c r="AA64" i="62" s="1"/>
  <c r="AA65" i="62" s="1"/>
  <c r="AA66" i="62" s="1"/>
  <c r="AA67" i="62" s="1"/>
  <c r="AA68" i="62" s="1"/>
  <c r="AA69" i="62" s="1"/>
  <c r="AA70" i="62" s="1"/>
  <c r="AA71" i="62" s="1"/>
  <c r="AA72" i="62" s="1"/>
  <c r="AA73" i="62" s="1"/>
  <c r="AA74" i="62" s="1"/>
  <c r="AA75" i="62" s="1"/>
  <c r="AA76" i="62" s="1"/>
  <c r="AA77" i="62" s="1"/>
  <c r="AA78" i="62" s="1"/>
  <c r="AA79" i="62" s="1"/>
  <c r="AA80" i="62" s="1"/>
  <c r="AA81" i="62" s="1"/>
  <c r="AA82" i="62" s="1"/>
  <c r="AA83" i="62" s="1"/>
  <c r="AA84" i="62" s="1"/>
  <c r="AA85" i="62" s="1"/>
  <c r="AA86" i="62" s="1"/>
  <c r="AA87" i="62" s="1"/>
  <c r="AA88" i="62" s="1"/>
  <c r="AA89" i="62" s="1"/>
  <c r="AA90" i="62" s="1"/>
  <c r="AA91" i="62" s="1"/>
  <c r="AA92" i="62" s="1"/>
  <c r="AA93" i="62" s="1"/>
  <c r="AA94" i="62" s="1"/>
  <c r="AA95" i="62" s="1"/>
  <c r="AA96" i="62" s="1"/>
  <c r="AA97" i="62" s="1"/>
  <c r="AA98" i="62" s="1"/>
  <c r="U9" i="61"/>
  <c r="U10" i="61" s="1"/>
  <c r="U11" i="61" s="1"/>
  <c r="U12" i="61" s="1"/>
  <c r="U13" i="61" s="1"/>
  <c r="U14" i="61" s="1"/>
  <c r="U15" i="61" s="1"/>
  <c r="U16" i="61" s="1"/>
  <c r="U17" i="61" s="1"/>
  <c r="U18" i="61" s="1"/>
  <c r="U19" i="61" s="1"/>
  <c r="U20" i="61" s="1"/>
  <c r="U21" i="61" s="1"/>
  <c r="U22" i="61" s="1"/>
  <c r="U23" i="61" s="1"/>
  <c r="U24" i="61" s="1"/>
  <c r="U25" i="61" s="1"/>
  <c r="U26" i="61" s="1"/>
  <c r="U27" i="61" s="1"/>
  <c r="U28" i="61" s="1"/>
  <c r="U29" i="61" s="1"/>
  <c r="U30" i="61" s="1"/>
  <c r="U31" i="61" s="1"/>
  <c r="U32" i="61" s="1"/>
  <c r="U33" i="61" s="1"/>
  <c r="U34" i="61" s="1"/>
  <c r="U35" i="61" s="1"/>
  <c r="U36" i="61" s="1"/>
  <c r="U37" i="61" s="1"/>
  <c r="U38" i="61" s="1"/>
  <c r="U39" i="61" s="1"/>
  <c r="U40" i="61" s="1"/>
  <c r="U41" i="61" s="1"/>
  <c r="U42" i="61" s="1"/>
  <c r="U43" i="61" s="1"/>
  <c r="U44" i="61" s="1"/>
  <c r="U45" i="61" s="1"/>
  <c r="U46" i="61" s="1"/>
  <c r="U47" i="61" s="1"/>
  <c r="U48" i="61" s="1"/>
  <c r="U49" i="61" s="1"/>
  <c r="U50" i="61" s="1"/>
  <c r="U51" i="61" s="1"/>
  <c r="U52" i="61" s="1"/>
  <c r="U53" i="61" s="1"/>
  <c r="U54" i="61" s="1"/>
  <c r="U55" i="61" s="1"/>
  <c r="U56" i="61" s="1"/>
  <c r="U57" i="61" s="1"/>
  <c r="U58" i="61" s="1"/>
  <c r="U59" i="61" s="1"/>
  <c r="U60" i="61" s="1"/>
  <c r="U61" i="61" s="1"/>
  <c r="U62" i="61" s="1"/>
  <c r="U63" i="61" s="1"/>
  <c r="U64" i="61" s="1"/>
  <c r="U65" i="61" s="1"/>
  <c r="U66" i="61" s="1"/>
  <c r="U67" i="61" s="1"/>
  <c r="U68" i="61" s="1"/>
  <c r="U69" i="61" s="1"/>
  <c r="U70" i="61" s="1"/>
  <c r="U71" i="61" s="1"/>
  <c r="U72" i="61" s="1"/>
  <c r="U73" i="61" s="1"/>
  <c r="U74" i="61" s="1"/>
  <c r="U75" i="61" s="1"/>
  <c r="U76" i="61" s="1"/>
  <c r="U77" i="61" s="1"/>
  <c r="U78" i="61" s="1"/>
  <c r="U79" i="61" s="1"/>
  <c r="U80" i="61" s="1"/>
  <c r="U81" i="61" s="1"/>
  <c r="U82" i="61" s="1"/>
  <c r="U83" i="61" s="1"/>
  <c r="U84" i="61" s="1"/>
  <c r="U85" i="61" s="1"/>
  <c r="U86" i="61" s="1"/>
  <c r="U87" i="61" s="1"/>
  <c r="U88" i="61" s="1"/>
  <c r="U89" i="61" s="1"/>
  <c r="U90" i="61" s="1"/>
  <c r="U91" i="61" s="1"/>
  <c r="U92" i="61" s="1"/>
  <c r="U93" i="61" s="1"/>
  <c r="U94" i="61" s="1"/>
  <c r="U95" i="61" s="1"/>
  <c r="U96" i="61" s="1"/>
  <c r="U97" i="61" s="1"/>
  <c r="U98" i="61" s="1"/>
  <c r="L5" i="61"/>
  <c r="K6" i="61" s="1"/>
  <c r="M5" i="61" s="1"/>
  <c r="AG53" i="61"/>
  <c r="AG54" i="61" s="1"/>
  <c r="AG55" i="61" s="1"/>
  <c r="AG56" i="61" s="1"/>
  <c r="AG57" i="61" s="1"/>
  <c r="AG58" i="61" s="1"/>
  <c r="AG59" i="61" s="1"/>
  <c r="AG60" i="61" s="1"/>
  <c r="AG61" i="61" s="1"/>
  <c r="AG62" i="61" s="1"/>
  <c r="AG63" i="61" s="1"/>
  <c r="AG64" i="61" s="1"/>
  <c r="AG65" i="61" s="1"/>
  <c r="AG66" i="61" s="1"/>
  <c r="AG67" i="61" s="1"/>
  <c r="AG68" i="61" s="1"/>
  <c r="AG69" i="61" s="1"/>
  <c r="AG70" i="61" s="1"/>
  <c r="AG71" i="61" s="1"/>
  <c r="AG72" i="61" s="1"/>
  <c r="AG73" i="61" s="1"/>
  <c r="AG74" i="61" s="1"/>
  <c r="AG75" i="61" s="1"/>
  <c r="AG76" i="61" s="1"/>
  <c r="AG77" i="61" s="1"/>
  <c r="AG78" i="61" s="1"/>
  <c r="AG79" i="61" s="1"/>
  <c r="AG80" i="61" s="1"/>
  <c r="AG81" i="61" s="1"/>
  <c r="AG82" i="61" s="1"/>
  <c r="AG83" i="61" s="1"/>
  <c r="AG84" i="61" s="1"/>
  <c r="AG85" i="61" s="1"/>
  <c r="AG86" i="61" s="1"/>
  <c r="AG87" i="61" s="1"/>
  <c r="AG88" i="61" s="1"/>
  <c r="AG89" i="61" s="1"/>
  <c r="AG90" i="61" s="1"/>
  <c r="AG91" i="61" s="1"/>
  <c r="AG92" i="61" s="1"/>
  <c r="AG93" i="61" s="1"/>
  <c r="AG94" i="61" s="1"/>
  <c r="AG95" i="61" s="1"/>
  <c r="AG96" i="61" s="1"/>
  <c r="AG97" i="61" s="1"/>
  <c r="AG98" i="61" s="1"/>
  <c r="AA75" i="61"/>
  <c r="AA76" i="61" s="1"/>
  <c r="AA77" i="61" s="1"/>
  <c r="AA78" i="61" s="1"/>
  <c r="AA79" i="61" s="1"/>
  <c r="AA80" i="61" s="1"/>
  <c r="AA81" i="61" s="1"/>
  <c r="AA82" i="61" s="1"/>
  <c r="AA83" i="61" s="1"/>
  <c r="AA84" i="61" s="1"/>
  <c r="AA85" i="61" s="1"/>
  <c r="AA86" i="61" s="1"/>
  <c r="AA87" i="61" s="1"/>
  <c r="AA88" i="61" s="1"/>
  <c r="AA89" i="61" s="1"/>
  <c r="AA90" i="61" s="1"/>
  <c r="AA91" i="61" s="1"/>
  <c r="AA92" i="61" s="1"/>
  <c r="AA93" i="61" s="1"/>
  <c r="AA94" i="61" s="1"/>
  <c r="AA95" i="61" s="1"/>
  <c r="AA96" i="61" s="1"/>
  <c r="AA97" i="61" s="1"/>
  <c r="AA98" i="61" s="1"/>
  <c r="Y16" i="60"/>
  <c r="Y17" i="60" s="1"/>
  <c r="Y18" i="60" s="1"/>
  <c r="Y19" i="60" s="1"/>
  <c r="Y20" i="60" s="1"/>
  <c r="Y21" i="60" s="1"/>
  <c r="Y22" i="60" s="1"/>
  <c r="Y23" i="60" s="1"/>
  <c r="Y24" i="60" s="1"/>
  <c r="Y25" i="60" s="1"/>
  <c r="Y26" i="60" s="1"/>
  <c r="Y27" i="60" s="1"/>
  <c r="Y28" i="60" s="1"/>
  <c r="Y29" i="60" s="1"/>
  <c r="Y30" i="60" s="1"/>
  <c r="Y31" i="60" s="1"/>
  <c r="Y32" i="60" s="1"/>
  <c r="Y33" i="60" s="1"/>
  <c r="Y34" i="60" s="1"/>
  <c r="Y35" i="60" s="1"/>
  <c r="Y36" i="60" s="1"/>
  <c r="Y37" i="60" s="1"/>
  <c r="Y38" i="60" s="1"/>
  <c r="Y39" i="60" s="1"/>
  <c r="Y40" i="60" s="1"/>
  <c r="Y41" i="60" s="1"/>
  <c r="Y42" i="60" s="1"/>
  <c r="Y43" i="60" s="1"/>
  <c r="Y44" i="60" s="1"/>
  <c r="Y45" i="60" s="1"/>
  <c r="Y46" i="60" s="1"/>
  <c r="Y47" i="60" s="1"/>
  <c r="Y48" i="60" s="1"/>
  <c r="Y49" i="60" s="1"/>
  <c r="Y50" i="60" s="1"/>
  <c r="Y51" i="60" s="1"/>
  <c r="AE40" i="60"/>
  <c r="AE41" i="60" s="1"/>
  <c r="AE42" i="60" s="1"/>
  <c r="AE43" i="60" s="1"/>
  <c r="AE44" i="60" s="1"/>
  <c r="AE45" i="60" s="1"/>
  <c r="AE46" i="60" s="1"/>
  <c r="AE47" i="60" s="1"/>
  <c r="AE48" i="60" s="1"/>
  <c r="AE49" i="60" s="1"/>
  <c r="AE50" i="60" s="1"/>
  <c r="AE51" i="60" s="1"/>
  <c r="AE52" i="60" s="1"/>
  <c r="AE53" i="60" s="1"/>
  <c r="AE54" i="60" s="1"/>
  <c r="AE55" i="60" s="1"/>
  <c r="AE56" i="60" s="1"/>
  <c r="AE57" i="60" s="1"/>
  <c r="AE58" i="60" s="1"/>
  <c r="AE59" i="60" s="1"/>
  <c r="AE60" i="60" s="1"/>
  <c r="AE61" i="60" s="1"/>
  <c r="AE62" i="60" s="1"/>
  <c r="AE63" i="60" s="1"/>
  <c r="AE64" i="60" s="1"/>
  <c r="AE65" i="60" s="1"/>
  <c r="AE66" i="60" s="1"/>
  <c r="AE67" i="60" s="1"/>
  <c r="AE68" i="60" s="1"/>
  <c r="AE69" i="60" s="1"/>
  <c r="AE70" i="60" s="1"/>
  <c r="AE71" i="60" s="1"/>
  <c r="AE72" i="60" s="1"/>
  <c r="AE73" i="60" s="1"/>
  <c r="AE74" i="60" s="1"/>
  <c r="AE75" i="60" s="1"/>
  <c r="AE76" i="60" s="1"/>
  <c r="AE77" i="60" s="1"/>
  <c r="AE78" i="60" s="1"/>
  <c r="AE79" i="60" s="1"/>
  <c r="AE80" i="60" s="1"/>
  <c r="AE81" i="60" s="1"/>
  <c r="AE82" i="60" s="1"/>
  <c r="AE83" i="60" s="1"/>
  <c r="AE84" i="60" s="1"/>
  <c r="AE85" i="60" s="1"/>
  <c r="AE86" i="60" s="1"/>
  <c r="AE87" i="60" s="1"/>
  <c r="AE88" i="60" s="1"/>
  <c r="AE89" i="60" s="1"/>
  <c r="AE90" i="60" s="1"/>
  <c r="AE91" i="60" s="1"/>
  <c r="AE92" i="60" s="1"/>
  <c r="AE93" i="60" s="1"/>
  <c r="AE94" i="60" s="1"/>
  <c r="AE95" i="60" s="1"/>
  <c r="AE96" i="60" s="1"/>
  <c r="AE97" i="60" s="1"/>
  <c r="AE98" i="60" s="1"/>
  <c r="Y52" i="60"/>
  <c r="Y53" i="60" s="1"/>
  <c r="Y54" i="60" s="1"/>
  <c r="Y55" i="60" s="1"/>
  <c r="Y56" i="60" s="1"/>
  <c r="Y57" i="60" s="1"/>
  <c r="Y58" i="60" s="1"/>
  <c r="Y59" i="60" s="1"/>
  <c r="Y60" i="60" s="1"/>
  <c r="Y61" i="60" s="1"/>
  <c r="Y62" i="60" s="1"/>
  <c r="Y63" i="60" s="1"/>
  <c r="Y64" i="60" s="1"/>
  <c r="Y65" i="60" s="1"/>
  <c r="Y66" i="60" s="1"/>
  <c r="Y67" i="60" s="1"/>
  <c r="Y68" i="60" s="1"/>
  <c r="Y69" i="60" s="1"/>
  <c r="Y70" i="60" s="1"/>
  <c r="Y71" i="60" s="1"/>
  <c r="Y72" i="60" s="1"/>
  <c r="Y73" i="60" s="1"/>
  <c r="Y74" i="60" s="1"/>
  <c r="Y75" i="60" s="1"/>
  <c r="Y76" i="60" s="1"/>
  <c r="Y77" i="60" s="1"/>
  <c r="Y78" i="60" s="1"/>
  <c r="Y79" i="60" s="1"/>
  <c r="Y80" i="60" s="1"/>
  <c r="Y81" i="60" s="1"/>
  <c r="Y82" i="60" s="1"/>
  <c r="Y83" i="60" s="1"/>
  <c r="Y84" i="60" s="1"/>
  <c r="Y85" i="60" s="1"/>
  <c r="Y86" i="60" s="1"/>
  <c r="Y87" i="60" s="1"/>
  <c r="Y88" i="60" s="1"/>
  <c r="Y89" i="60" s="1"/>
  <c r="Y90" i="60" s="1"/>
  <c r="Y91" i="60" s="1"/>
  <c r="Y92" i="60" s="1"/>
  <c r="Y93" i="60" s="1"/>
  <c r="Y94" i="60" s="1"/>
  <c r="Y95" i="60" s="1"/>
  <c r="Y96" i="60" s="1"/>
  <c r="Y97" i="60" s="1"/>
  <c r="Y98" i="60" s="1"/>
  <c r="J5" i="60"/>
  <c r="I6" i="60" s="1"/>
  <c r="K5" i="60" s="1"/>
  <c r="Y8" i="59"/>
  <c r="Y9" i="59" s="1"/>
  <c r="Y10" i="59" s="1"/>
  <c r="Y11" i="59" s="1"/>
  <c r="Y12" i="59" s="1"/>
  <c r="Y13" i="59" s="1"/>
  <c r="Y14" i="59" s="1"/>
  <c r="Y15" i="59" s="1"/>
  <c r="Y16" i="59" s="1"/>
  <c r="Y17" i="59" s="1"/>
  <c r="Y18" i="59" s="1"/>
  <c r="Y19" i="59" s="1"/>
  <c r="Y20" i="59" s="1"/>
  <c r="Y21" i="59" s="1"/>
  <c r="Y22" i="59" s="1"/>
  <c r="Y23" i="59" s="1"/>
  <c r="Y24" i="59" s="1"/>
  <c r="Y25" i="59" s="1"/>
  <c r="Y26" i="59" s="1"/>
  <c r="Y27" i="59" s="1"/>
  <c r="Y28" i="59" s="1"/>
  <c r="Y29" i="59" s="1"/>
  <c r="Y30" i="59" s="1"/>
  <c r="Y31" i="59" s="1"/>
  <c r="Y32" i="59" s="1"/>
  <c r="Y33" i="59" s="1"/>
  <c r="Y34" i="59" s="1"/>
  <c r="Y35" i="59" s="1"/>
  <c r="Y36" i="59" s="1"/>
  <c r="Y37" i="59" s="1"/>
  <c r="Y38" i="59" s="1"/>
  <c r="Y39" i="59" s="1"/>
  <c r="Y40" i="59" s="1"/>
  <c r="Y41" i="59" s="1"/>
  <c r="Y42" i="59" s="1"/>
  <c r="Y43" i="59" s="1"/>
  <c r="Y44" i="59" s="1"/>
  <c r="Y45" i="59" s="1"/>
  <c r="Y46" i="59" s="1"/>
  <c r="Y47" i="59" s="1"/>
  <c r="Y48" i="59" s="1"/>
  <c r="Y49" i="59" s="1"/>
  <c r="Y50" i="59" s="1"/>
  <c r="Y51" i="59" s="1"/>
  <c r="Y52" i="59" s="1"/>
  <c r="Y53" i="59" s="1"/>
  <c r="Y54" i="59" s="1"/>
  <c r="Y55" i="59" s="1"/>
  <c r="Y56" i="59" s="1"/>
  <c r="Y57" i="59" s="1"/>
  <c r="Y58" i="59" s="1"/>
  <c r="Y59" i="59" s="1"/>
  <c r="Y60" i="59" s="1"/>
  <c r="Y61" i="59" s="1"/>
  <c r="Y62" i="59" s="1"/>
  <c r="Y63" i="59" s="1"/>
  <c r="Y64" i="59" s="1"/>
  <c r="Y65" i="59" s="1"/>
  <c r="Y66" i="59" s="1"/>
  <c r="Y67" i="59" s="1"/>
  <c r="Y68" i="59" s="1"/>
  <c r="Y69" i="59" s="1"/>
  <c r="Y70" i="59" s="1"/>
  <c r="Y71" i="59" s="1"/>
  <c r="Y72" i="59" s="1"/>
  <c r="Y73" i="59" s="1"/>
  <c r="Y74" i="59" s="1"/>
  <c r="Y75" i="59" s="1"/>
  <c r="Y76" i="59" s="1"/>
  <c r="Y77" i="59" s="1"/>
  <c r="Y78" i="59" s="1"/>
  <c r="Y79" i="59" s="1"/>
  <c r="Y80" i="59" s="1"/>
  <c r="Y81" i="59" s="1"/>
  <c r="Y82" i="59" s="1"/>
  <c r="Y83" i="59" s="1"/>
  <c r="Y84" i="59" s="1"/>
  <c r="Y85" i="59" s="1"/>
  <c r="Y86" i="59" s="1"/>
  <c r="Y87" i="59" s="1"/>
  <c r="Y88" i="59" s="1"/>
  <c r="Y89" i="59" s="1"/>
  <c r="Y90" i="59" s="1"/>
  <c r="Y91" i="59" s="1"/>
  <c r="Y92" i="59" s="1"/>
  <c r="Y93" i="59" s="1"/>
  <c r="Y94" i="59" s="1"/>
  <c r="Y95" i="59" s="1"/>
  <c r="Y96" i="59" s="1"/>
  <c r="Y97" i="59" s="1"/>
  <c r="Y98" i="59" s="1"/>
  <c r="S11" i="59"/>
  <c r="S12" i="59" s="1"/>
  <c r="S13" i="59" s="1"/>
  <c r="S14" i="59" s="1"/>
  <c r="S15" i="59" s="1"/>
  <c r="S16" i="59" s="1"/>
  <c r="S17" i="59" s="1"/>
  <c r="S18" i="59" s="1"/>
  <c r="S19" i="59" s="1"/>
  <c r="S20" i="59" s="1"/>
  <c r="S21" i="59" s="1"/>
  <c r="S22" i="59" s="1"/>
  <c r="S23" i="59" s="1"/>
  <c r="S24" i="59" s="1"/>
  <c r="S25" i="59" s="1"/>
  <c r="S26" i="59" s="1"/>
  <c r="S27" i="59" s="1"/>
  <c r="S28" i="59" s="1"/>
  <c r="S29" i="59" s="1"/>
  <c r="S30" i="59" s="1"/>
  <c r="S31" i="59" s="1"/>
  <c r="S32" i="59" s="1"/>
  <c r="S33" i="59" s="1"/>
  <c r="S34" i="59" s="1"/>
  <c r="S35" i="59" s="1"/>
  <c r="S36" i="59" s="1"/>
  <c r="S37" i="59" s="1"/>
  <c r="S38" i="59" s="1"/>
  <c r="S39" i="59" s="1"/>
  <c r="S40" i="59" s="1"/>
  <c r="S41" i="59" s="1"/>
  <c r="S42" i="59" s="1"/>
  <c r="S43" i="59" s="1"/>
  <c r="S44" i="59" s="1"/>
  <c r="S45" i="59" s="1"/>
  <c r="S46" i="59" s="1"/>
  <c r="S47" i="59" s="1"/>
  <c r="S48" i="59" s="1"/>
  <c r="S49" i="59" s="1"/>
  <c r="S50" i="59" s="1"/>
  <c r="S51" i="59" s="1"/>
  <c r="S52" i="59" s="1"/>
  <c r="S53" i="59" s="1"/>
  <c r="S54" i="59" s="1"/>
  <c r="S55" i="59" s="1"/>
  <c r="S56" i="59" s="1"/>
  <c r="S57" i="59" s="1"/>
  <c r="S58" i="59" s="1"/>
  <c r="S59" i="59" s="1"/>
  <c r="S60" i="59" s="1"/>
  <c r="S61" i="59" s="1"/>
  <c r="S62" i="59" s="1"/>
  <c r="S63" i="59" s="1"/>
  <c r="S64" i="59" s="1"/>
  <c r="S65" i="59" s="1"/>
  <c r="S66" i="59" s="1"/>
  <c r="S67" i="59" s="1"/>
  <c r="S68" i="59" s="1"/>
  <c r="S69" i="59" s="1"/>
  <c r="S70" i="59" s="1"/>
  <c r="S71" i="59" s="1"/>
  <c r="S72" i="59" s="1"/>
  <c r="S73" i="59" s="1"/>
  <c r="S74" i="59" s="1"/>
  <c r="S75" i="59" s="1"/>
  <c r="S76" i="59" s="1"/>
  <c r="S77" i="59" s="1"/>
  <c r="S78" i="59" s="1"/>
  <c r="S79" i="59" s="1"/>
  <c r="S80" i="59" s="1"/>
  <c r="S81" i="59" s="1"/>
  <c r="S82" i="59" s="1"/>
  <c r="S83" i="59" s="1"/>
  <c r="S84" i="59" s="1"/>
  <c r="S85" i="59" s="1"/>
  <c r="S86" i="59" s="1"/>
  <c r="S87" i="59" s="1"/>
  <c r="S88" i="59" s="1"/>
  <c r="S89" i="59" s="1"/>
  <c r="S90" i="59" s="1"/>
  <c r="S91" i="59" s="1"/>
  <c r="S92" i="59" s="1"/>
  <c r="S93" i="59" s="1"/>
  <c r="S94" i="59" s="1"/>
  <c r="S95" i="59" s="1"/>
  <c r="S96" i="59" s="1"/>
  <c r="S97" i="59" s="1"/>
  <c r="S98" i="59" s="1"/>
  <c r="J5" i="59"/>
  <c r="I6" i="59" s="1"/>
  <c r="AE20" i="59"/>
  <c r="AE21" i="59" s="1"/>
  <c r="AE22" i="59" s="1"/>
  <c r="AE23" i="59" s="1"/>
  <c r="AE24" i="59" s="1"/>
  <c r="AE25" i="59" s="1"/>
  <c r="AE26" i="59" s="1"/>
  <c r="AE27" i="59" s="1"/>
  <c r="AE28" i="59" s="1"/>
  <c r="AE29" i="59" s="1"/>
  <c r="AE30" i="59" s="1"/>
  <c r="AE31" i="59" s="1"/>
  <c r="AE32" i="59" s="1"/>
  <c r="AE33" i="59" s="1"/>
  <c r="AE34" i="59" s="1"/>
  <c r="AE35" i="59" s="1"/>
  <c r="AE36" i="59" s="1"/>
  <c r="AE37" i="59" s="1"/>
  <c r="AE38" i="59" s="1"/>
  <c r="AE39" i="59" s="1"/>
  <c r="AE40" i="59" s="1"/>
  <c r="AE41" i="59" s="1"/>
  <c r="AE42" i="59" s="1"/>
  <c r="AE43" i="59" s="1"/>
  <c r="AE44" i="59" s="1"/>
  <c r="AE45" i="59" s="1"/>
  <c r="AE46" i="59" s="1"/>
  <c r="AE47" i="59" s="1"/>
  <c r="AE48" i="59" s="1"/>
  <c r="AE49" i="59" s="1"/>
  <c r="AE50" i="59" s="1"/>
  <c r="AE51" i="59" s="1"/>
  <c r="AE52" i="59" s="1"/>
  <c r="AE53" i="59" s="1"/>
  <c r="AE54" i="59" s="1"/>
  <c r="AE55" i="59" s="1"/>
  <c r="AE56" i="59" s="1"/>
  <c r="AE57" i="59" s="1"/>
  <c r="AE58" i="59" s="1"/>
  <c r="AE59" i="59" s="1"/>
  <c r="AE60" i="59" s="1"/>
  <c r="AE61" i="59" s="1"/>
  <c r="AE62" i="59" s="1"/>
  <c r="AE63" i="59" s="1"/>
  <c r="AE64" i="59" s="1"/>
  <c r="AE65" i="59" s="1"/>
  <c r="AE66" i="59" s="1"/>
  <c r="AE67" i="59" s="1"/>
  <c r="AE68" i="59" s="1"/>
  <c r="AE69" i="59" s="1"/>
  <c r="AE70" i="59" s="1"/>
  <c r="AE71" i="59" s="1"/>
  <c r="AE72" i="59" s="1"/>
  <c r="AE73" i="59" s="1"/>
  <c r="AE74" i="59" s="1"/>
  <c r="AE75" i="59" s="1"/>
  <c r="AE76" i="59" s="1"/>
  <c r="AE77" i="59" s="1"/>
  <c r="AE78" i="59" s="1"/>
  <c r="AE79" i="59" s="1"/>
  <c r="AE80" i="59" s="1"/>
  <c r="AE81" i="59" s="1"/>
  <c r="AE82" i="59" s="1"/>
  <c r="AE83" i="59" s="1"/>
  <c r="AE84" i="59" s="1"/>
  <c r="AE85" i="59" s="1"/>
  <c r="AE86" i="59" s="1"/>
  <c r="AE87" i="59" s="1"/>
  <c r="AE88" i="59" s="1"/>
  <c r="AE89" i="59" s="1"/>
  <c r="AE90" i="59" s="1"/>
  <c r="AE91" i="59" s="1"/>
  <c r="AE92" i="59" s="1"/>
  <c r="AE93" i="59" s="1"/>
  <c r="AE94" i="59" s="1"/>
  <c r="AE95" i="59" s="1"/>
  <c r="AE96" i="59" s="1"/>
  <c r="AE97" i="59" s="1"/>
  <c r="AE98" i="59" s="1"/>
  <c r="Y8" i="58"/>
  <c r="Y9" i="58" s="1"/>
  <c r="Y10" i="58" s="1"/>
  <c r="Y11" i="58" s="1"/>
  <c r="Y12" i="58" s="1"/>
  <c r="Y13" i="58" s="1"/>
  <c r="Y14" i="58" s="1"/>
  <c r="Y15" i="58" s="1"/>
  <c r="Y16" i="58" s="1"/>
  <c r="Y17" i="58" s="1"/>
  <c r="Y18" i="58" s="1"/>
  <c r="Y19" i="58" s="1"/>
  <c r="Y20" i="58" s="1"/>
  <c r="Y21" i="58" s="1"/>
  <c r="Y22" i="58" s="1"/>
  <c r="Y23" i="58" s="1"/>
  <c r="AE95" i="58"/>
  <c r="AE96" i="58" s="1"/>
  <c r="AE97" i="58" s="1"/>
  <c r="AE98" i="58" s="1"/>
  <c r="Y24" i="58"/>
  <c r="Y25" i="58" s="1"/>
  <c r="Y26" i="58" s="1"/>
  <c r="Y27" i="58" s="1"/>
  <c r="Y28" i="58" s="1"/>
  <c r="Y29" i="58" s="1"/>
  <c r="Y30" i="58" s="1"/>
  <c r="Y31" i="58" s="1"/>
  <c r="Y32" i="58" s="1"/>
  <c r="Y33" i="58" s="1"/>
  <c r="Y34" i="58" s="1"/>
  <c r="Y35" i="58" s="1"/>
  <c r="Y36" i="58" s="1"/>
  <c r="Y37" i="58" s="1"/>
  <c r="Y38" i="58" s="1"/>
  <c r="Y39" i="58" s="1"/>
  <c r="Y40" i="58" s="1"/>
  <c r="Y41" i="58" s="1"/>
  <c r="Y42" i="58" s="1"/>
  <c r="Y43" i="58" s="1"/>
  <c r="Y44" i="58" s="1"/>
  <c r="Y45" i="58" s="1"/>
  <c r="Y46" i="58" s="1"/>
  <c r="Y47" i="58" s="1"/>
  <c r="Y48" i="58" s="1"/>
  <c r="Y49" i="58" s="1"/>
  <c r="Y50" i="58" s="1"/>
  <c r="Y51" i="58" s="1"/>
  <c r="Y52" i="58" s="1"/>
  <c r="Y53" i="58" s="1"/>
  <c r="Y54" i="58" s="1"/>
  <c r="Y55" i="58" s="1"/>
  <c r="Y56" i="58" s="1"/>
  <c r="Y57" i="58" s="1"/>
  <c r="Y58" i="58" s="1"/>
  <c r="Y59" i="58" s="1"/>
  <c r="Y60" i="58" s="1"/>
  <c r="Y61" i="58" s="1"/>
  <c r="Y62" i="58" s="1"/>
  <c r="Y63" i="58" s="1"/>
  <c r="Y64" i="58" s="1"/>
  <c r="Y65" i="58" s="1"/>
  <c r="Y66" i="58" s="1"/>
  <c r="Y67" i="58" s="1"/>
  <c r="Y68" i="58" s="1"/>
  <c r="Y69" i="58" s="1"/>
  <c r="Y70" i="58" s="1"/>
  <c r="Y71" i="58" s="1"/>
  <c r="Y72" i="58" s="1"/>
  <c r="Y73" i="58" s="1"/>
  <c r="Y74" i="58" s="1"/>
  <c r="Y75" i="58" s="1"/>
  <c r="Y76" i="58" s="1"/>
  <c r="Y77" i="58" s="1"/>
  <c r="Y78" i="58" s="1"/>
  <c r="Y79" i="58" s="1"/>
  <c r="Y80" i="58" s="1"/>
  <c r="Y81" i="58" s="1"/>
  <c r="Y82" i="58" s="1"/>
  <c r="Y83" i="58" s="1"/>
  <c r="Y84" i="58" s="1"/>
  <c r="Y85" i="58" s="1"/>
  <c r="Y86" i="58" s="1"/>
  <c r="Y87" i="58" s="1"/>
  <c r="Y88" i="58" s="1"/>
  <c r="Y89" i="58" s="1"/>
  <c r="Y90" i="58" s="1"/>
  <c r="Y91" i="58" s="1"/>
  <c r="Y92" i="58" s="1"/>
  <c r="Y93" i="58" s="1"/>
  <c r="Y94" i="58" s="1"/>
  <c r="Y95" i="58" s="1"/>
  <c r="Y96" i="58" s="1"/>
  <c r="Y97" i="58" s="1"/>
  <c r="Y98" i="58" s="1"/>
  <c r="S36" i="58"/>
  <c r="S37" i="58" s="1"/>
  <c r="S38" i="58" s="1"/>
  <c r="S39" i="58" s="1"/>
  <c r="S40" i="58" s="1"/>
  <c r="S41" i="58" s="1"/>
  <c r="S42" i="58" s="1"/>
  <c r="S43" i="58" s="1"/>
  <c r="S44" i="58" s="1"/>
  <c r="S45" i="58" s="1"/>
  <c r="S46" i="58" s="1"/>
  <c r="S47" i="58" s="1"/>
  <c r="S48" i="58" s="1"/>
  <c r="S49" i="58" s="1"/>
  <c r="S50" i="58" s="1"/>
  <c r="S51" i="58" s="1"/>
  <c r="S52" i="58" s="1"/>
  <c r="S53" i="58" s="1"/>
  <c r="S54" i="58" s="1"/>
  <c r="S55" i="58" s="1"/>
  <c r="S56" i="58" s="1"/>
  <c r="S57" i="58" s="1"/>
  <c r="S58" i="58" s="1"/>
  <c r="S59" i="58" s="1"/>
  <c r="S60" i="58" s="1"/>
  <c r="S61" i="58" s="1"/>
  <c r="S62" i="58" s="1"/>
  <c r="S63" i="58" s="1"/>
  <c r="S64" i="58" s="1"/>
  <c r="S65" i="58" s="1"/>
  <c r="S66" i="58" s="1"/>
  <c r="S67" i="58" s="1"/>
  <c r="S68" i="58" s="1"/>
  <c r="S69" i="58" s="1"/>
  <c r="S70" i="58" s="1"/>
  <c r="S71" i="58" s="1"/>
  <c r="S72" i="58" s="1"/>
  <c r="S73" i="58" s="1"/>
  <c r="S74" i="58" s="1"/>
  <c r="S75" i="58" s="1"/>
  <c r="S76" i="58" s="1"/>
  <c r="S77" i="58" s="1"/>
  <c r="S78" i="58" s="1"/>
  <c r="S79" i="58" s="1"/>
  <c r="S80" i="58" s="1"/>
  <c r="S81" i="58" s="1"/>
  <c r="S82" i="58" s="1"/>
  <c r="S83" i="58" s="1"/>
  <c r="S84" i="58" s="1"/>
  <c r="S85" i="58" s="1"/>
  <c r="S86" i="58" s="1"/>
  <c r="S87" i="58" s="1"/>
  <c r="S88" i="58" s="1"/>
  <c r="S89" i="58" s="1"/>
  <c r="S90" i="58" s="1"/>
  <c r="S91" i="58" s="1"/>
  <c r="S92" i="58" s="1"/>
  <c r="S93" i="58" s="1"/>
  <c r="S94" i="58" s="1"/>
  <c r="S95" i="58" s="1"/>
  <c r="S96" i="58" s="1"/>
  <c r="S97" i="58" s="1"/>
  <c r="S98" i="58" s="1"/>
  <c r="J5" i="58"/>
  <c r="I6" i="58" s="1"/>
  <c r="G18" i="57"/>
  <c r="G49" i="57"/>
  <c r="G40" i="57"/>
  <c r="G16" i="57"/>
  <c r="G48" i="57"/>
  <c r="G71" i="57"/>
  <c r="H15" i="57"/>
  <c r="H42" i="57"/>
  <c r="G95" i="57"/>
  <c r="G56" i="57"/>
  <c r="G8" i="57"/>
  <c r="H55" i="57"/>
  <c r="G34" i="57"/>
  <c r="G22" i="57"/>
  <c r="H25" i="57"/>
  <c r="H41" i="57"/>
  <c r="H54" i="57"/>
  <c r="G29" i="57"/>
  <c r="G9" i="57"/>
  <c r="G38" i="57"/>
  <c r="H86" i="57"/>
  <c r="H45" i="57"/>
  <c r="G24" i="57"/>
  <c r="G87" i="57"/>
  <c r="G32" i="57"/>
  <c r="G77" i="57"/>
  <c r="G10" i="57"/>
  <c r="G11" i="57"/>
  <c r="G19" i="57"/>
  <c r="G27" i="57"/>
  <c r="G35" i="57"/>
  <c r="G43" i="57"/>
  <c r="G51" i="57"/>
  <c r="K3" i="57"/>
  <c r="J4" i="57"/>
  <c r="I5" i="57" s="1"/>
  <c r="G57" i="57"/>
  <c r="H57" i="57"/>
  <c r="G5" i="57"/>
  <c r="G66" i="57"/>
  <c r="H66" i="57"/>
  <c r="G78" i="57"/>
  <c r="G92" i="57"/>
  <c r="G62" i="57"/>
  <c r="H62" i="57"/>
  <c r="G58" i="57"/>
  <c r="H58" i="57"/>
  <c r="G64" i="57"/>
  <c r="H64" i="57"/>
  <c r="G68" i="57"/>
  <c r="G93" i="57"/>
  <c r="G7" i="57"/>
  <c r="G69" i="57"/>
  <c r="G4" i="57"/>
  <c r="G70" i="57"/>
  <c r="G84" i="57"/>
  <c r="G94" i="57"/>
  <c r="G3" i="57"/>
  <c r="G61" i="57"/>
  <c r="H61" i="57"/>
  <c r="G85" i="57"/>
  <c r="G59" i="57"/>
  <c r="G73" i="57"/>
  <c r="G81" i="57"/>
  <c r="G89" i="57"/>
  <c r="G97" i="57"/>
  <c r="G74" i="57"/>
  <c r="G82" i="57"/>
  <c r="G90" i="57"/>
  <c r="G98" i="57"/>
  <c r="G72" i="57"/>
  <c r="G80" i="57"/>
  <c r="G88" i="57"/>
  <c r="G96" i="57"/>
  <c r="G60" i="57"/>
  <c r="G63" i="57"/>
  <c r="G65" i="57"/>
  <c r="G67" i="57"/>
  <c r="G75" i="57"/>
  <c r="G83" i="57"/>
  <c r="G91" i="57"/>
  <c r="AE5" i="56"/>
  <c r="AE6" i="56" s="1"/>
  <c r="AE7" i="56" s="1"/>
  <c r="AE8" i="56" s="1"/>
  <c r="AE9" i="56" s="1"/>
  <c r="AE10" i="56" s="1"/>
  <c r="AE11" i="56" s="1"/>
  <c r="AE12" i="56" s="1"/>
  <c r="AE13" i="56" s="1"/>
  <c r="AE14" i="56" s="1"/>
  <c r="AE15" i="56" s="1"/>
  <c r="AE16" i="56" s="1"/>
  <c r="AE17" i="56" s="1"/>
  <c r="AE18" i="56" s="1"/>
  <c r="AE19" i="56" s="1"/>
  <c r="AE20" i="56" s="1"/>
  <c r="AE21" i="56" s="1"/>
  <c r="AE22" i="56" s="1"/>
  <c r="AE23" i="56" s="1"/>
  <c r="AE24" i="56" s="1"/>
  <c r="AE25" i="56" s="1"/>
  <c r="AE26" i="56" s="1"/>
  <c r="AE27" i="56" s="1"/>
  <c r="AE28" i="56" s="1"/>
  <c r="AE29" i="56" s="1"/>
  <c r="AE30" i="56" s="1"/>
  <c r="AE31" i="56" s="1"/>
  <c r="AE32" i="56" s="1"/>
  <c r="AE33" i="56" s="1"/>
  <c r="AE34" i="56" s="1"/>
  <c r="AE35" i="56" s="1"/>
  <c r="AE36" i="56" s="1"/>
  <c r="AE37" i="56" s="1"/>
  <c r="AE38" i="56" s="1"/>
  <c r="AE39" i="56" s="1"/>
  <c r="AE40" i="56" s="1"/>
  <c r="AE41" i="56" s="1"/>
  <c r="AE42" i="56" s="1"/>
  <c r="AE43" i="56" s="1"/>
  <c r="AE44" i="56" s="1"/>
  <c r="AE45" i="56" s="1"/>
  <c r="AE46" i="56" s="1"/>
  <c r="AE47" i="56" s="1"/>
  <c r="AE48" i="56" s="1"/>
  <c r="AE49" i="56" s="1"/>
  <c r="AE50" i="56" s="1"/>
  <c r="AE51" i="56" s="1"/>
  <c r="AE52" i="56" s="1"/>
  <c r="AE53" i="56" s="1"/>
  <c r="AE54" i="56" s="1"/>
  <c r="AE55" i="56" s="1"/>
  <c r="AE56" i="56" s="1"/>
  <c r="AE57" i="56" s="1"/>
  <c r="AE58" i="56" s="1"/>
  <c r="AE59" i="56" s="1"/>
  <c r="AE60" i="56" s="1"/>
  <c r="AE61" i="56" s="1"/>
  <c r="AE62" i="56" s="1"/>
  <c r="AE63" i="56" s="1"/>
  <c r="AE64" i="56" s="1"/>
  <c r="AE65" i="56" s="1"/>
  <c r="AE66" i="56" s="1"/>
  <c r="AE67" i="56" s="1"/>
  <c r="AE68" i="56" s="1"/>
  <c r="AE69" i="56" s="1"/>
  <c r="AE70" i="56" s="1"/>
  <c r="AE71" i="56" s="1"/>
  <c r="AE72" i="56" s="1"/>
  <c r="AE73" i="56" s="1"/>
  <c r="AE74" i="56" s="1"/>
  <c r="AE75" i="56" s="1"/>
  <c r="AE76" i="56" s="1"/>
  <c r="AE77" i="56" s="1"/>
  <c r="AE78" i="56" s="1"/>
  <c r="AE79" i="56" s="1"/>
  <c r="AE80" i="56" s="1"/>
  <c r="AE81" i="56" s="1"/>
  <c r="AE82" i="56" s="1"/>
  <c r="AE83" i="56" s="1"/>
  <c r="AE84" i="56" s="1"/>
  <c r="AE85" i="56" s="1"/>
  <c r="AE86" i="56" s="1"/>
  <c r="AE87" i="56" s="1"/>
  <c r="AE88" i="56" s="1"/>
  <c r="AE89" i="56" s="1"/>
  <c r="AE90" i="56" s="1"/>
  <c r="AE91" i="56" s="1"/>
  <c r="AE92" i="56" s="1"/>
  <c r="AE93" i="56" s="1"/>
  <c r="AE94" i="56" s="1"/>
  <c r="AE95" i="56" s="1"/>
  <c r="AE96" i="56" s="1"/>
  <c r="AE97" i="56" s="1"/>
  <c r="AE98" i="56" s="1"/>
  <c r="Y4" i="56"/>
  <c r="Y5" i="56" s="1"/>
  <c r="Y6" i="56" s="1"/>
  <c r="Y7" i="56" s="1"/>
  <c r="Y8" i="56" s="1"/>
  <c r="Y9" i="56" s="1"/>
  <c r="Y10" i="56" s="1"/>
  <c r="Y11" i="56" s="1"/>
  <c r="Y12" i="56" s="1"/>
  <c r="Y13" i="56" s="1"/>
  <c r="Y14" i="56" s="1"/>
  <c r="Y15" i="56" s="1"/>
  <c r="Y16" i="56" s="1"/>
  <c r="Y17" i="56" s="1"/>
  <c r="Y18" i="56" s="1"/>
  <c r="Y19" i="56" s="1"/>
  <c r="Y20" i="56" s="1"/>
  <c r="Y21" i="56" s="1"/>
  <c r="Y22" i="56" s="1"/>
  <c r="Y23" i="56" s="1"/>
  <c r="Y24" i="56" s="1"/>
  <c r="Y25" i="56" s="1"/>
  <c r="Y26" i="56" s="1"/>
  <c r="Y27" i="56" s="1"/>
  <c r="Y28" i="56" s="1"/>
  <c r="Y29" i="56" s="1"/>
  <c r="Y30" i="56" s="1"/>
  <c r="Y31" i="56" s="1"/>
  <c r="Y32" i="56" s="1"/>
  <c r="Y33" i="56" s="1"/>
  <c r="Y34" i="56" s="1"/>
  <c r="Y35" i="56" s="1"/>
  <c r="Y36" i="56" s="1"/>
  <c r="Y37" i="56" s="1"/>
  <c r="Y38" i="56" s="1"/>
  <c r="Y39" i="56" s="1"/>
  <c r="Y40" i="56" s="1"/>
  <c r="Y41" i="56" s="1"/>
  <c r="Y42" i="56" s="1"/>
  <c r="Y43" i="56" s="1"/>
  <c r="Y44" i="56" s="1"/>
  <c r="Y45" i="56" s="1"/>
  <c r="Y46" i="56" s="1"/>
  <c r="Y47" i="56" s="1"/>
  <c r="Y48" i="56" s="1"/>
  <c r="Y49" i="56" s="1"/>
  <c r="Y50" i="56" s="1"/>
  <c r="Y51" i="56" s="1"/>
  <c r="Y52" i="56" s="1"/>
  <c r="Y53" i="56" s="1"/>
  <c r="Y54" i="56" s="1"/>
  <c r="Y55" i="56" s="1"/>
  <c r="Y56" i="56" s="1"/>
  <c r="Y57" i="56" s="1"/>
  <c r="Y58" i="56" s="1"/>
  <c r="Y59" i="56" s="1"/>
  <c r="Y60" i="56" s="1"/>
  <c r="Y61" i="56" s="1"/>
  <c r="Y62" i="56" s="1"/>
  <c r="Y63" i="56" s="1"/>
  <c r="Y64" i="56" s="1"/>
  <c r="Y65" i="56" s="1"/>
  <c r="Y66" i="56" s="1"/>
  <c r="Y67" i="56" s="1"/>
  <c r="Y68" i="56" s="1"/>
  <c r="Y69" i="56" s="1"/>
  <c r="Y70" i="56" s="1"/>
  <c r="Y71" i="56" s="1"/>
  <c r="Y72" i="56" s="1"/>
  <c r="Y73" i="56" s="1"/>
  <c r="Y74" i="56" s="1"/>
  <c r="Y75" i="56" s="1"/>
  <c r="Y76" i="56" s="1"/>
  <c r="Y77" i="56" s="1"/>
  <c r="Y78" i="56" s="1"/>
  <c r="Y79" i="56" s="1"/>
  <c r="Y80" i="56" s="1"/>
  <c r="Y81" i="56" s="1"/>
  <c r="Y82" i="56" s="1"/>
  <c r="Y83" i="56" s="1"/>
  <c r="Y84" i="56" s="1"/>
  <c r="Y85" i="56" s="1"/>
  <c r="Y86" i="56" s="1"/>
  <c r="Y87" i="56" s="1"/>
  <c r="Y88" i="56" s="1"/>
  <c r="Y89" i="56" s="1"/>
  <c r="Y90" i="56" s="1"/>
  <c r="Y91" i="56" s="1"/>
  <c r="Y92" i="56" s="1"/>
  <c r="Y93" i="56" s="1"/>
  <c r="Y94" i="56" s="1"/>
  <c r="Y95" i="56" s="1"/>
  <c r="Y96" i="56" s="1"/>
  <c r="Y97" i="56" s="1"/>
  <c r="Y98" i="56" s="1"/>
  <c r="H85" i="56"/>
  <c r="G21" i="56"/>
  <c r="G70" i="56"/>
  <c r="G13" i="56"/>
  <c r="G44" i="56"/>
  <c r="G49" i="56"/>
  <c r="G40" i="56"/>
  <c r="G6" i="56"/>
  <c r="G64" i="56"/>
  <c r="G77" i="56"/>
  <c r="G9" i="56"/>
  <c r="H8" i="56"/>
  <c r="J4" i="56"/>
  <c r="I5" i="56" s="1"/>
  <c r="G68" i="56"/>
  <c r="H96" i="56"/>
  <c r="H60" i="56"/>
  <c r="G28" i="56"/>
  <c r="H72" i="56"/>
  <c r="H44" i="56"/>
  <c r="G12" i="56"/>
  <c r="G4" i="56"/>
  <c r="G80" i="56"/>
  <c r="G53" i="56"/>
  <c r="G88" i="56"/>
  <c r="G56" i="56"/>
  <c r="G24" i="56"/>
  <c r="H64" i="56"/>
  <c r="G36" i="56"/>
  <c r="G20" i="56"/>
  <c r="G76" i="56"/>
  <c r="G61" i="56"/>
  <c r="G5" i="56"/>
  <c r="G69" i="56"/>
  <c r="G92" i="56"/>
  <c r="G48" i="56"/>
  <c r="G84" i="56"/>
  <c r="G52" i="56"/>
  <c r="G55" i="56"/>
  <c r="G39" i="56"/>
  <c r="G47" i="56"/>
  <c r="G95" i="56"/>
  <c r="G63" i="56"/>
  <c r="G31" i="56"/>
  <c r="G98" i="56"/>
  <c r="G82" i="56"/>
  <c r="G26" i="56"/>
  <c r="G91" i="56"/>
  <c r="G83" i="56"/>
  <c r="G75" i="56"/>
  <c r="G67" i="56"/>
  <c r="G59" i="56"/>
  <c r="G51" i="56"/>
  <c r="G43" i="56"/>
  <c r="G35" i="56"/>
  <c r="G27" i="56"/>
  <c r="G19" i="56"/>
  <c r="G11" i="56"/>
  <c r="G38" i="56"/>
  <c r="G41" i="56"/>
  <c r="G94" i="56"/>
  <c r="G86" i="56"/>
  <c r="G78" i="56"/>
  <c r="G62" i="56"/>
  <c r="G54" i="56"/>
  <c r="G46" i="56"/>
  <c r="G30" i="56"/>
  <c r="G22" i="56"/>
  <c r="G14" i="56"/>
  <c r="G93" i="56"/>
  <c r="G66" i="56"/>
  <c r="G50" i="56"/>
  <c r="G17" i="56"/>
  <c r="G97" i="56"/>
  <c r="G89" i="56"/>
  <c r="G65" i="56"/>
  <c r="G57" i="56"/>
  <c r="G33" i="56"/>
  <c r="G25" i="56"/>
  <c r="G90" i="56"/>
  <c r="G34" i="56"/>
  <c r="G18" i="56"/>
  <c r="G45" i="56"/>
  <c r="G32" i="56"/>
  <c r="G16" i="56"/>
  <c r="G74" i="56"/>
  <c r="G42" i="56"/>
  <c r="G10" i="56"/>
  <c r="G3" i="56"/>
  <c r="B55" i="19"/>
  <c r="B46" i="7"/>
  <c r="C49" i="7" s="1"/>
  <c r="BS2" i="35"/>
  <c r="BR2" i="35"/>
  <c r="BQ2" i="35"/>
  <c r="BP2" i="35"/>
  <c r="BO2" i="35"/>
  <c r="AV2" i="35"/>
  <c r="AU2" i="35"/>
  <c r="AT2" i="35"/>
  <c r="AS2" i="35"/>
  <c r="AR2" i="35"/>
  <c r="AI2" i="35"/>
  <c r="AH2" i="35"/>
  <c r="AG2" i="35"/>
  <c r="AF2" i="35"/>
  <c r="AE2" i="35"/>
  <c r="A98" i="35"/>
  <c r="A97" i="35"/>
  <c r="A96" i="35"/>
  <c r="A95" i="35"/>
  <c r="A94" i="35"/>
  <c r="A93" i="35"/>
  <c r="A92" i="35"/>
  <c r="A91" i="35"/>
  <c r="A90" i="35"/>
  <c r="A89" i="35"/>
  <c r="A88" i="35"/>
  <c r="A87" i="35"/>
  <c r="A86" i="35"/>
  <c r="A85" i="35"/>
  <c r="A84" i="35"/>
  <c r="A83" i="35"/>
  <c r="A82" i="35"/>
  <c r="A81" i="35"/>
  <c r="A80" i="35"/>
  <c r="A79" i="35"/>
  <c r="A78" i="35"/>
  <c r="A77" i="35"/>
  <c r="A76" i="35"/>
  <c r="A75" i="35"/>
  <c r="A74" i="35"/>
  <c r="A73" i="35"/>
  <c r="A72" i="35"/>
  <c r="A71" i="35"/>
  <c r="A70" i="35"/>
  <c r="A69" i="35"/>
  <c r="A68" i="35"/>
  <c r="A67" i="35"/>
  <c r="A66" i="35"/>
  <c r="A65" i="35"/>
  <c r="A64" i="35"/>
  <c r="A63" i="35"/>
  <c r="A62" i="35"/>
  <c r="A61" i="35"/>
  <c r="A60" i="35"/>
  <c r="A59" i="35"/>
  <c r="A58" i="35"/>
  <c r="A57" i="35"/>
  <c r="A56" i="35"/>
  <c r="A55" i="35"/>
  <c r="A54" i="35"/>
  <c r="A53" i="35"/>
  <c r="A52" i="35"/>
  <c r="A51" i="35"/>
  <c r="A50" i="35"/>
  <c r="A49" i="35"/>
  <c r="A48" i="35"/>
  <c r="A47" i="35"/>
  <c r="A46" i="35"/>
  <c r="A45" i="35"/>
  <c r="A44" i="35"/>
  <c r="A43" i="35"/>
  <c r="A42" i="35"/>
  <c r="A41" i="35"/>
  <c r="A40" i="35"/>
  <c r="A39" i="35"/>
  <c r="A38" i="35"/>
  <c r="A37" i="35"/>
  <c r="A36" i="35"/>
  <c r="A35" i="35"/>
  <c r="A34" i="35"/>
  <c r="A33" i="35"/>
  <c r="A32" i="35"/>
  <c r="A31" i="35"/>
  <c r="A30" i="35"/>
  <c r="A29" i="35"/>
  <c r="A28" i="35"/>
  <c r="A27" i="35"/>
  <c r="A26" i="35"/>
  <c r="A25" i="35"/>
  <c r="A24" i="35"/>
  <c r="A23" i="35"/>
  <c r="A22" i="35"/>
  <c r="A21" i="35"/>
  <c r="A20" i="35"/>
  <c r="A19" i="35"/>
  <c r="A18" i="35"/>
  <c r="A17" i="35"/>
  <c r="A16" i="35"/>
  <c r="A15" i="35"/>
  <c r="A14" i="35"/>
  <c r="A13" i="35"/>
  <c r="A12" i="35"/>
  <c r="A11" i="35"/>
  <c r="A10" i="35"/>
  <c r="A9" i="35"/>
  <c r="A8" i="35"/>
  <c r="A7" i="35"/>
  <c r="A6" i="35"/>
  <c r="A5" i="35"/>
  <c r="A4" i="35"/>
  <c r="A3" i="35"/>
  <c r="A2" i="35"/>
  <c r="L2" i="35"/>
  <c r="K2" i="35"/>
  <c r="J2" i="35"/>
  <c r="I2" i="35"/>
  <c r="H2" i="35"/>
  <c r="AN29" i="19"/>
  <c r="AO29" i="19"/>
  <c r="AP29" i="19"/>
  <c r="AQ29" i="19"/>
  <c r="AR29" i="19"/>
  <c r="AS29" i="19"/>
  <c r="AT29" i="19"/>
  <c r="AN30" i="19"/>
  <c r="AO30" i="19"/>
  <c r="AP30" i="19"/>
  <c r="AQ30" i="19"/>
  <c r="AR30" i="19"/>
  <c r="AS30" i="19"/>
  <c r="AT30" i="19"/>
  <c r="AN31" i="19"/>
  <c r="AO31" i="19"/>
  <c r="AP31" i="19"/>
  <c r="AQ31" i="19"/>
  <c r="AR31" i="19"/>
  <c r="AS31" i="19"/>
  <c r="AT31" i="19"/>
  <c r="AN32" i="19"/>
  <c r="AO32" i="19"/>
  <c r="AP32" i="19"/>
  <c r="AQ32" i="19"/>
  <c r="AR32" i="19"/>
  <c r="AS32" i="19"/>
  <c r="AT32" i="19"/>
  <c r="AN33" i="19"/>
  <c r="AO33" i="19"/>
  <c r="AP33" i="19"/>
  <c r="AQ33" i="19"/>
  <c r="AR33" i="19"/>
  <c r="AS33" i="19"/>
  <c r="AT33" i="19"/>
  <c r="AN34" i="19"/>
  <c r="AO34" i="19"/>
  <c r="AP34" i="19"/>
  <c r="AQ34" i="19"/>
  <c r="AR34" i="19"/>
  <c r="AS34" i="19"/>
  <c r="AT34" i="19"/>
  <c r="AN35" i="19"/>
  <c r="AO35" i="19"/>
  <c r="AP35" i="19"/>
  <c r="AQ35" i="19"/>
  <c r="AR35" i="19"/>
  <c r="AS35" i="19"/>
  <c r="AT35" i="19"/>
  <c r="AN36" i="19"/>
  <c r="AO36" i="19"/>
  <c r="AP36" i="19"/>
  <c r="AQ36" i="19"/>
  <c r="AR36" i="19"/>
  <c r="AS36" i="19"/>
  <c r="AT36" i="19"/>
  <c r="AN37" i="19"/>
  <c r="AO37" i="19"/>
  <c r="AP37" i="19"/>
  <c r="AQ37" i="19"/>
  <c r="AR37" i="19"/>
  <c r="AS37" i="19"/>
  <c r="AT37" i="19"/>
  <c r="AN38" i="19"/>
  <c r="AO38" i="19"/>
  <c r="AP38" i="19"/>
  <c r="AQ38" i="19"/>
  <c r="AR38" i="19"/>
  <c r="AS38" i="19"/>
  <c r="AT38" i="19"/>
  <c r="AN39" i="19"/>
  <c r="AO39" i="19"/>
  <c r="AP39" i="19"/>
  <c r="AQ39" i="19"/>
  <c r="AR39" i="19"/>
  <c r="AS39" i="19"/>
  <c r="AT39" i="19"/>
  <c r="AN40" i="19"/>
  <c r="AO40" i="19"/>
  <c r="AP40" i="19"/>
  <c r="AQ40" i="19"/>
  <c r="AR40" i="19"/>
  <c r="AS40" i="19"/>
  <c r="AT40" i="19"/>
  <c r="AN41" i="19"/>
  <c r="AO41" i="19"/>
  <c r="AP41" i="19"/>
  <c r="AQ41" i="19"/>
  <c r="AR41" i="19"/>
  <c r="AS41" i="19"/>
  <c r="AT41" i="19"/>
  <c r="AN42" i="19"/>
  <c r="AO42" i="19"/>
  <c r="AP42" i="19"/>
  <c r="AQ42" i="19"/>
  <c r="AR42" i="19"/>
  <c r="AS42" i="19"/>
  <c r="AT42" i="19"/>
  <c r="AN43" i="19"/>
  <c r="AO43" i="19"/>
  <c r="AP43" i="19"/>
  <c r="AQ43" i="19"/>
  <c r="AR43" i="19"/>
  <c r="AS43" i="19"/>
  <c r="AT43" i="19"/>
  <c r="AN44" i="19"/>
  <c r="AO44" i="19"/>
  <c r="AP44" i="19"/>
  <c r="AQ44" i="19"/>
  <c r="AR44" i="19"/>
  <c r="AS44" i="19"/>
  <c r="AT44" i="19"/>
  <c r="AN45" i="19"/>
  <c r="AO45" i="19"/>
  <c r="AP45" i="19"/>
  <c r="AQ45" i="19"/>
  <c r="AR45" i="19"/>
  <c r="AS45" i="19"/>
  <c r="AT45" i="19"/>
  <c r="AN46" i="19"/>
  <c r="AO46" i="19"/>
  <c r="AP46" i="19"/>
  <c r="AQ46" i="19"/>
  <c r="AR46" i="19"/>
  <c r="AS46" i="19"/>
  <c r="AT46" i="19"/>
  <c r="AN47" i="19"/>
  <c r="AO47" i="19"/>
  <c r="AP47" i="19"/>
  <c r="AQ47" i="19"/>
  <c r="AR47" i="19"/>
  <c r="AS47" i="19"/>
  <c r="AT47" i="19"/>
  <c r="AN48" i="19"/>
  <c r="AO48" i="19"/>
  <c r="AP48" i="19"/>
  <c r="AQ48" i="19"/>
  <c r="AR48" i="19"/>
  <c r="AS48" i="19"/>
  <c r="AT48" i="19"/>
  <c r="AN49" i="19"/>
  <c r="AO49" i="19"/>
  <c r="AP49" i="19"/>
  <c r="AQ49" i="19"/>
  <c r="AR49" i="19"/>
  <c r="AS49" i="19"/>
  <c r="AT49" i="19"/>
  <c r="AN50" i="19"/>
  <c r="AO50" i="19"/>
  <c r="AP50" i="19"/>
  <c r="AQ50" i="19"/>
  <c r="AR50" i="19"/>
  <c r="AS50" i="19"/>
  <c r="AT50" i="19"/>
  <c r="AN51" i="19"/>
  <c r="AO51" i="19"/>
  <c r="AP51" i="19"/>
  <c r="AQ51" i="19"/>
  <c r="AR51" i="19"/>
  <c r="AS51" i="19"/>
  <c r="AT51" i="19"/>
  <c r="AN52" i="19"/>
  <c r="AO52" i="19"/>
  <c r="AP52" i="19"/>
  <c r="AQ52" i="19"/>
  <c r="AR52" i="19"/>
  <c r="AS52" i="19"/>
  <c r="AT52" i="19"/>
  <c r="AN53" i="19"/>
  <c r="AO53" i="19"/>
  <c r="AP53" i="19"/>
  <c r="AQ53" i="19"/>
  <c r="AR53" i="19"/>
  <c r="AS53" i="19"/>
  <c r="AT53" i="19"/>
  <c r="AN54" i="19"/>
  <c r="AO54" i="19"/>
  <c r="AP54" i="19"/>
  <c r="AQ54" i="19"/>
  <c r="AR54" i="19"/>
  <c r="AS54" i="19"/>
  <c r="AT54" i="19"/>
  <c r="AN55" i="19"/>
  <c r="AO55" i="19"/>
  <c r="AP55" i="19"/>
  <c r="AQ55" i="19"/>
  <c r="AR55" i="19"/>
  <c r="AS55" i="19"/>
  <c r="AT55" i="19"/>
  <c r="AN56" i="19"/>
  <c r="AO56" i="19"/>
  <c r="AP56" i="19"/>
  <c r="AQ56" i="19"/>
  <c r="AR56" i="19"/>
  <c r="AS56" i="19"/>
  <c r="AT56" i="19"/>
  <c r="AN57" i="19"/>
  <c r="AO57" i="19"/>
  <c r="AP57" i="19"/>
  <c r="AQ57" i="19"/>
  <c r="AR57" i="19"/>
  <c r="AS57" i="19"/>
  <c r="AT57" i="19"/>
  <c r="AN58" i="19"/>
  <c r="AO58" i="19"/>
  <c r="AP58" i="19"/>
  <c r="AQ58" i="19"/>
  <c r="AR58" i="19"/>
  <c r="AS58" i="19"/>
  <c r="AT58" i="19"/>
  <c r="AN59" i="19"/>
  <c r="AO59" i="19"/>
  <c r="AP59" i="19"/>
  <c r="AQ59" i="19"/>
  <c r="AR59" i="19"/>
  <c r="AS59" i="19"/>
  <c r="AT59" i="19"/>
  <c r="AN60" i="19"/>
  <c r="AO60" i="19"/>
  <c r="AP60" i="19"/>
  <c r="AQ60" i="19"/>
  <c r="AR60" i="19"/>
  <c r="AS60" i="19"/>
  <c r="AT60" i="19"/>
  <c r="AN61" i="19"/>
  <c r="AO61" i="19"/>
  <c r="AP61" i="19"/>
  <c r="AQ61" i="19"/>
  <c r="AR61" i="19"/>
  <c r="AS61" i="19"/>
  <c r="AT61" i="19"/>
  <c r="AN62" i="19"/>
  <c r="AO62" i="19"/>
  <c r="AP62" i="19"/>
  <c r="AQ62" i="19"/>
  <c r="AR62" i="19"/>
  <c r="AS62" i="19"/>
  <c r="AT62" i="19"/>
  <c r="AN63" i="19"/>
  <c r="AO63" i="19"/>
  <c r="AP63" i="19"/>
  <c r="AQ63" i="19"/>
  <c r="AR63" i="19"/>
  <c r="AS63" i="19"/>
  <c r="AT63" i="19"/>
  <c r="AN64" i="19"/>
  <c r="AO64" i="19"/>
  <c r="AP64" i="19"/>
  <c r="AQ64" i="19"/>
  <c r="AR64" i="19"/>
  <c r="AS64" i="19"/>
  <c r="AT64" i="19"/>
  <c r="AN65" i="19"/>
  <c r="AO65" i="19"/>
  <c r="AP65" i="19"/>
  <c r="AQ65" i="19"/>
  <c r="AR65" i="19"/>
  <c r="AS65" i="19"/>
  <c r="AT65" i="19"/>
  <c r="AN66" i="19"/>
  <c r="AO66" i="19"/>
  <c r="AP66" i="19"/>
  <c r="AQ66" i="19"/>
  <c r="AR66" i="19"/>
  <c r="AS66" i="19"/>
  <c r="AT66" i="19"/>
  <c r="AN67" i="19"/>
  <c r="AO67" i="19"/>
  <c r="AP67" i="19"/>
  <c r="AQ67" i="19"/>
  <c r="AR67" i="19"/>
  <c r="AS67" i="19"/>
  <c r="AT67" i="19"/>
  <c r="AN68" i="19"/>
  <c r="AO68" i="19"/>
  <c r="AP68" i="19"/>
  <c r="AQ68" i="19"/>
  <c r="AR68" i="19"/>
  <c r="AS68" i="19"/>
  <c r="AT68" i="19"/>
  <c r="AN69" i="19"/>
  <c r="AO69" i="19"/>
  <c r="AP69" i="19"/>
  <c r="AQ69" i="19"/>
  <c r="AR69" i="19"/>
  <c r="AS69" i="19"/>
  <c r="AT69" i="19"/>
  <c r="AN70" i="19"/>
  <c r="AO70" i="19"/>
  <c r="AP70" i="19"/>
  <c r="AQ70" i="19"/>
  <c r="AR70" i="19"/>
  <c r="AS70" i="19"/>
  <c r="AT70" i="19"/>
  <c r="AN71" i="19"/>
  <c r="AO71" i="19"/>
  <c r="AP71" i="19"/>
  <c r="AQ71" i="19"/>
  <c r="AR71" i="19"/>
  <c r="AS71" i="19"/>
  <c r="AT71" i="19"/>
  <c r="AN72" i="19"/>
  <c r="AO72" i="19"/>
  <c r="AP72" i="19"/>
  <c r="AQ72" i="19"/>
  <c r="AR72" i="19"/>
  <c r="AS72" i="19"/>
  <c r="AT72" i="19"/>
  <c r="AN73" i="19"/>
  <c r="AO73" i="19"/>
  <c r="AP73" i="19"/>
  <c r="AQ73" i="19"/>
  <c r="AR73" i="19"/>
  <c r="AS73" i="19"/>
  <c r="AT73" i="19"/>
  <c r="AN74" i="19"/>
  <c r="AO74" i="19"/>
  <c r="AP74" i="19"/>
  <c r="AQ74" i="19"/>
  <c r="AR74" i="19"/>
  <c r="AS74" i="19"/>
  <c r="AT74" i="19"/>
  <c r="AN75" i="19"/>
  <c r="AO75" i="19"/>
  <c r="AP75" i="19"/>
  <c r="AQ75" i="19"/>
  <c r="AR75" i="19"/>
  <c r="AS75" i="19"/>
  <c r="AT75" i="19"/>
  <c r="AN76" i="19"/>
  <c r="AO76" i="19"/>
  <c r="AP76" i="19"/>
  <c r="AQ76" i="19"/>
  <c r="AR76" i="19"/>
  <c r="AS76" i="19"/>
  <c r="AT76" i="19"/>
  <c r="AN77" i="19"/>
  <c r="AO77" i="19"/>
  <c r="AP77" i="19"/>
  <c r="AQ77" i="19"/>
  <c r="AR77" i="19"/>
  <c r="AS77" i="19"/>
  <c r="AT77" i="19"/>
  <c r="AN78" i="19"/>
  <c r="AO78" i="19"/>
  <c r="AP78" i="19"/>
  <c r="AQ78" i="19"/>
  <c r="AR78" i="19"/>
  <c r="AS78" i="19"/>
  <c r="AT78" i="19"/>
  <c r="AN79" i="19"/>
  <c r="AO79" i="19"/>
  <c r="AP79" i="19"/>
  <c r="AQ79" i="19"/>
  <c r="AR79" i="19"/>
  <c r="AS79" i="19"/>
  <c r="AT79" i="19"/>
  <c r="AN80" i="19"/>
  <c r="AO80" i="19"/>
  <c r="AP80" i="19"/>
  <c r="AQ80" i="19"/>
  <c r="AR80" i="19"/>
  <c r="AS80" i="19"/>
  <c r="AT80" i="19"/>
  <c r="AN81" i="19"/>
  <c r="AO81" i="19"/>
  <c r="AP81" i="19"/>
  <c r="AQ81" i="19"/>
  <c r="AR81" i="19"/>
  <c r="AS81" i="19"/>
  <c r="AT81" i="19"/>
  <c r="AN82" i="19"/>
  <c r="AO82" i="19"/>
  <c r="AP82" i="19"/>
  <c r="AQ82" i="19"/>
  <c r="AR82" i="19"/>
  <c r="AS82" i="19"/>
  <c r="AT82" i="19"/>
  <c r="AN83" i="19"/>
  <c r="AO83" i="19"/>
  <c r="AP83" i="19"/>
  <c r="AQ83" i="19"/>
  <c r="AR83" i="19"/>
  <c r="AS83" i="19"/>
  <c r="AT83" i="19"/>
  <c r="AN84" i="19"/>
  <c r="AO84" i="19"/>
  <c r="AP84" i="19"/>
  <c r="AQ84" i="19"/>
  <c r="AR84" i="19"/>
  <c r="AS84" i="19"/>
  <c r="AT84" i="19"/>
  <c r="AN85" i="19"/>
  <c r="AO85" i="19"/>
  <c r="AP85" i="19"/>
  <c r="AQ85" i="19"/>
  <c r="AR85" i="19"/>
  <c r="AS85" i="19"/>
  <c r="AT85" i="19"/>
  <c r="AN86" i="19"/>
  <c r="AO86" i="19"/>
  <c r="AP86" i="19"/>
  <c r="AQ86" i="19"/>
  <c r="AR86" i="19"/>
  <c r="AS86" i="19"/>
  <c r="AT86" i="19"/>
  <c r="AN87" i="19"/>
  <c r="AO87" i="19"/>
  <c r="AP87" i="19"/>
  <c r="AQ87" i="19"/>
  <c r="AR87" i="19"/>
  <c r="AS87" i="19"/>
  <c r="AT87" i="19"/>
  <c r="AN88" i="19"/>
  <c r="AO88" i="19"/>
  <c r="AP88" i="19"/>
  <c r="AQ88" i="19"/>
  <c r="AR88" i="19"/>
  <c r="AS88" i="19"/>
  <c r="AT88" i="19"/>
  <c r="AN89" i="19"/>
  <c r="AO89" i="19"/>
  <c r="AP89" i="19"/>
  <c r="AQ89" i="19"/>
  <c r="AR89" i="19"/>
  <c r="AS89" i="19"/>
  <c r="AT89" i="19"/>
  <c r="AN90" i="19"/>
  <c r="AO90" i="19"/>
  <c r="AP90" i="19"/>
  <c r="AQ90" i="19"/>
  <c r="AR90" i="19"/>
  <c r="AS90" i="19"/>
  <c r="AT90" i="19"/>
  <c r="AN91" i="19"/>
  <c r="AO91" i="19"/>
  <c r="AP91" i="19"/>
  <c r="AQ91" i="19"/>
  <c r="AR91" i="19"/>
  <c r="AS91" i="19"/>
  <c r="AT91" i="19"/>
  <c r="AN92" i="19"/>
  <c r="AO92" i="19"/>
  <c r="AP92" i="19"/>
  <c r="AQ92" i="19"/>
  <c r="AR92" i="19"/>
  <c r="AS92" i="19"/>
  <c r="AT92" i="19"/>
  <c r="AN93" i="19"/>
  <c r="AO93" i="19"/>
  <c r="AP93" i="19"/>
  <c r="AQ93" i="19"/>
  <c r="AR93" i="19"/>
  <c r="AS93" i="19"/>
  <c r="AT93" i="19"/>
  <c r="AN94" i="19"/>
  <c r="AO94" i="19"/>
  <c r="AP94" i="19"/>
  <c r="AQ94" i="19"/>
  <c r="AR94" i="19"/>
  <c r="AS94" i="19"/>
  <c r="AT94" i="19"/>
  <c r="AN95" i="19"/>
  <c r="AO95" i="19"/>
  <c r="AP95" i="19"/>
  <c r="AQ95" i="19"/>
  <c r="AR95" i="19"/>
  <c r="AS95" i="19"/>
  <c r="AT95" i="19"/>
  <c r="AN96" i="19"/>
  <c r="AO96" i="19"/>
  <c r="AP96" i="19"/>
  <c r="AQ96" i="19"/>
  <c r="AR96" i="19"/>
  <c r="AS96" i="19"/>
  <c r="AT96" i="19"/>
  <c r="AN97" i="19"/>
  <c r="AO97" i="19"/>
  <c r="AP97" i="19"/>
  <c r="AQ97" i="19"/>
  <c r="AR97" i="19"/>
  <c r="AS97" i="19"/>
  <c r="AT97" i="19"/>
  <c r="AN98" i="19"/>
  <c r="AO98" i="19"/>
  <c r="AP98" i="19"/>
  <c r="AQ98" i="19"/>
  <c r="AR98" i="19"/>
  <c r="AS98" i="19"/>
  <c r="AT98" i="19"/>
  <c r="AN99" i="19"/>
  <c r="AO99" i="19"/>
  <c r="AP99" i="19"/>
  <c r="AQ99" i="19"/>
  <c r="AR99" i="19"/>
  <c r="AS99" i="19"/>
  <c r="AT99" i="19"/>
  <c r="AN100" i="19"/>
  <c r="AO100" i="19"/>
  <c r="AP100" i="19"/>
  <c r="AQ100" i="19"/>
  <c r="AR100" i="19"/>
  <c r="AS100" i="19"/>
  <c r="AT100" i="19"/>
  <c r="AN101" i="19"/>
  <c r="AO101" i="19"/>
  <c r="AP101" i="19"/>
  <c r="AQ101" i="19"/>
  <c r="AR101" i="19"/>
  <c r="AS101" i="19"/>
  <c r="AT101" i="19"/>
  <c r="AN102" i="19"/>
  <c r="AO102" i="19"/>
  <c r="AP102" i="19"/>
  <c r="AQ102" i="19"/>
  <c r="AR102" i="19"/>
  <c r="AS102" i="19"/>
  <c r="AT102" i="19"/>
  <c r="AN103" i="19"/>
  <c r="AO103" i="19"/>
  <c r="AP103" i="19"/>
  <c r="AQ103" i="19"/>
  <c r="AR103" i="19"/>
  <c r="AS103" i="19"/>
  <c r="AT103" i="19"/>
  <c r="AN104" i="19"/>
  <c r="AO104" i="19"/>
  <c r="AP104" i="19"/>
  <c r="AQ104" i="19"/>
  <c r="AR104" i="19"/>
  <c r="AS104" i="19"/>
  <c r="AT104" i="19"/>
  <c r="AN105" i="19"/>
  <c r="AO105" i="19"/>
  <c r="AP105" i="19"/>
  <c r="AQ105" i="19"/>
  <c r="AR105" i="19"/>
  <c r="AS105" i="19"/>
  <c r="AT105" i="19"/>
  <c r="AN106" i="19"/>
  <c r="AO106" i="19"/>
  <c r="AP106" i="19"/>
  <c r="AQ106" i="19"/>
  <c r="AR106" i="19"/>
  <c r="AS106" i="19"/>
  <c r="AT106" i="19"/>
  <c r="AN107" i="19"/>
  <c r="AO107" i="19"/>
  <c r="AP107" i="19"/>
  <c r="AQ107" i="19"/>
  <c r="AR107" i="19"/>
  <c r="AS107" i="19"/>
  <c r="AT107" i="19"/>
  <c r="AN108" i="19"/>
  <c r="AO108" i="19"/>
  <c r="AP108" i="19"/>
  <c r="AQ108" i="19"/>
  <c r="AR108" i="19"/>
  <c r="AS108" i="19"/>
  <c r="AT108" i="19"/>
  <c r="AN109" i="19"/>
  <c r="AO109" i="19"/>
  <c r="AP109" i="19"/>
  <c r="AQ109" i="19"/>
  <c r="AR109" i="19"/>
  <c r="AS109" i="19"/>
  <c r="AT109" i="19"/>
  <c r="AN110" i="19"/>
  <c r="AO110" i="19"/>
  <c r="AP110" i="19"/>
  <c r="AQ110" i="19"/>
  <c r="AR110" i="19"/>
  <c r="AS110" i="19"/>
  <c r="AT110" i="19"/>
  <c r="AN111" i="19"/>
  <c r="AO111" i="19"/>
  <c r="AP111" i="19"/>
  <c r="AQ111" i="19"/>
  <c r="AR111" i="19"/>
  <c r="AS111" i="19"/>
  <c r="AT111" i="19"/>
  <c r="AN112" i="19"/>
  <c r="AO112" i="19"/>
  <c r="AP112" i="19"/>
  <c r="AQ112" i="19"/>
  <c r="AR112" i="19"/>
  <c r="AS112" i="19"/>
  <c r="AT112" i="19"/>
  <c r="AN113" i="19"/>
  <c r="AO113" i="19"/>
  <c r="AP113" i="19"/>
  <c r="AQ113" i="19"/>
  <c r="AR113" i="19"/>
  <c r="AS113" i="19"/>
  <c r="AT113" i="19"/>
  <c r="AN114" i="19"/>
  <c r="AO114" i="19"/>
  <c r="AP114" i="19"/>
  <c r="AQ114" i="19"/>
  <c r="AR114" i="19"/>
  <c r="AS114" i="19"/>
  <c r="AT114" i="19"/>
  <c r="AN115" i="19"/>
  <c r="AO115" i="19"/>
  <c r="AP115" i="19"/>
  <c r="AQ115" i="19"/>
  <c r="AR115" i="19"/>
  <c r="AS115" i="19"/>
  <c r="AT115" i="19"/>
  <c r="AN116" i="19"/>
  <c r="AO116" i="19"/>
  <c r="AP116" i="19"/>
  <c r="AQ116" i="19"/>
  <c r="AR116" i="19"/>
  <c r="AS116" i="19"/>
  <c r="AT116" i="19"/>
  <c r="AN117" i="19"/>
  <c r="AO117" i="19"/>
  <c r="AP117" i="19"/>
  <c r="AQ117" i="19"/>
  <c r="AR117" i="19"/>
  <c r="AS117" i="19"/>
  <c r="AT117" i="19"/>
  <c r="AN118" i="19"/>
  <c r="AO118" i="19"/>
  <c r="AP118" i="19"/>
  <c r="AQ118" i="19"/>
  <c r="AR118" i="19"/>
  <c r="AS118" i="19"/>
  <c r="AT118" i="19"/>
  <c r="AN119" i="19"/>
  <c r="AO119" i="19"/>
  <c r="AP119" i="19"/>
  <c r="AQ119" i="19"/>
  <c r="AR119" i="19"/>
  <c r="AS119" i="19"/>
  <c r="AT119" i="19"/>
  <c r="AN120" i="19"/>
  <c r="AO120" i="19"/>
  <c r="AP120" i="19"/>
  <c r="AQ120" i="19"/>
  <c r="AR120" i="19"/>
  <c r="AS120" i="19"/>
  <c r="AT120" i="19"/>
  <c r="AN121" i="19"/>
  <c r="AO121" i="19"/>
  <c r="AP121" i="19"/>
  <c r="AQ121" i="19"/>
  <c r="AR121" i="19"/>
  <c r="AS121" i="19"/>
  <c r="AT121" i="19"/>
  <c r="AN122" i="19"/>
  <c r="AO122" i="19"/>
  <c r="AP122" i="19"/>
  <c r="AQ122" i="19"/>
  <c r="AR122" i="19"/>
  <c r="AS122" i="19"/>
  <c r="AT122" i="19"/>
  <c r="AN123" i="19"/>
  <c r="AO123" i="19"/>
  <c r="AP123" i="19"/>
  <c r="AQ123" i="19"/>
  <c r="AR123" i="19"/>
  <c r="AS123" i="19"/>
  <c r="AT123" i="19"/>
  <c r="AN124" i="19"/>
  <c r="AO124" i="19"/>
  <c r="AP124" i="19"/>
  <c r="AQ124" i="19"/>
  <c r="AR124" i="19"/>
  <c r="AS124" i="19"/>
  <c r="AT124" i="19"/>
  <c r="AN125" i="19"/>
  <c r="AO125" i="19"/>
  <c r="AP125" i="19"/>
  <c r="AQ125" i="19"/>
  <c r="AR125" i="19"/>
  <c r="AS125" i="19"/>
  <c r="AT125" i="19"/>
  <c r="AN126" i="19"/>
  <c r="AO126" i="19"/>
  <c r="AP126" i="19"/>
  <c r="AQ126" i="19"/>
  <c r="AR126" i="19"/>
  <c r="AS126" i="19"/>
  <c r="AT126" i="19"/>
  <c r="AN127" i="19"/>
  <c r="AO127" i="19"/>
  <c r="AP127" i="19"/>
  <c r="AQ127" i="19"/>
  <c r="AR127" i="19"/>
  <c r="AS127" i="19"/>
  <c r="AT127" i="19"/>
  <c r="AN128" i="19"/>
  <c r="AO128" i="19"/>
  <c r="AP128" i="19"/>
  <c r="AQ128" i="19"/>
  <c r="AR128" i="19"/>
  <c r="AS128" i="19"/>
  <c r="AT128" i="19"/>
  <c r="AM29" i="19"/>
  <c r="AM128" i="19"/>
  <c r="AM127" i="19"/>
  <c r="AM126" i="19"/>
  <c r="AM125" i="19"/>
  <c r="AM124" i="19"/>
  <c r="AM123" i="19"/>
  <c r="AM122" i="19"/>
  <c r="AM121" i="19"/>
  <c r="AM120" i="19"/>
  <c r="AM119" i="19"/>
  <c r="AM118" i="19"/>
  <c r="AM117" i="19"/>
  <c r="AM116" i="19"/>
  <c r="AM115" i="19"/>
  <c r="AM114" i="19"/>
  <c r="AM113" i="19"/>
  <c r="AM112" i="19"/>
  <c r="AM111" i="19"/>
  <c r="AM110" i="19"/>
  <c r="AM109" i="19"/>
  <c r="AM108" i="19"/>
  <c r="AM107" i="19"/>
  <c r="AM106" i="19"/>
  <c r="AM105" i="19"/>
  <c r="AM104" i="19"/>
  <c r="AM103" i="19"/>
  <c r="AM102" i="19"/>
  <c r="AM101" i="19"/>
  <c r="AM100" i="19"/>
  <c r="AM99" i="19"/>
  <c r="AM98" i="19"/>
  <c r="AM97" i="19"/>
  <c r="AM96" i="19"/>
  <c r="AM95" i="19"/>
  <c r="AM94" i="19"/>
  <c r="AM93" i="19"/>
  <c r="AM92" i="19"/>
  <c r="AM91" i="19"/>
  <c r="AM90" i="19"/>
  <c r="AM89" i="19"/>
  <c r="AM88" i="19"/>
  <c r="AM87" i="19"/>
  <c r="AM86" i="19"/>
  <c r="AM85" i="19"/>
  <c r="AM84" i="19"/>
  <c r="AM83" i="19"/>
  <c r="AM82" i="19"/>
  <c r="AM81" i="19"/>
  <c r="AM80" i="19"/>
  <c r="AM79" i="19"/>
  <c r="AM78" i="19"/>
  <c r="AM77" i="19"/>
  <c r="AM76" i="19"/>
  <c r="AM75" i="19"/>
  <c r="AM74" i="19"/>
  <c r="AM73" i="19"/>
  <c r="AM72" i="19"/>
  <c r="AM71" i="19"/>
  <c r="AM70" i="19"/>
  <c r="AM69" i="19"/>
  <c r="AM68" i="19"/>
  <c r="AM67" i="19"/>
  <c r="AM66" i="19"/>
  <c r="AM65" i="19"/>
  <c r="AM64" i="19"/>
  <c r="AM63" i="19"/>
  <c r="AM62" i="19"/>
  <c r="AM61" i="19"/>
  <c r="AM60" i="19"/>
  <c r="AM59" i="19"/>
  <c r="AM58" i="19"/>
  <c r="AM57" i="19"/>
  <c r="AM56" i="19"/>
  <c r="AM55" i="19"/>
  <c r="AM54" i="19"/>
  <c r="AM53" i="19"/>
  <c r="AM52" i="19"/>
  <c r="AM51" i="19"/>
  <c r="AM50" i="19"/>
  <c r="AM49" i="19"/>
  <c r="AM48" i="19"/>
  <c r="AM47" i="19"/>
  <c r="AM46" i="19"/>
  <c r="AM45" i="19"/>
  <c r="AM44" i="19"/>
  <c r="AM43" i="19"/>
  <c r="AM42" i="19"/>
  <c r="AM41" i="19"/>
  <c r="AM40" i="19"/>
  <c r="AM39" i="19"/>
  <c r="AM38" i="19"/>
  <c r="AM37" i="19"/>
  <c r="AM36" i="19"/>
  <c r="AM35" i="19"/>
  <c r="AM34" i="19"/>
  <c r="AM33" i="19"/>
  <c r="AM32" i="19"/>
  <c r="AM31" i="19"/>
  <c r="AM30" i="19"/>
  <c r="AF29" i="19"/>
  <c r="AG29" i="19"/>
  <c r="AH29" i="19"/>
  <c r="AI29" i="19"/>
  <c r="AJ29" i="19"/>
  <c r="AK29" i="19"/>
  <c r="AL29" i="19"/>
  <c r="AF30" i="19"/>
  <c r="AG30" i="19"/>
  <c r="AH30" i="19"/>
  <c r="AI30" i="19"/>
  <c r="AJ30" i="19"/>
  <c r="AK30" i="19"/>
  <c r="AL30" i="19"/>
  <c r="AF31" i="19"/>
  <c r="AG31" i="19"/>
  <c r="AH31" i="19"/>
  <c r="AI31" i="19"/>
  <c r="AJ31" i="19"/>
  <c r="AK31" i="19"/>
  <c r="AL31" i="19"/>
  <c r="AF32" i="19"/>
  <c r="AG32" i="19"/>
  <c r="AH32" i="19"/>
  <c r="AI32" i="19"/>
  <c r="AJ32" i="19"/>
  <c r="AK32" i="19"/>
  <c r="AL32" i="19"/>
  <c r="AF33" i="19"/>
  <c r="AG33" i="19"/>
  <c r="AH33" i="19"/>
  <c r="AI33" i="19"/>
  <c r="AJ33" i="19"/>
  <c r="AK33" i="19"/>
  <c r="AL33" i="19"/>
  <c r="AF34" i="19"/>
  <c r="AG34" i="19"/>
  <c r="AH34" i="19"/>
  <c r="AI34" i="19"/>
  <c r="AJ34" i="19"/>
  <c r="AK34" i="19"/>
  <c r="AL34" i="19"/>
  <c r="AF35" i="19"/>
  <c r="AG35" i="19"/>
  <c r="AH35" i="19"/>
  <c r="AI35" i="19"/>
  <c r="AJ35" i="19"/>
  <c r="AK35" i="19"/>
  <c r="AL35" i="19"/>
  <c r="AF36" i="19"/>
  <c r="AG36" i="19"/>
  <c r="AH36" i="19"/>
  <c r="AI36" i="19"/>
  <c r="AJ36" i="19"/>
  <c r="AK36" i="19"/>
  <c r="AL36" i="19"/>
  <c r="AF37" i="19"/>
  <c r="AG37" i="19"/>
  <c r="AH37" i="19"/>
  <c r="AI37" i="19"/>
  <c r="AJ37" i="19"/>
  <c r="AK37" i="19"/>
  <c r="AL37" i="19"/>
  <c r="AF38" i="19"/>
  <c r="AG38" i="19"/>
  <c r="AH38" i="19"/>
  <c r="AI38" i="19"/>
  <c r="AJ38" i="19"/>
  <c r="AK38" i="19"/>
  <c r="AL38" i="19"/>
  <c r="AF39" i="19"/>
  <c r="AG39" i="19"/>
  <c r="AH39" i="19"/>
  <c r="AI39" i="19"/>
  <c r="AJ39" i="19"/>
  <c r="AK39" i="19"/>
  <c r="AL39" i="19"/>
  <c r="AF40" i="19"/>
  <c r="AG40" i="19"/>
  <c r="AH40" i="19"/>
  <c r="AI40" i="19"/>
  <c r="AJ40" i="19"/>
  <c r="AK40" i="19"/>
  <c r="AL40" i="19"/>
  <c r="AF41" i="19"/>
  <c r="AG41" i="19"/>
  <c r="AH41" i="19"/>
  <c r="AI41" i="19"/>
  <c r="AJ41" i="19"/>
  <c r="AK41" i="19"/>
  <c r="AL41" i="19"/>
  <c r="AF42" i="19"/>
  <c r="AG42" i="19"/>
  <c r="AH42" i="19"/>
  <c r="AI42" i="19"/>
  <c r="AJ42" i="19"/>
  <c r="AK42" i="19"/>
  <c r="AL42" i="19"/>
  <c r="AF43" i="19"/>
  <c r="AG43" i="19"/>
  <c r="AH43" i="19"/>
  <c r="AI43" i="19"/>
  <c r="AJ43" i="19"/>
  <c r="AK43" i="19"/>
  <c r="AL43" i="19"/>
  <c r="AF44" i="19"/>
  <c r="AG44" i="19"/>
  <c r="AH44" i="19"/>
  <c r="AI44" i="19"/>
  <c r="AJ44" i="19"/>
  <c r="AK44" i="19"/>
  <c r="AL44" i="19"/>
  <c r="AF45" i="19"/>
  <c r="AG45" i="19"/>
  <c r="AH45" i="19"/>
  <c r="AI45" i="19"/>
  <c r="AJ45" i="19"/>
  <c r="AK45" i="19"/>
  <c r="AL45" i="19"/>
  <c r="AF46" i="19"/>
  <c r="AG46" i="19"/>
  <c r="AH46" i="19"/>
  <c r="AI46" i="19"/>
  <c r="AJ46" i="19"/>
  <c r="AK46" i="19"/>
  <c r="AL46" i="19"/>
  <c r="AF47" i="19"/>
  <c r="AG47" i="19"/>
  <c r="AH47" i="19"/>
  <c r="AI47" i="19"/>
  <c r="AJ47" i="19"/>
  <c r="AK47" i="19"/>
  <c r="AL47" i="19"/>
  <c r="AF48" i="19"/>
  <c r="AG48" i="19"/>
  <c r="AH48" i="19"/>
  <c r="AI48" i="19"/>
  <c r="AJ48" i="19"/>
  <c r="AK48" i="19"/>
  <c r="AL48" i="19"/>
  <c r="AF49" i="19"/>
  <c r="AG49" i="19"/>
  <c r="AH49" i="19"/>
  <c r="AI49" i="19"/>
  <c r="AJ49" i="19"/>
  <c r="AK49" i="19"/>
  <c r="AL49" i="19"/>
  <c r="AF50" i="19"/>
  <c r="AG50" i="19"/>
  <c r="AH50" i="19"/>
  <c r="AI50" i="19"/>
  <c r="AJ50" i="19"/>
  <c r="AK50" i="19"/>
  <c r="AL50" i="19"/>
  <c r="AF51" i="19"/>
  <c r="AG51" i="19"/>
  <c r="AH51" i="19"/>
  <c r="AI51" i="19"/>
  <c r="AJ51" i="19"/>
  <c r="AK51" i="19"/>
  <c r="AL51" i="19"/>
  <c r="AF52" i="19"/>
  <c r="AG52" i="19"/>
  <c r="AH52" i="19"/>
  <c r="AI52" i="19"/>
  <c r="AJ52" i="19"/>
  <c r="AK52" i="19"/>
  <c r="AL52" i="19"/>
  <c r="AF53" i="19"/>
  <c r="AG53" i="19"/>
  <c r="AH53" i="19"/>
  <c r="AI53" i="19"/>
  <c r="AJ53" i="19"/>
  <c r="AK53" i="19"/>
  <c r="AL53" i="19"/>
  <c r="AF54" i="19"/>
  <c r="AG54" i="19"/>
  <c r="AH54" i="19"/>
  <c r="AI54" i="19"/>
  <c r="AJ54" i="19"/>
  <c r="AK54" i="19"/>
  <c r="AL54" i="19"/>
  <c r="AF55" i="19"/>
  <c r="AG55" i="19"/>
  <c r="AH55" i="19"/>
  <c r="AI55" i="19"/>
  <c r="AJ55" i="19"/>
  <c r="AK55" i="19"/>
  <c r="AL55" i="19"/>
  <c r="AF56" i="19"/>
  <c r="AG56" i="19"/>
  <c r="AH56" i="19"/>
  <c r="AI56" i="19"/>
  <c r="AJ56" i="19"/>
  <c r="AK56" i="19"/>
  <c r="AL56" i="19"/>
  <c r="AF57" i="19"/>
  <c r="AG57" i="19"/>
  <c r="AH57" i="19"/>
  <c r="AI57" i="19"/>
  <c r="AJ57" i="19"/>
  <c r="AK57" i="19"/>
  <c r="AL57" i="19"/>
  <c r="AF58" i="19"/>
  <c r="AG58" i="19"/>
  <c r="AH58" i="19"/>
  <c r="AI58" i="19"/>
  <c r="AJ58" i="19"/>
  <c r="AK58" i="19"/>
  <c r="AL58" i="19"/>
  <c r="AF59" i="19"/>
  <c r="AG59" i="19"/>
  <c r="AH59" i="19"/>
  <c r="AI59" i="19"/>
  <c r="AJ59" i="19"/>
  <c r="AK59" i="19"/>
  <c r="AL59" i="19"/>
  <c r="AF60" i="19"/>
  <c r="AG60" i="19"/>
  <c r="AH60" i="19"/>
  <c r="AI60" i="19"/>
  <c r="AJ60" i="19"/>
  <c r="AK60" i="19"/>
  <c r="AL60" i="19"/>
  <c r="AF61" i="19"/>
  <c r="AG61" i="19"/>
  <c r="AH61" i="19"/>
  <c r="AI61" i="19"/>
  <c r="AJ61" i="19"/>
  <c r="AK61" i="19"/>
  <c r="AL61" i="19"/>
  <c r="AF62" i="19"/>
  <c r="AG62" i="19"/>
  <c r="AH62" i="19"/>
  <c r="AI62" i="19"/>
  <c r="AJ62" i="19"/>
  <c r="AK62" i="19"/>
  <c r="AL62" i="19"/>
  <c r="AF63" i="19"/>
  <c r="AG63" i="19"/>
  <c r="AH63" i="19"/>
  <c r="AI63" i="19"/>
  <c r="AJ63" i="19"/>
  <c r="AK63" i="19"/>
  <c r="AL63" i="19"/>
  <c r="AF64" i="19"/>
  <c r="AG64" i="19"/>
  <c r="AH64" i="19"/>
  <c r="AI64" i="19"/>
  <c r="AJ64" i="19"/>
  <c r="AK64" i="19"/>
  <c r="AL64" i="19"/>
  <c r="AF65" i="19"/>
  <c r="AG65" i="19"/>
  <c r="AH65" i="19"/>
  <c r="AI65" i="19"/>
  <c r="AJ65" i="19"/>
  <c r="AK65" i="19"/>
  <c r="AL65" i="19"/>
  <c r="AF66" i="19"/>
  <c r="AG66" i="19"/>
  <c r="AH66" i="19"/>
  <c r="AI66" i="19"/>
  <c r="AJ66" i="19"/>
  <c r="AK66" i="19"/>
  <c r="AL66" i="19"/>
  <c r="AF67" i="19"/>
  <c r="AG67" i="19"/>
  <c r="AH67" i="19"/>
  <c r="AI67" i="19"/>
  <c r="AJ67" i="19"/>
  <c r="AK67" i="19"/>
  <c r="AL67" i="19"/>
  <c r="AF68" i="19"/>
  <c r="AG68" i="19"/>
  <c r="AH68" i="19"/>
  <c r="AI68" i="19"/>
  <c r="AJ68" i="19"/>
  <c r="AK68" i="19"/>
  <c r="AL68" i="19"/>
  <c r="AF69" i="19"/>
  <c r="AG69" i="19"/>
  <c r="AH69" i="19"/>
  <c r="AI69" i="19"/>
  <c r="AJ69" i="19"/>
  <c r="AK69" i="19"/>
  <c r="AL69" i="19"/>
  <c r="AF70" i="19"/>
  <c r="AG70" i="19"/>
  <c r="AH70" i="19"/>
  <c r="AI70" i="19"/>
  <c r="AJ70" i="19"/>
  <c r="AK70" i="19"/>
  <c r="AL70" i="19"/>
  <c r="AF71" i="19"/>
  <c r="AG71" i="19"/>
  <c r="AH71" i="19"/>
  <c r="AI71" i="19"/>
  <c r="AJ71" i="19"/>
  <c r="AK71" i="19"/>
  <c r="AL71" i="19"/>
  <c r="AF72" i="19"/>
  <c r="AG72" i="19"/>
  <c r="AH72" i="19"/>
  <c r="AI72" i="19"/>
  <c r="AJ72" i="19"/>
  <c r="AK72" i="19"/>
  <c r="AL72" i="19"/>
  <c r="AF73" i="19"/>
  <c r="AG73" i="19"/>
  <c r="AH73" i="19"/>
  <c r="AI73" i="19"/>
  <c r="AJ73" i="19"/>
  <c r="AK73" i="19"/>
  <c r="AL73" i="19"/>
  <c r="AF74" i="19"/>
  <c r="AG74" i="19"/>
  <c r="AH74" i="19"/>
  <c r="AI74" i="19"/>
  <c r="AJ74" i="19"/>
  <c r="AK74" i="19"/>
  <c r="AL74" i="19"/>
  <c r="AF75" i="19"/>
  <c r="AG75" i="19"/>
  <c r="AH75" i="19"/>
  <c r="AI75" i="19"/>
  <c r="AJ75" i="19"/>
  <c r="AK75" i="19"/>
  <c r="AL75" i="19"/>
  <c r="AF76" i="19"/>
  <c r="AG76" i="19"/>
  <c r="AH76" i="19"/>
  <c r="AI76" i="19"/>
  <c r="AJ76" i="19"/>
  <c r="AK76" i="19"/>
  <c r="AL76" i="19"/>
  <c r="AF77" i="19"/>
  <c r="AG77" i="19"/>
  <c r="AH77" i="19"/>
  <c r="AI77" i="19"/>
  <c r="AJ77" i="19"/>
  <c r="AK77" i="19"/>
  <c r="AL77" i="19"/>
  <c r="AF78" i="19"/>
  <c r="AG78" i="19"/>
  <c r="AH78" i="19"/>
  <c r="AI78" i="19"/>
  <c r="AJ78" i="19"/>
  <c r="AK78" i="19"/>
  <c r="AL78" i="19"/>
  <c r="AF79" i="19"/>
  <c r="AG79" i="19"/>
  <c r="AH79" i="19"/>
  <c r="AI79" i="19"/>
  <c r="AJ79" i="19"/>
  <c r="AK79" i="19"/>
  <c r="AL79" i="19"/>
  <c r="AF80" i="19"/>
  <c r="AG80" i="19"/>
  <c r="AH80" i="19"/>
  <c r="AI80" i="19"/>
  <c r="AJ80" i="19"/>
  <c r="AK80" i="19"/>
  <c r="AL80" i="19"/>
  <c r="AF81" i="19"/>
  <c r="AG81" i="19"/>
  <c r="AH81" i="19"/>
  <c r="AI81" i="19"/>
  <c r="AJ81" i="19"/>
  <c r="AK81" i="19"/>
  <c r="AL81" i="19"/>
  <c r="AF82" i="19"/>
  <c r="AG82" i="19"/>
  <c r="AH82" i="19"/>
  <c r="AI82" i="19"/>
  <c r="AJ82" i="19"/>
  <c r="AK82" i="19"/>
  <c r="AL82" i="19"/>
  <c r="AF83" i="19"/>
  <c r="AG83" i="19"/>
  <c r="AH83" i="19"/>
  <c r="AI83" i="19"/>
  <c r="AJ83" i="19"/>
  <c r="AK83" i="19"/>
  <c r="AL83" i="19"/>
  <c r="AF84" i="19"/>
  <c r="AG84" i="19"/>
  <c r="AH84" i="19"/>
  <c r="AI84" i="19"/>
  <c r="AJ84" i="19"/>
  <c r="AK84" i="19"/>
  <c r="AL84" i="19"/>
  <c r="AF85" i="19"/>
  <c r="AG85" i="19"/>
  <c r="AH85" i="19"/>
  <c r="AI85" i="19"/>
  <c r="AJ85" i="19"/>
  <c r="AK85" i="19"/>
  <c r="AL85" i="19"/>
  <c r="AF86" i="19"/>
  <c r="AG86" i="19"/>
  <c r="AH86" i="19"/>
  <c r="AI86" i="19"/>
  <c r="AJ86" i="19"/>
  <c r="AK86" i="19"/>
  <c r="AL86" i="19"/>
  <c r="AF87" i="19"/>
  <c r="AG87" i="19"/>
  <c r="AH87" i="19"/>
  <c r="AI87" i="19"/>
  <c r="AJ87" i="19"/>
  <c r="AK87" i="19"/>
  <c r="AL87" i="19"/>
  <c r="AF88" i="19"/>
  <c r="AG88" i="19"/>
  <c r="AH88" i="19"/>
  <c r="AI88" i="19"/>
  <c r="AJ88" i="19"/>
  <c r="AK88" i="19"/>
  <c r="AL88" i="19"/>
  <c r="AF89" i="19"/>
  <c r="AG89" i="19"/>
  <c r="AH89" i="19"/>
  <c r="AI89" i="19"/>
  <c r="AJ89" i="19"/>
  <c r="AK89" i="19"/>
  <c r="AL89" i="19"/>
  <c r="AF90" i="19"/>
  <c r="AG90" i="19"/>
  <c r="AH90" i="19"/>
  <c r="AI90" i="19"/>
  <c r="AJ90" i="19"/>
  <c r="AK90" i="19"/>
  <c r="AL90" i="19"/>
  <c r="AF91" i="19"/>
  <c r="AG91" i="19"/>
  <c r="AH91" i="19"/>
  <c r="AI91" i="19"/>
  <c r="AJ91" i="19"/>
  <c r="AK91" i="19"/>
  <c r="AL91" i="19"/>
  <c r="AF92" i="19"/>
  <c r="AG92" i="19"/>
  <c r="AH92" i="19"/>
  <c r="AI92" i="19"/>
  <c r="AJ92" i="19"/>
  <c r="AK92" i="19"/>
  <c r="AL92" i="19"/>
  <c r="AF93" i="19"/>
  <c r="AG93" i="19"/>
  <c r="AH93" i="19"/>
  <c r="AI93" i="19"/>
  <c r="AJ93" i="19"/>
  <c r="AK93" i="19"/>
  <c r="AL93" i="19"/>
  <c r="AF94" i="19"/>
  <c r="AG94" i="19"/>
  <c r="AH94" i="19"/>
  <c r="AI94" i="19"/>
  <c r="AJ94" i="19"/>
  <c r="AK94" i="19"/>
  <c r="AL94" i="19"/>
  <c r="AF95" i="19"/>
  <c r="AG95" i="19"/>
  <c r="AH95" i="19"/>
  <c r="AI95" i="19"/>
  <c r="AJ95" i="19"/>
  <c r="AK95" i="19"/>
  <c r="AL95" i="19"/>
  <c r="AF96" i="19"/>
  <c r="AG96" i="19"/>
  <c r="AH96" i="19"/>
  <c r="AI96" i="19"/>
  <c r="AJ96" i="19"/>
  <c r="AK96" i="19"/>
  <c r="AL96" i="19"/>
  <c r="AF97" i="19"/>
  <c r="AG97" i="19"/>
  <c r="AH97" i="19"/>
  <c r="AI97" i="19"/>
  <c r="AJ97" i="19"/>
  <c r="AK97" i="19"/>
  <c r="AL97" i="19"/>
  <c r="AF98" i="19"/>
  <c r="AG98" i="19"/>
  <c r="AH98" i="19"/>
  <c r="AI98" i="19"/>
  <c r="AJ98" i="19"/>
  <c r="AK98" i="19"/>
  <c r="AL98" i="19"/>
  <c r="AF99" i="19"/>
  <c r="AG99" i="19"/>
  <c r="AH99" i="19"/>
  <c r="AI99" i="19"/>
  <c r="AJ99" i="19"/>
  <c r="AK99" i="19"/>
  <c r="AL99" i="19"/>
  <c r="AF100" i="19"/>
  <c r="AG100" i="19"/>
  <c r="AH100" i="19"/>
  <c r="AI100" i="19"/>
  <c r="AJ100" i="19"/>
  <c r="AK100" i="19"/>
  <c r="AL100" i="19"/>
  <c r="AF101" i="19"/>
  <c r="AG101" i="19"/>
  <c r="AH101" i="19"/>
  <c r="AI101" i="19"/>
  <c r="AJ101" i="19"/>
  <c r="AK101" i="19"/>
  <c r="AL101" i="19"/>
  <c r="AF102" i="19"/>
  <c r="AG102" i="19"/>
  <c r="AH102" i="19"/>
  <c r="AI102" i="19"/>
  <c r="AJ102" i="19"/>
  <c r="AK102" i="19"/>
  <c r="AL102" i="19"/>
  <c r="AF103" i="19"/>
  <c r="AG103" i="19"/>
  <c r="AH103" i="19"/>
  <c r="AI103" i="19"/>
  <c r="AJ103" i="19"/>
  <c r="AK103" i="19"/>
  <c r="AL103" i="19"/>
  <c r="AF104" i="19"/>
  <c r="AG104" i="19"/>
  <c r="AH104" i="19"/>
  <c r="AI104" i="19"/>
  <c r="AJ104" i="19"/>
  <c r="AK104" i="19"/>
  <c r="AL104" i="19"/>
  <c r="AF105" i="19"/>
  <c r="AG105" i="19"/>
  <c r="AH105" i="19"/>
  <c r="AI105" i="19"/>
  <c r="AJ105" i="19"/>
  <c r="AK105" i="19"/>
  <c r="AL105" i="19"/>
  <c r="AF106" i="19"/>
  <c r="AG106" i="19"/>
  <c r="AH106" i="19"/>
  <c r="AI106" i="19"/>
  <c r="AJ106" i="19"/>
  <c r="AK106" i="19"/>
  <c r="AL106" i="19"/>
  <c r="AF107" i="19"/>
  <c r="AG107" i="19"/>
  <c r="AH107" i="19"/>
  <c r="AI107" i="19"/>
  <c r="AJ107" i="19"/>
  <c r="AK107" i="19"/>
  <c r="AL107" i="19"/>
  <c r="AF108" i="19"/>
  <c r="AG108" i="19"/>
  <c r="AH108" i="19"/>
  <c r="AI108" i="19"/>
  <c r="AJ108" i="19"/>
  <c r="AK108" i="19"/>
  <c r="AL108" i="19"/>
  <c r="AF109" i="19"/>
  <c r="AG109" i="19"/>
  <c r="AH109" i="19"/>
  <c r="AI109" i="19"/>
  <c r="AJ109" i="19"/>
  <c r="AK109" i="19"/>
  <c r="AL109" i="19"/>
  <c r="AF110" i="19"/>
  <c r="AG110" i="19"/>
  <c r="AH110" i="19"/>
  <c r="AI110" i="19"/>
  <c r="AJ110" i="19"/>
  <c r="AK110" i="19"/>
  <c r="AL110" i="19"/>
  <c r="AF111" i="19"/>
  <c r="AG111" i="19"/>
  <c r="AH111" i="19"/>
  <c r="AI111" i="19"/>
  <c r="AJ111" i="19"/>
  <c r="AK111" i="19"/>
  <c r="AL111" i="19"/>
  <c r="AF112" i="19"/>
  <c r="AG112" i="19"/>
  <c r="AH112" i="19"/>
  <c r="AI112" i="19"/>
  <c r="AJ112" i="19"/>
  <c r="AK112" i="19"/>
  <c r="AL112" i="19"/>
  <c r="AF113" i="19"/>
  <c r="AG113" i="19"/>
  <c r="AH113" i="19"/>
  <c r="AI113" i="19"/>
  <c r="AJ113" i="19"/>
  <c r="AK113" i="19"/>
  <c r="AL113" i="19"/>
  <c r="AF114" i="19"/>
  <c r="AG114" i="19"/>
  <c r="AH114" i="19"/>
  <c r="AI114" i="19"/>
  <c r="AJ114" i="19"/>
  <c r="AK114" i="19"/>
  <c r="AL114" i="19"/>
  <c r="AF115" i="19"/>
  <c r="AG115" i="19"/>
  <c r="AH115" i="19"/>
  <c r="AI115" i="19"/>
  <c r="AJ115" i="19"/>
  <c r="AK115" i="19"/>
  <c r="AL115" i="19"/>
  <c r="AF116" i="19"/>
  <c r="AG116" i="19"/>
  <c r="AH116" i="19"/>
  <c r="AI116" i="19"/>
  <c r="AJ116" i="19"/>
  <c r="AK116" i="19"/>
  <c r="AL116" i="19"/>
  <c r="AF117" i="19"/>
  <c r="AG117" i="19"/>
  <c r="AH117" i="19"/>
  <c r="AI117" i="19"/>
  <c r="AJ117" i="19"/>
  <c r="AK117" i="19"/>
  <c r="AL117" i="19"/>
  <c r="AF118" i="19"/>
  <c r="AG118" i="19"/>
  <c r="AH118" i="19"/>
  <c r="AI118" i="19"/>
  <c r="AJ118" i="19"/>
  <c r="AK118" i="19"/>
  <c r="AL118" i="19"/>
  <c r="AF119" i="19"/>
  <c r="AG119" i="19"/>
  <c r="AH119" i="19"/>
  <c r="AI119" i="19"/>
  <c r="AJ119" i="19"/>
  <c r="AK119" i="19"/>
  <c r="AL119" i="19"/>
  <c r="AF120" i="19"/>
  <c r="AG120" i="19"/>
  <c r="AH120" i="19"/>
  <c r="AI120" i="19"/>
  <c r="AJ120" i="19"/>
  <c r="AK120" i="19"/>
  <c r="AL120" i="19"/>
  <c r="AF121" i="19"/>
  <c r="AG121" i="19"/>
  <c r="AH121" i="19"/>
  <c r="AI121" i="19"/>
  <c r="AJ121" i="19"/>
  <c r="AK121" i="19"/>
  <c r="AL121" i="19"/>
  <c r="AF122" i="19"/>
  <c r="AG122" i="19"/>
  <c r="AH122" i="19"/>
  <c r="AI122" i="19"/>
  <c r="AJ122" i="19"/>
  <c r="AK122" i="19"/>
  <c r="AL122" i="19"/>
  <c r="AF123" i="19"/>
  <c r="AG123" i="19"/>
  <c r="AH123" i="19"/>
  <c r="AI123" i="19"/>
  <c r="AJ123" i="19"/>
  <c r="AK123" i="19"/>
  <c r="AL123" i="19"/>
  <c r="AF124" i="19"/>
  <c r="AG124" i="19"/>
  <c r="AH124" i="19"/>
  <c r="AI124" i="19"/>
  <c r="AJ124" i="19"/>
  <c r="AK124" i="19"/>
  <c r="AL124" i="19"/>
  <c r="AF125" i="19"/>
  <c r="AG125" i="19"/>
  <c r="AH125" i="19"/>
  <c r="AI125" i="19"/>
  <c r="AJ125" i="19"/>
  <c r="AK125" i="19"/>
  <c r="AL125" i="19"/>
  <c r="AF126" i="19"/>
  <c r="AG126" i="19"/>
  <c r="AH126" i="19"/>
  <c r="AI126" i="19"/>
  <c r="AJ126" i="19"/>
  <c r="AK126" i="19"/>
  <c r="AL126" i="19"/>
  <c r="AF127" i="19"/>
  <c r="AG127" i="19"/>
  <c r="AH127" i="19"/>
  <c r="AI127" i="19"/>
  <c r="AJ127" i="19"/>
  <c r="AK127" i="19"/>
  <c r="AL127" i="19"/>
  <c r="AF128" i="19"/>
  <c r="AG128" i="19"/>
  <c r="AH128" i="19"/>
  <c r="AI128" i="19"/>
  <c r="AJ128" i="19"/>
  <c r="AK128" i="19"/>
  <c r="AL128" i="19"/>
  <c r="AE128" i="19"/>
  <c r="AE124" i="19"/>
  <c r="AE125" i="19"/>
  <c r="AE126" i="19"/>
  <c r="AE127" i="19"/>
  <c r="AE123" i="19"/>
  <c r="AE119" i="19"/>
  <c r="AE120" i="19"/>
  <c r="AE121" i="19"/>
  <c r="AE122" i="19"/>
  <c r="AE118" i="19"/>
  <c r="AE114" i="19"/>
  <c r="AE115" i="19"/>
  <c r="AE116" i="19"/>
  <c r="AE117" i="19"/>
  <c r="AE113" i="19"/>
  <c r="AE109" i="19"/>
  <c r="AE110" i="19"/>
  <c r="AE111" i="19"/>
  <c r="AE112" i="19"/>
  <c r="AE108" i="19"/>
  <c r="AE104" i="19"/>
  <c r="AE105" i="19"/>
  <c r="AE106" i="19"/>
  <c r="AE107" i="19"/>
  <c r="AE103" i="19"/>
  <c r="AE99" i="19"/>
  <c r="AE100" i="19"/>
  <c r="AE101" i="19"/>
  <c r="AE102" i="19"/>
  <c r="AE98" i="19"/>
  <c r="AE94" i="19"/>
  <c r="AE95" i="19"/>
  <c r="AE96" i="19"/>
  <c r="AE97" i="19"/>
  <c r="AE93" i="19"/>
  <c r="AE89" i="19"/>
  <c r="AE90" i="19"/>
  <c r="AE91" i="19"/>
  <c r="AE92" i="19"/>
  <c r="AE88" i="19"/>
  <c r="AE84" i="19"/>
  <c r="AE85" i="19"/>
  <c r="AE86" i="19"/>
  <c r="AE87" i="19"/>
  <c r="AE83" i="19"/>
  <c r="AE79" i="19"/>
  <c r="AE80" i="19"/>
  <c r="AE81" i="19"/>
  <c r="AE82" i="19"/>
  <c r="AE78" i="19"/>
  <c r="AE74" i="19"/>
  <c r="AE75" i="19"/>
  <c r="AE76" i="19"/>
  <c r="AE77" i="19"/>
  <c r="AE73" i="19"/>
  <c r="AE69" i="19"/>
  <c r="AE70" i="19"/>
  <c r="AE71" i="19"/>
  <c r="AE72" i="19"/>
  <c r="AE68" i="19"/>
  <c r="AE64" i="19"/>
  <c r="AE65" i="19"/>
  <c r="AE66" i="19"/>
  <c r="AE67" i="19"/>
  <c r="AE63" i="19"/>
  <c r="AE59" i="19"/>
  <c r="AE60" i="19"/>
  <c r="AE61" i="19"/>
  <c r="AE62" i="19"/>
  <c r="AE58" i="19"/>
  <c r="AE54" i="19"/>
  <c r="AE55" i="19"/>
  <c r="AE56" i="19"/>
  <c r="AE57" i="19"/>
  <c r="AE53" i="19"/>
  <c r="AE49" i="19"/>
  <c r="AE50" i="19"/>
  <c r="AE51" i="19"/>
  <c r="AE52" i="19"/>
  <c r="AE48" i="19"/>
  <c r="AE44" i="19"/>
  <c r="AE45" i="19"/>
  <c r="AE46" i="19"/>
  <c r="AE47" i="19"/>
  <c r="AE43" i="19"/>
  <c r="AE39" i="19"/>
  <c r="AE40" i="19"/>
  <c r="AE41" i="19"/>
  <c r="AE42" i="19"/>
  <c r="AE38" i="19"/>
  <c r="AE34" i="19"/>
  <c r="AE35" i="19"/>
  <c r="AE36" i="19"/>
  <c r="AE37" i="19"/>
  <c r="AE33" i="19"/>
  <c r="AE30" i="19"/>
  <c r="AE31" i="19"/>
  <c r="AE32" i="19"/>
  <c r="AE29" i="19"/>
  <c r="AP21" i="18"/>
  <c r="AO21" i="18"/>
  <c r="BG21" i="18" s="1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M27" i="19"/>
  <c r="AE27" i="19"/>
  <c r="L6" i="65" l="1"/>
  <c r="K7" i="65" s="1"/>
  <c r="M5" i="65"/>
  <c r="L6" i="64"/>
  <c r="K7" i="64" s="1"/>
  <c r="L6" i="63"/>
  <c r="K7" i="63" s="1"/>
  <c r="M5" i="63"/>
  <c r="L6" i="62"/>
  <c r="K7" i="62"/>
  <c r="M6" i="62"/>
  <c r="M5" i="62"/>
  <c r="L6" i="61"/>
  <c r="K7" i="61"/>
  <c r="J6" i="60"/>
  <c r="I7" i="60" s="1"/>
  <c r="J6" i="59"/>
  <c r="I7" i="59" s="1"/>
  <c r="K5" i="59"/>
  <c r="J6" i="58"/>
  <c r="I7" i="58"/>
  <c r="K5" i="58"/>
  <c r="J5" i="57"/>
  <c r="I6" i="57" s="1"/>
  <c r="K4" i="57"/>
  <c r="J5" i="56"/>
  <c r="I6" i="56"/>
  <c r="C48" i="7"/>
  <c r="AX2" i="33"/>
  <c r="AW2" i="33"/>
  <c r="AV2" i="33"/>
  <c r="AU2" i="33"/>
  <c r="AT2" i="33"/>
  <c r="AH2" i="33"/>
  <c r="AI2" i="33"/>
  <c r="AJ2" i="33"/>
  <c r="AK2" i="33"/>
  <c r="AG2" i="33"/>
  <c r="L7" i="65" l="1"/>
  <c r="K8" i="65" s="1"/>
  <c r="M6" i="65"/>
  <c r="L7" i="64"/>
  <c r="K8" i="64" s="1"/>
  <c r="M6" i="64"/>
  <c r="L7" i="63"/>
  <c r="K8" i="63" s="1"/>
  <c r="M6" i="63"/>
  <c r="L7" i="62"/>
  <c r="K8" i="62"/>
  <c r="M7" i="62"/>
  <c r="L7" i="61"/>
  <c r="K8" i="61" s="1"/>
  <c r="M6" i="61"/>
  <c r="J7" i="60"/>
  <c r="I8" i="60" s="1"/>
  <c r="K6" i="60"/>
  <c r="J7" i="59"/>
  <c r="I8" i="59"/>
  <c r="K7" i="59" s="1"/>
  <c r="K6" i="59"/>
  <c r="J7" i="58"/>
  <c r="I8" i="58" s="1"/>
  <c r="K6" i="58"/>
  <c r="J6" i="57"/>
  <c r="I7" i="57" s="1"/>
  <c r="K5" i="57"/>
  <c r="J6" i="56"/>
  <c r="I7" i="56" s="1"/>
  <c r="J7" i="56" s="1"/>
  <c r="I8" i="56" s="1"/>
  <c r="J8" i="56" s="1"/>
  <c r="I9" i="56" s="1"/>
  <c r="J9" i="56" s="1"/>
  <c r="K2" i="33"/>
  <c r="L2" i="33"/>
  <c r="M2" i="33"/>
  <c r="N2" i="33"/>
  <c r="J2" i="33"/>
  <c r="L8" i="65" l="1"/>
  <c r="K9" i="65" s="1"/>
  <c r="M7" i="65"/>
  <c r="L8" i="64"/>
  <c r="K9" i="64" s="1"/>
  <c r="M7" i="64"/>
  <c r="L8" i="63"/>
  <c r="K9" i="63" s="1"/>
  <c r="M8" i="63" s="1"/>
  <c r="M7" i="63"/>
  <c r="L8" i="62"/>
  <c r="K9" i="62" s="1"/>
  <c r="L8" i="61"/>
  <c r="K9" i="61" s="1"/>
  <c r="M8" i="61" s="1"/>
  <c r="M7" i="61"/>
  <c r="J8" i="60"/>
  <c r="I9" i="60" s="1"/>
  <c r="K7" i="60"/>
  <c r="J8" i="59"/>
  <c r="I9" i="59" s="1"/>
  <c r="J8" i="58"/>
  <c r="I9" i="58" s="1"/>
  <c r="K8" i="58" s="1"/>
  <c r="K7" i="58"/>
  <c r="J7" i="57"/>
  <c r="I8" i="57" s="1"/>
  <c r="K6" i="57"/>
  <c r="I10" i="56"/>
  <c r="J10" i="56" s="1"/>
  <c r="I11" i="56" s="1"/>
  <c r="AX21" i="18"/>
  <c r="AY21" i="18"/>
  <c r="AZ21" i="18"/>
  <c r="BA21" i="18"/>
  <c r="BB21" i="18"/>
  <c r="BC21" i="18"/>
  <c r="BD21" i="18"/>
  <c r="AX22" i="18"/>
  <c r="AY22" i="18"/>
  <c r="AZ22" i="18"/>
  <c r="BA22" i="18"/>
  <c r="BB22" i="18"/>
  <c r="BC22" i="18"/>
  <c r="BD22" i="18"/>
  <c r="AX23" i="18"/>
  <c r="AY23" i="18"/>
  <c r="AZ23" i="18"/>
  <c r="BA23" i="18"/>
  <c r="BB23" i="18"/>
  <c r="BC23" i="18"/>
  <c r="BD23" i="18"/>
  <c r="AX24" i="18"/>
  <c r="AY24" i="18"/>
  <c r="AZ24" i="18"/>
  <c r="BA24" i="18"/>
  <c r="BB24" i="18"/>
  <c r="BC24" i="18"/>
  <c r="BD24" i="18"/>
  <c r="AX25" i="18"/>
  <c r="AY25" i="18"/>
  <c r="AZ25" i="18"/>
  <c r="BA25" i="18"/>
  <c r="BB25" i="18"/>
  <c r="BC25" i="18"/>
  <c r="BD25" i="18"/>
  <c r="AX26" i="18"/>
  <c r="AY26" i="18"/>
  <c r="AZ26" i="18"/>
  <c r="BA26" i="18"/>
  <c r="BB26" i="18"/>
  <c r="BC26" i="18"/>
  <c r="BD26" i="18"/>
  <c r="AX27" i="18"/>
  <c r="AY27" i="18"/>
  <c r="AZ27" i="18"/>
  <c r="BA27" i="18"/>
  <c r="BB27" i="18"/>
  <c r="BC27" i="18"/>
  <c r="BD27" i="18"/>
  <c r="AX28" i="18"/>
  <c r="AY28" i="18"/>
  <c r="AZ28" i="18"/>
  <c r="BA28" i="18"/>
  <c r="BB28" i="18"/>
  <c r="BC28" i="18"/>
  <c r="BD28" i="18"/>
  <c r="AX29" i="18"/>
  <c r="AY29" i="18"/>
  <c r="AZ29" i="18"/>
  <c r="BA29" i="18"/>
  <c r="BB29" i="18"/>
  <c r="BC29" i="18"/>
  <c r="BD29" i="18"/>
  <c r="AX30" i="18"/>
  <c r="AY30" i="18"/>
  <c r="AZ30" i="18"/>
  <c r="BA30" i="18"/>
  <c r="BB30" i="18"/>
  <c r="BC30" i="18"/>
  <c r="BD30" i="18"/>
  <c r="AX31" i="18"/>
  <c r="AY31" i="18"/>
  <c r="AZ31" i="18"/>
  <c r="BA31" i="18"/>
  <c r="BB31" i="18"/>
  <c r="BC31" i="18"/>
  <c r="BD31" i="18"/>
  <c r="AX32" i="18"/>
  <c r="AY32" i="18"/>
  <c r="AZ32" i="18"/>
  <c r="BA32" i="18"/>
  <c r="BB32" i="18"/>
  <c r="BC32" i="18"/>
  <c r="BD32" i="18"/>
  <c r="AX33" i="18"/>
  <c r="AY33" i="18"/>
  <c r="AZ33" i="18"/>
  <c r="BA33" i="18"/>
  <c r="BB33" i="18"/>
  <c r="BC33" i="18"/>
  <c r="BD33" i="18"/>
  <c r="AX34" i="18"/>
  <c r="AY34" i="18"/>
  <c r="AZ34" i="18"/>
  <c r="BA34" i="18"/>
  <c r="BB34" i="18"/>
  <c r="BC34" i="18"/>
  <c r="BD34" i="18"/>
  <c r="AX35" i="18"/>
  <c r="AY35" i="18"/>
  <c r="AZ35" i="18"/>
  <c r="BA35" i="18"/>
  <c r="BB35" i="18"/>
  <c r="BC35" i="18"/>
  <c r="BD35" i="18"/>
  <c r="AX36" i="18"/>
  <c r="AY36" i="18"/>
  <c r="AZ36" i="18"/>
  <c r="BA36" i="18"/>
  <c r="BB36" i="18"/>
  <c r="BC36" i="18"/>
  <c r="BD36" i="18"/>
  <c r="AX37" i="18"/>
  <c r="AY37" i="18"/>
  <c r="AZ37" i="18"/>
  <c r="BA37" i="18"/>
  <c r="BB37" i="18"/>
  <c r="BC37" i="18"/>
  <c r="BD37" i="18"/>
  <c r="AX38" i="18"/>
  <c r="AY38" i="18"/>
  <c r="AZ38" i="18"/>
  <c r="BA38" i="18"/>
  <c r="BB38" i="18"/>
  <c r="BC38" i="18"/>
  <c r="BD38" i="18"/>
  <c r="AX39" i="18"/>
  <c r="AY39" i="18"/>
  <c r="AZ39" i="18"/>
  <c r="BA39" i="18"/>
  <c r="BB39" i="18"/>
  <c r="BC39" i="18"/>
  <c r="BD39" i="18"/>
  <c r="AX40" i="18"/>
  <c r="AY40" i="18"/>
  <c r="AZ40" i="18"/>
  <c r="BA40" i="18"/>
  <c r="BB40" i="18"/>
  <c r="BC40" i="18"/>
  <c r="BD40" i="18"/>
  <c r="AX41" i="18"/>
  <c r="AY41" i="18"/>
  <c r="AZ41" i="18"/>
  <c r="BA41" i="18"/>
  <c r="BB41" i="18"/>
  <c r="BC41" i="18"/>
  <c r="BD41" i="18"/>
  <c r="AX42" i="18"/>
  <c r="AY42" i="18"/>
  <c r="AZ42" i="18"/>
  <c r="BA42" i="18"/>
  <c r="BB42" i="18"/>
  <c r="BC42" i="18"/>
  <c r="BD42" i="18"/>
  <c r="AX43" i="18"/>
  <c r="AY43" i="18"/>
  <c r="AZ43" i="18"/>
  <c r="BA43" i="18"/>
  <c r="BB43" i="18"/>
  <c r="BC43" i="18"/>
  <c r="BD43" i="18"/>
  <c r="AX44" i="18"/>
  <c r="AY44" i="18"/>
  <c r="AZ44" i="18"/>
  <c r="BA44" i="18"/>
  <c r="BB44" i="18"/>
  <c r="BC44" i="18"/>
  <c r="BD44" i="18"/>
  <c r="AX45" i="18"/>
  <c r="AY45" i="18"/>
  <c r="AZ45" i="18"/>
  <c r="BA45" i="18"/>
  <c r="BB45" i="18"/>
  <c r="BC45" i="18"/>
  <c r="BD45" i="18"/>
  <c r="AX46" i="18"/>
  <c r="AY46" i="18"/>
  <c r="AZ46" i="18"/>
  <c r="BA46" i="18"/>
  <c r="BB46" i="18"/>
  <c r="BC46" i="18"/>
  <c r="BD46" i="18"/>
  <c r="AX47" i="18"/>
  <c r="AY47" i="18"/>
  <c r="AZ47" i="18"/>
  <c r="BA47" i="18"/>
  <c r="BB47" i="18"/>
  <c r="BC47" i="18"/>
  <c r="BD47" i="18"/>
  <c r="AX48" i="18"/>
  <c r="AY48" i="18"/>
  <c r="AZ48" i="18"/>
  <c r="BA48" i="18"/>
  <c r="BB48" i="18"/>
  <c r="BC48" i="18"/>
  <c r="BD48" i="18"/>
  <c r="AX49" i="18"/>
  <c r="AY49" i="18"/>
  <c r="AZ49" i="18"/>
  <c r="BA49" i="18"/>
  <c r="BB49" i="18"/>
  <c r="BC49" i="18"/>
  <c r="BD49" i="18"/>
  <c r="AX50" i="18"/>
  <c r="AY50" i="18"/>
  <c r="AZ50" i="18"/>
  <c r="BA50" i="18"/>
  <c r="BB50" i="18"/>
  <c r="BC50" i="18"/>
  <c r="BD50" i="18"/>
  <c r="AX51" i="18"/>
  <c r="AY51" i="18"/>
  <c r="AZ51" i="18"/>
  <c r="BA51" i="18"/>
  <c r="BB51" i="18"/>
  <c r="BC51" i="18"/>
  <c r="BD51" i="18"/>
  <c r="AX52" i="18"/>
  <c r="AY52" i="18"/>
  <c r="AZ52" i="18"/>
  <c r="BA52" i="18"/>
  <c r="BB52" i="18"/>
  <c r="BC52" i="18"/>
  <c r="BD52" i="18"/>
  <c r="AX53" i="18"/>
  <c r="AY53" i="18"/>
  <c r="AZ53" i="18"/>
  <c r="BA53" i="18"/>
  <c r="BB53" i="18"/>
  <c r="BC53" i="18"/>
  <c r="BD53" i="18"/>
  <c r="AX54" i="18"/>
  <c r="AY54" i="18"/>
  <c r="AZ54" i="18"/>
  <c r="BA54" i="18"/>
  <c r="BB54" i="18"/>
  <c r="BC54" i="18"/>
  <c r="BD54" i="18"/>
  <c r="AX55" i="18"/>
  <c r="AY55" i="18"/>
  <c r="AZ55" i="18"/>
  <c r="BA55" i="18"/>
  <c r="BB55" i="18"/>
  <c r="BC55" i="18"/>
  <c r="BD55" i="18"/>
  <c r="AX56" i="18"/>
  <c r="AY56" i="18"/>
  <c r="AZ56" i="18"/>
  <c r="BA56" i="18"/>
  <c r="BB56" i="18"/>
  <c r="BC56" i="18"/>
  <c r="BD56" i="18"/>
  <c r="AX57" i="18"/>
  <c r="AY57" i="18"/>
  <c r="AZ57" i="18"/>
  <c r="BA57" i="18"/>
  <c r="BB57" i="18"/>
  <c r="BC57" i="18"/>
  <c r="BD57" i="18"/>
  <c r="AX58" i="18"/>
  <c r="AY58" i="18"/>
  <c r="AZ58" i="18"/>
  <c r="BA58" i="18"/>
  <c r="BB58" i="18"/>
  <c r="BC58" i="18"/>
  <c r="BD58" i="18"/>
  <c r="AX59" i="18"/>
  <c r="AY59" i="18"/>
  <c r="AZ59" i="18"/>
  <c r="BA59" i="18"/>
  <c r="BB59" i="18"/>
  <c r="BC59" i="18"/>
  <c r="BD59" i="18"/>
  <c r="AX60" i="18"/>
  <c r="AY60" i="18"/>
  <c r="AZ60" i="18"/>
  <c r="BA60" i="18"/>
  <c r="BB60" i="18"/>
  <c r="BC60" i="18"/>
  <c r="BD60" i="18"/>
  <c r="AX61" i="18"/>
  <c r="AY61" i="18"/>
  <c r="AZ61" i="18"/>
  <c r="BA61" i="18"/>
  <c r="BB61" i="18"/>
  <c r="BC61" i="18"/>
  <c r="BD61" i="18"/>
  <c r="AX62" i="18"/>
  <c r="AY62" i="18"/>
  <c r="AZ62" i="18"/>
  <c r="BA62" i="18"/>
  <c r="BB62" i="18"/>
  <c r="BC62" i="18"/>
  <c r="BD62" i="18"/>
  <c r="AX63" i="18"/>
  <c r="AY63" i="18"/>
  <c r="AZ63" i="18"/>
  <c r="BA63" i="18"/>
  <c r="BB63" i="18"/>
  <c r="BC63" i="18"/>
  <c r="BD63" i="18"/>
  <c r="AX64" i="18"/>
  <c r="AY64" i="18"/>
  <c r="AZ64" i="18"/>
  <c r="BA64" i="18"/>
  <c r="BB64" i="18"/>
  <c r="BC64" i="18"/>
  <c r="BD64" i="18"/>
  <c r="AX65" i="18"/>
  <c r="AY65" i="18"/>
  <c r="AZ65" i="18"/>
  <c r="BA65" i="18"/>
  <c r="BB65" i="18"/>
  <c r="BC65" i="18"/>
  <c r="BD65" i="18"/>
  <c r="AX66" i="18"/>
  <c r="AY66" i="18"/>
  <c r="AZ66" i="18"/>
  <c r="BA66" i="18"/>
  <c r="BB66" i="18"/>
  <c r="BC66" i="18"/>
  <c r="BD66" i="18"/>
  <c r="AX67" i="18"/>
  <c r="AY67" i="18"/>
  <c r="AZ67" i="18"/>
  <c r="BA67" i="18"/>
  <c r="BB67" i="18"/>
  <c r="BC67" i="18"/>
  <c r="BD67" i="18"/>
  <c r="AX68" i="18"/>
  <c r="AY68" i="18"/>
  <c r="AZ68" i="18"/>
  <c r="BA68" i="18"/>
  <c r="BB68" i="18"/>
  <c r="BC68" i="18"/>
  <c r="BD68" i="18"/>
  <c r="AX69" i="18"/>
  <c r="AY69" i="18"/>
  <c r="AZ69" i="18"/>
  <c r="BA69" i="18"/>
  <c r="BB69" i="18"/>
  <c r="BC69" i="18"/>
  <c r="BD69" i="18"/>
  <c r="AX70" i="18"/>
  <c r="AY70" i="18"/>
  <c r="AZ70" i="18"/>
  <c r="BA70" i="18"/>
  <c r="BB70" i="18"/>
  <c r="BC70" i="18"/>
  <c r="BD70" i="18"/>
  <c r="AX71" i="18"/>
  <c r="AY71" i="18"/>
  <c r="AZ71" i="18"/>
  <c r="BA71" i="18"/>
  <c r="BB71" i="18"/>
  <c r="BC71" i="18"/>
  <c r="BD71" i="18"/>
  <c r="AX72" i="18"/>
  <c r="AY72" i="18"/>
  <c r="AZ72" i="18"/>
  <c r="BA72" i="18"/>
  <c r="BB72" i="18"/>
  <c r="BC72" i="18"/>
  <c r="BD72" i="18"/>
  <c r="AX73" i="18"/>
  <c r="AY73" i="18"/>
  <c r="AZ73" i="18"/>
  <c r="BA73" i="18"/>
  <c r="BB73" i="18"/>
  <c r="BC73" i="18"/>
  <c r="BD73" i="18"/>
  <c r="AX74" i="18"/>
  <c r="AY74" i="18"/>
  <c r="AZ74" i="18"/>
  <c r="BA74" i="18"/>
  <c r="BB74" i="18"/>
  <c r="BC74" i="18"/>
  <c r="BD74" i="18"/>
  <c r="AX75" i="18"/>
  <c r="AY75" i="18"/>
  <c r="AZ75" i="18"/>
  <c r="BA75" i="18"/>
  <c r="BB75" i="18"/>
  <c r="BC75" i="18"/>
  <c r="BD75" i="18"/>
  <c r="AX76" i="18"/>
  <c r="AY76" i="18"/>
  <c r="AZ76" i="18"/>
  <c r="BA76" i="18"/>
  <c r="BB76" i="18"/>
  <c r="BC76" i="18"/>
  <c r="BD76" i="18"/>
  <c r="AX77" i="18"/>
  <c r="AY77" i="18"/>
  <c r="AZ77" i="18"/>
  <c r="BA77" i="18"/>
  <c r="BB77" i="18"/>
  <c r="BC77" i="18"/>
  <c r="BD77" i="18"/>
  <c r="AX78" i="18"/>
  <c r="AY78" i="18"/>
  <c r="AZ78" i="18"/>
  <c r="BA78" i="18"/>
  <c r="BB78" i="18"/>
  <c r="BC78" i="18"/>
  <c r="BD78" i="18"/>
  <c r="AX79" i="18"/>
  <c r="AY79" i="18"/>
  <c r="AZ79" i="18"/>
  <c r="BA79" i="18"/>
  <c r="BB79" i="18"/>
  <c r="BC79" i="18"/>
  <c r="BD79" i="18"/>
  <c r="AX80" i="18"/>
  <c r="AY80" i="18"/>
  <c r="AZ80" i="18"/>
  <c r="BA80" i="18"/>
  <c r="BB80" i="18"/>
  <c r="BC80" i="18"/>
  <c r="BD80" i="18"/>
  <c r="AX81" i="18"/>
  <c r="AY81" i="18"/>
  <c r="AZ81" i="18"/>
  <c r="BA81" i="18"/>
  <c r="BB81" i="18"/>
  <c r="BC81" i="18"/>
  <c r="BD81" i="18"/>
  <c r="AX82" i="18"/>
  <c r="AY82" i="18"/>
  <c r="AZ82" i="18"/>
  <c r="BA82" i="18"/>
  <c r="BB82" i="18"/>
  <c r="BC82" i="18"/>
  <c r="BD82" i="18"/>
  <c r="AX83" i="18"/>
  <c r="AY83" i="18"/>
  <c r="AZ83" i="18"/>
  <c r="BA83" i="18"/>
  <c r="BB83" i="18"/>
  <c r="BC83" i="18"/>
  <c r="BD83" i="18"/>
  <c r="AX84" i="18"/>
  <c r="AY84" i="18"/>
  <c r="AZ84" i="18"/>
  <c r="BA84" i="18"/>
  <c r="BB84" i="18"/>
  <c r="BC84" i="18"/>
  <c r="BD84" i="18"/>
  <c r="AX85" i="18"/>
  <c r="AY85" i="18"/>
  <c r="AZ85" i="18"/>
  <c r="BA85" i="18"/>
  <c r="BB85" i="18"/>
  <c r="BC85" i="18"/>
  <c r="BD85" i="18"/>
  <c r="AX86" i="18"/>
  <c r="AY86" i="18"/>
  <c r="AZ86" i="18"/>
  <c r="BA86" i="18"/>
  <c r="BB86" i="18"/>
  <c r="BC86" i="18"/>
  <c r="BD86" i="18"/>
  <c r="AX87" i="18"/>
  <c r="AY87" i="18"/>
  <c r="AZ87" i="18"/>
  <c r="BA87" i="18"/>
  <c r="BB87" i="18"/>
  <c r="BC87" i="18"/>
  <c r="BD87" i="18"/>
  <c r="AX88" i="18"/>
  <c r="AY88" i="18"/>
  <c r="AZ88" i="18"/>
  <c r="BA88" i="18"/>
  <c r="BB88" i="18"/>
  <c r="BC88" i="18"/>
  <c r="BD88" i="18"/>
  <c r="AX89" i="18"/>
  <c r="AY89" i="18"/>
  <c r="AZ89" i="18"/>
  <c r="BA89" i="18"/>
  <c r="BB89" i="18"/>
  <c r="BC89" i="18"/>
  <c r="BD89" i="18"/>
  <c r="AX90" i="18"/>
  <c r="AY90" i="18"/>
  <c r="AZ90" i="18"/>
  <c r="BA90" i="18"/>
  <c r="BB90" i="18"/>
  <c r="BC90" i="18"/>
  <c r="BD90" i="18"/>
  <c r="AX91" i="18"/>
  <c r="AY91" i="18"/>
  <c r="AZ91" i="18"/>
  <c r="BA91" i="18"/>
  <c r="BB91" i="18"/>
  <c r="BC91" i="18"/>
  <c r="BD91" i="18"/>
  <c r="AX92" i="18"/>
  <c r="AY92" i="18"/>
  <c r="AZ92" i="18"/>
  <c r="BA92" i="18"/>
  <c r="BB92" i="18"/>
  <c r="BC92" i="18"/>
  <c r="BD92" i="18"/>
  <c r="AX93" i="18"/>
  <c r="AY93" i="18"/>
  <c r="AZ93" i="18"/>
  <c r="BA93" i="18"/>
  <c r="BB93" i="18"/>
  <c r="BC93" i="18"/>
  <c r="BD93" i="18"/>
  <c r="AX94" i="18"/>
  <c r="AY94" i="18"/>
  <c r="AZ94" i="18"/>
  <c r="BA94" i="18"/>
  <c r="BB94" i="18"/>
  <c r="BC94" i="18"/>
  <c r="BD94" i="18"/>
  <c r="AX95" i="18"/>
  <c r="AY95" i="18"/>
  <c r="AZ95" i="18"/>
  <c r="BA95" i="18"/>
  <c r="BB95" i="18"/>
  <c r="BC95" i="18"/>
  <c r="BD95" i="18"/>
  <c r="AX96" i="18"/>
  <c r="AY96" i="18"/>
  <c r="AZ96" i="18"/>
  <c r="BA96" i="18"/>
  <c r="BB96" i="18"/>
  <c r="BC96" i="18"/>
  <c r="BD96" i="18"/>
  <c r="AX97" i="18"/>
  <c r="AY97" i="18"/>
  <c r="AZ97" i="18"/>
  <c r="BA97" i="18"/>
  <c r="BB97" i="18"/>
  <c r="BC97" i="18"/>
  <c r="BD97" i="18"/>
  <c r="AX98" i="18"/>
  <c r="AY98" i="18"/>
  <c r="AZ98" i="18"/>
  <c r="BA98" i="18"/>
  <c r="BB98" i="18"/>
  <c r="BC98" i="18"/>
  <c r="BD98" i="18"/>
  <c r="AX99" i="18"/>
  <c r="AY99" i="18"/>
  <c r="AZ99" i="18"/>
  <c r="BA99" i="18"/>
  <c r="BB99" i="18"/>
  <c r="BC99" i="18"/>
  <c r="BD99" i="18"/>
  <c r="AX100" i="18"/>
  <c r="AY100" i="18"/>
  <c r="AZ100" i="18"/>
  <c r="BA100" i="18"/>
  <c r="BB100" i="18"/>
  <c r="BC100" i="18"/>
  <c r="BD100" i="18"/>
  <c r="AX101" i="18"/>
  <c r="AY101" i="18"/>
  <c r="AZ101" i="18"/>
  <c r="BA101" i="18"/>
  <c r="BB101" i="18"/>
  <c r="BC101" i="18"/>
  <c r="BD101" i="18"/>
  <c r="AX102" i="18"/>
  <c r="AY102" i="18"/>
  <c r="AZ102" i="18"/>
  <c r="BA102" i="18"/>
  <c r="BB102" i="18"/>
  <c r="BC102" i="18"/>
  <c r="BD102" i="18"/>
  <c r="AX103" i="18"/>
  <c r="AY103" i="18"/>
  <c r="AZ103" i="18"/>
  <c r="BA103" i="18"/>
  <c r="BB103" i="18"/>
  <c r="BC103" i="18"/>
  <c r="BD103" i="18"/>
  <c r="AX104" i="18"/>
  <c r="AY104" i="18"/>
  <c r="AZ104" i="18"/>
  <c r="BA104" i="18"/>
  <c r="BB104" i="18"/>
  <c r="BC104" i="18"/>
  <c r="BD104" i="18"/>
  <c r="AX105" i="18"/>
  <c r="AY105" i="18"/>
  <c r="AZ105" i="18"/>
  <c r="BA105" i="18"/>
  <c r="BB105" i="18"/>
  <c r="BC105" i="18"/>
  <c r="BD105" i="18"/>
  <c r="AX106" i="18"/>
  <c r="AY106" i="18"/>
  <c r="AZ106" i="18"/>
  <c r="BA106" i="18"/>
  <c r="BB106" i="18"/>
  <c r="BC106" i="18"/>
  <c r="BD106" i="18"/>
  <c r="AX107" i="18"/>
  <c r="AY107" i="18"/>
  <c r="AZ107" i="18"/>
  <c r="BA107" i="18"/>
  <c r="BB107" i="18"/>
  <c r="BC107" i="18"/>
  <c r="BD107" i="18"/>
  <c r="AX108" i="18"/>
  <c r="AY108" i="18"/>
  <c r="AZ108" i="18"/>
  <c r="BA108" i="18"/>
  <c r="BB108" i="18"/>
  <c r="BC108" i="18"/>
  <c r="BD108" i="18"/>
  <c r="AX109" i="18"/>
  <c r="AY109" i="18"/>
  <c r="AZ109" i="18"/>
  <c r="BA109" i="18"/>
  <c r="BB109" i="18"/>
  <c r="BC109" i="18"/>
  <c r="BD109" i="18"/>
  <c r="AX110" i="18"/>
  <c r="AY110" i="18"/>
  <c r="AZ110" i="18"/>
  <c r="BA110" i="18"/>
  <c r="BB110" i="18"/>
  <c r="BC110" i="18"/>
  <c r="BD110" i="18"/>
  <c r="AX111" i="18"/>
  <c r="AY111" i="18"/>
  <c r="AZ111" i="18"/>
  <c r="BA111" i="18"/>
  <c r="BB111" i="18"/>
  <c r="BC111" i="18"/>
  <c r="BD111" i="18"/>
  <c r="AX112" i="18"/>
  <c r="AY112" i="18"/>
  <c r="AZ112" i="18"/>
  <c r="BA112" i="18"/>
  <c r="BB112" i="18"/>
  <c r="BC112" i="18"/>
  <c r="BD112" i="18"/>
  <c r="AX113" i="18"/>
  <c r="AY113" i="18"/>
  <c r="AZ113" i="18"/>
  <c r="BA113" i="18"/>
  <c r="BB113" i="18"/>
  <c r="BC113" i="18"/>
  <c r="BD113" i="18"/>
  <c r="AX114" i="18"/>
  <c r="AY114" i="18"/>
  <c r="AZ114" i="18"/>
  <c r="BA114" i="18"/>
  <c r="BB114" i="18"/>
  <c r="BC114" i="18"/>
  <c r="BD114" i="18"/>
  <c r="AX115" i="18"/>
  <c r="AY115" i="18"/>
  <c r="AZ115" i="18"/>
  <c r="BA115" i="18"/>
  <c r="BB115" i="18"/>
  <c r="BC115" i="18"/>
  <c r="BD115" i="18"/>
  <c r="AX116" i="18"/>
  <c r="AY116" i="18"/>
  <c r="AZ116" i="18"/>
  <c r="BA116" i="18"/>
  <c r="BB116" i="18"/>
  <c r="BC116" i="18"/>
  <c r="BD116" i="18"/>
  <c r="AX117" i="18"/>
  <c r="AY117" i="18"/>
  <c r="AZ117" i="18"/>
  <c r="BA117" i="18"/>
  <c r="BB117" i="18"/>
  <c r="BC117" i="18"/>
  <c r="BD117" i="18"/>
  <c r="AX118" i="18"/>
  <c r="AY118" i="18"/>
  <c r="AZ118" i="18"/>
  <c r="BA118" i="18"/>
  <c r="BB118" i="18"/>
  <c r="BC118" i="18"/>
  <c r="BD118" i="18"/>
  <c r="AX119" i="18"/>
  <c r="AY119" i="18"/>
  <c r="AZ119" i="18"/>
  <c r="BA119" i="18"/>
  <c r="BB119" i="18"/>
  <c r="BC119" i="18"/>
  <c r="BD119" i="18"/>
  <c r="AX120" i="18"/>
  <c r="AY120" i="18"/>
  <c r="AZ120" i="18"/>
  <c r="BA120" i="18"/>
  <c r="BB120" i="18"/>
  <c r="BC120" i="18"/>
  <c r="BD120" i="18"/>
  <c r="AW25" i="18"/>
  <c r="BM25" i="18" s="1"/>
  <c r="AW21" i="18"/>
  <c r="BM21" i="18" s="1"/>
  <c r="AW120" i="18"/>
  <c r="BM120" i="18" s="1"/>
  <c r="AW119" i="18"/>
  <c r="BM119" i="18" s="1"/>
  <c r="AW118" i="18"/>
  <c r="BM118" i="18" s="1"/>
  <c r="AW117" i="18"/>
  <c r="BM117" i="18" s="1"/>
  <c r="AW116" i="18"/>
  <c r="BM116" i="18" s="1"/>
  <c r="AW115" i="18"/>
  <c r="BM115" i="18" s="1"/>
  <c r="AW114" i="18"/>
  <c r="BM114" i="18" s="1"/>
  <c r="AW113" i="18"/>
  <c r="BM113" i="18" s="1"/>
  <c r="AW112" i="18"/>
  <c r="BM112" i="18" s="1"/>
  <c r="AW111" i="18"/>
  <c r="BM111" i="18" s="1"/>
  <c r="AW110" i="18"/>
  <c r="BM110" i="18" s="1"/>
  <c r="AW109" i="18"/>
  <c r="BM109" i="18" s="1"/>
  <c r="AW108" i="18"/>
  <c r="BM108" i="18" s="1"/>
  <c r="AW107" i="18"/>
  <c r="BM107" i="18" s="1"/>
  <c r="AW106" i="18"/>
  <c r="BM106" i="18" s="1"/>
  <c r="AW105" i="18"/>
  <c r="BM105" i="18" s="1"/>
  <c r="AW104" i="18"/>
  <c r="BM104" i="18" s="1"/>
  <c r="AW103" i="18"/>
  <c r="BM103" i="18" s="1"/>
  <c r="AW102" i="18"/>
  <c r="BM102" i="18" s="1"/>
  <c r="AW101" i="18"/>
  <c r="BM101" i="18" s="1"/>
  <c r="AW100" i="18"/>
  <c r="BM100" i="18" s="1"/>
  <c r="AW99" i="18"/>
  <c r="BM99" i="18" s="1"/>
  <c r="AW98" i="18"/>
  <c r="BM98" i="18" s="1"/>
  <c r="AW97" i="18"/>
  <c r="BM97" i="18" s="1"/>
  <c r="AW96" i="18"/>
  <c r="BM96" i="18" s="1"/>
  <c r="AW95" i="18"/>
  <c r="BM95" i="18" s="1"/>
  <c r="AW94" i="18"/>
  <c r="BM94" i="18" s="1"/>
  <c r="AW93" i="18"/>
  <c r="BM93" i="18" s="1"/>
  <c r="AW92" i="18"/>
  <c r="BM92" i="18" s="1"/>
  <c r="AW91" i="18"/>
  <c r="BM91" i="18" s="1"/>
  <c r="AW90" i="18"/>
  <c r="BM90" i="18" s="1"/>
  <c r="AW89" i="18"/>
  <c r="BM89" i="18" s="1"/>
  <c r="AW88" i="18"/>
  <c r="BM88" i="18" s="1"/>
  <c r="AW87" i="18"/>
  <c r="BM87" i="18" s="1"/>
  <c r="AW86" i="18"/>
  <c r="BM86" i="18" s="1"/>
  <c r="AW85" i="18"/>
  <c r="BM85" i="18" s="1"/>
  <c r="AW84" i="18"/>
  <c r="BM84" i="18" s="1"/>
  <c r="AW83" i="18"/>
  <c r="BM83" i="18" s="1"/>
  <c r="AW82" i="18"/>
  <c r="BM82" i="18" s="1"/>
  <c r="AW81" i="18"/>
  <c r="BM81" i="18" s="1"/>
  <c r="AW80" i="18"/>
  <c r="BM80" i="18" s="1"/>
  <c r="AW79" i="18"/>
  <c r="BM79" i="18" s="1"/>
  <c r="AW78" i="18"/>
  <c r="BM78" i="18" s="1"/>
  <c r="AW77" i="18"/>
  <c r="BM77" i="18" s="1"/>
  <c r="AW76" i="18"/>
  <c r="BM76" i="18" s="1"/>
  <c r="AW75" i="18"/>
  <c r="BM75" i="18" s="1"/>
  <c r="AW74" i="18"/>
  <c r="BM74" i="18" s="1"/>
  <c r="AW73" i="18"/>
  <c r="BM73" i="18" s="1"/>
  <c r="AW72" i="18"/>
  <c r="BM72" i="18" s="1"/>
  <c r="AW71" i="18"/>
  <c r="BM71" i="18" s="1"/>
  <c r="AW70" i="18"/>
  <c r="BM70" i="18" s="1"/>
  <c r="AW69" i="18"/>
  <c r="BM69" i="18" s="1"/>
  <c r="AW68" i="18"/>
  <c r="BM68" i="18" s="1"/>
  <c r="AW67" i="18"/>
  <c r="BM67" i="18" s="1"/>
  <c r="AW66" i="18"/>
  <c r="BM66" i="18" s="1"/>
  <c r="AW65" i="18"/>
  <c r="BM65" i="18" s="1"/>
  <c r="AW64" i="18"/>
  <c r="BM64" i="18" s="1"/>
  <c r="AW63" i="18"/>
  <c r="BM63" i="18" s="1"/>
  <c r="AW62" i="18"/>
  <c r="BM62" i="18" s="1"/>
  <c r="AW61" i="18"/>
  <c r="BM61" i="18" s="1"/>
  <c r="AW60" i="18"/>
  <c r="BM60" i="18" s="1"/>
  <c r="AW59" i="18"/>
  <c r="BM59" i="18" s="1"/>
  <c r="AW58" i="18"/>
  <c r="BM58" i="18" s="1"/>
  <c r="AW57" i="18"/>
  <c r="BM57" i="18" s="1"/>
  <c r="AW56" i="18"/>
  <c r="BM56" i="18" s="1"/>
  <c r="AW55" i="18"/>
  <c r="BM55" i="18" s="1"/>
  <c r="AW54" i="18"/>
  <c r="BM54" i="18" s="1"/>
  <c r="AW53" i="18"/>
  <c r="BM53" i="18" s="1"/>
  <c r="AW52" i="18"/>
  <c r="BM52" i="18" s="1"/>
  <c r="AW51" i="18"/>
  <c r="BM51" i="18" s="1"/>
  <c r="AW50" i="18"/>
  <c r="BM50" i="18" s="1"/>
  <c r="AW49" i="18"/>
  <c r="BM49" i="18" s="1"/>
  <c r="AW48" i="18"/>
  <c r="BM48" i="18" s="1"/>
  <c r="AW47" i="18"/>
  <c r="BM47" i="18" s="1"/>
  <c r="AW46" i="18"/>
  <c r="BM46" i="18" s="1"/>
  <c r="AW45" i="18"/>
  <c r="BM45" i="18" s="1"/>
  <c r="AW44" i="18"/>
  <c r="BM44" i="18" s="1"/>
  <c r="AW43" i="18"/>
  <c r="BM43" i="18" s="1"/>
  <c r="AW42" i="18"/>
  <c r="BM42" i="18" s="1"/>
  <c r="AW41" i="18"/>
  <c r="BM41" i="18" s="1"/>
  <c r="AW40" i="18"/>
  <c r="BM40" i="18" s="1"/>
  <c r="AW39" i="18"/>
  <c r="BM39" i="18" s="1"/>
  <c r="AW38" i="18"/>
  <c r="BM38" i="18" s="1"/>
  <c r="AW37" i="18"/>
  <c r="BM37" i="18" s="1"/>
  <c r="AW36" i="18"/>
  <c r="BM36" i="18" s="1"/>
  <c r="AW35" i="18"/>
  <c r="BM35" i="18" s="1"/>
  <c r="AW34" i="18"/>
  <c r="BM34" i="18" s="1"/>
  <c r="AW33" i="18"/>
  <c r="BM33" i="18" s="1"/>
  <c r="AW32" i="18"/>
  <c r="BM32" i="18" s="1"/>
  <c r="AW31" i="18"/>
  <c r="BM31" i="18" s="1"/>
  <c r="AW30" i="18"/>
  <c r="BM30" i="18" s="1"/>
  <c r="AW29" i="18"/>
  <c r="BM29" i="18" s="1"/>
  <c r="AW28" i="18"/>
  <c r="BM28" i="18" s="1"/>
  <c r="AW27" i="18"/>
  <c r="BM27" i="18" s="1"/>
  <c r="AW26" i="18"/>
  <c r="BM26" i="18" s="1"/>
  <c r="AW24" i="18"/>
  <c r="BM24" i="18" s="1"/>
  <c r="AW23" i="18"/>
  <c r="BM23" i="18" s="1"/>
  <c r="AW22" i="18"/>
  <c r="BM22" i="18" s="1"/>
  <c r="AQ21" i="18"/>
  <c r="AR21" i="18"/>
  <c r="AS21" i="18"/>
  <c r="AT21" i="18"/>
  <c r="AU21" i="18"/>
  <c r="AV21" i="18"/>
  <c r="AP22" i="18"/>
  <c r="AQ22" i="18"/>
  <c r="AR22" i="18"/>
  <c r="AS22" i="18"/>
  <c r="AT22" i="18"/>
  <c r="AU22" i="18"/>
  <c r="AV22" i="18"/>
  <c r="AP23" i="18"/>
  <c r="AQ23" i="18"/>
  <c r="AR23" i="18"/>
  <c r="AS23" i="18"/>
  <c r="AT23" i="18"/>
  <c r="AU23" i="18"/>
  <c r="AV23" i="18"/>
  <c r="AP24" i="18"/>
  <c r="AQ24" i="18"/>
  <c r="AR24" i="18"/>
  <c r="AS24" i="18"/>
  <c r="AT24" i="18"/>
  <c r="AU24" i="18"/>
  <c r="AV24" i="18"/>
  <c r="AP25" i="18"/>
  <c r="AQ25" i="18"/>
  <c r="AR25" i="18"/>
  <c r="AS25" i="18"/>
  <c r="AT25" i="18"/>
  <c r="AU25" i="18"/>
  <c r="AV25" i="18"/>
  <c r="AP26" i="18"/>
  <c r="AQ26" i="18"/>
  <c r="AR26" i="18"/>
  <c r="AS26" i="18"/>
  <c r="AT26" i="18"/>
  <c r="AU26" i="18"/>
  <c r="AV26" i="18"/>
  <c r="AP27" i="18"/>
  <c r="AQ27" i="18"/>
  <c r="AR27" i="18"/>
  <c r="AS27" i="18"/>
  <c r="AT27" i="18"/>
  <c r="AU27" i="18"/>
  <c r="AV27" i="18"/>
  <c r="AP28" i="18"/>
  <c r="AQ28" i="18"/>
  <c r="AR28" i="18"/>
  <c r="AS28" i="18"/>
  <c r="AT28" i="18"/>
  <c r="AU28" i="18"/>
  <c r="AV28" i="18"/>
  <c r="AP29" i="18"/>
  <c r="AQ29" i="18"/>
  <c r="AR29" i="18"/>
  <c r="AS29" i="18"/>
  <c r="AT29" i="18"/>
  <c r="AU29" i="18"/>
  <c r="AV29" i="18"/>
  <c r="AP30" i="18"/>
  <c r="AQ30" i="18"/>
  <c r="AR30" i="18"/>
  <c r="AS30" i="18"/>
  <c r="AT30" i="18"/>
  <c r="AU30" i="18"/>
  <c r="AV30" i="18"/>
  <c r="AP31" i="18"/>
  <c r="AQ31" i="18"/>
  <c r="AR31" i="18"/>
  <c r="AS31" i="18"/>
  <c r="AT31" i="18"/>
  <c r="AU31" i="18"/>
  <c r="AV31" i="18"/>
  <c r="AP32" i="18"/>
  <c r="AQ32" i="18"/>
  <c r="AR32" i="18"/>
  <c r="AS32" i="18"/>
  <c r="AT32" i="18"/>
  <c r="AU32" i="18"/>
  <c r="AV32" i="18"/>
  <c r="AP33" i="18"/>
  <c r="AQ33" i="18"/>
  <c r="AR33" i="18"/>
  <c r="AS33" i="18"/>
  <c r="AT33" i="18"/>
  <c r="AU33" i="18"/>
  <c r="AV33" i="18"/>
  <c r="AP34" i="18"/>
  <c r="AQ34" i="18"/>
  <c r="AR34" i="18"/>
  <c r="AS34" i="18"/>
  <c r="AT34" i="18"/>
  <c r="AU34" i="18"/>
  <c r="AV34" i="18"/>
  <c r="AP35" i="18"/>
  <c r="AQ35" i="18"/>
  <c r="AR35" i="18"/>
  <c r="AS35" i="18"/>
  <c r="AT35" i="18"/>
  <c r="AU35" i="18"/>
  <c r="AV35" i="18"/>
  <c r="AP36" i="18"/>
  <c r="AQ36" i="18"/>
  <c r="AR36" i="18"/>
  <c r="AS36" i="18"/>
  <c r="AT36" i="18"/>
  <c r="AU36" i="18"/>
  <c r="AV36" i="18"/>
  <c r="AP37" i="18"/>
  <c r="AQ37" i="18"/>
  <c r="AR37" i="18"/>
  <c r="AS37" i="18"/>
  <c r="AT37" i="18"/>
  <c r="AU37" i="18"/>
  <c r="AV37" i="18"/>
  <c r="AP38" i="18"/>
  <c r="AQ38" i="18"/>
  <c r="AR38" i="18"/>
  <c r="AS38" i="18"/>
  <c r="AT38" i="18"/>
  <c r="AU38" i="18"/>
  <c r="AV38" i="18"/>
  <c r="AP39" i="18"/>
  <c r="AQ39" i="18"/>
  <c r="AR39" i="18"/>
  <c r="AS39" i="18"/>
  <c r="AT39" i="18"/>
  <c r="AU39" i="18"/>
  <c r="AV39" i="18"/>
  <c r="AP40" i="18"/>
  <c r="AQ40" i="18"/>
  <c r="AR40" i="18"/>
  <c r="AS40" i="18"/>
  <c r="AT40" i="18"/>
  <c r="AU40" i="18"/>
  <c r="AV40" i="18"/>
  <c r="AP41" i="18"/>
  <c r="AQ41" i="18"/>
  <c r="AR41" i="18"/>
  <c r="AS41" i="18"/>
  <c r="AT41" i="18"/>
  <c r="AU41" i="18"/>
  <c r="AV41" i="18"/>
  <c r="AP42" i="18"/>
  <c r="AQ42" i="18"/>
  <c r="AR42" i="18"/>
  <c r="AS42" i="18"/>
  <c r="AT42" i="18"/>
  <c r="AU42" i="18"/>
  <c r="AV42" i="18"/>
  <c r="AP43" i="18"/>
  <c r="AQ43" i="18"/>
  <c r="AR43" i="18"/>
  <c r="AS43" i="18"/>
  <c r="AT43" i="18"/>
  <c r="AU43" i="18"/>
  <c r="AV43" i="18"/>
  <c r="AP44" i="18"/>
  <c r="AQ44" i="18"/>
  <c r="AR44" i="18"/>
  <c r="AS44" i="18"/>
  <c r="AT44" i="18"/>
  <c r="AU44" i="18"/>
  <c r="AV44" i="18"/>
  <c r="AP45" i="18"/>
  <c r="AQ45" i="18"/>
  <c r="AR45" i="18"/>
  <c r="AS45" i="18"/>
  <c r="AT45" i="18"/>
  <c r="AU45" i="18"/>
  <c r="AV45" i="18"/>
  <c r="AP46" i="18"/>
  <c r="AQ46" i="18"/>
  <c r="AR46" i="18"/>
  <c r="AS46" i="18"/>
  <c r="AT46" i="18"/>
  <c r="AU46" i="18"/>
  <c r="AV46" i="18"/>
  <c r="AP47" i="18"/>
  <c r="AQ47" i="18"/>
  <c r="AR47" i="18"/>
  <c r="AS47" i="18"/>
  <c r="AT47" i="18"/>
  <c r="AU47" i="18"/>
  <c r="AV47" i="18"/>
  <c r="AP48" i="18"/>
  <c r="AQ48" i="18"/>
  <c r="AR48" i="18"/>
  <c r="AS48" i="18"/>
  <c r="AT48" i="18"/>
  <c r="AU48" i="18"/>
  <c r="AV48" i="18"/>
  <c r="AP49" i="18"/>
  <c r="AQ49" i="18"/>
  <c r="AR49" i="18"/>
  <c r="AS49" i="18"/>
  <c r="AT49" i="18"/>
  <c r="AU49" i="18"/>
  <c r="AV49" i="18"/>
  <c r="AP50" i="18"/>
  <c r="AQ50" i="18"/>
  <c r="AR50" i="18"/>
  <c r="AS50" i="18"/>
  <c r="AT50" i="18"/>
  <c r="AU50" i="18"/>
  <c r="AV50" i="18"/>
  <c r="AP51" i="18"/>
  <c r="AQ51" i="18"/>
  <c r="AR51" i="18"/>
  <c r="AS51" i="18"/>
  <c r="AT51" i="18"/>
  <c r="AU51" i="18"/>
  <c r="AV51" i="18"/>
  <c r="AP52" i="18"/>
  <c r="AQ52" i="18"/>
  <c r="AR52" i="18"/>
  <c r="AS52" i="18"/>
  <c r="AT52" i="18"/>
  <c r="AU52" i="18"/>
  <c r="AV52" i="18"/>
  <c r="AP53" i="18"/>
  <c r="AQ53" i="18"/>
  <c r="AR53" i="18"/>
  <c r="AS53" i="18"/>
  <c r="AT53" i="18"/>
  <c r="AU53" i="18"/>
  <c r="AV53" i="18"/>
  <c r="AP54" i="18"/>
  <c r="AQ54" i="18"/>
  <c r="AR54" i="18"/>
  <c r="AS54" i="18"/>
  <c r="AT54" i="18"/>
  <c r="AU54" i="18"/>
  <c r="AV54" i="18"/>
  <c r="AP55" i="18"/>
  <c r="AQ55" i="18"/>
  <c r="AR55" i="18"/>
  <c r="AS55" i="18"/>
  <c r="AT55" i="18"/>
  <c r="AU55" i="18"/>
  <c r="AV55" i="18"/>
  <c r="AP56" i="18"/>
  <c r="AQ56" i="18"/>
  <c r="AR56" i="18"/>
  <c r="AS56" i="18"/>
  <c r="AT56" i="18"/>
  <c r="AU56" i="18"/>
  <c r="AV56" i="18"/>
  <c r="AP57" i="18"/>
  <c r="AQ57" i="18"/>
  <c r="AR57" i="18"/>
  <c r="AS57" i="18"/>
  <c r="AT57" i="18"/>
  <c r="AU57" i="18"/>
  <c r="AV57" i="18"/>
  <c r="AP58" i="18"/>
  <c r="AQ58" i="18"/>
  <c r="AR58" i="18"/>
  <c r="AS58" i="18"/>
  <c r="AT58" i="18"/>
  <c r="AU58" i="18"/>
  <c r="AV58" i="18"/>
  <c r="AP59" i="18"/>
  <c r="AQ59" i="18"/>
  <c r="AR59" i="18"/>
  <c r="AS59" i="18"/>
  <c r="AT59" i="18"/>
  <c r="AU59" i="18"/>
  <c r="AV59" i="18"/>
  <c r="AP60" i="18"/>
  <c r="AQ60" i="18"/>
  <c r="AR60" i="18"/>
  <c r="AS60" i="18"/>
  <c r="AT60" i="18"/>
  <c r="AU60" i="18"/>
  <c r="AV60" i="18"/>
  <c r="AP61" i="18"/>
  <c r="AQ61" i="18"/>
  <c r="AR61" i="18"/>
  <c r="AS61" i="18"/>
  <c r="AT61" i="18"/>
  <c r="AU61" i="18"/>
  <c r="AV61" i="18"/>
  <c r="AP62" i="18"/>
  <c r="AQ62" i="18"/>
  <c r="AR62" i="18"/>
  <c r="AS62" i="18"/>
  <c r="AT62" i="18"/>
  <c r="AU62" i="18"/>
  <c r="AV62" i="18"/>
  <c r="AP63" i="18"/>
  <c r="AQ63" i="18"/>
  <c r="AR63" i="18"/>
  <c r="AS63" i="18"/>
  <c r="AT63" i="18"/>
  <c r="AU63" i="18"/>
  <c r="AV63" i="18"/>
  <c r="AP64" i="18"/>
  <c r="AQ64" i="18"/>
  <c r="AR64" i="18"/>
  <c r="AS64" i="18"/>
  <c r="AT64" i="18"/>
  <c r="AU64" i="18"/>
  <c r="AV64" i="18"/>
  <c r="AP65" i="18"/>
  <c r="AQ65" i="18"/>
  <c r="AR65" i="18"/>
  <c r="AS65" i="18"/>
  <c r="AT65" i="18"/>
  <c r="AU65" i="18"/>
  <c r="AV65" i="18"/>
  <c r="AP66" i="18"/>
  <c r="AQ66" i="18"/>
  <c r="AR66" i="18"/>
  <c r="AS66" i="18"/>
  <c r="AT66" i="18"/>
  <c r="AU66" i="18"/>
  <c r="AV66" i="18"/>
  <c r="AP67" i="18"/>
  <c r="AQ67" i="18"/>
  <c r="AR67" i="18"/>
  <c r="AS67" i="18"/>
  <c r="AT67" i="18"/>
  <c r="AU67" i="18"/>
  <c r="AV67" i="18"/>
  <c r="AP68" i="18"/>
  <c r="AQ68" i="18"/>
  <c r="AR68" i="18"/>
  <c r="AS68" i="18"/>
  <c r="AT68" i="18"/>
  <c r="AU68" i="18"/>
  <c r="AV68" i="18"/>
  <c r="AP69" i="18"/>
  <c r="AQ69" i="18"/>
  <c r="AR69" i="18"/>
  <c r="AS69" i="18"/>
  <c r="AT69" i="18"/>
  <c r="AU69" i="18"/>
  <c r="AV69" i="18"/>
  <c r="AP70" i="18"/>
  <c r="AQ70" i="18"/>
  <c r="AR70" i="18"/>
  <c r="AS70" i="18"/>
  <c r="AT70" i="18"/>
  <c r="AU70" i="18"/>
  <c r="AV70" i="18"/>
  <c r="AP71" i="18"/>
  <c r="AQ71" i="18"/>
  <c r="AR71" i="18"/>
  <c r="AS71" i="18"/>
  <c r="AT71" i="18"/>
  <c r="AU71" i="18"/>
  <c r="AV71" i="18"/>
  <c r="AP72" i="18"/>
  <c r="AQ72" i="18"/>
  <c r="AR72" i="18"/>
  <c r="AS72" i="18"/>
  <c r="AT72" i="18"/>
  <c r="AU72" i="18"/>
  <c r="AV72" i="18"/>
  <c r="AP73" i="18"/>
  <c r="AQ73" i="18"/>
  <c r="AR73" i="18"/>
  <c r="AS73" i="18"/>
  <c r="AT73" i="18"/>
  <c r="AU73" i="18"/>
  <c r="AV73" i="18"/>
  <c r="AP74" i="18"/>
  <c r="AQ74" i="18"/>
  <c r="AR74" i="18"/>
  <c r="AS74" i="18"/>
  <c r="AT74" i="18"/>
  <c r="AU74" i="18"/>
  <c r="AV74" i="18"/>
  <c r="AP75" i="18"/>
  <c r="AQ75" i="18"/>
  <c r="AR75" i="18"/>
  <c r="AS75" i="18"/>
  <c r="AT75" i="18"/>
  <c r="AU75" i="18"/>
  <c r="AV75" i="18"/>
  <c r="AP76" i="18"/>
  <c r="AQ76" i="18"/>
  <c r="AR76" i="18"/>
  <c r="AS76" i="18"/>
  <c r="AT76" i="18"/>
  <c r="AU76" i="18"/>
  <c r="AV76" i="18"/>
  <c r="AP77" i="18"/>
  <c r="AQ77" i="18"/>
  <c r="AR77" i="18"/>
  <c r="AS77" i="18"/>
  <c r="AT77" i="18"/>
  <c r="AU77" i="18"/>
  <c r="AV77" i="18"/>
  <c r="AP78" i="18"/>
  <c r="AQ78" i="18"/>
  <c r="AR78" i="18"/>
  <c r="AS78" i="18"/>
  <c r="AT78" i="18"/>
  <c r="AU78" i="18"/>
  <c r="AV78" i="18"/>
  <c r="AP79" i="18"/>
  <c r="AQ79" i="18"/>
  <c r="AR79" i="18"/>
  <c r="AS79" i="18"/>
  <c r="AT79" i="18"/>
  <c r="AU79" i="18"/>
  <c r="AV79" i="18"/>
  <c r="AP80" i="18"/>
  <c r="AQ80" i="18"/>
  <c r="AR80" i="18"/>
  <c r="AS80" i="18"/>
  <c r="AT80" i="18"/>
  <c r="AU80" i="18"/>
  <c r="AV80" i="18"/>
  <c r="AP81" i="18"/>
  <c r="AQ81" i="18"/>
  <c r="AR81" i="18"/>
  <c r="AS81" i="18"/>
  <c r="AT81" i="18"/>
  <c r="AU81" i="18"/>
  <c r="AV81" i="18"/>
  <c r="AP82" i="18"/>
  <c r="AQ82" i="18"/>
  <c r="AR82" i="18"/>
  <c r="AS82" i="18"/>
  <c r="AT82" i="18"/>
  <c r="AU82" i="18"/>
  <c r="AV82" i="18"/>
  <c r="AP83" i="18"/>
  <c r="AQ83" i="18"/>
  <c r="AR83" i="18"/>
  <c r="AS83" i="18"/>
  <c r="AT83" i="18"/>
  <c r="AU83" i="18"/>
  <c r="AV83" i="18"/>
  <c r="AP84" i="18"/>
  <c r="AQ84" i="18"/>
  <c r="AR84" i="18"/>
  <c r="AS84" i="18"/>
  <c r="AT84" i="18"/>
  <c r="AU84" i="18"/>
  <c r="AV84" i="18"/>
  <c r="AP85" i="18"/>
  <c r="AQ85" i="18"/>
  <c r="AR85" i="18"/>
  <c r="AS85" i="18"/>
  <c r="AT85" i="18"/>
  <c r="AU85" i="18"/>
  <c r="AV85" i="18"/>
  <c r="AP86" i="18"/>
  <c r="AQ86" i="18"/>
  <c r="AR86" i="18"/>
  <c r="AS86" i="18"/>
  <c r="AT86" i="18"/>
  <c r="AU86" i="18"/>
  <c r="AV86" i="18"/>
  <c r="AP87" i="18"/>
  <c r="AQ87" i="18"/>
  <c r="AR87" i="18"/>
  <c r="AS87" i="18"/>
  <c r="AT87" i="18"/>
  <c r="AU87" i="18"/>
  <c r="AV87" i="18"/>
  <c r="AP88" i="18"/>
  <c r="AQ88" i="18"/>
  <c r="AR88" i="18"/>
  <c r="AS88" i="18"/>
  <c r="AT88" i="18"/>
  <c r="AU88" i="18"/>
  <c r="AV88" i="18"/>
  <c r="AP89" i="18"/>
  <c r="AQ89" i="18"/>
  <c r="AR89" i="18"/>
  <c r="AS89" i="18"/>
  <c r="AT89" i="18"/>
  <c r="AU89" i="18"/>
  <c r="AV89" i="18"/>
  <c r="AP90" i="18"/>
  <c r="AQ90" i="18"/>
  <c r="AR90" i="18"/>
  <c r="AS90" i="18"/>
  <c r="AT90" i="18"/>
  <c r="AU90" i="18"/>
  <c r="AV90" i="18"/>
  <c r="AP91" i="18"/>
  <c r="AQ91" i="18"/>
  <c r="AR91" i="18"/>
  <c r="AS91" i="18"/>
  <c r="AT91" i="18"/>
  <c r="AU91" i="18"/>
  <c r="AV91" i="18"/>
  <c r="AP92" i="18"/>
  <c r="AQ92" i="18"/>
  <c r="AR92" i="18"/>
  <c r="AS92" i="18"/>
  <c r="AT92" i="18"/>
  <c r="AU92" i="18"/>
  <c r="AV92" i="18"/>
  <c r="AP93" i="18"/>
  <c r="AQ93" i="18"/>
  <c r="AR93" i="18"/>
  <c r="AS93" i="18"/>
  <c r="AT93" i="18"/>
  <c r="AU93" i="18"/>
  <c r="AV93" i="18"/>
  <c r="AP94" i="18"/>
  <c r="AQ94" i="18"/>
  <c r="AR94" i="18"/>
  <c r="AS94" i="18"/>
  <c r="AT94" i="18"/>
  <c r="AU94" i="18"/>
  <c r="AV94" i="18"/>
  <c r="AP95" i="18"/>
  <c r="AQ95" i="18"/>
  <c r="AR95" i="18"/>
  <c r="AS95" i="18"/>
  <c r="AT95" i="18"/>
  <c r="AU95" i="18"/>
  <c r="AV95" i="18"/>
  <c r="AP96" i="18"/>
  <c r="AQ96" i="18"/>
  <c r="AR96" i="18"/>
  <c r="AS96" i="18"/>
  <c r="AT96" i="18"/>
  <c r="AU96" i="18"/>
  <c r="AV96" i="18"/>
  <c r="AP97" i="18"/>
  <c r="AQ97" i="18"/>
  <c r="AR97" i="18"/>
  <c r="AS97" i="18"/>
  <c r="AT97" i="18"/>
  <c r="AU97" i="18"/>
  <c r="AV97" i="18"/>
  <c r="AP98" i="18"/>
  <c r="AQ98" i="18"/>
  <c r="AR98" i="18"/>
  <c r="AS98" i="18"/>
  <c r="AT98" i="18"/>
  <c r="AU98" i="18"/>
  <c r="AV98" i="18"/>
  <c r="AP99" i="18"/>
  <c r="AQ99" i="18"/>
  <c r="AR99" i="18"/>
  <c r="AS99" i="18"/>
  <c r="AT99" i="18"/>
  <c r="AU99" i="18"/>
  <c r="AV99" i="18"/>
  <c r="AP100" i="18"/>
  <c r="AQ100" i="18"/>
  <c r="AR100" i="18"/>
  <c r="AS100" i="18"/>
  <c r="AT100" i="18"/>
  <c r="AU100" i="18"/>
  <c r="AV100" i="18"/>
  <c r="AP101" i="18"/>
  <c r="AQ101" i="18"/>
  <c r="AR101" i="18"/>
  <c r="AS101" i="18"/>
  <c r="AT101" i="18"/>
  <c r="AU101" i="18"/>
  <c r="AV101" i="18"/>
  <c r="AP102" i="18"/>
  <c r="AQ102" i="18"/>
  <c r="AR102" i="18"/>
  <c r="AS102" i="18"/>
  <c r="AT102" i="18"/>
  <c r="AU102" i="18"/>
  <c r="AV102" i="18"/>
  <c r="AP103" i="18"/>
  <c r="AQ103" i="18"/>
  <c r="AR103" i="18"/>
  <c r="AS103" i="18"/>
  <c r="AT103" i="18"/>
  <c r="AU103" i="18"/>
  <c r="AV103" i="18"/>
  <c r="AP104" i="18"/>
  <c r="AQ104" i="18"/>
  <c r="AR104" i="18"/>
  <c r="AS104" i="18"/>
  <c r="AT104" i="18"/>
  <c r="AU104" i="18"/>
  <c r="AV104" i="18"/>
  <c r="AP105" i="18"/>
  <c r="AQ105" i="18"/>
  <c r="AR105" i="18"/>
  <c r="AS105" i="18"/>
  <c r="AT105" i="18"/>
  <c r="AU105" i="18"/>
  <c r="AV105" i="18"/>
  <c r="AP106" i="18"/>
  <c r="AQ106" i="18"/>
  <c r="AR106" i="18"/>
  <c r="AS106" i="18"/>
  <c r="AT106" i="18"/>
  <c r="AU106" i="18"/>
  <c r="AV106" i="18"/>
  <c r="AP107" i="18"/>
  <c r="AQ107" i="18"/>
  <c r="AR107" i="18"/>
  <c r="AS107" i="18"/>
  <c r="AT107" i="18"/>
  <c r="AU107" i="18"/>
  <c r="AV107" i="18"/>
  <c r="AP108" i="18"/>
  <c r="AQ108" i="18"/>
  <c r="AR108" i="18"/>
  <c r="AS108" i="18"/>
  <c r="AT108" i="18"/>
  <c r="AU108" i="18"/>
  <c r="AV108" i="18"/>
  <c r="AP109" i="18"/>
  <c r="AQ109" i="18"/>
  <c r="AR109" i="18"/>
  <c r="AS109" i="18"/>
  <c r="AT109" i="18"/>
  <c r="AU109" i="18"/>
  <c r="AV109" i="18"/>
  <c r="AP110" i="18"/>
  <c r="AQ110" i="18"/>
  <c r="AR110" i="18"/>
  <c r="AS110" i="18"/>
  <c r="AT110" i="18"/>
  <c r="AU110" i="18"/>
  <c r="AV110" i="18"/>
  <c r="AP111" i="18"/>
  <c r="AQ111" i="18"/>
  <c r="AR111" i="18"/>
  <c r="AS111" i="18"/>
  <c r="AT111" i="18"/>
  <c r="AU111" i="18"/>
  <c r="AV111" i="18"/>
  <c r="AP112" i="18"/>
  <c r="AQ112" i="18"/>
  <c r="AR112" i="18"/>
  <c r="AS112" i="18"/>
  <c r="AT112" i="18"/>
  <c r="AU112" i="18"/>
  <c r="AV112" i="18"/>
  <c r="AP113" i="18"/>
  <c r="AQ113" i="18"/>
  <c r="AR113" i="18"/>
  <c r="AS113" i="18"/>
  <c r="AT113" i="18"/>
  <c r="AU113" i="18"/>
  <c r="AV113" i="18"/>
  <c r="AP114" i="18"/>
  <c r="AQ114" i="18"/>
  <c r="AR114" i="18"/>
  <c r="AS114" i="18"/>
  <c r="AT114" i="18"/>
  <c r="AU114" i="18"/>
  <c r="AV114" i="18"/>
  <c r="AP115" i="18"/>
  <c r="AQ115" i="18"/>
  <c r="AR115" i="18"/>
  <c r="AS115" i="18"/>
  <c r="AT115" i="18"/>
  <c r="AU115" i="18"/>
  <c r="AV115" i="18"/>
  <c r="AP116" i="18"/>
  <c r="AQ116" i="18"/>
  <c r="AR116" i="18"/>
  <c r="AS116" i="18"/>
  <c r="AT116" i="18"/>
  <c r="AU116" i="18"/>
  <c r="AV116" i="18"/>
  <c r="AP117" i="18"/>
  <c r="AQ117" i="18"/>
  <c r="AR117" i="18"/>
  <c r="AS117" i="18"/>
  <c r="AT117" i="18"/>
  <c r="AU117" i="18"/>
  <c r="AV117" i="18"/>
  <c r="AP118" i="18"/>
  <c r="AQ118" i="18"/>
  <c r="AR118" i="18"/>
  <c r="AS118" i="18"/>
  <c r="AT118" i="18"/>
  <c r="AU118" i="18"/>
  <c r="AV118" i="18"/>
  <c r="AP119" i="18"/>
  <c r="AQ119" i="18"/>
  <c r="AR119" i="18"/>
  <c r="AS119" i="18"/>
  <c r="AT119" i="18"/>
  <c r="AU119" i="18"/>
  <c r="AV119" i="18"/>
  <c r="AP120" i="18"/>
  <c r="AQ120" i="18"/>
  <c r="AR120" i="18"/>
  <c r="AS120" i="18"/>
  <c r="AT120" i="18"/>
  <c r="AU120" i="18"/>
  <c r="AV120" i="18"/>
  <c r="AO120" i="18"/>
  <c r="BG120" i="18" s="1"/>
  <c r="AO24" i="18"/>
  <c r="BG24" i="18" s="1"/>
  <c r="AO23" i="18"/>
  <c r="BG23" i="18" s="1"/>
  <c r="AO22" i="18"/>
  <c r="BG22" i="18" s="1"/>
  <c r="AO119" i="18"/>
  <c r="BG119" i="18" s="1"/>
  <c r="AO118" i="18"/>
  <c r="BG118" i="18" s="1"/>
  <c r="AO117" i="18"/>
  <c r="BG117" i="18" s="1"/>
  <c r="AO116" i="18"/>
  <c r="BG116" i="18" s="1"/>
  <c r="AO115" i="18"/>
  <c r="BG115" i="18" s="1"/>
  <c r="AO114" i="18"/>
  <c r="BG114" i="18" s="1"/>
  <c r="AO113" i="18"/>
  <c r="BG113" i="18" s="1"/>
  <c r="AO112" i="18"/>
  <c r="BG112" i="18" s="1"/>
  <c r="AO111" i="18"/>
  <c r="BG111" i="18" s="1"/>
  <c r="AO110" i="18"/>
  <c r="BG110" i="18" s="1"/>
  <c r="AO109" i="18"/>
  <c r="BG109" i="18" s="1"/>
  <c r="AO108" i="18"/>
  <c r="BG108" i="18" s="1"/>
  <c r="AO107" i="18"/>
  <c r="BG107" i="18" s="1"/>
  <c r="AO106" i="18"/>
  <c r="BG106" i="18" s="1"/>
  <c r="AO105" i="18"/>
  <c r="BG105" i="18" s="1"/>
  <c r="AO104" i="18"/>
  <c r="BG104" i="18" s="1"/>
  <c r="AO103" i="18"/>
  <c r="BG103" i="18" s="1"/>
  <c r="AO102" i="18"/>
  <c r="BG102" i="18" s="1"/>
  <c r="AO101" i="18"/>
  <c r="BG101" i="18" s="1"/>
  <c r="AO100" i="18"/>
  <c r="BG100" i="18" s="1"/>
  <c r="AO99" i="18"/>
  <c r="BG99" i="18" s="1"/>
  <c r="AO98" i="18"/>
  <c r="BG98" i="18" s="1"/>
  <c r="AO97" i="18"/>
  <c r="BG97" i="18" s="1"/>
  <c r="AO96" i="18"/>
  <c r="BG96" i="18" s="1"/>
  <c r="AO95" i="18"/>
  <c r="BG95" i="18" s="1"/>
  <c r="AO94" i="18"/>
  <c r="BG94" i="18" s="1"/>
  <c r="AO93" i="18"/>
  <c r="BG93" i="18" s="1"/>
  <c r="AO92" i="18"/>
  <c r="BG92" i="18" s="1"/>
  <c r="AO91" i="18"/>
  <c r="BG91" i="18" s="1"/>
  <c r="AO90" i="18"/>
  <c r="BG90" i="18" s="1"/>
  <c r="AO89" i="18"/>
  <c r="BG89" i="18" s="1"/>
  <c r="AO88" i="18"/>
  <c r="BG88" i="18" s="1"/>
  <c r="AO87" i="18"/>
  <c r="BG87" i="18" s="1"/>
  <c r="AO86" i="18"/>
  <c r="BG86" i="18" s="1"/>
  <c r="AO85" i="18"/>
  <c r="BG85" i="18" s="1"/>
  <c r="AO84" i="18"/>
  <c r="BG84" i="18" s="1"/>
  <c r="AO83" i="18"/>
  <c r="BG83" i="18" s="1"/>
  <c r="AO82" i="18"/>
  <c r="BG82" i="18" s="1"/>
  <c r="AO81" i="18"/>
  <c r="BG81" i="18" s="1"/>
  <c r="AO80" i="18"/>
  <c r="BG80" i="18" s="1"/>
  <c r="AO79" i="18"/>
  <c r="BG79" i="18" s="1"/>
  <c r="AO78" i="18"/>
  <c r="BG78" i="18" s="1"/>
  <c r="AO77" i="18"/>
  <c r="BG77" i="18" s="1"/>
  <c r="AO76" i="18"/>
  <c r="BG76" i="18" s="1"/>
  <c r="AO75" i="18"/>
  <c r="BG75" i="18" s="1"/>
  <c r="AO74" i="18"/>
  <c r="BG74" i="18" s="1"/>
  <c r="AO73" i="18"/>
  <c r="BG73" i="18" s="1"/>
  <c r="AO72" i="18"/>
  <c r="BG72" i="18" s="1"/>
  <c r="AO71" i="18"/>
  <c r="BG71" i="18" s="1"/>
  <c r="AO70" i="18"/>
  <c r="BG70" i="18" s="1"/>
  <c r="AO69" i="18"/>
  <c r="BG69" i="18" s="1"/>
  <c r="AO68" i="18"/>
  <c r="BG68" i="18" s="1"/>
  <c r="AO67" i="18"/>
  <c r="BG67" i="18" s="1"/>
  <c r="AO66" i="18"/>
  <c r="BG66" i="18" s="1"/>
  <c r="AO65" i="18"/>
  <c r="BG65" i="18" s="1"/>
  <c r="AO64" i="18"/>
  <c r="BG64" i="18" s="1"/>
  <c r="AO63" i="18"/>
  <c r="BG63" i="18" s="1"/>
  <c r="AO62" i="18"/>
  <c r="BG62" i="18" s="1"/>
  <c r="AO61" i="18"/>
  <c r="BG61" i="18" s="1"/>
  <c r="AO60" i="18"/>
  <c r="BG60" i="18" s="1"/>
  <c r="AO59" i="18"/>
  <c r="BG59" i="18" s="1"/>
  <c r="AO58" i="18"/>
  <c r="BG58" i="18" s="1"/>
  <c r="AO57" i="18"/>
  <c r="BG57" i="18" s="1"/>
  <c r="AO56" i="18"/>
  <c r="BG56" i="18" s="1"/>
  <c r="AO55" i="18"/>
  <c r="BG55" i="18" s="1"/>
  <c r="AO54" i="18"/>
  <c r="BG54" i="18" s="1"/>
  <c r="AO53" i="18"/>
  <c r="BG53" i="18" s="1"/>
  <c r="AO52" i="18"/>
  <c r="BG52" i="18" s="1"/>
  <c r="AO51" i="18"/>
  <c r="BG51" i="18" s="1"/>
  <c r="AO50" i="18"/>
  <c r="BG50" i="18" s="1"/>
  <c r="AO49" i="18"/>
  <c r="BG49" i="18" s="1"/>
  <c r="AO48" i="18"/>
  <c r="BG48" i="18" s="1"/>
  <c r="AO47" i="18"/>
  <c r="BG47" i="18" s="1"/>
  <c r="AO46" i="18"/>
  <c r="BG46" i="18" s="1"/>
  <c r="AO45" i="18"/>
  <c r="BG45" i="18" s="1"/>
  <c r="AO44" i="18"/>
  <c r="BG44" i="18" s="1"/>
  <c r="AO43" i="18"/>
  <c r="BG43" i="18" s="1"/>
  <c r="AO42" i="18"/>
  <c r="BG42" i="18" s="1"/>
  <c r="AO41" i="18"/>
  <c r="BG41" i="18" s="1"/>
  <c r="AO40" i="18"/>
  <c r="BG40" i="18" s="1"/>
  <c r="AO39" i="18"/>
  <c r="BG39" i="18" s="1"/>
  <c r="AO38" i="18"/>
  <c r="BG38" i="18" s="1"/>
  <c r="AO37" i="18"/>
  <c r="BG37" i="18" s="1"/>
  <c r="AO36" i="18"/>
  <c r="BG36" i="18" s="1"/>
  <c r="AO35" i="18"/>
  <c r="BG35" i="18" s="1"/>
  <c r="AO34" i="18"/>
  <c r="BG34" i="18" s="1"/>
  <c r="AO33" i="18"/>
  <c r="BG33" i="18" s="1"/>
  <c r="AO32" i="18"/>
  <c r="BG32" i="18" s="1"/>
  <c r="AO31" i="18"/>
  <c r="BG31" i="18" s="1"/>
  <c r="AO30" i="18"/>
  <c r="BG30" i="18" s="1"/>
  <c r="AO29" i="18"/>
  <c r="BG29" i="18" s="1"/>
  <c r="AO28" i="18"/>
  <c r="BG28" i="18" s="1"/>
  <c r="AO27" i="18"/>
  <c r="BG27" i="18" s="1"/>
  <c r="AO26" i="18"/>
  <c r="BG26" i="18" s="1"/>
  <c r="AO25" i="18"/>
  <c r="BG25" i="18" s="1"/>
  <c r="AO19" i="18"/>
  <c r="AW19" i="18"/>
  <c r="AV20" i="18"/>
  <c r="AP20" i="18"/>
  <c r="AQ20" i="18"/>
  <c r="AR20" i="18"/>
  <c r="AS20" i="18"/>
  <c r="AT20" i="18"/>
  <c r="AU20" i="18"/>
  <c r="AO20" i="18"/>
  <c r="AO3" i="55"/>
  <c r="AN3" i="55"/>
  <c r="AM3" i="55"/>
  <c r="AD3" i="55"/>
  <c r="AC3" i="55"/>
  <c r="AB3" i="55"/>
  <c r="Y3" i="55"/>
  <c r="X3" i="55"/>
  <c r="W3" i="55"/>
  <c r="V3" i="55"/>
  <c r="U3" i="55"/>
  <c r="AF3" i="55" s="1"/>
  <c r="M3" i="55"/>
  <c r="G3" i="55"/>
  <c r="F3" i="55"/>
  <c r="AP3" i="55" s="1"/>
  <c r="E3" i="55"/>
  <c r="L3" i="55" s="1"/>
  <c r="D3" i="55"/>
  <c r="AU3" i="55" s="1"/>
  <c r="C3" i="55"/>
  <c r="J96" i="18"/>
  <c r="J97" i="18"/>
  <c r="J98" i="18"/>
  <c r="J99" i="18"/>
  <c r="J101" i="18"/>
  <c r="K93" i="18"/>
  <c r="L93" i="18"/>
  <c r="H93" i="18"/>
  <c r="J93" i="18"/>
  <c r="L85" i="18"/>
  <c r="K85" i="18"/>
  <c r="J85" i="18"/>
  <c r="J86" i="18"/>
  <c r="J87" i="18"/>
  <c r="J88" i="18"/>
  <c r="J89" i="18"/>
  <c r="J91" i="18"/>
  <c r="J83" i="18"/>
  <c r="K83" i="18"/>
  <c r="L83" i="18"/>
  <c r="H83" i="18"/>
  <c r="H81" i="18"/>
  <c r="L9" i="65" l="1"/>
  <c r="K10" i="65" s="1"/>
  <c r="M8" i="65"/>
  <c r="L9" i="64"/>
  <c r="K10" i="64" s="1"/>
  <c r="M8" i="64"/>
  <c r="L9" i="63"/>
  <c r="K10" i="63" s="1"/>
  <c r="L9" i="62"/>
  <c r="K10" i="62" s="1"/>
  <c r="M8" i="62"/>
  <c r="L9" i="61"/>
  <c r="K10" i="61"/>
  <c r="M9" i="61" s="1"/>
  <c r="J9" i="60"/>
  <c r="I10" i="60" s="1"/>
  <c r="K8" i="60"/>
  <c r="J9" i="59"/>
  <c r="I10" i="59"/>
  <c r="K8" i="59"/>
  <c r="J9" i="58"/>
  <c r="I10" i="58"/>
  <c r="K9" i="58"/>
  <c r="J8" i="57"/>
  <c r="I9" i="57" s="1"/>
  <c r="K7" i="57"/>
  <c r="J11" i="56"/>
  <c r="I12" i="56" s="1"/>
  <c r="N3" i="55"/>
  <c r="AE3" i="55"/>
  <c r="AQ3" i="55"/>
  <c r="AX3" i="55"/>
  <c r="K3" i="55"/>
  <c r="AV3" i="55"/>
  <c r="AW3" i="55"/>
  <c r="J3" i="55"/>
  <c r="AT3" i="55"/>
  <c r="L10" i="65" l="1"/>
  <c r="K11" i="65" s="1"/>
  <c r="M9" i="65"/>
  <c r="L10" i="64"/>
  <c r="K11" i="64" s="1"/>
  <c r="M9" i="64"/>
  <c r="L10" i="63"/>
  <c r="K11" i="63"/>
  <c r="M9" i="63"/>
  <c r="L10" i="62"/>
  <c r="K11" i="62" s="1"/>
  <c r="M10" i="62" s="1"/>
  <c r="M9" i="62"/>
  <c r="L10" i="61"/>
  <c r="K11" i="61" s="1"/>
  <c r="J10" i="60"/>
  <c r="I11" i="60" s="1"/>
  <c r="K9" i="60"/>
  <c r="J10" i="59"/>
  <c r="I11" i="59" s="1"/>
  <c r="K9" i="59"/>
  <c r="J10" i="58"/>
  <c r="I11" i="58"/>
  <c r="J9" i="57"/>
  <c r="I10" i="57" s="1"/>
  <c r="K8" i="57"/>
  <c r="J12" i="56"/>
  <c r="I13" i="56" s="1"/>
  <c r="L2" i="52"/>
  <c r="K2" i="52"/>
  <c r="J2" i="52"/>
  <c r="I2" i="52"/>
  <c r="H2" i="52"/>
  <c r="A70" i="28"/>
  <c r="A69" i="28"/>
  <c r="A66" i="28"/>
  <c r="A65" i="28"/>
  <c r="C68" i="28"/>
  <c r="D68" i="28"/>
  <c r="E68" i="28"/>
  <c r="F68" i="28"/>
  <c r="B68" i="28"/>
  <c r="C64" i="28"/>
  <c r="D64" i="28"/>
  <c r="E64" i="28"/>
  <c r="F64" i="28"/>
  <c r="B64" i="28"/>
  <c r="F69" i="28"/>
  <c r="F66" i="28"/>
  <c r="D61" i="28"/>
  <c r="E61" i="28"/>
  <c r="B51" i="28"/>
  <c r="D66" i="28" s="1"/>
  <c r="E69" i="28"/>
  <c r="D69" i="28"/>
  <c r="C69" i="28"/>
  <c r="B69" i="28"/>
  <c r="F65" i="28"/>
  <c r="E65" i="28"/>
  <c r="E66" i="28" s="1"/>
  <c r="D65" i="28"/>
  <c r="C65" i="28"/>
  <c r="B65" i="28"/>
  <c r="AG2" i="51"/>
  <c r="AF2" i="51"/>
  <c r="AE2" i="51"/>
  <c r="AD2" i="51"/>
  <c r="AC2" i="51"/>
  <c r="X1" i="51"/>
  <c r="L11" i="65" l="1"/>
  <c r="K12" i="65" s="1"/>
  <c r="M10" i="65"/>
  <c r="L11" i="64"/>
  <c r="K12" i="64" s="1"/>
  <c r="M10" i="64"/>
  <c r="L11" i="63"/>
  <c r="K12" i="63" s="1"/>
  <c r="M10" i="63"/>
  <c r="L11" i="62"/>
  <c r="K12" i="62" s="1"/>
  <c r="L11" i="61"/>
  <c r="K12" i="61" s="1"/>
  <c r="M11" i="61" s="1"/>
  <c r="M10" i="61"/>
  <c r="J11" i="60"/>
  <c r="I12" i="60" s="1"/>
  <c r="K10" i="60"/>
  <c r="J11" i="59"/>
  <c r="I12" i="59" s="1"/>
  <c r="K10" i="59"/>
  <c r="J11" i="58"/>
  <c r="I12" i="58" s="1"/>
  <c r="K10" i="58"/>
  <c r="J10" i="57"/>
  <c r="I11" i="57" s="1"/>
  <c r="K9" i="57"/>
  <c r="J13" i="56"/>
  <c r="I14" i="56" s="1"/>
  <c r="C61" i="28"/>
  <c r="C70" i="28"/>
  <c r="C54" i="28"/>
  <c r="F61" i="28"/>
  <c r="D70" i="28"/>
  <c r="B61" i="28"/>
  <c r="C55" i="28"/>
  <c r="B66" i="28"/>
  <c r="E70" i="28"/>
  <c r="B70" i="28"/>
  <c r="C53" i="28"/>
  <c r="C56" i="28"/>
  <c r="C66" i="28"/>
  <c r="F70" i="28"/>
  <c r="C57" i="28"/>
  <c r="C99" i="27"/>
  <c r="D99" i="27"/>
  <c r="E99" i="27"/>
  <c r="F99" i="27"/>
  <c r="B99" i="27"/>
  <c r="C95" i="27"/>
  <c r="D95" i="27"/>
  <c r="E95" i="27"/>
  <c r="F95" i="27"/>
  <c r="B95" i="27"/>
  <c r="B94" i="27"/>
  <c r="C90" i="27"/>
  <c r="D90" i="27"/>
  <c r="E90" i="27"/>
  <c r="F90" i="27"/>
  <c r="B90" i="27"/>
  <c r="C85" i="27"/>
  <c r="C86" i="27"/>
  <c r="D86" i="27"/>
  <c r="E86" i="27"/>
  <c r="B86" i="27"/>
  <c r="F81" i="27"/>
  <c r="E81" i="27"/>
  <c r="D81" i="27"/>
  <c r="C81" i="27"/>
  <c r="B81" i="27"/>
  <c r="C74" i="27"/>
  <c r="C75" i="27"/>
  <c r="C76" i="27"/>
  <c r="C77" i="27"/>
  <c r="C73" i="27"/>
  <c r="B71" i="27"/>
  <c r="A99" i="27"/>
  <c r="F98" i="27"/>
  <c r="E98" i="27"/>
  <c r="D98" i="27"/>
  <c r="C98" i="27"/>
  <c r="B98" i="27"/>
  <c r="A98" i="27"/>
  <c r="A97" i="27"/>
  <c r="A95" i="27"/>
  <c r="F94" i="27"/>
  <c r="E94" i="27"/>
  <c r="D94" i="27"/>
  <c r="C94" i="27"/>
  <c r="A94" i="27"/>
  <c r="F93" i="27"/>
  <c r="E93" i="27"/>
  <c r="B93" i="27"/>
  <c r="A93" i="27"/>
  <c r="F89" i="27"/>
  <c r="E89" i="27"/>
  <c r="D89" i="27"/>
  <c r="C89" i="27"/>
  <c r="B89" i="27"/>
  <c r="F88" i="27"/>
  <c r="F97" i="27" s="1"/>
  <c r="E88" i="27"/>
  <c r="E97" i="27" s="1"/>
  <c r="B88" i="27"/>
  <c r="B97" i="27" s="1"/>
  <c r="F85" i="27"/>
  <c r="F86" i="27" s="1"/>
  <c r="E85" i="27"/>
  <c r="D85" i="27"/>
  <c r="F84" i="27"/>
  <c r="E84" i="27"/>
  <c r="D84" i="27"/>
  <c r="D93" i="27" s="1"/>
  <c r="C84" i="27"/>
  <c r="C93" i="27" s="1"/>
  <c r="B84" i="27"/>
  <c r="Y45" i="27"/>
  <c r="X45" i="27"/>
  <c r="W45" i="27"/>
  <c r="V45" i="27"/>
  <c r="U45" i="27"/>
  <c r="T45" i="27"/>
  <c r="S45" i="27"/>
  <c r="R45" i="27"/>
  <c r="Q45" i="27"/>
  <c r="P45" i="27"/>
  <c r="O45" i="27"/>
  <c r="N45" i="27"/>
  <c r="L2" i="50"/>
  <c r="K2" i="50"/>
  <c r="J2" i="50"/>
  <c r="I2" i="50"/>
  <c r="H2" i="50"/>
  <c r="U65" i="20"/>
  <c r="T65" i="20"/>
  <c r="S65" i="20"/>
  <c r="R65" i="20"/>
  <c r="Q65" i="20"/>
  <c r="U61" i="20"/>
  <c r="T61" i="20"/>
  <c r="S61" i="20"/>
  <c r="R61" i="20"/>
  <c r="Q61" i="20"/>
  <c r="P62" i="20"/>
  <c r="P66" i="20" s="1"/>
  <c r="P61" i="20"/>
  <c r="P65" i="20" s="1"/>
  <c r="R60" i="20"/>
  <c r="R64" i="20" s="1"/>
  <c r="S60" i="20"/>
  <c r="T60" i="20"/>
  <c r="T64" i="20" s="1"/>
  <c r="U60" i="20"/>
  <c r="U64" i="20" s="1"/>
  <c r="Q60" i="20"/>
  <c r="Q64" i="20" s="1"/>
  <c r="Q47" i="20"/>
  <c r="R57" i="20" s="1"/>
  <c r="B50" i="18"/>
  <c r="BD2" i="35"/>
  <c r="BE2" i="35"/>
  <c r="BF2" i="35"/>
  <c r="BG2" i="35"/>
  <c r="BC2" i="35"/>
  <c r="AN1" i="35"/>
  <c r="R52" i="20" l="1"/>
  <c r="Q66" i="20"/>
  <c r="R50" i="20"/>
  <c r="Q57" i="20"/>
  <c r="U62" i="20"/>
  <c r="T62" i="20"/>
  <c r="Q62" i="20"/>
  <c r="S64" i="20"/>
  <c r="L12" i="65"/>
  <c r="K13" i="65" s="1"/>
  <c r="M12" i="65" s="1"/>
  <c r="M11" i="65"/>
  <c r="L12" i="64"/>
  <c r="K13" i="64" s="1"/>
  <c r="M11" i="64"/>
  <c r="L12" i="63"/>
  <c r="K13" i="63" s="1"/>
  <c r="M12" i="63" s="1"/>
  <c r="M11" i="63"/>
  <c r="L12" i="62"/>
  <c r="K13" i="62" s="1"/>
  <c r="M11" i="62"/>
  <c r="L12" i="61"/>
  <c r="K13" i="61" s="1"/>
  <c r="J12" i="60"/>
  <c r="I13" i="60" s="1"/>
  <c r="K11" i="60"/>
  <c r="J12" i="59"/>
  <c r="I13" i="59"/>
  <c r="K12" i="59"/>
  <c r="K11" i="59"/>
  <c r="J12" i="58"/>
  <c r="I13" i="58" s="1"/>
  <c r="K11" i="58"/>
  <c r="J11" i="57"/>
  <c r="I12" i="57" s="1"/>
  <c r="K10" i="57"/>
  <c r="J14" i="56"/>
  <c r="I15" i="56" s="1"/>
  <c r="C88" i="27"/>
  <c r="C97" i="27" s="1"/>
  <c r="D88" i="27"/>
  <c r="D97" i="27" s="1"/>
  <c r="S62" i="20"/>
  <c r="R53" i="20"/>
  <c r="S66" i="20"/>
  <c r="R62" i="20"/>
  <c r="T57" i="20"/>
  <c r="R49" i="20"/>
  <c r="U57" i="20"/>
  <c r="U66" i="20"/>
  <c r="R66" i="20"/>
  <c r="R51" i="20"/>
  <c r="T66" i="20"/>
  <c r="S57" i="20"/>
  <c r="C83" i="19"/>
  <c r="D83" i="19"/>
  <c r="E83" i="19"/>
  <c r="F83" i="19"/>
  <c r="B83" i="19"/>
  <c r="F82" i="19"/>
  <c r="E82" i="19"/>
  <c r="D82" i="19"/>
  <c r="C82" i="19"/>
  <c r="B82" i="19"/>
  <c r="A82" i="19"/>
  <c r="A83" i="19"/>
  <c r="B81" i="19"/>
  <c r="C81" i="19"/>
  <c r="D81" i="19"/>
  <c r="E81" i="19"/>
  <c r="F81" i="19"/>
  <c r="A81" i="19"/>
  <c r="C79" i="19"/>
  <c r="D79" i="19"/>
  <c r="E79" i="19"/>
  <c r="F79" i="19"/>
  <c r="B79" i="19"/>
  <c r="F78" i="19"/>
  <c r="E78" i="19"/>
  <c r="D78" i="19"/>
  <c r="C78" i="19"/>
  <c r="B78" i="19"/>
  <c r="A78" i="19"/>
  <c r="A79" i="19"/>
  <c r="B77" i="19"/>
  <c r="C77" i="19"/>
  <c r="D77" i="19"/>
  <c r="E77" i="19"/>
  <c r="F77" i="19"/>
  <c r="A77" i="19"/>
  <c r="A22" i="33"/>
  <c r="L13" i="65" l="1"/>
  <c r="K14" i="65"/>
  <c r="L13" i="64"/>
  <c r="K14" i="64" s="1"/>
  <c r="M12" i="64"/>
  <c r="L13" i="63"/>
  <c r="K14" i="63" s="1"/>
  <c r="L13" i="62"/>
  <c r="K14" i="62" s="1"/>
  <c r="M12" i="62"/>
  <c r="L13" i="61"/>
  <c r="K14" i="61" s="1"/>
  <c r="M12" i="61"/>
  <c r="J13" i="60"/>
  <c r="I14" i="60" s="1"/>
  <c r="K13" i="60" s="1"/>
  <c r="K12" i="60"/>
  <c r="J13" i="59"/>
  <c r="I14" i="59" s="1"/>
  <c r="J13" i="58"/>
  <c r="I14" i="58" s="1"/>
  <c r="K12" i="58"/>
  <c r="J12" i="57"/>
  <c r="I13" i="57" s="1"/>
  <c r="K11" i="57"/>
  <c r="J15" i="56"/>
  <c r="I16" i="56" s="1"/>
  <c r="BF2" i="33"/>
  <c r="BL2" i="33" s="1"/>
  <c r="BR2" i="33" s="1"/>
  <c r="BG2" i="33"/>
  <c r="BM2" i="33" s="1"/>
  <c r="BS2" i="33" s="1"/>
  <c r="BH2" i="33"/>
  <c r="BN2" i="33" s="1"/>
  <c r="BT2" i="33" s="1"/>
  <c r="BI2" i="33"/>
  <c r="BO2" i="33" s="1"/>
  <c r="BU2" i="33" s="1"/>
  <c r="BE2" i="33"/>
  <c r="BK2" i="33" s="1"/>
  <c r="BQ2" i="33" s="1"/>
  <c r="BA1" i="33"/>
  <c r="F77" i="18"/>
  <c r="F78" i="18" s="1"/>
  <c r="E77" i="18"/>
  <c r="E78" i="18" s="1"/>
  <c r="D77" i="18"/>
  <c r="D78" i="18" s="1"/>
  <c r="C77" i="18"/>
  <c r="C78" i="18" s="1"/>
  <c r="F73" i="18"/>
  <c r="F74" i="18" s="1"/>
  <c r="E73" i="18"/>
  <c r="E74" i="18" s="1"/>
  <c r="D73" i="18"/>
  <c r="D74" i="18" s="1"/>
  <c r="C73" i="18"/>
  <c r="C74" i="18" s="1"/>
  <c r="B73" i="18"/>
  <c r="B74" i="18" s="1"/>
  <c r="B77" i="18"/>
  <c r="B78" i="18" s="1"/>
  <c r="F73" i="7"/>
  <c r="F74" i="7" s="1"/>
  <c r="E73" i="7"/>
  <c r="E74" i="7" s="1"/>
  <c r="D73" i="7"/>
  <c r="D74" i="7" s="1"/>
  <c r="C73" i="7"/>
  <c r="C74" i="7" s="1"/>
  <c r="B73" i="7"/>
  <c r="B74" i="7" s="1"/>
  <c r="A73" i="7"/>
  <c r="A74" i="7"/>
  <c r="A72" i="7"/>
  <c r="F69" i="7"/>
  <c r="E69" i="7"/>
  <c r="D69" i="7"/>
  <c r="C69" i="7"/>
  <c r="B69" i="7"/>
  <c r="F73" i="19"/>
  <c r="F74" i="19" s="1"/>
  <c r="E74" i="19"/>
  <c r="C74" i="19"/>
  <c r="D74" i="19"/>
  <c r="E73" i="19"/>
  <c r="D73" i="19"/>
  <c r="C73" i="19"/>
  <c r="B73" i="19"/>
  <c r="B74" i="19"/>
  <c r="F70" i="19"/>
  <c r="E70" i="19"/>
  <c r="D70" i="19"/>
  <c r="C70" i="19"/>
  <c r="B70" i="19"/>
  <c r="F65" i="19"/>
  <c r="E65" i="19"/>
  <c r="D65" i="19"/>
  <c r="C65" i="19"/>
  <c r="B65" i="19"/>
  <c r="B68" i="19"/>
  <c r="C68" i="19"/>
  <c r="D68" i="19"/>
  <c r="E68" i="19"/>
  <c r="F68" i="19"/>
  <c r="C69" i="19"/>
  <c r="D69" i="19"/>
  <c r="E69" i="19"/>
  <c r="F69" i="19"/>
  <c r="C61" i="19"/>
  <c r="C60" i="19"/>
  <c r="C59" i="19"/>
  <c r="C58" i="19"/>
  <c r="C57" i="19"/>
  <c r="C52" i="18"/>
  <c r="F72" i="19"/>
  <c r="E72" i="19"/>
  <c r="D72" i="19"/>
  <c r="C72" i="19"/>
  <c r="B72" i="19"/>
  <c r="L14" i="65" l="1"/>
  <c r="K15" i="65" s="1"/>
  <c r="M13" i="65"/>
  <c r="L14" i="64"/>
  <c r="K15" i="64" s="1"/>
  <c r="M13" i="64"/>
  <c r="L14" i="63"/>
  <c r="K15" i="63" s="1"/>
  <c r="M13" i="63"/>
  <c r="L14" i="62"/>
  <c r="K15" i="62" s="1"/>
  <c r="M13" i="62"/>
  <c r="L14" i="61"/>
  <c r="K15" i="61"/>
  <c r="M14" i="61" s="1"/>
  <c r="M13" i="61"/>
  <c r="J14" i="60"/>
  <c r="I15" i="60" s="1"/>
  <c r="J14" i="59"/>
  <c r="I15" i="59" s="1"/>
  <c r="K13" i="59"/>
  <c r="J14" i="58"/>
  <c r="I15" i="58" s="1"/>
  <c r="K14" i="58" s="1"/>
  <c r="K13" i="58"/>
  <c r="J13" i="57"/>
  <c r="I14" i="57" s="1"/>
  <c r="K12" i="57"/>
  <c r="J16" i="56"/>
  <c r="I17" i="56" s="1"/>
  <c r="D69" i="18"/>
  <c r="E69" i="18"/>
  <c r="F68" i="18"/>
  <c r="F69" i="18" s="1"/>
  <c r="E68" i="18"/>
  <c r="D68" i="18"/>
  <c r="C68" i="18"/>
  <c r="C69" i="18" s="1"/>
  <c r="B68" i="18"/>
  <c r="B69" i="18" s="1"/>
  <c r="C67" i="18"/>
  <c r="C72" i="18" s="1"/>
  <c r="C76" i="18" s="1"/>
  <c r="B65" i="18"/>
  <c r="C63" i="18"/>
  <c r="D63" i="18"/>
  <c r="D67" i="18" s="1"/>
  <c r="D72" i="18" s="1"/>
  <c r="D76" i="18" s="1"/>
  <c r="E63" i="18"/>
  <c r="E67" i="18" s="1"/>
  <c r="E72" i="18" s="1"/>
  <c r="E76" i="18" s="1"/>
  <c r="F63" i="18"/>
  <c r="F67" i="18" s="1"/>
  <c r="F72" i="18" s="1"/>
  <c r="F76" i="18" s="1"/>
  <c r="B63" i="18"/>
  <c r="B67" i="18" s="1"/>
  <c r="B72" i="18" s="1"/>
  <c r="B76" i="18" s="1"/>
  <c r="B60" i="18"/>
  <c r="C60" i="18"/>
  <c r="F64" i="18"/>
  <c r="F65" i="18" s="1"/>
  <c r="E64" i="18"/>
  <c r="E65" i="18" s="1"/>
  <c r="D64" i="18"/>
  <c r="D65" i="18" s="1"/>
  <c r="C64" i="18"/>
  <c r="C65" i="18" s="1"/>
  <c r="F60" i="18"/>
  <c r="E60" i="18"/>
  <c r="D60" i="18"/>
  <c r="C54" i="18"/>
  <c r="C55" i="18"/>
  <c r="C56" i="18"/>
  <c r="C53" i="18"/>
  <c r="L15" i="65" l="1"/>
  <c r="K16" i="65" s="1"/>
  <c r="M14" i="65"/>
  <c r="L15" i="64"/>
  <c r="K16" i="64" s="1"/>
  <c r="M14" i="64"/>
  <c r="L15" i="63"/>
  <c r="K16" i="63" s="1"/>
  <c r="M14" i="63"/>
  <c r="L15" i="62"/>
  <c r="K16" i="62" s="1"/>
  <c r="M14" i="62"/>
  <c r="L15" i="61"/>
  <c r="K16" i="61" s="1"/>
  <c r="J15" i="60"/>
  <c r="I16" i="60" s="1"/>
  <c r="K14" i="60"/>
  <c r="J15" i="59"/>
  <c r="I16" i="59" s="1"/>
  <c r="K14" i="59"/>
  <c r="J15" i="58"/>
  <c r="I16" i="58" s="1"/>
  <c r="K15" i="58" s="1"/>
  <c r="J14" i="57"/>
  <c r="I15" i="57" s="1"/>
  <c r="K13" i="57"/>
  <c r="J17" i="56"/>
  <c r="I18" i="56" s="1"/>
  <c r="F64" i="7"/>
  <c r="E64" i="7"/>
  <c r="D64" i="7"/>
  <c r="C64" i="7"/>
  <c r="C60" i="7"/>
  <c r="L16" i="65" l="1"/>
  <c r="K17" i="65" s="1"/>
  <c r="M15" i="65"/>
  <c r="L16" i="64"/>
  <c r="K17" i="64"/>
  <c r="M16" i="64" s="1"/>
  <c r="M15" i="64"/>
  <c r="L16" i="63"/>
  <c r="K17" i="63" s="1"/>
  <c r="M15" i="63"/>
  <c r="L16" i="62"/>
  <c r="K17" i="62" s="1"/>
  <c r="M15" i="62"/>
  <c r="L16" i="61"/>
  <c r="K17" i="61" s="1"/>
  <c r="M15" i="61"/>
  <c r="J16" i="60"/>
  <c r="I17" i="60" s="1"/>
  <c r="K16" i="60" s="1"/>
  <c r="K15" i="60"/>
  <c r="J16" i="59"/>
  <c r="I17" i="59" s="1"/>
  <c r="K15" i="59"/>
  <c r="J16" i="58"/>
  <c r="I17" i="58"/>
  <c r="J15" i="57"/>
  <c r="I16" i="57" s="1"/>
  <c r="K14" i="57"/>
  <c r="J18" i="56"/>
  <c r="I19" i="56" s="1"/>
  <c r="AA13" i="7"/>
  <c r="K13" i="7" s="1"/>
  <c r="L13" i="7" s="1"/>
  <c r="A60" i="7"/>
  <c r="L17" i="65" l="1"/>
  <c r="K18" i="65" s="1"/>
  <c r="M16" i="65"/>
  <c r="L17" i="64"/>
  <c r="K18" i="64" s="1"/>
  <c r="L17" i="63"/>
  <c r="K18" i="63" s="1"/>
  <c r="M16" i="63"/>
  <c r="L17" i="62"/>
  <c r="K18" i="62" s="1"/>
  <c r="M16" i="62"/>
  <c r="L17" i="61"/>
  <c r="K18" i="61" s="1"/>
  <c r="M16" i="61"/>
  <c r="J17" i="60"/>
  <c r="I18" i="60" s="1"/>
  <c r="J17" i="59"/>
  <c r="I18" i="59" s="1"/>
  <c r="K16" i="59"/>
  <c r="J17" i="58"/>
  <c r="I18" i="58" s="1"/>
  <c r="K16" i="58"/>
  <c r="J16" i="57"/>
  <c r="I17" i="57" s="1"/>
  <c r="K15" i="57"/>
  <c r="J19" i="56"/>
  <c r="I20" i="56" s="1"/>
  <c r="P13" i="7"/>
  <c r="Q13" i="7"/>
  <c r="N13" i="7"/>
  <c r="M13" i="7"/>
  <c r="O13" i="7"/>
  <c r="F60" i="7"/>
  <c r="E60" i="7"/>
  <c r="D60" i="7"/>
  <c r="L18" i="65" l="1"/>
  <c r="K19" i="65" s="1"/>
  <c r="M17" i="65"/>
  <c r="L18" i="64"/>
  <c r="K19" i="64" s="1"/>
  <c r="M17" i="64"/>
  <c r="L18" i="63"/>
  <c r="K19" i="63" s="1"/>
  <c r="M17" i="63"/>
  <c r="L18" i="62"/>
  <c r="K19" i="62" s="1"/>
  <c r="M17" i="62"/>
  <c r="L18" i="61"/>
  <c r="K19" i="61" s="1"/>
  <c r="M17" i="61"/>
  <c r="J18" i="60"/>
  <c r="I19" i="60" s="1"/>
  <c r="K18" i="60" s="1"/>
  <c r="K17" i="60"/>
  <c r="J18" i="59"/>
  <c r="I19" i="59" s="1"/>
  <c r="K17" i="59"/>
  <c r="J18" i="58"/>
  <c r="I19" i="58"/>
  <c r="K18" i="58"/>
  <c r="K17" i="58"/>
  <c r="J17" i="57"/>
  <c r="I18" i="57" s="1"/>
  <c r="K16" i="57"/>
  <c r="J20" i="56"/>
  <c r="I21" i="56" s="1"/>
  <c r="B60" i="7"/>
  <c r="C59" i="7"/>
  <c r="C63" i="7" s="1"/>
  <c r="D59" i="7"/>
  <c r="D63" i="7" s="1"/>
  <c r="E59" i="7"/>
  <c r="E63" i="7" s="1"/>
  <c r="F59" i="7"/>
  <c r="F63" i="7" s="1"/>
  <c r="B59" i="7"/>
  <c r="B63" i="7" s="1"/>
  <c r="L19" i="65" l="1"/>
  <c r="K20" i="65" s="1"/>
  <c r="M19" i="65" s="1"/>
  <c r="M18" i="65"/>
  <c r="L19" i="64"/>
  <c r="K20" i="64" s="1"/>
  <c r="M18" i="64"/>
  <c r="L19" i="63"/>
  <c r="K20" i="63" s="1"/>
  <c r="M18" i="63"/>
  <c r="L19" i="62"/>
  <c r="K20" i="62" s="1"/>
  <c r="M18" i="62"/>
  <c r="L19" i="61"/>
  <c r="K20" i="61" s="1"/>
  <c r="M18" i="61"/>
  <c r="J19" i="60"/>
  <c r="I20" i="60" s="1"/>
  <c r="J19" i="59"/>
  <c r="I20" i="59" s="1"/>
  <c r="K18" i="59"/>
  <c r="J19" i="58"/>
  <c r="I20" i="58" s="1"/>
  <c r="J18" i="57"/>
  <c r="I19" i="57" s="1"/>
  <c r="K17" i="57"/>
  <c r="J21" i="56"/>
  <c r="I22" i="56" s="1"/>
  <c r="F68" i="7"/>
  <c r="F72" i="7"/>
  <c r="B68" i="7"/>
  <c r="B72" i="7"/>
  <c r="D68" i="7"/>
  <c r="D72" i="7"/>
  <c r="E68" i="7"/>
  <c r="E72" i="7"/>
  <c r="C68" i="7"/>
  <c r="C72" i="7"/>
  <c r="C70" i="7"/>
  <c r="F70" i="7"/>
  <c r="D70" i="7"/>
  <c r="E70" i="7"/>
  <c r="B70" i="7"/>
  <c r="C65" i="7"/>
  <c r="F65" i="7"/>
  <c r="B65" i="7"/>
  <c r="B57" i="7"/>
  <c r="B61" i="7"/>
  <c r="D65" i="7"/>
  <c r="C61" i="7"/>
  <c r="E65" i="7"/>
  <c r="F61" i="7"/>
  <c r="C52" i="7"/>
  <c r="F57" i="7"/>
  <c r="E57" i="7"/>
  <c r="D57" i="7"/>
  <c r="C57" i="7"/>
  <c r="D61" i="7"/>
  <c r="E61" i="7"/>
  <c r="C50" i="7"/>
  <c r="C51" i="7"/>
  <c r="A3" i="33"/>
  <c r="A4" i="33"/>
  <c r="A5" i="33"/>
  <c r="A6" i="33"/>
  <c r="A7" i="33"/>
  <c r="A8" i="33"/>
  <c r="A9" i="33"/>
  <c r="A10" i="33"/>
  <c r="A11" i="33"/>
  <c r="A12" i="33"/>
  <c r="A13" i="33"/>
  <c r="A14" i="33"/>
  <c r="A15" i="33"/>
  <c r="A16" i="33"/>
  <c r="A17" i="33"/>
  <c r="A18" i="33"/>
  <c r="A19" i="33"/>
  <c r="A20" i="33"/>
  <c r="A21" i="33"/>
  <c r="A23" i="33"/>
  <c r="A24" i="33"/>
  <c r="A25" i="33"/>
  <c r="A26" i="33"/>
  <c r="A27" i="33"/>
  <c r="A28" i="33"/>
  <c r="A29" i="33"/>
  <c r="A30" i="33"/>
  <c r="A31" i="33"/>
  <c r="A32" i="33"/>
  <c r="A33" i="33"/>
  <c r="A34" i="33"/>
  <c r="A35" i="33"/>
  <c r="A36" i="33"/>
  <c r="A37" i="33"/>
  <c r="A38" i="33"/>
  <c r="A39" i="33"/>
  <c r="A40" i="33"/>
  <c r="A41" i="33"/>
  <c r="A42" i="33"/>
  <c r="A43" i="33"/>
  <c r="A44" i="33"/>
  <c r="A45" i="33"/>
  <c r="A46" i="33"/>
  <c r="A47" i="33"/>
  <c r="A48" i="33"/>
  <c r="A49" i="33"/>
  <c r="A50" i="33"/>
  <c r="A51" i="33"/>
  <c r="A52" i="33"/>
  <c r="A53" i="33"/>
  <c r="A54" i="33"/>
  <c r="A55" i="33"/>
  <c r="A56" i="33"/>
  <c r="A57" i="33"/>
  <c r="A58" i="33"/>
  <c r="A59" i="33"/>
  <c r="A60" i="33"/>
  <c r="A61" i="33"/>
  <c r="A62" i="33"/>
  <c r="A63" i="33"/>
  <c r="A64" i="33"/>
  <c r="A65" i="33"/>
  <c r="A66" i="33"/>
  <c r="A67" i="33"/>
  <c r="A68" i="33"/>
  <c r="A69" i="33"/>
  <c r="A70" i="33"/>
  <c r="A71" i="33"/>
  <c r="A72" i="33"/>
  <c r="A73" i="33"/>
  <c r="A74" i="33"/>
  <c r="A75" i="33"/>
  <c r="A76" i="33"/>
  <c r="A77" i="33"/>
  <c r="A78" i="33"/>
  <c r="A79" i="33"/>
  <c r="A80" i="33"/>
  <c r="A81" i="33"/>
  <c r="A82" i="33"/>
  <c r="A83" i="33"/>
  <c r="A84" i="33"/>
  <c r="A85" i="33"/>
  <c r="A86" i="33"/>
  <c r="A87" i="33"/>
  <c r="A88" i="33"/>
  <c r="A89" i="33"/>
  <c r="A90" i="33"/>
  <c r="A91" i="33"/>
  <c r="A92" i="33"/>
  <c r="A93" i="33"/>
  <c r="A94" i="33"/>
  <c r="A95" i="33"/>
  <c r="A96" i="33"/>
  <c r="A97" i="33"/>
  <c r="A98" i="33"/>
  <c r="A2" i="33"/>
  <c r="AA16" i="7"/>
  <c r="AL16" i="7" s="1"/>
  <c r="L10" i="41"/>
  <c r="H3" i="47"/>
  <c r="I3" i="47"/>
  <c r="AB3" i="49"/>
  <c r="AA3" i="49"/>
  <c r="Z3" i="49"/>
  <c r="Y3" i="49"/>
  <c r="X3" i="49"/>
  <c r="G3" i="49"/>
  <c r="F3" i="49"/>
  <c r="E3" i="49"/>
  <c r="D3" i="49"/>
  <c r="C3" i="49"/>
  <c r="AL111" i="7"/>
  <c r="AM111" i="7"/>
  <c r="AN111" i="7"/>
  <c r="AO111" i="7"/>
  <c r="AP111" i="7"/>
  <c r="AQ111" i="7"/>
  <c r="AR111" i="7"/>
  <c r="AS111" i="7"/>
  <c r="AT111" i="7"/>
  <c r="AU111" i="7"/>
  <c r="AU9" i="7"/>
  <c r="AQ8" i="7"/>
  <c r="AM9" i="7"/>
  <c r="AN9" i="7"/>
  <c r="AO9" i="7"/>
  <c r="AP9" i="7"/>
  <c r="AQ9" i="7"/>
  <c r="AR9" i="7"/>
  <c r="AS9" i="7"/>
  <c r="AT9" i="7"/>
  <c r="AL9" i="7"/>
  <c r="AL8" i="7"/>
  <c r="AA102" i="7"/>
  <c r="AL102" i="7" s="1"/>
  <c r="AB102" i="7"/>
  <c r="AM102" i="7" s="1"/>
  <c r="O92" i="47" s="1"/>
  <c r="AC102" i="7"/>
  <c r="AN102" i="7" s="1"/>
  <c r="P92" i="47" s="1"/>
  <c r="AD102" i="7"/>
  <c r="AO102" i="7" s="1"/>
  <c r="Q92" i="47" s="1"/>
  <c r="AE102" i="7"/>
  <c r="AP102" i="7" s="1"/>
  <c r="R92" i="47" s="1"/>
  <c r="AF102" i="7"/>
  <c r="AQ102" i="7" s="1"/>
  <c r="AG102" i="7"/>
  <c r="AR102" i="7" s="1"/>
  <c r="AH102" i="7"/>
  <c r="AS102" i="7" s="1"/>
  <c r="AI102" i="7"/>
  <c r="AT102" i="7" s="1"/>
  <c r="AJ102" i="7"/>
  <c r="AU102" i="7" s="1"/>
  <c r="AA103" i="7"/>
  <c r="AL103" i="7" s="1"/>
  <c r="AB103" i="7"/>
  <c r="AM103" i="7" s="1"/>
  <c r="O93" i="47" s="1"/>
  <c r="AC103" i="7"/>
  <c r="AN103" i="7" s="1"/>
  <c r="P93" i="47" s="1"/>
  <c r="AD103" i="7"/>
  <c r="AO103" i="7" s="1"/>
  <c r="Q93" i="47" s="1"/>
  <c r="AE103" i="7"/>
  <c r="AP103" i="7" s="1"/>
  <c r="R93" i="47" s="1"/>
  <c r="AF103" i="7"/>
  <c r="AQ103" i="7" s="1"/>
  <c r="AG103" i="7"/>
  <c r="AR103" i="7" s="1"/>
  <c r="AH103" i="7"/>
  <c r="AS103" i="7" s="1"/>
  <c r="AI103" i="7"/>
  <c r="AT103" i="7" s="1"/>
  <c r="AJ103" i="7"/>
  <c r="AU103" i="7" s="1"/>
  <c r="AA104" i="7"/>
  <c r="AL104" i="7" s="1"/>
  <c r="AB104" i="7"/>
  <c r="AM104" i="7" s="1"/>
  <c r="O94" i="47" s="1"/>
  <c r="AC104" i="7"/>
  <c r="AN104" i="7" s="1"/>
  <c r="P94" i="47" s="1"/>
  <c r="AD104" i="7"/>
  <c r="AO104" i="7" s="1"/>
  <c r="Q94" i="47" s="1"/>
  <c r="AE104" i="7"/>
  <c r="AP104" i="7" s="1"/>
  <c r="R94" i="47" s="1"/>
  <c r="AF104" i="7"/>
  <c r="AQ104" i="7" s="1"/>
  <c r="AG104" i="7"/>
  <c r="AR104" i="7" s="1"/>
  <c r="AH104" i="7"/>
  <c r="AS104" i="7" s="1"/>
  <c r="AI104" i="7"/>
  <c r="AT104" i="7" s="1"/>
  <c r="AJ104" i="7"/>
  <c r="AU104" i="7" s="1"/>
  <c r="AA105" i="7"/>
  <c r="AL105" i="7" s="1"/>
  <c r="AB105" i="7"/>
  <c r="AM105" i="7" s="1"/>
  <c r="O95" i="47" s="1"/>
  <c r="AC105" i="7"/>
  <c r="AN105" i="7" s="1"/>
  <c r="P95" i="47" s="1"/>
  <c r="AD105" i="7"/>
  <c r="AO105" i="7" s="1"/>
  <c r="Q95" i="47" s="1"/>
  <c r="AE105" i="7"/>
  <c r="AP105" i="7" s="1"/>
  <c r="R95" i="47" s="1"/>
  <c r="AF105" i="7"/>
  <c r="AQ105" i="7" s="1"/>
  <c r="AG105" i="7"/>
  <c r="AR105" i="7" s="1"/>
  <c r="AH105" i="7"/>
  <c r="AS105" i="7" s="1"/>
  <c r="AI105" i="7"/>
  <c r="AT105" i="7" s="1"/>
  <c r="AJ105" i="7"/>
  <c r="AU105" i="7" s="1"/>
  <c r="AA106" i="7"/>
  <c r="AL106" i="7" s="1"/>
  <c r="AB106" i="7"/>
  <c r="AM106" i="7" s="1"/>
  <c r="O96" i="47" s="1"/>
  <c r="AC106" i="7"/>
  <c r="AN106" i="7" s="1"/>
  <c r="P96" i="47" s="1"/>
  <c r="AD106" i="7"/>
  <c r="AO106" i="7" s="1"/>
  <c r="Q96" i="47" s="1"/>
  <c r="AE106" i="7"/>
  <c r="AP106" i="7" s="1"/>
  <c r="R96" i="47" s="1"/>
  <c r="AF106" i="7"/>
  <c r="AQ106" i="7" s="1"/>
  <c r="AG106" i="7"/>
  <c r="AR106" i="7" s="1"/>
  <c r="AH106" i="7"/>
  <c r="AS106" i="7" s="1"/>
  <c r="AI106" i="7"/>
  <c r="AT106" i="7" s="1"/>
  <c r="AJ106" i="7"/>
  <c r="AU106" i="7" s="1"/>
  <c r="AA107" i="7"/>
  <c r="AL107" i="7" s="1"/>
  <c r="AB107" i="7"/>
  <c r="AM107" i="7" s="1"/>
  <c r="O97" i="47" s="1"/>
  <c r="AC107" i="7"/>
  <c r="AN107" i="7" s="1"/>
  <c r="P97" i="47" s="1"/>
  <c r="AD107" i="7"/>
  <c r="AO107" i="7" s="1"/>
  <c r="Q97" i="47" s="1"/>
  <c r="AE107" i="7"/>
  <c r="AP107" i="7" s="1"/>
  <c r="R97" i="47" s="1"/>
  <c r="AF107" i="7"/>
  <c r="AQ107" i="7" s="1"/>
  <c r="AG107" i="7"/>
  <c r="AR107" i="7" s="1"/>
  <c r="AH107" i="7"/>
  <c r="AS107" i="7" s="1"/>
  <c r="AI107" i="7"/>
  <c r="AT107" i="7" s="1"/>
  <c r="AJ107" i="7"/>
  <c r="AU107" i="7" s="1"/>
  <c r="AA108" i="7"/>
  <c r="AL108" i="7" s="1"/>
  <c r="AB108" i="7"/>
  <c r="AM108" i="7" s="1"/>
  <c r="O98" i="47" s="1"/>
  <c r="AC108" i="7"/>
  <c r="AN108" i="7" s="1"/>
  <c r="P98" i="47" s="1"/>
  <c r="AD108" i="7"/>
  <c r="AO108" i="7" s="1"/>
  <c r="Q98" i="47" s="1"/>
  <c r="AE108" i="7"/>
  <c r="AP108" i="7" s="1"/>
  <c r="R98" i="47" s="1"/>
  <c r="AF108" i="7"/>
  <c r="AQ108" i="7" s="1"/>
  <c r="AG108" i="7"/>
  <c r="AR108" i="7" s="1"/>
  <c r="AH108" i="7"/>
  <c r="AS108" i="7" s="1"/>
  <c r="AI108" i="7"/>
  <c r="AT108" i="7" s="1"/>
  <c r="AJ108" i="7"/>
  <c r="AU108" i="7" s="1"/>
  <c r="AA109" i="7"/>
  <c r="AL109" i="7" s="1"/>
  <c r="AB109" i="7"/>
  <c r="AM109" i="7" s="1"/>
  <c r="AC109" i="7"/>
  <c r="AN109" i="7" s="1"/>
  <c r="AD109" i="7"/>
  <c r="AO109" i="7" s="1"/>
  <c r="AE109" i="7"/>
  <c r="AP109" i="7" s="1"/>
  <c r="AF109" i="7"/>
  <c r="AQ109" i="7" s="1"/>
  <c r="AG109" i="7"/>
  <c r="AR109" i="7" s="1"/>
  <c r="AH109" i="7"/>
  <c r="AS109" i="7" s="1"/>
  <c r="AI109" i="7"/>
  <c r="AT109" i="7" s="1"/>
  <c r="AJ109" i="7"/>
  <c r="AU109" i="7" s="1"/>
  <c r="AA110" i="7"/>
  <c r="AL110" i="7" s="1"/>
  <c r="AB110" i="7"/>
  <c r="AM110" i="7" s="1"/>
  <c r="AC110" i="7"/>
  <c r="AN110" i="7" s="1"/>
  <c r="AD110" i="7"/>
  <c r="AO110" i="7" s="1"/>
  <c r="AE110" i="7"/>
  <c r="AP110" i="7" s="1"/>
  <c r="AF110" i="7"/>
  <c r="AQ110" i="7" s="1"/>
  <c r="AG110" i="7"/>
  <c r="AR110" i="7" s="1"/>
  <c r="AH110" i="7"/>
  <c r="AS110" i="7" s="1"/>
  <c r="AI110" i="7"/>
  <c r="AT110" i="7" s="1"/>
  <c r="AJ110" i="7"/>
  <c r="AU110" i="7" s="1"/>
  <c r="AG101" i="7"/>
  <c r="AR101" i="7" s="1"/>
  <c r="AH101" i="7"/>
  <c r="AS101" i="7" s="1"/>
  <c r="AI101" i="7"/>
  <c r="AT101" i="7" s="1"/>
  <c r="AJ101" i="7"/>
  <c r="AU101" i="7" s="1"/>
  <c r="AF101" i="7"/>
  <c r="AQ101" i="7" s="1"/>
  <c r="AB101" i="7"/>
  <c r="AM101" i="7" s="1"/>
  <c r="O91" i="47" s="1"/>
  <c r="AC101" i="7"/>
  <c r="AN101" i="7" s="1"/>
  <c r="P91" i="47" s="1"/>
  <c r="AD101" i="7"/>
  <c r="AO101" i="7" s="1"/>
  <c r="Q91" i="47" s="1"/>
  <c r="AE101" i="7"/>
  <c r="AP101" i="7" s="1"/>
  <c r="R91" i="47" s="1"/>
  <c r="AA101" i="7"/>
  <c r="AL101" i="7" s="1"/>
  <c r="AA97" i="7"/>
  <c r="AL97" i="7" s="1"/>
  <c r="AB97" i="7"/>
  <c r="AM97" i="7" s="1"/>
  <c r="O87" i="47" s="1"/>
  <c r="AC97" i="7"/>
  <c r="AN97" i="7" s="1"/>
  <c r="P87" i="47" s="1"/>
  <c r="AD97" i="7"/>
  <c r="AO97" i="7" s="1"/>
  <c r="Q87" i="47" s="1"/>
  <c r="AE97" i="7"/>
  <c r="AP97" i="7" s="1"/>
  <c r="R87" i="47" s="1"/>
  <c r="AF97" i="7"/>
  <c r="AQ97" i="7" s="1"/>
  <c r="AG97" i="7"/>
  <c r="AR97" i="7" s="1"/>
  <c r="AH97" i="7"/>
  <c r="AS97" i="7" s="1"/>
  <c r="AI97" i="7"/>
  <c r="AT97" i="7" s="1"/>
  <c r="AJ97" i="7"/>
  <c r="AU97" i="7" s="1"/>
  <c r="AA98" i="7"/>
  <c r="AL98" i="7" s="1"/>
  <c r="AB98" i="7"/>
  <c r="AM98" i="7" s="1"/>
  <c r="O88" i="47" s="1"/>
  <c r="AC98" i="7"/>
  <c r="AN98" i="7" s="1"/>
  <c r="P88" i="47" s="1"/>
  <c r="AD98" i="7"/>
  <c r="AO98" i="7" s="1"/>
  <c r="Q88" i="47" s="1"/>
  <c r="AE98" i="7"/>
  <c r="AP98" i="7" s="1"/>
  <c r="R88" i="47" s="1"/>
  <c r="AF98" i="7"/>
  <c r="AQ98" i="7" s="1"/>
  <c r="AG98" i="7"/>
  <c r="AR98" i="7" s="1"/>
  <c r="AH98" i="7"/>
  <c r="AS98" i="7" s="1"/>
  <c r="AI98" i="7"/>
  <c r="AT98" i="7" s="1"/>
  <c r="AJ98" i="7"/>
  <c r="AU98" i="7" s="1"/>
  <c r="AA99" i="7"/>
  <c r="AL99" i="7" s="1"/>
  <c r="AB99" i="7"/>
  <c r="AM99" i="7" s="1"/>
  <c r="O89" i="47" s="1"/>
  <c r="AC99" i="7"/>
  <c r="AN99" i="7" s="1"/>
  <c r="P89" i="47" s="1"/>
  <c r="AD99" i="7"/>
  <c r="AO99" i="7" s="1"/>
  <c r="Q89" i="47" s="1"/>
  <c r="AE99" i="7"/>
  <c r="AP99" i="7" s="1"/>
  <c r="R89" i="47" s="1"/>
  <c r="AF99" i="7"/>
  <c r="AQ99" i="7" s="1"/>
  <c r="AG99" i="7"/>
  <c r="AR99" i="7" s="1"/>
  <c r="AH99" i="7"/>
  <c r="AS99" i="7" s="1"/>
  <c r="AI99" i="7"/>
  <c r="AT99" i="7" s="1"/>
  <c r="AJ99" i="7"/>
  <c r="AU99" i="7" s="1"/>
  <c r="AA100" i="7"/>
  <c r="AL100" i="7" s="1"/>
  <c r="AB100" i="7"/>
  <c r="AM100" i="7" s="1"/>
  <c r="O90" i="47" s="1"/>
  <c r="AC100" i="7"/>
  <c r="AN100" i="7" s="1"/>
  <c r="P90" i="47" s="1"/>
  <c r="AD100" i="7"/>
  <c r="AO100" i="7" s="1"/>
  <c r="Q90" i="47" s="1"/>
  <c r="AE100" i="7"/>
  <c r="AP100" i="7" s="1"/>
  <c r="R90" i="47" s="1"/>
  <c r="AF100" i="7"/>
  <c r="AQ100" i="7" s="1"/>
  <c r="AG100" i="7"/>
  <c r="AR100" i="7" s="1"/>
  <c r="AH100" i="7"/>
  <c r="AS100" i="7" s="1"/>
  <c r="AI100" i="7"/>
  <c r="AT100" i="7" s="1"/>
  <c r="AJ100" i="7"/>
  <c r="AU100" i="7" s="1"/>
  <c r="AG96" i="7"/>
  <c r="AR96" i="7" s="1"/>
  <c r="AH96" i="7"/>
  <c r="AS96" i="7" s="1"/>
  <c r="AI96" i="7"/>
  <c r="AT96" i="7" s="1"/>
  <c r="AJ96" i="7"/>
  <c r="AU96" i="7" s="1"/>
  <c r="AF96" i="7"/>
  <c r="AQ96" i="7" s="1"/>
  <c r="AB96" i="7"/>
  <c r="AM96" i="7" s="1"/>
  <c r="O86" i="47" s="1"/>
  <c r="AC96" i="7"/>
  <c r="AN96" i="7" s="1"/>
  <c r="P86" i="47" s="1"/>
  <c r="AD96" i="7"/>
  <c r="AO96" i="7" s="1"/>
  <c r="Q86" i="47" s="1"/>
  <c r="AE96" i="7"/>
  <c r="AP96" i="7" s="1"/>
  <c r="R86" i="47" s="1"/>
  <c r="AA96" i="7"/>
  <c r="AL96" i="7" s="1"/>
  <c r="AA92" i="7"/>
  <c r="AL92" i="7" s="1"/>
  <c r="AB92" i="7"/>
  <c r="AM92" i="7" s="1"/>
  <c r="O82" i="47" s="1"/>
  <c r="AC92" i="7"/>
  <c r="AN92" i="7" s="1"/>
  <c r="P82" i="47" s="1"/>
  <c r="AD92" i="7"/>
  <c r="AO92" i="7" s="1"/>
  <c r="Q82" i="47" s="1"/>
  <c r="AE92" i="7"/>
  <c r="AP92" i="7" s="1"/>
  <c r="R82" i="47" s="1"/>
  <c r="AF92" i="7"/>
  <c r="AQ92" i="7" s="1"/>
  <c r="AG92" i="7"/>
  <c r="AR92" i="7" s="1"/>
  <c r="AH92" i="7"/>
  <c r="AS92" i="7" s="1"/>
  <c r="AI92" i="7"/>
  <c r="AT92" i="7" s="1"/>
  <c r="AJ92" i="7"/>
  <c r="AU92" i="7" s="1"/>
  <c r="AA93" i="7"/>
  <c r="AL93" i="7" s="1"/>
  <c r="AB93" i="7"/>
  <c r="AM93" i="7" s="1"/>
  <c r="O83" i="47" s="1"/>
  <c r="AC93" i="7"/>
  <c r="AN93" i="7" s="1"/>
  <c r="P83" i="47" s="1"/>
  <c r="AD93" i="7"/>
  <c r="AO93" i="7" s="1"/>
  <c r="Q83" i="47" s="1"/>
  <c r="AE93" i="7"/>
  <c r="AP93" i="7" s="1"/>
  <c r="R83" i="47" s="1"/>
  <c r="AF93" i="7"/>
  <c r="AQ93" i="7" s="1"/>
  <c r="AG93" i="7"/>
  <c r="AR93" i="7" s="1"/>
  <c r="AH93" i="7"/>
  <c r="AS93" i="7" s="1"/>
  <c r="AI93" i="7"/>
  <c r="AT93" i="7" s="1"/>
  <c r="AJ93" i="7"/>
  <c r="AU93" i="7" s="1"/>
  <c r="AA94" i="7"/>
  <c r="AL94" i="7" s="1"/>
  <c r="AB94" i="7"/>
  <c r="AM94" i="7" s="1"/>
  <c r="O84" i="47" s="1"/>
  <c r="AC94" i="7"/>
  <c r="AN94" i="7" s="1"/>
  <c r="P84" i="47" s="1"/>
  <c r="AD94" i="7"/>
  <c r="AO94" i="7" s="1"/>
  <c r="Q84" i="47" s="1"/>
  <c r="AE94" i="7"/>
  <c r="AP94" i="7" s="1"/>
  <c r="R84" i="47" s="1"/>
  <c r="AF94" i="7"/>
  <c r="AQ94" i="7" s="1"/>
  <c r="AG94" i="7"/>
  <c r="AR94" i="7" s="1"/>
  <c r="AH94" i="7"/>
  <c r="AS94" i="7" s="1"/>
  <c r="AI94" i="7"/>
  <c r="AT94" i="7" s="1"/>
  <c r="AJ94" i="7"/>
  <c r="AU94" i="7" s="1"/>
  <c r="AA95" i="7"/>
  <c r="AL95" i="7" s="1"/>
  <c r="AB95" i="7"/>
  <c r="AM95" i="7" s="1"/>
  <c r="O85" i="47" s="1"/>
  <c r="AC95" i="7"/>
  <c r="AN95" i="7" s="1"/>
  <c r="P85" i="47" s="1"/>
  <c r="AD95" i="7"/>
  <c r="AO95" i="7" s="1"/>
  <c r="Q85" i="47" s="1"/>
  <c r="AE95" i="7"/>
  <c r="AP95" i="7" s="1"/>
  <c r="R85" i="47" s="1"/>
  <c r="AF95" i="7"/>
  <c r="AQ95" i="7" s="1"/>
  <c r="AG95" i="7"/>
  <c r="AR95" i="7" s="1"/>
  <c r="AH95" i="7"/>
  <c r="AS95" i="7" s="1"/>
  <c r="AI95" i="7"/>
  <c r="AT95" i="7" s="1"/>
  <c r="AJ95" i="7"/>
  <c r="AU95" i="7" s="1"/>
  <c r="AG91" i="7"/>
  <c r="AR91" i="7" s="1"/>
  <c r="AH91" i="7"/>
  <c r="AS91" i="7" s="1"/>
  <c r="AI91" i="7"/>
  <c r="AT91" i="7" s="1"/>
  <c r="AJ91" i="7"/>
  <c r="AU91" i="7" s="1"/>
  <c r="AF91" i="7"/>
  <c r="AQ91" i="7" s="1"/>
  <c r="AB91" i="7"/>
  <c r="AM91" i="7" s="1"/>
  <c r="O81" i="47" s="1"/>
  <c r="AC91" i="7"/>
  <c r="AN91" i="7" s="1"/>
  <c r="P81" i="47" s="1"/>
  <c r="AD91" i="7"/>
  <c r="AO91" i="7" s="1"/>
  <c r="Q81" i="47" s="1"/>
  <c r="AE91" i="7"/>
  <c r="AP91" i="7" s="1"/>
  <c r="R81" i="47" s="1"/>
  <c r="AA91" i="7"/>
  <c r="AL91" i="7" s="1"/>
  <c r="AA87" i="7"/>
  <c r="AL87" i="7" s="1"/>
  <c r="AB87" i="7"/>
  <c r="AM87" i="7" s="1"/>
  <c r="O77" i="47" s="1"/>
  <c r="AC87" i="7"/>
  <c r="AN87" i="7" s="1"/>
  <c r="P77" i="47" s="1"/>
  <c r="AD87" i="7"/>
  <c r="AO87" i="7" s="1"/>
  <c r="Q77" i="47" s="1"/>
  <c r="AE87" i="7"/>
  <c r="AP87" i="7" s="1"/>
  <c r="R77" i="47" s="1"/>
  <c r="AF87" i="7"/>
  <c r="AQ87" i="7" s="1"/>
  <c r="AG87" i="7"/>
  <c r="AR87" i="7" s="1"/>
  <c r="AH87" i="7"/>
  <c r="AS87" i="7" s="1"/>
  <c r="AI87" i="7"/>
  <c r="AT87" i="7" s="1"/>
  <c r="AJ87" i="7"/>
  <c r="AU87" i="7" s="1"/>
  <c r="AA88" i="7"/>
  <c r="AL88" i="7" s="1"/>
  <c r="AB88" i="7"/>
  <c r="AM88" i="7" s="1"/>
  <c r="O78" i="47" s="1"/>
  <c r="AC88" i="7"/>
  <c r="AN88" i="7" s="1"/>
  <c r="P78" i="47" s="1"/>
  <c r="AD88" i="7"/>
  <c r="AO88" i="7" s="1"/>
  <c r="Q78" i="47" s="1"/>
  <c r="AE88" i="7"/>
  <c r="AP88" i="7" s="1"/>
  <c r="R78" i="47" s="1"/>
  <c r="AF88" i="7"/>
  <c r="AQ88" i="7" s="1"/>
  <c r="AG88" i="7"/>
  <c r="AR88" i="7" s="1"/>
  <c r="AH88" i="7"/>
  <c r="AS88" i="7" s="1"/>
  <c r="AI88" i="7"/>
  <c r="AT88" i="7" s="1"/>
  <c r="AJ88" i="7"/>
  <c r="AU88" i="7" s="1"/>
  <c r="AA89" i="7"/>
  <c r="AL89" i="7" s="1"/>
  <c r="AB89" i="7"/>
  <c r="AM89" i="7" s="1"/>
  <c r="O79" i="47" s="1"/>
  <c r="AC89" i="7"/>
  <c r="AN89" i="7" s="1"/>
  <c r="P79" i="47" s="1"/>
  <c r="AD89" i="7"/>
  <c r="AO89" i="7" s="1"/>
  <c r="Q79" i="47" s="1"/>
  <c r="AE89" i="7"/>
  <c r="AP89" i="7" s="1"/>
  <c r="R79" i="47" s="1"/>
  <c r="AF89" i="7"/>
  <c r="AQ89" i="7" s="1"/>
  <c r="AG89" i="7"/>
  <c r="AR89" i="7" s="1"/>
  <c r="AH89" i="7"/>
  <c r="AS89" i="7" s="1"/>
  <c r="AI89" i="7"/>
  <c r="AT89" i="7" s="1"/>
  <c r="AJ89" i="7"/>
  <c r="AU89" i="7" s="1"/>
  <c r="AA90" i="7"/>
  <c r="AL90" i="7" s="1"/>
  <c r="AB90" i="7"/>
  <c r="AM90" i="7" s="1"/>
  <c r="O80" i="47" s="1"/>
  <c r="AC90" i="7"/>
  <c r="AN90" i="7" s="1"/>
  <c r="P80" i="47" s="1"/>
  <c r="AD90" i="7"/>
  <c r="AO90" i="7" s="1"/>
  <c r="Q80" i="47" s="1"/>
  <c r="AE90" i="7"/>
  <c r="AP90" i="7" s="1"/>
  <c r="R80" i="47" s="1"/>
  <c r="AF90" i="7"/>
  <c r="AQ90" i="7" s="1"/>
  <c r="AG90" i="7"/>
  <c r="AR90" i="7" s="1"/>
  <c r="AH90" i="7"/>
  <c r="AS90" i="7" s="1"/>
  <c r="AI90" i="7"/>
  <c r="AT90" i="7" s="1"/>
  <c r="AJ90" i="7"/>
  <c r="AU90" i="7" s="1"/>
  <c r="AG86" i="7"/>
  <c r="AR86" i="7" s="1"/>
  <c r="AH86" i="7"/>
  <c r="AS86" i="7" s="1"/>
  <c r="AI86" i="7"/>
  <c r="AT86" i="7" s="1"/>
  <c r="AJ86" i="7"/>
  <c r="AU86" i="7" s="1"/>
  <c r="AF86" i="7"/>
  <c r="AQ86" i="7" s="1"/>
  <c r="AB86" i="7"/>
  <c r="AM86" i="7" s="1"/>
  <c r="O76" i="47" s="1"/>
  <c r="AC86" i="7"/>
  <c r="AN86" i="7" s="1"/>
  <c r="P76" i="47" s="1"/>
  <c r="AD86" i="7"/>
  <c r="AO86" i="7" s="1"/>
  <c r="Q76" i="47" s="1"/>
  <c r="AE86" i="7"/>
  <c r="AP86" i="7" s="1"/>
  <c r="R76" i="47" s="1"/>
  <c r="AA86" i="7"/>
  <c r="AL86" i="7" s="1"/>
  <c r="AA82" i="7"/>
  <c r="AL82" i="7" s="1"/>
  <c r="AB82" i="7"/>
  <c r="AM82" i="7" s="1"/>
  <c r="O72" i="47" s="1"/>
  <c r="AC82" i="7"/>
  <c r="AN82" i="7" s="1"/>
  <c r="P72" i="47" s="1"/>
  <c r="AD82" i="7"/>
  <c r="AO82" i="7" s="1"/>
  <c r="Q72" i="47" s="1"/>
  <c r="AE82" i="7"/>
  <c r="AP82" i="7" s="1"/>
  <c r="R72" i="47" s="1"/>
  <c r="AF82" i="7"/>
  <c r="AQ82" i="7" s="1"/>
  <c r="AG82" i="7"/>
  <c r="AR82" i="7" s="1"/>
  <c r="AH82" i="7"/>
  <c r="AS82" i="7" s="1"/>
  <c r="AI82" i="7"/>
  <c r="AT82" i="7" s="1"/>
  <c r="AJ82" i="7"/>
  <c r="AU82" i="7" s="1"/>
  <c r="AA83" i="7"/>
  <c r="AL83" i="7" s="1"/>
  <c r="AB83" i="7"/>
  <c r="AM83" i="7" s="1"/>
  <c r="O73" i="47" s="1"/>
  <c r="AC83" i="7"/>
  <c r="AN83" i="7" s="1"/>
  <c r="P73" i="47" s="1"/>
  <c r="AD83" i="7"/>
  <c r="AO83" i="7" s="1"/>
  <c r="Q73" i="47" s="1"/>
  <c r="AE83" i="7"/>
  <c r="AP83" i="7" s="1"/>
  <c r="R73" i="47" s="1"/>
  <c r="AF83" i="7"/>
  <c r="AQ83" i="7" s="1"/>
  <c r="AG83" i="7"/>
  <c r="AR83" i="7" s="1"/>
  <c r="AH83" i="7"/>
  <c r="AS83" i="7" s="1"/>
  <c r="AI83" i="7"/>
  <c r="AT83" i="7" s="1"/>
  <c r="AJ83" i="7"/>
  <c r="AU83" i="7" s="1"/>
  <c r="AA84" i="7"/>
  <c r="AL84" i="7" s="1"/>
  <c r="AB84" i="7"/>
  <c r="AM84" i="7" s="1"/>
  <c r="O74" i="47" s="1"/>
  <c r="AC84" i="7"/>
  <c r="AN84" i="7" s="1"/>
  <c r="P74" i="47" s="1"/>
  <c r="AD84" i="7"/>
  <c r="AO84" i="7" s="1"/>
  <c r="Q74" i="47" s="1"/>
  <c r="AE84" i="7"/>
  <c r="AP84" i="7" s="1"/>
  <c r="R74" i="47" s="1"/>
  <c r="AF84" i="7"/>
  <c r="AQ84" i="7" s="1"/>
  <c r="AG84" i="7"/>
  <c r="AR84" i="7" s="1"/>
  <c r="AH84" i="7"/>
  <c r="AS84" i="7" s="1"/>
  <c r="AI84" i="7"/>
  <c r="AT84" i="7" s="1"/>
  <c r="AJ84" i="7"/>
  <c r="AU84" i="7" s="1"/>
  <c r="AA85" i="7"/>
  <c r="AL85" i="7" s="1"/>
  <c r="AB85" i="7"/>
  <c r="AM85" i="7" s="1"/>
  <c r="O75" i="47" s="1"/>
  <c r="AC85" i="7"/>
  <c r="AN85" i="7" s="1"/>
  <c r="P75" i="47" s="1"/>
  <c r="AD85" i="7"/>
  <c r="AO85" i="7" s="1"/>
  <c r="Q75" i="47" s="1"/>
  <c r="AE85" i="7"/>
  <c r="AP85" i="7" s="1"/>
  <c r="R75" i="47" s="1"/>
  <c r="AF85" i="7"/>
  <c r="AQ85" i="7" s="1"/>
  <c r="AG85" i="7"/>
  <c r="AR85" i="7" s="1"/>
  <c r="AH85" i="7"/>
  <c r="AS85" i="7" s="1"/>
  <c r="AI85" i="7"/>
  <c r="AT85" i="7" s="1"/>
  <c r="AJ85" i="7"/>
  <c r="AU85" i="7" s="1"/>
  <c r="AG81" i="7"/>
  <c r="AR81" i="7" s="1"/>
  <c r="AH81" i="7"/>
  <c r="AS81" i="7" s="1"/>
  <c r="AI81" i="7"/>
  <c r="AT81" i="7" s="1"/>
  <c r="AJ81" i="7"/>
  <c r="AU81" i="7" s="1"/>
  <c r="AF81" i="7"/>
  <c r="AQ81" i="7" s="1"/>
  <c r="AB81" i="7"/>
  <c r="AM81" i="7" s="1"/>
  <c r="O71" i="47" s="1"/>
  <c r="AC81" i="7"/>
  <c r="AN81" i="7" s="1"/>
  <c r="P71" i="47" s="1"/>
  <c r="AD81" i="7"/>
  <c r="AO81" i="7" s="1"/>
  <c r="Q71" i="47" s="1"/>
  <c r="AE81" i="7"/>
  <c r="AP81" i="7" s="1"/>
  <c r="R71" i="47" s="1"/>
  <c r="AA81" i="7"/>
  <c r="AL81" i="7" s="1"/>
  <c r="AA77" i="7"/>
  <c r="AL77" i="7" s="1"/>
  <c r="AB77" i="7"/>
  <c r="AM77" i="7" s="1"/>
  <c r="O67" i="47" s="1"/>
  <c r="AC77" i="7"/>
  <c r="AN77" i="7" s="1"/>
  <c r="P67" i="47" s="1"/>
  <c r="AD77" i="7"/>
  <c r="AO77" i="7" s="1"/>
  <c r="Q67" i="47" s="1"/>
  <c r="AE77" i="7"/>
  <c r="AP77" i="7" s="1"/>
  <c r="R67" i="47" s="1"/>
  <c r="AF77" i="7"/>
  <c r="AQ77" i="7" s="1"/>
  <c r="AG77" i="7"/>
  <c r="AR77" i="7" s="1"/>
  <c r="AH77" i="7"/>
  <c r="AS77" i="7" s="1"/>
  <c r="AI77" i="7"/>
  <c r="AT77" i="7" s="1"/>
  <c r="AJ77" i="7"/>
  <c r="AU77" i="7" s="1"/>
  <c r="AA78" i="7"/>
  <c r="AL78" i="7" s="1"/>
  <c r="AB78" i="7"/>
  <c r="AM78" i="7" s="1"/>
  <c r="O68" i="47" s="1"/>
  <c r="AC78" i="7"/>
  <c r="AN78" i="7" s="1"/>
  <c r="P68" i="47" s="1"/>
  <c r="AD78" i="7"/>
  <c r="AO78" i="7" s="1"/>
  <c r="Q68" i="47" s="1"/>
  <c r="AE78" i="7"/>
  <c r="AP78" i="7" s="1"/>
  <c r="R68" i="47" s="1"/>
  <c r="AF78" i="7"/>
  <c r="AQ78" i="7" s="1"/>
  <c r="AG78" i="7"/>
  <c r="AR78" i="7" s="1"/>
  <c r="AH78" i="7"/>
  <c r="AS78" i="7" s="1"/>
  <c r="AI78" i="7"/>
  <c r="AT78" i="7" s="1"/>
  <c r="AJ78" i="7"/>
  <c r="AU78" i="7" s="1"/>
  <c r="AA79" i="7"/>
  <c r="AL79" i="7" s="1"/>
  <c r="AB79" i="7"/>
  <c r="AM79" i="7" s="1"/>
  <c r="O69" i="47" s="1"/>
  <c r="AC79" i="7"/>
  <c r="AN79" i="7" s="1"/>
  <c r="P69" i="47" s="1"/>
  <c r="AD79" i="7"/>
  <c r="AO79" i="7" s="1"/>
  <c r="Q69" i="47" s="1"/>
  <c r="AE79" i="7"/>
  <c r="AP79" i="7" s="1"/>
  <c r="R69" i="47" s="1"/>
  <c r="AF79" i="7"/>
  <c r="AQ79" i="7" s="1"/>
  <c r="AG79" i="7"/>
  <c r="AR79" i="7" s="1"/>
  <c r="AH79" i="7"/>
  <c r="AS79" i="7" s="1"/>
  <c r="AI79" i="7"/>
  <c r="AT79" i="7" s="1"/>
  <c r="AJ79" i="7"/>
  <c r="AU79" i="7" s="1"/>
  <c r="AA80" i="7"/>
  <c r="AL80" i="7" s="1"/>
  <c r="AB80" i="7"/>
  <c r="AM80" i="7" s="1"/>
  <c r="O70" i="47" s="1"/>
  <c r="AC80" i="7"/>
  <c r="AN80" i="7" s="1"/>
  <c r="P70" i="47" s="1"/>
  <c r="AD80" i="7"/>
  <c r="AO80" i="7" s="1"/>
  <c r="Q70" i="47" s="1"/>
  <c r="AE80" i="7"/>
  <c r="AP80" i="7" s="1"/>
  <c r="R70" i="47" s="1"/>
  <c r="AF80" i="7"/>
  <c r="AQ80" i="7" s="1"/>
  <c r="AG80" i="7"/>
  <c r="AR80" i="7" s="1"/>
  <c r="AH80" i="7"/>
  <c r="AS80" i="7" s="1"/>
  <c r="AI80" i="7"/>
  <c r="AT80" i="7" s="1"/>
  <c r="AJ80" i="7"/>
  <c r="AU80" i="7" s="1"/>
  <c r="AG76" i="7"/>
  <c r="AR76" i="7" s="1"/>
  <c r="AH76" i="7"/>
  <c r="AS76" i="7" s="1"/>
  <c r="AI76" i="7"/>
  <c r="AT76" i="7" s="1"/>
  <c r="AJ76" i="7"/>
  <c r="AU76" i="7" s="1"/>
  <c r="AF76" i="7"/>
  <c r="AQ76" i="7" s="1"/>
  <c r="AB76" i="7"/>
  <c r="AM76" i="7" s="1"/>
  <c r="O66" i="47" s="1"/>
  <c r="AC76" i="7"/>
  <c r="AN76" i="7" s="1"/>
  <c r="P66" i="47" s="1"/>
  <c r="AD76" i="7"/>
  <c r="AO76" i="7" s="1"/>
  <c r="Q66" i="47" s="1"/>
  <c r="AE76" i="7"/>
  <c r="AP76" i="7" s="1"/>
  <c r="R66" i="47" s="1"/>
  <c r="AA76" i="7"/>
  <c r="AL76" i="7" s="1"/>
  <c r="AA72" i="7"/>
  <c r="AL72" i="7" s="1"/>
  <c r="AB72" i="7"/>
  <c r="AM72" i="7" s="1"/>
  <c r="O62" i="47" s="1"/>
  <c r="AC72" i="7"/>
  <c r="AN72" i="7" s="1"/>
  <c r="P62" i="47" s="1"/>
  <c r="AD72" i="7"/>
  <c r="AO72" i="7" s="1"/>
  <c r="Q62" i="47" s="1"/>
  <c r="AE72" i="7"/>
  <c r="AP72" i="7" s="1"/>
  <c r="R62" i="47" s="1"/>
  <c r="AF72" i="7"/>
  <c r="AQ72" i="7" s="1"/>
  <c r="AG72" i="7"/>
  <c r="AR72" i="7" s="1"/>
  <c r="AH72" i="7"/>
  <c r="AS72" i="7" s="1"/>
  <c r="AI72" i="7"/>
  <c r="AT72" i="7" s="1"/>
  <c r="AJ72" i="7"/>
  <c r="AU72" i="7" s="1"/>
  <c r="AA73" i="7"/>
  <c r="AL73" i="7" s="1"/>
  <c r="AB73" i="7"/>
  <c r="AM73" i="7" s="1"/>
  <c r="O63" i="47" s="1"/>
  <c r="AC73" i="7"/>
  <c r="AN73" i="7" s="1"/>
  <c r="P63" i="47" s="1"/>
  <c r="AD73" i="7"/>
  <c r="AO73" i="7" s="1"/>
  <c r="Q63" i="47" s="1"/>
  <c r="AE73" i="7"/>
  <c r="AP73" i="7" s="1"/>
  <c r="R63" i="47" s="1"/>
  <c r="AF73" i="7"/>
  <c r="AQ73" i="7" s="1"/>
  <c r="AG73" i="7"/>
  <c r="AR73" i="7" s="1"/>
  <c r="AH73" i="7"/>
  <c r="AS73" i="7" s="1"/>
  <c r="AI73" i="7"/>
  <c r="AT73" i="7" s="1"/>
  <c r="AJ73" i="7"/>
  <c r="AU73" i="7" s="1"/>
  <c r="AA74" i="7"/>
  <c r="AL74" i="7" s="1"/>
  <c r="AB74" i="7"/>
  <c r="AM74" i="7" s="1"/>
  <c r="O64" i="47" s="1"/>
  <c r="AC74" i="7"/>
  <c r="AN74" i="7" s="1"/>
  <c r="P64" i="47" s="1"/>
  <c r="AD74" i="7"/>
  <c r="AO74" i="7" s="1"/>
  <c r="Q64" i="47" s="1"/>
  <c r="AE74" i="7"/>
  <c r="AP74" i="7" s="1"/>
  <c r="R64" i="47" s="1"/>
  <c r="AF74" i="7"/>
  <c r="AQ74" i="7" s="1"/>
  <c r="AG74" i="7"/>
  <c r="AR74" i="7" s="1"/>
  <c r="AH74" i="7"/>
  <c r="AS74" i="7" s="1"/>
  <c r="AI74" i="7"/>
  <c r="AT74" i="7" s="1"/>
  <c r="AJ74" i="7"/>
  <c r="AU74" i="7" s="1"/>
  <c r="AA75" i="7"/>
  <c r="AB75" i="7"/>
  <c r="AM75" i="7" s="1"/>
  <c r="O65" i="47" s="1"/>
  <c r="AC75" i="7"/>
  <c r="AN75" i="7" s="1"/>
  <c r="P65" i="47" s="1"/>
  <c r="AD75" i="7"/>
  <c r="AO75" i="7" s="1"/>
  <c r="Q65" i="47" s="1"/>
  <c r="AE75" i="7"/>
  <c r="AP75" i="7" s="1"/>
  <c r="R65" i="47" s="1"/>
  <c r="AF75" i="7"/>
  <c r="AQ75" i="7" s="1"/>
  <c r="AG75" i="7"/>
  <c r="AR75" i="7" s="1"/>
  <c r="AH75" i="7"/>
  <c r="AS75" i="7" s="1"/>
  <c r="AI75" i="7"/>
  <c r="AT75" i="7" s="1"/>
  <c r="AJ75" i="7"/>
  <c r="AU75" i="7" s="1"/>
  <c r="AG71" i="7"/>
  <c r="AR71" i="7" s="1"/>
  <c r="AH71" i="7"/>
  <c r="AS71" i="7" s="1"/>
  <c r="AI71" i="7"/>
  <c r="AT71" i="7" s="1"/>
  <c r="AJ71" i="7"/>
  <c r="AU71" i="7" s="1"/>
  <c r="AF71" i="7"/>
  <c r="AQ71" i="7" s="1"/>
  <c r="AB71" i="7"/>
  <c r="AM71" i="7" s="1"/>
  <c r="O61" i="47" s="1"/>
  <c r="AC71" i="7"/>
  <c r="AN71" i="7" s="1"/>
  <c r="P61" i="47" s="1"/>
  <c r="AD71" i="7"/>
  <c r="AO71" i="7" s="1"/>
  <c r="Q61" i="47" s="1"/>
  <c r="AE71" i="7"/>
  <c r="AP71" i="7" s="1"/>
  <c r="R61" i="47" s="1"/>
  <c r="AA71" i="7"/>
  <c r="AL71" i="7" s="1"/>
  <c r="AA67" i="7"/>
  <c r="AL67" i="7" s="1"/>
  <c r="AB67" i="7"/>
  <c r="AM67" i="7" s="1"/>
  <c r="O57" i="47" s="1"/>
  <c r="AC67" i="7"/>
  <c r="AN67" i="7" s="1"/>
  <c r="P57" i="47" s="1"/>
  <c r="AD67" i="7"/>
  <c r="AO67" i="7" s="1"/>
  <c r="Q57" i="47" s="1"/>
  <c r="AE67" i="7"/>
  <c r="AP67" i="7" s="1"/>
  <c r="R57" i="47" s="1"/>
  <c r="AF67" i="7"/>
  <c r="AQ67" i="7" s="1"/>
  <c r="AG67" i="7"/>
  <c r="AR67" i="7" s="1"/>
  <c r="AH67" i="7"/>
  <c r="AS67" i="7" s="1"/>
  <c r="AI67" i="7"/>
  <c r="AT67" i="7" s="1"/>
  <c r="AJ67" i="7"/>
  <c r="AU67" i="7" s="1"/>
  <c r="AA68" i="7"/>
  <c r="AL68" i="7" s="1"/>
  <c r="AB68" i="7"/>
  <c r="AM68" i="7" s="1"/>
  <c r="O58" i="47" s="1"/>
  <c r="AC68" i="7"/>
  <c r="AN68" i="7" s="1"/>
  <c r="P58" i="47" s="1"/>
  <c r="AD68" i="7"/>
  <c r="AO68" i="7" s="1"/>
  <c r="Q58" i="47" s="1"/>
  <c r="AE68" i="7"/>
  <c r="AP68" i="7" s="1"/>
  <c r="R58" i="47" s="1"/>
  <c r="AF68" i="7"/>
  <c r="AQ68" i="7" s="1"/>
  <c r="AG68" i="7"/>
  <c r="AR68" i="7" s="1"/>
  <c r="AH68" i="7"/>
  <c r="AS68" i="7" s="1"/>
  <c r="AI68" i="7"/>
  <c r="AT68" i="7" s="1"/>
  <c r="AJ68" i="7"/>
  <c r="AU68" i="7" s="1"/>
  <c r="AA69" i="7"/>
  <c r="AL69" i="7" s="1"/>
  <c r="AB69" i="7"/>
  <c r="AM69" i="7" s="1"/>
  <c r="O59" i="47" s="1"/>
  <c r="AC69" i="7"/>
  <c r="AN69" i="7" s="1"/>
  <c r="P59" i="47" s="1"/>
  <c r="AD69" i="7"/>
  <c r="AO69" i="7" s="1"/>
  <c r="Q59" i="47" s="1"/>
  <c r="AE69" i="7"/>
  <c r="AP69" i="7" s="1"/>
  <c r="R59" i="47" s="1"/>
  <c r="AF69" i="7"/>
  <c r="AQ69" i="7" s="1"/>
  <c r="AG69" i="7"/>
  <c r="AR69" i="7" s="1"/>
  <c r="AH69" i="7"/>
  <c r="AS69" i="7" s="1"/>
  <c r="AI69" i="7"/>
  <c r="AT69" i="7" s="1"/>
  <c r="AJ69" i="7"/>
  <c r="AU69" i="7" s="1"/>
  <c r="AA70" i="7"/>
  <c r="AL70" i="7" s="1"/>
  <c r="AB70" i="7"/>
  <c r="AM70" i="7" s="1"/>
  <c r="O60" i="47" s="1"/>
  <c r="AC70" i="7"/>
  <c r="AN70" i="7" s="1"/>
  <c r="P60" i="47" s="1"/>
  <c r="AD70" i="7"/>
  <c r="AO70" i="7" s="1"/>
  <c r="Q60" i="47" s="1"/>
  <c r="AE70" i="7"/>
  <c r="AP70" i="7" s="1"/>
  <c r="R60" i="47" s="1"/>
  <c r="AF70" i="7"/>
  <c r="AQ70" i="7" s="1"/>
  <c r="AG70" i="7"/>
  <c r="AR70" i="7" s="1"/>
  <c r="AH70" i="7"/>
  <c r="AS70" i="7" s="1"/>
  <c r="AI70" i="7"/>
  <c r="AT70" i="7" s="1"/>
  <c r="AJ70" i="7"/>
  <c r="AU70" i="7" s="1"/>
  <c r="AG66" i="7"/>
  <c r="AR66" i="7" s="1"/>
  <c r="AH66" i="7"/>
  <c r="AS66" i="7" s="1"/>
  <c r="AI66" i="7"/>
  <c r="AT66" i="7" s="1"/>
  <c r="AJ66" i="7"/>
  <c r="AU66" i="7" s="1"/>
  <c r="AF66" i="7"/>
  <c r="AQ66" i="7" s="1"/>
  <c r="AB66" i="7"/>
  <c r="AM66" i="7" s="1"/>
  <c r="O56" i="47" s="1"/>
  <c r="AC66" i="7"/>
  <c r="AN66" i="7" s="1"/>
  <c r="P56" i="47" s="1"/>
  <c r="AD66" i="7"/>
  <c r="AO66" i="7" s="1"/>
  <c r="Q56" i="47" s="1"/>
  <c r="AE66" i="7"/>
  <c r="AP66" i="7" s="1"/>
  <c r="R56" i="47" s="1"/>
  <c r="AA66" i="7"/>
  <c r="AL66" i="7" s="1"/>
  <c r="AA62" i="7"/>
  <c r="AL62" i="7" s="1"/>
  <c r="AB62" i="7"/>
  <c r="AM62" i="7" s="1"/>
  <c r="O52" i="47" s="1"/>
  <c r="AC62" i="7"/>
  <c r="AN62" i="7" s="1"/>
  <c r="P52" i="47" s="1"/>
  <c r="AD62" i="7"/>
  <c r="AO62" i="7" s="1"/>
  <c r="Q52" i="47" s="1"/>
  <c r="AE62" i="7"/>
  <c r="AP62" i="7" s="1"/>
  <c r="R52" i="47" s="1"/>
  <c r="AF62" i="7"/>
  <c r="AQ62" i="7" s="1"/>
  <c r="AG62" i="7"/>
  <c r="AR62" i="7" s="1"/>
  <c r="AH62" i="7"/>
  <c r="AS62" i="7" s="1"/>
  <c r="AI62" i="7"/>
  <c r="AT62" i="7" s="1"/>
  <c r="AJ62" i="7"/>
  <c r="AU62" i="7" s="1"/>
  <c r="AA63" i="7"/>
  <c r="AL63" i="7" s="1"/>
  <c r="AB63" i="7"/>
  <c r="AM63" i="7" s="1"/>
  <c r="O53" i="47" s="1"/>
  <c r="AC63" i="7"/>
  <c r="AN63" i="7" s="1"/>
  <c r="P53" i="47" s="1"/>
  <c r="AD63" i="7"/>
  <c r="AO63" i="7" s="1"/>
  <c r="Q53" i="47" s="1"/>
  <c r="AE63" i="7"/>
  <c r="AP63" i="7" s="1"/>
  <c r="R53" i="47" s="1"/>
  <c r="AF63" i="7"/>
  <c r="AQ63" i="7" s="1"/>
  <c r="AG63" i="7"/>
  <c r="AR63" i="7" s="1"/>
  <c r="AH63" i="7"/>
  <c r="AS63" i="7" s="1"/>
  <c r="AI63" i="7"/>
  <c r="AT63" i="7" s="1"/>
  <c r="AJ63" i="7"/>
  <c r="AU63" i="7" s="1"/>
  <c r="AA64" i="7"/>
  <c r="AL64" i="7" s="1"/>
  <c r="AB64" i="7"/>
  <c r="AM64" i="7" s="1"/>
  <c r="O54" i="47" s="1"/>
  <c r="AC64" i="7"/>
  <c r="AN64" i="7" s="1"/>
  <c r="P54" i="47" s="1"/>
  <c r="AD64" i="7"/>
  <c r="AO64" i="7" s="1"/>
  <c r="Q54" i="47" s="1"/>
  <c r="AE64" i="7"/>
  <c r="AP64" i="7" s="1"/>
  <c r="R54" i="47" s="1"/>
  <c r="AF64" i="7"/>
  <c r="AQ64" i="7" s="1"/>
  <c r="AG64" i="7"/>
  <c r="AR64" i="7" s="1"/>
  <c r="AH64" i="7"/>
  <c r="AS64" i="7" s="1"/>
  <c r="AI64" i="7"/>
  <c r="AT64" i="7" s="1"/>
  <c r="AJ64" i="7"/>
  <c r="AU64" i="7" s="1"/>
  <c r="AA65" i="7"/>
  <c r="AL65" i="7" s="1"/>
  <c r="AB65" i="7"/>
  <c r="AM65" i="7" s="1"/>
  <c r="O55" i="47" s="1"/>
  <c r="AC65" i="7"/>
  <c r="AN65" i="7" s="1"/>
  <c r="P55" i="47" s="1"/>
  <c r="AD65" i="7"/>
  <c r="AO65" i="7" s="1"/>
  <c r="Q55" i="47" s="1"/>
  <c r="AE65" i="7"/>
  <c r="AP65" i="7" s="1"/>
  <c r="R55" i="47" s="1"/>
  <c r="AF65" i="7"/>
  <c r="AQ65" i="7" s="1"/>
  <c r="AG65" i="7"/>
  <c r="AR65" i="7" s="1"/>
  <c r="AH65" i="7"/>
  <c r="AS65" i="7" s="1"/>
  <c r="AI65" i="7"/>
  <c r="AT65" i="7" s="1"/>
  <c r="AJ65" i="7"/>
  <c r="AU65" i="7" s="1"/>
  <c r="AG61" i="7"/>
  <c r="AR61" i="7" s="1"/>
  <c r="AH61" i="7"/>
  <c r="AS61" i="7" s="1"/>
  <c r="AI61" i="7"/>
  <c r="AT61" i="7" s="1"/>
  <c r="AJ61" i="7"/>
  <c r="AU61" i="7" s="1"/>
  <c r="AF61" i="7"/>
  <c r="AQ61" i="7" s="1"/>
  <c r="AB61" i="7"/>
  <c r="AM61" i="7" s="1"/>
  <c r="O51" i="47" s="1"/>
  <c r="AC61" i="7"/>
  <c r="AN61" i="7" s="1"/>
  <c r="P51" i="47" s="1"/>
  <c r="AD61" i="7"/>
  <c r="AO61" i="7" s="1"/>
  <c r="Q51" i="47" s="1"/>
  <c r="AE61" i="7"/>
  <c r="AP61" i="7" s="1"/>
  <c r="R51" i="47" s="1"/>
  <c r="AA61" i="7"/>
  <c r="AL61" i="7" s="1"/>
  <c r="AA57" i="7"/>
  <c r="AL57" i="7" s="1"/>
  <c r="AB57" i="7"/>
  <c r="AM57" i="7" s="1"/>
  <c r="O47" i="47" s="1"/>
  <c r="AC57" i="7"/>
  <c r="AN57" i="7" s="1"/>
  <c r="P47" i="47" s="1"/>
  <c r="AD57" i="7"/>
  <c r="AO57" i="7" s="1"/>
  <c r="Q47" i="47" s="1"/>
  <c r="AE57" i="7"/>
  <c r="AP57" i="7" s="1"/>
  <c r="R47" i="47" s="1"/>
  <c r="AF57" i="7"/>
  <c r="AQ57" i="7" s="1"/>
  <c r="AG57" i="7"/>
  <c r="AR57" i="7" s="1"/>
  <c r="AH57" i="7"/>
  <c r="AS57" i="7" s="1"/>
  <c r="AI57" i="7"/>
  <c r="AT57" i="7" s="1"/>
  <c r="AJ57" i="7"/>
  <c r="AU57" i="7" s="1"/>
  <c r="AA58" i="7"/>
  <c r="AL58" i="7" s="1"/>
  <c r="AB58" i="7"/>
  <c r="AM58" i="7" s="1"/>
  <c r="O48" i="47" s="1"/>
  <c r="AC58" i="7"/>
  <c r="AN58" i="7" s="1"/>
  <c r="P48" i="47" s="1"/>
  <c r="AD58" i="7"/>
  <c r="AO58" i="7" s="1"/>
  <c r="Q48" i="47" s="1"/>
  <c r="AE58" i="7"/>
  <c r="AP58" i="7" s="1"/>
  <c r="R48" i="47" s="1"/>
  <c r="AF58" i="7"/>
  <c r="AQ58" i="7" s="1"/>
  <c r="AG58" i="7"/>
  <c r="AR58" i="7" s="1"/>
  <c r="AH58" i="7"/>
  <c r="AS58" i="7" s="1"/>
  <c r="AI58" i="7"/>
  <c r="AT58" i="7" s="1"/>
  <c r="AJ58" i="7"/>
  <c r="AU58" i="7" s="1"/>
  <c r="AA59" i="7"/>
  <c r="AL59" i="7" s="1"/>
  <c r="AB59" i="7"/>
  <c r="AM59" i="7" s="1"/>
  <c r="O49" i="47" s="1"/>
  <c r="AC59" i="7"/>
  <c r="AN59" i="7" s="1"/>
  <c r="P49" i="47" s="1"/>
  <c r="AD59" i="7"/>
  <c r="AO59" i="7" s="1"/>
  <c r="Q49" i="47" s="1"/>
  <c r="AE59" i="7"/>
  <c r="AP59" i="7" s="1"/>
  <c r="R49" i="47" s="1"/>
  <c r="AF59" i="7"/>
  <c r="AQ59" i="7" s="1"/>
  <c r="AG59" i="7"/>
  <c r="AR59" i="7" s="1"/>
  <c r="AH59" i="7"/>
  <c r="AS59" i="7" s="1"/>
  <c r="AI59" i="7"/>
  <c r="AT59" i="7" s="1"/>
  <c r="AJ59" i="7"/>
  <c r="AU59" i="7" s="1"/>
  <c r="AA60" i="7"/>
  <c r="AL60" i="7" s="1"/>
  <c r="AB60" i="7"/>
  <c r="AM60" i="7" s="1"/>
  <c r="O50" i="47" s="1"/>
  <c r="AC60" i="7"/>
  <c r="AN60" i="7" s="1"/>
  <c r="P50" i="47" s="1"/>
  <c r="AD60" i="7"/>
  <c r="AO60" i="7" s="1"/>
  <c r="Q50" i="47" s="1"/>
  <c r="AE60" i="7"/>
  <c r="AP60" i="7" s="1"/>
  <c r="R50" i="47" s="1"/>
  <c r="AF60" i="7"/>
  <c r="AQ60" i="7" s="1"/>
  <c r="AG60" i="7"/>
  <c r="AR60" i="7" s="1"/>
  <c r="AH60" i="7"/>
  <c r="AS60" i="7" s="1"/>
  <c r="AI60" i="7"/>
  <c r="AT60" i="7" s="1"/>
  <c r="AJ60" i="7"/>
  <c r="AU60" i="7" s="1"/>
  <c r="AG56" i="7"/>
  <c r="AR56" i="7" s="1"/>
  <c r="AH56" i="7"/>
  <c r="AS56" i="7" s="1"/>
  <c r="AI56" i="7"/>
  <c r="AT56" i="7" s="1"/>
  <c r="AJ56" i="7"/>
  <c r="AU56" i="7" s="1"/>
  <c r="AB56" i="7"/>
  <c r="AM56" i="7" s="1"/>
  <c r="O46" i="47" s="1"/>
  <c r="AC56" i="7"/>
  <c r="AN56" i="7" s="1"/>
  <c r="P46" i="47" s="1"/>
  <c r="AD56" i="7"/>
  <c r="AO56" i="7" s="1"/>
  <c r="Q46" i="47" s="1"/>
  <c r="AE56" i="7"/>
  <c r="AP56" i="7" s="1"/>
  <c r="R46" i="47" s="1"/>
  <c r="AF56" i="7"/>
  <c r="AQ56" i="7" s="1"/>
  <c r="AA56" i="7"/>
  <c r="AL56" i="7" s="1"/>
  <c r="AA52" i="7"/>
  <c r="AL52" i="7" s="1"/>
  <c r="AB52" i="7"/>
  <c r="AM52" i="7" s="1"/>
  <c r="O42" i="47" s="1"/>
  <c r="AC52" i="7"/>
  <c r="AN52" i="7" s="1"/>
  <c r="P42" i="47" s="1"/>
  <c r="AD52" i="7"/>
  <c r="AO52" i="7" s="1"/>
  <c r="Q42" i="47" s="1"/>
  <c r="AE52" i="7"/>
  <c r="AP52" i="7" s="1"/>
  <c r="R42" i="47" s="1"/>
  <c r="AF52" i="7"/>
  <c r="AQ52" i="7" s="1"/>
  <c r="AG52" i="7"/>
  <c r="AR52" i="7" s="1"/>
  <c r="AH52" i="7"/>
  <c r="AS52" i="7" s="1"/>
  <c r="AI52" i="7"/>
  <c r="AT52" i="7" s="1"/>
  <c r="AJ52" i="7"/>
  <c r="AU52" i="7" s="1"/>
  <c r="AA53" i="7"/>
  <c r="AL53" i="7" s="1"/>
  <c r="AB53" i="7"/>
  <c r="AM53" i="7" s="1"/>
  <c r="O43" i="47" s="1"/>
  <c r="AC53" i="7"/>
  <c r="AN53" i="7" s="1"/>
  <c r="P43" i="47" s="1"/>
  <c r="AD53" i="7"/>
  <c r="AO53" i="7" s="1"/>
  <c r="Q43" i="47" s="1"/>
  <c r="AE53" i="7"/>
  <c r="AP53" i="7" s="1"/>
  <c r="R43" i="47" s="1"/>
  <c r="AF53" i="7"/>
  <c r="AQ53" i="7" s="1"/>
  <c r="AG53" i="7"/>
  <c r="AR53" i="7" s="1"/>
  <c r="AH53" i="7"/>
  <c r="AS53" i="7" s="1"/>
  <c r="AI53" i="7"/>
  <c r="AT53" i="7" s="1"/>
  <c r="AJ53" i="7"/>
  <c r="AU53" i="7" s="1"/>
  <c r="AA54" i="7"/>
  <c r="AL54" i="7" s="1"/>
  <c r="AB54" i="7"/>
  <c r="AM54" i="7" s="1"/>
  <c r="O44" i="47" s="1"/>
  <c r="AC54" i="7"/>
  <c r="AN54" i="7" s="1"/>
  <c r="P44" i="47" s="1"/>
  <c r="AD54" i="7"/>
  <c r="AO54" i="7" s="1"/>
  <c r="Q44" i="47" s="1"/>
  <c r="AE54" i="7"/>
  <c r="AP54" i="7" s="1"/>
  <c r="R44" i="47" s="1"/>
  <c r="AF54" i="7"/>
  <c r="AQ54" i="7" s="1"/>
  <c r="AG54" i="7"/>
  <c r="AR54" i="7" s="1"/>
  <c r="AH54" i="7"/>
  <c r="AS54" i="7" s="1"/>
  <c r="AI54" i="7"/>
  <c r="AT54" i="7" s="1"/>
  <c r="AJ54" i="7"/>
  <c r="AU54" i="7" s="1"/>
  <c r="AA55" i="7"/>
  <c r="AL55" i="7" s="1"/>
  <c r="AB55" i="7"/>
  <c r="AM55" i="7" s="1"/>
  <c r="O45" i="47" s="1"/>
  <c r="AC55" i="7"/>
  <c r="AN55" i="7" s="1"/>
  <c r="P45" i="47" s="1"/>
  <c r="AD55" i="7"/>
  <c r="AO55" i="7" s="1"/>
  <c r="Q45" i="47" s="1"/>
  <c r="AE55" i="7"/>
  <c r="AP55" i="7" s="1"/>
  <c r="R45" i="47" s="1"/>
  <c r="AF55" i="7"/>
  <c r="AQ55" i="7" s="1"/>
  <c r="AG55" i="7"/>
  <c r="AR55" i="7" s="1"/>
  <c r="AH55" i="7"/>
  <c r="AS55" i="7" s="1"/>
  <c r="AI55" i="7"/>
  <c r="AT55" i="7" s="1"/>
  <c r="AJ55" i="7"/>
  <c r="AU55" i="7" s="1"/>
  <c r="AG51" i="7"/>
  <c r="AR51" i="7" s="1"/>
  <c r="AH51" i="7"/>
  <c r="AS51" i="7" s="1"/>
  <c r="AI51" i="7"/>
  <c r="AT51" i="7" s="1"/>
  <c r="AJ51" i="7"/>
  <c r="AU51" i="7" s="1"/>
  <c r="AF51" i="7"/>
  <c r="AQ51" i="7" s="1"/>
  <c r="AB51" i="7"/>
  <c r="AM51" i="7" s="1"/>
  <c r="O41" i="47" s="1"/>
  <c r="AC51" i="7"/>
  <c r="AN51" i="7" s="1"/>
  <c r="P41" i="47" s="1"/>
  <c r="AD51" i="7"/>
  <c r="AO51" i="7" s="1"/>
  <c r="Q41" i="47" s="1"/>
  <c r="AE51" i="7"/>
  <c r="AP51" i="7" s="1"/>
  <c r="R41" i="47" s="1"/>
  <c r="AA51" i="7"/>
  <c r="AL51" i="7" s="1"/>
  <c r="AA47" i="7"/>
  <c r="AL47" i="7" s="1"/>
  <c r="AB47" i="7"/>
  <c r="AM47" i="7" s="1"/>
  <c r="O37" i="47" s="1"/>
  <c r="AC47" i="7"/>
  <c r="AN47" i="7" s="1"/>
  <c r="P37" i="47" s="1"/>
  <c r="AD47" i="7"/>
  <c r="AO47" i="7" s="1"/>
  <c r="Q37" i="47" s="1"/>
  <c r="AE47" i="7"/>
  <c r="AP47" i="7" s="1"/>
  <c r="R37" i="47" s="1"/>
  <c r="AF47" i="7"/>
  <c r="AQ47" i="7" s="1"/>
  <c r="AG47" i="7"/>
  <c r="AR47" i="7" s="1"/>
  <c r="AH47" i="7"/>
  <c r="AS47" i="7" s="1"/>
  <c r="AI47" i="7"/>
  <c r="AT47" i="7" s="1"/>
  <c r="AJ47" i="7"/>
  <c r="AU47" i="7" s="1"/>
  <c r="AA48" i="7"/>
  <c r="AL48" i="7" s="1"/>
  <c r="AB48" i="7"/>
  <c r="AM48" i="7" s="1"/>
  <c r="O38" i="47" s="1"/>
  <c r="AC48" i="7"/>
  <c r="AN48" i="7" s="1"/>
  <c r="P38" i="47" s="1"/>
  <c r="AD48" i="7"/>
  <c r="AO48" i="7" s="1"/>
  <c r="Q38" i="47" s="1"/>
  <c r="AE48" i="7"/>
  <c r="AP48" i="7" s="1"/>
  <c r="R38" i="47" s="1"/>
  <c r="AF48" i="7"/>
  <c r="AQ48" i="7" s="1"/>
  <c r="AG48" i="7"/>
  <c r="AR48" i="7" s="1"/>
  <c r="AH48" i="7"/>
  <c r="AS48" i="7" s="1"/>
  <c r="AI48" i="7"/>
  <c r="AT48" i="7" s="1"/>
  <c r="AJ48" i="7"/>
  <c r="AU48" i="7" s="1"/>
  <c r="AA49" i="7"/>
  <c r="AL49" i="7" s="1"/>
  <c r="AB49" i="7"/>
  <c r="AM49" i="7" s="1"/>
  <c r="O39" i="47" s="1"/>
  <c r="AC49" i="7"/>
  <c r="AN49" i="7" s="1"/>
  <c r="P39" i="47" s="1"/>
  <c r="AD49" i="7"/>
  <c r="AO49" i="7" s="1"/>
  <c r="Q39" i="47" s="1"/>
  <c r="AE49" i="7"/>
  <c r="AP49" i="7" s="1"/>
  <c r="R39" i="47" s="1"/>
  <c r="AF49" i="7"/>
  <c r="AQ49" i="7" s="1"/>
  <c r="AG49" i="7"/>
  <c r="AR49" i="7" s="1"/>
  <c r="AH49" i="7"/>
  <c r="AS49" i="7" s="1"/>
  <c r="AI49" i="7"/>
  <c r="AT49" i="7" s="1"/>
  <c r="AJ49" i="7"/>
  <c r="AU49" i="7" s="1"/>
  <c r="AA50" i="7"/>
  <c r="AL50" i="7" s="1"/>
  <c r="AB50" i="7"/>
  <c r="AM50" i="7" s="1"/>
  <c r="O40" i="47" s="1"/>
  <c r="AC50" i="7"/>
  <c r="AN50" i="7" s="1"/>
  <c r="P40" i="47" s="1"/>
  <c r="AD50" i="7"/>
  <c r="AO50" i="7" s="1"/>
  <c r="Q40" i="47" s="1"/>
  <c r="AE50" i="7"/>
  <c r="AP50" i="7" s="1"/>
  <c r="R40" i="47" s="1"/>
  <c r="AF50" i="7"/>
  <c r="AQ50" i="7" s="1"/>
  <c r="AG50" i="7"/>
  <c r="AR50" i="7" s="1"/>
  <c r="AH50" i="7"/>
  <c r="AS50" i="7" s="1"/>
  <c r="AI50" i="7"/>
  <c r="AT50" i="7" s="1"/>
  <c r="AJ50" i="7"/>
  <c r="AU50" i="7" s="1"/>
  <c r="AG46" i="7"/>
  <c r="AR46" i="7" s="1"/>
  <c r="AH46" i="7"/>
  <c r="AS46" i="7" s="1"/>
  <c r="AI46" i="7"/>
  <c r="AT46" i="7" s="1"/>
  <c r="AJ46" i="7"/>
  <c r="AU46" i="7" s="1"/>
  <c r="AF46" i="7"/>
  <c r="AQ46" i="7" s="1"/>
  <c r="AB46" i="7"/>
  <c r="AM46" i="7" s="1"/>
  <c r="O36" i="47" s="1"/>
  <c r="AC46" i="7"/>
  <c r="AN46" i="7" s="1"/>
  <c r="P36" i="47" s="1"/>
  <c r="AD46" i="7"/>
  <c r="AO46" i="7" s="1"/>
  <c r="Q36" i="47" s="1"/>
  <c r="AE46" i="7"/>
  <c r="AP46" i="7" s="1"/>
  <c r="R36" i="47" s="1"/>
  <c r="AA46" i="7"/>
  <c r="AL46" i="7" s="1"/>
  <c r="AA42" i="7"/>
  <c r="AL42" i="7" s="1"/>
  <c r="AB42" i="7"/>
  <c r="AM42" i="7" s="1"/>
  <c r="O32" i="47" s="1"/>
  <c r="AC42" i="7"/>
  <c r="AN42" i="7" s="1"/>
  <c r="P32" i="47" s="1"/>
  <c r="AD42" i="7"/>
  <c r="AO42" i="7" s="1"/>
  <c r="Q32" i="47" s="1"/>
  <c r="AE42" i="7"/>
  <c r="AP42" i="7" s="1"/>
  <c r="R32" i="47" s="1"/>
  <c r="AF42" i="7"/>
  <c r="AQ42" i="7" s="1"/>
  <c r="AG42" i="7"/>
  <c r="AR42" i="7" s="1"/>
  <c r="AH42" i="7"/>
  <c r="AS42" i="7" s="1"/>
  <c r="AI42" i="7"/>
  <c r="AT42" i="7" s="1"/>
  <c r="AJ42" i="7"/>
  <c r="AU42" i="7" s="1"/>
  <c r="AA43" i="7"/>
  <c r="AL43" i="7" s="1"/>
  <c r="AB43" i="7"/>
  <c r="AM43" i="7" s="1"/>
  <c r="O33" i="47" s="1"/>
  <c r="AC43" i="7"/>
  <c r="AN43" i="7" s="1"/>
  <c r="P33" i="47" s="1"/>
  <c r="AD43" i="7"/>
  <c r="AO43" i="7" s="1"/>
  <c r="Q33" i="47" s="1"/>
  <c r="AE43" i="7"/>
  <c r="AP43" i="7" s="1"/>
  <c r="R33" i="47" s="1"/>
  <c r="AF43" i="7"/>
  <c r="AQ43" i="7" s="1"/>
  <c r="AG43" i="7"/>
  <c r="AR43" i="7" s="1"/>
  <c r="AH43" i="7"/>
  <c r="AS43" i="7" s="1"/>
  <c r="AI43" i="7"/>
  <c r="AT43" i="7" s="1"/>
  <c r="AJ43" i="7"/>
  <c r="AU43" i="7" s="1"/>
  <c r="AA44" i="7"/>
  <c r="AL44" i="7" s="1"/>
  <c r="AB44" i="7"/>
  <c r="AM44" i="7" s="1"/>
  <c r="O34" i="47" s="1"/>
  <c r="AC44" i="7"/>
  <c r="AN44" i="7" s="1"/>
  <c r="P34" i="47" s="1"/>
  <c r="AD44" i="7"/>
  <c r="AO44" i="7" s="1"/>
  <c r="Q34" i="47" s="1"/>
  <c r="AE44" i="7"/>
  <c r="AP44" i="7" s="1"/>
  <c r="R34" i="47" s="1"/>
  <c r="AF44" i="7"/>
  <c r="AQ44" i="7" s="1"/>
  <c r="AG44" i="7"/>
  <c r="AR44" i="7" s="1"/>
  <c r="AH44" i="7"/>
  <c r="AS44" i="7" s="1"/>
  <c r="AI44" i="7"/>
  <c r="AT44" i="7" s="1"/>
  <c r="AJ44" i="7"/>
  <c r="AU44" i="7" s="1"/>
  <c r="AA45" i="7"/>
  <c r="AL45" i="7" s="1"/>
  <c r="AB45" i="7"/>
  <c r="AM45" i="7" s="1"/>
  <c r="O35" i="47" s="1"/>
  <c r="AC45" i="7"/>
  <c r="AN45" i="7" s="1"/>
  <c r="P35" i="47" s="1"/>
  <c r="AD45" i="7"/>
  <c r="AO45" i="7" s="1"/>
  <c r="Q35" i="47" s="1"/>
  <c r="AE45" i="7"/>
  <c r="AP45" i="7" s="1"/>
  <c r="R35" i="47" s="1"/>
  <c r="AF45" i="7"/>
  <c r="AQ45" i="7" s="1"/>
  <c r="AG45" i="7"/>
  <c r="AR45" i="7" s="1"/>
  <c r="AH45" i="7"/>
  <c r="AS45" i="7" s="1"/>
  <c r="AI45" i="7"/>
  <c r="AT45" i="7" s="1"/>
  <c r="AJ45" i="7"/>
  <c r="AU45" i="7" s="1"/>
  <c r="AG41" i="7"/>
  <c r="AR41" i="7" s="1"/>
  <c r="AH41" i="7"/>
  <c r="AS41" i="7" s="1"/>
  <c r="AI41" i="7"/>
  <c r="AT41" i="7" s="1"/>
  <c r="AJ41" i="7"/>
  <c r="AU41" i="7" s="1"/>
  <c r="AF41" i="7"/>
  <c r="AQ41" i="7" s="1"/>
  <c r="AB41" i="7"/>
  <c r="AM41" i="7" s="1"/>
  <c r="O31" i="47" s="1"/>
  <c r="AC41" i="7"/>
  <c r="AN41" i="7" s="1"/>
  <c r="P31" i="47" s="1"/>
  <c r="AD41" i="7"/>
  <c r="AO41" i="7" s="1"/>
  <c r="Q31" i="47" s="1"/>
  <c r="AE41" i="7"/>
  <c r="AP41" i="7" s="1"/>
  <c r="R31" i="47" s="1"/>
  <c r="AA41" i="7"/>
  <c r="AL41" i="7" s="1"/>
  <c r="AA37" i="7"/>
  <c r="AL37" i="7" s="1"/>
  <c r="AB37" i="7"/>
  <c r="AM37" i="7" s="1"/>
  <c r="O27" i="47" s="1"/>
  <c r="AC37" i="7"/>
  <c r="AN37" i="7" s="1"/>
  <c r="P27" i="47" s="1"/>
  <c r="AD37" i="7"/>
  <c r="AO37" i="7" s="1"/>
  <c r="Q27" i="47" s="1"/>
  <c r="AE37" i="7"/>
  <c r="AP37" i="7" s="1"/>
  <c r="R27" i="47" s="1"/>
  <c r="AF37" i="7"/>
  <c r="AQ37" i="7" s="1"/>
  <c r="AG37" i="7"/>
  <c r="AR37" i="7" s="1"/>
  <c r="AH37" i="7"/>
  <c r="AS37" i="7" s="1"/>
  <c r="AI37" i="7"/>
  <c r="AT37" i="7" s="1"/>
  <c r="AJ37" i="7"/>
  <c r="AU37" i="7" s="1"/>
  <c r="AA38" i="7"/>
  <c r="AL38" i="7" s="1"/>
  <c r="AB38" i="7"/>
  <c r="AM38" i="7" s="1"/>
  <c r="O28" i="47" s="1"/>
  <c r="AC38" i="7"/>
  <c r="AN38" i="7" s="1"/>
  <c r="P28" i="47" s="1"/>
  <c r="AD38" i="7"/>
  <c r="AO38" i="7" s="1"/>
  <c r="Q28" i="47" s="1"/>
  <c r="AE38" i="7"/>
  <c r="AP38" i="7" s="1"/>
  <c r="R28" i="47" s="1"/>
  <c r="AF38" i="7"/>
  <c r="AQ38" i="7" s="1"/>
  <c r="AG38" i="7"/>
  <c r="AR38" i="7" s="1"/>
  <c r="AH38" i="7"/>
  <c r="AS38" i="7" s="1"/>
  <c r="AI38" i="7"/>
  <c r="AT38" i="7" s="1"/>
  <c r="AJ38" i="7"/>
  <c r="AU38" i="7" s="1"/>
  <c r="AA39" i="7"/>
  <c r="AL39" i="7" s="1"/>
  <c r="AB39" i="7"/>
  <c r="AM39" i="7" s="1"/>
  <c r="O29" i="47" s="1"/>
  <c r="AC39" i="7"/>
  <c r="AN39" i="7" s="1"/>
  <c r="P29" i="47" s="1"/>
  <c r="AD39" i="7"/>
  <c r="AO39" i="7" s="1"/>
  <c r="Q29" i="47" s="1"/>
  <c r="AE39" i="7"/>
  <c r="AP39" i="7" s="1"/>
  <c r="R29" i="47" s="1"/>
  <c r="AF39" i="7"/>
  <c r="AQ39" i="7" s="1"/>
  <c r="AG39" i="7"/>
  <c r="AR39" i="7" s="1"/>
  <c r="AH39" i="7"/>
  <c r="AS39" i="7" s="1"/>
  <c r="AI39" i="7"/>
  <c r="AT39" i="7" s="1"/>
  <c r="AJ39" i="7"/>
  <c r="AU39" i="7" s="1"/>
  <c r="AA40" i="7"/>
  <c r="AL40" i="7" s="1"/>
  <c r="AB40" i="7"/>
  <c r="AM40" i="7" s="1"/>
  <c r="O30" i="47" s="1"/>
  <c r="AC40" i="7"/>
  <c r="AN40" i="7" s="1"/>
  <c r="P30" i="47" s="1"/>
  <c r="AD40" i="7"/>
  <c r="AO40" i="7" s="1"/>
  <c r="Q30" i="47" s="1"/>
  <c r="AE40" i="7"/>
  <c r="AP40" i="7" s="1"/>
  <c r="R30" i="47" s="1"/>
  <c r="AF40" i="7"/>
  <c r="AQ40" i="7" s="1"/>
  <c r="AG40" i="7"/>
  <c r="AR40" i="7" s="1"/>
  <c r="AH40" i="7"/>
  <c r="AS40" i="7" s="1"/>
  <c r="AI40" i="7"/>
  <c r="AT40" i="7" s="1"/>
  <c r="AJ40" i="7"/>
  <c r="AU40" i="7" s="1"/>
  <c r="AG36" i="7"/>
  <c r="AR36" i="7" s="1"/>
  <c r="AH36" i="7"/>
  <c r="AS36" i="7" s="1"/>
  <c r="AI36" i="7"/>
  <c r="AT36" i="7" s="1"/>
  <c r="AJ36" i="7"/>
  <c r="AU36" i="7" s="1"/>
  <c r="AB36" i="7"/>
  <c r="AM36" i="7" s="1"/>
  <c r="O26" i="47" s="1"/>
  <c r="AC36" i="7"/>
  <c r="AN36" i="7" s="1"/>
  <c r="P26" i="47" s="1"/>
  <c r="AD36" i="7"/>
  <c r="AO36" i="7" s="1"/>
  <c r="Q26" i="47" s="1"/>
  <c r="AE36" i="7"/>
  <c r="AP36" i="7" s="1"/>
  <c r="R26" i="47" s="1"/>
  <c r="AF36" i="7"/>
  <c r="AQ36" i="7" s="1"/>
  <c r="AA36" i="7"/>
  <c r="AL36" i="7" s="1"/>
  <c r="AA32" i="7"/>
  <c r="AL32" i="7" s="1"/>
  <c r="AB32" i="7"/>
  <c r="AM32" i="7" s="1"/>
  <c r="O22" i="47" s="1"/>
  <c r="AC32" i="7"/>
  <c r="AN32" i="7" s="1"/>
  <c r="P22" i="47" s="1"/>
  <c r="AD32" i="7"/>
  <c r="AO32" i="7" s="1"/>
  <c r="Q22" i="47" s="1"/>
  <c r="AE32" i="7"/>
  <c r="AP32" i="7" s="1"/>
  <c r="R22" i="47" s="1"/>
  <c r="AF32" i="7"/>
  <c r="AQ32" i="7" s="1"/>
  <c r="AG32" i="7"/>
  <c r="AR32" i="7" s="1"/>
  <c r="AH32" i="7"/>
  <c r="AS32" i="7" s="1"/>
  <c r="AI32" i="7"/>
  <c r="AT32" i="7" s="1"/>
  <c r="AJ32" i="7"/>
  <c r="AU32" i="7" s="1"/>
  <c r="AA33" i="7"/>
  <c r="AL33" i="7" s="1"/>
  <c r="AB33" i="7"/>
  <c r="AM33" i="7" s="1"/>
  <c r="O23" i="47" s="1"/>
  <c r="AC33" i="7"/>
  <c r="AN33" i="7" s="1"/>
  <c r="P23" i="47" s="1"/>
  <c r="AD33" i="7"/>
  <c r="AO33" i="7" s="1"/>
  <c r="Q23" i="47" s="1"/>
  <c r="AE33" i="7"/>
  <c r="AP33" i="7" s="1"/>
  <c r="R23" i="47" s="1"/>
  <c r="AF33" i="7"/>
  <c r="AQ33" i="7" s="1"/>
  <c r="AG33" i="7"/>
  <c r="AR33" i="7" s="1"/>
  <c r="AH33" i="7"/>
  <c r="AS33" i="7" s="1"/>
  <c r="AI33" i="7"/>
  <c r="AT33" i="7" s="1"/>
  <c r="AJ33" i="7"/>
  <c r="AU33" i="7" s="1"/>
  <c r="AA34" i="7"/>
  <c r="AL34" i="7" s="1"/>
  <c r="AB34" i="7"/>
  <c r="AM34" i="7" s="1"/>
  <c r="O24" i="47" s="1"/>
  <c r="AC34" i="7"/>
  <c r="AN34" i="7" s="1"/>
  <c r="P24" i="47" s="1"/>
  <c r="AD34" i="7"/>
  <c r="AO34" i="7" s="1"/>
  <c r="Q24" i="47" s="1"/>
  <c r="AE34" i="7"/>
  <c r="AP34" i="7" s="1"/>
  <c r="R24" i="47" s="1"/>
  <c r="AF34" i="7"/>
  <c r="AQ34" i="7" s="1"/>
  <c r="AG34" i="7"/>
  <c r="AR34" i="7" s="1"/>
  <c r="AH34" i="7"/>
  <c r="AS34" i="7" s="1"/>
  <c r="AI34" i="7"/>
  <c r="AT34" i="7" s="1"/>
  <c r="AJ34" i="7"/>
  <c r="AU34" i="7" s="1"/>
  <c r="AA35" i="7"/>
  <c r="AL35" i="7" s="1"/>
  <c r="AB35" i="7"/>
  <c r="AM35" i="7" s="1"/>
  <c r="O25" i="47" s="1"/>
  <c r="AC35" i="7"/>
  <c r="AN35" i="7" s="1"/>
  <c r="P25" i="47" s="1"/>
  <c r="AD35" i="7"/>
  <c r="AO35" i="7" s="1"/>
  <c r="Q25" i="47" s="1"/>
  <c r="AE35" i="7"/>
  <c r="AP35" i="7" s="1"/>
  <c r="R25" i="47" s="1"/>
  <c r="AF35" i="7"/>
  <c r="AQ35" i="7" s="1"/>
  <c r="AG35" i="7"/>
  <c r="AR35" i="7" s="1"/>
  <c r="AH35" i="7"/>
  <c r="AS35" i="7" s="1"/>
  <c r="AI35" i="7"/>
  <c r="AT35" i="7" s="1"/>
  <c r="AJ35" i="7"/>
  <c r="AU35" i="7" s="1"/>
  <c r="AG31" i="7"/>
  <c r="AR31" i="7" s="1"/>
  <c r="AH31" i="7"/>
  <c r="AS31" i="7" s="1"/>
  <c r="AI31" i="7"/>
  <c r="AT31" i="7" s="1"/>
  <c r="AJ31" i="7"/>
  <c r="AU31" i="7" s="1"/>
  <c r="AF31" i="7"/>
  <c r="AQ31" i="7" s="1"/>
  <c r="AB31" i="7"/>
  <c r="AM31" i="7" s="1"/>
  <c r="O21" i="47" s="1"/>
  <c r="AC31" i="7"/>
  <c r="AN31" i="7" s="1"/>
  <c r="P21" i="47" s="1"/>
  <c r="AD31" i="7"/>
  <c r="AO31" i="7" s="1"/>
  <c r="Q21" i="47" s="1"/>
  <c r="AE31" i="7"/>
  <c r="AP31" i="7" s="1"/>
  <c r="R21" i="47" s="1"/>
  <c r="AA31" i="7"/>
  <c r="AL31" i="7" s="1"/>
  <c r="AA27" i="7"/>
  <c r="AL27" i="7" s="1"/>
  <c r="AB27" i="7"/>
  <c r="AM27" i="7" s="1"/>
  <c r="O17" i="47" s="1"/>
  <c r="AC27" i="7"/>
  <c r="AN27" i="7" s="1"/>
  <c r="P17" i="47" s="1"/>
  <c r="AD27" i="7"/>
  <c r="AO27" i="7" s="1"/>
  <c r="Q17" i="47" s="1"/>
  <c r="AE27" i="7"/>
  <c r="AP27" i="7" s="1"/>
  <c r="R17" i="47" s="1"/>
  <c r="AF27" i="7"/>
  <c r="AQ27" i="7" s="1"/>
  <c r="AG27" i="7"/>
  <c r="AR27" i="7" s="1"/>
  <c r="AH27" i="7"/>
  <c r="AS27" i="7" s="1"/>
  <c r="AI27" i="7"/>
  <c r="AT27" i="7" s="1"/>
  <c r="AJ27" i="7"/>
  <c r="AU27" i="7" s="1"/>
  <c r="AA28" i="7"/>
  <c r="AL28" i="7" s="1"/>
  <c r="AB28" i="7"/>
  <c r="AM28" i="7" s="1"/>
  <c r="O18" i="47" s="1"/>
  <c r="AC28" i="7"/>
  <c r="AN28" i="7" s="1"/>
  <c r="P18" i="47" s="1"/>
  <c r="AD28" i="7"/>
  <c r="AO28" i="7" s="1"/>
  <c r="Q18" i="47" s="1"/>
  <c r="AE28" i="7"/>
  <c r="AP28" i="7" s="1"/>
  <c r="R18" i="47" s="1"/>
  <c r="AF28" i="7"/>
  <c r="AQ28" i="7" s="1"/>
  <c r="AG28" i="7"/>
  <c r="AR28" i="7" s="1"/>
  <c r="AH28" i="7"/>
  <c r="AS28" i="7" s="1"/>
  <c r="AI28" i="7"/>
  <c r="AT28" i="7" s="1"/>
  <c r="AJ28" i="7"/>
  <c r="AU28" i="7" s="1"/>
  <c r="AA29" i="7"/>
  <c r="AL29" i="7" s="1"/>
  <c r="AB29" i="7"/>
  <c r="AM29" i="7" s="1"/>
  <c r="O19" i="47" s="1"/>
  <c r="AC29" i="7"/>
  <c r="AN29" i="7" s="1"/>
  <c r="P19" i="47" s="1"/>
  <c r="AD29" i="7"/>
  <c r="AO29" i="7" s="1"/>
  <c r="Q19" i="47" s="1"/>
  <c r="AE29" i="7"/>
  <c r="AP29" i="7" s="1"/>
  <c r="R19" i="47" s="1"/>
  <c r="AF29" i="7"/>
  <c r="AQ29" i="7" s="1"/>
  <c r="AG29" i="7"/>
  <c r="AR29" i="7" s="1"/>
  <c r="AH29" i="7"/>
  <c r="AS29" i="7" s="1"/>
  <c r="AI29" i="7"/>
  <c r="AT29" i="7" s="1"/>
  <c r="AJ29" i="7"/>
  <c r="AU29" i="7" s="1"/>
  <c r="AA30" i="7"/>
  <c r="AL30" i="7" s="1"/>
  <c r="AB30" i="7"/>
  <c r="AM30" i="7" s="1"/>
  <c r="O20" i="47" s="1"/>
  <c r="AC30" i="7"/>
  <c r="AN30" i="7" s="1"/>
  <c r="P20" i="47" s="1"/>
  <c r="AD30" i="7"/>
  <c r="AO30" i="7" s="1"/>
  <c r="Q20" i="47" s="1"/>
  <c r="AE30" i="7"/>
  <c r="AP30" i="7" s="1"/>
  <c r="R20" i="47" s="1"/>
  <c r="AF30" i="7"/>
  <c r="AQ30" i="7" s="1"/>
  <c r="AG30" i="7"/>
  <c r="AR30" i="7" s="1"/>
  <c r="AH30" i="7"/>
  <c r="AS30" i="7" s="1"/>
  <c r="AI30" i="7"/>
  <c r="AT30" i="7" s="1"/>
  <c r="AJ30" i="7"/>
  <c r="AU30" i="7" s="1"/>
  <c r="AG26" i="7"/>
  <c r="AR26" i="7" s="1"/>
  <c r="AH26" i="7"/>
  <c r="AS26" i="7" s="1"/>
  <c r="AI26" i="7"/>
  <c r="AT26" i="7" s="1"/>
  <c r="AJ26" i="7"/>
  <c r="AU26" i="7" s="1"/>
  <c r="AF26" i="7"/>
  <c r="AQ26" i="7" s="1"/>
  <c r="AB26" i="7"/>
  <c r="AM26" i="7" s="1"/>
  <c r="O16" i="47" s="1"/>
  <c r="AC26" i="7"/>
  <c r="AN26" i="7" s="1"/>
  <c r="P16" i="47" s="1"/>
  <c r="AD26" i="7"/>
  <c r="AO26" i="7" s="1"/>
  <c r="Q16" i="47" s="1"/>
  <c r="AE26" i="7"/>
  <c r="AP26" i="7" s="1"/>
  <c r="R16" i="47" s="1"/>
  <c r="AA26" i="7"/>
  <c r="AL26" i="7" s="1"/>
  <c r="AA22" i="7"/>
  <c r="AL22" i="7" s="1"/>
  <c r="AB22" i="7"/>
  <c r="AM22" i="7" s="1"/>
  <c r="O12" i="47" s="1"/>
  <c r="AC22" i="7"/>
  <c r="AN22" i="7" s="1"/>
  <c r="P12" i="47" s="1"/>
  <c r="AD22" i="7"/>
  <c r="AO22" i="7" s="1"/>
  <c r="Q12" i="47" s="1"/>
  <c r="AE22" i="7"/>
  <c r="AP22" i="7" s="1"/>
  <c r="R12" i="47" s="1"/>
  <c r="AF22" i="7"/>
  <c r="AQ22" i="7" s="1"/>
  <c r="AG22" i="7"/>
  <c r="AR22" i="7" s="1"/>
  <c r="AH22" i="7"/>
  <c r="AS22" i="7" s="1"/>
  <c r="AI22" i="7"/>
  <c r="AT22" i="7" s="1"/>
  <c r="AJ22" i="7"/>
  <c r="AU22" i="7" s="1"/>
  <c r="AA23" i="7"/>
  <c r="AL23" i="7" s="1"/>
  <c r="AB23" i="7"/>
  <c r="AM23" i="7" s="1"/>
  <c r="O13" i="47" s="1"/>
  <c r="AC23" i="7"/>
  <c r="AN23" i="7" s="1"/>
  <c r="P13" i="47" s="1"/>
  <c r="AD23" i="7"/>
  <c r="AO23" i="7" s="1"/>
  <c r="Q13" i="47" s="1"/>
  <c r="AE23" i="7"/>
  <c r="AP23" i="7" s="1"/>
  <c r="R13" i="47" s="1"/>
  <c r="AF23" i="7"/>
  <c r="AQ23" i="7" s="1"/>
  <c r="AG23" i="7"/>
  <c r="AR23" i="7" s="1"/>
  <c r="AH23" i="7"/>
  <c r="AS23" i="7" s="1"/>
  <c r="AI23" i="7"/>
  <c r="AT23" i="7" s="1"/>
  <c r="AJ23" i="7"/>
  <c r="AU23" i="7" s="1"/>
  <c r="AA24" i="7"/>
  <c r="AL24" i="7" s="1"/>
  <c r="AB24" i="7"/>
  <c r="AM24" i="7" s="1"/>
  <c r="O14" i="47" s="1"/>
  <c r="AC24" i="7"/>
  <c r="AN24" i="7" s="1"/>
  <c r="P14" i="47" s="1"/>
  <c r="AD24" i="7"/>
  <c r="AO24" i="7" s="1"/>
  <c r="Q14" i="47" s="1"/>
  <c r="AE24" i="7"/>
  <c r="AP24" i="7" s="1"/>
  <c r="R14" i="47" s="1"/>
  <c r="AF24" i="7"/>
  <c r="AQ24" i="7" s="1"/>
  <c r="AG24" i="7"/>
  <c r="AR24" i="7" s="1"/>
  <c r="AH24" i="7"/>
  <c r="AS24" i="7" s="1"/>
  <c r="AI24" i="7"/>
  <c r="AT24" i="7" s="1"/>
  <c r="AJ24" i="7"/>
  <c r="AU24" i="7" s="1"/>
  <c r="AA25" i="7"/>
  <c r="AL25" i="7" s="1"/>
  <c r="AB25" i="7"/>
  <c r="AM25" i="7" s="1"/>
  <c r="O15" i="47" s="1"/>
  <c r="AC25" i="7"/>
  <c r="AN25" i="7" s="1"/>
  <c r="P15" i="47" s="1"/>
  <c r="AD25" i="7"/>
  <c r="AO25" i="7" s="1"/>
  <c r="Q15" i="47" s="1"/>
  <c r="AE25" i="7"/>
  <c r="AP25" i="7" s="1"/>
  <c r="R15" i="47" s="1"/>
  <c r="AF25" i="7"/>
  <c r="AQ25" i="7" s="1"/>
  <c r="AG25" i="7"/>
  <c r="AR25" i="7" s="1"/>
  <c r="AH25" i="7"/>
  <c r="AS25" i="7" s="1"/>
  <c r="AI25" i="7"/>
  <c r="AT25" i="7" s="1"/>
  <c r="AJ25" i="7"/>
  <c r="AU25" i="7" s="1"/>
  <c r="AG21" i="7"/>
  <c r="AR21" i="7" s="1"/>
  <c r="AH21" i="7"/>
  <c r="AS21" i="7" s="1"/>
  <c r="AI21" i="7"/>
  <c r="AT21" i="7" s="1"/>
  <c r="AJ21" i="7"/>
  <c r="AU21" i="7" s="1"/>
  <c r="AF21" i="7"/>
  <c r="AQ21" i="7" s="1"/>
  <c r="AB21" i="7"/>
  <c r="AM21" i="7" s="1"/>
  <c r="O11" i="47" s="1"/>
  <c r="AC21" i="7"/>
  <c r="AN21" i="7" s="1"/>
  <c r="P11" i="47" s="1"/>
  <c r="AD21" i="7"/>
  <c r="AO21" i="7" s="1"/>
  <c r="Q11" i="47" s="1"/>
  <c r="AE21" i="7"/>
  <c r="AP21" i="7" s="1"/>
  <c r="R11" i="47" s="1"/>
  <c r="AA21" i="7"/>
  <c r="AL21" i="7" s="1"/>
  <c r="AA17" i="7"/>
  <c r="AL17" i="7" s="1"/>
  <c r="AB17" i="7"/>
  <c r="AM17" i="7" s="1"/>
  <c r="O7" i="47" s="1"/>
  <c r="AC17" i="7"/>
  <c r="AN17" i="7" s="1"/>
  <c r="P7" i="47" s="1"/>
  <c r="AD17" i="7"/>
  <c r="AO17" i="7" s="1"/>
  <c r="Q7" i="47" s="1"/>
  <c r="AE17" i="7"/>
  <c r="AP17" i="7" s="1"/>
  <c r="R7" i="47" s="1"/>
  <c r="AF17" i="7"/>
  <c r="AQ17" i="7" s="1"/>
  <c r="AG17" i="7"/>
  <c r="AR17" i="7" s="1"/>
  <c r="AH17" i="7"/>
  <c r="AS17" i="7" s="1"/>
  <c r="AI17" i="7"/>
  <c r="AT17" i="7" s="1"/>
  <c r="AJ17" i="7"/>
  <c r="AU17" i="7" s="1"/>
  <c r="AA18" i="7"/>
  <c r="AL18" i="7" s="1"/>
  <c r="AB18" i="7"/>
  <c r="AM18" i="7" s="1"/>
  <c r="O8" i="47" s="1"/>
  <c r="AC18" i="7"/>
  <c r="AN18" i="7" s="1"/>
  <c r="P8" i="47" s="1"/>
  <c r="AD18" i="7"/>
  <c r="AO18" i="7" s="1"/>
  <c r="Q8" i="47" s="1"/>
  <c r="AE18" i="7"/>
  <c r="AP18" i="7" s="1"/>
  <c r="R8" i="47" s="1"/>
  <c r="AF18" i="7"/>
  <c r="AQ18" i="7" s="1"/>
  <c r="AG18" i="7"/>
  <c r="AR18" i="7" s="1"/>
  <c r="AH18" i="7"/>
  <c r="AS18" i="7" s="1"/>
  <c r="AI18" i="7"/>
  <c r="AT18" i="7" s="1"/>
  <c r="AJ18" i="7"/>
  <c r="AU18" i="7" s="1"/>
  <c r="AA19" i="7"/>
  <c r="AL19" i="7" s="1"/>
  <c r="AB19" i="7"/>
  <c r="AM19" i="7" s="1"/>
  <c r="O9" i="47" s="1"/>
  <c r="AC19" i="7"/>
  <c r="AN19" i="7" s="1"/>
  <c r="P9" i="47" s="1"/>
  <c r="AD19" i="7"/>
  <c r="AO19" i="7" s="1"/>
  <c r="Q9" i="47" s="1"/>
  <c r="AE19" i="7"/>
  <c r="AP19" i="7" s="1"/>
  <c r="R9" i="47" s="1"/>
  <c r="AF19" i="7"/>
  <c r="AQ19" i="7" s="1"/>
  <c r="AG19" i="7"/>
  <c r="AR19" i="7" s="1"/>
  <c r="AH19" i="7"/>
  <c r="AS19" i="7" s="1"/>
  <c r="AI19" i="7"/>
  <c r="AT19" i="7" s="1"/>
  <c r="AJ19" i="7"/>
  <c r="AU19" i="7" s="1"/>
  <c r="AA20" i="7"/>
  <c r="AL20" i="7" s="1"/>
  <c r="AB20" i="7"/>
  <c r="AM20" i="7" s="1"/>
  <c r="O10" i="47" s="1"/>
  <c r="AC20" i="7"/>
  <c r="AN20" i="7" s="1"/>
  <c r="P10" i="47" s="1"/>
  <c r="AD20" i="7"/>
  <c r="AO20" i="7" s="1"/>
  <c r="Q10" i="47" s="1"/>
  <c r="AE20" i="7"/>
  <c r="AP20" i="7" s="1"/>
  <c r="R10" i="47" s="1"/>
  <c r="AF20" i="7"/>
  <c r="AQ20" i="7" s="1"/>
  <c r="AG20" i="7"/>
  <c r="AR20" i="7" s="1"/>
  <c r="AH20" i="7"/>
  <c r="AS20" i="7" s="1"/>
  <c r="AI20" i="7"/>
  <c r="AT20" i="7" s="1"/>
  <c r="AJ20" i="7"/>
  <c r="AU20" i="7" s="1"/>
  <c r="AG16" i="7"/>
  <c r="AR16" i="7" s="1"/>
  <c r="AH16" i="7"/>
  <c r="AS16" i="7" s="1"/>
  <c r="AI16" i="7"/>
  <c r="AT16" i="7" s="1"/>
  <c r="AJ16" i="7"/>
  <c r="AU16" i="7" s="1"/>
  <c r="AF16" i="7"/>
  <c r="AQ16" i="7" s="1"/>
  <c r="AG3" i="55" s="1"/>
  <c r="AB16" i="7"/>
  <c r="AM16" i="7" s="1"/>
  <c r="O6" i="47" s="1"/>
  <c r="AC16" i="7"/>
  <c r="AN16" i="7" s="1"/>
  <c r="P6" i="47" s="1"/>
  <c r="AD16" i="7"/>
  <c r="AO16" i="7" s="1"/>
  <c r="Q6" i="47" s="1"/>
  <c r="AE16" i="7"/>
  <c r="AP16" i="7" s="1"/>
  <c r="R6" i="47" s="1"/>
  <c r="AL13" i="7"/>
  <c r="AB13" i="7"/>
  <c r="AM13" i="7" s="1"/>
  <c r="O3" i="47" s="1"/>
  <c r="AC13" i="7"/>
  <c r="AN13" i="7" s="1"/>
  <c r="P3" i="47" s="1"/>
  <c r="AD13" i="7"/>
  <c r="AO13" i="7" s="1"/>
  <c r="Q3" i="47" s="1"/>
  <c r="AE13" i="7"/>
  <c r="AP13" i="7" s="1"/>
  <c r="R3" i="47" s="1"/>
  <c r="AF13" i="7"/>
  <c r="AQ13" i="7" s="1"/>
  <c r="AG13" i="7"/>
  <c r="AR13" i="7" s="1"/>
  <c r="AH13" i="7"/>
  <c r="AS13" i="7" s="1"/>
  <c r="AI13" i="7"/>
  <c r="AT13" i="7" s="1"/>
  <c r="AJ13" i="7"/>
  <c r="AU13" i="7" s="1"/>
  <c r="AA14" i="7"/>
  <c r="AL14" i="7" s="1"/>
  <c r="AB14" i="7"/>
  <c r="AM14" i="7" s="1"/>
  <c r="O4" i="47" s="1"/>
  <c r="AC14" i="7"/>
  <c r="AN14" i="7" s="1"/>
  <c r="P4" i="47" s="1"/>
  <c r="AD14" i="7"/>
  <c r="AO14" i="7" s="1"/>
  <c r="Q4" i="47" s="1"/>
  <c r="AE14" i="7"/>
  <c r="AP14" i="7" s="1"/>
  <c r="R4" i="47" s="1"/>
  <c r="AF14" i="7"/>
  <c r="AQ14" i="7" s="1"/>
  <c r="AG14" i="7"/>
  <c r="AR14" i="7" s="1"/>
  <c r="AH14" i="7"/>
  <c r="AS14" i="7" s="1"/>
  <c r="AI14" i="7"/>
  <c r="AT14" i="7" s="1"/>
  <c r="AJ14" i="7"/>
  <c r="AU14" i="7" s="1"/>
  <c r="AA15" i="7"/>
  <c r="AL15" i="7" s="1"/>
  <c r="AB15" i="7"/>
  <c r="AC15" i="7"/>
  <c r="AN15" i="7" s="1"/>
  <c r="P5" i="47" s="1"/>
  <c r="AD15" i="7"/>
  <c r="AO15" i="7" s="1"/>
  <c r="Q5" i="47" s="1"/>
  <c r="AE15" i="7"/>
  <c r="AP15" i="7" s="1"/>
  <c r="R5" i="47" s="1"/>
  <c r="AF15" i="7"/>
  <c r="AQ15" i="7" s="1"/>
  <c r="AG15" i="7"/>
  <c r="AR15" i="7" s="1"/>
  <c r="AH15" i="7"/>
  <c r="AS15" i="7" s="1"/>
  <c r="AI15" i="7"/>
  <c r="AT15" i="7" s="1"/>
  <c r="AJ15" i="7"/>
  <c r="AU15" i="7" s="1"/>
  <c r="AG12" i="7"/>
  <c r="AR12" i="7" s="1"/>
  <c r="AH12" i="7"/>
  <c r="AS12" i="7" s="1"/>
  <c r="AI12" i="7"/>
  <c r="AT12" i="7" s="1"/>
  <c r="AJ12" i="7"/>
  <c r="AU12" i="7" s="1"/>
  <c r="AF12" i="7"/>
  <c r="AQ12" i="7" s="1"/>
  <c r="AB12" i="7"/>
  <c r="AM12" i="7" s="1"/>
  <c r="AC12" i="7"/>
  <c r="AN12" i="7" s="1"/>
  <c r="AD12" i="7"/>
  <c r="AO12" i="7" s="1"/>
  <c r="AE12" i="7"/>
  <c r="AP12" i="7" s="1"/>
  <c r="AA12" i="7"/>
  <c r="AL12" i="7" s="1"/>
  <c r="AA11" i="7"/>
  <c r="AG11" i="7"/>
  <c r="AR11" i="7" s="1"/>
  <c r="AH11" i="7"/>
  <c r="AS11" i="7" s="1"/>
  <c r="AI11" i="7"/>
  <c r="AT11" i="7" s="1"/>
  <c r="AJ11" i="7"/>
  <c r="AU11" i="7" s="1"/>
  <c r="AF11" i="7"/>
  <c r="AQ11" i="7" s="1"/>
  <c r="AB11" i="7"/>
  <c r="AM11" i="7" s="1"/>
  <c r="AC11" i="7"/>
  <c r="AN11" i="7" s="1"/>
  <c r="AD11" i="7"/>
  <c r="AO11" i="7" s="1"/>
  <c r="AE11" i="7"/>
  <c r="AP11" i="7" s="1"/>
  <c r="AC2" i="47"/>
  <c r="AB2" i="47"/>
  <c r="AA2" i="47"/>
  <c r="Z2" i="47"/>
  <c r="Y2" i="47"/>
  <c r="M2" i="47"/>
  <c r="L2" i="47"/>
  <c r="K2" i="47"/>
  <c r="J2" i="47"/>
  <c r="I2" i="47"/>
  <c r="A3" i="47"/>
  <c r="B3" i="47"/>
  <c r="A4" i="47"/>
  <c r="B4" i="47"/>
  <c r="A5" i="47"/>
  <c r="B5" i="47"/>
  <c r="A6" i="47"/>
  <c r="B6" i="47"/>
  <c r="A7" i="47"/>
  <c r="B7" i="47"/>
  <c r="A8" i="47"/>
  <c r="B8" i="47"/>
  <c r="A9" i="47"/>
  <c r="B9" i="47"/>
  <c r="A10" i="47"/>
  <c r="B10" i="47"/>
  <c r="A11" i="47"/>
  <c r="B11" i="47"/>
  <c r="A12" i="47"/>
  <c r="B12" i="47"/>
  <c r="A13" i="47"/>
  <c r="B13" i="47"/>
  <c r="A14" i="47"/>
  <c r="B14" i="47"/>
  <c r="A15" i="47"/>
  <c r="B15" i="47"/>
  <c r="A16" i="47"/>
  <c r="B16" i="47"/>
  <c r="A17" i="47"/>
  <c r="B17" i="47"/>
  <c r="A18" i="47"/>
  <c r="B18" i="47"/>
  <c r="A19" i="47"/>
  <c r="B19" i="47"/>
  <c r="A20" i="47"/>
  <c r="B20" i="47"/>
  <c r="A21" i="47"/>
  <c r="B21" i="47"/>
  <c r="A22" i="47"/>
  <c r="B22" i="47"/>
  <c r="A23" i="47"/>
  <c r="B23" i="47"/>
  <c r="A24" i="47"/>
  <c r="B24" i="47"/>
  <c r="A25" i="47"/>
  <c r="B25" i="47"/>
  <c r="A26" i="47"/>
  <c r="B26" i="47"/>
  <c r="A27" i="47"/>
  <c r="B27" i="47"/>
  <c r="A28" i="47"/>
  <c r="B28" i="47"/>
  <c r="A29" i="47"/>
  <c r="B29" i="47"/>
  <c r="A30" i="47"/>
  <c r="B30" i="47"/>
  <c r="A31" i="47"/>
  <c r="B31" i="47"/>
  <c r="A32" i="47"/>
  <c r="B32" i="47"/>
  <c r="A33" i="47"/>
  <c r="B33" i="47"/>
  <c r="A34" i="47"/>
  <c r="B34" i="47"/>
  <c r="A35" i="47"/>
  <c r="B35" i="47"/>
  <c r="A36" i="47"/>
  <c r="B36" i="47"/>
  <c r="A37" i="47"/>
  <c r="B37" i="47"/>
  <c r="A38" i="47"/>
  <c r="B38" i="47"/>
  <c r="A39" i="47"/>
  <c r="B39" i="47"/>
  <c r="A40" i="47"/>
  <c r="B40" i="47"/>
  <c r="A41" i="47"/>
  <c r="B41" i="47"/>
  <c r="A42" i="47"/>
  <c r="B42" i="47"/>
  <c r="A43" i="47"/>
  <c r="B43" i="47"/>
  <c r="A44" i="47"/>
  <c r="B44" i="47"/>
  <c r="A45" i="47"/>
  <c r="B45" i="47"/>
  <c r="A46" i="47"/>
  <c r="B46" i="47"/>
  <c r="A47" i="47"/>
  <c r="B47" i="47"/>
  <c r="A48" i="47"/>
  <c r="B48" i="47"/>
  <c r="A49" i="47"/>
  <c r="B49" i="47"/>
  <c r="A50" i="47"/>
  <c r="B50" i="47"/>
  <c r="A51" i="47"/>
  <c r="B51" i="47"/>
  <c r="A52" i="47"/>
  <c r="B52" i="47"/>
  <c r="A53" i="47"/>
  <c r="B53" i="47"/>
  <c r="A54" i="47"/>
  <c r="B54" i="47"/>
  <c r="A55" i="47"/>
  <c r="B55" i="47"/>
  <c r="A56" i="47"/>
  <c r="B56" i="47"/>
  <c r="A57" i="47"/>
  <c r="B57" i="47"/>
  <c r="A58" i="47"/>
  <c r="B58" i="47"/>
  <c r="A59" i="47"/>
  <c r="B59" i="47"/>
  <c r="A60" i="47"/>
  <c r="B60" i="47"/>
  <c r="A61" i="47"/>
  <c r="B61" i="47"/>
  <c r="A62" i="47"/>
  <c r="B62" i="47"/>
  <c r="A63" i="47"/>
  <c r="B63" i="47"/>
  <c r="A64" i="47"/>
  <c r="B64" i="47"/>
  <c r="A65" i="47"/>
  <c r="B65" i="47"/>
  <c r="A66" i="47"/>
  <c r="B66" i="47"/>
  <c r="A67" i="47"/>
  <c r="B67" i="47"/>
  <c r="A68" i="47"/>
  <c r="B68" i="47"/>
  <c r="A69" i="47"/>
  <c r="B69" i="47"/>
  <c r="A70" i="47"/>
  <c r="B70" i="47"/>
  <c r="A71" i="47"/>
  <c r="B71" i="47"/>
  <c r="A72" i="47"/>
  <c r="B72" i="47"/>
  <c r="A73" i="47"/>
  <c r="B73" i="47"/>
  <c r="A74" i="47"/>
  <c r="B74" i="47"/>
  <c r="A75" i="47"/>
  <c r="B75" i="47"/>
  <c r="A76" i="47"/>
  <c r="B76" i="47"/>
  <c r="A77" i="47"/>
  <c r="B77" i="47"/>
  <c r="A78" i="47"/>
  <c r="B78" i="47"/>
  <c r="A79" i="47"/>
  <c r="B79" i="47"/>
  <c r="A80" i="47"/>
  <c r="B80" i="47"/>
  <c r="A81" i="47"/>
  <c r="B81" i="47"/>
  <c r="A82" i="47"/>
  <c r="B82" i="47"/>
  <c r="A83" i="47"/>
  <c r="B83" i="47"/>
  <c r="A84" i="47"/>
  <c r="B84" i="47"/>
  <c r="A85" i="47"/>
  <c r="B85" i="47"/>
  <c r="A86" i="47"/>
  <c r="B86" i="47"/>
  <c r="A87" i="47"/>
  <c r="B87" i="47"/>
  <c r="A88" i="47"/>
  <c r="B88" i="47"/>
  <c r="A89" i="47"/>
  <c r="B89" i="47"/>
  <c r="A90" i="47"/>
  <c r="B90" i="47"/>
  <c r="A91" i="47"/>
  <c r="B91" i="47"/>
  <c r="A92" i="47"/>
  <c r="B92" i="47"/>
  <c r="A93" i="47"/>
  <c r="B93" i="47"/>
  <c r="A94" i="47"/>
  <c r="B94" i="47"/>
  <c r="A95" i="47"/>
  <c r="B95" i="47"/>
  <c r="A96" i="47"/>
  <c r="B96" i="47"/>
  <c r="A97" i="47"/>
  <c r="B97" i="47"/>
  <c r="A98" i="47"/>
  <c r="B98" i="47"/>
  <c r="AE1" i="47"/>
  <c r="AE2" i="47"/>
  <c r="AF2" i="47"/>
  <c r="AG2" i="47"/>
  <c r="AH2" i="47"/>
  <c r="AI2" i="47"/>
  <c r="T1" i="47"/>
  <c r="C1" i="47"/>
  <c r="C2" i="47"/>
  <c r="D2" i="47"/>
  <c r="E2" i="47"/>
  <c r="F2" i="47"/>
  <c r="G2" i="47"/>
  <c r="T2" i="47"/>
  <c r="U2" i="47"/>
  <c r="V2" i="47"/>
  <c r="W2" i="47"/>
  <c r="X2" i="47"/>
  <c r="B2" i="47"/>
  <c r="A2" i="47"/>
  <c r="L20" i="65" l="1"/>
  <c r="K21" i="65" s="1"/>
  <c r="L20" i="64"/>
  <c r="K21" i="64" s="1"/>
  <c r="M19" i="64"/>
  <c r="L20" i="63"/>
  <c r="K21" i="63" s="1"/>
  <c r="M19" i="63"/>
  <c r="L20" i="62"/>
  <c r="K21" i="62" s="1"/>
  <c r="M19" i="62"/>
  <c r="L20" i="61"/>
  <c r="K21" i="61" s="1"/>
  <c r="M19" i="61"/>
  <c r="J20" i="60"/>
  <c r="I21" i="60" s="1"/>
  <c r="K19" i="60"/>
  <c r="J20" i="59"/>
  <c r="I21" i="59" s="1"/>
  <c r="K19" i="59"/>
  <c r="J20" i="58"/>
  <c r="I21" i="58" s="1"/>
  <c r="K19" i="58"/>
  <c r="J19" i="57"/>
  <c r="I20" i="57" s="1"/>
  <c r="K18" i="57"/>
  <c r="J22" i="56"/>
  <c r="I23" i="56" s="1"/>
  <c r="AL75" i="7"/>
  <c r="K75" i="7"/>
  <c r="L75" i="7" s="1"/>
  <c r="AL11" i="7"/>
  <c r="K11" i="7"/>
  <c r="L11" i="7" s="1"/>
  <c r="O3" i="33"/>
  <c r="C3" i="33" s="1"/>
  <c r="M3" i="35"/>
  <c r="AW3" i="35"/>
  <c r="K3" i="49"/>
  <c r="AA3" i="51"/>
  <c r="F3" i="52"/>
  <c r="F3" i="50"/>
  <c r="E3" i="51"/>
  <c r="AZ3" i="49"/>
  <c r="AY3" i="33"/>
  <c r="AO3" i="33" s="1"/>
  <c r="AT3" i="33" s="1"/>
  <c r="BQ3" i="33" s="1"/>
  <c r="W3" i="51"/>
  <c r="B3" i="52"/>
  <c r="B3" i="50"/>
  <c r="C3" i="52"/>
  <c r="X3" i="51"/>
  <c r="C3" i="50"/>
  <c r="C3" i="51"/>
  <c r="AX3" i="49"/>
  <c r="D3" i="51"/>
  <c r="AY3" i="49"/>
  <c r="F3" i="51"/>
  <c r="BA3" i="49"/>
  <c r="D3" i="52"/>
  <c r="Y3" i="51"/>
  <c r="D3" i="50"/>
  <c r="B3" i="51"/>
  <c r="AW3" i="49"/>
  <c r="E3" i="52"/>
  <c r="Z3" i="51"/>
  <c r="E3" i="50"/>
  <c r="AI3" i="55"/>
  <c r="AH3" i="55"/>
  <c r="AK3" i="55"/>
  <c r="AJ3" i="55"/>
  <c r="R3" i="49"/>
  <c r="O3" i="55"/>
  <c r="AJ3" i="49"/>
  <c r="AM15" i="7"/>
  <c r="O5" i="47" s="1"/>
  <c r="AH3" i="49"/>
  <c r="AF3" i="49"/>
  <c r="AG3" i="49"/>
  <c r="AE3" i="49"/>
  <c r="AI3" i="49"/>
  <c r="Q3" i="49"/>
  <c r="P3" i="49"/>
  <c r="M3" i="49"/>
  <c r="AQ3" i="49"/>
  <c r="O3" i="49"/>
  <c r="N3" i="49"/>
  <c r="AR3" i="49"/>
  <c r="AS3" i="49"/>
  <c r="AT3" i="49"/>
  <c r="AP3" i="49"/>
  <c r="L21" i="65" l="1"/>
  <c r="K22" i="65"/>
  <c r="M20" i="65"/>
  <c r="L21" i="64"/>
  <c r="K22" i="64" s="1"/>
  <c r="M20" i="64"/>
  <c r="L21" i="63"/>
  <c r="K22" i="63" s="1"/>
  <c r="M21" i="63" s="1"/>
  <c r="M20" i="63"/>
  <c r="L21" i="62"/>
  <c r="K22" i="62" s="1"/>
  <c r="M21" i="62" s="1"/>
  <c r="M20" i="62"/>
  <c r="L21" i="61"/>
  <c r="K22" i="61" s="1"/>
  <c r="M20" i="61"/>
  <c r="J21" i="60"/>
  <c r="I22" i="60"/>
  <c r="K20" i="60"/>
  <c r="J21" i="59"/>
  <c r="I22" i="59" s="1"/>
  <c r="K20" i="59"/>
  <c r="J21" i="58"/>
  <c r="I22" i="58" s="1"/>
  <c r="K20" i="58"/>
  <c r="J20" i="57"/>
  <c r="I21" i="57" s="1"/>
  <c r="K20" i="57" s="1"/>
  <c r="K19" i="57"/>
  <c r="J23" i="56"/>
  <c r="I24" i="56" s="1"/>
  <c r="M11" i="7"/>
  <c r="P11" i="7"/>
  <c r="N11" i="7"/>
  <c r="Q11" i="7"/>
  <c r="O11" i="7"/>
  <c r="N75" i="7"/>
  <c r="P75" i="7"/>
  <c r="M75" i="7"/>
  <c r="O75" i="7"/>
  <c r="Q75" i="7"/>
  <c r="N3" i="35"/>
  <c r="C3" i="35"/>
  <c r="AX3" i="35"/>
  <c r="AN3" i="35" s="1"/>
  <c r="AY3" i="35"/>
  <c r="AO3" i="35" s="1"/>
  <c r="BA3" i="35"/>
  <c r="AQ3" i="35" s="1"/>
  <c r="AZ3" i="35"/>
  <c r="AP3" i="35" s="1"/>
  <c r="BF3" i="35" s="1"/>
  <c r="BB3" i="35"/>
  <c r="AM3" i="35"/>
  <c r="BC3" i="35" s="1"/>
  <c r="J3" i="33"/>
  <c r="S3" i="49"/>
  <c r="BE3" i="33"/>
  <c r="R3" i="51"/>
  <c r="L3" i="51"/>
  <c r="Q3" i="51"/>
  <c r="K3" i="51"/>
  <c r="I3" i="50"/>
  <c r="O3" i="50"/>
  <c r="G3" i="51"/>
  <c r="H3" i="51"/>
  <c r="N3" i="51"/>
  <c r="M3" i="51"/>
  <c r="AJ3" i="51"/>
  <c r="AD3" i="51"/>
  <c r="R3" i="33"/>
  <c r="F3" i="33" s="1"/>
  <c r="S3" i="33"/>
  <c r="G3" i="33" s="1"/>
  <c r="P3" i="33"/>
  <c r="Q3" i="33"/>
  <c r="E3" i="33" s="1"/>
  <c r="R3" i="50"/>
  <c r="L3" i="50"/>
  <c r="J3" i="50"/>
  <c r="P3" i="50"/>
  <c r="Q3" i="52"/>
  <c r="K3" i="52"/>
  <c r="AE3" i="51"/>
  <c r="AK3" i="51"/>
  <c r="O3" i="51"/>
  <c r="I3" i="51"/>
  <c r="AI3" i="51"/>
  <c r="AH3" i="51"/>
  <c r="AC3" i="51"/>
  <c r="AB3" i="51"/>
  <c r="AG3" i="51"/>
  <c r="AM3" i="51"/>
  <c r="AA3" i="33"/>
  <c r="I3" i="52"/>
  <c r="O3" i="52"/>
  <c r="Q3" i="50"/>
  <c r="K3" i="50"/>
  <c r="H3" i="50"/>
  <c r="M3" i="50"/>
  <c r="N3" i="50"/>
  <c r="G3" i="50"/>
  <c r="P3" i="51"/>
  <c r="J3" i="51"/>
  <c r="AF3" i="51"/>
  <c r="AL3" i="51"/>
  <c r="BE3" i="35"/>
  <c r="M3" i="52"/>
  <c r="H3" i="52"/>
  <c r="N3" i="52"/>
  <c r="G3" i="52"/>
  <c r="R3" i="52"/>
  <c r="L3" i="52"/>
  <c r="P3" i="52"/>
  <c r="J3" i="52"/>
  <c r="BA3" i="33"/>
  <c r="BC3" i="33"/>
  <c r="BB3" i="33"/>
  <c r="AZ3" i="33"/>
  <c r="BK3" i="33"/>
  <c r="Z3" i="55"/>
  <c r="P3" i="55"/>
  <c r="Q3" i="55"/>
  <c r="S3" i="55"/>
  <c r="R3" i="55"/>
  <c r="S3" i="35"/>
  <c r="AN3" i="49"/>
  <c r="AM3" i="49"/>
  <c r="AL3" i="49"/>
  <c r="AK3" i="49"/>
  <c r="V3" i="49"/>
  <c r="U3" i="49"/>
  <c r="T3" i="49"/>
  <c r="L22" i="65" l="1"/>
  <c r="K23" i="65" s="1"/>
  <c r="M21" i="65"/>
  <c r="L22" i="64"/>
  <c r="K23" i="64" s="1"/>
  <c r="M21" i="64"/>
  <c r="L22" i="63"/>
  <c r="K23" i="63" s="1"/>
  <c r="M22" i="63" s="1"/>
  <c r="L22" i="62"/>
  <c r="K23" i="62" s="1"/>
  <c r="L22" i="61"/>
  <c r="K23" i="61" s="1"/>
  <c r="M21" i="61"/>
  <c r="J22" i="60"/>
  <c r="I23" i="60" s="1"/>
  <c r="K21" i="60"/>
  <c r="J22" i="59"/>
  <c r="I23" i="59" s="1"/>
  <c r="K21" i="59"/>
  <c r="J22" i="58"/>
  <c r="I23" i="58" s="1"/>
  <c r="K21" i="58"/>
  <c r="J21" i="57"/>
  <c r="I22" i="57" s="1"/>
  <c r="J24" i="56"/>
  <c r="I25" i="56" s="1"/>
  <c r="H3" i="49"/>
  <c r="BM3" i="35"/>
  <c r="AV3" i="35"/>
  <c r="BS3" i="35" s="1"/>
  <c r="BG3" i="35"/>
  <c r="AT3" i="35"/>
  <c r="BQ3" i="35" s="1"/>
  <c r="BK3" i="35"/>
  <c r="BH3" i="35"/>
  <c r="BJ3" i="35"/>
  <c r="AS3" i="35"/>
  <c r="BP3" i="35" s="1"/>
  <c r="Y3" i="35"/>
  <c r="H3" i="35"/>
  <c r="AE3" i="35" s="1"/>
  <c r="BL3" i="35"/>
  <c r="AU3" i="35"/>
  <c r="BR3" i="35" s="1"/>
  <c r="BI3" i="35"/>
  <c r="BN3" i="35" s="1"/>
  <c r="BU3" i="35" s="1"/>
  <c r="AR3" i="35"/>
  <c r="BO3" i="35" s="1"/>
  <c r="BD3" i="35"/>
  <c r="O3" i="35"/>
  <c r="D3" i="35"/>
  <c r="L3" i="33"/>
  <c r="AI3" i="33" s="1"/>
  <c r="AC3" i="33"/>
  <c r="N3" i="33"/>
  <c r="AK3" i="33" s="1"/>
  <c r="AE3" i="33"/>
  <c r="M3" i="33"/>
  <c r="AJ3" i="33" s="1"/>
  <c r="AD3" i="33"/>
  <c r="AG3" i="33"/>
  <c r="U3" i="33"/>
  <c r="D3" i="33"/>
  <c r="T3" i="33"/>
  <c r="S3" i="52"/>
  <c r="T3" i="52" s="1"/>
  <c r="S3" i="51"/>
  <c r="T3" i="51" s="1"/>
  <c r="AP3" i="33"/>
  <c r="AU3" i="33" s="1"/>
  <c r="BR3" i="33" s="1"/>
  <c r="BL3" i="33"/>
  <c r="BN3" i="33"/>
  <c r="AR3" i="33"/>
  <c r="AN3" i="51"/>
  <c r="AO3" i="51" s="1"/>
  <c r="BO3" i="33"/>
  <c r="AS3" i="33"/>
  <c r="BM3" i="33"/>
  <c r="AQ3" i="33"/>
  <c r="S3" i="50"/>
  <c r="T3" i="50" s="1"/>
  <c r="H3" i="55"/>
  <c r="E4" i="55" s="1"/>
  <c r="AC3" i="49"/>
  <c r="AD3" i="49" s="1"/>
  <c r="Y4" i="55"/>
  <c r="V4" i="55"/>
  <c r="X4" i="55"/>
  <c r="W4" i="55"/>
  <c r="U4" i="55"/>
  <c r="AA3" i="55"/>
  <c r="N5" i="31"/>
  <c r="O5" i="31"/>
  <c r="P5" i="31"/>
  <c r="Q5" i="31"/>
  <c r="R5" i="31"/>
  <c r="S5" i="31"/>
  <c r="T5" i="31"/>
  <c r="U5" i="31"/>
  <c r="V5" i="31"/>
  <c r="W5" i="31"/>
  <c r="N6" i="31"/>
  <c r="O6" i="31"/>
  <c r="P6" i="31"/>
  <c r="Q6" i="31"/>
  <c r="R6" i="31"/>
  <c r="S6" i="31"/>
  <c r="T6" i="31"/>
  <c r="U6" i="31"/>
  <c r="V6" i="31"/>
  <c r="W6" i="31"/>
  <c r="N7" i="31"/>
  <c r="O7" i="31"/>
  <c r="P7" i="31"/>
  <c r="Q7" i="31"/>
  <c r="R7" i="31"/>
  <c r="S7" i="31"/>
  <c r="T7" i="31"/>
  <c r="U7" i="31"/>
  <c r="V7" i="31"/>
  <c r="W7" i="31"/>
  <c r="N8" i="31"/>
  <c r="O8" i="31"/>
  <c r="P8" i="31"/>
  <c r="Q8" i="31"/>
  <c r="R8" i="31"/>
  <c r="S8" i="31"/>
  <c r="T8" i="31"/>
  <c r="U8" i="31"/>
  <c r="V8" i="31"/>
  <c r="W8" i="31"/>
  <c r="N9" i="31"/>
  <c r="O9" i="31"/>
  <c r="P9" i="31"/>
  <c r="Q9" i="31"/>
  <c r="R9" i="31"/>
  <c r="S9" i="31"/>
  <c r="T9" i="31"/>
  <c r="U9" i="31"/>
  <c r="V9" i="31"/>
  <c r="W9" i="31"/>
  <c r="N10" i="31"/>
  <c r="O10" i="31"/>
  <c r="P10" i="31"/>
  <c r="Q10" i="31"/>
  <c r="R10" i="31"/>
  <c r="S10" i="31"/>
  <c r="T10" i="31"/>
  <c r="U10" i="31"/>
  <c r="V10" i="31"/>
  <c r="W10" i="31"/>
  <c r="N11" i="31"/>
  <c r="O11" i="31"/>
  <c r="P11" i="31"/>
  <c r="Q11" i="31"/>
  <c r="R11" i="31"/>
  <c r="S11" i="31"/>
  <c r="T11" i="31"/>
  <c r="U11" i="31"/>
  <c r="V11" i="31"/>
  <c r="W11" i="31"/>
  <c r="N12" i="31"/>
  <c r="O12" i="31"/>
  <c r="P12" i="31"/>
  <c r="Q12" i="31"/>
  <c r="R12" i="31"/>
  <c r="S12" i="31"/>
  <c r="T12" i="31"/>
  <c r="U12" i="31"/>
  <c r="V12" i="31"/>
  <c r="W12" i="31"/>
  <c r="N13" i="31"/>
  <c r="O13" i="31"/>
  <c r="P13" i="31"/>
  <c r="Q13" i="31"/>
  <c r="R13" i="31"/>
  <c r="S13" i="31"/>
  <c r="T13" i="31"/>
  <c r="U13" i="31"/>
  <c r="V13" i="31"/>
  <c r="W13" i="31"/>
  <c r="N14" i="31"/>
  <c r="O14" i="31"/>
  <c r="P14" i="31"/>
  <c r="Q14" i="31"/>
  <c r="R14" i="31"/>
  <c r="S14" i="31"/>
  <c r="T14" i="31"/>
  <c r="U14" i="31"/>
  <c r="V14" i="31"/>
  <c r="W14" i="31"/>
  <c r="N15" i="31"/>
  <c r="O15" i="31"/>
  <c r="P15" i="31"/>
  <c r="Q15" i="31"/>
  <c r="R15" i="31"/>
  <c r="S15" i="31"/>
  <c r="T15" i="31"/>
  <c r="U15" i="31"/>
  <c r="V15" i="31"/>
  <c r="W15" i="31"/>
  <c r="N16" i="31"/>
  <c r="O16" i="31"/>
  <c r="P16" i="31"/>
  <c r="Q16" i="31"/>
  <c r="R16" i="31"/>
  <c r="S16" i="31"/>
  <c r="T16" i="31"/>
  <c r="U16" i="31"/>
  <c r="V16" i="31"/>
  <c r="W16" i="31"/>
  <c r="N17" i="31"/>
  <c r="O17" i="31"/>
  <c r="P17" i="31"/>
  <c r="Q17" i="31"/>
  <c r="R17" i="31"/>
  <c r="S17" i="31"/>
  <c r="T17" i="31"/>
  <c r="U17" i="31"/>
  <c r="V17" i="31"/>
  <c r="W17" i="31"/>
  <c r="N18" i="31"/>
  <c r="O18" i="31"/>
  <c r="P18" i="31"/>
  <c r="Q18" i="31"/>
  <c r="R18" i="31"/>
  <c r="S18" i="31"/>
  <c r="T18" i="31"/>
  <c r="U18" i="31"/>
  <c r="V18" i="31"/>
  <c r="W18" i="31"/>
  <c r="N19" i="31"/>
  <c r="O19" i="31"/>
  <c r="P19" i="31"/>
  <c r="Q19" i="31"/>
  <c r="R19" i="31"/>
  <c r="S19" i="31"/>
  <c r="T19" i="31"/>
  <c r="U19" i="31"/>
  <c r="V19" i="31"/>
  <c r="W19" i="31"/>
  <c r="N20" i="31"/>
  <c r="O20" i="31"/>
  <c r="P20" i="31"/>
  <c r="Q20" i="31"/>
  <c r="R20" i="31"/>
  <c r="S20" i="31"/>
  <c r="T20" i="31"/>
  <c r="U20" i="31"/>
  <c r="V20" i="31"/>
  <c r="W20" i="31"/>
  <c r="N21" i="31"/>
  <c r="O21" i="31"/>
  <c r="P21" i="31"/>
  <c r="Q21" i="31"/>
  <c r="R21" i="31"/>
  <c r="S21" i="31"/>
  <c r="T21" i="31"/>
  <c r="U21" i="31"/>
  <c r="V21" i="31"/>
  <c r="W21" i="31"/>
  <c r="N22" i="31"/>
  <c r="O22" i="31"/>
  <c r="P22" i="31"/>
  <c r="Q22" i="31"/>
  <c r="R22" i="31"/>
  <c r="S22" i="31"/>
  <c r="T22" i="31"/>
  <c r="U22" i="31"/>
  <c r="V22" i="31"/>
  <c r="W22" i="31"/>
  <c r="N23" i="31"/>
  <c r="O23" i="31"/>
  <c r="P23" i="31"/>
  <c r="Q23" i="31"/>
  <c r="R23" i="31"/>
  <c r="S23" i="31"/>
  <c r="T23" i="31"/>
  <c r="U23" i="31"/>
  <c r="V23" i="31"/>
  <c r="W23" i="31"/>
  <c r="N24" i="31"/>
  <c r="O24" i="31"/>
  <c r="P24" i="31"/>
  <c r="Q24" i="31"/>
  <c r="R24" i="31"/>
  <c r="S24" i="31"/>
  <c r="T24" i="31"/>
  <c r="U24" i="31"/>
  <c r="V24" i="31"/>
  <c r="W24" i="31"/>
  <c r="N25" i="31"/>
  <c r="O25" i="31"/>
  <c r="P25" i="31"/>
  <c r="Q25" i="31"/>
  <c r="R25" i="31"/>
  <c r="S25" i="31"/>
  <c r="T25" i="31"/>
  <c r="U25" i="31"/>
  <c r="V25" i="31"/>
  <c r="W25" i="31"/>
  <c r="N26" i="31"/>
  <c r="O26" i="31"/>
  <c r="P26" i="31"/>
  <c r="Q26" i="31"/>
  <c r="R26" i="31"/>
  <c r="S26" i="31"/>
  <c r="T26" i="31"/>
  <c r="U26" i="31"/>
  <c r="V26" i="31"/>
  <c r="W26" i="31"/>
  <c r="N27" i="31"/>
  <c r="O27" i="31"/>
  <c r="P27" i="31"/>
  <c r="Q27" i="31"/>
  <c r="R27" i="31"/>
  <c r="S27" i="31"/>
  <c r="T27" i="31"/>
  <c r="U27" i="31"/>
  <c r="V27" i="31"/>
  <c r="W27" i="31"/>
  <c r="N28" i="31"/>
  <c r="O28" i="31"/>
  <c r="P28" i="31"/>
  <c r="Q28" i="31"/>
  <c r="R28" i="31"/>
  <c r="S28" i="31"/>
  <c r="T28" i="31"/>
  <c r="U28" i="31"/>
  <c r="V28" i="31"/>
  <c r="W28" i="31"/>
  <c r="N29" i="31"/>
  <c r="O29" i="31"/>
  <c r="P29" i="31"/>
  <c r="Q29" i="31"/>
  <c r="R29" i="31"/>
  <c r="S29" i="31"/>
  <c r="T29" i="31"/>
  <c r="U29" i="31"/>
  <c r="V29" i="31"/>
  <c r="W29" i="31"/>
  <c r="N30" i="31"/>
  <c r="O30" i="31"/>
  <c r="P30" i="31"/>
  <c r="Q30" i="31"/>
  <c r="R30" i="31"/>
  <c r="S30" i="31"/>
  <c r="T30" i="31"/>
  <c r="U30" i="31"/>
  <c r="V30" i="31"/>
  <c r="W30" i="31"/>
  <c r="N31" i="31"/>
  <c r="O31" i="31"/>
  <c r="P31" i="31"/>
  <c r="Q31" i="31"/>
  <c r="R31" i="31"/>
  <c r="S31" i="31"/>
  <c r="T31" i="31"/>
  <c r="U31" i="31"/>
  <c r="V31" i="31"/>
  <c r="W31" i="31"/>
  <c r="N32" i="31"/>
  <c r="O32" i="31"/>
  <c r="P32" i="31"/>
  <c r="Q32" i="31"/>
  <c r="R32" i="31"/>
  <c r="S32" i="31"/>
  <c r="T32" i="31"/>
  <c r="U32" i="31"/>
  <c r="V32" i="31"/>
  <c r="W32" i="31"/>
  <c r="N33" i="31"/>
  <c r="O33" i="31"/>
  <c r="P33" i="31"/>
  <c r="Q33" i="31"/>
  <c r="R33" i="31"/>
  <c r="S33" i="31"/>
  <c r="T33" i="31"/>
  <c r="U33" i="31"/>
  <c r="V33" i="31"/>
  <c r="W33" i="31"/>
  <c r="N34" i="31"/>
  <c r="O34" i="31"/>
  <c r="P34" i="31"/>
  <c r="Q34" i="31"/>
  <c r="R34" i="31"/>
  <c r="S34" i="31"/>
  <c r="T34" i="31"/>
  <c r="U34" i="31"/>
  <c r="V34" i="31"/>
  <c r="W34" i="31"/>
  <c r="N35" i="31"/>
  <c r="O35" i="31"/>
  <c r="P35" i="31"/>
  <c r="Q35" i="31"/>
  <c r="R35" i="31"/>
  <c r="S35" i="31"/>
  <c r="T35" i="31"/>
  <c r="U35" i="31"/>
  <c r="V35" i="31"/>
  <c r="W35" i="31"/>
  <c r="N36" i="31"/>
  <c r="O36" i="31"/>
  <c r="P36" i="31"/>
  <c r="Q36" i="31"/>
  <c r="R36" i="31"/>
  <c r="S36" i="31"/>
  <c r="T36" i="31"/>
  <c r="U36" i="31"/>
  <c r="V36" i="31"/>
  <c r="W36" i="31"/>
  <c r="N37" i="31"/>
  <c r="O37" i="31"/>
  <c r="P37" i="31"/>
  <c r="Q37" i="31"/>
  <c r="R37" i="31"/>
  <c r="S37" i="31"/>
  <c r="T37" i="31"/>
  <c r="U37" i="31"/>
  <c r="V37" i="31"/>
  <c r="W37" i="31"/>
  <c r="N38" i="31"/>
  <c r="O38" i="31"/>
  <c r="P38" i="31"/>
  <c r="Q38" i="31"/>
  <c r="R38" i="31"/>
  <c r="S38" i="31"/>
  <c r="T38" i="31"/>
  <c r="U38" i="31"/>
  <c r="V38" i="31"/>
  <c r="W38" i="31"/>
  <c r="N39" i="31"/>
  <c r="O39" i="31"/>
  <c r="P39" i="31"/>
  <c r="Q39" i="31"/>
  <c r="R39" i="31"/>
  <c r="S39" i="31"/>
  <c r="T39" i="31"/>
  <c r="U39" i="31"/>
  <c r="V39" i="31"/>
  <c r="W39" i="31"/>
  <c r="N40" i="31"/>
  <c r="O40" i="31"/>
  <c r="P40" i="31"/>
  <c r="Q40" i="31"/>
  <c r="R40" i="31"/>
  <c r="S40" i="31"/>
  <c r="T40" i="31"/>
  <c r="U40" i="31"/>
  <c r="V40" i="31"/>
  <c r="W40" i="31"/>
  <c r="N41" i="31"/>
  <c r="O41" i="31"/>
  <c r="P41" i="31"/>
  <c r="Q41" i="31"/>
  <c r="R41" i="31"/>
  <c r="S41" i="31"/>
  <c r="T41" i="31"/>
  <c r="U41" i="31"/>
  <c r="V41" i="31"/>
  <c r="W41" i="31"/>
  <c r="N42" i="31"/>
  <c r="O42" i="31"/>
  <c r="P42" i="31"/>
  <c r="Q42" i="31"/>
  <c r="R42" i="31"/>
  <c r="S42" i="31"/>
  <c r="T42" i="31"/>
  <c r="U42" i="31"/>
  <c r="V42" i="31"/>
  <c r="W42" i="31"/>
  <c r="N43" i="31"/>
  <c r="O43" i="31"/>
  <c r="P43" i="31"/>
  <c r="Q43" i="31"/>
  <c r="R43" i="31"/>
  <c r="S43" i="31"/>
  <c r="T43" i="31"/>
  <c r="U43" i="31"/>
  <c r="V43" i="31"/>
  <c r="W43" i="31"/>
  <c r="N44" i="31"/>
  <c r="O44" i="31"/>
  <c r="P44" i="31"/>
  <c r="Q44" i="31"/>
  <c r="R44" i="31"/>
  <c r="S44" i="31"/>
  <c r="T44" i="31"/>
  <c r="U44" i="31"/>
  <c r="V44" i="31"/>
  <c r="W44" i="31"/>
  <c r="N45" i="31"/>
  <c r="O45" i="31"/>
  <c r="P45" i="31"/>
  <c r="Q45" i="31"/>
  <c r="R45" i="31"/>
  <c r="S45" i="31"/>
  <c r="T45" i="31"/>
  <c r="U45" i="31"/>
  <c r="V45" i="31"/>
  <c r="W45" i="31"/>
  <c r="N46" i="31"/>
  <c r="O46" i="31"/>
  <c r="P46" i="31"/>
  <c r="Q46" i="31"/>
  <c r="R46" i="31"/>
  <c r="S46" i="31"/>
  <c r="T46" i="31"/>
  <c r="U46" i="31"/>
  <c r="V46" i="31"/>
  <c r="W46" i="31"/>
  <c r="N47" i="31"/>
  <c r="O47" i="31"/>
  <c r="P47" i="31"/>
  <c r="Q47" i="31"/>
  <c r="R47" i="31"/>
  <c r="S47" i="31"/>
  <c r="T47" i="31"/>
  <c r="U47" i="31"/>
  <c r="V47" i="31"/>
  <c r="W47" i="31"/>
  <c r="N48" i="31"/>
  <c r="O48" i="31"/>
  <c r="P48" i="31"/>
  <c r="Q48" i="31"/>
  <c r="R48" i="31"/>
  <c r="S48" i="31"/>
  <c r="T48" i="31"/>
  <c r="U48" i="31"/>
  <c r="V48" i="31"/>
  <c r="W48" i="31"/>
  <c r="N49" i="31"/>
  <c r="O49" i="31"/>
  <c r="P49" i="31"/>
  <c r="Q49" i="31"/>
  <c r="R49" i="31"/>
  <c r="S49" i="31"/>
  <c r="T49" i="31"/>
  <c r="U49" i="31"/>
  <c r="V49" i="31"/>
  <c r="W49" i="31"/>
  <c r="N50" i="31"/>
  <c r="O50" i="31"/>
  <c r="P50" i="31"/>
  <c r="Q50" i="31"/>
  <c r="R50" i="31"/>
  <c r="S50" i="31"/>
  <c r="T50" i="31"/>
  <c r="U50" i="31"/>
  <c r="V50" i="31"/>
  <c r="W50" i="31"/>
  <c r="N51" i="31"/>
  <c r="O51" i="31"/>
  <c r="P51" i="31"/>
  <c r="Q51" i="31"/>
  <c r="R51" i="31"/>
  <c r="S51" i="31"/>
  <c r="T51" i="31"/>
  <c r="U51" i="31"/>
  <c r="V51" i="31"/>
  <c r="W51" i="31"/>
  <c r="N52" i="31"/>
  <c r="O52" i="31"/>
  <c r="P52" i="31"/>
  <c r="Q52" i="31"/>
  <c r="R52" i="31"/>
  <c r="S52" i="31"/>
  <c r="T52" i="31"/>
  <c r="U52" i="31"/>
  <c r="V52" i="31"/>
  <c r="W52" i="31"/>
  <c r="N53" i="31"/>
  <c r="O53" i="31"/>
  <c r="P53" i="31"/>
  <c r="Q53" i="31"/>
  <c r="R53" i="31"/>
  <c r="S53" i="31"/>
  <c r="T53" i="31"/>
  <c r="U53" i="31"/>
  <c r="V53" i="31"/>
  <c r="W53" i="31"/>
  <c r="N54" i="31"/>
  <c r="O54" i="31"/>
  <c r="P54" i="31"/>
  <c r="Q54" i="31"/>
  <c r="R54" i="31"/>
  <c r="S54" i="31"/>
  <c r="T54" i="31"/>
  <c r="U54" i="31"/>
  <c r="V54" i="31"/>
  <c r="W54" i="31"/>
  <c r="N55" i="31"/>
  <c r="O55" i="31"/>
  <c r="P55" i="31"/>
  <c r="Q55" i="31"/>
  <c r="R55" i="31"/>
  <c r="S55" i="31"/>
  <c r="T55" i="31"/>
  <c r="U55" i="31"/>
  <c r="V55" i="31"/>
  <c r="W55" i="31"/>
  <c r="N56" i="31"/>
  <c r="O56" i="31"/>
  <c r="P56" i="31"/>
  <c r="Q56" i="31"/>
  <c r="R56" i="31"/>
  <c r="S56" i="31"/>
  <c r="T56" i="31"/>
  <c r="U56" i="31"/>
  <c r="V56" i="31"/>
  <c r="W56" i="31"/>
  <c r="N57" i="31"/>
  <c r="O57" i="31"/>
  <c r="P57" i="31"/>
  <c r="Q57" i="31"/>
  <c r="R57" i="31"/>
  <c r="S57" i="31"/>
  <c r="T57" i="31"/>
  <c r="U57" i="31"/>
  <c r="V57" i="31"/>
  <c r="W57" i="31"/>
  <c r="N58" i="31"/>
  <c r="O58" i="31"/>
  <c r="P58" i="31"/>
  <c r="Q58" i="31"/>
  <c r="R58" i="31"/>
  <c r="S58" i="31"/>
  <c r="T58" i="31"/>
  <c r="U58" i="31"/>
  <c r="V58" i="31"/>
  <c r="W58" i="31"/>
  <c r="N59" i="31"/>
  <c r="O59" i="31"/>
  <c r="P59" i="31"/>
  <c r="Q59" i="31"/>
  <c r="R59" i="31"/>
  <c r="S59" i="31"/>
  <c r="T59" i="31"/>
  <c r="U59" i="31"/>
  <c r="V59" i="31"/>
  <c r="W59" i="31"/>
  <c r="N60" i="31"/>
  <c r="O60" i="31"/>
  <c r="P60" i="31"/>
  <c r="Q60" i="31"/>
  <c r="R60" i="31"/>
  <c r="S60" i="31"/>
  <c r="T60" i="31"/>
  <c r="U60" i="31"/>
  <c r="V60" i="31"/>
  <c r="W60" i="31"/>
  <c r="N61" i="31"/>
  <c r="O61" i="31"/>
  <c r="P61" i="31"/>
  <c r="Q61" i="31"/>
  <c r="R61" i="31"/>
  <c r="S61" i="31"/>
  <c r="T61" i="31"/>
  <c r="U61" i="31"/>
  <c r="V61" i="31"/>
  <c r="W61" i="31"/>
  <c r="N62" i="31"/>
  <c r="O62" i="31"/>
  <c r="P62" i="31"/>
  <c r="Q62" i="31"/>
  <c r="R62" i="31"/>
  <c r="S62" i="31"/>
  <c r="T62" i="31"/>
  <c r="U62" i="31"/>
  <c r="V62" i="31"/>
  <c r="W62" i="31"/>
  <c r="N63" i="31"/>
  <c r="O63" i="31"/>
  <c r="P63" i="31"/>
  <c r="Q63" i="31"/>
  <c r="R63" i="31"/>
  <c r="S63" i="31"/>
  <c r="T63" i="31"/>
  <c r="U63" i="31"/>
  <c r="V63" i="31"/>
  <c r="W63" i="31"/>
  <c r="N64" i="31"/>
  <c r="O64" i="31"/>
  <c r="P64" i="31"/>
  <c r="Q64" i="31"/>
  <c r="R64" i="31"/>
  <c r="S64" i="31"/>
  <c r="T64" i="31"/>
  <c r="U64" i="31"/>
  <c r="V64" i="31"/>
  <c r="W64" i="31"/>
  <c r="N65" i="31"/>
  <c r="O65" i="31"/>
  <c r="P65" i="31"/>
  <c r="Q65" i="31"/>
  <c r="R65" i="31"/>
  <c r="S65" i="31"/>
  <c r="T65" i="31"/>
  <c r="U65" i="31"/>
  <c r="V65" i="31"/>
  <c r="W65" i="31"/>
  <c r="N66" i="31"/>
  <c r="O66" i="31"/>
  <c r="P66" i="31"/>
  <c r="Q66" i="31"/>
  <c r="R66" i="31"/>
  <c r="S66" i="31"/>
  <c r="T66" i="31"/>
  <c r="U66" i="31"/>
  <c r="V66" i="31"/>
  <c r="W66" i="31"/>
  <c r="N67" i="31"/>
  <c r="O67" i="31"/>
  <c r="P67" i="31"/>
  <c r="Q67" i="31"/>
  <c r="R67" i="31"/>
  <c r="S67" i="31"/>
  <c r="T67" i="31"/>
  <c r="U67" i="31"/>
  <c r="V67" i="31"/>
  <c r="W67" i="31"/>
  <c r="N68" i="31"/>
  <c r="O68" i="31"/>
  <c r="P68" i="31"/>
  <c r="Q68" i="31"/>
  <c r="R68" i="31"/>
  <c r="S68" i="31"/>
  <c r="T68" i="31"/>
  <c r="U68" i="31"/>
  <c r="V68" i="31"/>
  <c r="W68" i="31"/>
  <c r="N69" i="31"/>
  <c r="O69" i="31"/>
  <c r="P69" i="31"/>
  <c r="Q69" i="31"/>
  <c r="R69" i="31"/>
  <c r="S69" i="31"/>
  <c r="T69" i="31"/>
  <c r="U69" i="31"/>
  <c r="V69" i="31"/>
  <c r="W69" i="31"/>
  <c r="N70" i="31"/>
  <c r="O70" i="31"/>
  <c r="P70" i="31"/>
  <c r="Q70" i="31"/>
  <c r="R70" i="31"/>
  <c r="S70" i="31"/>
  <c r="T70" i="31"/>
  <c r="U70" i="31"/>
  <c r="V70" i="31"/>
  <c r="W70" i="31"/>
  <c r="N71" i="31"/>
  <c r="O71" i="31"/>
  <c r="P71" i="31"/>
  <c r="Q71" i="31"/>
  <c r="R71" i="31"/>
  <c r="S71" i="31"/>
  <c r="T71" i="31"/>
  <c r="U71" i="31"/>
  <c r="V71" i="31"/>
  <c r="W71" i="31"/>
  <c r="N72" i="31"/>
  <c r="O72" i="31"/>
  <c r="P72" i="31"/>
  <c r="Q72" i="31"/>
  <c r="R72" i="31"/>
  <c r="S72" i="31"/>
  <c r="T72" i="31"/>
  <c r="U72" i="31"/>
  <c r="V72" i="31"/>
  <c r="W72" i="31"/>
  <c r="N73" i="31"/>
  <c r="O73" i="31"/>
  <c r="P73" i="31"/>
  <c r="Q73" i="31"/>
  <c r="R73" i="31"/>
  <c r="S73" i="31"/>
  <c r="T73" i="31"/>
  <c r="U73" i="31"/>
  <c r="V73" i="31"/>
  <c r="W73" i="31"/>
  <c r="N74" i="31"/>
  <c r="O74" i="31"/>
  <c r="P74" i="31"/>
  <c r="Q74" i="31"/>
  <c r="R74" i="31"/>
  <c r="S74" i="31"/>
  <c r="T74" i="31"/>
  <c r="U74" i="31"/>
  <c r="V74" i="31"/>
  <c r="W74" i="31"/>
  <c r="N75" i="31"/>
  <c r="O75" i="31"/>
  <c r="P75" i="31"/>
  <c r="Q75" i="31"/>
  <c r="R75" i="31"/>
  <c r="S75" i="31"/>
  <c r="T75" i="31"/>
  <c r="U75" i="31"/>
  <c r="V75" i="31"/>
  <c r="W75" i="31"/>
  <c r="N76" i="31"/>
  <c r="O76" i="31"/>
  <c r="P76" i="31"/>
  <c r="Q76" i="31"/>
  <c r="R76" i="31"/>
  <c r="S76" i="31"/>
  <c r="T76" i="31"/>
  <c r="U76" i="31"/>
  <c r="V76" i="31"/>
  <c r="W76" i="31"/>
  <c r="N77" i="31"/>
  <c r="O77" i="31"/>
  <c r="P77" i="31"/>
  <c r="Q77" i="31"/>
  <c r="R77" i="31"/>
  <c r="S77" i="31"/>
  <c r="T77" i="31"/>
  <c r="U77" i="31"/>
  <c r="V77" i="31"/>
  <c r="W77" i="31"/>
  <c r="N78" i="31"/>
  <c r="O78" i="31"/>
  <c r="P78" i="31"/>
  <c r="Q78" i="31"/>
  <c r="R78" i="31"/>
  <c r="S78" i="31"/>
  <c r="T78" i="31"/>
  <c r="U78" i="31"/>
  <c r="V78" i="31"/>
  <c r="W78" i="31"/>
  <c r="N79" i="31"/>
  <c r="O79" i="31"/>
  <c r="P79" i="31"/>
  <c r="Q79" i="31"/>
  <c r="R79" i="31"/>
  <c r="S79" i="31"/>
  <c r="T79" i="31"/>
  <c r="U79" i="31"/>
  <c r="V79" i="31"/>
  <c r="W79" i="31"/>
  <c r="N80" i="31"/>
  <c r="O80" i="31"/>
  <c r="P80" i="31"/>
  <c r="Q80" i="31"/>
  <c r="R80" i="31"/>
  <c r="S80" i="31"/>
  <c r="T80" i="31"/>
  <c r="U80" i="31"/>
  <c r="V80" i="31"/>
  <c r="W80" i="31"/>
  <c r="N81" i="31"/>
  <c r="O81" i="31"/>
  <c r="P81" i="31"/>
  <c r="Q81" i="31"/>
  <c r="R81" i="31"/>
  <c r="S81" i="31"/>
  <c r="T81" i="31"/>
  <c r="U81" i="31"/>
  <c r="V81" i="31"/>
  <c r="W81" i="31"/>
  <c r="N82" i="31"/>
  <c r="O82" i="31"/>
  <c r="P82" i="31"/>
  <c r="Q82" i="31"/>
  <c r="R82" i="31"/>
  <c r="S82" i="31"/>
  <c r="T82" i="31"/>
  <c r="U82" i="31"/>
  <c r="V82" i="31"/>
  <c r="W82" i="31"/>
  <c r="N83" i="31"/>
  <c r="O83" i="31"/>
  <c r="P83" i="31"/>
  <c r="Q83" i="31"/>
  <c r="R83" i="31"/>
  <c r="S83" i="31"/>
  <c r="T83" i="31"/>
  <c r="U83" i="31"/>
  <c r="V83" i="31"/>
  <c r="W83" i="31"/>
  <c r="N84" i="31"/>
  <c r="O84" i="31"/>
  <c r="P84" i="31"/>
  <c r="Q84" i="31"/>
  <c r="R84" i="31"/>
  <c r="S84" i="31"/>
  <c r="T84" i="31"/>
  <c r="U84" i="31"/>
  <c r="V84" i="31"/>
  <c r="W84" i="31"/>
  <c r="N85" i="31"/>
  <c r="O85" i="31"/>
  <c r="P85" i="31"/>
  <c r="Q85" i="31"/>
  <c r="R85" i="31"/>
  <c r="S85" i="31"/>
  <c r="T85" i="31"/>
  <c r="U85" i="31"/>
  <c r="V85" i="31"/>
  <c r="W85" i="31"/>
  <c r="N86" i="31"/>
  <c r="O86" i="31"/>
  <c r="P86" i="31"/>
  <c r="Q86" i="31"/>
  <c r="R86" i="31"/>
  <c r="S86" i="31"/>
  <c r="T86" i="31"/>
  <c r="U86" i="31"/>
  <c r="V86" i="31"/>
  <c r="W86" i="31"/>
  <c r="N87" i="31"/>
  <c r="O87" i="31"/>
  <c r="P87" i="31"/>
  <c r="Q87" i="31"/>
  <c r="R87" i="31"/>
  <c r="S87" i="31"/>
  <c r="T87" i="31"/>
  <c r="U87" i="31"/>
  <c r="V87" i="31"/>
  <c r="W87" i="31"/>
  <c r="N88" i="31"/>
  <c r="O88" i="31"/>
  <c r="P88" i="31"/>
  <c r="Q88" i="31"/>
  <c r="R88" i="31"/>
  <c r="S88" i="31"/>
  <c r="T88" i="31"/>
  <c r="U88" i="31"/>
  <c r="V88" i="31"/>
  <c r="W88" i="31"/>
  <c r="N89" i="31"/>
  <c r="O89" i="31"/>
  <c r="P89" i="31"/>
  <c r="Q89" i="31"/>
  <c r="R89" i="31"/>
  <c r="S89" i="31"/>
  <c r="T89" i="31"/>
  <c r="U89" i="31"/>
  <c r="V89" i="31"/>
  <c r="W89" i="31"/>
  <c r="N90" i="31"/>
  <c r="O90" i="31"/>
  <c r="P90" i="31"/>
  <c r="Q90" i="31"/>
  <c r="R90" i="31"/>
  <c r="S90" i="31"/>
  <c r="T90" i="31"/>
  <c r="U90" i="31"/>
  <c r="V90" i="31"/>
  <c r="W90" i="31"/>
  <c r="N91" i="31"/>
  <c r="O91" i="31"/>
  <c r="P91" i="31"/>
  <c r="Q91" i="31"/>
  <c r="R91" i="31"/>
  <c r="S91" i="31"/>
  <c r="T91" i="31"/>
  <c r="U91" i="31"/>
  <c r="V91" i="31"/>
  <c r="W91" i="31"/>
  <c r="N92" i="31"/>
  <c r="O92" i="31"/>
  <c r="P92" i="31"/>
  <c r="Q92" i="31"/>
  <c r="R92" i="31"/>
  <c r="S92" i="31"/>
  <c r="T92" i="31"/>
  <c r="U92" i="31"/>
  <c r="V92" i="31"/>
  <c r="W92" i="31"/>
  <c r="N93" i="31"/>
  <c r="O93" i="31"/>
  <c r="P93" i="31"/>
  <c r="Q93" i="31"/>
  <c r="R93" i="31"/>
  <c r="S93" i="31"/>
  <c r="T93" i="31"/>
  <c r="U93" i="31"/>
  <c r="V93" i="31"/>
  <c r="W93" i="31"/>
  <c r="N94" i="31"/>
  <c r="O94" i="31"/>
  <c r="P94" i="31"/>
  <c r="Q94" i="31"/>
  <c r="R94" i="31"/>
  <c r="S94" i="31"/>
  <c r="T94" i="31"/>
  <c r="U94" i="31"/>
  <c r="V94" i="31"/>
  <c r="W94" i="31"/>
  <c r="N95" i="31"/>
  <c r="O95" i="31"/>
  <c r="P95" i="31"/>
  <c r="Q95" i="31"/>
  <c r="R95" i="31"/>
  <c r="S95" i="31"/>
  <c r="T95" i="31"/>
  <c r="U95" i="31"/>
  <c r="V95" i="31"/>
  <c r="W95" i="31"/>
  <c r="N96" i="31"/>
  <c r="O96" i="31"/>
  <c r="P96" i="31"/>
  <c r="Q96" i="31"/>
  <c r="R96" i="31"/>
  <c r="S96" i="31"/>
  <c r="T96" i="31"/>
  <c r="U96" i="31"/>
  <c r="V96" i="31"/>
  <c r="W96" i="31"/>
  <c r="N97" i="31"/>
  <c r="O97" i="31"/>
  <c r="P97" i="31"/>
  <c r="Q97" i="31"/>
  <c r="R97" i="31"/>
  <c r="S97" i="31"/>
  <c r="T97" i="31"/>
  <c r="U97" i="31"/>
  <c r="V97" i="31"/>
  <c r="W97" i="31"/>
  <c r="N98" i="31"/>
  <c r="O98" i="31"/>
  <c r="P98" i="31"/>
  <c r="Q98" i="31"/>
  <c r="R98" i="31"/>
  <c r="S98" i="31"/>
  <c r="T98" i="31"/>
  <c r="U98" i="31"/>
  <c r="V98" i="31"/>
  <c r="W98" i="31"/>
  <c r="N99" i="31"/>
  <c r="O99" i="31"/>
  <c r="P99" i="31"/>
  <c r="Q99" i="31"/>
  <c r="R99" i="31"/>
  <c r="S99" i="31"/>
  <c r="T99" i="31"/>
  <c r="U99" i="31"/>
  <c r="V99" i="31"/>
  <c r="W99" i="31"/>
  <c r="N100" i="31"/>
  <c r="O100" i="31"/>
  <c r="P100" i="31"/>
  <c r="Q100" i="31"/>
  <c r="R100" i="31"/>
  <c r="S100" i="31"/>
  <c r="T100" i="31"/>
  <c r="U100" i="31"/>
  <c r="V100" i="31"/>
  <c r="W100" i="31"/>
  <c r="T4" i="31"/>
  <c r="U4" i="31"/>
  <c r="V4" i="31"/>
  <c r="W4" i="31"/>
  <c r="S4" i="31"/>
  <c r="O4" i="31"/>
  <c r="P4" i="31"/>
  <c r="Q4" i="31"/>
  <c r="R4" i="31"/>
  <c r="N4" i="31"/>
  <c r="S2" i="29"/>
  <c r="O3" i="29"/>
  <c r="P3" i="29"/>
  <c r="Q3" i="29"/>
  <c r="R3" i="29"/>
  <c r="S3" i="29"/>
  <c r="T3" i="29"/>
  <c r="U3" i="29"/>
  <c r="V3" i="29"/>
  <c r="W3" i="29"/>
  <c r="N3" i="29"/>
  <c r="N2" i="29"/>
  <c r="L23" i="65" l="1"/>
  <c r="K24" i="65" s="1"/>
  <c r="M23" i="65" s="1"/>
  <c r="M22" i="65"/>
  <c r="L23" i="64"/>
  <c r="K24" i="64" s="1"/>
  <c r="M22" i="64"/>
  <c r="L23" i="63"/>
  <c r="K24" i="63" s="1"/>
  <c r="L23" i="62"/>
  <c r="K24" i="62" s="1"/>
  <c r="M22" i="62"/>
  <c r="L23" i="61"/>
  <c r="K24" i="61" s="1"/>
  <c r="M22" i="61"/>
  <c r="J23" i="60"/>
  <c r="I24" i="60" s="1"/>
  <c r="K22" i="60"/>
  <c r="J23" i="59"/>
  <c r="I24" i="59" s="1"/>
  <c r="K23" i="59" s="1"/>
  <c r="K22" i="59"/>
  <c r="J23" i="58"/>
  <c r="I24" i="58"/>
  <c r="K22" i="58"/>
  <c r="J22" i="57"/>
  <c r="I23" i="57" s="1"/>
  <c r="K21" i="57"/>
  <c r="J25" i="56"/>
  <c r="I26" i="56" s="1"/>
  <c r="X3" i="33"/>
  <c r="AB3" i="33"/>
  <c r="I3" i="33"/>
  <c r="P3" i="35"/>
  <c r="E3" i="35"/>
  <c r="BT3" i="35"/>
  <c r="Z3" i="35"/>
  <c r="I3" i="35"/>
  <c r="AF3" i="35" s="1"/>
  <c r="T3" i="35"/>
  <c r="Y3" i="33"/>
  <c r="W3" i="33"/>
  <c r="K3" i="33"/>
  <c r="H3" i="33"/>
  <c r="Z3" i="33"/>
  <c r="C4" i="55"/>
  <c r="G4" i="55"/>
  <c r="O4" i="55" s="1"/>
  <c r="D4" i="55"/>
  <c r="F4" i="55"/>
  <c r="BG3" i="33"/>
  <c r="AV3" i="33"/>
  <c r="BI3" i="33"/>
  <c r="AX3" i="33"/>
  <c r="BU3" i="33" s="1"/>
  <c r="BH3" i="33"/>
  <c r="AW3" i="33"/>
  <c r="BT3" i="33" s="1"/>
  <c r="BP3" i="33"/>
  <c r="BF3" i="33"/>
  <c r="BJ3" i="33"/>
  <c r="AF3" i="33"/>
  <c r="AR3" i="55"/>
  <c r="I3" i="55"/>
  <c r="AS3" i="55" s="1"/>
  <c r="Y4" i="49"/>
  <c r="AN4" i="55"/>
  <c r="Z4" i="49"/>
  <c r="AB4" i="55"/>
  <c r="AG4" i="55"/>
  <c r="AD4" i="55"/>
  <c r="AB4" i="49"/>
  <c r="AA4" i="49"/>
  <c r="AC4" i="55"/>
  <c r="X4" i="49"/>
  <c r="AE4" i="55"/>
  <c r="AF4" i="55"/>
  <c r="AO4" i="55"/>
  <c r="N5" i="46"/>
  <c r="O5" i="46"/>
  <c r="M6" i="46"/>
  <c r="N6" i="46"/>
  <c r="Q6" i="46"/>
  <c r="M7" i="46"/>
  <c r="P8" i="46"/>
  <c r="O9" i="46"/>
  <c r="M10" i="46"/>
  <c r="N10" i="46"/>
  <c r="N13" i="46"/>
  <c r="O13" i="46"/>
  <c r="M14" i="46"/>
  <c r="N14" i="46"/>
  <c r="Q14" i="46"/>
  <c r="M15" i="46"/>
  <c r="P16" i="46"/>
  <c r="O17" i="46"/>
  <c r="M18" i="46"/>
  <c r="N18" i="46"/>
  <c r="N21" i="46"/>
  <c r="O21" i="46"/>
  <c r="M22" i="46"/>
  <c r="N22" i="46"/>
  <c r="Q22" i="46"/>
  <c r="M23" i="46"/>
  <c r="P24" i="46"/>
  <c r="O25" i="46"/>
  <c r="M26" i="46"/>
  <c r="N26" i="46"/>
  <c r="N29" i="46"/>
  <c r="O29" i="46"/>
  <c r="M30" i="46"/>
  <c r="N30" i="46"/>
  <c r="Q30" i="46"/>
  <c r="M31" i="46"/>
  <c r="P32" i="46"/>
  <c r="O33" i="46"/>
  <c r="M34" i="46"/>
  <c r="N34" i="46"/>
  <c r="N37" i="46"/>
  <c r="O37" i="46"/>
  <c r="M38" i="46"/>
  <c r="N38" i="46"/>
  <c r="Q38" i="46"/>
  <c r="M39" i="46"/>
  <c r="P40" i="46"/>
  <c r="O41" i="46"/>
  <c r="M42" i="46"/>
  <c r="N42" i="46"/>
  <c r="N45" i="46"/>
  <c r="O45" i="46"/>
  <c r="M46" i="46"/>
  <c r="N46" i="46"/>
  <c r="Q46" i="46"/>
  <c r="M47" i="46"/>
  <c r="P48" i="46"/>
  <c r="O49" i="46"/>
  <c r="M50" i="46"/>
  <c r="N50" i="46"/>
  <c r="N53" i="46"/>
  <c r="O53" i="46"/>
  <c r="M54" i="46"/>
  <c r="N54" i="46"/>
  <c r="Q54" i="46"/>
  <c r="M55" i="46"/>
  <c r="P56" i="46"/>
  <c r="O57" i="46"/>
  <c r="M58" i="46"/>
  <c r="N58" i="46"/>
  <c r="N61" i="46"/>
  <c r="O61" i="46"/>
  <c r="M62" i="46"/>
  <c r="N62" i="46"/>
  <c r="Q62" i="46"/>
  <c r="M63" i="46"/>
  <c r="P64" i="46"/>
  <c r="O65" i="46"/>
  <c r="M66" i="46"/>
  <c r="N66" i="46"/>
  <c r="N69" i="46"/>
  <c r="O69" i="46"/>
  <c r="M70" i="46"/>
  <c r="N70" i="46"/>
  <c r="Q70" i="46"/>
  <c r="M71" i="46"/>
  <c r="P72" i="46"/>
  <c r="O73" i="46"/>
  <c r="M74" i="46"/>
  <c r="N74" i="46"/>
  <c r="N77" i="46"/>
  <c r="O77" i="46"/>
  <c r="M78" i="46"/>
  <c r="N78" i="46"/>
  <c r="Q78" i="46"/>
  <c r="M79" i="46"/>
  <c r="P80" i="46"/>
  <c r="O81" i="46"/>
  <c r="M82" i="46"/>
  <c r="N82" i="46"/>
  <c r="N85" i="46"/>
  <c r="O85" i="46"/>
  <c r="M86" i="46"/>
  <c r="N86" i="46"/>
  <c r="Q86" i="46"/>
  <c r="M87" i="46"/>
  <c r="P88" i="46"/>
  <c r="O89" i="46"/>
  <c r="M90" i="46"/>
  <c r="N90" i="46"/>
  <c r="N93" i="46"/>
  <c r="O93" i="46"/>
  <c r="M94" i="46"/>
  <c r="N94" i="46"/>
  <c r="Q94" i="46"/>
  <c r="M95" i="46"/>
  <c r="P96" i="46"/>
  <c r="O97" i="46"/>
  <c r="M98" i="46"/>
  <c r="N98" i="46"/>
  <c r="C4" i="46"/>
  <c r="M4" i="46" s="1"/>
  <c r="D4" i="46"/>
  <c r="N4" i="46" s="1"/>
  <c r="E4" i="46"/>
  <c r="O4" i="46" s="1"/>
  <c r="F4" i="46"/>
  <c r="P4" i="46" s="1"/>
  <c r="G4" i="46"/>
  <c r="Q4" i="46" s="1"/>
  <c r="H4" i="46"/>
  <c r="I4" i="46"/>
  <c r="J4" i="46"/>
  <c r="K4" i="46"/>
  <c r="L4" i="46"/>
  <c r="C5" i="46"/>
  <c r="M5" i="46" s="1"/>
  <c r="D5" i="46"/>
  <c r="E5" i="46"/>
  <c r="F5" i="46"/>
  <c r="P5" i="46" s="1"/>
  <c r="G5" i="46"/>
  <c r="Q5" i="46" s="1"/>
  <c r="H5" i="46"/>
  <c r="I5" i="46"/>
  <c r="J5" i="46"/>
  <c r="K5" i="46"/>
  <c r="L5" i="46"/>
  <c r="C6" i="46"/>
  <c r="D6" i="46"/>
  <c r="E6" i="46"/>
  <c r="O6" i="46" s="1"/>
  <c r="F6" i="46"/>
  <c r="P6" i="46" s="1"/>
  <c r="G6" i="46"/>
  <c r="H6" i="46"/>
  <c r="I6" i="46"/>
  <c r="J6" i="46"/>
  <c r="K6" i="46"/>
  <c r="L6" i="46"/>
  <c r="C7" i="46"/>
  <c r="D7" i="46"/>
  <c r="N7" i="46" s="1"/>
  <c r="E7" i="46"/>
  <c r="O7" i="46" s="1"/>
  <c r="F7" i="46"/>
  <c r="G7" i="46"/>
  <c r="H7" i="46"/>
  <c r="I7" i="46"/>
  <c r="J7" i="46"/>
  <c r="K7" i="46"/>
  <c r="P7" i="46" s="1"/>
  <c r="L7" i="46"/>
  <c r="Q7" i="46" s="1"/>
  <c r="C8" i="46"/>
  <c r="M8" i="46" s="1"/>
  <c r="D8" i="46"/>
  <c r="E8" i="46"/>
  <c r="F8" i="46"/>
  <c r="G8" i="46"/>
  <c r="Q8" i="46" s="1"/>
  <c r="H8" i="46"/>
  <c r="I8" i="46"/>
  <c r="N8" i="46" s="1"/>
  <c r="J8" i="46"/>
  <c r="O8" i="46" s="1"/>
  <c r="K8" i="46"/>
  <c r="L8" i="46"/>
  <c r="C9" i="46"/>
  <c r="M9" i="46" s="1"/>
  <c r="D9" i="46"/>
  <c r="N9" i="46" s="1"/>
  <c r="E9" i="46"/>
  <c r="F9" i="46"/>
  <c r="P9" i="46" s="1"/>
  <c r="G9" i="46"/>
  <c r="Q9" i="46" s="1"/>
  <c r="H9" i="46"/>
  <c r="I9" i="46"/>
  <c r="J9" i="46"/>
  <c r="K9" i="46"/>
  <c r="L9" i="46"/>
  <c r="C10" i="46"/>
  <c r="D10" i="46"/>
  <c r="E10" i="46"/>
  <c r="O10" i="46" s="1"/>
  <c r="F10" i="46"/>
  <c r="P10" i="46" s="1"/>
  <c r="G10" i="46"/>
  <c r="H10" i="46"/>
  <c r="I10" i="46"/>
  <c r="J10" i="46"/>
  <c r="K10" i="46"/>
  <c r="L10" i="46"/>
  <c r="Q10" i="46" s="1"/>
  <c r="C11" i="46"/>
  <c r="M11" i="46" s="1"/>
  <c r="D11" i="46"/>
  <c r="N11" i="46" s="1"/>
  <c r="E11" i="46"/>
  <c r="F11" i="46"/>
  <c r="G11" i="46"/>
  <c r="H11" i="46"/>
  <c r="I11" i="46"/>
  <c r="J11" i="46"/>
  <c r="O11" i="46" s="1"/>
  <c r="K11" i="46"/>
  <c r="P11" i="46" s="1"/>
  <c r="L11" i="46"/>
  <c r="Q11" i="46" s="1"/>
  <c r="C12" i="46"/>
  <c r="M12" i="46" s="1"/>
  <c r="D12" i="46"/>
  <c r="N12" i="46" s="1"/>
  <c r="E12" i="46"/>
  <c r="O12" i="46" s="1"/>
  <c r="F12" i="46"/>
  <c r="P12" i="46" s="1"/>
  <c r="G12" i="46"/>
  <c r="Q12" i="46" s="1"/>
  <c r="H12" i="46"/>
  <c r="I12" i="46"/>
  <c r="J12" i="46"/>
  <c r="K12" i="46"/>
  <c r="L12" i="46"/>
  <c r="C13" i="46"/>
  <c r="M13" i="46" s="1"/>
  <c r="D13" i="46"/>
  <c r="E13" i="46"/>
  <c r="F13" i="46"/>
  <c r="P13" i="46" s="1"/>
  <c r="G13" i="46"/>
  <c r="Q13" i="46" s="1"/>
  <c r="H13" i="46"/>
  <c r="I13" i="46"/>
  <c r="J13" i="46"/>
  <c r="K13" i="46"/>
  <c r="L13" i="46"/>
  <c r="C14" i="46"/>
  <c r="D14" i="46"/>
  <c r="E14" i="46"/>
  <c r="O14" i="46" s="1"/>
  <c r="F14" i="46"/>
  <c r="P14" i="46" s="1"/>
  <c r="G14" i="46"/>
  <c r="H14" i="46"/>
  <c r="I14" i="46"/>
  <c r="J14" i="46"/>
  <c r="K14" i="46"/>
  <c r="L14" i="46"/>
  <c r="C15" i="46"/>
  <c r="D15" i="46"/>
  <c r="N15" i="46" s="1"/>
  <c r="E15" i="46"/>
  <c r="O15" i="46" s="1"/>
  <c r="F15" i="46"/>
  <c r="G15" i="46"/>
  <c r="H15" i="46"/>
  <c r="I15" i="46"/>
  <c r="J15" i="46"/>
  <c r="K15" i="46"/>
  <c r="P15" i="46" s="1"/>
  <c r="L15" i="46"/>
  <c r="Q15" i="46" s="1"/>
  <c r="C16" i="46"/>
  <c r="M16" i="46" s="1"/>
  <c r="D16" i="46"/>
  <c r="E16" i="46"/>
  <c r="F16" i="46"/>
  <c r="G16" i="46"/>
  <c r="Q16" i="46" s="1"/>
  <c r="H16" i="46"/>
  <c r="I16" i="46"/>
  <c r="N16" i="46" s="1"/>
  <c r="J16" i="46"/>
  <c r="O16" i="46" s="1"/>
  <c r="K16" i="46"/>
  <c r="L16" i="46"/>
  <c r="C17" i="46"/>
  <c r="M17" i="46" s="1"/>
  <c r="D17" i="46"/>
  <c r="N17" i="46" s="1"/>
  <c r="E17" i="46"/>
  <c r="F17" i="46"/>
  <c r="P17" i="46" s="1"/>
  <c r="G17" i="46"/>
  <c r="Q17" i="46" s="1"/>
  <c r="H17" i="46"/>
  <c r="I17" i="46"/>
  <c r="J17" i="46"/>
  <c r="K17" i="46"/>
  <c r="L17" i="46"/>
  <c r="C18" i="46"/>
  <c r="D18" i="46"/>
  <c r="E18" i="46"/>
  <c r="O18" i="46" s="1"/>
  <c r="F18" i="46"/>
  <c r="P18" i="46" s="1"/>
  <c r="G18" i="46"/>
  <c r="H18" i="46"/>
  <c r="I18" i="46"/>
  <c r="J18" i="46"/>
  <c r="K18" i="46"/>
  <c r="L18" i="46"/>
  <c r="Q18" i="46" s="1"/>
  <c r="C19" i="46"/>
  <c r="M19" i="46" s="1"/>
  <c r="D19" i="46"/>
  <c r="N19" i="46" s="1"/>
  <c r="E19" i="46"/>
  <c r="F19" i="46"/>
  <c r="G19" i="46"/>
  <c r="H19" i="46"/>
  <c r="I19" i="46"/>
  <c r="J19" i="46"/>
  <c r="O19" i="46" s="1"/>
  <c r="K19" i="46"/>
  <c r="P19" i="46" s="1"/>
  <c r="L19" i="46"/>
  <c r="Q19" i="46" s="1"/>
  <c r="C20" i="46"/>
  <c r="M20" i="46" s="1"/>
  <c r="D20" i="46"/>
  <c r="N20" i="46" s="1"/>
  <c r="E20" i="46"/>
  <c r="O20" i="46" s="1"/>
  <c r="F20" i="46"/>
  <c r="P20" i="46" s="1"/>
  <c r="G20" i="46"/>
  <c r="Q20" i="46" s="1"/>
  <c r="H20" i="46"/>
  <c r="I20" i="46"/>
  <c r="J20" i="46"/>
  <c r="K20" i="46"/>
  <c r="L20" i="46"/>
  <c r="C21" i="46"/>
  <c r="M21" i="46" s="1"/>
  <c r="D21" i="46"/>
  <c r="E21" i="46"/>
  <c r="F21" i="46"/>
  <c r="P21" i="46" s="1"/>
  <c r="G21" i="46"/>
  <c r="Q21" i="46" s="1"/>
  <c r="H21" i="46"/>
  <c r="I21" i="46"/>
  <c r="J21" i="46"/>
  <c r="K21" i="46"/>
  <c r="L21" i="46"/>
  <c r="C22" i="46"/>
  <c r="D22" i="46"/>
  <c r="E22" i="46"/>
  <c r="O22" i="46" s="1"/>
  <c r="F22" i="46"/>
  <c r="P22" i="46" s="1"/>
  <c r="G22" i="46"/>
  <c r="H22" i="46"/>
  <c r="I22" i="46"/>
  <c r="J22" i="46"/>
  <c r="K22" i="46"/>
  <c r="L22" i="46"/>
  <c r="C23" i="46"/>
  <c r="D23" i="46"/>
  <c r="N23" i="46" s="1"/>
  <c r="E23" i="46"/>
  <c r="O23" i="46" s="1"/>
  <c r="F23" i="46"/>
  <c r="G23" i="46"/>
  <c r="H23" i="46"/>
  <c r="I23" i="46"/>
  <c r="J23" i="46"/>
  <c r="K23" i="46"/>
  <c r="P23" i="46" s="1"/>
  <c r="L23" i="46"/>
  <c r="Q23" i="46" s="1"/>
  <c r="C24" i="46"/>
  <c r="M24" i="46" s="1"/>
  <c r="D24" i="46"/>
  <c r="E24" i="46"/>
  <c r="F24" i="46"/>
  <c r="G24" i="46"/>
  <c r="Q24" i="46" s="1"/>
  <c r="H24" i="46"/>
  <c r="I24" i="46"/>
  <c r="N24" i="46" s="1"/>
  <c r="J24" i="46"/>
  <c r="O24" i="46" s="1"/>
  <c r="K24" i="46"/>
  <c r="L24" i="46"/>
  <c r="C25" i="46"/>
  <c r="M25" i="46" s="1"/>
  <c r="D25" i="46"/>
  <c r="N25" i="46" s="1"/>
  <c r="E25" i="46"/>
  <c r="F25" i="46"/>
  <c r="P25" i="46" s="1"/>
  <c r="G25" i="46"/>
  <c r="Q25" i="46" s="1"/>
  <c r="H25" i="46"/>
  <c r="I25" i="46"/>
  <c r="J25" i="46"/>
  <c r="K25" i="46"/>
  <c r="L25" i="46"/>
  <c r="C26" i="46"/>
  <c r="D26" i="46"/>
  <c r="E26" i="46"/>
  <c r="O26" i="46" s="1"/>
  <c r="F26" i="46"/>
  <c r="P26" i="46" s="1"/>
  <c r="G26" i="46"/>
  <c r="H26" i="46"/>
  <c r="I26" i="46"/>
  <c r="J26" i="46"/>
  <c r="K26" i="46"/>
  <c r="L26" i="46"/>
  <c r="Q26" i="46" s="1"/>
  <c r="C27" i="46"/>
  <c r="M27" i="46" s="1"/>
  <c r="D27" i="46"/>
  <c r="N27" i="46" s="1"/>
  <c r="E27" i="46"/>
  <c r="F27" i="46"/>
  <c r="G27" i="46"/>
  <c r="H27" i="46"/>
  <c r="I27" i="46"/>
  <c r="J27" i="46"/>
  <c r="O27" i="46" s="1"/>
  <c r="K27" i="46"/>
  <c r="P27" i="46" s="1"/>
  <c r="L27" i="46"/>
  <c r="Q27" i="46" s="1"/>
  <c r="C28" i="46"/>
  <c r="M28" i="46" s="1"/>
  <c r="D28" i="46"/>
  <c r="N28" i="46" s="1"/>
  <c r="E28" i="46"/>
  <c r="O28" i="46" s="1"/>
  <c r="F28" i="46"/>
  <c r="P28" i="46" s="1"/>
  <c r="G28" i="46"/>
  <c r="Q28" i="46" s="1"/>
  <c r="H28" i="46"/>
  <c r="I28" i="46"/>
  <c r="J28" i="46"/>
  <c r="K28" i="46"/>
  <c r="L28" i="46"/>
  <c r="C29" i="46"/>
  <c r="M29" i="46" s="1"/>
  <c r="D29" i="46"/>
  <c r="E29" i="46"/>
  <c r="F29" i="46"/>
  <c r="P29" i="46" s="1"/>
  <c r="G29" i="46"/>
  <c r="Q29" i="46" s="1"/>
  <c r="H29" i="46"/>
  <c r="I29" i="46"/>
  <c r="J29" i="46"/>
  <c r="K29" i="46"/>
  <c r="L29" i="46"/>
  <c r="C30" i="46"/>
  <c r="D30" i="46"/>
  <c r="E30" i="46"/>
  <c r="O30" i="46" s="1"/>
  <c r="F30" i="46"/>
  <c r="P30" i="46" s="1"/>
  <c r="G30" i="46"/>
  <c r="H30" i="46"/>
  <c r="I30" i="46"/>
  <c r="J30" i="46"/>
  <c r="K30" i="46"/>
  <c r="L30" i="46"/>
  <c r="C31" i="46"/>
  <c r="D31" i="46"/>
  <c r="N31" i="46" s="1"/>
  <c r="E31" i="46"/>
  <c r="O31" i="46" s="1"/>
  <c r="F31" i="46"/>
  <c r="G31" i="46"/>
  <c r="H31" i="46"/>
  <c r="I31" i="46"/>
  <c r="J31" i="46"/>
  <c r="K31" i="46"/>
  <c r="P31" i="46" s="1"/>
  <c r="L31" i="46"/>
  <c r="Q31" i="46" s="1"/>
  <c r="C32" i="46"/>
  <c r="M32" i="46" s="1"/>
  <c r="D32" i="46"/>
  <c r="E32" i="46"/>
  <c r="F32" i="46"/>
  <c r="G32" i="46"/>
  <c r="Q32" i="46" s="1"/>
  <c r="H32" i="46"/>
  <c r="I32" i="46"/>
  <c r="N32" i="46" s="1"/>
  <c r="J32" i="46"/>
  <c r="O32" i="46" s="1"/>
  <c r="K32" i="46"/>
  <c r="L32" i="46"/>
  <c r="C33" i="46"/>
  <c r="M33" i="46" s="1"/>
  <c r="D33" i="46"/>
  <c r="N33" i="46" s="1"/>
  <c r="E33" i="46"/>
  <c r="F33" i="46"/>
  <c r="P33" i="46" s="1"/>
  <c r="G33" i="46"/>
  <c r="Q33" i="46" s="1"/>
  <c r="H33" i="46"/>
  <c r="I33" i="46"/>
  <c r="J33" i="46"/>
  <c r="K33" i="46"/>
  <c r="L33" i="46"/>
  <c r="C34" i="46"/>
  <c r="D34" i="46"/>
  <c r="E34" i="46"/>
  <c r="O34" i="46" s="1"/>
  <c r="F34" i="46"/>
  <c r="P34" i="46" s="1"/>
  <c r="G34" i="46"/>
  <c r="H34" i="46"/>
  <c r="I34" i="46"/>
  <c r="J34" i="46"/>
  <c r="K34" i="46"/>
  <c r="L34" i="46"/>
  <c r="Q34" i="46" s="1"/>
  <c r="C35" i="46"/>
  <c r="M35" i="46" s="1"/>
  <c r="D35" i="46"/>
  <c r="N35" i="46" s="1"/>
  <c r="E35" i="46"/>
  <c r="F35" i="46"/>
  <c r="G35" i="46"/>
  <c r="H35" i="46"/>
  <c r="I35" i="46"/>
  <c r="J35" i="46"/>
  <c r="O35" i="46" s="1"/>
  <c r="K35" i="46"/>
  <c r="P35" i="46" s="1"/>
  <c r="L35" i="46"/>
  <c r="Q35" i="46" s="1"/>
  <c r="C36" i="46"/>
  <c r="M36" i="46" s="1"/>
  <c r="D36" i="46"/>
  <c r="N36" i="46" s="1"/>
  <c r="E36" i="46"/>
  <c r="O36" i="46" s="1"/>
  <c r="F36" i="46"/>
  <c r="P36" i="46" s="1"/>
  <c r="G36" i="46"/>
  <c r="Q36" i="46" s="1"/>
  <c r="H36" i="46"/>
  <c r="I36" i="46"/>
  <c r="J36" i="46"/>
  <c r="K36" i="46"/>
  <c r="L36" i="46"/>
  <c r="C37" i="46"/>
  <c r="M37" i="46" s="1"/>
  <c r="D37" i="46"/>
  <c r="E37" i="46"/>
  <c r="F37" i="46"/>
  <c r="P37" i="46" s="1"/>
  <c r="G37" i="46"/>
  <c r="Q37" i="46" s="1"/>
  <c r="H37" i="46"/>
  <c r="I37" i="46"/>
  <c r="J37" i="46"/>
  <c r="K37" i="46"/>
  <c r="L37" i="46"/>
  <c r="C38" i="46"/>
  <c r="D38" i="46"/>
  <c r="E38" i="46"/>
  <c r="O38" i="46" s="1"/>
  <c r="F38" i="46"/>
  <c r="P38" i="46" s="1"/>
  <c r="G38" i="46"/>
  <c r="H38" i="46"/>
  <c r="I38" i="46"/>
  <c r="J38" i="46"/>
  <c r="K38" i="46"/>
  <c r="L38" i="46"/>
  <c r="C39" i="46"/>
  <c r="D39" i="46"/>
  <c r="N39" i="46" s="1"/>
  <c r="E39" i="46"/>
  <c r="O39" i="46" s="1"/>
  <c r="F39" i="46"/>
  <c r="G39" i="46"/>
  <c r="H39" i="46"/>
  <c r="I39" i="46"/>
  <c r="J39" i="46"/>
  <c r="K39" i="46"/>
  <c r="P39" i="46" s="1"/>
  <c r="L39" i="46"/>
  <c r="Q39" i="46" s="1"/>
  <c r="C40" i="46"/>
  <c r="M40" i="46" s="1"/>
  <c r="D40" i="46"/>
  <c r="E40" i="46"/>
  <c r="F40" i="46"/>
  <c r="G40" i="46"/>
  <c r="Q40" i="46" s="1"/>
  <c r="H40" i="46"/>
  <c r="I40" i="46"/>
  <c r="N40" i="46" s="1"/>
  <c r="J40" i="46"/>
  <c r="O40" i="46" s="1"/>
  <c r="K40" i="46"/>
  <c r="L40" i="46"/>
  <c r="C41" i="46"/>
  <c r="M41" i="46" s="1"/>
  <c r="D41" i="46"/>
  <c r="N41" i="46" s="1"/>
  <c r="E41" i="46"/>
  <c r="F41" i="46"/>
  <c r="P41" i="46" s="1"/>
  <c r="G41" i="46"/>
  <c r="Q41" i="46" s="1"/>
  <c r="H41" i="46"/>
  <c r="I41" i="46"/>
  <c r="J41" i="46"/>
  <c r="K41" i="46"/>
  <c r="L41" i="46"/>
  <c r="C42" i="46"/>
  <c r="D42" i="46"/>
  <c r="E42" i="46"/>
  <c r="O42" i="46" s="1"/>
  <c r="F42" i="46"/>
  <c r="P42" i="46" s="1"/>
  <c r="G42" i="46"/>
  <c r="H42" i="46"/>
  <c r="I42" i="46"/>
  <c r="J42" i="46"/>
  <c r="K42" i="46"/>
  <c r="L42" i="46"/>
  <c r="Q42" i="46" s="1"/>
  <c r="C43" i="46"/>
  <c r="M43" i="46" s="1"/>
  <c r="D43" i="46"/>
  <c r="N43" i="46" s="1"/>
  <c r="E43" i="46"/>
  <c r="F43" i="46"/>
  <c r="G43" i="46"/>
  <c r="H43" i="46"/>
  <c r="I43" i="46"/>
  <c r="J43" i="46"/>
  <c r="O43" i="46" s="1"/>
  <c r="K43" i="46"/>
  <c r="P43" i="46" s="1"/>
  <c r="L43" i="46"/>
  <c r="Q43" i="46" s="1"/>
  <c r="C44" i="46"/>
  <c r="M44" i="46" s="1"/>
  <c r="D44" i="46"/>
  <c r="N44" i="46" s="1"/>
  <c r="E44" i="46"/>
  <c r="O44" i="46" s="1"/>
  <c r="F44" i="46"/>
  <c r="P44" i="46" s="1"/>
  <c r="G44" i="46"/>
  <c r="Q44" i="46" s="1"/>
  <c r="H44" i="46"/>
  <c r="I44" i="46"/>
  <c r="J44" i="46"/>
  <c r="K44" i="46"/>
  <c r="L44" i="46"/>
  <c r="C45" i="46"/>
  <c r="M45" i="46" s="1"/>
  <c r="D45" i="46"/>
  <c r="E45" i="46"/>
  <c r="F45" i="46"/>
  <c r="P45" i="46" s="1"/>
  <c r="G45" i="46"/>
  <c r="Q45" i="46" s="1"/>
  <c r="H45" i="46"/>
  <c r="I45" i="46"/>
  <c r="J45" i="46"/>
  <c r="K45" i="46"/>
  <c r="L45" i="46"/>
  <c r="C46" i="46"/>
  <c r="D46" i="46"/>
  <c r="E46" i="46"/>
  <c r="O46" i="46" s="1"/>
  <c r="F46" i="46"/>
  <c r="P46" i="46" s="1"/>
  <c r="G46" i="46"/>
  <c r="H46" i="46"/>
  <c r="I46" i="46"/>
  <c r="J46" i="46"/>
  <c r="K46" i="46"/>
  <c r="L46" i="46"/>
  <c r="C47" i="46"/>
  <c r="D47" i="46"/>
  <c r="N47" i="46" s="1"/>
  <c r="E47" i="46"/>
  <c r="O47" i="46" s="1"/>
  <c r="F47" i="46"/>
  <c r="G47" i="46"/>
  <c r="H47" i="46"/>
  <c r="I47" i="46"/>
  <c r="J47" i="46"/>
  <c r="K47" i="46"/>
  <c r="P47" i="46" s="1"/>
  <c r="L47" i="46"/>
  <c r="Q47" i="46" s="1"/>
  <c r="C48" i="46"/>
  <c r="M48" i="46" s="1"/>
  <c r="D48" i="46"/>
  <c r="E48" i="46"/>
  <c r="F48" i="46"/>
  <c r="G48" i="46"/>
  <c r="Q48" i="46" s="1"/>
  <c r="H48" i="46"/>
  <c r="I48" i="46"/>
  <c r="N48" i="46" s="1"/>
  <c r="J48" i="46"/>
  <c r="O48" i="46" s="1"/>
  <c r="K48" i="46"/>
  <c r="L48" i="46"/>
  <c r="C49" i="46"/>
  <c r="M49" i="46" s="1"/>
  <c r="D49" i="46"/>
  <c r="N49" i="46" s="1"/>
  <c r="E49" i="46"/>
  <c r="F49" i="46"/>
  <c r="P49" i="46" s="1"/>
  <c r="G49" i="46"/>
  <c r="Q49" i="46" s="1"/>
  <c r="H49" i="46"/>
  <c r="I49" i="46"/>
  <c r="J49" i="46"/>
  <c r="K49" i="46"/>
  <c r="L49" i="46"/>
  <c r="C50" i="46"/>
  <c r="D50" i="46"/>
  <c r="E50" i="46"/>
  <c r="O50" i="46" s="1"/>
  <c r="F50" i="46"/>
  <c r="P50" i="46" s="1"/>
  <c r="G50" i="46"/>
  <c r="H50" i="46"/>
  <c r="I50" i="46"/>
  <c r="J50" i="46"/>
  <c r="K50" i="46"/>
  <c r="L50" i="46"/>
  <c r="Q50" i="46" s="1"/>
  <c r="C51" i="46"/>
  <c r="M51" i="46" s="1"/>
  <c r="D51" i="46"/>
  <c r="N51" i="46" s="1"/>
  <c r="E51" i="46"/>
  <c r="F51" i="46"/>
  <c r="G51" i="46"/>
  <c r="H51" i="46"/>
  <c r="I51" i="46"/>
  <c r="J51" i="46"/>
  <c r="O51" i="46" s="1"/>
  <c r="K51" i="46"/>
  <c r="P51" i="46" s="1"/>
  <c r="L51" i="46"/>
  <c r="Q51" i="46" s="1"/>
  <c r="C52" i="46"/>
  <c r="M52" i="46" s="1"/>
  <c r="D52" i="46"/>
  <c r="N52" i="46" s="1"/>
  <c r="E52" i="46"/>
  <c r="O52" i="46" s="1"/>
  <c r="F52" i="46"/>
  <c r="P52" i="46" s="1"/>
  <c r="G52" i="46"/>
  <c r="Q52" i="46" s="1"/>
  <c r="H52" i="46"/>
  <c r="I52" i="46"/>
  <c r="J52" i="46"/>
  <c r="K52" i="46"/>
  <c r="L52" i="46"/>
  <c r="C53" i="46"/>
  <c r="M53" i="46" s="1"/>
  <c r="D53" i="46"/>
  <c r="E53" i="46"/>
  <c r="F53" i="46"/>
  <c r="P53" i="46" s="1"/>
  <c r="G53" i="46"/>
  <c r="Q53" i="46" s="1"/>
  <c r="H53" i="46"/>
  <c r="I53" i="46"/>
  <c r="J53" i="46"/>
  <c r="K53" i="46"/>
  <c r="L53" i="46"/>
  <c r="C54" i="46"/>
  <c r="D54" i="46"/>
  <c r="E54" i="46"/>
  <c r="O54" i="46" s="1"/>
  <c r="F54" i="46"/>
  <c r="P54" i="46" s="1"/>
  <c r="G54" i="46"/>
  <c r="H54" i="46"/>
  <c r="I54" i="46"/>
  <c r="J54" i="46"/>
  <c r="K54" i="46"/>
  <c r="L54" i="46"/>
  <c r="C55" i="46"/>
  <c r="D55" i="46"/>
  <c r="N55" i="46" s="1"/>
  <c r="E55" i="46"/>
  <c r="O55" i="46" s="1"/>
  <c r="F55" i="46"/>
  <c r="G55" i="46"/>
  <c r="H55" i="46"/>
  <c r="I55" i="46"/>
  <c r="J55" i="46"/>
  <c r="K55" i="46"/>
  <c r="P55" i="46" s="1"/>
  <c r="L55" i="46"/>
  <c r="Q55" i="46" s="1"/>
  <c r="C56" i="46"/>
  <c r="M56" i="46" s="1"/>
  <c r="D56" i="46"/>
  <c r="E56" i="46"/>
  <c r="F56" i="46"/>
  <c r="G56" i="46"/>
  <c r="Q56" i="46" s="1"/>
  <c r="H56" i="46"/>
  <c r="I56" i="46"/>
  <c r="N56" i="46" s="1"/>
  <c r="J56" i="46"/>
  <c r="O56" i="46" s="1"/>
  <c r="K56" i="46"/>
  <c r="L56" i="46"/>
  <c r="C57" i="46"/>
  <c r="M57" i="46" s="1"/>
  <c r="D57" i="46"/>
  <c r="N57" i="46" s="1"/>
  <c r="E57" i="46"/>
  <c r="F57" i="46"/>
  <c r="P57" i="46" s="1"/>
  <c r="G57" i="46"/>
  <c r="Q57" i="46" s="1"/>
  <c r="H57" i="46"/>
  <c r="I57" i="46"/>
  <c r="J57" i="46"/>
  <c r="K57" i="46"/>
  <c r="L57" i="46"/>
  <c r="C58" i="46"/>
  <c r="D58" i="46"/>
  <c r="E58" i="46"/>
  <c r="O58" i="46" s="1"/>
  <c r="F58" i="46"/>
  <c r="P58" i="46" s="1"/>
  <c r="G58" i="46"/>
  <c r="H58" i="46"/>
  <c r="I58" i="46"/>
  <c r="J58" i="46"/>
  <c r="K58" i="46"/>
  <c r="L58" i="46"/>
  <c r="Q58" i="46" s="1"/>
  <c r="C59" i="46"/>
  <c r="M59" i="46" s="1"/>
  <c r="D59" i="46"/>
  <c r="N59" i="46" s="1"/>
  <c r="E59" i="46"/>
  <c r="F59" i="46"/>
  <c r="G59" i="46"/>
  <c r="H59" i="46"/>
  <c r="I59" i="46"/>
  <c r="J59" i="46"/>
  <c r="O59" i="46" s="1"/>
  <c r="K59" i="46"/>
  <c r="P59" i="46" s="1"/>
  <c r="L59" i="46"/>
  <c r="Q59" i="46" s="1"/>
  <c r="C60" i="46"/>
  <c r="M60" i="46" s="1"/>
  <c r="D60" i="46"/>
  <c r="N60" i="46" s="1"/>
  <c r="E60" i="46"/>
  <c r="O60" i="46" s="1"/>
  <c r="F60" i="46"/>
  <c r="P60" i="46" s="1"/>
  <c r="G60" i="46"/>
  <c r="Q60" i="46" s="1"/>
  <c r="H60" i="46"/>
  <c r="I60" i="46"/>
  <c r="J60" i="46"/>
  <c r="K60" i="46"/>
  <c r="L60" i="46"/>
  <c r="C61" i="46"/>
  <c r="M61" i="46" s="1"/>
  <c r="D61" i="46"/>
  <c r="E61" i="46"/>
  <c r="F61" i="46"/>
  <c r="P61" i="46" s="1"/>
  <c r="G61" i="46"/>
  <c r="Q61" i="46" s="1"/>
  <c r="H61" i="46"/>
  <c r="I61" i="46"/>
  <c r="J61" i="46"/>
  <c r="K61" i="46"/>
  <c r="L61" i="46"/>
  <c r="C62" i="46"/>
  <c r="D62" i="46"/>
  <c r="E62" i="46"/>
  <c r="O62" i="46" s="1"/>
  <c r="F62" i="46"/>
  <c r="P62" i="46" s="1"/>
  <c r="G62" i="46"/>
  <c r="H62" i="46"/>
  <c r="I62" i="46"/>
  <c r="J62" i="46"/>
  <c r="K62" i="46"/>
  <c r="L62" i="46"/>
  <c r="C63" i="46"/>
  <c r="D63" i="46"/>
  <c r="N63" i="46" s="1"/>
  <c r="E63" i="46"/>
  <c r="O63" i="46" s="1"/>
  <c r="F63" i="46"/>
  <c r="G63" i="46"/>
  <c r="H63" i="46"/>
  <c r="I63" i="46"/>
  <c r="J63" i="46"/>
  <c r="K63" i="46"/>
  <c r="P63" i="46" s="1"/>
  <c r="L63" i="46"/>
  <c r="Q63" i="46" s="1"/>
  <c r="C64" i="46"/>
  <c r="M64" i="46" s="1"/>
  <c r="D64" i="46"/>
  <c r="E64" i="46"/>
  <c r="F64" i="46"/>
  <c r="G64" i="46"/>
  <c r="Q64" i="46" s="1"/>
  <c r="H64" i="46"/>
  <c r="I64" i="46"/>
  <c r="N64" i="46" s="1"/>
  <c r="J64" i="46"/>
  <c r="O64" i="46" s="1"/>
  <c r="K64" i="46"/>
  <c r="L64" i="46"/>
  <c r="C65" i="46"/>
  <c r="M65" i="46" s="1"/>
  <c r="D65" i="46"/>
  <c r="N65" i="46" s="1"/>
  <c r="E65" i="46"/>
  <c r="F65" i="46"/>
  <c r="P65" i="46" s="1"/>
  <c r="G65" i="46"/>
  <c r="Q65" i="46" s="1"/>
  <c r="H65" i="46"/>
  <c r="I65" i="46"/>
  <c r="J65" i="46"/>
  <c r="K65" i="46"/>
  <c r="L65" i="46"/>
  <c r="C66" i="46"/>
  <c r="D66" i="46"/>
  <c r="E66" i="46"/>
  <c r="O66" i="46" s="1"/>
  <c r="F66" i="46"/>
  <c r="P66" i="46" s="1"/>
  <c r="G66" i="46"/>
  <c r="H66" i="46"/>
  <c r="I66" i="46"/>
  <c r="J66" i="46"/>
  <c r="K66" i="46"/>
  <c r="L66" i="46"/>
  <c r="Q66" i="46" s="1"/>
  <c r="C67" i="46"/>
  <c r="M67" i="46" s="1"/>
  <c r="D67" i="46"/>
  <c r="N67" i="46" s="1"/>
  <c r="E67" i="46"/>
  <c r="F67" i="46"/>
  <c r="G67" i="46"/>
  <c r="H67" i="46"/>
  <c r="I67" i="46"/>
  <c r="J67" i="46"/>
  <c r="O67" i="46" s="1"/>
  <c r="K67" i="46"/>
  <c r="P67" i="46" s="1"/>
  <c r="L67" i="46"/>
  <c r="Q67" i="46" s="1"/>
  <c r="C68" i="46"/>
  <c r="M68" i="46" s="1"/>
  <c r="D68" i="46"/>
  <c r="N68" i="46" s="1"/>
  <c r="E68" i="46"/>
  <c r="O68" i="46" s="1"/>
  <c r="F68" i="46"/>
  <c r="P68" i="46" s="1"/>
  <c r="G68" i="46"/>
  <c r="Q68" i="46" s="1"/>
  <c r="H68" i="46"/>
  <c r="I68" i="46"/>
  <c r="J68" i="46"/>
  <c r="K68" i="46"/>
  <c r="L68" i="46"/>
  <c r="C69" i="46"/>
  <c r="M69" i="46" s="1"/>
  <c r="D69" i="46"/>
  <c r="E69" i="46"/>
  <c r="F69" i="46"/>
  <c r="P69" i="46" s="1"/>
  <c r="G69" i="46"/>
  <c r="Q69" i="46" s="1"/>
  <c r="H69" i="46"/>
  <c r="I69" i="46"/>
  <c r="J69" i="46"/>
  <c r="K69" i="46"/>
  <c r="L69" i="46"/>
  <c r="C70" i="46"/>
  <c r="D70" i="46"/>
  <c r="E70" i="46"/>
  <c r="O70" i="46" s="1"/>
  <c r="F70" i="46"/>
  <c r="P70" i="46" s="1"/>
  <c r="G70" i="46"/>
  <c r="H70" i="46"/>
  <c r="I70" i="46"/>
  <c r="J70" i="46"/>
  <c r="K70" i="46"/>
  <c r="L70" i="46"/>
  <c r="C71" i="46"/>
  <c r="D71" i="46"/>
  <c r="N71" i="46" s="1"/>
  <c r="E71" i="46"/>
  <c r="O71" i="46" s="1"/>
  <c r="F71" i="46"/>
  <c r="G71" i="46"/>
  <c r="H71" i="46"/>
  <c r="I71" i="46"/>
  <c r="J71" i="46"/>
  <c r="K71" i="46"/>
  <c r="P71" i="46" s="1"/>
  <c r="L71" i="46"/>
  <c r="Q71" i="46" s="1"/>
  <c r="C72" i="46"/>
  <c r="M72" i="46" s="1"/>
  <c r="D72" i="46"/>
  <c r="E72" i="46"/>
  <c r="F72" i="46"/>
  <c r="G72" i="46"/>
  <c r="Q72" i="46" s="1"/>
  <c r="H72" i="46"/>
  <c r="I72" i="46"/>
  <c r="N72" i="46" s="1"/>
  <c r="J72" i="46"/>
  <c r="O72" i="46" s="1"/>
  <c r="K72" i="46"/>
  <c r="L72" i="46"/>
  <c r="C73" i="46"/>
  <c r="M73" i="46" s="1"/>
  <c r="D73" i="46"/>
  <c r="N73" i="46" s="1"/>
  <c r="E73" i="46"/>
  <c r="F73" i="46"/>
  <c r="P73" i="46" s="1"/>
  <c r="G73" i="46"/>
  <c r="Q73" i="46" s="1"/>
  <c r="H73" i="46"/>
  <c r="I73" i="46"/>
  <c r="J73" i="46"/>
  <c r="K73" i="46"/>
  <c r="L73" i="46"/>
  <c r="C74" i="46"/>
  <c r="D74" i="46"/>
  <c r="E74" i="46"/>
  <c r="O74" i="46" s="1"/>
  <c r="F74" i="46"/>
  <c r="P74" i="46" s="1"/>
  <c r="G74" i="46"/>
  <c r="H74" i="46"/>
  <c r="I74" i="46"/>
  <c r="J74" i="46"/>
  <c r="K74" i="46"/>
  <c r="L74" i="46"/>
  <c r="Q74" i="46" s="1"/>
  <c r="C75" i="46"/>
  <c r="M75" i="46" s="1"/>
  <c r="D75" i="46"/>
  <c r="N75" i="46" s="1"/>
  <c r="E75" i="46"/>
  <c r="F75" i="46"/>
  <c r="G75" i="46"/>
  <c r="H75" i="46"/>
  <c r="I75" i="46"/>
  <c r="J75" i="46"/>
  <c r="O75" i="46" s="1"/>
  <c r="K75" i="46"/>
  <c r="P75" i="46" s="1"/>
  <c r="L75" i="46"/>
  <c r="Q75" i="46" s="1"/>
  <c r="C76" i="46"/>
  <c r="M76" i="46" s="1"/>
  <c r="D76" i="46"/>
  <c r="N76" i="46" s="1"/>
  <c r="E76" i="46"/>
  <c r="O76" i="46" s="1"/>
  <c r="F76" i="46"/>
  <c r="P76" i="46" s="1"/>
  <c r="G76" i="46"/>
  <c r="Q76" i="46" s="1"/>
  <c r="H76" i="46"/>
  <c r="I76" i="46"/>
  <c r="J76" i="46"/>
  <c r="K76" i="46"/>
  <c r="L76" i="46"/>
  <c r="C77" i="46"/>
  <c r="M77" i="46" s="1"/>
  <c r="D77" i="46"/>
  <c r="E77" i="46"/>
  <c r="F77" i="46"/>
  <c r="P77" i="46" s="1"/>
  <c r="G77" i="46"/>
  <c r="Q77" i="46" s="1"/>
  <c r="H77" i="46"/>
  <c r="I77" i="46"/>
  <c r="J77" i="46"/>
  <c r="K77" i="46"/>
  <c r="L77" i="46"/>
  <c r="C78" i="46"/>
  <c r="D78" i="46"/>
  <c r="E78" i="46"/>
  <c r="O78" i="46" s="1"/>
  <c r="F78" i="46"/>
  <c r="P78" i="46" s="1"/>
  <c r="G78" i="46"/>
  <c r="H78" i="46"/>
  <c r="I78" i="46"/>
  <c r="J78" i="46"/>
  <c r="K78" i="46"/>
  <c r="L78" i="46"/>
  <c r="C79" i="46"/>
  <c r="D79" i="46"/>
  <c r="N79" i="46" s="1"/>
  <c r="E79" i="46"/>
  <c r="O79" i="46" s="1"/>
  <c r="F79" i="46"/>
  <c r="G79" i="46"/>
  <c r="H79" i="46"/>
  <c r="I79" i="46"/>
  <c r="J79" i="46"/>
  <c r="K79" i="46"/>
  <c r="P79" i="46" s="1"/>
  <c r="L79" i="46"/>
  <c r="Q79" i="46" s="1"/>
  <c r="C80" i="46"/>
  <c r="M80" i="46" s="1"/>
  <c r="D80" i="46"/>
  <c r="E80" i="46"/>
  <c r="F80" i="46"/>
  <c r="G80" i="46"/>
  <c r="Q80" i="46" s="1"/>
  <c r="H80" i="46"/>
  <c r="I80" i="46"/>
  <c r="N80" i="46" s="1"/>
  <c r="J80" i="46"/>
  <c r="O80" i="46" s="1"/>
  <c r="K80" i="46"/>
  <c r="L80" i="46"/>
  <c r="C81" i="46"/>
  <c r="M81" i="46" s="1"/>
  <c r="D81" i="46"/>
  <c r="N81" i="46" s="1"/>
  <c r="E81" i="46"/>
  <c r="F81" i="46"/>
  <c r="P81" i="46" s="1"/>
  <c r="G81" i="46"/>
  <c r="Q81" i="46" s="1"/>
  <c r="H81" i="46"/>
  <c r="I81" i="46"/>
  <c r="J81" i="46"/>
  <c r="K81" i="46"/>
  <c r="L81" i="46"/>
  <c r="C82" i="46"/>
  <c r="D82" i="46"/>
  <c r="E82" i="46"/>
  <c r="O82" i="46" s="1"/>
  <c r="F82" i="46"/>
  <c r="P82" i="46" s="1"/>
  <c r="G82" i="46"/>
  <c r="H82" i="46"/>
  <c r="I82" i="46"/>
  <c r="J82" i="46"/>
  <c r="K82" i="46"/>
  <c r="L82" i="46"/>
  <c r="Q82" i="46" s="1"/>
  <c r="C83" i="46"/>
  <c r="M83" i="46" s="1"/>
  <c r="D83" i="46"/>
  <c r="N83" i="46" s="1"/>
  <c r="E83" i="46"/>
  <c r="F83" i="46"/>
  <c r="G83" i="46"/>
  <c r="H83" i="46"/>
  <c r="I83" i="46"/>
  <c r="J83" i="46"/>
  <c r="O83" i="46" s="1"/>
  <c r="K83" i="46"/>
  <c r="P83" i="46" s="1"/>
  <c r="L83" i="46"/>
  <c r="Q83" i="46" s="1"/>
  <c r="C84" i="46"/>
  <c r="M84" i="46" s="1"/>
  <c r="D84" i="46"/>
  <c r="N84" i="46" s="1"/>
  <c r="E84" i="46"/>
  <c r="O84" i="46" s="1"/>
  <c r="F84" i="46"/>
  <c r="P84" i="46" s="1"/>
  <c r="G84" i="46"/>
  <c r="Q84" i="46" s="1"/>
  <c r="H84" i="46"/>
  <c r="I84" i="46"/>
  <c r="J84" i="46"/>
  <c r="K84" i="46"/>
  <c r="L84" i="46"/>
  <c r="C85" i="46"/>
  <c r="M85" i="46" s="1"/>
  <c r="D85" i="46"/>
  <c r="E85" i="46"/>
  <c r="F85" i="46"/>
  <c r="P85" i="46" s="1"/>
  <c r="G85" i="46"/>
  <c r="Q85" i="46" s="1"/>
  <c r="H85" i="46"/>
  <c r="I85" i="46"/>
  <c r="J85" i="46"/>
  <c r="K85" i="46"/>
  <c r="L85" i="46"/>
  <c r="C86" i="46"/>
  <c r="D86" i="46"/>
  <c r="E86" i="46"/>
  <c r="O86" i="46" s="1"/>
  <c r="F86" i="46"/>
  <c r="P86" i="46" s="1"/>
  <c r="G86" i="46"/>
  <c r="H86" i="46"/>
  <c r="I86" i="46"/>
  <c r="J86" i="46"/>
  <c r="K86" i="46"/>
  <c r="L86" i="46"/>
  <c r="C87" i="46"/>
  <c r="D87" i="46"/>
  <c r="N87" i="46" s="1"/>
  <c r="E87" i="46"/>
  <c r="O87" i="46" s="1"/>
  <c r="F87" i="46"/>
  <c r="G87" i="46"/>
  <c r="H87" i="46"/>
  <c r="I87" i="46"/>
  <c r="J87" i="46"/>
  <c r="K87" i="46"/>
  <c r="P87" i="46" s="1"/>
  <c r="L87" i="46"/>
  <c r="Q87" i="46" s="1"/>
  <c r="C88" i="46"/>
  <c r="M88" i="46" s="1"/>
  <c r="D88" i="46"/>
  <c r="E88" i="46"/>
  <c r="F88" i="46"/>
  <c r="G88" i="46"/>
  <c r="Q88" i="46" s="1"/>
  <c r="H88" i="46"/>
  <c r="I88" i="46"/>
  <c r="N88" i="46" s="1"/>
  <c r="J88" i="46"/>
  <c r="O88" i="46" s="1"/>
  <c r="K88" i="46"/>
  <c r="L88" i="46"/>
  <c r="C89" i="46"/>
  <c r="M89" i="46" s="1"/>
  <c r="D89" i="46"/>
  <c r="N89" i="46" s="1"/>
  <c r="E89" i="46"/>
  <c r="F89" i="46"/>
  <c r="P89" i="46" s="1"/>
  <c r="G89" i="46"/>
  <c r="Q89" i="46" s="1"/>
  <c r="H89" i="46"/>
  <c r="I89" i="46"/>
  <c r="J89" i="46"/>
  <c r="K89" i="46"/>
  <c r="L89" i="46"/>
  <c r="C90" i="46"/>
  <c r="D90" i="46"/>
  <c r="E90" i="46"/>
  <c r="O90" i="46" s="1"/>
  <c r="F90" i="46"/>
  <c r="P90" i="46" s="1"/>
  <c r="G90" i="46"/>
  <c r="H90" i="46"/>
  <c r="I90" i="46"/>
  <c r="J90" i="46"/>
  <c r="K90" i="46"/>
  <c r="L90" i="46"/>
  <c r="Q90" i="46" s="1"/>
  <c r="C91" i="46"/>
  <c r="M91" i="46" s="1"/>
  <c r="D91" i="46"/>
  <c r="N91" i="46" s="1"/>
  <c r="E91" i="46"/>
  <c r="F91" i="46"/>
  <c r="G91" i="46"/>
  <c r="H91" i="46"/>
  <c r="I91" i="46"/>
  <c r="J91" i="46"/>
  <c r="O91" i="46" s="1"/>
  <c r="K91" i="46"/>
  <c r="P91" i="46" s="1"/>
  <c r="L91" i="46"/>
  <c r="Q91" i="46" s="1"/>
  <c r="C92" i="46"/>
  <c r="M92" i="46" s="1"/>
  <c r="D92" i="46"/>
  <c r="N92" i="46" s="1"/>
  <c r="E92" i="46"/>
  <c r="O92" i="46" s="1"/>
  <c r="F92" i="46"/>
  <c r="P92" i="46" s="1"/>
  <c r="G92" i="46"/>
  <c r="Q92" i="46" s="1"/>
  <c r="H92" i="46"/>
  <c r="I92" i="46"/>
  <c r="J92" i="46"/>
  <c r="K92" i="46"/>
  <c r="L92" i="46"/>
  <c r="C93" i="46"/>
  <c r="M93" i="46" s="1"/>
  <c r="D93" i="46"/>
  <c r="E93" i="46"/>
  <c r="F93" i="46"/>
  <c r="P93" i="46" s="1"/>
  <c r="G93" i="46"/>
  <c r="Q93" i="46" s="1"/>
  <c r="H93" i="46"/>
  <c r="I93" i="46"/>
  <c r="J93" i="46"/>
  <c r="K93" i="46"/>
  <c r="L93" i="46"/>
  <c r="C94" i="46"/>
  <c r="D94" i="46"/>
  <c r="E94" i="46"/>
  <c r="O94" i="46" s="1"/>
  <c r="F94" i="46"/>
  <c r="P94" i="46" s="1"/>
  <c r="G94" i="46"/>
  <c r="H94" i="46"/>
  <c r="I94" i="46"/>
  <c r="J94" i="46"/>
  <c r="K94" i="46"/>
  <c r="L94" i="46"/>
  <c r="C95" i="46"/>
  <c r="D95" i="46"/>
  <c r="N95" i="46" s="1"/>
  <c r="E95" i="46"/>
  <c r="O95" i="46" s="1"/>
  <c r="F95" i="46"/>
  <c r="G95" i="46"/>
  <c r="H95" i="46"/>
  <c r="I95" i="46"/>
  <c r="J95" i="46"/>
  <c r="K95" i="46"/>
  <c r="P95" i="46" s="1"/>
  <c r="L95" i="46"/>
  <c r="Q95" i="46" s="1"/>
  <c r="C96" i="46"/>
  <c r="M96" i="46" s="1"/>
  <c r="D96" i="46"/>
  <c r="E96" i="46"/>
  <c r="F96" i="46"/>
  <c r="G96" i="46"/>
  <c r="Q96" i="46" s="1"/>
  <c r="H96" i="46"/>
  <c r="I96" i="46"/>
  <c r="N96" i="46" s="1"/>
  <c r="J96" i="46"/>
  <c r="O96" i="46" s="1"/>
  <c r="K96" i="46"/>
  <c r="L96" i="46"/>
  <c r="C97" i="46"/>
  <c r="M97" i="46" s="1"/>
  <c r="D97" i="46"/>
  <c r="N97" i="46" s="1"/>
  <c r="E97" i="46"/>
  <c r="F97" i="46"/>
  <c r="P97" i="46" s="1"/>
  <c r="G97" i="46"/>
  <c r="Q97" i="46" s="1"/>
  <c r="H97" i="46"/>
  <c r="I97" i="46"/>
  <c r="J97" i="46"/>
  <c r="K97" i="46"/>
  <c r="L97" i="46"/>
  <c r="C98" i="46"/>
  <c r="D98" i="46"/>
  <c r="E98" i="46"/>
  <c r="O98" i="46" s="1"/>
  <c r="F98" i="46"/>
  <c r="P98" i="46" s="1"/>
  <c r="G98" i="46"/>
  <c r="H98" i="46"/>
  <c r="I98" i="46"/>
  <c r="J98" i="46"/>
  <c r="K98" i="46"/>
  <c r="L98" i="46"/>
  <c r="Q98" i="46" s="1"/>
  <c r="I3" i="46"/>
  <c r="U3" i="47" s="1"/>
  <c r="J3" i="46"/>
  <c r="V3" i="47" s="1"/>
  <c r="AA3" i="47" s="1"/>
  <c r="K3" i="46"/>
  <c r="W3" i="47" s="1"/>
  <c r="L3" i="46"/>
  <c r="X3" i="47" s="1"/>
  <c r="H3" i="46"/>
  <c r="T3" i="47" s="1"/>
  <c r="D3" i="46"/>
  <c r="D3" i="47" s="1"/>
  <c r="E3" i="46"/>
  <c r="E3" i="47" s="1"/>
  <c r="F3" i="46"/>
  <c r="F3" i="47" s="1"/>
  <c r="G3" i="46"/>
  <c r="G3" i="47" s="1"/>
  <c r="C3" i="46"/>
  <c r="C3" i="47" s="1"/>
  <c r="M131" i="41"/>
  <c r="N131" i="41"/>
  <c r="O131" i="41"/>
  <c r="T131" i="41" s="1"/>
  <c r="P131" i="41"/>
  <c r="Q131" i="41"/>
  <c r="M132" i="41"/>
  <c r="T132" i="41" s="1"/>
  <c r="N132" i="41"/>
  <c r="O132" i="41"/>
  <c r="P132" i="41"/>
  <c r="Q132" i="41"/>
  <c r="M133" i="41"/>
  <c r="N133" i="41"/>
  <c r="O133" i="41"/>
  <c r="P133" i="41"/>
  <c r="T133" i="41" s="1"/>
  <c r="Q133" i="41"/>
  <c r="M134" i="41"/>
  <c r="T134" i="41" s="1"/>
  <c r="N134" i="41"/>
  <c r="O134" i="41"/>
  <c r="P134" i="41"/>
  <c r="Q134" i="41"/>
  <c r="M135" i="41"/>
  <c r="N135" i="41"/>
  <c r="T135" i="41" s="1"/>
  <c r="O135" i="41"/>
  <c r="P135" i="41"/>
  <c r="Q135" i="41"/>
  <c r="M136" i="41"/>
  <c r="N136" i="41"/>
  <c r="O136" i="41"/>
  <c r="P136" i="41"/>
  <c r="Q136" i="41"/>
  <c r="M137" i="41"/>
  <c r="N137" i="41"/>
  <c r="T137" i="41" s="1"/>
  <c r="O137" i="41"/>
  <c r="P137" i="41"/>
  <c r="Q137" i="41"/>
  <c r="M138" i="41"/>
  <c r="N138" i="41"/>
  <c r="O138" i="41"/>
  <c r="P138" i="41"/>
  <c r="Q138" i="41"/>
  <c r="M139" i="41"/>
  <c r="N139" i="41"/>
  <c r="O139" i="41"/>
  <c r="T139" i="41" s="1"/>
  <c r="P139" i="41"/>
  <c r="Q139" i="41"/>
  <c r="M140" i="41"/>
  <c r="T140" i="41" s="1"/>
  <c r="N140" i="41"/>
  <c r="O140" i="41"/>
  <c r="P140" i="41"/>
  <c r="Q140" i="41"/>
  <c r="M141" i="41"/>
  <c r="N141" i="41"/>
  <c r="O141" i="41"/>
  <c r="P141" i="41"/>
  <c r="T141" i="41" s="1"/>
  <c r="Q141" i="41"/>
  <c r="M142" i="41"/>
  <c r="T142" i="41" s="1"/>
  <c r="N142" i="41"/>
  <c r="O142" i="41"/>
  <c r="P142" i="41"/>
  <c r="Q142" i="41"/>
  <c r="M143" i="41"/>
  <c r="N143" i="41"/>
  <c r="T143" i="41" s="1"/>
  <c r="O143" i="41"/>
  <c r="P143" i="41"/>
  <c r="Q143" i="41"/>
  <c r="M144" i="41"/>
  <c r="N144" i="41"/>
  <c r="O144" i="41"/>
  <c r="P144" i="41"/>
  <c r="Q144" i="41"/>
  <c r="M145" i="41"/>
  <c r="N145" i="41"/>
  <c r="T145" i="41" s="1"/>
  <c r="O145" i="41"/>
  <c r="P145" i="41"/>
  <c r="Q145" i="41"/>
  <c r="M146" i="41"/>
  <c r="N146" i="41"/>
  <c r="O146" i="41"/>
  <c r="P146" i="41"/>
  <c r="Q146" i="41"/>
  <c r="M147" i="41"/>
  <c r="N147" i="41"/>
  <c r="O147" i="41"/>
  <c r="T147" i="41" s="1"/>
  <c r="P147" i="41"/>
  <c r="Q147" i="41"/>
  <c r="M148" i="41"/>
  <c r="T148" i="41" s="1"/>
  <c r="N148" i="41"/>
  <c r="O148" i="41"/>
  <c r="P148" i="41"/>
  <c r="Q148" i="41"/>
  <c r="M149" i="41"/>
  <c r="N149" i="41"/>
  <c r="O149" i="41"/>
  <c r="P149" i="41"/>
  <c r="T149" i="41" s="1"/>
  <c r="Q149" i="41"/>
  <c r="M150" i="41"/>
  <c r="T150" i="41" s="1"/>
  <c r="N150" i="41"/>
  <c r="O150" i="41"/>
  <c r="P150" i="41"/>
  <c r="Q150" i="41"/>
  <c r="M151" i="41"/>
  <c r="N151" i="41"/>
  <c r="T151" i="41" s="1"/>
  <c r="O151" i="41"/>
  <c r="P151" i="41"/>
  <c r="Q151" i="41"/>
  <c r="M152" i="41"/>
  <c r="N152" i="41"/>
  <c r="O152" i="41"/>
  <c r="P152" i="41"/>
  <c r="Q152" i="41"/>
  <c r="M153" i="41"/>
  <c r="N153" i="41"/>
  <c r="T153" i="41" s="1"/>
  <c r="O153" i="41"/>
  <c r="P153" i="41"/>
  <c r="Q153" i="41"/>
  <c r="M154" i="41"/>
  <c r="N154" i="41"/>
  <c r="O154" i="41"/>
  <c r="P154" i="41"/>
  <c r="Q154" i="41"/>
  <c r="M155" i="41"/>
  <c r="N155" i="41"/>
  <c r="O155" i="41"/>
  <c r="T155" i="41" s="1"/>
  <c r="P155" i="41"/>
  <c r="Q155" i="41"/>
  <c r="M156" i="41"/>
  <c r="T156" i="41" s="1"/>
  <c r="N156" i="41"/>
  <c r="O156" i="41"/>
  <c r="P156" i="41"/>
  <c r="Q156" i="41"/>
  <c r="M157" i="41"/>
  <c r="N157" i="41"/>
  <c r="O157" i="41"/>
  <c r="P157" i="41"/>
  <c r="T157" i="41" s="1"/>
  <c r="Q157" i="41"/>
  <c r="M158" i="41"/>
  <c r="T158" i="41" s="1"/>
  <c r="N158" i="41"/>
  <c r="O158" i="41"/>
  <c r="P158" i="41"/>
  <c r="Q158" i="41"/>
  <c r="M159" i="41"/>
  <c r="N159" i="41"/>
  <c r="T159" i="41" s="1"/>
  <c r="O159" i="41"/>
  <c r="P159" i="41"/>
  <c r="Q159" i="41"/>
  <c r="M160" i="41"/>
  <c r="N160" i="41"/>
  <c r="O160" i="41"/>
  <c r="P160" i="41"/>
  <c r="Q160" i="41"/>
  <c r="M161" i="41"/>
  <c r="N161" i="41"/>
  <c r="T161" i="41" s="1"/>
  <c r="O161" i="41"/>
  <c r="P161" i="41"/>
  <c r="Q161" i="41"/>
  <c r="M162" i="41"/>
  <c r="N162" i="41"/>
  <c r="O162" i="41"/>
  <c r="P162" i="41"/>
  <c r="Q162" i="41"/>
  <c r="M163" i="41"/>
  <c r="N163" i="41"/>
  <c r="O163" i="41"/>
  <c r="T163" i="41" s="1"/>
  <c r="P163" i="41"/>
  <c r="Q163" i="41"/>
  <c r="M164" i="41"/>
  <c r="T164" i="41" s="1"/>
  <c r="N164" i="41"/>
  <c r="O164" i="41"/>
  <c r="P164" i="41"/>
  <c r="Q164" i="41"/>
  <c r="M165" i="41"/>
  <c r="N165" i="41"/>
  <c r="O165" i="41"/>
  <c r="P165" i="41"/>
  <c r="T165" i="41" s="1"/>
  <c r="Q165" i="41"/>
  <c r="M166" i="41"/>
  <c r="T166" i="41" s="1"/>
  <c r="N166" i="41"/>
  <c r="O166" i="41"/>
  <c r="P166" i="41"/>
  <c r="Q166" i="41"/>
  <c r="M167" i="41"/>
  <c r="N167" i="41"/>
  <c r="T167" i="41" s="1"/>
  <c r="O167" i="41"/>
  <c r="P167" i="41"/>
  <c r="Q167" i="41"/>
  <c r="M168" i="41"/>
  <c r="N168" i="41"/>
  <c r="O168" i="41"/>
  <c r="P168" i="41"/>
  <c r="Q168" i="41"/>
  <c r="M169" i="41"/>
  <c r="N169" i="41"/>
  <c r="T169" i="41" s="1"/>
  <c r="O169" i="41"/>
  <c r="P169" i="41"/>
  <c r="Q169" i="41"/>
  <c r="M170" i="41"/>
  <c r="N170" i="41"/>
  <c r="O170" i="41"/>
  <c r="P170" i="41"/>
  <c r="Q170" i="41"/>
  <c r="M171" i="41"/>
  <c r="N171" i="41"/>
  <c r="O171" i="41"/>
  <c r="T171" i="41" s="1"/>
  <c r="P171" i="41"/>
  <c r="Q171" i="41"/>
  <c r="M172" i="41"/>
  <c r="T172" i="41" s="1"/>
  <c r="N172" i="41"/>
  <c r="O172" i="41"/>
  <c r="P172" i="41"/>
  <c r="Q172" i="41"/>
  <c r="M173" i="41"/>
  <c r="N173" i="41"/>
  <c r="O173" i="41"/>
  <c r="P173" i="41"/>
  <c r="T173" i="41" s="1"/>
  <c r="Q173" i="41"/>
  <c r="M174" i="41"/>
  <c r="T174" i="41" s="1"/>
  <c r="N174" i="41"/>
  <c r="O174" i="41"/>
  <c r="P174" i="41"/>
  <c r="Q174" i="41"/>
  <c r="M175" i="41"/>
  <c r="N175" i="41"/>
  <c r="T175" i="41" s="1"/>
  <c r="O175" i="41"/>
  <c r="P175" i="41"/>
  <c r="Q175" i="41"/>
  <c r="M176" i="41"/>
  <c r="N176" i="41"/>
  <c r="O176" i="41"/>
  <c r="P176" i="41"/>
  <c r="Q176" i="41"/>
  <c r="M177" i="41"/>
  <c r="N177" i="41"/>
  <c r="T177" i="41" s="1"/>
  <c r="O177" i="41"/>
  <c r="P177" i="41"/>
  <c r="Q177" i="41"/>
  <c r="M178" i="41"/>
  <c r="N178" i="41"/>
  <c r="O178" i="41"/>
  <c r="P178" i="41"/>
  <c r="Q178" i="41"/>
  <c r="M179" i="41"/>
  <c r="N179" i="41"/>
  <c r="O179" i="41"/>
  <c r="T179" i="41" s="1"/>
  <c r="P179" i="41"/>
  <c r="Q179" i="41"/>
  <c r="M180" i="41"/>
  <c r="T180" i="41" s="1"/>
  <c r="N180" i="41"/>
  <c r="O180" i="41"/>
  <c r="P180" i="41"/>
  <c r="Q180" i="41"/>
  <c r="M181" i="41"/>
  <c r="N181" i="41"/>
  <c r="O181" i="41"/>
  <c r="P181" i="41"/>
  <c r="T181" i="41" s="1"/>
  <c r="Q181" i="41"/>
  <c r="M182" i="41"/>
  <c r="T182" i="41" s="1"/>
  <c r="N182" i="41"/>
  <c r="O182" i="41"/>
  <c r="P182" i="41"/>
  <c r="Q182" i="41"/>
  <c r="M183" i="41"/>
  <c r="N183" i="41"/>
  <c r="T183" i="41" s="1"/>
  <c r="O183" i="41"/>
  <c r="P183" i="41"/>
  <c r="Q183" i="41"/>
  <c r="M184" i="41"/>
  <c r="N184" i="41"/>
  <c r="O184" i="41"/>
  <c r="P184" i="41"/>
  <c r="Q184" i="41"/>
  <c r="M185" i="41"/>
  <c r="N185" i="41"/>
  <c r="T185" i="41" s="1"/>
  <c r="O185" i="41"/>
  <c r="P185" i="41"/>
  <c r="Q185" i="41"/>
  <c r="M186" i="41"/>
  <c r="N186" i="41"/>
  <c r="O186" i="41"/>
  <c r="P186" i="41"/>
  <c r="Q186" i="41"/>
  <c r="M187" i="41"/>
  <c r="N187" i="41"/>
  <c r="O187" i="41"/>
  <c r="T187" i="41" s="1"/>
  <c r="P187" i="41"/>
  <c r="Q187" i="41"/>
  <c r="M188" i="41"/>
  <c r="T188" i="41" s="1"/>
  <c r="N188" i="41"/>
  <c r="O188" i="41"/>
  <c r="P188" i="41"/>
  <c r="Q188" i="41"/>
  <c r="M189" i="41"/>
  <c r="N189" i="41"/>
  <c r="O189" i="41"/>
  <c r="P189" i="41"/>
  <c r="T189" i="41" s="1"/>
  <c r="Q189" i="41"/>
  <c r="M190" i="41"/>
  <c r="T190" i="41" s="1"/>
  <c r="N190" i="41"/>
  <c r="O190" i="41"/>
  <c r="P190" i="41"/>
  <c r="Q190" i="41"/>
  <c r="M191" i="41"/>
  <c r="N191" i="41"/>
  <c r="T191" i="41" s="1"/>
  <c r="O191" i="41"/>
  <c r="P191" i="41"/>
  <c r="Q191" i="41"/>
  <c r="M192" i="41"/>
  <c r="N192" i="41"/>
  <c r="O192" i="41"/>
  <c r="P192" i="41"/>
  <c r="Q192" i="41"/>
  <c r="M193" i="41"/>
  <c r="N193" i="41"/>
  <c r="T193" i="41" s="1"/>
  <c r="O193" i="41"/>
  <c r="P193" i="41"/>
  <c r="Q193" i="41"/>
  <c r="M194" i="41"/>
  <c r="N194" i="41"/>
  <c r="O194" i="41"/>
  <c r="P194" i="41"/>
  <c r="Q194" i="41"/>
  <c r="M195" i="41"/>
  <c r="N195" i="41"/>
  <c r="O195" i="41"/>
  <c r="T195" i="41" s="1"/>
  <c r="P195" i="41"/>
  <c r="Q195" i="41"/>
  <c r="M196" i="41"/>
  <c r="T196" i="41" s="1"/>
  <c r="N196" i="41"/>
  <c r="O196" i="41"/>
  <c r="P196" i="41"/>
  <c r="Q196" i="41"/>
  <c r="M197" i="41"/>
  <c r="N197" i="41"/>
  <c r="O197" i="41"/>
  <c r="T197" i="41" s="1"/>
  <c r="P197" i="41"/>
  <c r="Q197" i="41"/>
  <c r="M198" i="41"/>
  <c r="T198" i="41" s="1"/>
  <c r="N198" i="41"/>
  <c r="O198" i="41"/>
  <c r="P198" i="41"/>
  <c r="Q198" i="41"/>
  <c r="M199" i="41"/>
  <c r="N199" i="41"/>
  <c r="T199" i="41" s="1"/>
  <c r="O199" i="41"/>
  <c r="P199" i="41"/>
  <c r="Q199" i="41"/>
  <c r="M200" i="41"/>
  <c r="N200" i="41"/>
  <c r="O200" i="41"/>
  <c r="P200" i="41"/>
  <c r="Q200" i="41"/>
  <c r="M201" i="41"/>
  <c r="N201" i="41"/>
  <c r="T201" i="41" s="1"/>
  <c r="O201" i="41"/>
  <c r="P201" i="41"/>
  <c r="Q201" i="41"/>
  <c r="M202" i="41"/>
  <c r="N202" i="41"/>
  <c r="O202" i="41"/>
  <c r="P202" i="41"/>
  <c r="Q202" i="41"/>
  <c r="M203" i="41"/>
  <c r="N203" i="41"/>
  <c r="O203" i="41"/>
  <c r="T203" i="41" s="1"/>
  <c r="P203" i="41"/>
  <c r="Q203" i="41"/>
  <c r="M204" i="41"/>
  <c r="T204" i="41" s="1"/>
  <c r="N204" i="41"/>
  <c r="O204" i="41"/>
  <c r="P204" i="41"/>
  <c r="Q204" i="41"/>
  <c r="M205" i="41"/>
  <c r="N205" i="41"/>
  <c r="O205" i="41"/>
  <c r="T205" i="41" s="1"/>
  <c r="P205" i="41"/>
  <c r="Q205" i="41"/>
  <c r="M206" i="41"/>
  <c r="T206" i="41" s="1"/>
  <c r="N206" i="41"/>
  <c r="O206" i="41"/>
  <c r="P206" i="41"/>
  <c r="Q206" i="41"/>
  <c r="M207" i="41"/>
  <c r="N207" i="41"/>
  <c r="T207" i="41" s="1"/>
  <c r="O207" i="41"/>
  <c r="P207" i="41"/>
  <c r="Q207" i="41"/>
  <c r="M208" i="41"/>
  <c r="N208" i="41"/>
  <c r="O208" i="41"/>
  <c r="P208" i="41"/>
  <c r="Q208" i="41"/>
  <c r="M209" i="41"/>
  <c r="N209" i="41"/>
  <c r="T209" i="41" s="1"/>
  <c r="O209" i="41"/>
  <c r="P209" i="41"/>
  <c r="Q209" i="41"/>
  <c r="M210" i="41"/>
  <c r="N210" i="41"/>
  <c r="O210" i="41"/>
  <c r="P210" i="41"/>
  <c r="Q210" i="41"/>
  <c r="M211" i="41"/>
  <c r="N211" i="41"/>
  <c r="O211" i="41"/>
  <c r="T211" i="41" s="1"/>
  <c r="P211" i="41"/>
  <c r="Q211" i="41"/>
  <c r="M212" i="41"/>
  <c r="T212" i="41" s="1"/>
  <c r="N212" i="41"/>
  <c r="O212" i="41"/>
  <c r="P212" i="41"/>
  <c r="Q212" i="41"/>
  <c r="M213" i="41"/>
  <c r="N213" i="41"/>
  <c r="O213" i="41"/>
  <c r="T213" i="41" s="1"/>
  <c r="P213" i="41"/>
  <c r="Q213" i="41"/>
  <c r="M214" i="41"/>
  <c r="T214" i="41" s="1"/>
  <c r="N214" i="41"/>
  <c r="O214" i="41"/>
  <c r="P214" i="41"/>
  <c r="Q214" i="41"/>
  <c r="M215" i="41"/>
  <c r="N215" i="41"/>
  <c r="T215" i="41" s="1"/>
  <c r="O215" i="41"/>
  <c r="P215" i="41"/>
  <c r="Q215" i="41"/>
  <c r="M216" i="41"/>
  <c r="N216" i="41"/>
  <c r="O216" i="41"/>
  <c r="P216" i="41"/>
  <c r="Q216" i="41"/>
  <c r="M217" i="41"/>
  <c r="N217" i="41"/>
  <c r="T217" i="41" s="1"/>
  <c r="O217" i="41"/>
  <c r="P217" i="41"/>
  <c r="Q217" i="41"/>
  <c r="M218" i="41"/>
  <c r="N218" i="41"/>
  <c r="O218" i="41"/>
  <c r="P218" i="41"/>
  <c r="Q218" i="41"/>
  <c r="M219" i="41"/>
  <c r="N219" i="41"/>
  <c r="O219" i="41"/>
  <c r="T219" i="41" s="1"/>
  <c r="P219" i="41"/>
  <c r="Q219" i="41"/>
  <c r="M220" i="41"/>
  <c r="T220" i="41" s="1"/>
  <c r="N220" i="41"/>
  <c r="O220" i="41"/>
  <c r="P220" i="41"/>
  <c r="Q220" i="41"/>
  <c r="M221" i="41"/>
  <c r="N221" i="41"/>
  <c r="O221" i="41"/>
  <c r="T221" i="41" s="1"/>
  <c r="P221" i="41"/>
  <c r="Q221" i="41"/>
  <c r="M222" i="41"/>
  <c r="T222" i="41" s="1"/>
  <c r="N222" i="41"/>
  <c r="O222" i="41"/>
  <c r="P222" i="41"/>
  <c r="Q222" i="41"/>
  <c r="M223" i="41"/>
  <c r="N223" i="41"/>
  <c r="T223" i="41" s="1"/>
  <c r="O223" i="41"/>
  <c r="P223" i="41"/>
  <c r="Q223" i="41"/>
  <c r="M224" i="41"/>
  <c r="N224" i="41"/>
  <c r="O224" i="41"/>
  <c r="P224" i="41"/>
  <c r="Q224" i="41"/>
  <c r="M225" i="41"/>
  <c r="N225" i="41"/>
  <c r="T225" i="41" s="1"/>
  <c r="O225" i="41"/>
  <c r="P225" i="41"/>
  <c r="Q225" i="41"/>
  <c r="Q130" i="41"/>
  <c r="T130" i="41" s="1"/>
  <c r="P130" i="41"/>
  <c r="O130" i="41"/>
  <c r="N130" i="41"/>
  <c r="M130" i="41"/>
  <c r="T136" i="41"/>
  <c r="T138" i="41"/>
  <c r="T144" i="41"/>
  <c r="T146" i="41"/>
  <c r="T152" i="41"/>
  <c r="T154" i="41"/>
  <c r="T160" i="41"/>
  <c r="T162" i="41"/>
  <c r="T168" i="41"/>
  <c r="T170" i="41"/>
  <c r="T176" i="41"/>
  <c r="T178" i="41"/>
  <c r="T184" i="41"/>
  <c r="T186" i="41"/>
  <c r="T192" i="41"/>
  <c r="T194" i="41"/>
  <c r="T200" i="41"/>
  <c r="T202" i="41"/>
  <c r="T208" i="41"/>
  <c r="T210" i="41"/>
  <c r="T216" i="41"/>
  <c r="T218" i="41"/>
  <c r="T224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H137" i="41"/>
  <c r="I137" i="41"/>
  <c r="J137" i="41"/>
  <c r="K137" i="41"/>
  <c r="L137" i="41"/>
  <c r="H138" i="41"/>
  <c r="I138" i="41"/>
  <c r="J138" i="41"/>
  <c r="K138" i="41"/>
  <c r="L138" i="41"/>
  <c r="H139" i="41"/>
  <c r="I139" i="41"/>
  <c r="J139" i="41"/>
  <c r="K139" i="41"/>
  <c r="L139" i="41"/>
  <c r="H140" i="41"/>
  <c r="I140" i="41"/>
  <c r="J140" i="41"/>
  <c r="K140" i="41"/>
  <c r="L140" i="41"/>
  <c r="H141" i="41"/>
  <c r="I141" i="41"/>
  <c r="J141" i="41"/>
  <c r="K141" i="41"/>
  <c r="L141" i="41"/>
  <c r="H142" i="41"/>
  <c r="I142" i="41"/>
  <c r="J142" i="41"/>
  <c r="K142" i="41"/>
  <c r="L142" i="41"/>
  <c r="H143" i="41"/>
  <c r="I143" i="41"/>
  <c r="J143" i="41"/>
  <c r="K143" i="41"/>
  <c r="L143" i="41"/>
  <c r="H144" i="41"/>
  <c r="I144" i="41"/>
  <c r="J144" i="41"/>
  <c r="K144" i="41"/>
  <c r="L144" i="41"/>
  <c r="H145" i="41"/>
  <c r="I145" i="41"/>
  <c r="J145" i="41"/>
  <c r="K145" i="41"/>
  <c r="L145" i="41"/>
  <c r="H146" i="41"/>
  <c r="I146" i="41"/>
  <c r="J146" i="41"/>
  <c r="K146" i="41"/>
  <c r="L146" i="41"/>
  <c r="H147" i="41"/>
  <c r="I147" i="41"/>
  <c r="J147" i="41"/>
  <c r="K147" i="41"/>
  <c r="L147" i="41"/>
  <c r="H148" i="41"/>
  <c r="I148" i="41"/>
  <c r="J148" i="41"/>
  <c r="K148" i="41"/>
  <c r="L148" i="41"/>
  <c r="H149" i="41"/>
  <c r="I149" i="41"/>
  <c r="J149" i="41"/>
  <c r="K149" i="41"/>
  <c r="L149" i="41"/>
  <c r="H150" i="41"/>
  <c r="I150" i="41"/>
  <c r="J150" i="41"/>
  <c r="K150" i="41"/>
  <c r="L150" i="41"/>
  <c r="H151" i="41"/>
  <c r="I151" i="41"/>
  <c r="J151" i="41"/>
  <c r="K151" i="41"/>
  <c r="L151" i="41"/>
  <c r="H152" i="41"/>
  <c r="I152" i="41"/>
  <c r="J152" i="41"/>
  <c r="K152" i="41"/>
  <c r="L152" i="41"/>
  <c r="H153" i="41"/>
  <c r="I153" i="41"/>
  <c r="J153" i="41"/>
  <c r="K153" i="41"/>
  <c r="L153" i="41"/>
  <c r="H154" i="41"/>
  <c r="I154" i="41"/>
  <c r="J154" i="41"/>
  <c r="K154" i="41"/>
  <c r="L154" i="41"/>
  <c r="H155" i="41"/>
  <c r="I155" i="41"/>
  <c r="J155" i="41"/>
  <c r="K155" i="41"/>
  <c r="L155" i="41"/>
  <c r="H156" i="41"/>
  <c r="I156" i="41"/>
  <c r="J156" i="41"/>
  <c r="K156" i="41"/>
  <c r="L156" i="41"/>
  <c r="H157" i="41"/>
  <c r="I157" i="41"/>
  <c r="J157" i="41"/>
  <c r="K157" i="41"/>
  <c r="L157" i="41"/>
  <c r="H158" i="41"/>
  <c r="I158" i="41"/>
  <c r="J158" i="41"/>
  <c r="K158" i="41"/>
  <c r="L158" i="41"/>
  <c r="H159" i="41"/>
  <c r="I159" i="41"/>
  <c r="J159" i="41"/>
  <c r="K159" i="41"/>
  <c r="L159" i="41"/>
  <c r="H160" i="41"/>
  <c r="I160" i="41"/>
  <c r="J160" i="41"/>
  <c r="K160" i="41"/>
  <c r="L160" i="41"/>
  <c r="H161" i="41"/>
  <c r="I161" i="41"/>
  <c r="J161" i="41"/>
  <c r="K161" i="41"/>
  <c r="L161" i="41"/>
  <c r="H162" i="41"/>
  <c r="I162" i="41"/>
  <c r="J162" i="41"/>
  <c r="K162" i="41"/>
  <c r="L162" i="41"/>
  <c r="H163" i="41"/>
  <c r="I163" i="41"/>
  <c r="J163" i="41"/>
  <c r="K163" i="41"/>
  <c r="L163" i="41"/>
  <c r="H164" i="41"/>
  <c r="I164" i="41"/>
  <c r="J164" i="41"/>
  <c r="K164" i="41"/>
  <c r="L164" i="41"/>
  <c r="H165" i="41"/>
  <c r="I165" i="41"/>
  <c r="J165" i="41"/>
  <c r="K165" i="41"/>
  <c r="L165" i="41"/>
  <c r="H166" i="41"/>
  <c r="I166" i="41"/>
  <c r="J166" i="41"/>
  <c r="K166" i="41"/>
  <c r="L166" i="41"/>
  <c r="H167" i="41"/>
  <c r="I167" i="41"/>
  <c r="J167" i="41"/>
  <c r="K167" i="41"/>
  <c r="L167" i="41"/>
  <c r="H168" i="41"/>
  <c r="I168" i="41"/>
  <c r="J168" i="41"/>
  <c r="K168" i="41"/>
  <c r="L168" i="41"/>
  <c r="H169" i="41"/>
  <c r="I169" i="41"/>
  <c r="J169" i="41"/>
  <c r="K169" i="41"/>
  <c r="L169" i="41"/>
  <c r="H170" i="41"/>
  <c r="I170" i="41"/>
  <c r="J170" i="41"/>
  <c r="K170" i="41"/>
  <c r="L170" i="41"/>
  <c r="H171" i="41"/>
  <c r="I171" i="41"/>
  <c r="J171" i="41"/>
  <c r="K171" i="41"/>
  <c r="L171" i="41"/>
  <c r="H172" i="41"/>
  <c r="I172" i="41"/>
  <c r="J172" i="41"/>
  <c r="K172" i="41"/>
  <c r="L172" i="41"/>
  <c r="H173" i="41"/>
  <c r="I173" i="41"/>
  <c r="J173" i="41"/>
  <c r="K173" i="41"/>
  <c r="L173" i="41"/>
  <c r="H174" i="41"/>
  <c r="I174" i="41"/>
  <c r="J174" i="41"/>
  <c r="K174" i="41"/>
  <c r="L174" i="41"/>
  <c r="H175" i="41"/>
  <c r="I175" i="41"/>
  <c r="J175" i="41"/>
  <c r="K175" i="41"/>
  <c r="L175" i="41"/>
  <c r="H176" i="41"/>
  <c r="I176" i="41"/>
  <c r="J176" i="41"/>
  <c r="K176" i="41"/>
  <c r="L176" i="41"/>
  <c r="H177" i="41"/>
  <c r="I177" i="41"/>
  <c r="J177" i="41"/>
  <c r="K177" i="41"/>
  <c r="L177" i="41"/>
  <c r="H178" i="41"/>
  <c r="I178" i="41"/>
  <c r="J178" i="41"/>
  <c r="K178" i="41"/>
  <c r="L178" i="41"/>
  <c r="H179" i="41"/>
  <c r="I179" i="41"/>
  <c r="J179" i="41"/>
  <c r="K179" i="41"/>
  <c r="L179" i="41"/>
  <c r="H180" i="41"/>
  <c r="I180" i="41"/>
  <c r="J180" i="41"/>
  <c r="K180" i="41"/>
  <c r="L180" i="41"/>
  <c r="H181" i="41"/>
  <c r="I181" i="41"/>
  <c r="J181" i="41"/>
  <c r="K181" i="41"/>
  <c r="L181" i="41"/>
  <c r="H182" i="41"/>
  <c r="I182" i="41"/>
  <c r="J182" i="41"/>
  <c r="K182" i="41"/>
  <c r="L182" i="41"/>
  <c r="H183" i="41"/>
  <c r="I183" i="41"/>
  <c r="J183" i="41"/>
  <c r="K183" i="41"/>
  <c r="L183" i="41"/>
  <c r="H184" i="41"/>
  <c r="I184" i="41"/>
  <c r="J184" i="41"/>
  <c r="K184" i="41"/>
  <c r="L184" i="41"/>
  <c r="H185" i="41"/>
  <c r="I185" i="41"/>
  <c r="J185" i="41"/>
  <c r="K185" i="41"/>
  <c r="L185" i="41"/>
  <c r="H186" i="41"/>
  <c r="I186" i="41"/>
  <c r="J186" i="41"/>
  <c r="K186" i="41"/>
  <c r="L186" i="41"/>
  <c r="H187" i="41"/>
  <c r="I187" i="41"/>
  <c r="J187" i="41"/>
  <c r="K187" i="41"/>
  <c r="L187" i="41"/>
  <c r="H188" i="41"/>
  <c r="I188" i="41"/>
  <c r="J188" i="41"/>
  <c r="K188" i="41"/>
  <c r="L188" i="41"/>
  <c r="H189" i="41"/>
  <c r="I189" i="41"/>
  <c r="J189" i="41"/>
  <c r="K189" i="41"/>
  <c r="L189" i="41"/>
  <c r="H190" i="41"/>
  <c r="I190" i="41"/>
  <c r="J190" i="41"/>
  <c r="K190" i="41"/>
  <c r="L190" i="41"/>
  <c r="H191" i="41"/>
  <c r="I191" i="41"/>
  <c r="J191" i="41"/>
  <c r="K191" i="41"/>
  <c r="L191" i="41"/>
  <c r="H192" i="41"/>
  <c r="I192" i="41"/>
  <c r="J192" i="41"/>
  <c r="K192" i="41"/>
  <c r="L192" i="41"/>
  <c r="H193" i="41"/>
  <c r="I193" i="41"/>
  <c r="J193" i="41"/>
  <c r="K193" i="41"/>
  <c r="L193" i="41"/>
  <c r="H194" i="41"/>
  <c r="I194" i="41"/>
  <c r="J194" i="41"/>
  <c r="K194" i="41"/>
  <c r="L194" i="41"/>
  <c r="H195" i="41"/>
  <c r="I195" i="41"/>
  <c r="J195" i="41"/>
  <c r="K195" i="41"/>
  <c r="L195" i="41"/>
  <c r="H196" i="41"/>
  <c r="I196" i="41"/>
  <c r="J196" i="41"/>
  <c r="K196" i="41"/>
  <c r="L196" i="41"/>
  <c r="H197" i="41"/>
  <c r="I197" i="41"/>
  <c r="J197" i="41"/>
  <c r="K197" i="41"/>
  <c r="L197" i="41"/>
  <c r="H198" i="41"/>
  <c r="I198" i="41"/>
  <c r="J198" i="41"/>
  <c r="K198" i="41"/>
  <c r="L198" i="41"/>
  <c r="H199" i="41"/>
  <c r="I199" i="41"/>
  <c r="J199" i="41"/>
  <c r="K199" i="41"/>
  <c r="L199" i="41"/>
  <c r="H200" i="41"/>
  <c r="I200" i="41"/>
  <c r="J200" i="41"/>
  <c r="K200" i="41"/>
  <c r="L200" i="41"/>
  <c r="H201" i="41"/>
  <c r="I201" i="41"/>
  <c r="J201" i="41"/>
  <c r="K201" i="41"/>
  <c r="L201" i="41"/>
  <c r="H202" i="41"/>
  <c r="I202" i="41"/>
  <c r="J202" i="41"/>
  <c r="K202" i="41"/>
  <c r="L202" i="41"/>
  <c r="H203" i="41"/>
  <c r="I203" i="41"/>
  <c r="J203" i="41"/>
  <c r="K203" i="41"/>
  <c r="L203" i="41"/>
  <c r="H204" i="41"/>
  <c r="I204" i="41"/>
  <c r="J204" i="41"/>
  <c r="K204" i="41"/>
  <c r="L204" i="41"/>
  <c r="H205" i="41"/>
  <c r="I205" i="41"/>
  <c r="J205" i="41"/>
  <c r="K205" i="41"/>
  <c r="L205" i="41"/>
  <c r="H206" i="41"/>
  <c r="I206" i="41"/>
  <c r="J206" i="41"/>
  <c r="K206" i="41"/>
  <c r="L206" i="41"/>
  <c r="H207" i="41"/>
  <c r="I207" i="41"/>
  <c r="J207" i="41"/>
  <c r="K207" i="41"/>
  <c r="L207" i="41"/>
  <c r="H208" i="41"/>
  <c r="I208" i="41"/>
  <c r="J208" i="41"/>
  <c r="K208" i="41"/>
  <c r="L208" i="41"/>
  <c r="H209" i="41"/>
  <c r="I209" i="41"/>
  <c r="J209" i="41"/>
  <c r="K209" i="41"/>
  <c r="L209" i="41"/>
  <c r="H210" i="41"/>
  <c r="I210" i="41"/>
  <c r="J210" i="41"/>
  <c r="K210" i="41"/>
  <c r="L210" i="41"/>
  <c r="H211" i="41"/>
  <c r="I211" i="41"/>
  <c r="J211" i="41"/>
  <c r="K211" i="41"/>
  <c r="L211" i="41"/>
  <c r="H212" i="41"/>
  <c r="I212" i="41"/>
  <c r="J212" i="41"/>
  <c r="K212" i="41"/>
  <c r="L212" i="41"/>
  <c r="H213" i="41"/>
  <c r="I213" i="41"/>
  <c r="J213" i="41"/>
  <c r="K213" i="41"/>
  <c r="L213" i="41"/>
  <c r="H214" i="41"/>
  <c r="I214" i="41"/>
  <c r="J214" i="41"/>
  <c r="K214" i="41"/>
  <c r="L214" i="41"/>
  <c r="H215" i="41"/>
  <c r="I215" i="41"/>
  <c r="J215" i="41"/>
  <c r="K215" i="41"/>
  <c r="L215" i="41"/>
  <c r="H216" i="41"/>
  <c r="I216" i="41"/>
  <c r="J216" i="41"/>
  <c r="K216" i="41"/>
  <c r="L216" i="41"/>
  <c r="H217" i="41"/>
  <c r="I217" i="41"/>
  <c r="J217" i="41"/>
  <c r="K217" i="41"/>
  <c r="L217" i="41"/>
  <c r="H218" i="41"/>
  <c r="I218" i="41"/>
  <c r="J218" i="41"/>
  <c r="K218" i="41"/>
  <c r="L218" i="41"/>
  <c r="H219" i="41"/>
  <c r="I219" i="41"/>
  <c r="J219" i="41"/>
  <c r="K219" i="41"/>
  <c r="L219" i="41"/>
  <c r="H220" i="41"/>
  <c r="I220" i="41"/>
  <c r="J220" i="41"/>
  <c r="K220" i="41"/>
  <c r="L220" i="41"/>
  <c r="H221" i="41"/>
  <c r="I221" i="41"/>
  <c r="J221" i="41"/>
  <c r="K221" i="41"/>
  <c r="L221" i="41"/>
  <c r="H222" i="41"/>
  <c r="I222" i="41"/>
  <c r="J222" i="41"/>
  <c r="K222" i="41"/>
  <c r="L222" i="41"/>
  <c r="H223" i="41"/>
  <c r="I223" i="41"/>
  <c r="J223" i="41"/>
  <c r="K223" i="41"/>
  <c r="L223" i="41"/>
  <c r="H224" i="41"/>
  <c r="I224" i="41"/>
  <c r="J224" i="41"/>
  <c r="K224" i="41"/>
  <c r="L224" i="41"/>
  <c r="H225" i="41"/>
  <c r="I225" i="41"/>
  <c r="J225" i="41"/>
  <c r="K225" i="41"/>
  <c r="L225" i="41"/>
  <c r="H131" i="41"/>
  <c r="I131" i="41"/>
  <c r="J131" i="41"/>
  <c r="K131" i="41"/>
  <c r="L131" i="41"/>
  <c r="H132" i="41"/>
  <c r="I132" i="41"/>
  <c r="J132" i="41"/>
  <c r="K132" i="41"/>
  <c r="L132" i="41"/>
  <c r="H133" i="41"/>
  <c r="I133" i="41"/>
  <c r="S133" i="41" s="1"/>
  <c r="J133" i="41"/>
  <c r="K133" i="41"/>
  <c r="L133" i="41"/>
  <c r="H134" i="41"/>
  <c r="S134" i="41" s="1"/>
  <c r="I134" i="41"/>
  <c r="J134" i="41"/>
  <c r="K134" i="41"/>
  <c r="L134" i="41"/>
  <c r="H135" i="41"/>
  <c r="S135" i="41" s="1"/>
  <c r="I135" i="41"/>
  <c r="J135" i="41"/>
  <c r="K135" i="41"/>
  <c r="L135" i="41"/>
  <c r="H136" i="41"/>
  <c r="I136" i="41"/>
  <c r="J136" i="41"/>
  <c r="K136" i="41"/>
  <c r="S136" i="41" s="1"/>
  <c r="L136" i="41"/>
  <c r="S131" i="41"/>
  <c r="S132" i="41"/>
  <c r="L130" i="41"/>
  <c r="K130" i="41"/>
  <c r="J130" i="41"/>
  <c r="I130" i="41"/>
  <c r="H130" i="41"/>
  <c r="BL11" i="41"/>
  <c r="BM11" i="41"/>
  <c r="BN11" i="41"/>
  <c r="BO11" i="41"/>
  <c r="BL12" i="41"/>
  <c r="BM12" i="41"/>
  <c r="BN12" i="41"/>
  <c r="BO12" i="41"/>
  <c r="BL13" i="41"/>
  <c r="BM13" i="41"/>
  <c r="BN13" i="41"/>
  <c r="BO13" i="41"/>
  <c r="BL14" i="41"/>
  <c r="BM14" i="41"/>
  <c r="BN14" i="41"/>
  <c r="BO14" i="41"/>
  <c r="BL15" i="41"/>
  <c r="BM15" i="41"/>
  <c r="BN15" i="41"/>
  <c r="BO15" i="41"/>
  <c r="BL16" i="41"/>
  <c r="BM16" i="41"/>
  <c r="BN16" i="41"/>
  <c r="BO16" i="41"/>
  <c r="BL17" i="41"/>
  <c r="BM17" i="41"/>
  <c r="BN17" i="41"/>
  <c r="BO17" i="41"/>
  <c r="BL18" i="41"/>
  <c r="BM18" i="41"/>
  <c r="BN18" i="41"/>
  <c r="BO18" i="41"/>
  <c r="BL19" i="41"/>
  <c r="BM19" i="41"/>
  <c r="BN19" i="41"/>
  <c r="BO19" i="41"/>
  <c r="BL20" i="41"/>
  <c r="BM20" i="41"/>
  <c r="BN20" i="41"/>
  <c r="BO20" i="41"/>
  <c r="BL21" i="41"/>
  <c r="BM21" i="41"/>
  <c r="BN21" i="41"/>
  <c r="BO21" i="41"/>
  <c r="BL22" i="41"/>
  <c r="BM22" i="41"/>
  <c r="BN22" i="41"/>
  <c r="BO22" i="41"/>
  <c r="BL23" i="41"/>
  <c r="BM23" i="41"/>
  <c r="BN23" i="41"/>
  <c r="BO23" i="41"/>
  <c r="BL24" i="41"/>
  <c r="BM24" i="41"/>
  <c r="BN24" i="41"/>
  <c r="BO24" i="41"/>
  <c r="BL25" i="41"/>
  <c r="BM25" i="41"/>
  <c r="BN25" i="41"/>
  <c r="BO25" i="41"/>
  <c r="BL26" i="41"/>
  <c r="BM26" i="41"/>
  <c r="BN26" i="41"/>
  <c r="BO26" i="41"/>
  <c r="BL27" i="41"/>
  <c r="BM27" i="41"/>
  <c r="BN27" i="41"/>
  <c r="BO27" i="41"/>
  <c r="BL28" i="41"/>
  <c r="BM28" i="41"/>
  <c r="BN28" i="41"/>
  <c r="BO28" i="41"/>
  <c r="BL29" i="41"/>
  <c r="BM29" i="41"/>
  <c r="BN29" i="41"/>
  <c r="BO29" i="41"/>
  <c r="BL30" i="41"/>
  <c r="BM30" i="41"/>
  <c r="BN30" i="41"/>
  <c r="BO30" i="41"/>
  <c r="BL31" i="41"/>
  <c r="BM31" i="41"/>
  <c r="BN31" i="41"/>
  <c r="BO31" i="41"/>
  <c r="BL32" i="41"/>
  <c r="BM32" i="41"/>
  <c r="BN32" i="41"/>
  <c r="BO32" i="41"/>
  <c r="BL33" i="41"/>
  <c r="BM33" i="41"/>
  <c r="BN33" i="41"/>
  <c r="BO33" i="41"/>
  <c r="BL34" i="41"/>
  <c r="BM34" i="41"/>
  <c r="BN34" i="41"/>
  <c r="BO34" i="41"/>
  <c r="BL35" i="41"/>
  <c r="BM35" i="41"/>
  <c r="BN35" i="41"/>
  <c r="BO35" i="41"/>
  <c r="BL36" i="41"/>
  <c r="BM36" i="41"/>
  <c r="BN36" i="41"/>
  <c r="BO36" i="41"/>
  <c r="BL37" i="41"/>
  <c r="BM37" i="41"/>
  <c r="BN37" i="41"/>
  <c r="BO37" i="41"/>
  <c r="BL38" i="41"/>
  <c r="BM38" i="41"/>
  <c r="BN38" i="41"/>
  <c r="BO38" i="41"/>
  <c r="BL39" i="41"/>
  <c r="BM39" i="41"/>
  <c r="BN39" i="41"/>
  <c r="BO39" i="41"/>
  <c r="BL40" i="41"/>
  <c r="BM40" i="41"/>
  <c r="BN40" i="41"/>
  <c r="BO40" i="41"/>
  <c r="BL41" i="41"/>
  <c r="BM41" i="41"/>
  <c r="BN41" i="41"/>
  <c r="BO41" i="41"/>
  <c r="BL42" i="41"/>
  <c r="BM42" i="41"/>
  <c r="BN42" i="41"/>
  <c r="BO42" i="41"/>
  <c r="BL43" i="41"/>
  <c r="BM43" i="41"/>
  <c r="BN43" i="41"/>
  <c r="BO43" i="41"/>
  <c r="BL44" i="41"/>
  <c r="BM44" i="41"/>
  <c r="BN44" i="41"/>
  <c r="BO44" i="41"/>
  <c r="BL45" i="41"/>
  <c r="BM45" i="41"/>
  <c r="BN45" i="41"/>
  <c r="BO45" i="41"/>
  <c r="BL46" i="41"/>
  <c r="BM46" i="41"/>
  <c r="BN46" i="41"/>
  <c r="BO46" i="41"/>
  <c r="BL47" i="41"/>
  <c r="BM47" i="41"/>
  <c r="BN47" i="41"/>
  <c r="BO47" i="41"/>
  <c r="BL48" i="41"/>
  <c r="BM48" i="41"/>
  <c r="BN48" i="41"/>
  <c r="BO48" i="41"/>
  <c r="BL49" i="41"/>
  <c r="BM49" i="41"/>
  <c r="BN49" i="41"/>
  <c r="BO49" i="41"/>
  <c r="BL50" i="41"/>
  <c r="BM50" i="41"/>
  <c r="BN50" i="41"/>
  <c r="BO50" i="41"/>
  <c r="BL51" i="41"/>
  <c r="BM51" i="41"/>
  <c r="BN51" i="41"/>
  <c r="BO51" i="41"/>
  <c r="BL52" i="41"/>
  <c r="BM52" i="41"/>
  <c r="BN52" i="41"/>
  <c r="BO52" i="41"/>
  <c r="BL53" i="41"/>
  <c r="BM53" i="41"/>
  <c r="BN53" i="41"/>
  <c r="BO53" i="41"/>
  <c r="BL54" i="41"/>
  <c r="BM54" i="41"/>
  <c r="BN54" i="41"/>
  <c r="BO54" i="41"/>
  <c r="BL55" i="41"/>
  <c r="BM55" i="41"/>
  <c r="BN55" i="41"/>
  <c r="BO55" i="41"/>
  <c r="BL56" i="41"/>
  <c r="BM56" i="41"/>
  <c r="BN56" i="41"/>
  <c r="BO56" i="41"/>
  <c r="BL57" i="41"/>
  <c r="BM57" i="41"/>
  <c r="BN57" i="41"/>
  <c r="BO57" i="41"/>
  <c r="BL58" i="41"/>
  <c r="BM58" i="41"/>
  <c r="BN58" i="41"/>
  <c r="BO58" i="41"/>
  <c r="BL59" i="41"/>
  <c r="BM59" i="41"/>
  <c r="BN59" i="41"/>
  <c r="BO59" i="41"/>
  <c r="BL60" i="41"/>
  <c r="BM60" i="41"/>
  <c r="BN60" i="41"/>
  <c r="BO60" i="41"/>
  <c r="BL61" i="41"/>
  <c r="BM61" i="41"/>
  <c r="BN61" i="41"/>
  <c r="BO61" i="41"/>
  <c r="BL62" i="41"/>
  <c r="BM62" i="41"/>
  <c r="BN62" i="41"/>
  <c r="BO62" i="41"/>
  <c r="BL63" i="41"/>
  <c r="BM63" i="41"/>
  <c r="BN63" i="41"/>
  <c r="BO63" i="41"/>
  <c r="BL64" i="41"/>
  <c r="BM64" i="41"/>
  <c r="BN64" i="41"/>
  <c r="BO64" i="41"/>
  <c r="BL65" i="41"/>
  <c r="BM65" i="41"/>
  <c r="BN65" i="41"/>
  <c r="BO65" i="41"/>
  <c r="BL66" i="41"/>
  <c r="BM66" i="41"/>
  <c r="BN66" i="41"/>
  <c r="BO66" i="41"/>
  <c r="BL67" i="41"/>
  <c r="BM67" i="41"/>
  <c r="BN67" i="41"/>
  <c r="BO67" i="41"/>
  <c r="BL68" i="41"/>
  <c r="BM68" i="41"/>
  <c r="BN68" i="41"/>
  <c r="BO68" i="41"/>
  <c r="BL69" i="41"/>
  <c r="BM69" i="41"/>
  <c r="BN69" i="41"/>
  <c r="BO69" i="41"/>
  <c r="BL70" i="41"/>
  <c r="BM70" i="41"/>
  <c r="BN70" i="41"/>
  <c r="BO70" i="41"/>
  <c r="BL71" i="41"/>
  <c r="BM71" i="41"/>
  <c r="BN71" i="41"/>
  <c r="BO71" i="41"/>
  <c r="BL72" i="41"/>
  <c r="BM72" i="41"/>
  <c r="BN72" i="41"/>
  <c r="BO72" i="41"/>
  <c r="BL73" i="41"/>
  <c r="BM73" i="41"/>
  <c r="BN73" i="41"/>
  <c r="BO73" i="41"/>
  <c r="BL74" i="41"/>
  <c r="BM74" i="41"/>
  <c r="BN74" i="41"/>
  <c r="BO74" i="41"/>
  <c r="BL75" i="41"/>
  <c r="BM75" i="41"/>
  <c r="BN75" i="41"/>
  <c r="BO75" i="41"/>
  <c r="BL76" i="41"/>
  <c r="BM76" i="41"/>
  <c r="BN76" i="41"/>
  <c r="BO76" i="41"/>
  <c r="BL77" i="41"/>
  <c r="BM77" i="41"/>
  <c r="BN77" i="41"/>
  <c r="BO77" i="41"/>
  <c r="BL78" i="41"/>
  <c r="BM78" i="41"/>
  <c r="BN78" i="41"/>
  <c r="BO78" i="41"/>
  <c r="BL79" i="41"/>
  <c r="BM79" i="41"/>
  <c r="BN79" i="41"/>
  <c r="BO79" i="41"/>
  <c r="BL80" i="41"/>
  <c r="BM80" i="41"/>
  <c r="BN80" i="41"/>
  <c r="BO80" i="41"/>
  <c r="BL81" i="41"/>
  <c r="BM81" i="41"/>
  <c r="BN81" i="41"/>
  <c r="BO81" i="41"/>
  <c r="BL82" i="41"/>
  <c r="BM82" i="41"/>
  <c r="BN82" i="41"/>
  <c r="BO82" i="41"/>
  <c r="BL83" i="41"/>
  <c r="BM83" i="41"/>
  <c r="BN83" i="41"/>
  <c r="BO83" i="41"/>
  <c r="BL84" i="41"/>
  <c r="BM84" i="41"/>
  <c r="BN84" i="41"/>
  <c r="BO84" i="41"/>
  <c r="BL85" i="41"/>
  <c r="BM85" i="41"/>
  <c r="BN85" i="41"/>
  <c r="BO85" i="41"/>
  <c r="BL86" i="41"/>
  <c r="BM86" i="41"/>
  <c r="BN86" i="41"/>
  <c r="BO86" i="41"/>
  <c r="BL87" i="41"/>
  <c r="BM87" i="41"/>
  <c r="BN87" i="41"/>
  <c r="BO87" i="41"/>
  <c r="BL88" i="41"/>
  <c r="BM88" i="41"/>
  <c r="BN88" i="41"/>
  <c r="BO88" i="41"/>
  <c r="BL89" i="41"/>
  <c r="BM89" i="41"/>
  <c r="BN89" i="41"/>
  <c r="BO89" i="41"/>
  <c r="BL90" i="41"/>
  <c r="BM90" i="41"/>
  <c r="BN90" i="41"/>
  <c r="BO90" i="41"/>
  <c r="BL91" i="41"/>
  <c r="BM91" i="41"/>
  <c r="BN91" i="41"/>
  <c r="BO91" i="41"/>
  <c r="BL92" i="41"/>
  <c r="BM92" i="41"/>
  <c r="BN92" i="41"/>
  <c r="BO92" i="41"/>
  <c r="BL93" i="41"/>
  <c r="BM93" i="41"/>
  <c r="BN93" i="41"/>
  <c r="BO93" i="41"/>
  <c r="BL94" i="41"/>
  <c r="BM94" i="41"/>
  <c r="BN94" i="41"/>
  <c r="BO94" i="41"/>
  <c r="BL95" i="41"/>
  <c r="BM95" i="41"/>
  <c r="BN95" i="41"/>
  <c r="BO95" i="41"/>
  <c r="BL96" i="41"/>
  <c r="BM96" i="41"/>
  <c r="BN96" i="41"/>
  <c r="BO96" i="41"/>
  <c r="BL97" i="41"/>
  <c r="BM97" i="41"/>
  <c r="BN97" i="41"/>
  <c r="BO97" i="41"/>
  <c r="BL98" i="41"/>
  <c r="BM98" i="41"/>
  <c r="BN98" i="41"/>
  <c r="BO98" i="41"/>
  <c r="BL99" i="41"/>
  <c r="BM99" i="41"/>
  <c r="BN99" i="41"/>
  <c r="BO99" i="41"/>
  <c r="BL100" i="41"/>
  <c r="BM100" i="41"/>
  <c r="BN100" i="41"/>
  <c r="BO100" i="41"/>
  <c r="BL101" i="41"/>
  <c r="BM101" i="41"/>
  <c r="BN101" i="41"/>
  <c r="BO101" i="41"/>
  <c r="BL102" i="41"/>
  <c r="BM102" i="41"/>
  <c r="BN102" i="41"/>
  <c r="BO102" i="41"/>
  <c r="BL103" i="41"/>
  <c r="BM103" i="41"/>
  <c r="BN103" i="41"/>
  <c r="BO103" i="41"/>
  <c r="BL104" i="41"/>
  <c r="BM104" i="41"/>
  <c r="BN104" i="41"/>
  <c r="BO104" i="41"/>
  <c r="BL105" i="41"/>
  <c r="BM105" i="41"/>
  <c r="BN105" i="41"/>
  <c r="BO105" i="41"/>
  <c r="BO10" i="41"/>
  <c r="BN10" i="41"/>
  <c r="BM10" i="41"/>
  <c r="BL10" i="41"/>
  <c r="BK11" i="41"/>
  <c r="BK12" i="41"/>
  <c r="BK13" i="41"/>
  <c r="BK14" i="41"/>
  <c r="BK15" i="41"/>
  <c r="BK16" i="41"/>
  <c r="BK17" i="41"/>
  <c r="BK18" i="41"/>
  <c r="BK19" i="41"/>
  <c r="BK20" i="41"/>
  <c r="BK21" i="41"/>
  <c r="BK22" i="41"/>
  <c r="BK23" i="41"/>
  <c r="BK24" i="41"/>
  <c r="BK25" i="41"/>
  <c r="BK26" i="41"/>
  <c r="BK27" i="41"/>
  <c r="BK28" i="41"/>
  <c r="BK29" i="41"/>
  <c r="BK30" i="41"/>
  <c r="BK31" i="41"/>
  <c r="BK32" i="41"/>
  <c r="BK33" i="41"/>
  <c r="BK34" i="41"/>
  <c r="BK35" i="41"/>
  <c r="BK36" i="41"/>
  <c r="BK37" i="41"/>
  <c r="BK38" i="41"/>
  <c r="BK39" i="41"/>
  <c r="BK40" i="41"/>
  <c r="BK41" i="41"/>
  <c r="BK42" i="41"/>
  <c r="BK43" i="41"/>
  <c r="BK44" i="41"/>
  <c r="BK45" i="41"/>
  <c r="BK46" i="41"/>
  <c r="BK47" i="41"/>
  <c r="BK48" i="41"/>
  <c r="BK49" i="41"/>
  <c r="BK50" i="41"/>
  <c r="BK51" i="41"/>
  <c r="BK52" i="41"/>
  <c r="BK53" i="41"/>
  <c r="BK54" i="41"/>
  <c r="BK55" i="41"/>
  <c r="BK56" i="41"/>
  <c r="BK57" i="41"/>
  <c r="BK58" i="41"/>
  <c r="BK59" i="41"/>
  <c r="BK60" i="41"/>
  <c r="BK61" i="41"/>
  <c r="BK62" i="41"/>
  <c r="BK63" i="41"/>
  <c r="BK64" i="41"/>
  <c r="BK65" i="41"/>
  <c r="BK66" i="41"/>
  <c r="BK67" i="41"/>
  <c r="BK68" i="41"/>
  <c r="BK69" i="41"/>
  <c r="BK70" i="41"/>
  <c r="BK71" i="41"/>
  <c r="BK72" i="41"/>
  <c r="BK73" i="41"/>
  <c r="BK74" i="41"/>
  <c r="BK75" i="41"/>
  <c r="BK76" i="41"/>
  <c r="BK77" i="41"/>
  <c r="BK78" i="41"/>
  <c r="BK79" i="41"/>
  <c r="BK80" i="41"/>
  <c r="BK81" i="41"/>
  <c r="BK82" i="41"/>
  <c r="BK83" i="41"/>
  <c r="BK84" i="41"/>
  <c r="BK85" i="41"/>
  <c r="BK86" i="41"/>
  <c r="BK87" i="41"/>
  <c r="BK88" i="41"/>
  <c r="BK89" i="41"/>
  <c r="BK90" i="41"/>
  <c r="BK91" i="41"/>
  <c r="BK92" i="41"/>
  <c r="BK93" i="41"/>
  <c r="BK94" i="41"/>
  <c r="BK95" i="41"/>
  <c r="BK96" i="41"/>
  <c r="BK97" i="41"/>
  <c r="BK98" i="41"/>
  <c r="BK99" i="41"/>
  <c r="BK100" i="41"/>
  <c r="BK101" i="41"/>
  <c r="BK102" i="41"/>
  <c r="BK103" i="41"/>
  <c r="BK104" i="41"/>
  <c r="BK105" i="41"/>
  <c r="BK10" i="41"/>
  <c r="BI11" i="41"/>
  <c r="BI12" i="41"/>
  <c r="BI13" i="41"/>
  <c r="BI14" i="41"/>
  <c r="BI15" i="41"/>
  <c r="BI16" i="41"/>
  <c r="BI17" i="41"/>
  <c r="BI18" i="41"/>
  <c r="BI19" i="41"/>
  <c r="BI20" i="41"/>
  <c r="BI21" i="41"/>
  <c r="BI22" i="41"/>
  <c r="BI23" i="41"/>
  <c r="BI24" i="41"/>
  <c r="BI25" i="41"/>
  <c r="BI26" i="41"/>
  <c r="BI27" i="41"/>
  <c r="BI28" i="41"/>
  <c r="BI29" i="41"/>
  <c r="BI30" i="41"/>
  <c r="BI31" i="41"/>
  <c r="BI32" i="41"/>
  <c r="BI33" i="41"/>
  <c r="BI34" i="41"/>
  <c r="BI35" i="41"/>
  <c r="BI36" i="41"/>
  <c r="BI37" i="41"/>
  <c r="BI38" i="41"/>
  <c r="BI39" i="41"/>
  <c r="BI40" i="41"/>
  <c r="BI41" i="41"/>
  <c r="BI42" i="41"/>
  <c r="BI43" i="41"/>
  <c r="BI44" i="41"/>
  <c r="BI45" i="41"/>
  <c r="BI46" i="41"/>
  <c r="BI47" i="41"/>
  <c r="BI48" i="41"/>
  <c r="BI49" i="41"/>
  <c r="BI50" i="41"/>
  <c r="BI51" i="41"/>
  <c r="BI52" i="41"/>
  <c r="BI53" i="41"/>
  <c r="BI54" i="41"/>
  <c r="BI55" i="41"/>
  <c r="BI56" i="41"/>
  <c r="BI57" i="41"/>
  <c r="BI58" i="41"/>
  <c r="BI59" i="41"/>
  <c r="BI60" i="41"/>
  <c r="BI61" i="41"/>
  <c r="BI62" i="41"/>
  <c r="BI63" i="41"/>
  <c r="BI64" i="41"/>
  <c r="BI65" i="41"/>
  <c r="BI66" i="41"/>
  <c r="BI67" i="41"/>
  <c r="BI68" i="41"/>
  <c r="BI69" i="41"/>
  <c r="BI70" i="41"/>
  <c r="BI71" i="41"/>
  <c r="BI72" i="41"/>
  <c r="BI73" i="41"/>
  <c r="BI74" i="41"/>
  <c r="BI75" i="41"/>
  <c r="BI76" i="41"/>
  <c r="BI77" i="41"/>
  <c r="BI78" i="41"/>
  <c r="BI79" i="41"/>
  <c r="BI80" i="41"/>
  <c r="BI81" i="41"/>
  <c r="BI82" i="41"/>
  <c r="BI83" i="41"/>
  <c r="BI84" i="41"/>
  <c r="BI85" i="41"/>
  <c r="BI86" i="41"/>
  <c r="BI87" i="41"/>
  <c r="BI88" i="41"/>
  <c r="BI89" i="41"/>
  <c r="BI90" i="41"/>
  <c r="BI91" i="41"/>
  <c r="BI92" i="41"/>
  <c r="BI93" i="41"/>
  <c r="BI94" i="41"/>
  <c r="BI95" i="41"/>
  <c r="BI96" i="41"/>
  <c r="BI97" i="41"/>
  <c r="BI98" i="41"/>
  <c r="BI99" i="41"/>
  <c r="BI100" i="41"/>
  <c r="BI101" i="41"/>
  <c r="BI102" i="41"/>
  <c r="BI103" i="41"/>
  <c r="BI104" i="41"/>
  <c r="BI105" i="41"/>
  <c r="BI10" i="41"/>
  <c r="BH11" i="41"/>
  <c r="BH12" i="41"/>
  <c r="BH13" i="41"/>
  <c r="BH14" i="41"/>
  <c r="BH15" i="41"/>
  <c r="BH16" i="41"/>
  <c r="BH17" i="41"/>
  <c r="BH18" i="41"/>
  <c r="BH19" i="41"/>
  <c r="BH20" i="41"/>
  <c r="BH21" i="41"/>
  <c r="BH22" i="41"/>
  <c r="BH23" i="41"/>
  <c r="BH24" i="41"/>
  <c r="BH25" i="41"/>
  <c r="BH26" i="41"/>
  <c r="BH27" i="41"/>
  <c r="BH28" i="41"/>
  <c r="BH29" i="41"/>
  <c r="BH30" i="41"/>
  <c r="BH31" i="41"/>
  <c r="BH32" i="41"/>
  <c r="BH33" i="41"/>
  <c r="BH34" i="41"/>
  <c r="BH35" i="41"/>
  <c r="BH36" i="41"/>
  <c r="BH37" i="41"/>
  <c r="BH38" i="41"/>
  <c r="BH39" i="41"/>
  <c r="BH40" i="41"/>
  <c r="BH41" i="41"/>
  <c r="BH42" i="41"/>
  <c r="BH43" i="41"/>
  <c r="BH44" i="41"/>
  <c r="BH45" i="41"/>
  <c r="BH46" i="41"/>
  <c r="BH47" i="41"/>
  <c r="BH48" i="41"/>
  <c r="BH49" i="41"/>
  <c r="BH50" i="41"/>
  <c r="BH51" i="41"/>
  <c r="BH52" i="41"/>
  <c r="BH53" i="41"/>
  <c r="BH54" i="41"/>
  <c r="BH55" i="41"/>
  <c r="BH56" i="41"/>
  <c r="BH57" i="41"/>
  <c r="BH58" i="41"/>
  <c r="BH59" i="41"/>
  <c r="BH60" i="41"/>
  <c r="BH61" i="41"/>
  <c r="BH62" i="41"/>
  <c r="BH63" i="41"/>
  <c r="BH64" i="41"/>
  <c r="BH65" i="41"/>
  <c r="BH66" i="41"/>
  <c r="BH67" i="41"/>
  <c r="BH68" i="41"/>
  <c r="BH69" i="41"/>
  <c r="BH70" i="41"/>
  <c r="BH71" i="41"/>
  <c r="BH72" i="41"/>
  <c r="BH73" i="41"/>
  <c r="BH74" i="41"/>
  <c r="BH75" i="41"/>
  <c r="BH76" i="41"/>
  <c r="BH77" i="41"/>
  <c r="BH78" i="41"/>
  <c r="BH79" i="41"/>
  <c r="BH80" i="41"/>
  <c r="BH81" i="41"/>
  <c r="BH82" i="41"/>
  <c r="BH83" i="41"/>
  <c r="BH84" i="41"/>
  <c r="BH85" i="41"/>
  <c r="BH86" i="41"/>
  <c r="BH87" i="41"/>
  <c r="BH88" i="41"/>
  <c r="BH89" i="41"/>
  <c r="BH90" i="41"/>
  <c r="BH91" i="41"/>
  <c r="BH92" i="41"/>
  <c r="BH93" i="41"/>
  <c r="BH94" i="41"/>
  <c r="BH95" i="41"/>
  <c r="BH96" i="41"/>
  <c r="BH97" i="41"/>
  <c r="BH98" i="41"/>
  <c r="BH99" i="41"/>
  <c r="BH100" i="41"/>
  <c r="BH101" i="41"/>
  <c r="BH102" i="41"/>
  <c r="BH103" i="41"/>
  <c r="BH104" i="41"/>
  <c r="BH105" i="41"/>
  <c r="BH10" i="41"/>
  <c r="BG11" i="41"/>
  <c r="BG12" i="41"/>
  <c r="BG13" i="41"/>
  <c r="BG14" i="41"/>
  <c r="BG15" i="41"/>
  <c r="BG16" i="41"/>
  <c r="BG17" i="41"/>
  <c r="BG18" i="41"/>
  <c r="BG19" i="41"/>
  <c r="BG20" i="41"/>
  <c r="BG21" i="41"/>
  <c r="BG22" i="41"/>
  <c r="BG23" i="41"/>
  <c r="BG24" i="41"/>
  <c r="BG25" i="41"/>
  <c r="BG26" i="41"/>
  <c r="BG27" i="41"/>
  <c r="BG28" i="41"/>
  <c r="BG29" i="41"/>
  <c r="BG30" i="41"/>
  <c r="BG31" i="41"/>
  <c r="BG32" i="41"/>
  <c r="BG33" i="41"/>
  <c r="BG34" i="41"/>
  <c r="BG35" i="41"/>
  <c r="BG36" i="41"/>
  <c r="BG37" i="41"/>
  <c r="BG38" i="41"/>
  <c r="BG39" i="41"/>
  <c r="BG40" i="41"/>
  <c r="BG41" i="41"/>
  <c r="BG42" i="41"/>
  <c r="BG43" i="41"/>
  <c r="BG44" i="41"/>
  <c r="BG45" i="41"/>
  <c r="BG46" i="41"/>
  <c r="BG47" i="41"/>
  <c r="BG48" i="41"/>
  <c r="BG49" i="41"/>
  <c r="BG50" i="41"/>
  <c r="BG51" i="41"/>
  <c r="BG52" i="41"/>
  <c r="BG53" i="41"/>
  <c r="BG54" i="41"/>
  <c r="BG55" i="41"/>
  <c r="BG56" i="41"/>
  <c r="BG57" i="41"/>
  <c r="BG58" i="41"/>
  <c r="BG59" i="41"/>
  <c r="BG60" i="41"/>
  <c r="BG61" i="41"/>
  <c r="BG62" i="41"/>
  <c r="BG63" i="41"/>
  <c r="BG64" i="41"/>
  <c r="BG65" i="41"/>
  <c r="BG66" i="41"/>
  <c r="BG67" i="41"/>
  <c r="BG68" i="41"/>
  <c r="BG69" i="41"/>
  <c r="BG70" i="41"/>
  <c r="BG71" i="41"/>
  <c r="BG72" i="41"/>
  <c r="BG73" i="41"/>
  <c r="BG74" i="41"/>
  <c r="BG75" i="41"/>
  <c r="BG76" i="41"/>
  <c r="BG77" i="41"/>
  <c r="BG78" i="41"/>
  <c r="BG79" i="41"/>
  <c r="BG80" i="41"/>
  <c r="BG81" i="41"/>
  <c r="BG82" i="41"/>
  <c r="BG83" i="41"/>
  <c r="BG84" i="41"/>
  <c r="BG85" i="41"/>
  <c r="BG86" i="41"/>
  <c r="BG87" i="41"/>
  <c r="BG88" i="41"/>
  <c r="BG89" i="41"/>
  <c r="BG90" i="41"/>
  <c r="BG91" i="41"/>
  <c r="BG92" i="41"/>
  <c r="BG93" i="41"/>
  <c r="BG94" i="41"/>
  <c r="BG95" i="41"/>
  <c r="BG96" i="41"/>
  <c r="BG97" i="41"/>
  <c r="BG98" i="41"/>
  <c r="BG99" i="41"/>
  <c r="BG100" i="41"/>
  <c r="BG101" i="41"/>
  <c r="BG102" i="41"/>
  <c r="BG103" i="41"/>
  <c r="BG104" i="41"/>
  <c r="BG105" i="41"/>
  <c r="BG10" i="41"/>
  <c r="BF11" i="41"/>
  <c r="BF12" i="41"/>
  <c r="BF13" i="41"/>
  <c r="BF14" i="41"/>
  <c r="BF15" i="41"/>
  <c r="BF16" i="41"/>
  <c r="BF17" i="41"/>
  <c r="BF18" i="41"/>
  <c r="BF19" i="41"/>
  <c r="BF20" i="41"/>
  <c r="BF21" i="41"/>
  <c r="BF22" i="41"/>
  <c r="BF23" i="41"/>
  <c r="BF24" i="41"/>
  <c r="BF25" i="41"/>
  <c r="BF26" i="41"/>
  <c r="BF27" i="41"/>
  <c r="BF28" i="41"/>
  <c r="BF29" i="41"/>
  <c r="BF30" i="41"/>
  <c r="BF31" i="41"/>
  <c r="BF32" i="41"/>
  <c r="BF33" i="41"/>
  <c r="BF34" i="41"/>
  <c r="BF35" i="41"/>
  <c r="BF36" i="41"/>
  <c r="BF37" i="41"/>
  <c r="BF38" i="41"/>
  <c r="BF39" i="41"/>
  <c r="BF40" i="41"/>
  <c r="BF41" i="41"/>
  <c r="BF42" i="41"/>
  <c r="BF43" i="41"/>
  <c r="BF44" i="41"/>
  <c r="BF45" i="41"/>
  <c r="BF46" i="41"/>
  <c r="BF47" i="41"/>
  <c r="BF48" i="41"/>
  <c r="BF49" i="41"/>
  <c r="BF50" i="41"/>
  <c r="BF51" i="41"/>
  <c r="BF52" i="41"/>
  <c r="BF53" i="41"/>
  <c r="BF54" i="41"/>
  <c r="BF55" i="41"/>
  <c r="BF56" i="41"/>
  <c r="BF57" i="41"/>
  <c r="BF58" i="41"/>
  <c r="BF59" i="41"/>
  <c r="BF60" i="41"/>
  <c r="BF61" i="41"/>
  <c r="BF62" i="41"/>
  <c r="BF63" i="41"/>
  <c r="BF64" i="41"/>
  <c r="BF65" i="41"/>
  <c r="BF66" i="41"/>
  <c r="BF67" i="41"/>
  <c r="BF68" i="41"/>
  <c r="BF69" i="41"/>
  <c r="BF70" i="41"/>
  <c r="BF71" i="41"/>
  <c r="BF72" i="41"/>
  <c r="BF73" i="41"/>
  <c r="BF74" i="41"/>
  <c r="BF75" i="41"/>
  <c r="BF76" i="41"/>
  <c r="BF77" i="41"/>
  <c r="BF78" i="41"/>
  <c r="BF79" i="41"/>
  <c r="BF80" i="41"/>
  <c r="BF81" i="41"/>
  <c r="BF82" i="41"/>
  <c r="BF83" i="41"/>
  <c r="BF84" i="41"/>
  <c r="BF85" i="41"/>
  <c r="BF86" i="41"/>
  <c r="BF87" i="41"/>
  <c r="BF88" i="41"/>
  <c r="BF89" i="41"/>
  <c r="BF90" i="41"/>
  <c r="BF91" i="41"/>
  <c r="BF92" i="41"/>
  <c r="BF93" i="41"/>
  <c r="BF94" i="41"/>
  <c r="BF95" i="41"/>
  <c r="BF96" i="41"/>
  <c r="BF97" i="41"/>
  <c r="BF98" i="41"/>
  <c r="BF99" i="41"/>
  <c r="BF100" i="41"/>
  <c r="BF101" i="41"/>
  <c r="BF102" i="41"/>
  <c r="BF103" i="41"/>
  <c r="BF104" i="41"/>
  <c r="BF105" i="41"/>
  <c r="BF10" i="41"/>
  <c r="BE11" i="41"/>
  <c r="BE12" i="41"/>
  <c r="BE13" i="41"/>
  <c r="BE14" i="41"/>
  <c r="BE15" i="41"/>
  <c r="BE16" i="41"/>
  <c r="BE17" i="41"/>
  <c r="BE18" i="41"/>
  <c r="BE19" i="41"/>
  <c r="BE20" i="41"/>
  <c r="BE21" i="41"/>
  <c r="BE22" i="41"/>
  <c r="BE23" i="41"/>
  <c r="BE24" i="41"/>
  <c r="BE25" i="41"/>
  <c r="BE26" i="41"/>
  <c r="BE27" i="41"/>
  <c r="BE28" i="41"/>
  <c r="BE29" i="41"/>
  <c r="BE30" i="41"/>
  <c r="BE31" i="41"/>
  <c r="BE32" i="41"/>
  <c r="BE33" i="41"/>
  <c r="BE34" i="41"/>
  <c r="BE35" i="41"/>
  <c r="BE36" i="41"/>
  <c r="BE37" i="41"/>
  <c r="BE38" i="41"/>
  <c r="BE39" i="41"/>
  <c r="BE40" i="41"/>
  <c r="BE41" i="41"/>
  <c r="BE42" i="41"/>
  <c r="BE43" i="41"/>
  <c r="BE44" i="41"/>
  <c r="BE45" i="41"/>
  <c r="BE46" i="41"/>
  <c r="BE47" i="41"/>
  <c r="BE48" i="41"/>
  <c r="BE49" i="41"/>
  <c r="BE50" i="41"/>
  <c r="BE51" i="41"/>
  <c r="BE52" i="41"/>
  <c r="BE53" i="41"/>
  <c r="BE54" i="41"/>
  <c r="BE55" i="41"/>
  <c r="BE56" i="41"/>
  <c r="BE57" i="41"/>
  <c r="BE58" i="41"/>
  <c r="BE59" i="41"/>
  <c r="BE60" i="41"/>
  <c r="BE61" i="41"/>
  <c r="BE62" i="41"/>
  <c r="BE63" i="41"/>
  <c r="BE64" i="41"/>
  <c r="BE65" i="41"/>
  <c r="BE66" i="41"/>
  <c r="BE67" i="41"/>
  <c r="BE68" i="41"/>
  <c r="BE69" i="41"/>
  <c r="BE70" i="41"/>
  <c r="BE71" i="41"/>
  <c r="BE72" i="41"/>
  <c r="BE73" i="41"/>
  <c r="BE74" i="41"/>
  <c r="BE75" i="41"/>
  <c r="BE76" i="41"/>
  <c r="BE77" i="41"/>
  <c r="BE78" i="41"/>
  <c r="BE79" i="41"/>
  <c r="BE80" i="41"/>
  <c r="BE81" i="41"/>
  <c r="BE82" i="41"/>
  <c r="BE83" i="41"/>
  <c r="BE84" i="41"/>
  <c r="BE85" i="41"/>
  <c r="BE86" i="41"/>
  <c r="BE87" i="41"/>
  <c r="BE88" i="41"/>
  <c r="BE89" i="41"/>
  <c r="BE90" i="41"/>
  <c r="BE91" i="41"/>
  <c r="BE92" i="41"/>
  <c r="BE93" i="41"/>
  <c r="BE94" i="41"/>
  <c r="BE95" i="41"/>
  <c r="BE96" i="41"/>
  <c r="BE97" i="41"/>
  <c r="BE98" i="41"/>
  <c r="BE99" i="41"/>
  <c r="BE100" i="41"/>
  <c r="BE101" i="41"/>
  <c r="BE102" i="41"/>
  <c r="BE103" i="41"/>
  <c r="BE104" i="41"/>
  <c r="BE105" i="41"/>
  <c r="BE10" i="41"/>
  <c r="BC11" i="41"/>
  <c r="BC12" i="41"/>
  <c r="BC13" i="41"/>
  <c r="BC14" i="41"/>
  <c r="BC15" i="41"/>
  <c r="BC16" i="41"/>
  <c r="BC17" i="41"/>
  <c r="BC18" i="41"/>
  <c r="BC19" i="41"/>
  <c r="BC20" i="41"/>
  <c r="BC21" i="41"/>
  <c r="BC22" i="41"/>
  <c r="BC23" i="41"/>
  <c r="BC24" i="41"/>
  <c r="BC25" i="41"/>
  <c r="BC26" i="41"/>
  <c r="BC27" i="41"/>
  <c r="BC28" i="41"/>
  <c r="BC29" i="41"/>
  <c r="BC30" i="41"/>
  <c r="BC31" i="41"/>
  <c r="BC32" i="41"/>
  <c r="BC33" i="41"/>
  <c r="BC34" i="41"/>
  <c r="BC35" i="41"/>
  <c r="BC36" i="41"/>
  <c r="BC37" i="41"/>
  <c r="BC38" i="41"/>
  <c r="BC39" i="41"/>
  <c r="BC40" i="41"/>
  <c r="BC41" i="41"/>
  <c r="BC42" i="41"/>
  <c r="BC43" i="41"/>
  <c r="BC44" i="41"/>
  <c r="BC45" i="41"/>
  <c r="BC46" i="41"/>
  <c r="BC47" i="41"/>
  <c r="BC48" i="41"/>
  <c r="BC49" i="41"/>
  <c r="BC50" i="41"/>
  <c r="BC51" i="41"/>
  <c r="BC52" i="41"/>
  <c r="BC53" i="41"/>
  <c r="BC54" i="41"/>
  <c r="BC55" i="41"/>
  <c r="BC56" i="41"/>
  <c r="BC57" i="41"/>
  <c r="BC58" i="41"/>
  <c r="BC59" i="41"/>
  <c r="BC60" i="41"/>
  <c r="BC61" i="41"/>
  <c r="BC62" i="41"/>
  <c r="BC63" i="41"/>
  <c r="BC64" i="41"/>
  <c r="BC65" i="41"/>
  <c r="BC66" i="41"/>
  <c r="BC67" i="41"/>
  <c r="BC68" i="41"/>
  <c r="BC69" i="41"/>
  <c r="BC70" i="41"/>
  <c r="BC71" i="41"/>
  <c r="BC72" i="41"/>
  <c r="BC73" i="41"/>
  <c r="BC74" i="41"/>
  <c r="BC75" i="41"/>
  <c r="BC76" i="41"/>
  <c r="BC77" i="41"/>
  <c r="BC78" i="41"/>
  <c r="BC79" i="41"/>
  <c r="BC80" i="41"/>
  <c r="BC81" i="41"/>
  <c r="BC82" i="41"/>
  <c r="BC83" i="41"/>
  <c r="BC84" i="41"/>
  <c r="BC85" i="41"/>
  <c r="BC86" i="41"/>
  <c r="BC87" i="41"/>
  <c r="BC88" i="41"/>
  <c r="BC89" i="41"/>
  <c r="BC90" i="41"/>
  <c r="BC91" i="41"/>
  <c r="BC92" i="41"/>
  <c r="BC93" i="41"/>
  <c r="BC94" i="41"/>
  <c r="BC95" i="41"/>
  <c r="BC96" i="41"/>
  <c r="BC97" i="41"/>
  <c r="BC98" i="41"/>
  <c r="BC99" i="41"/>
  <c r="BC100" i="41"/>
  <c r="BC101" i="41"/>
  <c r="BC102" i="41"/>
  <c r="BC103" i="41"/>
  <c r="BC104" i="41"/>
  <c r="BC105" i="41"/>
  <c r="BC10" i="41"/>
  <c r="BB11" i="41"/>
  <c r="BB12" i="41"/>
  <c r="BB13" i="41"/>
  <c r="BB14" i="41"/>
  <c r="BB15" i="41"/>
  <c r="BB16" i="41"/>
  <c r="BB17" i="41"/>
  <c r="BB18" i="41"/>
  <c r="BB19" i="41"/>
  <c r="BB20" i="41"/>
  <c r="BB21" i="41"/>
  <c r="BB22" i="41"/>
  <c r="BB23" i="41"/>
  <c r="BB24" i="41"/>
  <c r="BB25" i="41"/>
  <c r="BB26" i="41"/>
  <c r="BB27" i="41"/>
  <c r="BB28" i="41"/>
  <c r="BB29" i="41"/>
  <c r="BB30" i="41"/>
  <c r="BB31" i="41"/>
  <c r="BB32" i="41"/>
  <c r="BB33" i="41"/>
  <c r="BB34" i="41"/>
  <c r="BB35" i="41"/>
  <c r="BB36" i="41"/>
  <c r="BB37" i="41"/>
  <c r="BB38" i="41"/>
  <c r="BB39" i="41"/>
  <c r="BB40" i="41"/>
  <c r="BB41" i="41"/>
  <c r="BB42" i="41"/>
  <c r="BB43" i="41"/>
  <c r="BB44" i="41"/>
  <c r="BB45" i="41"/>
  <c r="BB46" i="41"/>
  <c r="BB47" i="41"/>
  <c r="BB48" i="41"/>
  <c r="BB49" i="41"/>
  <c r="BB50" i="41"/>
  <c r="BB51" i="41"/>
  <c r="BB52" i="41"/>
  <c r="BB53" i="41"/>
  <c r="BB54" i="41"/>
  <c r="BB55" i="41"/>
  <c r="BB56" i="41"/>
  <c r="BB57" i="41"/>
  <c r="BB58" i="41"/>
  <c r="BB59" i="41"/>
  <c r="BB60" i="41"/>
  <c r="BB61" i="41"/>
  <c r="BB62" i="41"/>
  <c r="BB63" i="41"/>
  <c r="BB64" i="41"/>
  <c r="BB65" i="41"/>
  <c r="BB66" i="41"/>
  <c r="BB67" i="41"/>
  <c r="BB68" i="41"/>
  <c r="BB69" i="41"/>
  <c r="BB70" i="41"/>
  <c r="BB71" i="41"/>
  <c r="BB72" i="41"/>
  <c r="BB73" i="41"/>
  <c r="BB74" i="41"/>
  <c r="BB75" i="41"/>
  <c r="BB76" i="41"/>
  <c r="BB77" i="41"/>
  <c r="BB78" i="41"/>
  <c r="BB79" i="41"/>
  <c r="BB80" i="41"/>
  <c r="BB81" i="41"/>
  <c r="BB82" i="41"/>
  <c r="BB83" i="41"/>
  <c r="BB84" i="41"/>
  <c r="BB85" i="41"/>
  <c r="BB86" i="41"/>
  <c r="BB87" i="41"/>
  <c r="BB88" i="41"/>
  <c r="BB89" i="41"/>
  <c r="BB90" i="41"/>
  <c r="BB91" i="41"/>
  <c r="BB92" i="41"/>
  <c r="BB93" i="41"/>
  <c r="BB94" i="41"/>
  <c r="BB95" i="41"/>
  <c r="BB96" i="41"/>
  <c r="BB97" i="41"/>
  <c r="BB98" i="41"/>
  <c r="BB99" i="41"/>
  <c r="BB100" i="41"/>
  <c r="BB101" i="41"/>
  <c r="BB102" i="41"/>
  <c r="BB103" i="41"/>
  <c r="BB104" i="41"/>
  <c r="BB105" i="41"/>
  <c r="BB10" i="41"/>
  <c r="BA11" i="41"/>
  <c r="BA12" i="41"/>
  <c r="BA13" i="41"/>
  <c r="BA14" i="41"/>
  <c r="BA15" i="41"/>
  <c r="BA16" i="41"/>
  <c r="BA17" i="41"/>
  <c r="BA18" i="41"/>
  <c r="BA19" i="41"/>
  <c r="BA20" i="41"/>
  <c r="BA21" i="41"/>
  <c r="BA22" i="41"/>
  <c r="BA23" i="41"/>
  <c r="BA24" i="41"/>
  <c r="BA25" i="41"/>
  <c r="BA26" i="41"/>
  <c r="BA27" i="41"/>
  <c r="BA28" i="41"/>
  <c r="BA29" i="41"/>
  <c r="BA30" i="41"/>
  <c r="BA31" i="41"/>
  <c r="BA32" i="41"/>
  <c r="BA33" i="41"/>
  <c r="BA34" i="41"/>
  <c r="BA35" i="41"/>
  <c r="BA36" i="41"/>
  <c r="BA37" i="41"/>
  <c r="BA38" i="41"/>
  <c r="BA39" i="41"/>
  <c r="BA40" i="41"/>
  <c r="BA41" i="41"/>
  <c r="BA42" i="41"/>
  <c r="BA43" i="41"/>
  <c r="BA44" i="41"/>
  <c r="BA45" i="41"/>
  <c r="BA46" i="41"/>
  <c r="BA47" i="41"/>
  <c r="BA48" i="41"/>
  <c r="BA49" i="41"/>
  <c r="BA50" i="41"/>
  <c r="BA51" i="41"/>
  <c r="BA52" i="41"/>
  <c r="BA53" i="41"/>
  <c r="BA54" i="41"/>
  <c r="BA55" i="41"/>
  <c r="BA56" i="41"/>
  <c r="BA57" i="41"/>
  <c r="BA58" i="41"/>
  <c r="BA59" i="41"/>
  <c r="BA60" i="41"/>
  <c r="BA61" i="41"/>
  <c r="BA62" i="41"/>
  <c r="BA63" i="41"/>
  <c r="BA64" i="41"/>
  <c r="BA65" i="41"/>
  <c r="BA66" i="41"/>
  <c r="BA67" i="41"/>
  <c r="BA68" i="41"/>
  <c r="BA69" i="41"/>
  <c r="BA70" i="41"/>
  <c r="BA71" i="41"/>
  <c r="BA72" i="41"/>
  <c r="BA73" i="41"/>
  <c r="BA74" i="41"/>
  <c r="BA75" i="41"/>
  <c r="BA76" i="41"/>
  <c r="BA77" i="41"/>
  <c r="BA78" i="41"/>
  <c r="BA79" i="41"/>
  <c r="BA80" i="41"/>
  <c r="BA81" i="41"/>
  <c r="BA82" i="41"/>
  <c r="BA83" i="41"/>
  <c r="BA84" i="41"/>
  <c r="BA85" i="41"/>
  <c r="BA86" i="41"/>
  <c r="BA87" i="41"/>
  <c r="BA88" i="41"/>
  <c r="BA89" i="41"/>
  <c r="BA90" i="41"/>
  <c r="BA91" i="41"/>
  <c r="BA92" i="41"/>
  <c r="BA93" i="41"/>
  <c r="BA94" i="41"/>
  <c r="BA95" i="41"/>
  <c r="BA96" i="41"/>
  <c r="BA97" i="41"/>
  <c r="BA98" i="41"/>
  <c r="BA99" i="41"/>
  <c r="BA100" i="41"/>
  <c r="BA101" i="41"/>
  <c r="BA102" i="41"/>
  <c r="BA103" i="41"/>
  <c r="BA104" i="41"/>
  <c r="BA105" i="41"/>
  <c r="BA10" i="41"/>
  <c r="AZ11" i="41"/>
  <c r="AZ12" i="41"/>
  <c r="AZ13" i="41"/>
  <c r="AZ14" i="41"/>
  <c r="AZ15" i="41"/>
  <c r="AZ16" i="41"/>
  <c r="AZ17" i="41"/>
  <c r="AZ18" i="41"/>
  <c r="AZ19" i="41"/>
  <c r="AZ20" i="41"/>
  <c r="AZ21" i="41"/>
  <c r="AZ22" i="41"/>
  <c r="AZ23" i="41"/>
  <c r="AZ24" i="41"/>
  <c r="AZ25" i="41"/>
  <c r="AZ26" i="41"/>
  <c r="AZ27" i="41"/>
  <c r="AZ28" i="41"/>
  <c r="AZ29" i="41"/>
  <c r="AZ30" i="41"/>
  <c r="AZ31" i="41"/>
  <c r="AZ32" i="41"/>
  <c r="AZ33" i="41"/>
  <c r="AZ34" i="41"/>
  <c r="AZ35" i="41"/>
  <c r="AZ36" i="41"/>
  <c r="AZ37" i="41"/>
  <c r="AZ38" i="41"/>
  <c r="AZ39" i="41"/>
  <c r="AZ40" i="41"/>
  <c r="AZ41" i="41"/>
  <c r="AZ42" i="41"/>
  <c r="AZ43" i="41"/>
  <c r="AZ44" i="41"/>
  <c r="AZ45" i="41"/>
  <c r="AZ46" i="41"/>
  <c r="AZ47" i="41"/>
  <c r="AZ48" i="41"/>
  <c r="AZ49" i="41"/>
  <c r="AZ50" i="41"/>
  <c r="AZ51" i="41"/>
  <c r="AZ52" i="41"/>
  <c r="AZ53" i="41"/>
  <c r="AZ54" i="41"/>
  <c r="AZ55" i="41"/>
  <c r="AZ56" i="41"/>
  <c r="AZ57" i="41"/>
  <c r="AZ58" i="41"/>
  <c r="AZ59" i="41"/>
  <c r="AZ60" i="41"/>
  <c r="AZ61" i="41"/>
  <c r="AZ62" i="41"/>
  <c r="AZ63" i="41"/>
  <c r="AZ64" i="41"/>
  <c r="AZ65" i="41"/>
  <c r="AZ66" i="41"/>
  <c r="AZ67" i="41"/>
  <c r="AZ68" i="41"/>
  <c r="AZ69" i="41"/>
  <c r="AZ70" i="41"/>
  <c r="AZ71" i="41"/>
  <c r="AZ72" i="41"/>
  <c r="AZ73" i="41"/>
  <c r="AZ74" i="41"/>
  <c r="AZ75" i="41"/>
  <c r="AZ76" i="41"/>
  <c r="AZ77" i="41"/>
  <c r="AZ78" i="41"/>
  <c r="AZ79" i="41"/>
  <c r="AZ80" i="41"/>
  <c r="AZ81" i="41"/>
  <c r="AZ82" i="41"/>
  <c r="AZ83" i="41"/>
  <c r="AZ84" i="41"/>
  <c r="AZ85" i="41"/>
  <c r="AZ86" i="41"/>
  <c r="AZ87" i="41"/>
  <c r="AZ88" i="41"/>
  <c r="AZ89" i="41"/>
  <c r="AZ90" i="41"/>
  <c r="AZ91" i="41"/>
  <c r="AZ92" i="41"/>
  <c r="AZ93" i="41"/>
  <c r="AZ94" i="41"/>
  <c r="AZ95" i="41"/>
  <c r="AZ96" i="41"/>
  <c r="AZ97" i="41"/>
  <c r="AZ98" i="41"/>
  <c r="AZ99" i="41"/>
  <c r="AZ100" i="41"/>
  <c r="AZ101" i="41"/>
  <c r="AZ102" i="41"/>
  <c r="AZ103" i="41"/>
  <c r="AZ104" i="41"/>
  <c r="AZ105" i="41"/>
  <c r="AZ10" i="41"/>
  <c r="AY11" i="41"/>
  <c r="AY12" i="41"/>
  <c r="AY13" i="41"/>
  <c r="AY14" i="41"/>
  <c r="AY15" i="41"/>
  <c r="AY16" i="41"/>
  <c r="AY17" i="41"/>
  <c r="AY18" i="41"/>
  <c r="AY19" i="41"/>
  <c r="AY20" i="41"/>
  <c r="AY21" i="41"/>
  <c r="AY22" i="41"/>
  <c r="AY23" i="41"/>
  <c r="AY24" i="41"/>
  <c r="AY25" i="41"/>
  <c r="AY26" i="41"/>
  <c r="AY27" i="41"/>
  <c r="AY28" i="41"/>
  <c r="AY29" i="41"/>
  <c r="AY30" i="41"/>
  <c r="AY31" i="41"/>
  <c r="AY32" i="41"/>
  <c r="AY33" i="41"/>
  <c r="AY34" i="41"/>
  <c r="AY35" i="41"/>
  <c r="AY36" i="41"/>
  <c r="AY37" i="41"/>
  <c r="AY38" i="41"/>
  <c r="AY39" i="41"/>
  <c r="AY40" i="41"/>
  <c r="AY41" i="41"/>
  <c r="AY42" i="41"/>
  <c r="AY43" i="41"/>
  <c r="AY44" i="41"/>
  <c r="AY45" i="41"/>
  <c r="AY46" i="41"/>
  <c r="AY47" i="41"/>
  <c r="AY48" i="41"/>
  <c r="AY49" i="41"/>
  <c r="AY50" i="41"/>
  <c r="AY51" i="41"/>
  <c r="AY52" i="41"/>
  <c r="AY53" i="41"/>
  <c r="AY54" i="41"/>
  <c r="AY55" i="41"/>
  <c r="AY56" i="41"/>
  <c r="AY57" i="41"/>
  <c r="AY58" i="41"/>
  <c r="AY59" i="41"/>
  <c r="AY60" i="41"/>
  <c r="AY61" i="41"/>
  <c r="AY62" i="41"/>
  <c r="AY63" i="41"/>
  <c r="AY64" i="41"/>
  <c r="AY65" i="41"/>
  <c r="AY66" i="41"/>
  <c r="AY67" i="41"/>
  <c r="AY68" i="41"/>
  <c r="AY69" i="41"/>
  <c r="AY70" i="41"/>
  <c r="AY71" i="41"/>
  <c r="AY72" i="41"/>
  <c r="AY73" i="41"/>
  <c r="AY74" i="41"/>
  <c r="AY75" i="41"/>
  <c r="AY76" i="41"/>
  <c r="AY77" i="41"/>
  <c r="AY78" i="41"/>
  <c r="AY79" i="41"/>
  <c r="AY80" i="41"/>
  <c r="AY81" i="41"/>
  <c r="AY82" i="41"/>
  <c r="AY83" i="41"/>
  <c r="AY84" i="41"/>
  <c r="AY85" i="41"/>
  <c r="AY86" i="41"/>
  <c r="AY87" i="41"/>
  <c r="AY88" i="41"/>
  <c r="AY89" i="41"/>
  <c r="AY90" i="41"/>
  <c r="AY91" i="41"/>
  <c r="AY92" i="41"/>
  <c r="AY93" i="41"/>
  <c r="AY94" i="41"/>
  <c r="AY95" i="41"/>
  <c r="AY96" i="41"/>
  <c r="AY97" i="41"/>
  <c r="AY98" i="41"/>
  <c r="AY99" i="41"/>
  <c r="AY100" i="41"/>
  <c r="AY101" i="41"/>
  <c r="AY102" i="41"/>
  <c r="AY103" i="41"/>
  <c r="AY104" i="41"/>
  <c r="AY105" i="41"/>
  <c r="AY10" i="41"/>
  <c r="AT11" i="41"/>
  <c r="AU11" i="41"/>
  <c r="AV11" i="41"/>
  <c r="AW11" i="41"/>
  <c r="AT12" i="41"/>
  <c r="AU12" i="41"/>
  <c r="AV12" i="41"/>
  <c r="AW12" i="41"/>
  <c r="AT13" i="41"/>
  <c r="AU13" i="41"/>
  <c r="AV13" i="41"/>
  <c r="AW13" i="41"/>
  <c r="AT14" i="41"/>
  <c r="AU14" i="41"/>
  <c r="AV14" i="41"/>
  <c r="AW14" i="41"/>
  <c r="AT15" i="41"/>
  <c r="AU15" i="41"/>
  <c r="AV15" i="41"/>
  <c r="AW15" i="41"/>
  <c r="AT16" i="41"/>
  <c r="AU16" i="41"/>
  <c r="AV16" i="41"/>
  <c r="AW16" i="41"/>
  <c r="AT17" i="41"/>
  <c r="AU17" i="41"/>
  <c r="AV17" i="41"/>
  <c r="AW17" i="41"/>
  <c r="AT18" i="41"/>
  <c r="AU18" i="41"/>
  <c r="AV18" i="41"/>
  <c r="AW18" i="41"/>
  <c r="AT19" i="41"/>
  <c r="AU19" i="41"/>
  <c r="AV19" i="41"/>
  <c r="AW19" i="41"/>
  <c r="AT20" i="41"/>
  <c r="AU20" i="41"/>
  <c r="AV20" i="41"/>
  <c r="AW20" i="41"/>
  <c r="AT21" i="41"/>
  <c r="AU21" i="41"/>
  <c r="AV21" i="41"/>
  <c r="AW21" i="41"/>
  <c r="AT22" i="41"/>
  <c r="AU22" i="41"/>
  <c r="AV22" i="41"/>
  <c r="AW22" i="41"/>
  <c r="AT23" i="41"/>
  <c r="AU23" i="41"/>
  <c r="AV23" i="41"/>
  <c r="AW23" i="41"/>
  <c r="AT24" i="41"/>
  <c r="AU24" i="41"/>
  <c r="AV24" i="41"/>
  <c r="AW24" i="41"/>
  <c r="AT25" i="41"/>
  <c r="AU25" i="41"/>
  <c r="AV25" i="41"/>
  <c r="AW25" i="41"/>
  <c r="AT26" i="41"/>
  <c r="AU26" i="41"/>
  <c r="AV26" i="41"/>
  <c r="AW26" i="41"/>
  <c r="AT27" i="41"/>
  <c r="AU27" i="41"/>
  <c r="AV27" i="41"/>
  <c r="AW27" i="41"/>
  <c r="AT28" i="41"/>
  <c r="AU28" i="41"/>
  <c r="AV28" i="41"/>
  <c r="AW28" i="41"/>
  <c r="AT29" i="41"/>
  <c r="AU29" i="41"/>
  <c r="AV29" i="41"/>
  <c r="AW29" i="41"/>
  <c r="AT30" i="41"/>
  <c r="AU30" i="41"/>
  <c r="AV30" i="41"/>
  <c r="AW30" i="41"/>
  <c r="AT31" i="41"/>
  <c r="AU31" i="41"/>
  <c r="AV31" i="41"/>
  <c r="AW31" i="41"/>
  <c r="AT32" i="41"/>
  <c r="AU32" i="41"/>
  <c r="AV32" i="41"/>
  <c r="AW32" i="41"/>
  <c r="AT33" i="41"/>
  <c r="AU33" i="41"/>
  <c r="AV33" i="41"/>
  <c r="AW33" i="41"/>
  <c r="AT34" i="41"/>
  <c r="AU34" i="41"/>
  <c r="AV34" i="41"/>
  <c r="AW34" i="41"/>
  <c r="AT35" i="41"/>
  <c r="AU35" i="41"/>
  <c r="AV35" i="41"/>
  <c r="AW35" i="41"/>
  <c r="AT36" i="41"/>
  <c r="AU36" i="41"/>
  <c r="AV36" i="41"/>
  <c r="AW36" i="41"/>
  <c r="AT37" i="41"/>
  <c r="AU37" i="41"/>
  <c r="AV37" i="41"/>
  <c r="AW37" i="41"/>
  <c r="AT38" i="41"/>
  <c r="AU38" i="41"/>
  <c r="AV38" i="41"/>
  <c r="AW38" i="41"/>
  <c r="AT39" i="41"/>
  <c r="AU39" i="41"/>
  <c r="AV39" i="41"/>
  <c r="AW39" i="41"/>
  <c r="AT40" i="41"/>
  <c r="AU40" i="41"/>
  <c r="AV40" i="41"/>
  <c r="AW40" i="41"/>
  <c r="AT41" i="41"/>
  <c r="AU41" i="41"/>
  <c r="AV41" i="41"/>
  <c r="AW41" i="41"/>
  <c r="AT42" i="41"/>
  <c r="AU42" i="41"/>
  <c r="AV42" i="41"/>
  <c r="AW42" i="41"/>
  <c r="AT43" i="41"/>
  <c r="AU43" i="41"/>
  <c r="AV43" i="41"/>
  <c r="AW43" i="41"/>
  <c r="AT44" i="41"/>
  <c r="AU44" i="41"/>
  <c r="AV44" i="41"/>
  <c r="AW44" i="41"/>
  <c r="AT45" i="41"/>
  <c r="AU45" i="41"/>
  <c r="AV45" i="41"/>
  <c r="AW45" i="41"/>
  <c r="AT46" i="41"/>
  <c r="AU46" i="41"/>
  <c r="AV46" i="41"/>
  <c r="AW46" i="41"/>
  <c r="AT47" i="41"/>
  <c r="AU47" i="41"/>
  <c r="AV47" i="41"/>
  <c r="AW47" i="41"/>
  <c r="AT48" i="41"/>
  <c r="AU48" i="41"/>
  <c r="AV48" i="41"/>
  <c r="AW48" i="41"/>
  <c r="AT49" i="41"/>
  <c r="AU49" i="41"/>
  <c r="AV49" i="41"/>
  <c r="AW49" i="41"/>
  <c r="AT50" i="41"/>
  <c r="AU50" i="41"/>
  <c r="AV50" i="41"/>
  <c r="AW50" i="41"/>
  <c r="AT51" i="41"/>
  <c r="AU51" i="41"/>
  <c r="AV51" i="41"/>
  <c r="AW51" i="41"/>
  <c r="AT52" i="41"/>
  <c r="AU52" i="41"/>
  <c r="AV52" i="41"/>
  <c r="AW52" i="41"/>
  <c r="AT53" i="41"/>
  <c r="AU53" i="41"/>
  <c r="AV53" i="41"/>
  <c r="AW53" i="41"/>
  <c r="AT54" i="41"/>
  <c r="AU54" i="41"/>
  <c r="AV54" i="41"/>
  <c r="AW54" i="41"/>
  <c r="AT55" i="41"/>
  <c r="AU55" i="41"/>
  <c r="AV55" i="41"/>
  <c r="AW55" i="41"/>
  <c r="AT56" i="41"/>
  <c r="AU56" i="41"/>
  <c r="AV56" i="41"/>
  <c r="AW56" i="41"/>
  <c r="AT57" i="41"/>
  <c r="AU57" i="41"/>
  <c r="AV57" i="41"/>
  <c r="AW57" i="41"/>
  <c r="AT58" i="41"/>
  <c r="AU58" i="41"/>
  <c r="AV58" i="41"/>
  <c r="AW58" i="41"/>
  <c r="AT59" i="41"/>
  <c r="AU59" i="41"/>
  <c r="AV59" i="41"/>
  <c r="AW59" i="41"/>
  <c r="AT60" i="41"/>
  <c r="AU60" i="41"/>
  <c r="AV60" i="41"/>
  <c r="AW60" i="41"/>
  <c r="AT61" i="41"/>
  <c r="AU61" i="41"/>
  <c r="AV61" i="41"/>
  <c r="AW61" i="41"/>
  <c r="AT62" i="41"/>
  <c r="AU62" i="41"/>
  <c r="AV62" i="41"/>
  <c r="AW62" i="41"/>
  <c r="AT63" i="41"/>
  <c r="AU63" i="41"/>
  <c r="AV63" i="41"/>
  <c r="AW63" i="41"/>
  <c r="AT64" i="41"/>
  <c r="AU64" i="41"/>
  <c r="AV64" i="41"/>
  <c r="AW64" i="41"/>
  <c r="AT65" i="41"/>
  <c r="AU65" i="41"/>
  <c r="AV65" i="41"/>
  <c r="AW65" i="41"/>
  <c r="AT66" i="41"/>
  <c r="AU66" i="41"/>
  <c r="AV66" i="41"/>
  <c r="AW66" i="41"/>
  <c r="AT67" i="41"/>
  <c r="AU67" i="41"/>
  <c r="AV67" i="41"/>
  <c r="AW67" i="41"/>
  <c r="AT68" i="41"/>
  <c r="AU68" i="41"/>
  <c r="AV68" i="41"/>
  <c r="AW68" i="41"/>
  <c r="AT69" i="41"/>
  <c r="AU69" i="41"/>
  <c r="AV69" i="41"/>
  <c r="AW69" i="41"/>
  <c r="AT70" i="41"/>
  <c r="AU70" i="41"/>
  <c r="AV70" i="41"/>
  <c r="AW70" i="41"/>
  <c r="AT71" i="41"/>
  <c r="AU71" i="41"/>
  <c r="AV71" i="41"/>
  <c r="AW71" i="41"/>
  <c r="AT72" i="41"/>
  <c r="AU72" i="41"/>
  <c r="AV72" i="41"/>
  <c r="AW72" i="41"/>
  <c r="AT73" i="41"/>
  <c r="AU73" i="41"/>
  <c r="AV73" i="41"/>
  <c r="AW73" i="41"/>
  <c r="AT74" i="41"/>
  <c r="AU74" i="41"/>
  <c r="AV74" i="41"/>
  <c r="AW74" i="41"/>
  <c r="AT75" i="41"/>
  <c r="AU75" i="41"/>
  <c r="AV75" i="41"/>
  <c r="AW75" i="41"/>
  <c r="AT76" i="41"/>
  <c r="AU76" i="41"/>
  <c r="AV76" i="41"/>
  <c r="AW76" i="41"/>
  <c r="AT77" i="41"/>
  <c r="AU77" i="41"/>
  <c r="AV77" i="41"/>
  <c r="AW77" i="41"/>
  <c r="AT78" i="41"/>
  <c r="AU78" i="41"/>
  <c r="AV78" i="41"/>
  <c r="AW78" i="41"/>
  <c r="AT79" i="41"/>
  <c r="AU79" i="41"/>
  <c r="AV79" i="41"/>
  <c r="AW79" i="41"/>
  <c r="AT80" i="41"/>
  <c r="AU80" i="41"/>
  <c r="AV80" i="41"/>
  <c r="AW80" i="41"/>
  <c r="AT81" i="41"/>
  <c r="AU81" i="41"/>
  <c r="AV81" i="41"/>
  <c r="AW81" i="41"/>
  <c r="AT82" i="41"/>
  <c r="AU82" i="41"/>
  <c r="AV82" i="41"/>
  <c r="AW82" i="41"/>
  <c r="AT83" i="41"/>
  <c r="AU83" i="41"/>
  <c r="AV83" i="41"/>
  <c r="AW83" i="41"/>
  <c r="AT84" i="41"/>
  <c r="AU84" i="41"/>
  <c r="AV84" i="41"/>
  <c r="AW84" i="41"/>
  <c r="AT85" i="41"/>
  <c r="AU85" i="41"/>
  <c r="AV85" i="41"/>
  <c r="AW85" i="41"/>
  <c r="AT86" i="41"/>
  <c r="AU86" i="41"/>
  <c r="AV86" i="41"/>
  <c r="AW86" i="41"/>
  <c r="AT87" i="41"/>
  <c r="AU87" i="41"/>
  <c r="AV87" i="41"/>
  <c r="AW87" i="41"/>
  <c r="AT88" i="41"/>
  <c r="AU88" i="41"/>
  <c r="AV88" i="41"/>
  <c r="AW88" i="41"/>
  <c r="AT89" i="41"/>
  <c r="AU89" i="41"/>
  <c r="AV89" i="41"/>
  <c r="AW89" i="41"/>
  <c r="AT90" i="41"/>
  <c r="AU90" i="41"/>
  <c r="AV90" i="41"/>
  <c r="AW90" i="41"/>
  <c r="AT91" i="41"/>
  <c r="AU91" i="41"/>
  <c r="AV91" i="41"/>
  <c r="AW91" i="41"/>
  <c r="AT92" i="41"/>
  <c r="AU92" i="41"/>
  <c r="AV92" i="41"/>
  <c r="AW92" i="41"/>
  <c r="AT93" i="41"/>
  <c r="AU93" i="41"/>
  <c r="AV93" i="41"/>
  <c r="AW93" i="41"/>
  <c r="AT94" i="41"/>
  <c r="AU94" i="41"/>
  <c r="AV94" i="41"/>
  <c r="AW94" i="41"/>
  <c r="AT95" i="41"/>
  <c r="AU95" i="41"/>
  <c r="AV95" i="41"/>
  <c r="AW95" i="41"/>
  <c r="AT96" i="41"/>
  <c r="AU96" i="41"/>
  <c r="AV96" i="41"/>
  <c r="AW96" i="41"/>
  <c r="AT97" i="41"/>
  <c r="AU97" i="41"/>
  <c r="AV97" i="41"/>
  <c r="AW97" i="41"/>
  <c r="AT98" i="41"/>
  <c r="AU98" i="41"/>
  <c r="AV98" i="41"/>
  <c r="AW98" i="41"/>
  <c r="AT99" i="41"/>
  <c r="AU99" i="41"/>
  <c r="AV99" i="41"/>
  <c r="AW99" i="41"/>
  <c r="AT100" i="41"/>
  <c r="AU100" i="41"/>
  <c r="AV100" i="41"/>
  <c r="AW100" i="41"/>
  <c r="AT101" i="41"/>
  <c r="AU101" i="41"/>
  <c r="AV101" i="41"/>
  <c r="AW101" i="41"/>
  <c r="AT102" i="41"/>
  <c r="AU102" i="41"/>
  <c r="AV102" i="41"/>
  <c r="AW102" i="41"/>
  <c r="AT103" i="41"/>
  <c r="AU103" i="41"/>
  <c r="AV103" i="41"/>
  <c r="AW103" i="41"/>
  <c r="AT104" i="41"/>
  <c r="AU104" i="41"/>
  <c r="AV104" i="41"/>
  <c r="AW104" i="41"/>
  <c r="AT105" i="41"/>
  <c r="AU105" i="41"/>
  <c r="AV105" i="41"/>
  <c r="AW105" i="41"/>
  <c r="AW10" i="41"/>
  <c r="AV10" i="41"/>
  <c r="AU10" i="41"/>
  <c r="AT10" i="41"/>
  <c r="AS11" i="41"/>
  <c r="AS12" i="41"/>
  <c r="AS13" i="41"/>
  <c r="AS14" i="41"/>
  <c r="AS15" i="41"/>
  <c r="AS16" i="41"/>
  <c r="AS17" i="41"/>
  <c r="AS18" i="41"/>
  <c r="AS19" i="41"/>
  <c r="AS20" i="41"/>
  <c r="AS21" i="41"/>
  <c r="AS22" i="41"/>
  <c r="AS23" i="41"/>
  <c r="AS24" i="41"/>
  <c r="AS25" i="41"/>
  <c r="AS26" i="41"/>
  <c r="AS27" i="41"/>
  <c r="AS28" i="41"/>
  <c r="AS29" i="41"/>
  <c r="AS30" i="41"/>
  <c r="AS31" i="41"/>
  <c r="AS32" i="41"/>
  <c r="AS33" i="41"/>
  <c r="AS34" i="41"/>
  <c r="AS35" i="41"/>
  <c r="AS36" i="41"/>
  <c r="AS37" i="41"/>
  <c r="AS38" i="41"/>
  <c r="AS39" i="41"/>
  <c r="AS40" i="41"/>
  <c r="AS41" i="41"/>
  <c r="AS42" i="41"/>
  <c r="AS43" i="41"/>
  <c r="AS44" i="41"/>
  <c r="AS45" i="41"/>
  <c r="AS46" i="41"/>
  <c r="AS47" i="41"/>
  <c r="AS48" i="41"/>
  <c r="AS49" i="41"/>
  <c r="AS50" i="41"/>
  <c r="AS51" i="41"/>
  <c r="AS52" i="41"/>
  <c r="AS53" i="41"/>
  <c r="AS54" i="41"/>
  <c r="AS55" i="41"/>
  <c r="AS56" i="41"/>
  <c r="AS57" i="41"/>
  <c r="AS58" i="41"/>
  <c r="AS59" i="41"/>
  <c r="AS60" i="41"/>
  <c r="AS61" i="41"/>
  <c r="AS62" i="41"/>
  <c r="AS63" i="41"/>
  <c r="AS64" i="41"/>
  <c r="AS65" i="41"/>
  <c r="AS66" i="41"/>
  <c r="AS67" i="41"/>
  <c r="AS68" i="41"/>
  <c r="AS69" i="41"/>
  <c r="AS70" i="41"/>
  <c r="AS71" i="41"/>
  <c r="AS72" i="41"/>
  <c r="AS73" i="41"/>
  <c r="AS74" i="41"/>
  <c r="AS75" i="41"/>
  <c r="AS76" i="41"/>
  <c r="AS77" i="41"/>
  <c r="AS78" i="41"/>
  <c r="AS79" i="41"/>
  <c r="AS80" i="41"/>
  <c r="AS81" i="41"/>
  <c r="AS82" i="41"/>
  <c r="AS83" i="41"/>
  <c r="AS84" i="41"/>
  <c r="AS85" i="41"/>
  <c r="AS86" i="41"/>
  <c r="AS87" i="41"/>
  <c r="AS88" i="41"/>
  <c r="AS89" i="41"/>
  <c r="AS90" i="41"/>
  <c r="AS91" i="41"/>
  <c r="AS92" i="41"/>
  <c r="AS93" i="41"/>
  <c r="AS94" i="41"/>
  <c r="AS95" i="41"/>
  <c r="AS96" i="41"/>
  <c r="AS97" i="41"/>
  <c r="AS98" i="41"/>
  <c r="AS99" i="41"/>
  <c r="AS100" i="41"/>
  <c r="AS101" i="41"/>
  <c r="AS102" i="41"/>
  <c r="AS103" i="41"/>
  <c r="AS104" i="41"/>
  <c r="AS105" i="41"/>
  <c r="AS10" i="41"/>
  <c r="AQ11" i="41"/>
  <c r="AQ12" i="41"/>
  <c r="AQ13" i="41"/>
  <c r="AQ14" i="41"/>
  <c r="AQ15" i="41"/>
  <c r="AQ16" i="41"/>
  <c r="AQ17" i="41"/>
  <c r="AQ18" i="41"/>
  <c r="AQ19" i="41"/>
  <c r="AQ20" i="41"/>
  <c r="AQ21" i="41"/>
  <c r="AQ22" i="41"/>
  <c r="AQ23" i="41"/>
  <c r="AQ24" i="41"/>
  <c r="AQ25" i="41"/>
  <c r="AQ26" i="41"/>
  <c r="AQ27" i="41"/>
  <c r="AQ28" i="41"/>
  <c r="AQ29" i="41"/>
  <c r="AQ30" i="41"/>
  <c r="AQ31" i="41"/>
  <c r="AQ32" i="41"/>
  <c r="AQ33" i="41"/>
  <c r="AQ34" i="41"/>
  <c r="AQ35" i="41"/>
  <c r="AQ36" i="41"/>
  <c r="AQ37" i="41"/>
  <c r="AQ38" i="41"/>
  <c r="AQ39" i="41"/>
  <c r="AQ40" i="41"/>
  <c r="AQ41" i="41"/>
  <c r="AQ42" i="41"/>
  <c r="AQ43" i="41"/>
  <c r="AQ44" i="41"/>
  <c r="AQ45" i="41"/>
  <c r="AQ46" i="41"/>
  <c r="AQ47" i="41"/>
  <c r="AQ48" i="41"/>
  <c r="AQ49" i="41"/>
  <c r="AQ50" i="41"/>
  <c r="AQ51" i="41"/>
  <c r="AQ52" i="41"/>
  <c r="AQ53" i="41"/>
  <c r="AQ54" i="41"/>
  <c r="AQ55" i="41"/>
  <c r="AQ56" i="41"/>
  <c r="AQ57" i="41"/>
  <c r="AQ58" i="41"/>
  <c r="AQ59" i="41"/>
  <c r="AQ60" i="41"/>
  <c r="AQ61" i="41"/>
  <c r="AQ62" i="41"/>
  <c r="AQ63" i="41"/>
  <c r="AQ64" i="41"/>
  <c r="AQ65" i="41"/>
  <c r="AQ66" i="41"/>
  <c r="AQ67" i="41"/>
  <c r="AQ68" i="41"/>
  <c r="AQ69" i="41"/>
  <c r="AQ70" i="41"/>
  <c r="AQ71" i="41"/>
  <c r="AQ72" i="41"/>
  <c r="AQ73" i="41"/>
  <c r="AQ74" i="41"/>
  <c r="AQ75" i="41"/>
  <c r="AQ76" i="41"/>
  <c r="AQ77" i="41"/>
  <c r="AQ78" i="41"/>
  <c r="AQ79" i="41"/>
  <c r="AQ80" i="41"/>
  <c r="AQ81" i="41"/>
  <c r="AQ82" i="41"/>
  <c r="AQ83" i="41"/>
  <c r="AQ84" i="41"/>
  <c r="AQ85" i="41"/>
  <c r="AQ86" i="41"/>
  <c r="AQ87" i="41"/>
  <c r="AQ88" i="41"/>
  <c r="AQ89" i="41"/>
  <c r="AQ90" i="41"/>
  <c r="AQ91" i="41"/>
  <c r="AQ92" i="41"/>
  <c r="AQ93" i="41"/>
  <c r="AQ94" i="41"/>
  <c r="AQ95" i="41"/>
  <c r="AQ96" i="41"/>
  <c r="AQ97" i="41"/>
  <c r="AQ98" i="41"/>
  <c r="AQ99" i="41"/>
  <c r="AQ100" i="41"/>
  <c r="AQ101" i="41"/>
  <c r="AQ102" i="41"/>
  <c r="AQ103" i="41"/>
  <c r="AQ104" i="41"/>
  <c r="AQ105" i="41"/>
  <c r="AQ10" i="41"/>
  <c r="AP11" i="41"/>
  <c r="AP12" i="41"/>
  <c r="AP13" i="41"/>
  <c r="AP14" i="41"/>
  <c r="AP15" i="41"/>
  <c r="AP16" i="41"/>
  <c r="AP17" i="41"/>
  <c r="AP18" i="41"/>
  <c r="AP19" i="41"/>
  <c r="AP20" i="41"/>
  <c r="AP21" i="41"/>
  <c r="AP22" i="41"/>
  <c r="AP23" i="41"/>
  <c r="AP24" i="41"/>
  <c r="AP25" i="41"/>
  <c r="AP26" i="41"/>
  <c r="AP27" i="41"/>
  <c r="AP28" i="41"/>
  <c r="AP29" i="41"/>
  <c r="AP30" i="41"/>
  <c r="AP31" i="41"/>
  <c r="AP32" i="41"/>
  <c r="AP33" i="41"/>
  <c r="AP34" i="41"/>
  <c r="AP35" i="41"/>
  <c r="AP36" i="41"/>
  <c r="AP37" i="41"/>
  <c r="AP38" i="41"/>
  <c r="AP39" i="41"/>
  <c r="AP40" i="41"/>
  <c r="AP41" i="41"/>
  <c r="AP42" i="41"/>
  <c r="AP43" i="41"/>
  <c r="AP44" i="41"/>
  <c r="AP45" i="41"/>
  <c r="AP46" i="41"/>
  <c r="AP47" i="41"/>
  <c r="AP48" i="41"/>
  <c r="AP49" i="41"/>
  <c r="AP50" i="41"/>
  <c r="AP51" i="41"/>
  <c r="AP52" i="41"/>
  <c r="AP53" i="41"/>
  <c r="AP54" i="41"/>
  <c r="AP55" i="41"/>
  <c r="AP56" i="41"/>
  <c r="AP57" i="41"/>
  <c r="AP58" i="41"/>
  <c r="AP59" i="41"/>
  <c r="AP60" i="41"/>
  <c r="AP61" i="41"/>
  <c r="AP62" i="41"/>
  <c r="AP63" i="41"/>
  <c r="AP64" i="41"/>
  <c r="AP65" i="41"/>
  <c r="AP66" i="41"/>
  <c r="AP67" i="41"/>
  <c r="AP68" i="41"/>
  <c r="AP69" i="41"/>
  <c r="AP70" i="41"/>
  <c r="AP71" i="41"/>
  <c r="AP72" i="41"/>
  <c r="AP73" i="41"/>
  <c r="AP74" i="41"/>
  <c r="AP75" i="41"/>
  <c r="AP76" i="41"/>
  <c r="AP77" i="41"/>
  <c r="AP78" i="41"/>
  <c r="AP79" i="41"/>
  <c r="AP80" i="41"/>
  <c r="AP81" i="41"/>
  <c r="AP82" i="41"/>
  <c r="AP83" i="41"/>
  <c r="AP84" i="41"/>
  <c r="AP85" i="41"/>
  <c r="AP86" i="41"/>
  <c r="AP87" i="41"/>
  <c r="AP88" i="41"/>
  <c r="AP89" i="41"/>
  <c r="AP90" i="41"/>
  <c r="AP91" i="41"/>
  <c r="AP92" i="41"/>
  <c r="AP93" i="41"/>
  <c r="AP94" i="41"/>
  <c r="AP95" i="41"/>
  <c r="AP96" i="41"/>
  <c r="AP97" i="41"/>
  <c r="AP98" i="41"/>
  <c r="AP99" i="41"/>
  <c r="AP100" i="41"/>
  <c r="AP101" i="41"/>
  <c r="AP102" i="41"/>
  <c r="AP103" i="41"/>
  <c r="AP104" i="41"/>
  <c r="AP105" i="41"/>
  <c r="AP10" i="41"/>
  <c r="AO11" i="41"/>
  <c r="AO12" i="41"/>
  <c r="AO13" i="41"/>
  <c r="AO14" i="41"/>
  <c r="AO15" i="41"/>
  <c r="AO16" i="41"/>
  <c r="AO17" i="41"/>
  <c r="AO18" i="41"/>
  <c r="AO19" i="41"/>
  <c r="AO20" i="41"/>
  <c r="AO21" i="41"/>
  <c r="AO22" i="41"/>
  <c r="AO23" i="41"/>
  <c r="AO24" i="41"/>
  <c r="AO25" i="41"/>
  <c r="AO26" i="41"/>
  <c r="AO27" i="41"/>
  <c r="AO28" i="41"/>
  <c r="AO29" i="41"/>
  <c r="AO30" i="41"/>
  <c r="AO31" i="41"/>
  <c r="AO32" i="41"/>
  <c r="AO33" i="41"/>
  <c r="AO34" i="41"/>
  <c r="AO35" i="41"/>
  <c r="AO36" i="41"/>
  <c r="AO37" i="41"/>
  <c r="AO38" i="41"/>
  <c r="AO39" i="41"/>
  <c r="AO40" i="41"/>
  <c r="AO41" i="41"/>
  <c r="AO42" i="41"/>
  <c r="AO43" i="41"/>
  <c r="AO44" i="41"/>
  <c r="AO45" i="41"/>
  <c r="AO46" i="41"/>
  <c r="AO47" i="41"/>
  <c r="AO48" i="41"/>
  <c r="AO49" i="41"/>
  <c r="AO50" i="41"/>
  <c r="AO51" i="41"/>
  <c r="AO52" i="41"/>
  <c r="AO53" i="41"/>
  <c r="AO54" i="41"/>
  <c r="AO55" i="41"/>
  <c r="AO56" i="41"/>
  <c r="AO57" i="41"/>
  <c r="AO58" i="41"/>
  <c r="AO59" i="41"/>
  <c r="AO60" i="41"/>
  <c r="AO61" i="41"/>
  <c r="AO62" i="41"/>
  <c r="AO63" i="41"/>
  <c r="AO64" i="41"/>
  <c r="AO65" i="41"/>
  <c r="AO66" i="41"/>
  <c r="AO67" i="41"/>
  <c r="AO68" i="41"/>
  <c r="AO69" i="41"/>
  <c r="AO70" i="41"/>
  <c r="AO71" i="41"/>
  <c r="AO72" i="41"/>
  <c r="AO73" i="41"/>
  <c r="AO74" i="41"/>
  <c r="AO75" i="41"/>
  <c r="AO76" i="41"/>
  <c r="AO77" i="41"/>
  <c r="AO78" i="41"/>
  <c r="AO79" i="41"/>
  <c r="AO80" i="41"/>
  <c r="AO81" i="41"/>
  <c r="AO82" i="41"/>
  <c r="AO83" i="41"/>
  <c r="AO84" i="41"/>
  <c r="AO85" i="41"/>
  <c r="AO86" i="41"/>
  <c r="AO87" i="41"/>
  <c r="AO88" i="41"/>
  <c r="AO89" i="41"/>
  <c r="AO90" i="41"/>
  <c r="AO91" i="41"/>
  <c r="AO92" i="41"/>
  <c r="AO93" i="41"/>
  <c r="AO94" i="41"/>
  <c r="AO95" i="41"/>
  <c r="AO96" i="41"/>
  <c r="AO97" i="41"/>
  <c r="AO98" i="41"/>
  <c r="AO99" i="41"/>
  <c r="AO100" i="41"/>
  <c r="AO101" i="41"/>
  <c r="AO102" i="41"/>
  <c r="AO103" i="41"/>
  <c r="AO104" i="41"/>
  <c r="AO105" i="41"/>
  <c r="AO10" i="41"/>
  <c r="AN11" i="41"/>
  <c r="AN12" i="41"/>
  <c r="AN13" i="41"/>
  <c r="AN14" i="41"/>
  <c r="AN15" i="41"/>
  <c r="AN16" i="41"/>
  <c r="AN17" i="41"/>
  <c r="AN18" i="41"/>
  <c r="AN19" i="41"/>
  <c r="AN20" i="41"/>
  <c r="AN21" i="41"/>
  <c r="AN22" i="41"/>
  <c r="AN23" i="41"/>
  <c r="AN24" i="41"/>
  <c r="AN25" i="41"/>
  <c r="AN26" i="41"/>
  <c r="AN27" i="41"/>
  <c r="AN28" i="41"/>
  <c r="AN29" i="41"/>
  <c r="AN30" i="41"/>
  <c r="AN31" i="41"/>
  <c r="AN32" i="41"/>
  <c r="AN33" i="41"/>
  <c r="AN34" i="41"/>
  <c r="AN35" i="41"/>
  <c r="AN36" i="41"/>
  <c r="AN37" i="41"/>
  <c r="AN38" i="41"/>
  <c r="AN39" i="41"/>
  <c r="AN40" i="41"/>
  <c r="AN41" i="41"/>
  <c r="AN42" i="41"/>
  <c r="AN43" i="41"/>
  <c r="AN44" i="41"/>
  <c r="AN45" i="41"/>
  <c r="AN46" i="41"/>
  <c r="AN47" i="41"/>
  <c r="AN48" i="41"/>
  <c r="AN49" i="41"/>
  <c r="AN50" i="41"/>
  <c r="AN51" i="41"/>
  <c r="AN52" i="41"/>
  <c r="AN53" i="41"/>
  <c r="AN54" i="41"/>
  <c r="AN55" i="41"/>
  <c r="AN56" i="41"/>
  <c r="AN57" i="41"/>
  <c r="AN58" i="41"/>
  <c r="AN59" i="41"/>
  <c r="AN60" i="41"/>
  <c r="AN61" i="41"/>
  <c r="AN62" i="41"/>
  <c r="AN63" i="41"/>
  <c r="AN64" i="41"/>
  <c r="AN65" i="41"/>
  <c r="AN66" i="41"/>
  <c r="AN67" i="41"/>
  <c r="AN68" i="41"/>
  <c r="AN69" i="41"/>
  <c r="AN70" i="41"/>
  <c r="AN71" i="41"/>
  <c r="AN72" i="41"/>
  <c r="AN73" i="41"/>
  <c r="AN74" i="41"/>
  <c r="AN75" i="41"/>
  <c r="AN76" i="41"/>
  <c r="AN77" i="41"/>
  <c r="AN78" i="41"/>
  <c r="AN79" i="41"/>
  <c r="AN80" i="41"/>
  <c r="AN81" i="41"/>
  <c r="AN82" i="41"/>
  <c r="AN83" i="41"/>
  <c r="AN84" i="41"/>
  <c r="AN85" i="41"/>
  <c r="AN86" i="41"/>
  <c r="AN87" i="41"/>
  <c r="AN88" i="41"/>
  <c r="AN89" i="41"/>
  <c r="AN90" i="41"/>
  <c r="AN91" i="41"/>
  <c r="AN92" i="41"/>
  <c r="AN93" i="41"/>
  <c r="AN94" i="41"/>
  <c r="AN95" i="41"/>
  <c r="AN96" i="41"/>
  <c r="AN97" i="41"/>
  <c r="AN98" i="41"/>
  <c r="AN99" i="41"/>
  <c r="AN100" i="41"/>
  <c r="AN101" i="41"/>
  <c r="AN102" i="41"/>
  <c r="AN103" i="41"/>
  <c r="AN104" i="41"/>
  <c r="AN105" i="41"/>
  <c r="AN10" i="41"/>
  <c r="AM11" i="41"/>
  <c r="AM12" i="41"/>
  <c r="AM13" i="41"/>
  <c r="AM14" i="41"/>
  <c r="AM15" i="41"/>
  <c r="AM16" i="41"/>
  <c r="AM17" i="41"/>
  <c r="AM18" i="41"/>
  <c r="AM19" i="41"/>
  <c r="AM20" i="41"/>
  <c r="AM21" i="41"/>
  <c r="AM22" i="41"/>
  <c r="AM23" i="41"/>
  <c r="AM24" i="41"/>
  <c r="AM25" i="41"/>
  <c r="AM26" i="41"/>
  <c r="AM27" i="41"/>
  <c r="AM28" i="41"/>
  <c r="AM29" i="41"/>
  <c r="AM30" i="41"/>
  <c r="AM31" i="41"/>
  <c r="AM32" i="41"/>
  <c r="AM33" i="41"/>
  <c r="AM34" i="41"/>
  <c r="AM35" i="41"/>
  <c r="AM36" i="41"/>
  <c r="AM37" i="41"/>
  <c r="AM38" i="41"/>
  <c r="AM39" i="41"/>
  <c r="AM40" i="41"/>
  <c r="AM41" i="41"/>
  <c r="AM42" i="41"/>
  <c r="AM43" i="41"/>
  <c r="AM44" i="41"/>
  <c r="AM45" i="41"/>
  <c r="AM46" i="41"/>
  <c r="AM47" i="41"/>
  <c r="AM48" i="41"/>
  <c r="AM49" i="41"/>
  <c r="AM50" i="41"/>
  <c r="AM51" i="41"/>
  <c r="AM52" i="41"/>
  <c r="AM53" i="41"/>
  <c r="AM54" i="41"/>
  <c r="AM55" i="41"/>
  <c r="AM56" i="41"/>
  <c r="AM57" i="41"/>
  <c r="AM58" i="41"/>
  <c r="AM59" i="41"/>
  <c r="AM60" i="41"/>
  <c r="AM61" i="41"/>
  <c r="AM62" i="41"/>
  <c r="AM63" i="41"/>
  <c r="AM64" i="41"/>
  <c r="AM65" i="41"/>
  <c r="AM66" i="41"/>
  <c r="AM67" i="41"/>
  <c r="AM68" i="41"/>
  <c r="AM69" i="41"/>
  <c r="AM70" i="41"/>
  <c r="AM71" i="41"/>
  <c r="AM72" i="41"/>
  <c r="AM73" i="41"/>
  <c r="AM74" i="41"/>
  <c r="AM75" i="41"/>
  <c r="AM76" i="41"/>
  <c r="AM77" i="41"/>
  <c r="AM78" i="41"/>
  <c r="AM79" i="41"/>
  <c r="AM80" i="41"/>
  <c r="AM81" i="41"/>
  <c r="AM82" i="41"/>
  <c r="AM83" i="41"/>
  <c r="AM84" i="41"/>
  <c r="AM85" i="41"/>
  <c r="AM86" i="41"/>
  <c r="AM87" i="41"/>
  <c r="AM88" i="41"/>
  <c r="AM89" i="41"/>
  <c r="AM90" i="41"/>
  <c r="AM91" i="41"/>
  <c r="AM92" i="41"/>
  <c r="AM93" i="41"/>
  <c r="AM94" i="41"/>
  <c r="AM95" i="41"/>
  <c r="AM96" i="41"/>
  <c r="AM97" i="41"/>
  <c r="AM98" i="41"/>
  <c r="AM99" i="41"/>
  <c r="AM100" i="41"/>
  <c r="AM101" i="41"/>
  <c r="AM102" i="41"/>
  <c r="AM103" i="41"/>
  <c r="AM104" i="41"/>
  <c r="AM105" i="41"/>
  <c r="AM10" i="41"/>
  <c r="AK11" i="41"/>
  <c r="AK12" i="41"/>
  <c r="AK13" i="41"/>
  <c r="AK14" i="41"/>
  <c r="AK15" i="41"/>
  <c r="AK16" i="41"/>
  <c r="AK17" i="41"/>
  <c r="AK18" i="41"/>
  <c r="AK19" i="41"/>
  <c r="AK20" i="41"/>
  <c r="AK21" i="41"/>
  <c r="AK22" i="41"/>
  <c r="AK23" i="41"/>
  <c r="AK24" i="41"/>
  <c r="AK25" i="41"/>
  <c r="AK26" i="41"/>
  <c r="AK27" i="41"/>
  <c r="AK28" i="41"/>
  <c r="AK29" i="41"/>
  <c r="AK30" i="41"/>
  <c r="AK31" i="41"/>
  <c r="AK32" i="41"/>
  <c r="AK33" i="41"/>
  <c r="AK34" i="41"/>
  <c r="AK35" i="41"/>
  <c r="AK36" i="41"/>
  <c r="AK37" i="41"/>
  <c r="AK38" i="41"/>
  <c r="AK39" i="41"/>
  <c r="AK40" i="41"/>
  <c r="AK41" i="41"/>
  <c r="AK42" i="41"/>
  <c r="AK43" i="41"/>
  <c r="AK44" i="41"/>
  <c r="AK45" i="41"/>
  <c r="AK46" i="41"/>
  <c r="AK47" i="41"/>
  <c r="AK48" i="41"/>
  <c r="AK49" i="41"/>
  <c r="AK50" i="41"/>
  <c r="AK51" i="41"/>
  <c r="AK52" i="41"/>
  <c r="AK53" i="41"/>
  <c r="AK54" i="41"/>
  <c r="AK55" i="41"/>
  <c r="AK56" i="41"/>
  <c r="AK57" i="41"/>
  <c r="AK58" i="41"/>
  <c r="AK59" i="41"/>
  <c r="AK60" i="41"/>
  <c r="AK61" i="41"/>
  <c r="AK62" i="41"/>
  <c r="AK63" i="41"/>
  <c r="AK64" i="41"/>
  <c r="AK65" i="41"/>
  <c r="AK66" i="41"/>
  <c r="AK67" i="41"/>
  <c r="AK68" i="41"/>
  <c r="AK69" i="41"/>
  <c r="AK70" i="41"/>
  <c r="AK71" i="41"/>
  <c r="AK72" i="41"/>
  <c r="AK73" i="41"/>
  <c r="AK74" i="41"/>
  <c r="AK75" i="41"/>
  <c r="AK76" i="41"/>
  <c r="AK77" i="41"/>
  <c r="AK78" i="41"/>
  <c r="AK79" i="41"/>
  <c r="AK80" i="41"/>
  <c r="AK81" i="41"/>
  <c r="AK82" i="41"/>
  <c r="AK83" i="41"/>
  <c r="AK84" i="41"/>
  <c r="AK85" i="41"/>
  <c r="AK86" i="41"/>
  <c r="AK87" i="41"/>
  <c r="AK88" i="41"/>
  <c r="AK89" i="41"/>
  <c r="AK90" i="41"/>
  <c r="AK91" i="41"/>
  <c r="AK92" i="41"/>
  <c r="AK93" i="41"/>
  <c r="AK94" i="41"/>
  <c r="AK95" i="41"/>
  <c r="AK96" i="41"/>
  <c r="AK97" i="41"/>
  <c r="AK98" i="41"/>
  <c r="AK99" i="41"/>
  <c r="AK100" i="41"/>
  <c r="AK101" i="41"/>
  <c r="AK102" i="41"/>
  <c r="AK103" i="41"/>
  <c r="AK104" i="41"/>
  <c r="AK105" i="41"/>
  <c r="AK10" i="41"/>
  <c r="AJ11" i="41"/>
  <c r="AJ12" i="41"/>
  <c r="AJ13" i="41"/>
  <c r="AJ14" i="41"/>
  <c r="AJ15" i="41"/>
  <c r="AJ16" i="41"/>
  <c r="AJ17" i="41"/>
  <c r="AJ18" i="41"/>
  <c r="AJ19" i="41"/>
  <c r="AJ20" i="41"/>
  <c r="AJ21" i="41"/>
  <c r="AJ22" i="41"/>
  <c r="AJ23" i="41"/>
  <c r="AJ24" i="41"/>
  <c r="AJ25" i="41"/>
  <c r="AJ26" i="41"/>
  <c r="AJ27" i="41"/>
  <c r="AJ28" i="41"/>
  <c r="AJ29" i="41"/>
  <c r="AJ30" i="41"/>
  <c r="AJ31" i="41"/>
  <c r="AJ32" i="41"/>
  <c r="AJ33" i="41"/>
  <c r="AJ34" i="41"/>
  <c r="AJ35" i="41"/>
  <c r="AJ36" i="41"/>
  <c r="AJ37" i="41"/>
  <c r="AJ38" i="41"/>
  <c r="AJ39" i="41"/>
  <c r="AJ40" i="41"/>
  <c r="AJ41" i="41"/>
  <c r="AJ42" i="41"/>
  <c r="AJ43" i="41"/>
  <c r="AJ44" i="41"/>
  <c r="AJ45" i="41"/>
  <c r="AJ46" i="41"/>
  <c r="AJ47" i="41"/>
  <c r="AJ48" i="41"/>
  <c r="AJ49" i="41"/>
  <c r="AJ50" i="41"/>
  <c r="AJ51" i="41"/>
  <c r="AJ52" i="41"/>
  <c r="AJ53" i="41"/>
  <c r="AJ54" i="41"/>
  <c r="AJ55" i="41"/>
  <c r="AJ56" i="41"/>
  <c r="AJ57" i="41"/>
  <c r="AJ58" i="41"/>
  <c r="AJ59" i="41"/>
  <c r="AJ60" i="41"/>
  <c r="AJ61" i="41"/>
  <c r="AJ62" i="41"/>
  <c r="AJ63" i="41"/>
  <c r="AJ64" i="41"/>
  <c r="AJ65" i="41"/>
  <c r="AJ66" i="41"/>
  <c r="AJ67" i="41"/>
  <c r="AJ68" i="41"/>
  <c r="AJ69" i="41"/>
  <c r="AJ70" i="41"/>
  <c r="AJ71" i="41"/>
  <c r="AJ72" i="41"/>
  <c r="AJ73" i="41"/>
  <c r="AJ74" i="41"/>
  <c r="AJ75" i="41"/>
  <c r="AJ76" i="41"/>
  <c r="AJ77" i="41"/>
  <c r="AJ78" i="41"/>
  <c r="AJ79" i="41"/>
  <c r="AJ80" i="41"/>
  <c r="AJ81" i="41"/>
  <c r="AJ82" i="41"/>
  <c r="AJ83" i="41"/>
  <c r="AJ84" i="41"/>
  <c r="AJ85" i="41"/>
  <c r="AJ86" i="41"/>
  <c r="AJ87" i="41"/>
  <c r="AJ88" i="41"/>
  <c r="AJ89" i="41"/>
  <c r="AJ90" i="41"/>
  <c r="AJ91" i="41"/>
  <c r="AJ92" i="41"/>
  <c r="AJ93" i="41"/>
  <c r="AJ94" i="41"/>
  <c r="AJ95" i="41"/>
  <c r="AJ96" i="41"/>
  <c r="AJ97" i="41"/>
  <c r="AJ98" i="41"/>
  <c r="AJ99" i="41"/>
  <c r="AJ100" i="41"/>
  <c r="AJ101" i="41"/>
  <c r="AJ102" i="41"/>
  <c r="AJ103" i="41"/>
  <c r="AJ104" i="41"/>
  <c r="AJ105" i="41"/>
  <c r="AJ10" i="41"/>
  <c r="AI11" i="41"/>
  <c r="AI12" i="41"/>
  <c r="AI13" i="41"/>
  <c r="AI14" i="41"/>
  <c r="AI15" i="41"/>
  <c r="AI16" i="41"/>
  <c r="AI17" i="41"/>
  <c r="AI18" i="41"/>
  <c r="AI19" i="41"/>
  <c r="AI20" i="41"/>
  <c r="AI21" i="41"/>
  <c r="AI22" i="41"/>
  <c r="AI23" i="41"/>
  <c r="AI24" i="41"/>
  <c r="AI25" i="41"/>
  <c r="AI26" i="41"/>
  <c r="AI27" i="41"/>
  <c r="AI28" i="41"/>
  <c r="AI29" i="41"/>
  <c r="AI30" i="41"/>
  <c r="AI31" i="41"/>
  <c r="AI32" i="41"/>
  <c r="AI33" i="41"/>
  <c r="AI34" i="41"/>
  <c r="AI35" i="41"/>
  <c r="AI36" i="41"/>
  <c r="AI37" i="41"/>
  <c r="AI38" i="41"/>
  <c r="AI39" i="41"/>
  <c r="AI40" i="41"/>
  <c r="AI41" i="41"/>
  <c r="AI42" i="41"/>
  <c r="AI43" i="41"/>
  <c r="AI44" i="41"/>
  <c r="AI45" i="41"/>
  <c r="AI46" i="41"/>
  <c r="AI47" i="41"/>
  <c r="AI48" i="41"/>
  <c r="AI49" i="41"/>
  <c r="AI50" i="41"/>
  <c r="AI51" i="41"/>
  <c r="AI52" i="41"/>
  <c r="AI53" i="41"/>
  <c r="AI54" i="41"/>
  <c r="AI55" i="41"/>
  <c r="AI56" i="41"/>
  <c r="AI57" i="41"/>
  <c r="AI58" i="41"/>
  <c r="AI59" i="41"/>
  <c r="AI60" i="41"/>
  <c r="AI61" i="41"/>
  <c r="AI62" i="41"/>
  <c r="AI63" i="41"/>
  <c r="AI64" i="41"/>
  <c r="AI65" i="41"/>
  <c r="AI66" i="41"/>
  <c r="AI67" i="41"/>
  <c r="AI68" i="41"/>
  <c r="AI69" i="41"/>
  <c r="AI70" i="41"/>
  <c r="AI71" i="41"/>
  <c r="AI72" i="41"/>
  <c r="AI73" i="41"/>
  <c r="AI74" i="41"/>
  <c r="AI75" i="41"/>
  <c r="AI76" i="41"/>
  <c r="AI77" i="41"/>
  <c r="AI78" i="41"/>
  <c r="AI79" i="41"/>
  <c r="AI80" i="41"/>
  <c r="AI81" i="41"/>
  <c r="AI82" i="41"/>
  <c r="AI83" i="41"/>
  <c r="AI84" i="41"/>
  <c r="AI85" i="41"/>
  <c r="AI86" i="41"/>
  <c r="AI87" i="41"/>
  <c r="AI88" i="41"/>
  <c r="AI89" i="41"/>
  <c r="AI90" i="41"/>
  <c r="AI91" i="41"/>
  <c r="AI92" i="41"/>
  <c r="AI93" i="41"/>
  <c r="AI94" i="41"/>
  <c r="AI95" i="41"/>
  <c r="AI96" i="41"/>
  <c r="AI97" i="41"/>
  <c r="AI98" i="41"/>
  <c r="AI99" i="41"/>
  <c r="AI100" i="41"/>
  <c r="AI101" i="41"/>
  <c r="AI102" i="41"/>
  <c r="AI103" i="41"/>
  <c r="AI104" i="41"/>
  <c r="AI105" i="41"/>
  <c r="AI10" i="41"/>
  <c r="AH11" i="41"/>
  <c r="AH12" i="41"/>
  <c r="AH13" i="41"/>
  <c r="AH14" i="41"/>
  <c r="AH15" i="41"/>
  <c r="AH16" i="41"/>
  <c r="AH17" i="41"/>
  <c r="AH18" i="41"/>
  <c r="AH19" i="41"/>
  <c r="AH20" i="41"/>
  <c r="AH21" i="41"/>
  <c r="AH22" i="41"/>
  <c r="AH23" i="41"/>
  <c r="AH24" i="41"/>
  <c r="AH25" i="41"/>
  <c r="AH26" i="41"/>
  <c r="AH27" i="41"/>
  <c r="AH28" i="41"/>
  <c r="AH29" i="41"/>
  <c r="AH30" i="41"/>
  <c r="AH31" i="41"/>
  <c r="AH32" i="41"/>
  <c r="AH33" i="41"/>
  <c r="AH34" i="41"/>
  <c r="AH35" i="41"/>
  <c r="AH36" i="41"/>
  <c r="AH37" i="41"/>
  <c r="AH38" i="41"/>
  <c r="AH39" i="41"/>
  <c r="AH40" i="41"/>
  <c r="AH41" i="41"/>
  <c r="AH42" i="41"/>
  <c r="AH43" i="41"/>
  <c r="AH44" i="41"/>
  <c r="AH45" i="41"/>
  <c r="AH46" i="41"/>
  <c r="AH47" i="41"/>
  <c r="AH48" i="41"/>
  <c r="AH49" i="41"/>
  <c r="AH50" i="41"/>
  <c r="AH51" i="41"/>
  <c r="AH52" i="41"/>
  <c r="AH53" i="41"/>
  <c r="AH54" i="41"/>
  <c r="AH55" i="41"/>
  <c r="AH56" i="41"/>
  <c r="AH57" i="41"/>
  <c r="AH58" i="41"/>
  <c r="AH59" i="41"/>
  <c r="AH60" i="41"/>
  <c r="AH61" i="41"/>
  <c r="AH62" i="41"/>
  <c r="AH63" i="41"/>
  <c r="AH64" i="41"/>
  <c r="AH65" i="41"/>
  <c r="AH66" i="41"/>
  <c r="AH67" i="41"/>
  <c r="AH68" i="41"/>
  <c r="AH69" i="41"/>
  <c r="AH70" i="41"/>
  <c r="AH71" i="41"/>
  <c r="AH72" i="41"/>
  <c r="AH73" i="41"/>
  <c r="AH74" i="41"/>
  <c r="AH75" i="41"/>
  <c r="AH76" i="41"/>
  <c r="AH77" i="41"/>
  <c r="AH78" i="41"/>
  <c r="AH79" i="41"/>
  <c r="AH80" i="41"/>
  <c r="AH81" i="41"/>
  <c r="AH82" i="41"/>
  <c r="AH83" i="41"/>
  <c r="AH84" i="41"/>
  <c r="AH85" i="41"/>
  <c r="AH86" i="41"/>
  <c r="AH87" i="41"/>
  <c r="AH88" i="41"/>
  <c r="AH89" i="41"/>
  <c r="AH90" i="41"/>
  <c r="AH91" i="41"/>
  <c r="AH92" i="41"/>
  <c r="AH93" i="41"/>
  <c r="AH94" i="41"/>
  <c r="AH95" i="41"/>
  <c r="AH96" i="41"/>
  <c r="AH97" i="41"/>
  <c r="AH98" i="41"/>
  <c r="AH99" i="41"/>
  <c r="AH100" i="41"/>
  <c r="AH101" i="41"/>
  <c r="AH102" i="41"/>
  <c r="AH103" i="41"/>
  <c r="AH104" i="41"/>
  <c r="AH105" i="41"/>
  <c r="AH10" i="41"/>
  <c r="AG11" i="41"/>
  <c r="AG12" i="41"/>
  <c r="AG13" i="41"/>
  <c r="AG14" i="41"/>
  <c r="AG15" i="41"/>
  <c r="AG16" i="41"/>
  <c r="AG17" i="41"/>
  <c r="AG18" i="41"/>
  <c r="AG19" i="41"/>
  <c r="AG20" i="41"/>
  <c r="AG21" i="41"/>
  <c r="AG22" i="41"/>
  <c r="AG23" i="41"/>
  <c r="AG24" i="41"/>
  <c r="AG25" i="41"/>
  <c r="AG26" i="41"/>
  <c r="AG27" i="41"/>
  <c r="AG28" i="41"/>
  <c r="AG29" i="41"/>
  <c r="AG30" i="41"/>
  <c r="AG31" i="41"/>
  <c r="AG32" i="41"/>
  <c r="AG33" i="41"/>
  <c r="AG34" i="41"/>
  <c r="AG35" i="41"/>
  <c r="AG36" i="41"/>
  <c r="AG37" i="41"/>
  <c r="AG38" i="41"/>
  <c r="AG39" i="41"/>
  <c r="AG40" i="41"/>
  <c r="AG41" i="41"/>
  <c r="AG42" i="41"/>
  <c r="AG43" i="41"/>
  <c r="AG44" i="41"/>
  <c r="AG45" i="41"/>
  <c r="AG46" i="41"/>
  <c r="AG47" i="41"/>
  <c r="AG48" i="41"/>
  <c r="AG49" i="41"/>
  <c r="AG50" i="41"/>
  <c r="AG51" i="41"/>
  <c r="AG52" i="41"/>
  <c r="AG53" i="41"/>
  <c r="AG54" i="41"/>
  <c r="AG55" i="41"/>
  <c r="AG56" i="41"/>
  <c r="AG57" i="41"/>
  <c r="AG58" i="41"/>
  <c r="AG59" i="41"/>
  <c r="AG60" i="41"/>
  <c r="AG61" i="41"/>
  <c r="AG62" i="41"/>
  <c r="AG63" i="41"/>
  <c r="AG64" i="41"/>
  <c r="AG65" i="41"/>
  <c r="AG66" i="41"/>
  <c r="AG67" i="41"/>
  <c r="AG68" i="41"/>
  <c r="AG69" i="41"/>
  <c r="AG70" i="41"/>
  <c r="AG71" i="41"/>
  <c r="AG72" i="41"/>
  <c r="AG73" i="41"/>
  <c r="AG74" i="41"/>
  <c r="AG75" i="41"/>
  <c r="AG76" i="41"/>
  <c r="AG77" i="41"/>
  <c r="AG78" i="41"/>
  <c r="AG79" i="41"/>
  <c r="AG80" i="41"/>
  <c r="AG81" i="41"/>
  <c r="AG82" i="41"/>
  <c r="AG83" i="41"/>
  <c r="AG84" i="41"/>
  <c r="AG85" i="41"/>
  <c r="AG86" i="41"/>
  <c r="AG87" i="41"/>
  <c r="AG88" i="41"/>
  <c r="AG89" i="41"/>
  <c r="AG90" i="41"/>
  <c r="AG91" i="41"/>
  <c r="AG92" i="41"/>
  <c r="AG93" i="41"/>
  <c r="AG94" i="41"/>
  <c r="AG95" i="41"/>
  <c r="AG96" i="41"/>
  <c r="AG97" i="41"/>
  <c r="AG98" i="41"/>
  <c r="AG99" i="41"/>
  <c r="AG100" i="41"/>
  <c r="AG101" i="41"/>
  <c r="AG102" i="41"/>
  <c r="AG103" i="41"/>
  <c r="AG104" i="41"/>
  <c r="AG105" i="41"/>
  <c r="AG10" i="41"/>
  <c r="AE11" i="41"/>
  <c r="AE12" i="41"/>
  <c r="AE13" i="41"/>
  <c r="AE14" i="41"/>
  <c r="AE15" i="41"/>
  <c r="AE16" i="41"/>
  <c r="AE17" i="41"/>
  <c r="AE18" i="41"/>
  <c r="AE19" i="41"/>
  <c r="AE20" i="41"/>
  <c r="AE21" i="41"/>
  <c r="AE22" i="41"/>
  <c r="AE23" i="41"/>
  <c r="AE24" i="41"/>
  <c r="AE25" i="41"/>
  <c r="AE26" i="41"/>
  <c r="AE27" i="41"/>
  <c r="AE28" i="41"/>
  <c r="AE29" i="41"/>
  <c r="AE30" i="41"/>
  <c r="AE31" i="41"/>
  <c r="AE32" i="41"/>
  <c r="AE33" i="41"/>
  <c r="AE34" i="41"/>
  <c r="AE35" i="41"/>
  <c r="AE36" i="41"/>
  <c r="AE37" i="41"/>
  <c r="AE38" i="41"/>
  <c r="AE39" i="41"/>
  <c r="AE40" i="41"/>
  <c r="AE41" i="41"/>
  <c r="AE42" i="41"/>
  <c r="AE43" i="41"/>
  <c r="AE44" i="41"/>
  <c r="AE45" i="41"/>
  <c r="AE46" i="41"/>
  <c r="AE47" i="41"/>
  <c r="AE48" i="41"/>
  <c r="AE49" i="41"/>
  <c r="AE50" i="41"/>
  <c r="AE51" i="41"/>
  <c r="AE52" i="41"/>
  <c r="AE53" i="41"/>
  <c r="AE54" i="41"/>
  <c r="AE55" i="41"/>
  <c r="AE56" i="41"/>
  <c r="AE57" i="41"/>
  <c r="AE58" i="41"/>
  <c r="AE59" i="41"/>
  <c r="AE60" i="41"/>
  <c r="AE61" i="41"/>
  <c r="AE62" i="41"/>
  <c r="AE63" i="41"/>
  <c r="AE64" i="41"/>
  <c r="AE65" i="41"/>
  <c r="AE66" i="41"/>
  <c r="AE67" i="41"/>
  <c r="AE68" i="41"/>
  <c r="AE69" i="41"/>
  <c r="AE70" i="41"/>
  <c r="AE71" i="41"/>
  <c r="AE72" i="41"/>
  <c r="AE73" i="41"/>
  <c r="AE74" i="41"/>
  <c r="AE75" i="41"/>
  <c r="AE76" i="41"/>
  <c r="AE77" i="41"/>
  <c r="AE78" i="41"/>
  <c r="AE79" i="41"/>
  <c r="AE80" i="41"/>
  <c r="AE81" i="41"/>
  <c r="AE82" i="41"/>
  <c r="AE83" i="41"/>
  <c r="AE84" i="41"/>
  <c r="AE85" i="41"/>
  <c r="AE86" i="41"/>
  <c r="AE87" i="41"/>
  <c r="AE88" i="41"/>
  <c r="AE89" i="41"/>
  <c r="AE90" i="41"/>
  <c r="AE91" i="41"/>
  <c r="AE92" i="41"/>
  <c r="AE93" i="41"/>
  <c r="AE94" i="41"/>
  <c r="AE95" i="41"/>
  <c r="AE96" i="41"/>
  <c r="AE97" i="41"/>
  <c r="AE98" i="41"/>
  <c r="AE99" i="41"/>
  <c r="AE100" i="41"/>
  <c r="AE101" i="41"/>
  <c r="AE102" i="41"/>
  <c r="AE103" i="41"/>
  <c r="AE104" i="41"/>
  <c r="AE105" i="41"/>
  <c r="AE10" i="41"/>
  <c r="L24" i="65" l="1"/>
  <c r="K25" i="65" s="1"/>
  <c r="L24" i="64"/>
  <c r="K25" i="64" s="1"/>
  <c r="M24" i="64" s="1"/>
  <c r="M23" i="64"/>
  <c r="L24" i="63"/>
  <c r="K25" i="63" s="1"/>
  <c r="M23" i="63"/>
  <c r="L24" i="62"/>
  <c r="K25" i="62" s="1"/>
  <c r="M24" i="62" s="1"/>
  <c r="M23" i="62"/>
  <c r="L24" i="61"/>
  <c r="K25" i="61" s="1"/>
  <c r="M23" i="61"/>
  <c r="J24" i="60"/>
  <c r="I25" i="60" s="1"/>
  <c r="K23" i="60"/>
  <c r="J24" i="59"/>
  <c r="I25" i="59" s="1"/>
  <c r="J24" i="58"/>
  <c r="I25" i="58" s="1"/>
  <c r="K23" i="58"/>
  <c r="J23" i="57"/>
  <c r="I24" i="57" s="1"/>
  <c r="K22" i="57"/>
  <c r="J26" i="56"/>
  <c r="I27" i="56" s="1"/>
  <c r="L4" i="55"/>
  <c r="K4" i="55"/>
  <c r="AW4" i="55"/>
  <c r="AQ4" i="55"/>
  <c r="AV4" i="55"/>
  <c r="AM4" i="55"/>
  <c r="AU4" i="55"/>
  <c r="J4" i="55"/>
  <c r="J3" i="35"/>
  <c r="AG3" i="35" s="1"/>
  <c r="AA3" i="35"/>
  <c r="U3" i="35"/>
  <c r="Q3" i="35"/>
  <c r="F3" i="35"/>
  <c r="AH3" i="33"/>
  <c r="AL3" i="33" s="1"/>
  <c r="AM3" i="33" s="1"/>
  <c r="L3" i="49" s="1"/>
  <c r="V3" i="33"/>
  <c r="BS3" i="33"/>
  <c r="BV3" i="33" s="1"/>
  <c r="AT4" i="55"/>
  <c r="N4" i="55"/>
  <c r="AX4" i="55"/>
  <c r="AP4" i="55"/>
  <c r="AW4" i="35"/>
  <c r="AM4" i="35" s="1"/>
  <c r="M4" i="55"/>
  <c r="C4" i="50"/>
  <c r="I4" i="50" s="1"/>
  <c r="AY4" i="33"/>
  <c r="AO4" i="33" s="1"/>
  <c r="AT4" i="33" s="1"/>
  <c r="BQ4" i="33" s="1"/>
  <c r="C4" i="52"/>
  <c r="O4" i="52" s="1"/>
  <c r="X4" i="51"/>
  <c r="AD4" i="51" s="1"/>
  <c r="AG4" i="49"/>
  <c r="AF4" i="49"/>
  <c r="AJ4" i="49"/>
  <c r="AL4" i="49" s="1"/>
  <c r="AA4" i="51"/>
  <c r="F4" i="52"/>
  <c r="F4" i="50"/>
  <c r="AH4" i="55"/>
  <c r="AK4" i="55"/>
  <c r="AJ4" i="55"/>
  <c r="AI4" i="55"/>
  <c r="B4" i="52"/>
  <c r="W4" i="51"/>
  <c r="B4" i="50"/>
  <c r="Z4" i="51"/>
  <c r="E4" i="52"/>
  <c r="E4" i="50"/>
  <c r="AH4" i="49"/>
  <c r="Y4" i="51"/>
  <c r="D4" i="52"/>
  <c r="D4" i="50"/>
  <c r="S4" i="55"/>
  <c r="R4" i="55"/>
  <c r="Q4" i="55"/>
  <c r="P4" i="55"/>
  <c r="AI4" i="49"/>
  <c r="AE4" i="49"/>
  <c r="N3" i="47"/>
  <c r="C4" i="47" s="1"/>
  <c r="M3" i="46"/>
  <c r="AE3" i="47" s="1"/>
  <c r="G4" i="47"/>
  <c r="M3" i="47"/>
  <c r="Z3" i="47"/>
  <c r="Q3" i="46"/>
  <c r="AI3" i="47" s="1"/>
  <c r="AN3" i="47" s="1"/>
  <c r="F4" i="47"/>
  <c r="L3" i="47"/>
  <c r="P3" i="46"/>
  <c r="AH3" i="47" s="1"/>
  <c r="E4" i="47"/>
  <c r="E5" i="47" s="1"/>
  <c r="K3" i="47"/>
  <c r="O3" i="46"/>
  <c r="AG3" i="47" s="1"/>
  <c r="D4" i="47"/>
  <c r="J3" i="47"/>
  <c r="Y3" i="47"/>
  <c r="AC3" i="47"/>
  <c r="N3" i="46"/>
  <c r="AF3" i="47" s="1"/>
  <c r="AB3" i="47"/>
  <c r="S130" i="41"/>
  <c r="AD11" i="41"/>
  <c r="AD12" i="41"/>
  <c r="AD13" i="41"/>
  <c r="AD14" i="41"/>
  <c r="AD15" i="41"/>
  <c r="AD16" i="41"/>
  <c r="AD17" i="41"/>
  <c r="AD18" i="41"/>
  <c r="AD19" i="41"/>
  <c r="AD20" i="41"/>
  <c r="AD21" i="41"/>
  <c r="AD22" i="41"/>
  <c r="AD23" i="41"/>
  <c r="AD24" i="41"/>
  <c r="AD25" i="41"/>
  <c r="AD26" i="41"/>
  <c r="AD27" i="41"/>
  <c r="AD28" i="41"/>
  <c r="AD29" i="41"/>
  <c r="AD30" i="41"/>
  <c r="AD31" i="41"/>
  <c r="AD32" i="41"/>
  <c r="AD33" i="41"/>
  <c r="AD34" i="41"/>
  <c r="AD35" i="41"/>
  <c r="AD36" i="41"/>
  <c r="AD37" i="41"/>
  <c r="AD38" i="41"/>
  <c r="AD39" i="41"/>
  <c r="AD40" i="41"/>
  <c r="AD41" i="41"/>
  <c r="AD42" i="41"/>
  <c r="AD43" i="41"/>
  <c r="AD44" i="41"/>
  <c r="AD45" i="41"/>
  <c r="AD46" i="41"/>
  <c r="AD47" i="41"/>
  <c r="AD48" i="41"/>
  <c r="AD49" i="41"/>
  <c r="AD50" i="41"/>
  <c r="AD51" i="41"/>
  <c r="AD52" i="41"/>
  <c r="AD53" i="41"/>
  <c r="AD54" i="41"/>
  <c r="AD55" i="41"/>
  <c r="AD56" i="41"/>
  <c r="AD57" i="41"/>
  <c r="AD58" i="41"/>
  <c r="AD59" i="41"/>
  <c r="AD60" i="41"/>
  <c r="AD61" i="41"/>
  <c r="AD62" i="41"/>
  <c r="AD63" i="41"/>
  <c r="AD64" i="41"/>
  <c r="AD65" i="41"/>
  <c r="AD66" i="41"/>
  <c r="AD67" i="41"/>
  <c r="AD68" i="41"/>
  <c r="AD69" i="41"/>
  <c r="AD70" i="41"/>
  <c r="AD71" i="41"/>
  <c r="AD72" i="41"/>
  <c r="AD73" i="41"/>
  <c r="AD74" i="41"/>
  <c r="AD75" i="41"/>
  <c r="AD76" i="41"/>
  <c r="AD77" i="41"/>
  <c r="AD78" i="41"/>
  <c r="AD79" i="41"/>
  <c r="AD80" i="41"/>
  <c r="AD81" i="41"/>
  <c r="AD82" i="41"/>
  <c r="AD83" i="41"/>
  <c r="AD84" i="41"/>
  <c r="AD85" i="41"/>
  <c r="AD86" i="41"/>
  <c r="AD87" i="41"/>
  <c r="AD88" i="41"/>
  <c r="AD89" i="41"/>
  <c r="AD90" i="41"/>
  <c r="AD91" i="41"/>
  <c r="AD92" i="41"/>
  <c r="AD93" i="41"/>
  <c r="AD94" i="41"/>
  <c r="AD95" i="41"/>
  <c r="AD96" i="41"/>
  <c r="AD97" i="41"/>
  <c r="AD98" i="41"/>
  <c r="AD99" i="41"/>
  <c r="AD100" i="41"/>
  <c r="AD101" i="41"/>
  <c r="AD102" i="41"/>
  <c r="AD103" i="41"/>
  <c r="AD104" i="41"/>
  <c r="AD105" i="41"/>
  <c r="AD10" i="41"/>
  <c r="AC11" i="41"/>
  <c r="AC12" i="41"/>
  <c r="AC13" i="41"/>
  <c r="AC14" i="41"/>
  <c r="AC15" i="41"/>
  <c r="AC16" i="41"/>
  <c r="AC17" i="41"/>
  <c r="AC18" i="41"/>
  <c r="AC19" i="41"/>
  <c r="AC20" i="41"/>
  <c r="AC21" i="41"/>
  <c r="AC22" i="41"/>
  <c r="AC23" i="41"/>
  <c r="AC24" i="41"/>
  <c r="AC25" i="41"/>
  <c r="AC26" i="41"/>
  <c r="AC27" i="41"/>
  <c r="AC28" i="41"/>
  <c r="AC29" i="41"/>
  <c r="AC30" i="41"/>
  <c r="AC31" i="41"/>
  <c r="AC32" i="41"/>
  <c r="AC33" i="41"/>
  <c r="AC34" i="41"/>
  <c r="AC35" i="41"/>
  <c r="AC36" i="41"/>
  <c r="AC37" i="41"/>
  <c r="AC38" i="41"/>
  <c r="AC39" i="41"/>
  <c r="AC40" i="41"/>
  <c r="AC41" i="41"/>
  <c r="AC42" i="41"/>
  <c r="AC43" i="41"/>
  <c r="AC44" i="41"/>
  <c r="AC45" i="41"/>
  <c r="AC46" i="41"/>
  <c r="AC47" i="41"/>
  <c r="AC48" i="41"/>
  <c r="AC49" i="41"/>
  <c r="AC50" i="41"/>
  <c r="AC51" i="41"/>
  <c r="AC52" i="41"/>
  <c r="AC53" i="41"/>
  <c r="AC54" i="41"/>
  <c r="AC55" i="41"/>
  <c r="AC56" i="41"/>
  <c r="AC57" i="41"/>
  <c r="AC58" i="41"/>
  <c r="AC59" i="41"/>
  <c r="AC60" i="41"/>
  <c r="AC61" i="41"/>
  <c r="AC62" i="41"/>
  <c r="AC63" i="41"/>
  <c r="AC64" i="41"/>
  <c r="AC65" i="41"/>
  <c r="AC66" i="41"/>
  <c r="AC67" i="41"/>
  <c r="AC68" i="41"/>
  <c r="AC69" i="41"/>
  <c r="AC70" i="41"/>
  <c r="AC71" i="41"/>
  <c r="AC72" i="41"/>
  <c r="AC73" i="41"/>
  <c r="AC74" i="41"/>
  <c r="AC75" i="41"/>
  <c r="AC76" i="41"/>
  <c r="AC77" i="41"/>
  <c r="AC78" i="41"/>
  <c r="AC79" i="41"/>
  <c r="AC80" i="41"/>
  <c r="AC81" i="41"/>
  <c r="AC82" i="41"/>
  <c r="AC83" i="41"/>
  <c r="AC84" i="41"/>
  <c r="AC85" i="41"/>
  <c r="AC86" i="41"/>
  <c r="AC87" i="41"/>
  <c r="AC88" i="41"/>
  <c r="AC89" i="41"/>
  <c r="AC90" i="41"/>
  <c r="AC91" i="41"/>
  <c r="AC92" i="41"/>
  <c r="AC93" i="41"/>
  <c r="AC94" i="41"/>
  <c r="AC95" i="41"/>
  <c r="AC96" i="41"/>
  <c r="AC97" i="41"/>
  <c r="AC98" i="41"/>
  <c r="AC99" i="41"/>
  <c r="AC100" i="41"/>
  <c r="AC101" i="41"/>
  <c r="AC102" i="41"/>
  <c r="AC103" i="41"/>
  <c r="AC104" i="41"/>
  <c r="AC105" i="41"/>
  <c r="AC10" i="41"/>
  <c r="AB11" i="41"/>
  <c r="AB12" i="41"/>
  <c r="AB13" i="41"/>
  <c r="AB14" i="41"/>
  <c r="AB15" i="41"/>
  <c r="AB16" i="41"/>
  <c r="AB17" i="41"/>
  <c r="AB18" i="41"/>
  <c r="AB19" i="41"/>
  <c r="AB20" i="41"/>
  <c r="AB21" i="41"/>
  <c r="AB22" i="41"/>
  <c r="AB23" i="41"/>
  <c r="AB24" i="41"/>
  <c r="AB25" i="41"/>
  <c r="AB26" i="41"/>
  <c r="AB27" i="41"/>
  <c r="AB28" i="41"/>
  <c r="AB29" i="41"/>
  <c r="AB30" i="41"/>
  <c r="AB31" i="41"/>
  <c r="AB32" i="41"/>
  <c r="AB33" i="41"/>
  <c r="AB34" i="41"/>
  <c r="AB35" i="41"/>
  <c r="AB36" i="41"/>
  <c r="AB37" i="41"/>
  <c r="AB38" i="41"/>
  <c r="AB39" i="41"/>
  <c r="AB40" i="41"/>
  <c r="AB41" i="41"/>
  <c r="AB42" i="41"/>
  <c r="AB43" i="41"/>
  <c r="AB44" i="41"/>
  <c r="AB45" i="41"/>
  <c r="AB46" i="41"/>
  <c r="AB47" i="41"/>
  <c r="AB48" i="41"/>
  <c r="AB49" i="41"/>
  <c r="AB50" i="41"/>
  <c r="AB51" i="41"/>
  <c r="AB52" i="41"/>
  <c r="AB53" i="41"/>
  <c r="AB54" i="41"/>
  <c r="AB55" i="41"/>
  <c r="AB56" i="41"/>
  <c r="AB57" i="41"/>
  <c r="AB58" i="41"/>
  <c r="AB59" i="41"/>
  <c r="AB60" i="41"/>
  <c r="AB61" i="41"/>
  <c r="AB62" i="41"/>
  <c r="AB63" i="41"/>
  <c r="AB64" i="41"/>
  <c r="AB65" i="41"/>
  <c r="AB66" i="41"/>
  <c r="AB67" i="41"/>
  <c r="AB68" i="41"/>
  <c r="AB69" i="41"/>
  <c r="AB70" i="41"/>
  <c r="AB71" i="41"/>
  <c r="AB72" i="41"/>
  <c r="AB73" i="41"/>
  <c r="AB74" i="41"/>
  <c r="AB75" i="41"/>
  <c r="AB76" i="41"/>
  <c r="AB77" i="41"/>
  <c r="AB78" i="41"/>
  <c r="AB79" i="41"/>
  <c r="AB80" i="41"/>
  <c r="AB81" i="41"/>
  <c r="AB82" i="41"/>
  <c r="AB83" i="41"/>
  <c r="AB84" i="41"/>
  <c r="AB85" i="41"/>
  <c r="AB86" i="41"/>
  <c r="AB87" i="41"/>
  <c r="AB88" i="41"/>
  <c r="AB89" i="41"/>
  <c r="AB90" i="41"/>
  <c r="AB91" i="41"/>
  <c r="AB92" i="41"/>
  <c r="AB93" i="41"/>
  <c r="AB94" i="41"/>
  <c r="AB95" i="41"/>
  <c r="AB96" i="41"/>
  <c r="AB97" i="41"/>
  <c r="AB98" i="41"/>
  <c r="AB99" i="41"/>
  <c r="AB100" i="41"/>
  <c r="AB101" i="41"/>
  <c r="AB102" i="41"/>
  <c r="AB103" i="41"/>
  <c r="AB104" i="41"/>
  <c r="AB105" i="41"/>
  <c r="AB10" i="41"/>
  <c r="AA11" i="41"/>
  <c r="AA12" i="41"/>
  <c r="AA13" i="41"/>
  <c r="AA14" i="41"/>
  <c r="AA15" i="41"/>
  <c r="AA16" i="41"/>
  <c r="AA17" i="41"/>
  <c r="AA18" i="41"/>
  <c r="AA19" i="41"/>
  <c r="AA20" i="41"/>
  <c r="AA21" i="41"/>
  <c r="AA22" i="41"/>
  <c r="AA23" i="41"/>
  <c r="AA24" i="41"/>
  <c r="AA25" i="41"/>
  <c r="AA26" i="41"/>
  <c r="AA27" i="41"/>
  <c r="AA28" i="41"/>
  <c r="AA29" i="41"/>
  <c r="AA30" i="41"/>
  <c r="AA31" i="41"/>
  <c r="AA32" i="41"/>
  <c r="AA33" i="41"/>
  <c r="AA34" i="41"/>
  <c r="AA35" i="41"/>
  <c r="AA36" i="41"/>
  <c r="AA37" i="41"/>
  <c r="AA38" i="41"/>
  <c r="AA39" i="41"/>
  <c r="AA40" i="41"/>
  <c r="AA41" i="41"/>
  <c r="AA42" i="41"/>
  <c r="AA43" i="41"/>
  <c r="AA44" i="41"/>
  <c r="AA45" i="41"/>
  <c r="AA46" i="41"/>
  <c r="AA47" i="41"/>
  <c r="AA48" i="41"/>
  <c r="AA49" i="41"/>
  <c r="AA50" i="41"/>
  <c r="AA51" i="41"/>
  <c r="AA52" i="41"/>
  <c r="AA53" i="41"/>
  <c r="AA54" i="41"/>
  <c r="AA55" i="41"/>
  <c r="AA56" i="41"/>
  <c r="AA57" i="41"/>
  <c r="AA58" i="41"/>
  <c r="AA59" i="41"/>
  <c r="AA60" i="41"/>
  <c r="AA61" i="41"/>
  <c r="AA62" i="41"/>
  <c r="AA63" i="41"/>
  <c r="AA64" i="41"/>
  <c r="AA65" i="41"/>
  <c r="AA66" i="41"/>
  <c r="AA67" i="41"/>
  <c r="AA68" i="41"/>
  <c r="AA69" i="41"/>
  <c r="AA70" i="41"/>
  <c r="AA71" i="41"/>
  <c r="AA72" i="41"/>
  <c r="AA73" i="41"/>
  <c r="AA74" i="41"/>
  <c r="AA75" i="41"/>
  <c r="AA76" i="41"/>
  <c r="AA77" i="41"/>
  <c r="AA78" i="41"/>
  <c r="AA79" i="41"/>
  <c r="AA80" i="41"/>
  <c r="AA81" i="41"/>
  <c r="AA82" i="41"/>
  <c r="AA83" i="41"/>
  <c r="AA84" i="41"/>
  <c r="AA85" i="41"/>
  <c r="AA86" i="41"/>
  <c r="AA87" i="41"/>
  <c r="AA88" i="41"/>
  <c r="AA89" i="41"/>
  <c r="AA90" i="41"/>
  <c r="AA91" i="41"/>
  <c r="AA92" i="41"/>
  <c r="AA93" i="41"/>
  <c r="AA94" i="41"/>
  <c r="AA95" i="41"/>
  <c r="AA96" i="41"/>
  <c r="AA97" i="41"/>
  <c r="AA98" i="41"/>
  <c r="AA99" i="41"/>
  <c r="AA100" i="41"/>
  <c r="AA101" i="41"/>
  <c r="AA102" i="41"/>
  <c r="AA103" i="41"/>
  <c r="AA104" i="41"/>
  <c r="AA105" i="41"/>
  <c r="AA10" i="41"/>
  <c r="Y11" i="41"/>
  <c r="Y12" i="41"/>
  <c r="Y13" i="41"/>
  <c r="Y14" i="41"/>
  <c r="Y15" i="41"/>
  <c r="Y16" i="41"/>
  <c r="Y17" i="41"/>
  <c r="Y18" i="41"/>
  <c r="Y19" i="41"/>
  <c r="Y20" i="41"/>
  <c r="Y21" i="41"/>
  <c r="Y22" i="41"/>
  <c r="Y23" i="41"/>
  <c r="Y24" i="41"/>
  <c r="Y25" i="41"/>
  <c r="Y26" i="41"/>
  <c r="Y27" i="41"/>
  <c r="Y28" i="41"/>
  <c r="Y29" i="41"/>
  <c r="Y30" i="41"/>
  <c r="Y31" i="41"/>
  <c r="Y32" i="41"/>
  <c r="Y33" i="41"/>
  <c r="Y34" i="41"/>
  <c r="Y35" i="41"/>
  <c r="Y36" i="41"/>
  <c r="Y37" i="41"/>
  <c r="Y38" i="41"/>
  <c r="Y39" i="41"/>
  <c r="Y40" i="41"/>
  <c r="Y41" i="41"/>
  <c r="Y42" i="41"/>
  <c r="Y43" i="41"/>
  <c r="Y44" i="41"/>
  <c r="Y45" i="41"/>
  <c r="Y46" i="41"/>
  <c r="Y47" i="41"/>
  <c r="Y48" i="41"/>
  <c r="Y49" i="41"/>
  <c r="Y50" i="41"/>
  <c r="Y51" i="41"/>
  <c r="Y52" i="41"/>
  <c r="Y53" i="41"/>
  <c r="Y54" i="41"/>
  <c r="Y55" i="41"/>
  <c r="Y56" i="41"/>
  <c r="Y57" i="41"/>
  <c r="Y58" i="41"/>
  <c r="Y59" i="41"/>
  <c r="Y60" i="41"/>
  <c r="Y61" i="41"/>
  <c r="Y62" i="41"/>
  <c r="Y63" i="41"/>
  <c r="Y64" i="41"/>
  <c r="Y65" i="41"/>
  <c r="Y66" i="41"/>
  <c r="Y67" i="41"/>
  <c r="Y68" i="41"/>
  <c r="Y69" i="41"/>
  <c r="Y70" i="41"/>
  <c r="Y71" i="41"/>
  <c r="Y72" i="41"/>
  <c r="Y73" i="41"/>
  <c r="Y74" i="41"/>
  <c r="Y75" i="41"/>
  <c r="Y76" i="41"/>
  <c r="Y77" i="41"/>
  <c r="Y78" i="41"/>
  <c r="Y79" i="41"/>
  <c r="Y80" i="41"/>
  <c r="Y81" i="41"/>
  <c r="Y82" i="41"/>
  <c r="Y83" i="41"/>
  <c r="Y84" i="41"/>
  <c r="Y85" i="41"/>
  <c r="Y86" i="41"/>
  <c r="Y87" i="41"/>
  <c r="Y88" i="41"/>
  <c r="Y89" i="41"/>
  <c r="Y90" i="41"/>
  <c r="Y91" i="41"/>
  <c r="Y92" i="41"/>
  <c r="Y93" i="41"/>
  <c r="Y94" i="41"/>
  <c r="Y95" i="41"/>
  <c r="Y96" i="41"/>
  <c r="Y97" i="41"/>
  <c r="Y98" i="41"/>
  <c r="Y99" i="41"/>
  <c r="Y100" i="41"/>
  <c r="Y101" i="41"/>
  <c r="Y102" i="41"/>
  <c r="Y103" i="41"/>
  <c r="Y104" i="41"/>
  <c r="Y105" i="41"/>
  <c r="Y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" i="41"/>
  <c r="P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" i="41"/>
  <c r="O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" i="41"/>
  <c r="R11" i="41"/>
  <c r="R12" i="41"/>
  <c r="R13" i="41"/>
  <c r="R14" i="41"/>
  <c r="R15" i="41"/>
  <c r="R16" i="41"/>
  <c r="R17" i="41"/>
  <c r="R18" i="41"/>
  <c r="R19" i="41"/>
  <c r="R20" i="41"/>
  <c r="R21" i="41"/>
  <c r="R22" i="41"/>
  <c r="R23" i="41"/>
  <c r="R24" i="41"/>
  <c r="R25" i="41"/>
  <c r="R26" i="41"/>
  <c r="R27" i="41"/>
  <c r="R28" i="41"/>
  <c r="R29" i="41"/>
  <c r="R30" i="41"/>
  <c r="R31" i="41"/>
  <c r="R32" i="41"/>
  <c r="R33" i="41"/>
  <c r="R34" i="41"/>
  <c r="R35" i="41"/>
  <c r="R36" i="41"/>
  <c r="R37" i="41"/>
  <c r="R38" i="41"/>
  <c r="R39" i="41"/>
  <c r="R40" i="41"/>
  <c r="R41" i="41"/>
  <c r="R42" i="41"/>
  <c r="R43" i="41"/>
  <c r="R44" i="41"/>
  <c r="R45" i="41"/>
  <c r="R46" i="41"/>
  <c r="R47" i="41"/>
  <c r="R48" i="41"/>
  <c r="R49" i="41"/>
  <c r="R50" i="41"/>
  <c r="R51" i="41"/>
  <c r="R52" i="41"/>
  <c r="R53" i="41"/>
  <c r="R54" i="41"/>
  <c r="R55" i="41"/>
  <c r="R56" i="41"/>
  <c r="R57" i="41"/>
  <c r="R58" i="41"/>
  <c r="R59" i="41"/>
  <c r="R60" i="41"/>
  <c r="R61" i="41"/>
  <c r="R62" i="41"/>
  <c r="R63" i="41"/>
  <c r="R64" i="41"/>
  <c r="R65" i="41"/>
  <c r="R66" i="41"/>
  <c r="R67" i="41"/>
  <c r="R68" i="41"/>
  <c r="R69" i="41"/>
  <c r="R70" i="41"/>
  <c r="R71" i="41"/>
  <c r="R72" i="41"/>
  <c r="R73" i="41"/>
  <c r="R74" i="41"/>
  <c r="R75" i="41"/>
  <c r="R76" i="41"/>
  <c r="R77" i="41"/>
  <c r="R78" i="41"/>
  <c r="R79" i="41"/>
  <c r="R80" i="41"/>
  <c r="R81" i="41"/>
  <c r="R82" i="41"/>
  <c r="R83" i="41"/>
  <c r="R84" i="41"/>
  <c r="R85" i="41"/>
  <c r="R86" i="41"/>
  <c r="R87" i="41"/>
  <c r="R88" i="41"/>
  <c r="R89" i="41"/>
  <c r="R90" i="41"/>
  <c r="R91" i="41"/>
  <c r="R92" i="41"/>
  <c r="R93" i="41"/>
  <c r="R94" i="41"/>
  <c r="R95" i="41"/>
  <c r="R96" i="41"/>
  <c r="R97" i="41"/>
  <c r="R98" i="41"/>
  <c r="R99" i="41"/>
  <c r="R100" i="41"/>
  <c r="R101" i="41"/>
  <c r="R102" i="41"/>
  <c r="R103" i="41"/>
  <c r="R104" i="41"/>
  <c r="R105" i="41"/>
  <c r="R10" i="41"/>
  <c r="Q11" i="41"/>
  <c r="Q12" i="41"/>
  <c r="Q13" i="41"/>
  <c r="Q14" i="41"/>
  <c r="Q15" i="41"/>
  <c r="Q16" i="41"/>
  <c r="Q17" i="41"/>
  <c r="Q18" i="41"/>
  <c r="Q19" i="41"/>
  <c r="Q20" i="41"/>
  <c r="Q21" i="41"/>
  <c r="Q22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1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I41" i="41"/>
  <c r="I42" i="41"/>
  <c r="I43" i="41"/>
  <c r="I44" i="41"/>
  <c r="I45" i="41"/>
  <c r="I46" i="41"/>
  <c r="I47" i="41"/>
  <c r="I48" i="41"/>
  <c r="I49" i="41"/>
  <c r="I50" i="41"/>
  <c r="I51" i="41"/>
  <c r="I52" i="41"/>
  <c r="I53" i="41"/>
  <c r="I54" i="41"/>
  <c r="I55" i="41"/>
  <c r="I56" i="41"/>
  <c r="I57" i="41"/>
  <c r="I58" i="41"/>
  <c r="I59" i="41"/>
  <c r="I60" i="41"/>
  <c r="I61" i="41"/>
  <c r="I62" i="41"/>
  <c r="I63" i="41"/>
  <c r="I64" i="41"/>
  <c r="I65" i="41"/>
  <c r="I66" i="41"/>
  <c r="I67" i="41"/>
  <c r="I68" i="41"/>
  <c r="I69" i="41"/>
  <c r="I70" i="41"/>
  <c r="I71" i="41"/>
  <c r="I72" i="41"/>
  <c r="I73" i="41"/>
  <c r="I74" i="41"/>
  <c r="I75" i="41"/>
  <c r="I76" i="41"/>
  <c r="I77" i="41"/>
  <c r="I78" i="41"/>
  <c r="I79" i="41"/>
  <c r="I80" i="41"/>
  <c r="I81" i="41"/>
  <c r="I82" i="41"/>
  <c r="I83" i="41"/>
  <c r="I84" i="41"/>
  <c r="I85" i="41"/>
  <c r="I86" i="41"/>
  <c r="I87" i="41"/>
  <c r="I88" i="41"/>
  <c r="I89" i="41"/>
  <c r="I90" i="41"/>
  <c r="I91" i="41"/>
  <c r="I92" i="41"/>
  <c r="I93" i="41"/>
  <c r="I94" i="41"/>
  <c r="I95" i="41"/>
  <c r="I96" i="41"/>
  <c r="I97" i="41"/>
  <c r="I98" i="41"/>
  <c r="I99" i="41"/>
  <c r="I100" i="41"/>
  <c r="I101" i="41"/>
  <c r="I102" i="41"/>
  <c r="I103" i="41"/>
  <c r="I104" i="41"/>
  <c r="I105" i="41"/>
  <c r="I10" i="41"/>
  <c r="L25" i="65" l="1"/>
  <c r="K26" i="65" s="1"/>
  <c r="M25" i="65" s="1"/>
  <c r="M24" i="65"/>
  <c r="L25" i="64"/>
  <c r="K26" i="64" s="1"/>
  <c r="M25" i="64" s="1"/>
  <c r="L25" i="63"/>
  <c r="K26" i="63" s="1"/>
  <c r="M25" i="63" s="1"/>
  <c r="M24" i="63"/>
  <c r="L25" i="62"/>
  <c r="K26" i="62" s="1"/>
  <c r="M25" i="62" s="1"/>
  <c r="L25" i="61"/>
  <c r="K26" i="61" s="1"/>
  <c r="M24" i="61"/>
  <c r="J25" i="60"/>
  <c r="I26" i="60" s="1"/>
  <c r="K24" i="60"/>
  <c r="I26" i="59"/>
  <c r="K25" i="59" s="1"/>
  <c r="J25" i="59"/>
  <c r="K24" i="59"/>
  <c r="J25" i="58"/>
  <c r="I26" i="58" s="1"/>
  <c r="K25" i="58" s="1"/>
  <c r="K24" i="58"/>
  <c r="J24" i="57"/>
  <c r="I25" i="57" s="1"/>
  <c r="K23" i="57"/>
  <c r="J27" i="56"/>
  <c r="I28" i="56" s="1"/>
  <c r="K3" i="35"/>
  <c r="AH3" i="35" s="1"/>
  <c r="AB3" i="35"/>
  <c r="V3" i="35"/>
  <c r="G3" i="35"/>
  <c r="R3" i="35"/>
  <c r="O4" i="50"/>
  <c r="E4" i="49"/>
  <c r="BW3" i="33"/>
  <c r="AJ4" i="51"/>
  <c r="BI4" i="35"/>
  <c r="AR4" i="35"/>
  <c r="BO4" i="35" s="1"/>
  <c r="AY4" i="35"/>
  <c r="AO4" i="35" s="1"/>
  <c r="AX4" i="35"/>
  <c r="AN4" i="35" s="1"/>
  <c r="AZ4" i="35"/>
  <c r="AP4" i="35" s="1"/>
  <c r="BA4" i="35"/>
  <c r="AQ4" i="35" s="1"/>
  <c r="BG4" i="35" s="1"/>
  <c r="I4" i="52"/>
  <c r="BE4" i="33"/>
  <c r="C4" i="49"/>
  <c r="F4" i="49"/>
  <c r="D4" i="49"/>
  <c r="AU3" i="49"/>
  <c r="J3" i="49"/>
  <c r="G4" i="49"/>
  <c r="AZ4" i="33"/>
  <c r="BA4" i="33"/>
  <c r="AQ4" i="33" s="1"/>
  <c r="AV4" i="33" s="1"/>
  <c r="BS4" i="33" s="1"/>
  <c r="BC4" i="33"/>
  <c r="AS4" i="33" s="1"/>
  <c r="AX4" i="33" s="1"/>
  <c r="BU4" i="33" s="1"/>
  <c r="BB4" i="33"/>
  <c r="AR4" i="33" s="1"/>
  <c r="AW4" i="33" s="1"/>
  <c r="BT4" i="33" s="1"/>
  <c r="AK4" i="49"/>
  <c r="AM4" i="49"/>
  <c r="Z4" i="55"/>
  <c r="V5" i="55" s="1"/>
  <c r="AN4" i="49"/>
  <c r="H4" i="55"/>
  <c r="I4" i="55" s="1"/>
  <c r="AI4" i="51"/>
  <c r="AC4" i="51"/>
  <c r="AB4" i="51"/>
  <c r="AH4" i="51"/>
  <c r="BK4" i="33"/>
  <c r="R4" i="50"/>
  <c r="L4" i="50"/>
  <c r="J4" i="50"/>
  <c r="P4" i="50"/>
  <c r="M4" i="50"/>
  <c r="H4" i="50"/>
  <c r="N4" i="50"/>
  <c r="R4" i="52"/>
  <c r="L4" i="52"/>
  <c r="BC4" i="35"/>
  <c r="AM4" i="51"/>
  <c r="AG4" i="51"/>
  <c r="J4" i="52"/>
  <c r="P4" i="52"/>
  <c r="K4" i="52"/>
  <c r="Q4" i="52"/>
  <c r="AK4" i="51"/>
  <c r="AE4" i="51"/>
  <c r="K4" i="50"/>
  <c r="Q4" i="50"/>
  <c r="H4" i="52"/>
  <c r="N4" i="52"/>
  <c r="G4" i="52"/>
  <c r="M4" i="52"/>
  <c r="G4" i="50"/>
  <c r="AL4" i="51"/>
  <c r="AF4" i="51"/>
  <c r="H4" i="47"/>
  <c r="M4" i="47"/>
  <c r="G5" i="47"/>
  <c r="E6" i="47"/>
  <c r="AJ3" i="47"/>
  <c r="D5" i="47"/>
  <c r="J4" i="47"/>
  <c r="AK3" i="47"/>
  <c r="K4" i="47"/>
  <c r="I4" i="47"/>
  <c r="N4" i="47"/>
  <c r="C5" i="47" s="1"/>
  <c r="AL3" i="47"/>
  <c r="AM3" i="47"/>
  <c r="L4" i="47"/>
  <c r="F5" i="47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M102" i="41"/>
  <c r="M103" i="41"/>
  <c r="M104" i="41"/>
  <c r="M105" i="41"/>
  <c r="M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L102" i="41"/>
  <c r="L103" i="41"/>
  <c r="L104" i="41"/>
  <c r="L105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K102" i="41"/>
  <c r="K103" i="41"/>
  <c r="K104" i="41"/>
  <c r="K105" i="41"/>
  <c r="J92" i="41"/>
  <c r="J93" i="41"/>
  <c r="J94" i="41"/>
  <c r="J95" i="41"/>
  <c r="J96" i="41"/>
  <c r="J97" i="41"/>
  <c r="J98" i="41"/>
  <c r="J99" i="41"/>
  <c r="J100" i="41"/>
  <c r="J101" i="41"/>
  <c r="J102" i="41"/>
  <c r="J103" i="41"/>
  <c r="J104" i="41"/>
  <c r="J105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10" i="41"/>
  <c r="B10" i="41"/>
  <c r="L26" i="65" l="1"/>
  <c r="K27" i="65" s="1"/>
  <c r="L26" i="64"/>
  <c r="K27" i="64" s="1"/>
  <c r="L26" i="63"/>
  <c r="K27" i="63" s="1"/>
  <c r="L26" i="62"/>
  <c r="K27" i="62" s="1"/>
  <c r="L26" i="61"/>
  <c r="K27" i="61" s="1"/>
  <c r="M25" i="61"/>
  <c r="J26" i="60"/>
  <c r="I27" i="60" s="1"/>
  <c r="K26" i="60" s="1"/>
  <c r="K25" i="60"/>
  <c r="J26" i="59"/>
  <c r="I27" i="59" s="1"/>
  <c r="J26" i="58"/>
  <c r="I27" i="58" s="1"/>
  <c r="J25" i="57"/>
  <c r="I26" i="57" s="1"/>
  <c r="K25" i="57" s="1"/>
  <c r="K24" i="57"/>
  <c r="J28" i="56"/>
  <c r="I29" i="56" s="1"/>
  <c r="AA4" i="55"/>
  <c r="X5" i="55"/>
  <c r="AC4" i="49"/>
  <c r="AD4" i="49" s="1"/>
  <c r="AC3" i="35"/>
  <c r="AD3" i="35" s="1"/>
  <c r="AK3" i="35" s="1"/>
  <c r="L3" i="35"/>
  <c r="AI3" i="35" s="1"/>
  <c r="AJ3" i="35" s="1"/>
  <c r="W3" i="35"/>
  <c r="X3" i="35"/>
  <c r="BB4" i="35"/>
  <c r="BL4" i="35"/>
  <c r="AU4" i="35"/>
  <c r="BR4" i="35" s="1"/>
  <c r="W5" i="55"/>
  <c r="BJ4" i="35"/>
  <c r="AS4" i="35"/>
  <c r="BP4" i="35" s="1"/>
  <c r="BD4" i="35"/>
  <c r="U5" i="55"/>
  <c r="BK4" i="35"/>
  <c r="AT4" i="35"/>
  <c r="BQ4" i="35" s="1"/>
  <c r="BH4" i="35"/>
  <c r="BM4" i="35"/>
  <c r="AV4" i="35"/>
  <c r="BS4" i="35" s="1"/>
  <c r="BF4" i="35"/>
  <c r="BE4" i="35"/>
  <c r="M4" i="35"/>
  <c r="BH4" i="33"/>
  <c r="BI4" i="33"/>
  <c r="BG4" i="33"/>
  <c r="BN4" i="33"/>
  <c r="BO4" i="33"/>
  <c r="BM4" i="33"/>
  <c r="BA4" i="49"/>
  <c r="AT4" i="49"/>
  <c r="F4" i="51"/>
  <c r="AV3" i="49"/>
  <c r="C4" i="51"/>
  <c r="AX4" i="49"/>
  <c r="E4" i="51"/>
  <c r="AS4" i="49"/>
  <c r="AZ4" i="49"/>
  <c r="K4" i="49"/>
  <c r="B4" i="51"/>
  <c r="O4" i="33"/>
  <c r="AW4" i="49"/>
  <c r="R4" i="49"/>
  <c r="AR4" i="49"/>
  <c r="D4" i="51"/>
  <c r="AY4" i="49"/>
  <c r="BL4" i="33"/>
  <c r="AP4" i="33"/>
  <c r="AU4" i="33" s="1"/>
  <c r="BR4" i="33" s="1"/>
  <c r="D5" i="55"/>
  <c r="AN5" i="55" s="1"/>
  <c r="Y5" i="55"/>
  <c r="C5" i="55"/>
  <c r="F5" i="55"/>
  <c r="AR4" i="55"/>
  <c r="E5" i="55"/>
  <c r="G5" i="55"/>
  <c r="S4" i="50"/>
  <c r="T4" i="50" s="1"/>
  <c r="AS4" i="55"/>
  <c r="S4" i="52"/>
  <c r="T4" i="52" s="1"/>
  <c r="AN4" i="51"/>
  <c r="AO4" i="51" s="1"/>
  <c r="K5" i="47"/>
  <c r="H5" i="47"/>
  <c r="L5" i="47"/>
  <c r="F6" i="47"/>
  <c r="D6" i="47"/>
  <c r="J5" i="47"/>
  <c r="E7" i="47"/>
  <c r="M5" i="47"/>
  <c r="G6" i="47"/>
  <c r="I5" i="47"/>
  <c r="N5" i="47"/>
  <c r="C6" i="47" s="1"/>
  <c r="D11" i="41"/>
  <c r="D12" i="41"/>
  <c r="D13" i="41"/>
  <c r="D14" i="41"/>
  <c r="D15" i="41"/>
  <c r="D16" i="41"/>
  <c r="D17" i="41"/>
  <c r="D18" i="41"/>
  <c r="D19" i="41"/>
  <c r="D20" i="41"/>
  <c r="D21" i="41"/>
  <c r="D22" i="41"/>
  <c r="D23" i="41"/>
  <c r="D24" i="41"/>
  <c r="D25" i="41"/>
  <c r="D26" i="41"/>
  <c r="D27" i="41"/>
  <c r="D28" i="41"/>
  <c r="D29" i="41"/>
  <c r="D30" i="41"/>
  <c r="D31" i="41"/>
  <c r="D32" i="41"/>
  <c r="D33" i="41"/>
  <c r="D34" i="41"/>
  <c r="D35" i="41"/>
  <c r="D36" i="41"/>
  <c r="D37" i="41"/>
  <c r="D38" i="41"/>
  <c r="D39" i="41"/>
  <c r="D40" i="41"/>
  <c r="D41" i="41"/>
  <c r="D42" i="41"/>
  <c r="D43" i="41"/>
  <c r="D44" i="41"/>
  <c r="D45" i="41"/>
  <c r="D46" i="41"/>
  <c r="D47" i="41"/>
  <c r="D48" i="41"/>
  <c r="D49" i="41"/>
  <c r="D50" i="41"/>
  <c r="D51" i="41"/>
  <c r="D52" i="41"/>
  <c r="D53" i="41"/>
  <c r="D54" i="41"/>
  <c r="D55" i="41"/>
  <c r="D56" i="41"/>
  <c r="D57" i="41"/>
  <c r="D58" i="41"/>
  <c r="D59" i="41"/>
  <c r="D60" i="41"/>
  <c r="D61" i="41"/>
  <c r="D62" i="41"/>
  <c r="D63" i="41"/>
  <c r="D64" i="41"/>
  <c r="D65" i="41"/>
  <c r="D66" i="41"/>
  <c r="D67" i="41"/>
  <c r="D68" i="41"/>
  <c r="D69" i="41"/>
  <c r="D70" i="41"/>
  <c r="D71" i="41"/>
  <c r="D72" i="41"/>
  <c r="D73" i="41"/>
  <c r="D74" i="41"/>
  <c r="D75" i="41"/>
  <c r="D76" i="41"/>
  <c r="D77" i="41"/>
  <c r="D78" i="41"/>
  <c r="D79" i="41"/>
  <c r="D80" i="41"/>
  <c r="D81" i="41"/>
  <c r="D82" i="41"/>
  <c r="D83" i="41"/>
  <c r="D84" i="41"/>
  <c r="D85" i="41"/>
  <c r="D86" i="41"/>
  <c r="D87" i="41"/>
  <c r="D88" i="41"/>
  <c r="D89" i="41"/>
  <c r="D90" i="41"/>
  <c r="D91" i="41"/>
  <c r="D96" i="41"/>
  <c r="D97" i="41"/>
  <c r="D98" i="41"/>
  <c r="D99" i="41"/>
  <c r="D100" i="41"/>
  <c r="D101" i="41"/>
  <c r="D102" i="41"/>
  <c r="D103" i="41"/>
  <c r="D104" i="41"/>
  <c r="D105" i="41"/>
  <c r="D10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86" i="41"/>
  <c r="B87" i="41"/>
  <c r="B88" i="41"/>
  <c r="B89" i="41"/>
  <c r="B90" i="41"/>
  <c r="B91" i="41"/>
  <c r="B92" i="41"/>
  <c r="B93" i="41"/>
  <c r="B94" i="41"/>
  <c r="B95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96" i="41"/>
  <c r="B97" i="41"/>
  <c r="B98" i="41"/>
  <c r="B99" i="41"/>
  <c r="B100" i="41"/>
  <c r="B101" i="41"/>
  <c r="B102" i="41"/>
  <c r="B103" i="41"/>
  <c r="B104" i="41"/>
  <c r="B105" i="41"/>
  <c r="L27" i="65" l="1"/>
  <c r="K28" i="65"/>
  <c r="M26" i="65"/>
  <c r="L27" i="64"/>
  <c r="K28" i="64" s="1"/>
  <c r="M27" i="64" s="1"/>
  <c r="M26" i="64"/>
  <c r="L27" i="63"/>
  <c r="K28" i="63" s="1"/>
  <c r="M26" i="63"/>
  <c r="L27" i="62"/>
  <c r="K28" i="62" s="1"/>
  <c r="M26" i="62"/>
  <c r="L27" i="61"/>
  <c r="K28" i="61" s="1"/>
  <c r="M26" i="61"/>
  <c r="J27" i="60"/>
  <c r="I28" i="60" s="1"/>
  <c r="K27" i="60" s="1"/>
  <c r="J27" i="59"/>
  <c r="I28" i="59" s="1"/>
  <c r="K26" i="59"/>
  <c r="J27" i="58"/>
  <c r="I28" i="58" s="1"/>
  <c r="K26" i="58"/>
  <c r="J26" i="57"/>
  <c r="I27" i="57" s="1"/>
  <c r="J29" i="56"/>
  <c r="I30" i="56" s="1"/>
  <c r="AP5" i="55"/>
  <c r="AB5" i="49"/>
  <c r="AA5" i="51" s="1"/>
  <c r="Y5" i="49"/>
  <c r="C5" i="52" s="1"/>
  <c r="AA5" i="49"/>
  <c r="E5" i="50" s="1"/>
  <c r="Z5" i="49"/>
  <c r="Y5" i="51" s="1"/>
  <c r="X5" i="49"/>
  <c r="AM5" i="55"/>
  <c r="AE5" i="55"/>
  <c r="BT4" i="35"/>
  <c r="BN4" i="35"/>
  <c r="AF5" i="55"/>
  <c r="AD5" i="55"/>
  <c r="AB5" i="55"/>
  <c r="AG5" i="55"/>
  <c r="AK5" i="55" s="1"/>
  <c r="AC5" i="55"/>
  <c r="C4" i="35"/>
  <c r="S4" i="35" s="1"/>
  <c r="N4" i="35"/>
  <c r="BV4" i="33"/>
  <c r="BP4" i="33"/>
  <c r="M4" i="51"/>
  <c r="N4" i="51"/>
  <c r="G4" i="51"/>
  <c r="H4" i="51"/>
  <c r="P4" i="51"/>
  <c r="J4" i="51"/>
  <c r="O4" i="51"/>
  <c r="I4" i="51"/>
  <c r="V4" i="49"/>
  <c r="T4" i="49"/>
  <c r="S4" i="49"/>
  <c r="U4" i="49"/>
  <c r="R4" i="51"/>
  <c r="L4" i="51"/>
  <c r="BF4" i="33"/>
  <c r="BJ4" i="33"/>
  <c r="K4" i="51"/>
  <c r="Q4" i="51"/>
  <c r="S4" i="33"/>
  <c r="G4" i="33" s="1"/>
  <c r="Q4" i="33"/>
  <c r="E4" i="33" s="1"/>
  <c r="P4" i="33"/>
  <c r="D4" i="33" s="1"/>
  <c r="AB4" i="33" s="1"/>
  <c r="R4" i="33"/>
  <c r="F4" i="33" s="1"/>
  <c r="C4" i="33"/>
  <c r="AU5" i="55"/>
  <c r="K5" i="55"/>
  <c r="M5" i="55"/>
  <c r="AT5" i="55"/>
  <c r="J5" i="55"/>
  <c r="AV5" i="55"/>
  <c r="AW5" i="55"/>
  <c r="L5" i="55"/>
  <c r="AX5" i="55"/>
  <c r="AO5" i="55"/>
  <c r="N5" i="55"/>
  <c r="O5" i="55"/>
  <c r="R5" i="55" s="1"/>
  <c r="AQ5" i="55"/>
  <c r="C5" i="50"/>
  <c r="N6" i="47"/>
  <c r="C7" i="47" s="1"/>
  <c r="H6" i="47"/>
  <c r="I6" i="47"/>
  <c r="K6" i="47"/>
  <c r="G7" i="47"/>
  <c r="M6" i="47"/>
  <c r="E8" i="47"/>
  <c r="D7" i="47"/>
  <c r="J6" i="47"/>
  <c r="F7" i="47"/>
  <c r="L6" i="47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L28" i="65" l="1"/>
  <c r="K29" i="65" s="1"/>
  <c r="M27" i="65"/>
  <c r="L28" i="64"/>
  <c r="K29" i="64" s="1"/>
  <c r="L28" i="63"/>
  <c r="K29" i="63" s="1"/>
  <c r="M28" i="63" s="1"/>
  <c r="M27" i="63"/>
  <c r="L28" i="62"/>
  <c r="K29" i="62" s="1"/>
  <c r="M27" i="62"/>
  <c r="L28" i="61"/>
  <c r="K29" i="61" s="1"/>
  <c r="M27" i="61"/>
  <c r="J28" i="60"/>
  <c r="I29" i="60" s="1"/>
  <c r="K28" i="60" s="1"/>
  <c r="J28" i="59"/>
  <c r="I29" i="59" s="1"/>
  <c r="K27" i="59"/>
  <c r="J28" i="58"/>
  <c r="I29" i="58" s="1"/>
  <c r="K27" i="58"/>
  <c r="J27" i="57"/>
  <c r="I28" i="57" s="1"/>
  <c r="K26" i="57"/>
  <c r="J30" i="56"/>
  <c r="I31" i="56" s="1"/>
  <c r="Z5" i="51"/>
  <c r="E5" i="52"/>
  <c r="Q5" i="52" s="1"/>
  <c r="D5" i="52"/>
  <c r="J5" i="52" s="1"/>
  <c r="AG5" i="49"/>
  <c r="BU4" i="35"/>
  <c r="F5" i="52"/>
  <c r="L5" i="52" s="1"/>
  <c r="F5" i="50"/>
  <c r="L5" i="50" s="1"/>
  <c r="BW4" i="33"/>
  <c r="X5" i="51"/>
  <c r="AJ5" i="51" s="1"/>
  <c r="AH5" i="49"/>
  <c r="AF5" i="49"/>
  <c r="B5" i="50"/>
  <c r="N5" i="50" s="1"/>
  <c r="B5" i="52"/>
  <c r="N5" i="52" s="1"/>
  <c r="W5" i="51"/>
  <c r="AC5" i="51" s="1"/>
  <c r="D5" i="50"/>
  <c r="P5" i="50" s="1"/>
  <c r="AY5" i="33"/>
  <c r="AO5" i="33" s="1"/>
  <c r="AT5" i="33" s="1"/>
  <c r="BQ5" i="33" s="1"/>
  <c r="AJ5" i="49"/>
  <c r="AM5" i="49" s="1"/>
  <c r="AW5" i="35"/>
  <c r="AM5" i="35" s="1"/>
  <c r="BI5" i="35" s="1"/>
  <c r="AI5" i="49"/>
  <c r="AE5" i="49"/>
  <c r="H4" i="49"/>
  <c r="J4" i="33"/>
  <c r="AG4" i="33" s="1"/>
  <c r="I4" i="33"/>
  <c r="N4" i="33"/>
  <c r="AK4" i="33" s="1"/>
  <c r="AE4" i="33"/>
  <c r="L4" i="33"/>
  <c r="AI4" i="33" s="1"/>
  <c r="AC4" i="33"/>
  <c r="M4" i="33"/>
  <c r="AJ4" i="33" s="1"/>
  <c r="AD4" i="33"/>
  <c r="H4" i="33"/>
  <c r="AJ5" i="55"/>
  <c r="AI5" i="55"/>
  <c r="AH5" i="55"/>
  <c r="O4" i="35"/>
  <c r="D4" i="35"/>
  <c r="K4" i="33"/>
  <c r="Y4" i="35"/>
  <c r="H4" i="35"/>
  <c r="AE4" i="35" s="1"/>
  <c r="Z4" i="33"/>
  <c r="S4" i="51"/>
  <c r="T4" i="51" s="1"/>
  <c r="AA4" i="33"/>
  <c r="S5" i="55"/>
  <c r="Q5" i="55"/>
  <c r="P5" i="55"/>
  <c r="AK5" i="51"/>
  <c r="AE5" i="51"/>
  <c r="AF5" i="51"/>
  <c r="AL5" i="51"/>
  <c r="I5" i="50"/>
  <c r="O5" i="50"/>
  <c r="AM5" i="51"/>
  <c r="AG5" i="51"/>
  <c r="I5" i="52"/>
  <c r="O5" i="52"/>
  <c r="K5" i="50"/>
  <c r="Q5" i="50"/>
  <c r="E9" i="47"/>
  <c r="G8" i="47"/>
  <c r="M7" i="47"/>
  <c r="F8" i="47"/>
  <c r="L7" i="47"/>
  <c r="N7" i="47"/>
  <c r="C8" i="47" s="1"/>
  <c r="I7" i="47"/>
  <c r="H7" i="47"/>
  <c r="D8" i="47"/>
  <c r="J7" i="47"/>
  <c r="K7" i="47"/>
  <c r="AA20" i="18"/>
  <c r="AB20" i="18"/>
  <c r="AC20" i="18"/>
  <c r="AD20" i="18"/>
  <c r="AE20" i="18"/>
  <c r="AW20" i="18" s="1"/>
  <c r="AF20" i="18"/>
  <c r="AX20" i="18" s="1"/>
  <c r="AG20" i="18"/>
  <c r="AY20" i="18" s="1"/>
  <c r="AH20" i="18"/>
  <c r="AZ20" i="18" s="1"/>
  <c r="AI20" i="18"/>
  <c r="BA20" i="18" s="1"/>
  <c r="AJ20" i="18"/>
  <c r="BB20" i="18" s="1"/>
  <c r="AK20" i="18"/>
  <c r="BC20" i="18" s="1"/>
  <c r="AL20" i="18"/>
  <c r="BD20" i="18" s="1"/>
  <c r="Z20" i="18"/>
  <c r="K100" i="29"/>
  <c r="I11" i="31"/>
  <c r="I5" i="29"/>
  <c r="J5" i="29"/>
  <c r="K5" i="29"/>
  <c r="L5" i="29"/>
  <c r="I6" i="29"/>
  <c r="I6" i="31" s="1"/>
  <c r="AR12" i="41" s="1"/>
  <c r="J6" i="29"/>
  <c r="K6" i="29"/>
  <c r="L6" i="29"/>
  <c r="I7" i="29"/>
  <c r="J7" i="29"/>
  <c r="K7" i="29"/>
  <c r="L7" i="29"/>
  <c r="L7" i="31" s="1"/>
  <c r="BJ13" i="41" s="1"/>
  <c r="I8" i="29"/>
  <c r="I8" i="31" s="1"/>
  <c r="J8" i="29"/>
  <c r="K8" i="29"/>
  <c r="L8" i="29"/>
  <c r="I9" i="29"/>
  <c r="J9" i="29"/>
  <c r="K9" i="29"/>
  <c r="L9" i="29"/>
  <c r="I10" i="29"/>
  <c r="I10" i="31" s="1"/>
  <c r="AR16" i="41" s="1"/>
  <c r="J10" i="29"/>
  <c r="K10" i="29"/>
  <c r="L10" i="29"/>
  <c r="I11" i="29"/>
  <c r="J11" i="29"/>
  <c r="K11" i="29"/>
  <c r="L11" i="29"/>
  <c r="L11" i="31" s="1"/>
  <c r="BJ17" i="41" s="1"/>
  <c r="I12" i="29"/>
  <c r="J12" i="29"/>
  <c r="K12" i="29"/>
  <c r="L12" i="29"/>
  <c r="I13" i="29"/>
  <c r="J13" i="29"/>
  <c r="K13" i="29"/>
  <c r="L13" i="29"/>
  <c r="I14" i="29"/>
  <c r="H14" i="31" s="1"/>
  <c r="J14" i="29"/>
  <c r="K14" i="29"/>
  <c r="L14" i="29"/>
  <c r="I15" i="29"/>
  <c r="J15" i="29"/>
  <c r="K15" i="29"/>
  <c r="L15" i="29"/>
  <c r="L15" i="31" s="1"/>
  <c r="BJ21" i="41" s="1"/>
  <c r="I16" i="29"/>
  <c r="I16" i="31" s="1"/>
  <c r="J16" i="29"/>
  <c r="K16" i="29"/>
  <c r="L16" i="29"/>
  <c r="I17" i="29"/>
  <c r="J17" i="29"/>
  <c r="K17" i="29"/>
  <c r="L17" i="29"/>
  <c r="I18" i="29"/>
  <c r="I18" i="31" s="1"/>
  <c r="AR24" i="41" s="1"/>
  <c r="J18" i="29"/>
  <c r="K18" i="29"/>
  <c r="L18" i="29"/>
  <c r="I19" i="29"/>
  <c r="J19" i="29"/>
  <c r="K19" i="29"/>
  <c r="L19" i="29"/>
  <c r="I20" i="29"/>
  <c r="I20" i="31" s="1"/>
  <c r="AR26" i="41" s="1"/>
  <c r="J20" i="29"/>
  <c r="K20" i="29"/>
  <c r="L20" i="29"/>
  <c r="I21" i="29"/>
  <c r="J21" i="29"/>
  <c r="K21" i="29"/>
  <c r="L21" i="29"/>
  <c r="I22" i="29"/>
  <c r="J22" i="29"/>
  <c r="K22" i="29"/>
  <c r="L22" i="29"/>
  <c r="I23" i="29"/>
  <c r="J23" i="29"/>
  <c r="K23" i="29"/>
  <c r="L23" i="29"/>
  <c r="L23" i="31" s="1"/>
  <c r="BJ29" i="41" s="1"/>
  <c r="I24" i="29"/>
  <c r="I24" i="31" s="1"/>
  <c r="J24" i="29"/>
  <c r="K24" i="29"/>
  <c r="L24" i="29"/>
  <c r="I25" i="29"/>
  <c r="J25" i="29"/>
  <c r="K25" i="29"/>
  <c r="L25" i="29"/>
  <c r="I26" i="29"/>
  <c r="I26" i="31" s="1"/>
  <c r="AR32" i="41" s="1"/>
  <c r="J26" i="29"/>
  <c r="K26" i="29"/>
  <c r="L26" i="29"/>
  <c r="I27" i="29"/>
  <c r="J27" i="29"/>
  <c r="K27" i="29"/>
  <c r="L27" i="29"/>
  <c r="L27" i="31" s="1"/>
  <c r="BJ33" i="41" s="1"/>
  <c r="I28" i="29"/>
  <c r="J28" i="29"/>
  <c r="K28" i="29"/>
  <c r="L28" i="29"/>
  <c r="I29" i="29"/>
  <c r="J29" i="29"/>
  <c r="K29" i="29"/>
  <c r="L29" i="29"/>
  <c r="I30" i="29"/>
  <c r="J30" i="29"/>
  <c r="K30" i="29"/>
  <c r="L30" i="29"/>
  <c r="I31" i="29"/>
  <c r="J31" i="29"/>
  <c r="K31" i="29"/>
  <c r="L31" i="29"/>
  <c r="I32" i="29"/>
  <c r="I32" i="31" s="1"/>
  <c r="J32" i="29"/>
  <c r="K32" i="29"/>
  <c r="L32" i="29"/>
  <c r="I33" i="29"/>
  <c r="J33" i="29"/>
  <c r="K33" i="29"/>
  <c r="L33" i="29"/>
  <c r="I34" i="29"/>
  <c r="I34" i="31" s="1"/>
  <c r="AR40" i="41" s="1"/>
  <c r="J34" i="29"/>
  <c r="K34" i="29"/>
  <c r="L34" i="29"/>
  <c r="I35" i="29"/>
  <c r="J35" i="29"/>
  <c r="K35" i="29"/>
  <c r="L35" i="29"/>
  <c r="I36" i="29"/>
  <c r="J36" i="29"/>
  <c r="K36" i="29"/>
  <c r="L36" i="29"/>
  <c r="I37" i="29"/>
  <c r="J37" i="29"/>
  <c r="K37" i="29"/>
  <c r="L37" i="29"/>
  <c r="I38" i="29"/>
  <c r="J38" i="29"/>
  <c r="K38" i="29"/>
  <c r="L38" i="29"/>
  <c r="I39" i="29"/>
  <c r="J39" i="29"/>
  <c r="K39" i="29"/>
  <c r="L39" i="29"/>
  <c r="L39" i="31" s="1"/>
  <c r="BJ45" i="41" s="1"/>
  <c r="I40" i="29"/>
  <c r="I40" i="31" s="1"/>
  <c r="AR46" i="41" s="1"/>
  <c r="J40" i="29"/>
  <c r="K40" i="29"/>
  <c r="L40" i="29"/>
  <c r="I41" i="29"/>
  <c r="J41" i="29"/>
  <c r="K41" i="29"/>
  <c r="L41" i="29"/>
  <c r="I42" i="29"/>
  <c r="I42" i="31" s="1"/>
  <c r="AR48" i="41" s="1"/>
  <c r="J42" i="29"/>
  <c r="K42" i="29"/>
  <c r="L42" i="29"/>
  <c r="I43" i="29"/>
  <c r="J43" i="29"/>
  <c r="K43" i="29"/>
  <c r="L43" i="29"/>
  <c r="L43" i="31" s="1"/>
  <c r="BJ49" i="41" s="1"/>
  <c r="I44" i="29"/>
  <c r="J44" i="29"/>
  <c r="K44" i="29"/>
  <c r="L44" i="29"/>
  <c r="I45" i="29"/>
  <c r="J45" i="29"/>
  <c r="K45" i="29"/>
  <c r="L45" i="29"/>
  <c r="I46" i="29"/>
  <c r="I46" i="31" s="1"/>
  <c r="AR52" i="41" s="1"/>
  <c r="J46" i="29"/>
  <c r="K46" i="29"/>
  <c r="L46" i="29"/>
  <c r="I47" i="29"/>
  <c r="J47" i="29"/>
  <c r="K47" i="29"/>
  <c r="L47" i="29"/>
  <c r="L47" i="31" s="1"/>
  <c r="BJ53" i="41" s="1"/>
  <c r="I48" i="29"/>
  <c r="I48" i="31" s="1"/>
  <c r="AR54" i="41" s="1"/>
  <c r="J48" i="29"/>
  <c r="K48" i="29"/>
  <c r="L48" i="29"/>
  <c r="I49" i="29"/>
  <c r="J49" i="29"/>
  <c r="K49" i="29"/>
  <c r="L49" i="29"/>
  <c r="I50" i="29"/>
  <c r="I50" i="31" s="1"/>
  <c r="AR56" i="41" s="1"/>
  <c r="J50" i="29"/>
  <c r="K50" i="29"/>
  <c r="L50" i="29"/>
  <c r="I51" i="29"/>
  <c r="J51" i="29"/>
  <c r="K51" i="29"/>
  <c r="L51" i="29"/>
  <c r="L51" i="31" s="1"/>
  <c r="BJ57" i="41" s="1"/>
  <c r="I52" i="29"/>
  <c r="I52" i="31" s="1"/>
  <c r="AR58" i="41" s="1"/>
  <c r="J52" i="29"/>
  <c r="K52" i="29"/>
  <c r="L52" i="29"/>
  <c r="I53" i="29"/>
  <c r="J53" i="29"/>
  <c r="K53" i="29"/>
  <c r="L53" i="29"/>
  <c r="I54" i="29"/>
  <c r="K54" i="31" s="1"/>
  <c r="BD60" i="41" s="1"/>
  <c r="J54" i="29"/>
  <c r="K54" i="29"/>
  <c r="L54" i="29"/>
  <c r="I55" i="29"/>
  <c r="J55" i="29"/>
  <c r="K55" i="29"/>
  <c r="L55" i="29"/>
  <c r="L55" i="31" s="1"/>
  <c r="BJ61" i="41" s="1"/>
  <c r="I56" i="29"/>
  <c r="I56" i="31" s="1"/>
  <c r="AR62" i="41" s="1"/>
  <c r="J56" i="29"/>
  <c r="K56" i="29"/>
  <c r="L56" i="29"/>
  <c r="I57" i="29"/>
  <c r="J57" i="29"/>
  <c r="K57" i="29"/>
  <c r="L57" i="29"/>
  <c r="I58" i="29"/>
  <c r="I58" i="31" s="1"/>
  <c r="AR64" i="41" s="1"/>
  <c r="J58" i="29"/>
  <c r="K58" i="29"/>
  <c r="L58" i="29"/>
  <c r="I59" i="29"/>
  <c r="J59" i="29"/>
  <c r="K59" i="29"/>
  <c r="L59" i="29"/>
  <c r="L59" i="31" s="1"/>
  <c r="BJ65" i="41" s="1"/>
  <c r="I60" i="29"/>
  <c r="J60" i="29"/>
  <c r="K60" i="29"/>
  <c r="L60" i="29"/>
  <c r="I61" i="29"/>
  <c r="J61" i="29"/>
  <c r="K61" i="29"/>
  <c r="L61" i="29"/>
  <c r="L61" i="31" s="1"/>
  <c r="BJ67" i="41" s="1"/>
  <c r="I62" i="29"/>
  <c r="J62" i="29"/>
  <c r="K62" i="29"/>
  <c r="L62" i="29"/>
  <c r="I63" i="29"/>
  <c r="J63" i="29"/>
  <c r="K63" i="29"/>
  <c r="L63" i="29"/>
  <c r="L63" i="31" s="1"/>
  <c r="BJ69" i="41" s="1"/>
  <c r="I64" i="29"/>
  <c r="I64" i="31" s="1"/>
  <c r="AR70" i="41" s="1"/>
  <c r="J64" i="29"/>
  <c r="K64" i="29"/>
  <c r="L64" i="29"/>
  <c r="I65" i="29"/>
  <c r="J65" i="29"/>
  <c r="K65" i="29"/>
  <c r="L65" i="29"/>
  <c r="I66" i="29"/>
  <c r="I66" i="31" s="1"/>
  <c r="AR72" i="41" s="1"/>
  <c r="J66" i="29"/>
  <c r="K66" i="29"/>
  <c r="L66" i="29"/>
  <c r="I67" i="29"/>
  <c r="J67" i="29"/>
  <c r="K67" i="29"/>
  <c r="L67" i="29"/>
  <c r="I68" i="29"/>
  <c r="J68" i="29"/>
  <c r="K68" i="29"/>
  <c r="L68" i="29"/>
  <c r="I69" i="29"/>
  <c r="J69" i="29"/>
  <c r="K69" i="29"/>
  <c r="L69" i="29"/>
  <c r="L69" i="31" s="1"/>
  <c r="BJ75" i="41" s="1"/>
  <c r="I70" i="29"/>
  <c r="I70" i="31" s="1"/>
  <c r="AR76" i="41" s="1"/>
  <c r="J70" i="29"/>
  <c r="K70" i="29"/>
  <c r="L70" i="29"/>
  <c r="I71" i="29"/>
  <c r="J71" i="29"/>
  <c r="K71" i="29"/>
  <c r="L71" i="29"/>
  <c r="L71" i="31" s="1"/>
  <c r="BJ77" i="41" s="1"/>
  <c r="I72" i="29"/>
  <c r="I72" i="31" s="1"/>
  <c r="AR78" i="41" s="1"/>
  <c r="J72" i="29"/>
  <c r="K72" i="29"/>
  <c r="L72" i="29"/>
  <c r="I73" i="29"/>
  <c r="J73" i="29"/>
  <c r="K73" i="29"/>
  <c r="L73" i="29"/>
  <c r="I74" i="29"/>
  <c r="I74" i="31" s="1"/>
  <c r="AR80" i="41" s="1"/>
  <c r="J74" i="29"/>
  <c r="K74" i="29"/>
  <c r="L74" i="29"/>
  <c r="I75" i="29"/>
  <c r="J75" i="29"/>
  <c r="K75" i="29"/>
  <c r="L75" i="29"/>
  <c r="I76" i="29"/>
  <c r="J76" i="29"/>
  <c r="K76" i="29"/>
  <c r="L76" i="29"/>
  <c r="I77" i="29"/>
  <c r="J77" i="29"/>
  <c r="K77" i="29"/>
  <c r="K77" i="31" s="1"/>
  <c r="BD83" i="41" s="1"/>
  <c r="L77" i="29"/>
  <c r="L77" i="31" s="1"/>
  <c r="BJ83" i="41" s="1"/>
  <c r="I78" i="29"/>
  <c r="J78" i="29"/>
  <c r="K78" i="29"/>
  <c r="L78" i="29"/>
  <c r="I79" i="29"/>
  <c r="J79" i="29"/>
  <c r="K79" i="29"/>
  <c r="L79" i="29"/>
  <c r="L79" i="31" s="1"/>
  <c r="BJ85" i="41" s="1"/>
  <c r="I80" i="29"/>
  <c r="I80" i="31" s="1"/>
  <c r="AR86" i="41" s="1"/>
  <c r="J80" i="29"/>
  <c r="K80" i="29"/>
  <c r="L80" i="29"/>
  <c r="I81" i="29"/>
  <c r="J81" i="29"/>
  <c r="K81" i="29"/>
  <c r="L81" i="29"/>
  <c r="I82" i="29"/>
  <c r="I82" i="31" s="1"/>
  <c r="AR88" i="41" s="1"/>
  <c r="J82" i="29"/>
  <c r="K82" i="29"/>
  <c r="L82" i="29"/>
  <c r="I83" i="29"/>
  <c r="J83" i="29"/>
  <c r="K83" i="29"/>
  <c r="L83" i="29"/>
  <c r="L83" i="31" s="1"/>
  <c r="BJ89" i="41" s="1"/>
  <c r="I84" i="29"/>
  <c r="L84" i="31" s="1"/>
  <c r="BJ90" i="41" s="1"/>
  <c r="J84" i="29"/>
  <c r="K84" i="29"/>
  <c r="L84" i="29"/>
  <c r="I85" i="29"/>
  <c r="J85" i="29"/>
  <c r="K85" i="29"/>
  <c r="L85" i="29"/>
  <c r="L85" i="31" s="1"/>
  <c r="BJ91" i="41" s="1"/>
  <c r="I86" i="29"/>
  <c r="J86" i="29"/>
  <c r="K86" i="29"/>
  <c r="L86" i="29"/>
  <c r="I87" i="29"/>
  <c r="J87" i="29"/>
  <c r="K87" i="29"/>
  <c r="L87" i="29"/>
  <c r="I88" i="29"/>
  <c r="I88" i="31" s="1"/>
  <c r="AR94" i="41" s="1"/>
  <c r="J88" i="29"/>
  <c r="K88" i="29"/>
  <c r="L88" i="29"/>
  <c r="I89" i="29"/>
  <c r="J89" i="29"/>
  <c r="K89" i="29"/>
  <c r="L89" i="29"/>
  <c r="I90" i="29"/>
  <c r="J90" i="29"/>
  <c r="K90" i="29"/>
  <c r="L90" i="29"/>
  <c r="I91" i="29"/>
  <c r="J91" i="29"/>
  <c r="K91" i="29"/>
  <c r="L91" i="29"/>
  <c r="L91" i="31" s="1"/>
  <c r="BJ97" i="41" s="1"/>
  <c r="I92" i="29"/>
  <c r="J92" i="29"/>
  <c r="K92" i="29"/>
  <c r="L92" i="29"/>
  <c r="I93" i="29"/>
  <c r="J93" i="29"/>
  <c r="K93" i="29"/>
  <c r="L93" i="29"/>
  <c r="I94" i="29"/>
  <c r="I94" i="31" s="1"/>
  <c r="AR100" i="41" s="1"/>
  <c r="J94" i="29"/>
  <c r="K94" i="29"/>
  <c r="L94" i="29"/>
  <c r="I95" i="29"/>
  <c r="J95" i="29"/>
  <c r="K95" i="29"/>
  <c r="L95" i="29"/>
  <c r="L95" i="31" s="1"/>
  <c r="BJ101" i="41" s="1"/>
  <c r="I96" i="29"/>
  <c r="I96" i="31" s="1"/>
  <c r="AR102" i="41" s="1"/>
  <c r="J96" i="29"/>
  <c r="K96" i="29"/>
  <c r="L96" i="29"/>
  <c r="I97" i="29"/>
  <c r="J97" i="29"/>
  <c r="K97" i="29"/>
  <c r="L97" i="29"/>
  <c r="I98" i="29"/>
  <c r="I98" i="31" s="1"/>
  <c r="AR104" i="41" s="1"/>
  <c r="J98" i="29"/>
  <c r="K98" i="29"/>
  <c r="L98" i="29"/>
  <c r="I99" i="29"/>
  <c r="J99" i="29"/>
  <c r="K99" i="29"/>
  <c r="L99" i="29"/>
  <c r="L99" i="31" s="1"/>
  <c r="BJ105" i="41" s="1"/>
  <c r="D5" i="29"/>
  <c r="C5" i="31" s="1"/>
  <c r="C11" i="41" s="1"/>
  <c r="H11" i="41" s="1"/>
  <c r="E5" i="29"/>
  <c r="F5" i="29"/>
  <c r="G5" i="29"/>
  <c r="D6" i="29"/>
  <c r="E6" i="29"/>
  <c r="F6" i="29"/>
  <c r="G6" i="29"/>
  <c r="E6" i="31" s="1"/>
  <c r="T12" i="41" s="1"/>
  <c r="D7" i="29"/>
  <c r="E7" i="29"/>
  <c r="F7" i="29"/>
  <c r="G7" i="29"/>
  <c r="D8" i="29"/>
  <c r="E8" i="29"/>
  <c r="E8" i="31" s="1"/>
  <c r="T14" i="41" s="1"/>
  <c r="F8" i="29"/>
  <c r="G8" i="29"/>
  <c r="D9" i="29"/>
  <c r="E9" i="29"/>
  <c r="F9" i="29"/>
  <c r="G9" i="29"/>
  <c r="D10" i="29"/>
  <c r="E10" i="29"/>
  <c r="F10" i="29"/>
  <c r="G10" i="29"/>
  <c r="G10" i="31" s="1"/>
  <c r="AF16" i="41" s="1"/>
  <c r="D11" i="29"/>
  <c r="D11" i="31" s="1"/>
  <c r="N17" i="41" s="1"/>
  <c r="E11" i="29"/>
  <c r="F11" i="29"/>
  <c r="G11" i="29"/>
  <c r="D12" i="29"/>
  <c r="E12" i="29"/>
  <c r="F12" i="29"/>
  <c r="G12" i="29"/>
  <c r="G12" i="31" s="1"/>
  <c r="AF18" i="41" s="1"/>
  <c r="D13" i="29"/>
  <c r="D13" i="31" s="1"/>
  <c r="N19" i="41" s="1"/>
  <c r="E13" i="29"/>
  <c r="F13" i="29"/>
  <c r="G13" i="29"/>
  <c r="D14" i="29"/>
  <c r="E14" i="29"/>
  <c r="F14" i="29"/>
  <c r="G14" i="29"/>
  <c r="G14" i="31" s="1"/>
  <c r="AF20" i="41" s="1"/>
  <c r="D15" i="29"/>
  <c r="E15" i="29"/>
  <c r="F15" i="29"/>
  <c r="G15" i="29"/>
  <c r="D16" i="29"/>
  <c r="E16" i="29"/>
  <c r="F16" i="29"/>
  <c r="G16" i="29"/>
  <c r="D17" i="29"/>
  <c r="E17" i="29"/>
  <c r="F17" i="29"/>
  <c r="G17" i="29"/>
  <c r="D18" i="29"/>
  <c r="E18" i="29"/>
  <c r="F18" i="29"/>
  <c r="G18" i="29"/>
  <c r="G18" i="31" s="1"/>
  <c r="AF24" i="41" s="1"/>
  <c r="D19" i="29"/>
  <c r="G19" i="31" s="1"/>
  <c r="E19" i="29"/>
  <c r="F19" i="29"/>
  <c r="G19" i="29"/>
  <c r="D20" i="29"/>
  <c r="E20" i="29"/>
  <c r="F20" i="29"/>
  <c r="G20" i="29"/>
  <c r="G20" i="31" s="1"/>
  <c r="AF26" i="41" s="1"/>
  <c r="D21" i="29"/>
  <c r="D21" i="31" s="1"/>
  <c r="N27" i="41" s="1"/>
  <c r="E21" i="29"/>
  <c r="F21" i="29"/>
  <c r="G21" i="29"/>
  <c r="D22" i="29"/>
  <c r="E22" i="29"/>
  <c r="F22" i="29"/>
  <c r="G22" i="29"/>
  <c r="G22" i="31" s="1"/>
  <c r="AF28" i="41" s="1"/>
  <c r="D23" i="29"/>
  <c r="D23" i="31" s="1"/>
  <c r="N29" i="41" s="1"/>
  <c r="E23" i="29"/>
  <c r="F23" i="29"/>
  <c r="G23" i="29"/>
  <c r="D24" i="29"/>
  <c r="E24" i="29"/>
  <c r="F24" i="29"/>
  <c r="G24" i="29"/>
  <c r="D25" i="29"/>
  <c r="E25" i="29"/>
  <c r="F25" i="29"/>
  <c r="G25" i="29"/>
  <c r="D26" i="29"/>
  <c r="D26" i="31" s="1"/>
  <c r="E26" i="29"/>
  <c r="F26" i="29"/>
  <c r="G26" i="29"/>
  <c r="G26" i="31" s="1"/>
  <c r="AF32" i="41" s="1"/>
  <c r="D27" i="29"/>
  <c r="E27" i="31" s="1"/>
  <c r="T33" i="41" s="1"/>
  <c r="E27" i="29"/>
  <c r="F27" i="29"/>
  <c r="G27" i="29"/>
  <c r="D28" i="29"/>
  <c r="E28" i="29"/>
  <c r="F28" i="29"/>
  <c r="G28" i="29"/>
  <c r="G28" i="31" s="1"/>
  <c r="AF34" i="41" s="1"/>
  <c r="D29" i="29"/>
  <c r="D29" i="31" s="1"/>
  <c r="N35" i="41" s="1"/>
  <c r="E29" i="29"/>
  <c r="F29" i="29"/>
  <c r="G29" i="29"/>
  <c r="D30" i="29"/>
  <c r="E30" i="29"/>
  <c r="F30" i="29"/>
  <c r="G30" i="29"/>
  <c r="D31" i="29"/>
  <c r="E31" i="29"/>
  <c r="F31" i="29"/>
  <c r="G31" i="29"/>
  <c r="D32" i="29"/>
  <c r="E32" i="29"/>
  <c r="F32" i="29"/>
  <c r="G32" i="29"/>
  <c r="D33" i="29"/>
  <c r="E33" i="29"/>
  <c r="F33" i="29"/>
  <c r="G33" i="29"/>
  <c r="D34" i="29"/>
  <c r="E34" i="29"/>
  <c r="F34" i="29"/>
  <c r="G34" i="29"/>
  <c r="G34" i="31" s="1"/>
  <c r="AF40" i="41" s="1"/>
  <c r="D35" i="29"/>
  <c r="G35" i="31" s="1"/>
  <c r="E35" i="29"/>
  <c r="F35" i="29"/>
  <c r="G35" i="29"/>
  <c r="D36" i="29"/>
  <c r="E36" i="29"/>
  <c r="F36" i="29"/>
  <c r="G36" i="29"/>
  <c r="D37" i="29"/>
  <c r="D37" i="31" s="1"/>
  <c r="N43" i="41" s="1"/>
  <c r="E37" i="29"/>
  <c r="F37" i="29"/>
  <c r="G37" i="29"/>
  <c r="D38" i="29"/>
  <c r="E38" i="29"/>
  <c r="F38" i="29"/>
  <c r="G38" i="29"/>
  <c r="G38" i="31" s="1"/>
  <c r="AF44" i="41" s="1"/>
  <c r="D39" i="29"/>
  <c r="D39" i="31" s="1"/>
  <c r="N45" i="41" s="1"/>
  <c r="E39" i="29"/>
  <c r="F39" i="29"/>
  <c r="G39" i="29"/>
  <c r="D40" i="29"/>
  <c r="E40" i="29"/>
  <c r="F40" i="29"/>
  <c r="G40" i="29"/>
  <c r="D41" i="29"/>
  <c r="E41" i="29"/>
  <c r="F41" i="29"/>
  <c r="G41" i="29"/>
  <c r="D42" i="29"/>
  <c r="E42" i="29"/>
  <c r="F42" i="29"/>
  <c r="G42" i="29"/>
  <c r="G42" i="31" s="1"/>
  <c r="AF48" i="41" s="1"/>
  <c r="D43" i="29"/>
  <c r="D43" i="31" s="1"/>
  <c r="N49" i="41" s="1"/>
  <c r="E43" i="29"/>
  <c r="F43" i="29"/>
  <c r="G43" i="29"/>
  <c r="D44" i="29"/>
  <c r="E44" i="29"/>
  <c r="F44" i="29"/>
  <c r="G44" i="29"/>
  <c r="G44" i="31" s="1"/>
  <c r="AF50" i="41" s="1"/>
  <c r="D45" i="29"/>
  <c r="E45" i="29"/>
  <c r="F45" i="29"/>
  <c r="G45" i="29"/>
  <c r="D46" i="29"/>
  <c r="E46" i="29"/>
  <c r="F46" i="29"/>
  <c r="G46" i="29"/>
  <c r="G46" i="31" s="1"/>
  <c r="AF52" i="41" s="1"/>
  <c r="D47" i="29"/>
  <c r="E47" i="29"/>
  <c r="F47" i="29"/>
  <c r="G47" i="29"/>
  <c r="D48" i="29"/>
  <c r="E48" i="29"/>
  <c r="F48" i="29"/>
  <c r="G48" i="29"/>
  <c r="D49" i="29"/>
  <c r="E49" i="29"/>
  <c r="F49" i="29"/>
  <c r="G49" i="29"/>
  <c r="D50" i="29"/>
  <c r="E50" i="29"/>
  <c r="F50" i="29"/>
  <c r="G50" i="29"/>
  <c r="G50" i="31" s="1"/>
  <c r="AF56" i="41" s="1"/>
  <c r="D51" i="29"/>
  <c r="G51" i="31" s="1"/>
  <c r="AF57" i="41" s="1"/>
  <c r="E51" i="29"/>
  <c r="F51" i="29"/>
  <c r="G51" i="29"/>
  <c r="D52" i="29"/>
  <c r="E52" i="29"/>
  <c r="F52" i="29"/>
  <c r="G52" i="29"/>
  <c r="G52" i="31" s="1"/>
  <c r="AF58" i="41" s="1"/>
  <c r="D53" i="29"/>
  <c r="E53" i="29"/>
  <c r="F53" i="29"/>
  <c r="G53" i="29"/>
  <c r="D54" i="29"/>
  <c r="E54" i="29"/>
  <c r="F54" i="29"/>
  <c r="G54" i="29"/>
  <c r="G54" i="31" s="1"/>
  <c r="AF60" i="41" s="1"/>
  <c r="D55" i="29"/>
  <c r="E55" i="29"/>
  <c r="F55" i="29"/>
  <c r="G55" i="29"/>
  <c r="D56" i="29"/>
  <c r="E56" i="29"/>
  <c r="F56" i="29"/>
  <c r="G56" i="29"/>
  <c r="D57" i="29"/>
  <c r="E57" i="29"/>
  <c r="F57" i="29"/>
  <c r="G57" i="29"/>
  <c r="D58" i="29"/>
  <c r="E58" i="29"/>
  <c r="F58" i="29"/>
  <c r="G58" i="29"/>
  <c r="G58" i="31" s="1"/>
  <c r="AF64" i="41" s="1"/>
  <c r="D59" i="29"/>
  <c r="D59" i="31" s="1"/>
  <c r="N65" i="41" s="1"/>
  <c r="E59" i="29"/>
  <c r="F59" i="29"/>
  <c r="G59" i="29"/>
  <c r="D60" i="29"/>
  <c r="E60" i="29"/>
  <c r="E60" i="31" s="1"/>
  <c r="T66" i="41" s="1"/>
  <c r="F60" i="29"/>
  <c r="G60" i="29"/>
  <c r="G60" i="31" s="1"/>
  <c r="AF66" i="41" s="1"/>
  <c r="D61" i="29"/>
  <c r="D61" i="31" s="1"/>
  <c r="N67" i="41" s="1"/>
  <c r="E61" i="29"/>
  <c r="F61" i="29"/>
  <c r="G61" i="29"/>
  <c r="D62" i="29"/>
  <c r="E62" i="29"/>
  <c r="F62" i="29"/>
  <c r="G62" i="29"/>
  <c r="G62" i="31" s="1"/>
  <c r="AF68" i="41" s="1"/>
  <c r="D63" i="29"/>
  <c r="E63" i="29"/>
  <c r="F63" i="29"/>
  <c r="G63" i="29"/>
  <c r="D64" i="29"/>
  <c r="E64" i="29"/>
  <c r="F64" i="29"/>
  <c r="G64" i="29"/>
  <c r="D65" i="29"/>
  <c r="E65" i="29"/>
  <c r="F65" i="29"/>
  <c r="G65" i="29"/>
  <c r="D66" i="29"/>
  <c r="E66" i="29"/>
  <c r="F66" i="29"/>
  <c r="G66" i="29"/>
  <c r="G66" i="31" s="1"/>
  <c r="AF72" i="41" s="1"/>
  <c r="D67" i="29"/>
  <c r="E67" i="29"/>
  <c r="F67" i="29"/>
  <c r="G67" i="29"/>
  <c r="D68" i="29"/>
  <c r="E68" i="29"/>
  <c r="F68" i="29"/>
  <c r="G68" i="29"/>
  <c r="D69" i="29"/>
  <c r="D69" i="31" s="1"/>
  <c r="N75" i="41" s="1"/>
  <c r="E69" i="29"/>
  <c r="F69" i="29"/>
  <c r="G69" i="29"/>
  <c r="D70" i="29"/>
  <c r="E70" i="31" s="1"/>
  <c r="T76" i="41" s="1"/>
  <c r="E70" i="29"/>
  <c r="F70" i="29"/>
  <c r="G70" i="29"/>
  <c r="F70" i="31" s="1"/>
  <c r="Z76" i="41" s="1"/>
  <c r="D71" i="29"/>
  <c r="D71" i="31" s="1"/>
  <c r="N77" i="41" s="1"/>
  <c r="E71" i="29"/>
  <c r="F71" i="29"/>
  <c r="G71" i="29"/>
  <c r="D72" i="29"/>
  <c r="E72" i="29"/>
  <c r="F72" i="29"/>
  <c r="G72" i="29"/>
  <c r="D73" i="29"/>
  <c r="E73" i="29"/>
  <c r="F73" i="29"/>
  <c r="G73" i="29"/>
  <c r="D74" i="29"/>
  <c r="E74" i="29"/>
  <c r="F74" i="29"/>
  <c r="G74" i="29"/>
  <c r="G74" i="31" s="1"/>
  <c r="AF80" i="41" s="1"/>
  <c r="D75" i="29"/>
  <c r="E75" i="29"/>
  <c r="F75" i="29"/>
  <c r="G75" i="29"/>
  <c r="D76" i="29"/>
  <c r="E76" i="29"/>
  <c r="F76" i="29"/>
  <c r="G76" i="29"/>
  <c r="G76" i="31" s="1"/>
  <c r="AF82" i="41" s="1"/>
  <c r="D77" i="29"/>
  <c r="E77" i="29"/>
  <c r="F77" i="29"/>
  <c r="G77" i="29"/>
  <c r="D78" i="29"/>
  <c r="E78" i="29"/>
  <c r="F78" i="29"/>
  <c r="G78" i="29"/>
  <c r="G78" i="31" s="1"/>
  <c r="AF84" i="41" s="1"/>
  <c r="D79" i="29"/>
  <c r="E79" i="29"/>
  <c r="F79" i="29"/>
  <c r="G79" i="29"/>
  <c r="D80" i="29"/>
  <c r="E80" i="29"/>
  <c r="F80" i="29"/>
  <c r="G80" i="29"/>
  <c r="D81" i="29"/>
  <c r="E81" i="29"/>
  <c r="F81" i="29"/>
  <c r="G81" i="29"/>
  <c r="D82" i="29"/>
  <c r="E82" i="29"/>
  <c r="F82" i="29"/>
  <c r="G82" i="29"/>
  <c r="G82" i="31" s="1"/>
  <c r="AF88" i="41" s="1"/>
  <c r="D83" i="29"/>
  <c r="E83" i="29"/>
  <c r="F83" i="29"/>
  <c r="G83" i="29"/>
  <c r="D84" i="29"/>
  <c r="D84" i="31" s="1"/>
  <c r="N90" i="41" s="1"/>
  <c r="E84" i="29"/>
  <c r="F84" i="29"/>
  <c r="G84" i="29"/>
  <c r="G84" i="31" s="1"/>
  <c r="AF90" i="41" s="1"/>
  <c r="D85" i="29"/>
  <c r="C85" i="31" s="1"/>
  <c r="C91" i="41" s="1"/>
  <c r="H91" i="41" s="1"/>
  <c r="E85" i="29"/>
  <c r="F85" i="29"/>
  <c r="G85" i="29"/>
  <c r="D86" i="29"/>
  <c r="E86" i="29"/>
  <c r="F86" i="29"/>
  <c r="G86" i="29"/>
  <c r="G86" i="31" s="1"/>
  <c r="AF92" i="41" s="1"/>
  <c r="D87" i="29"/>
  <c r="D87" i="31" s="1"/>
  <c r="N93" i="41" s="1"/>
  <c r="E87" i="29"/>
  <c r="F87" i="29"/>
  <c r="G87" i="29"/>
  <c r="D88" i="29"/>
  <c r="E88" i="29"/>
  <c r="F88" i="29"/>
  <c r="G88" i="29"/>
  <c r="D89" i="29"/>
  <c r="E89" i="29"/>
  <c r="F89" i="29"/>
  <c r="G89" i="29"/>
  <c r="D90" i="29"/>
  <c r="E90" i="29"/>
  <c r="F90" i="29"/>
  <c r="F100" i="29" s="1"/>
  <c r="G90" i="29"/>
  <c r="D90" i="31" s="1"/>
  <c r="N96" i="41" s="1"/>
  <c r="D91" i="29"/>
  <c r="D91" i="31" s="1"/>
  <c r="N97" i="41" s="1"/>
  <c r="E91" i="29"/>
  <c r="F91" i="29"/>
  <c r="G91" i="29"/>
  <c r="D92" i="29"/>
  <c r="E92" i="29"/>
  <c r="F92" i="29"/>
  <c r="G92" i="29"/>
  <c r="G92" i="31" s="1"/>
  <c r="AF98" i="41" s="1"/>
  <c r="D93" i="29"/>
  <c r="D93" i="31" s="1"/>
  <c r="N99" i="41" s="1"/>
  <c r="E93" i="29"/>
  <c r="F93" i="29"/>
  <c r="G93" i="29"/>
  <c r="D94" i="29"/>
  <c r="E94" i="29"/>
  <c r="F94" i="29"/>
  <c r="G94" i="29"/>
  <c r="G94" i="31" s="1"/>
  <c r="AF100" i="41" s="1"/>
  <c r="D95" i="29"/>
  <c r="D95" i="31" s="1"/>
  <c r="N101" i="41" s="1"/>
  <c r="E95" i="29"/>
  <c r="F95" i="29"/>
  <c r="G95" i="29"/>
  <c r="D96" i="29"/>
  <c r="E96" i="29"/>
  <c r="F96" i="29"/>
  <c r="G96" i="29"/>
  <c r="D97" i="29"/>
  <c r="E97" i="29"/>
  <c r="F97" i="29"/>
  <c r="G97" i="29"/>
  <c r="D98" i="29"/>
  <c r="E98" i="29"/>
  <c r="F98" i="29"/>
  <c r="G98" i="29"/>
  <c r="G98" i="31" s="1"/>
  <c r="AF104" i="41" s="1"/>
  <c r="D99" i="29"/>
  <c r="F99" i="31" s="1"/>
  <c r="E99" i="29"/>
  <c r="F99" i="29"/>
  <c r="G99" i="29"/>
  <c r="J4" i="29"/>
  <c r="K4" i="29"/>
  <c r="L4" i="29"/>
  <c r="I4" i="29"/>
  <c r="E4" i="29"/>
  <c r="F4" i="29"/>
  <c r="G4" i="29"/>
  <c r="D4" i="29"/>
  <c r="H5" i="29"/>
  <c r="H6" i="29"/>
  <c r="H7" i="29"/>
  <c r="H8" i="29"/>
  <c r="H9" i="29"/>
  <c r="K9" i="31" s="1"/>
  <c r="BD15" i="41" s="1"/>
  <c r="H10" i="29"/>
  <c r="H11" i="29"/>
  <c r="H12" i="29"/>
  <c r="H13" i="29"/>
  <c r="H14" i="29"/>
  <c r="H15" i="29"/>
  <c r="H16" i="29"/>
  <c r="H17" i="29"/>
  <c r="H18" i="29"/>
  <c r="H19" i="29"/>
  <c r="H20" i="29"/>
  <c r="H21" i="29"/>
  <c r="H22" i="29"/>
  <c r="H23" i="29"/>
  <c r="H24" i="29"/>
  <c r="H25" i="29"/>
  <c r="I25" i="31" s="1"/>
  <c r="AR31" i="41" s="1"/>
  <c r="H26" i="29"/>
  <c r="H27" i="29"/>
  <c r="H28" i="29"/>
  <c r="H29" i="29"/>
  <c r="H30" i="29"/>
  <c r="H31" i="29"/>
  <c r="H32" i="29"/>
  <c r="H33" i="29"/>
  <c r="H34" i="29"/>
  <c r="H35" i="29"/>
  <c r="H36" i="29"/>
  <c r="H37" i="29"/>
  <c r="H38" i="29"/>
  <c r="H39" i="29"/>
  <c r="H40" i="29"/>
  <c r="H41" i="29"/>
  <c r="H41" i="31" s="1"/>
  <c r="AL47" i="41" s="1"/>
  <c r="H42" i="29"/>
  <c r="H43" i="29"/>
  <c r="H44" i="29"/>
  <c r="H45" i="29"/>
  <c r="H46" i="29"/>
  <c r="H47" i="29"/>
  <c r="H48" i="29"/>
  <c r="H49" i="29"/>
  <c r="H50" i="29"/>
  <c r="H51" i="29"/>
  <c r="H52" i="29"/>
  <c r="H53" i="29"/>
  <c r="H54" i="29"/>
  <c r="H55" i="29"/>
  <c r="H56" i="29"/>
  <c r="H57" i="29"/>
  <c r="I57" i="31" s="1"/>
  <c r="AR63" i="41" s="1"/>
  <c r="H58" i="29"/>
  <c r="H59" i="29"/>
  <c r="H60" i="29"/>
  <c r="H61" i="29"/>
  <c r="H62" i="29"/>
  <c r="H63" i="29"/>
  <c r="H64" i="29"/>
  <c r="H65" i="29"/>
  <c r="H66" i="29"/>
  <c r="H67" i="29"/>
  <c r="H68" i="29"/>
  <c r="H69" i="29"/>
  <c r="H70" i="29"/>
  <c r="H71" i="29"/>
  <c r="H72" i="29"/>
  <c r="H73" i="29"/>
  <c r="H74" i="29"/>
  <c r="H75" i="29"/>
  <c r="H76" i="29"/>
  <c r="H77" i="29"/>
  <c r="H78" i="29"/>
  <c r="H79" i="29"/>
  <c r="H80" i="29"/>
  <c r="H81" i="29"/>
  <c r="H82" i="29"/>
  <c r="H83" i="29"/>
  <c r="H84" i="29"/>
  <c r="H85" i="29"/>
  <c r="H86" i="29"/>
  <c r="H87" i="29"/>
  <c r="H88" i="29"/>
  <c r="H89" i="29"/>
  <c r="H89" i="31" s="1"/>
  <c r="AL95" i="41" s="1"/>
  <c r="H90" i="29"/>
  <c r="H91" i="29"/>
  <c r="H92" i="29"/>
  <c r="H93" i="29"/>
  <c r="H94" i="29"/>
  <c r="H95" i="29"/>
  <c r="H96" i="29"/>
  <c r="H97" i="29"/>
  <c r="H98" i="29"/>
  <c r="H99" i="29"/>
  <c r="H4" i="29"/>
  <c r="C5" i="29"/>
  <c r="C6" i="29"/>
  <c r="C7" i="29"/>
  <c r="C8" i="29"/>
  <c r="C9" i="29"/>
  <c r="F9" i="31" s="1"/>
  <c r="Z15" i="41" s="1"/>
  <c r="C10" i="29"/>
  <c r="C11" i="29"/>
  <c r="C12" i="29"/>
  <c r="C13" i="29"/>
  <c r="C14" i="29"/>
  <c r="C15" i="29"/>
  <c r="C16" i="29"/>
  <c r="E16" i="31" s="1"/>
  <c r="T22" i="41" s="1"/>
  <c r="C17" i="29"/>
  <c r="G17" i="31" s="1"/>
  <c r="AF23" i="41" s="1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2" i="31" s="1"/>
  <c r="C38" i="41" s="1"/>
  <c r="H38" i="41" s="1"/>
  <c r="C33" i="29"/>
  <c r="F33" i="31" s="1"/>
  <c r="Z39" i="41" s="1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49" i="31" s="1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C63" i="29"/>
  <c r="C64" i="29"/>
  <c r="C64" i="31" s="1"/>
  <c r="C70" i="41" s="1"/>
  <c r="H70" i="41" s="1"/>
  <c r="C65" i="29"/>
  <c r="C66" i="29"/>
  <c r="C67" i="29"/>
  <c r="C68" i="29"/>
  <c r="C69" i="29"/>
  <c r="C70" i="29"/>
  <c r="C71" i="29"/>
  <c r="C72" i="29"/>
  <c r="C73" i="29"/>
  <c r="C74" i="29"/>
  <c r="C75" i="29"/>
  <c r="C76" i="29"/>
  <c r="C77" i="29"/>
  <c r="C78" i="29"/>
  <c r="C79" i="29"/>
  <c r="C80" i="29"/>
  <c r="C81" i="29"/>
  <c r="C81" i="31" s="1"/>
  <c r="C87" i="41" s="1"/>
  <c r="H87" i="41" s="1"/>
  <c r="C82" i="29"/>
  <c r="C83" i="29"/>
  <c r="C84" i="29"/>
  <c r="C85" i="29"/>
  <c r="C86" i="29"/>
  <c r="C87" i="29"/>
  <c r="C88" i="29"/>
  <c r="C89" i="29"/>
  <c r="C90" i="29"/>
  <c r="C91" i="29"/>
  <c r="C92" i="29"/>
  <c r="C93" i="29"/>
  <c r="C94" i="29"/>
  <c r="C95" i="29"/>
  <c r="C96" i="29"/>
  <c r="C97" i="29"/>
  <c r="C98" i="29"/>
  <c r="C99" i="29"/>
  <c r="C4" i="29"/>
  <c r="L29" i="65" l="1"/>
  <c r="K30" i="65" s="1"/>
  <c r="M28" i="65"/>
  <c r="L29" i="64"/>
  <c r="K30" i="64" s="1"/>
  <c r="M28" i="64"/>
  <c r="L29" i="63"/>
  <c r="K30" i="63" s="1"/>
  <c r="L29" i="62"/>
  <c r="K30" i="62" s="1"/>
  <c r="M29" i="62" s="1"/>
  <c r="M28" i="62"/>
  <c r="L29" i="61"/>
  <c r="K30" i="61" s="1"/>
  <c r="M28" i="61"/>
  <c r="J29" i="60"/>
  <c r="I30" i="60" s="1"/>
  <c r="K29" i="60" s="1"/>
  <c r="J29" i="59"/>
  <c r="I30" i="59" s="1"/>
  <c r="K28" i="59"/>
  <c r="J29" i="58"/>
  <c r="I30" i="58" s="1"/>
  <c r="K28" i="58"/>
  <c r="J28" i="57"/>
  <c r="I29" i="57" s="1"/>
  <c r="K27" i="57"/>
  <c r="J31" i="56"/>
  <c r="I32" i="56" s="1"/>
  <c r="P5" i="52"/>
  <c r="H5" i="50"/>
  <c r="K5" i="52"/>
  <c r="G5" i="52"/>
  <c r="H5" i="52"/>
  <c r="G5" i="50"/>
  <c r="M5" i="52"/>
  <c r="U4" i="33"/>
  <c r="R5" i="52"/>
  <c r="S5" i="52" s="1"/>
  <c r="T5" i="52" s="1"/>
  <c r="AB5" i="51"/>
  <c r="AD5" i="51"/>
  <c r="AH5" i="51"/>
  <c r="R5" i="50"/>
  <c r="S5" i="50" s="1"/>
  <c r="T5" i="50" s="1"/>
  <c r="AL5" i="49"/>
  <c r="J5" i="50"/>
  <c r="BK5" i="33"/>
  <c r="BC5" i="33"/>
  <c r="AS5" i="33" s="1"/>
  <c r="AX5" i="33" s="1"/>
  <c r="BU5" i="33" s="1"/>
  <c r="AN5" i="49"/>
  <c r="AI5" i="51"/>
  <c r="AN5" i="51" s="1"/>
  <c r="AO5" i="51" s="1"/>
  <c r="BE5" i="33"/>
  <c r="AK5" i="49"/>
  <c r="M5" i="50"/>
  <c r="AR5" i="35"/>
  <c r="BO5" i="35" s="1"/>
  <c r="BC5" i="35"/>
  <c r="BA5" i="33"/>
  <c r="AQ5" i="33" s="1"/>
  <c r="AV5" i="33" s="1"/>
  <c r="BS5" i="33" s="1"/>
  <c r="AX5" i="35"/>
  <c r="AN5" i="35" s="1"/>
  <c r="AS5" i="35" s="1"/>
  <c r="BP5" i="35" s="1"/>
  <c r="AY5" i="35"/>
  <c r="AO5" i="35" s="1"/>
  <c r="BE5" i="35" s="1"/>
  <c r="AZ5" i="33"/>
  <c r="AP5" i="33" s="1"/>
  <c r="AU5" i="33" s="1"/>
  <c r="BR5" i="33" s="1"/>
  <c r="AZ5" i="35"/>
  <c r="AP5" i="35" s="1"/>
  <c r="BF5" i="35" s="1"/>
  <c r="BA5" i="35"/>
  <c r="AQ5" i="35" s="1"/>
  <c r="BG5" i="35" s="1"/>
  <c r="BB5" i="33"/>
  <c r="AR5" i="33" s="1"/>
  <c r="AW5" i="33" s="1"/>
  <c r="BT5" i="33" s="1"/>
  <c r="Z5" i="55"/>
  <c r="Y6" i="55" s="1"/>
  <c r="H5" i="55"/>
  <c r="C6" i="55" s="1"/>
  <c r="W4" i="33"/>
  <c r="Y4" i="33"/>
  <c r="X4" i="33"/>
  <c r="AH4" i="33"/>
  <c r="AL4" i="33" s="1"/>
  <c r="V4" i="33"/>
  <c r="Z4" i="35"/>
  <c r="I4" i="35"/>
  <c r="AF4" i="35" s="1"/>
  <c r="T4" i="35"/>
  <c r="P4" i="35"/>
  <c r="E4" i="35"/>
  <c r="BF5" i="33"/>
  <c r="N8" i="47"/>
  <c r="C9" i="47" s="1"/>
  <c r="I8" i="47"/>
  <c r="H8" i="47"/>
  <c r="F9" i="47"/>
  <c r="L8" i="47"/>
  <c r="G9" i="47"/>
  <c r="M8" i="47"/>
  <c r="K8" i="47"/>
  <c r="D9" i="47"/>
  <c r="J8" i="47"/>
  <c r="E10" i="47"/>
  <c r="D81" i="31"/>
  <c r="N87" i="41" s="1"/>
  <c r="D57" i="31"/>
  <c r="N63" i="41" s="1"/>
  <c r="D49" i="31"/>
  <c r="N55" i="41" s="1"/>
  <c r="L96" i="31"/>
  <c r="BJ102" i="41" s="1"/>
  <c r="H56" i="31"/>
  <c r="AL62" i="41" s="1"/>
  <c r="L53" i="31"/>
  <c r="BJ59" i="41" s="1"/>
  <c r="L45" i="31"/>
  <c r="BJ51" i="41" s="1"/>
  <c r="L37" i="31"/>
  <c r="BJ43" i="41" s="1"/>
  <c r="L29" i="31"/>
  <c r="BJ35" i="41" s="1"/>
  <c r="L21" i="31"/>
  <c r="BJ27" i="41" s="1"/>
  <c r="L13" i="31"/>
  <c r="BJ19" i="41" s="1"/>
  <c r="L5" i="31"/>
  <c r="BJ11" i="41" s="1"/>
  <c r="D97" i="31"/>
  <c r="N103" i="41" s="1"/>
  <c r="H80" i="31"/>
  <c r="AL86" i="41" s="1"/>
  <c r="F16" i="31"/>
  <c r="Z22" i="41" s="1"/>
  <c r="Z105" i="41"/>
  <c r="AF41" i="41"/>
  <c r="AR22" i="41"/>
  <c r="AL20" i="41"/>
  <c r="C57" i="31"/>
  <c r="C63" i="41" s="1"/>
  <c r="H63" i="41" s="1"/>
  <c r="F57" i="31"/>
  <c r="Z63" i="41" s="1"/>
  <c r="G57" i="31"/>
  <c r="AF63" i="41" s="1"/>
  <c r="K97" i="31"/>
  <c r="BD103" i="41" s="1"/>
  <c r="H97" i="31"/>
  <c r="AL103" i="41" s="1"/>
  <c r="K65" i="31"/>
  <c r="BD71" i="41" s="1"/>
  <c r="I65" i="31"/>
  <c r="AR71" i="41" s="1"/>
  <c r="D79" i="31"/>
  <c r="N85" i="41" s="1"/>
  <c r="C79" i="31"/>
  <c r="C85" i="41" s="1"/>
  <c r="H85" i="41" s="1"/>
  <c r="F79" i="31"/>
  <c r="F67" i="31"/>
  <c r="D67" i="31"/>
  <c r="N73" i="41" s="1"/>
  <c r="C53" i="31"/>
  <c r="C59" i="41" s="1"/>
  <c r="H59" i="41" s="1"/>
  <c r="D53" i="31"/>
  <c r="N59" i="41" s="1"/>
  <c r="D47" i="31"/>
  <c r="N53" i="41" s="1"/>
  <c r="C47" i="31"/>
  <c r="C53" i="41" s="1"/>
  <c r="H53" i="41" s="1"/>
  <c r="D41" i="31"/>
  <c r="N47" i="41" s="1"/>
  <c r="D17" i="31"/>
  <c r="N23" i="41" s="1"/>
  <c r="D7" i="31"/>
  <c r="N13" i="41" s="1"/>
  <c r="C7" i="31"/>
  <c r="C13" i="41" s="1"/>
  <c r="H13" i="41" s="1"/>
  <c r="H92" i="31"/>
  <c r="AL98" i="41" s="1"/>
  <c r="I92" i="31"/>
  <c r="AR98" i="41" s="1"/>
  <c r="L92" i="31"/>
  <c r="BJ98" i="41" s="1"/>
  <c r="I86" i="31"/>
  <c r="AR92" i="41" s="1"/>
  <c r="H86" i="31"/>
  <c r="AL92" i="41" s="1"/>
  <c r="H76" i="31"/>
  <c r="AL82" i="41" s="1"/>
  <c r="I76" i="31"/>
  <c r="AR82" i="41" s="1"/>
  <c r="L76" i="31"/>
  <c r="BJ82" i="41" s="1"/>
  <c r="J76" i="31"/>
  <c r="AX82" i="41" s="1"/>
  <c r="I68" i="31"/>
  <c r="AR74" i="41" s="1"/>
  <c r="H68" i="31"/>
  <c r="AL74" i="41" s="1"/>
  <c r="L68" i="31"/>
  <c r="BJ74" i="41" s="1"/>
  <c r="I62" i="31"/>
  <c r="AR68" i="41" s="1"/>
  <c r="K62" i="31"/>
  <c r="BD68" i="41" s="1"/>
  <c r="L60" i="31"/>
  <c r="BJ66" i="41" s="1"/>
  <c r="H60" i="31"/>
  <c r="AL66" i="41" s="1"/>
  <c r="I60" i="31"/>
  <c r="AR66" i="41" s="1"/>
  <c r="I28" i="31"/>
  <c r="AR34" i="41" s="1"/>
  <c r="H28" i="31"/>
  <c r="AL34" i="41" s="1"/>
  <c r="L28" i="31"/>
  <c r="BJ34" i="41" s="1"/>
  <c r="F91" i="31"/>
  <c r="E43" i="31"/>
  <c r="T49" i="41" s="1"/>
  <c r="K94" i="31"/>
  <c r="BD100" i="41" s="1"/>
  <c r="J62" i="31"/>
  <c r="AX68" i="41" s="1"/>
  <c r="H24" i="31"/>
  <c r="AL30" i="41" s="1"/>
  <c r="C96" i="31"/>
  <c r="C102" i="41" s="1"/>
  <c r="H102" i="41" s="1"/>
  <c r="D96" i="31"/>
  <c r="N102" i="41" s="1"/>
  <c r="C88" i="31"/>
  <c r="C94" i="41" s="1"/>
  <c r="H94" i="41" s="1"/>
  <c r="F88" i="31"/>
  <c r="E88" i="31"/>
  <c r="C72" i="31"/>
  <c r="C78" i="41" s="1"/>
  <c r="H78" i="41" s="1"/>
  <c r="E72" i="31"/>
  <c r="T78" i="41" s="1"/>
  <c r="F72" i="31"/>
  <c r="C56" i="31"/>
  <c r="F56" i="31"/>
  <c r="E56" i="31"/>
  <c r="T62" i="41" s="1"/>
  <c r="C8" i="31"/>
  <c r="F8" i="31"/>
  <c r="Z14" i="41" s="1"/>
  <c r="H64" i="31"/>
  <c r="AL70" i="41" s="1"/>
  <c r="L64" i="31"/>
  <c r="BJ70" i="41" s="1"/>
  <c r="H40" i="31"/>
  <c r="AL46" i="41" s="1"/>
  <c r="L40" i="31"/>
  <c r="H8" i="31"/>
  <c r="AL14" i="41" s="1"/>
  <c r="L8" i="31"/>
  <c r="BJ14" i="41" s="1"/>
  <c r="G88" i="31"/>
  <c r="AF94" i="41" s="1"/>
  <c r="G64" i="31"/>
  <c r="AF70" i="41" s="1"/>
  <c r="G56" i="31"/>
  <c r="AF62" i="41" s="1"/>
  <c r="G32" i="31"/>
  <c r="AF38" i="41" s="1"/>
  <c r="G16" i="31"/>
  <c r="AF22" i="41" s="1"/>
  <c r="H93" i="31"/>
  <c r="AL99" i="41" s="1"/>
  <c r="K93" i="31"/>
  <c r="BD99" i="41" s="1"/>
  <c r="L81" i="31"/>
  <c r="BJ87" i="41" s="1"/>
  <c r="L75" i="31"/>
  <c r="BJ81" i="41" s="1"/>
  <c r="J75" i="31"/>
  <c r="AX81" i="41" s="1"/>
  <c r="L57" i="31"/>
  <c r="BJ63" i="41" s="1"/>
  <c r="E91" i="31"/>
  <c r="T97" i="41" s="1"/>
  <c r="G67" i="31"/>
  <c r="I75" i="31"/>
  <c r="AR81" i="41" s="1"/>
  <c r="K21" i="31"/>
  <c r="BD27" i="41" s="1"/>
  <c r="F68" i="31"/>
  <c r="Z74" i="41" s="1"/>
  <c r="G81" i="31"/>
  <c r="AF87" i="41" s="1"/>
  <c r="G49" i="31"/>
  <c r="AF55" i="41" s="1"/>
  <c r="C23" i="31"/>
  <c r="C29" i="41" s="1"/>
  <c r="H29" i="41" s="1"/>
  <c r="J91" i="31"/>
  <c r="AX97" i="41" s="1"/>
  <c r="H21" i="31"/>
  <c r="AL27" i="41" s="1"/>
  <c r="F86" i="31"/>
  <c r="Z92" i="41" s="1"/>
  <c r="C46" i="31"/>
  <c r="C52" i="41" s="1"/>
  <c r="H52" i="41" s="1"/>
  <c r="C14" i="31"/>
  <c r="H46" i="31"/>
  <c r="C69" i="31"/>
  <c r="G13" i="31"/>
  <c r="AF19" i="41" s="1"/>
  <c r="D98" i="31"/>
  <c r="N104" i="41" s="1"/>
  <c r="D58" i="31"/>
  <c r="N64" i="41" s="1"/>
  <c r="D52" i="31"/>
  <c r="N58" i="41" s="1"/>
  <c r="D24" i="31"/>
  <c r="D8" i="31"/>
  <c r="N14" i="41" s="1"/>
  <c r="I95" i="31"/>
  <c r="I49" i="31"/>
  <c r="I43" i="31"/>
  <c r="J11" i="31"/>
  <c r="AX17" i="41" s="1"/>
  <c r="C87" i="31"/>
  <c r="C93" i="41" s="1"/>
  <c r="H93" i="41" s="1"/>
  <c r="F78" i="31"/>
  <c r="Z84" i="41" s="1"/>
  <c r="C71" i="31"/>
  <c r="C77" i="41" s="1"/>
  <c r="H77" i="41" s="1"/>
  <c r="C54" i="31"/>
  <c r="E44" i="31"/>
  <c r="T50" i="41" s="1"/>
  <c r="C37" i="31"/>
  <c r="D19" i="31"/>
  <c r="N25" i="41" s="1"/>
  <c r="D10" i="31"/>
  <c r="N16" i="41" s="1"/>
  <c r="K79" i="31"/>
  <c r="BD85" i="41" s="1"/>
  <c r="J66" i="31"/>
  <c r="AX72" i="41" s="1"/>
  <c r="K39" i="31"/>
  <c r="BD45" i="41" s="1"/>
  <c r="H29" i="31"/>
  <c r="AL35" i="41" s="1"/>
  <c r="C98" i="31"/>
  <c r="C104" i="41" s="1"/>
  <c r="H104" i="41" s="1"/>
  <c r="F98" i="31"/>
  <c r="C90" i="31"/>
  <c r="C96" i="41" s="1"/>
  <c r="H96" i="41" s="1"/>
  <c r="F90" i="31"/>
  <c r="Z96" i="41" s="1"/>
  <c r="F82" i="31"/>
  <c r="C82" i="31"/>
  <c r="C74" i="31"/>
  <c r="C80" i="41" s="1"/>
  <c r="H80" i="41" s="1"/>
  <c r="D74" i="31"/>
  <c r="N80" i="41" s="1"/>
  <c r="F66" i="31"/>
  <c r="C66" i="31"/>
  <c r="C58" i="31"/>
  <c r="C64" i="41" s="1"/>
  <c r="H64" i="41" s="1"/>
  <c r="F58" i="31"/>
  <c r="F50" i="31"/>
  <c r="Z56" i="41" s="1"/>
  <c r="C42" i="31"/>
  <c r="C48" i="41" s="1"/>
  <c r="H48" i="41" s="1"/>
  <c r="F42" i="31"/>
  <c r="Z48" i="41" s="1"/>
  <c r="F34" i="31"/>
  <c r="Z40" i="41" s="1"/>
  <c r="C34" i="31"/>
  <c r="C26" i="31"/>
  <c r="F18" i="31"/>
  <c r="Z24" i="41" s="1"/>
  <c r="C18" i="31"/>
  <c r="C24" i="41" s="1"/>
  <c r="H24" i="41" s="1"/>
  <c r="C10" i="31"/>
  <c r="F10" i="31"/>
  <c r="Z16" i="41" s="1"/>
  <c r="H98" i="31"/>
  <c r="K98" i="31"/>
  <c r="L98" i="31"/>
  <c r="BJ104" i="41" s="1"/>
  <c r="H90" i="31"/>
  <c r="AL96" i="41" s="1"/>
  <c r="H100" i="29"/>
  <c r="L90" i="31"/>
  <c r="BJ96" i="41" s="1"/>
  <c r="H82" i="31"/>
  <c r="L82" i="31"/>
  <c r="BJ88" i="41" s="1"/>
  <c r="H74" i="31"/>
  <c r="AL80" i="41" s="1"/>
  <c r="K74" i="31"/>
  <c r="L74" i="31"/>
  <c r="BJ80" i="41" s="1"/>
  <c r="H66" i="31"/>
  <c r="AL72" i="41" s="1"/>
  <c r="L66" i="31"/>
  <c r="BJ72" i="41" s="1"/>
  <c r="H58" i="31"/>
  <c r="L58" i="31"/>
  <c r="BJ64" i="41" s="1"/>
  <c r="K58" i="31"/>
  <c r="H50" i="31"/>
  <c r="AL56" i="41" s="1"/>
  <c r="K50" i="31"/>
  <c r="L50" i="31"/>
  <c r="BJ56" i="41" s="1"/>
  <c r="H42" i="31"/>
  <c r="L42" i="31"/>
  <c r="BJ48" i="41" s="1"/>
  <c r="H34" i="31"/>
  <c r="AL40" i="41" s="1"/>
  <c r="L34" i="31"/>
  <c r="BJ40" i="41" s="1"/>
  <c r="K34" i="31"/>
  <c r="H26" i="31"/>
  <c r="AL32" i="41" s="1"/>
  <c r="L26" i="31"/>
  <c r="BJ32" i="41" s="1"/>
  <c r="K26" i="31"/>
  <c r="H18" i="31"/>
  <c r="K18" i="31"/>
  <c r="L18" i="31"/>
  <c r="H10" i="31"/>
  <c r="AL16" i="41" s="1"/>
  <c r="K10" i="31"/>
  <c r="L10" i="31"/>
  <c r="BJ16" i="41" s="1"/>
  <c r="F4" i="31"/>
  <c r="Z10" i="41" s="1"/>
  <c r="E99" i="31"/>
  <c r="T105" i="41" s="1"/>
  <c r="E97" i="31"/>
  <c r="T103" i="41" s="1"/>
  <c r="E95" i="31"/>
  <c r="T101" i="41" s="1"/>
  <c r="E93" i="31"/>
  <c r="T99" i="41" s="1"/>
  <c r="E91" i="41"/>
  <c r="E100" i="29"/>
  <c r="E89" i="41"/>
  <c r="E89" i="31"/>
  <c r="E87" i="41"/>
  <c r="E85" i="41"/>
  <c r="E85" i="31"/>
  <c r="T91" i="41" s="1"/>
  <c r="E83" i="41"/>
  <c r="E81" i="41"/>
  <c r="E81" i="31"/>
  <c r="E79" i="41"/>
  <c r="E79" i="31"/>
  <c r="E77" i="41"/>
  <c r="E75" i="41"/>
  <c r="E75" i="31"/>
  <c r="T81" i="41" s="1"/>
  <c r="E73" i="41"/>
  <c r="E73" i="31"/>
  <c r="E71" i="41"/>
  <c r="E69" i="41"/>
  <c r="E69" i="31"/>
  <c r="T75" i="41" s="1"/>
  <c r="E67" i="41"/>
  <c r="E67" i="31"/>
  <c r="T73" i="41" s="1"/>
  <c r="E65" i="41"/>
  <c r="E65" i="31"/>
  <c r="E63" i="41"/>
  <c r="E63" i="31"/>
  <c r="T69" i="41" s="1"/>
  <c r="J86" i="31"/>
  <c r="AX92" i="41" s="1"/>
  <c r="J26" i="31"/>
  <c r="AX32" i="41" s="1"/>
  <c r="G91" i="31"/>
  <c r="D85" i="31"/>
  <c r="N91" i="41" s="1"/>
  <c r="E77" i="31"/>
  <c r="T83" i="41" s="1"/>
  <c r="E53" i="31"/>
  <c r="F43" i="31"/>
  <c r="F26" i="31"/>
  <c r="Z32" i="41" s="1"/>
  <c r="C17" i="31"/>
  <c r="C23" i="41" s="1"/>
  <c r="H23" i="41" s="1"/>
  <c r="H95" i="31"/>
  <c r="AL101" i="41" s="1"/>
  <c r="K86" i="31"/>
  <c r="H65" i="31"/>
  <c r="AL71" i="41" s="1"/>
  <c r="J39" i="31"/>
  <c r="AX45" i="41" s="1"/>
  <c r="C89" i="31"/>
  <c r="C95" i="41" s="1"/>
  <c r="H95" i="41" s="1"/>
  <c r="G89" i="31"/>
  <c r="AF95" i="41" s="1"/>
  <c r="F89" i="31"/>
  <c r="Z95" i="41" s="1"/>
  <c r="F65" i="31"/>
  <c r="Z71" i="41" s="1"/>
  <c r="C65" i="31"/>
  <c r="G65" i="31"/>
  <c r="AF71" i="41" s="1"/>
  <c r="C55" i="41"/>
  <c r="H55" i="41" s="1"/>
  <c r="C41" i="31"/>
  <c r="C47" i="41" s="1"/>
  <c r="H47" i="41" s="1"/>
  <c r="G41" i="31"/>
  <c r="F41" i="31"/>
  <c r="Z47" i="41" s="1"/>
  <c r="C25" i="31"/>
  <c r="C31" i="41" s="1"/>
  <c r="H31" i="41" s="1"/>
  <c r="F25" i="31"/>
  <c r="Z31" i="41" s="1"/>
  <c r="G25" i="31"/>
  <c r="AF31" i="41" s="1"/>
  <c r="C9" i="31"/>
  <c r="C15" i="41" s="1"/>
  <c r="H15" i="41" s="1"/>
  <c r="G9" i="31"/>
  <c r="AF15" i="41" s="1"/>
  <c r="K81" i="31"/>
  <c r="BD87" i="41" s="1"/>
  <c r="H81" i="31"/>
  <c r="AL87" i="41" s="1"/>
  <c r="H25" i="31"/>
  <c r="AL31" i="41" s="1"/>
  <c r="K25" i="31"/>
  <c r="BD31" i="41" s="1"/>
  <c r="D4" i="31"/>
  <c r="N10" i="41" s="1"/>
  <c r="E4" i="31"/>
  <c r="T10" i="41" s="1"/>
  <c r="D89" i="31"/>
  <c r="N95" i="41" s="1"/>
  <c r="D83" i="31"/>
  <c r="N89" i="41" s="1"/>
  <c r="G83" i="31"/>
  <c r="D77" i="31"/>
  <c r="N83" i="41" s="1"/>
  <c r="G77" i="31"/>
  <c r="AF83" i="41" s="1"/>
  <c r="D73" i="31"/>
  <c r="N79" i="41" s="1"/>
  <c r="D65" i="31"/>
  <c r="N71" i="41" s="1"/>
  <c r="D63" i="31"/>
  <c r="N69" i="41" s="1"/>
  <c r="C63" i="31"/>
  <c r="F63" i="31"/>
  <c r="Z69" i="41" s="1"/>
  <c r="D45" i="31"/>
  <c r="N51" i="41" s="1"/>
  <c r="G45" i="31"/>
  <c r="F35" i="31"/>
  <c r="D35" i="31"/>
  <c r="N41" i="41" s="1"/>
  <c r="D31" i="31"/>
  <c r="N37" i="41" s="1"/>
  <c r="C31" i="31"/>
  <c r="F31" i="31"/>
  <c r="D25" i="31"/>
  <c r="N31" i="41" s="1"/>
  <c r="AF25" i="41"/>
  <c r="D15" i="31"/>
  <c r="N21" i="41" s="1"/>
  <c r="C15" i="31"/>
  <c r="C21" i="41" s="1"/>
  <c r="H21" i="41" s="1"/>
  <c r="D9" i="31"/>
  <c r="N15" i="41" s="1"/>
  <c r="I90" i="31"/>
  <c r="AR96" i="41" s="1"/>
  <c r="I100" i="29"/>
  <c r="I78" i="31"/>
  <c r="AR84" i="41" s="1"/>
  <c r="H78" i="31"/>
  <c r="AL84" i="41" s="1"/>
  <c r="K78" i="31"/>
  <c r="H36" i="31"/>
  <c r="AL42" i="41" s="1"/>
  <c r="I36" i="31"/>
  <c r="AR42" i="41" s="1"/>
  <c r="I22" i="31"/>
  <c r="AR28" i="41" s="1"/>
  <c r="K22" i="31"/>
  <c r="BD28" i="41" s="1"/>
  <c r="I14" i="31"/>
  <c r="AR20" i="41" s="1"/>
  <c r="K14" i="31"/>
  <c r="BD20" i="41" s="1"/>
  <c r="C77" i="31"/>
  <c r="C83" i="41" s="1"/>
  <c r="H83" i="41" s="1"/>
  <c r="D51" i="31"/>
  <c r="N57" i="41" s="1"/>
  <c r="N32" i="41"/>
  <c r="L36" i="31"/>
  <c r="BJ42" i="41" s="1"/>
  <c r="E48" i="31"/>
  <c r="T54" i="41" s="1"/>
  <c r="C48" i="31"/>
  <c r="F48" i="31"/>
  <c r="Z54" i="41" s="1"/>
  <c r="C40" i="31"/>
  <c r="C46" i="41" s="1"/>
  <c r="H46" i="41" s="1"/>
  <c r="F40" i="31"/>
  <c r="Z46" i="41" s="1"/>
  <c r="D40" i="31"/>
  <c r="C24" i="31"/>
  <c r="C30" i="41" s="1"/>
  <c r="H30" i="41" s="1"/>
  <c r="F24" i="31"/>
  <c r="Z30" i="41" s="1"/>
  <c r="E24" i="31"/>
  <c r="T30" i="41" s="1"/>
  <c r="K96" i="31"/>
  <c r="BD102" i="41" s="1"/>
  <c r="H96" i="31"/>
  <c r="H72" i="31"/>
  <c r="AL78" i="41" s="1"/>
  <c r="L72" i="31"/>
  <c r="L24" i="31"/>
  <c r="I4" i="31"/>
  <c r="AR10" i="41" s="1"/>
  <c r="K4" i="31"/>
  <c r="BD10" i="41" s="1"/>
  <c r="G72" i="31"/>
  <c r="AF78" i="41" s="1"/>
  <c r="G68" i="31"/>
  <c r="AF74" i="41" s="1"/>
  <c r="D68" i="31"/>
  <c r="N74" i="41" s="1"/>
  <c r="G48" i="31"/>
  <c r="AF54" i="41" s="1"/>
  <c r="G40" i="31"/>
  <c r="AF46" i="41" s="1"/>
  <c r="G36" i="31"/>
  <c r="AF42" i="41" s="1"/>
  <c r="D36" i="31"/>
  <c r="E36" i="31"/>
  <c r="T42" i="41" s="1"/>
  <c r="L87" i="31"/>
  <c r="BJ93" i="41" s="1"/>
  <c r="I87" i="31"/>
  <c r="AR93" i="41" s="1"/>
  <c r="J87" i="31"/>
  <c r="AX93" i="41" s="1"/>
  <c r="L73" i="31"/>
  <c r="BJ79" i="41" s="1"/>
  <c r="L65" i="31"/>
  <c r="BJ71" i="41" s="1"/>
  <c r="L41" i="31"/>
  <c r="BJ47" i="41" s="1"/>
  <c r="L33" i="31"/>
  <c r="BJ39" i="41" s="1"/>
  <c r="L31" i="31"/>
  <c r="BJ37" i="41" s="1"/>
  <c r="K31" i="31"/>
  <c r="BD37" i="41" s="1"/>
  <c r="L17" i="31"/>
  <c r="BJ23" i="41" s="1"/>
  <c r="L9" i="31"/>
  <c r="BJ15" i="41" s="1"/>
  <c r="F96" i="31"/>
  <c r="G59" i="31"/>
  <c r="F23" i="31"/>
  <c r="L93" i="31"/>
  <c r="BJ99" i="41" s="1"/>
  <c r="H62" i="31"/>
  <c r="AL68" i="41" s="1"/>
  <c r="J36" i="31"/>
  <c r="AX42" i="41" s="1"/>
  <c r="F84" i="31"/>
  <c r="Z90" i="41" s="1"/>
  <c r="F60" i="31"/>
  <c r="Z66" i="41" s="1"/>
  <c r="F59" i="31"/>
  <c r="F32" i="31"/>
  <c r="Z38" i="41" s="1"/>
  <c r="F15" i="31"/>
  <c r="Z21" i="41" s="1"/>
  <c r="H84" i="31"/>
  <c r="AL90" i="41" s="1"/>
  <c r="K46" i="31"/>
  <c r="H6" i="31"/>
  <c r="F22" i="31"/>
  <c r="Z28" i="41" s="1"/>
  <c r="J95" i="31"/>
  <c r="AX101" i="41" s="1"/>
  <c r="J93" i="31"/>
  <c r="J83" i="31"/>
  <c r="AX89" i="41" s="1"/>
  <c r="J55" i="31"/>
  <c r="AX61" i="41" s="1"/>
  <c r="J43" i="31"/>
  <c r="AX49" i="41" s="1"/>
  <c r="J19" i="31"/>
  <c r="J15" i="31"/>
  <c r="AX21" i="41" s="1"/>
  <c r="D88" i="31"/>
  <c r="N94" i="41" s="1"/>
  <c r="F74" i="31"/>
  <c r="Z80" i="41" s="1"/>
  <c r="D66" i="31"/>
  <c r="N72" i="41" s="1"/>
  <c r="E39" i="31"/>
  <c r="D32" i="31"/>
  <c r="E22" i="31"/>
  <c r="T28" i="41" s="1"/>
  <c r="C13" i="31"/>
  <c r="D5" i="31"/>
  <c r="N11" i="41" s="1"/>
  <c r="K90" i="31"/>
  <c r="I83" i="31"/>
  <c r="AR89" i="41" s="1"/>
  <c r="J71" i="31"/>
  <c r="AX77" i="41" s="1"/>
  <c r="J31" i="31"/>
  <c r="AX37" i="41" s="1"/>
  <c r="C97" i="31"/>
  <c r="C103" i="41" s="1"/>
  <c r="H103" i="41" s="1"/>
  <c r="G97" i="31"/>
  <c r="AF103" i="41" s="1"/>
  <c r="F97" i="31"/>
  <c r="Z103" i="41" s="1"/>
  <c r="C73" i="31"/>
  <c r="C79" i="41" s="1"/>
  <c r="H79" i="41" s="1"/>
  <c r="G73" i="31"/>
  <c r="AF79" i="41" s="1"/>
  <c r="K73" i="31"/>
  <c r="BD79" i="41" s="1"/>
  <c r="H73" i="31"/>
  <c r="AL79" i="41" s="1"/>
  <c r="K57" i="31"/>
  <c r="BD63" i="41" s="1"/>
  <c r="H57" i="31"/>
  <c r="AL63" i="41" s="1"/>
  <c r="H49" i="31"/>
  <c r="K49" i="31"/>
  <c r="BD55" i="41" s="1"/>
  <c r="K33" i="31"/>
  <c r="BD39" i="41" s="1"/>
  <c r="H33" i="31"/>
  <c r="AL39" i="41" s="1"/>
  <c r="H17" i="31"/>
  <c r="K17" i="31"/>
  <c r="BD23" i="41" s="1"/>
  <c r="D99" i="31"/>
  <c r="N105" i="41" s="1"/>
  <c r="G99" i="31"/>
  <c r="D75" i="31"/>
  <c r="N81" i="41" s="1"/>
  <c r="F75" i="31"/>
  <c r="D55" i="31"/>
  <c r="N61" i="41" s="1"/>
  <c r="C55" i="31"/>
  <c r="C61" i="41" s="1"/>
  <c r="H61" i="41" s="1"/>
  <c r="F55" i="31"/>
  <c r="D33" i="31"/>
  <c r="N39" i="41" s="1"/>
  <c r="D27" i="31"/>
  <c r="N33" i="41" s="1"/>
  <c r="F27" i="31"/>
  <c r="G27" i="31"/>
  <c r="I54" i="31"/>
  <c r="AR60" i="41" s="1"/>
  <c r="H54" i="31"/>
  <c r="AL60" i="41" s="1"/>
  <c r="L52" i="31"/>
  <c r="BJ58" i="41" s="1"/>
  <c r="H52" i="31"/>
  <c r="AL58" i="41" s="1"/>
  <c r="H44" i="31"/>
  <c r="AL50" i="41" s="1"/>
  <c r="I44" i="31"/>
  <c r="AR50" i="41" s="1"/>
  <c r="J44" i="31"/>
  <c r="AX50" i="41" s="1"/>
  <c r="I38" i="31"/>
  <c r="AR44" i="41" s="1"/>
  <c r="K38" i="31"/>
  <c r="H38" i="31"/>
  <c r="AL44" i="41" s="1"/>
  <c r="AR38" i="41"/>
  <c r="I30" i="31"/>
  <c r="AR36" i="41" s="1"/>
  <c r="H30" i="31"/>
  <c r="AL36" i="41" s="1"/>
  <c r="AR30" i="41"/>
  <c r="H20" i="31"/>
  <c r="L20" i="31"/>
  <c r="BJ26" i="41" s="1"/>
  <c r="H12" i="31"/>
  <c r="I12" i="31"/>
  <c r="L12" i="31"/>
  <c r="BJ18" i="41" s="1"/>
  <c r="AR14" i="41"/>
  <c r="G33" i="31"/>
  <c r="AF39" i="41" s="1"/>
  <c r="J84" i="31"/>
  <c r="AX90" i="41" s="1"/>
  <c r="L49" i="31"/>
  <c r="BJ55" i="41" s="1"/>
  <c r="AR17" i="41"/>
  <c r="E80" i="31"/>
  <c r="T86" i="41" s="1"/>
  <c r="C80" i="31"/>
  <c r="C86" i="41" s="1"/>
  <c r="H86" i="41" s="1"/>
  <c r="H88" i="31"/>
  <c r="AL94" i="41" s="1"/>
  <c r="K88" i="31"/>
  <c r="BD94" i="41" s="1"/>
  <c r="L88" i="31"/>
  <c r="BJ94" i="41" s="1"/>
  <c r="L56" i="31"/>
  <c r="BJ62" i="41" s="1"/>
  <c r="H48" i="31"/>
  <c r="AL54" i="41" s="1"/>
  <c r="L48" i="31"/>
  <c r="BJ54" i="41" s="1"/>
  <c r="L32" i="31"/>
  <c r="BJ38" i="41" s="1"/>
  <c r="H32" i="31"/>
  <c r="AL38" i="41" s="1"/>
  <c r="L16" i="31"/>
  <c r="BJ22" i="41" s="1"/>
  <c r="H16" i="31"/>
  <c r="G96" i="31"/>
  <c r="AF102" i="41" s="1"/>
  <c r="G100" i="29"/>
  <c r="G90" i="31"/>
  <c r="AF96" i="41" s="1"/>
  <c r="G80" i="31"/>
  <c r="AF86" i="41" s="1"/>
  <c r="G70" i="31"/>
  <c r="AF76" i="41" s="1"/>
  <c r="C70" i="31"/>
  <c r="C76" i="41" s="1"/>
  <c r="H76" i="41" s="1"/>
  <c r="G30" i="31"/>
  <c r="AF36" i="41" s="1"/>
  <c r="C30" i="31"/>
  <c r="F30" i="31"/>
  <c r="Z36" i="41" s="1"/>
  <c r="G24" i="31"/>
  <c r="AF30" i="41" s="1"/>
  <c r="G8" i="31"/>
  <c r="AF14" i="41" s="1"/>
  <c r="G6" i="31"/>
  <c r="AF12" i="41" s="1"/>
  <c r="F6" i="31"/>
  <c r="Z12" i="41" s="1"/>
  <c r="L97" i="31"/>
  <c r="BJ103" i="41" s="1"/>
  <c r="L89" i="31"/>
  <c r="BJ95" i="41" s="1"/>
  <c r="L67" i="31"/>
  <c r="BJ73" i="41" s="1"/>
  <c r="I67" i="31"/>
  <c r="J67" i="31"/>
  <c r="AX73" i="41" s="1"/>
  <c r="L35" i="31"/>
  <c r="BJ41" i="41" s="1"/>
  <c r="J35" i="31"/>
  <c r="AX41" i="41" s="1"/>
  <c r="L25" i="31"/>
  <c r="BJ31" i="41" s="1"/>
  <c r="L19" i="31"/>
  <c r="BJ25" i="41" s="1"/>
  <c r="I19" i="31"/>
  <c r="E83" i="31"/>
  <c r="T89" i="41" s="1"/>
  <c r="C50" i="31"/>
  <c r="C33" i="31"/>
  <c r="C16" i="31"/>
  <c r="I84" i="31"/>
  <c r="AR90" i="41" s="1"/>
  <c r="I47" i="31"/>
  <c r="H9" i="31"/>
  <c r="AL15" i="41" s="1"/>
  <c r="F76" i="31"/>
  <c r="Z82" i="41" s="1"/>
  <c r="E96" i="31"/>
  <c r="T102" i="41" s="1"/>
  <c r="E40" i="31"/>
  <c r="T46" i="41" s="1"/>
  <c r="C6" i="31"/>
  <c r="C12" i="41" s="1"/>
  <c r="H12" i="41" s="1"/>
  <c r="H61" i="31"/>
  <c r="AL67" i="41" s="1"/>
  <c r="J34" i="31"/>
  <c r="AX40" i="41" s="1"/>
  <c r="C78" i="31"/>
  <c r="F54" i="31"/>
  <c r="Z60" i="41" s="1"/>
  <c r="H94" i="31"/>
  <c r="AL100" i="41" s="1"/>
  <c r="H22" i="31"/>
  <c r="AL28" i="41" s="1"/>
  <c r="C45" i="31"/>
  <c r="C51" i="41" s="1"/>
  <c r="H51" i="41" s="1"/>
  <c r="K13" i="31"/>
  <c r="BD19" i="41" s="1"/>
  <c r="D72" i="31"/>
  <c r="N78" i="41" s="1"/>
  <c r="E68" i="31"/>
  <c r="D42" i="31"/>
  <c r="D34" i="31"/>
  <c r="N40" i="41" s="1"/>
  <c r="I99" i="31"/>
  <c r="I89" i="31"/>
  <c r="K23" i="31"/>
  <c r="BD29" i="41" s="1"/>
  <c r="F87" i="31"/>
  <c r="Z93" i="41" s="1"/>
  <c r="F73" i="31"/>
  <c r="Z79" i="41" s="1"/>
  <c r="F64" i="31"/>
  <c r="D56" i="31"/>
  <c r="F47" i="31"/>
  <c r="C39" i="31"/>
  <c r="C45" i="41" s="1"/>
  <c r="H45" i="41" s="1"/>
  <c r="G29" i="31"/>
  <c r="C22" i="31"/>
  <c r="E12" i="31"/>
  <c r="T18" i="41" s="1"/>
  <c r="J90" i="31"/>
  <c r="AX96" i="41" s="1"/>
  <c r="L80" i="31"/>
  <c r="BJ86" i="41" s="1"/>
  <c r="J70" i="31"/>
  <c r="AX76" i="41" s="1"/>
  <c r="L44" i="31"/>
  <c r="BJ50" i="41" s="1"/>
  <c r="J30" i="31"/>
  <c r="AX36" i="41" s="1"/>
  <c r="C100" i="29"/>
  <c r="L4" i="31"/>
  <c r="BJ10" i="41" s="1"/>
  <c r="E87" i="31"/>
  <c r="T93" i="41" s="1"/>
  <c r="F80" i="31"/>
  <c r="E71" i="31"/>
  <c r="T77" i="41" s="1"/>
  <c r="D64" i="31"/>
  <c r="N70" i="41" s="1"/>
  <c r="E54" i="31"/>
  <c r="T60" i="41" s="1"/>
  <c r="F46" i="31"/>
  <c r="Z52" i="41" s="1"/>
  <c r="D20" i="31"/>
  <c r="F11" i="31"/>
  <c r="I97" i="31"/>
  <c r="AR103" i="41" s="1"/>
  <c r="K89" i="31"/>
  <c r="BD95" i="41" s="1"/>
  <c r="H70" i="31"/>
  <c r="I55" i="31"/>
  <c r="K41" i="31"/>
  <c r="BD47" i="41" s="1"/>
  <c r="K29" i="31"/>
  <c r="BD35" i="41" s="1"/>
  <c r="I15" i="31"/>
  <c r="E61" i="41"/>
  <c r="E59" i="41"/>
  <c r="E59" i="31"/>
  <c r="T65" i="41" s="1"/>
  <c r="E57" i="41"/>
  <c r="E57" i="31"/>
  <c r="T63" i="41" s="1"/>
  <c r="E55" i="41"/>
  <c r="E55" i="31"/>
  <c r="T61" i="41" s="1"/>
  <c r="E53" i="41"/>
  <c r="E51" i="41"/>
  <c r="E51" i="31"/>
  <c r="T57" i="41" s="1"/>
  <c r="E49" i="41"/>
  <c r="E49" i="31"/>
  <c r="T55" i="41" s="1"/>
  <c r="E47" i="41"/>
  <c r="E47" i="31"/>
  <c r="E45" i="41"/>
  <c r="E45" i="31"/>
  <c r="E43" i="41"/>
  <c r="E41" i="41"/>
  <c r="E41" i="31"/>
  <c r="E39" i="41"/>
  <c r="E37" i="41"/>
  <c r="E37" i="31"/>
  <c r="E35" i="41"/>
  <c r="E35" i="31"/>
  <c r="T41" i="41" s="1"/>
  <c r="E33" i="41"/>
  <c r="E33" i="31"/>
  <c r="T39" i="41" s="1"/>
  <c r="E31" i="41"/>
  <c r="E31" i="31"/>
  <c r="T37" i="41" s="1"/>
  <c r="E29" i="41"/>
  <c r="E27" i="41"/>
  <c r="E25" i="41"/>
  <c r="E25" i="31"/>
  <c r="E23" i="41"/>
  <c r="E21" i="41"/>
  <c r="E21" i="31"/>
  <c r="T27" i="41" s="1"/>
  <c r="E19" i="41"/>
  <c r="E17" i="41"/>
  <c r="E17" i="31"/>
  <c r="T23" i="41" s="1"/>
  <c r="E15" i="41"/>
  <c r="E15" i="31"/>
  <c r="T21" i="41" s="1"/>
  <c r="E13" i="41"/>
  <c r="E11" i="41"/>
  <c r="E11" i="31"/>
  <c r="E9" i="31"/>
  <c r="T15" i="41" s="1"/>
  <c r="E7" i="31"/>
  <c r="T13" i="41" s="1"/>
  <c r="E5" i="31"/>
  <c r="T11" i="41" s="1"/>
  <c r="J98" i="31"/>
  <c r="AX104" i="41" s="1"/>
  <c r="J96" i="31"/>
  <c r="AX102" i="41" s="1"/>
  <c r="J94" i="31"/>
  <c r="AX100" i="41" s="1"/>
  <c r="J92" i="31"/>
  <c r="AX98" i="41" s="1"/>
  <c r="J100" i="29"/>
  <c r="J88" i="31"/>
  <c r="AX94" i="41" s="1"/>
  <c r="J82" i="31"/>
  <c r="AX88" i="41" s="1"/>
  <c r="J80" i="31"/>
  <c r="AX86" i="41" s="1"/>
  <c r="J78" i="31"/>
  <c r="AX84" i="41" s="1"/>
  <c r="J74" i="31"/>
  <c r="AX80" i="41" s="1"/>
  <c r="J72" i="31"/>
  <c r="AX78" i="41" s="1"/>
  <c r="J68" i="31"/>
  <c r="AX74" i="41" s="1"/>
  <c r="J64" i="31"/>
  <c r="AX70" i="41" s="1"/>
  <c r="J60" i="31"/>
  <c r="AX66" i="41" s="1"/>
  <c r="J58" i="31"/>
  <c r="AX64" i="41" s="1"/>
  <c r="J56" i="31"/>
  <c r="AX62" i="41" s="1"/>
  <c r="J54" i="31"/>
  <c r="AX60" i="41" s="1"/>
  <c r="J52" i="31"/>
  <c r="AX58" i="41" s="1"/>
  <c r="J50" i="31"/>
  <c r="AX56" i="41" s="1"/>
  <c r="J48" i="31"/>
  <c r="AX54" i="41" s="1"/>
  <c r="J46" i="31"/>
  <c r="AX52" i="41" s="1"/>
  <c r="J42" i="31"/>
  <c r="AX48" i="41" s="1"/>
  <c r="J40" i="31"/>
  <c r="AX46" i="41" s="1"/>
  <c r="J38" i="31"/>
  <c r="AX44" i="41" s="1"/>
  <c r="J32" i="31"/>
  <c r="AX38" i="41" s="1"/>
  <c r="J28" i="31"/>
  <c r="AX34" i="41" s="1"/>
  <c r="J24" i="31"/>
  <c r="AX30" i="41" s="1"/>
  <c r="J22" i="31"/>
  <c r="AX28" i="41" s="1"/>
  <c r="J20" i="31"/>
  <c r="AX26" i="41" s="1"/>
  <c r="J18" i="31"/>
  <c r="AX24" i="41" s="1"/>
  <c r="J16" i="31"/>
  <c r="AX22" i="41" s="1"/>
  <c r="J14" i="31"/>
  <c r="AX20" i="41" s="1"/>
  <c r="J12" i="31"/>
  <c r="AX18" i="41" s="1"/>
  <c r="J10" i="31"/>
  <c r="AX16" i="41" s="1"/>
  <c r="J8" i="31"/>
  <c r="AX14" i="41" s="1"/>
  <c r="J6" i="31"/>
  <c r="AX12" i="41" s="1"/>
  <c r="E61" i="31"/>
  <c r="T67" i="41" s="1"/>
  <c r="E29" i="31"/>
  <c r="E23" i="31"/>
  <c r="T29" i="41" s="1"/>
  <c r="E19" i="31"/>
  <c r="T25" i="41" s="1"/>
  <c r="E13" i="31"/>
  <c r="T19" i="41" s="1"/>
  <c r="G85" i="31"/>
  <c r="C61" i="31"/>
  <c r="C67" i="41" s="1"/>
  <c r="H67" i="41" s="1"/>
  <c r="C29" i="31"/>
  <c r="C35" i="41" s="1"/>
  <c r="H35" i="41" s="1"/>
  <c r="G5" i="31"/>
  <c r="AF11" i="41" s="1"/>
  <c r="K85" i="31"/>
  <c r="BD91" i="41" s="1"/>
  <c r="K61" i="31"/>
  <c r="BD67" i="41" s="1"/>
  <c r="H53" i="31"/>
  <c r="AL59" i="41" s="1"/>
  <c r="H45" i="31"/>
  <c r="K45" i="31"/>
  <c r="BD51" i="41" s="1"/>
  <c r="J4" i="31"/>
  <c r="AX10" i="41" s="1"/>
  <c r="D92" i="31"/>
  <c r="N98" i="41" s="1"/>
  <c r="D86" i="31"/>
  <c r="N92" i="41" s="1"/>
  <c r="D82" i="31"/>
  <c r="N88" i="41" s="1"/>
  <c r="D76" i="31"/>
  <c r="D62" i="31"/>
  <c r="N68" i="41" s="1"/>
  <c r="D54" i="31"/>
  <c r="N60" i="41" s="1"/>
  <c r="D50" i="31"/>
  <c r="N56" i="41" s="1"/>
  <c r="D46" i="31"/>
  <c r="E46" i="31"/>
  <c r="T52" i="41" s="1"/>
  <c r="D38" i="31"/>
  <c r="D28" i="31"/>
  <c r="D22" i="31"/>
  <c r="N28" i="41" s="1"/>
  <c r="D16" i="31"/>
  <c r="N22" i="41" s="1"/>
  <c r="D14" i="31"/>
  <c r="N20" i="41" s="1"/>
  <c r="E14" i="31"/>
  <c r="T20" i="41" s="1"/>
  <c r="D6" i="31"/>
  <c r="N12" i="41" s="1"/>
  <c r="I91" i="31"/>
  <c r="AR97" i="41" s="1"/>
  <c r="H87" i="31"/>
  <c r="AL93" i="41" s="1"/>
  <c r="K87" i="31"/>
  <c r="BD93" i="41" s="1"/>
  <c r="I85" i="31"/>
  <c r="I81" i="31"/>
  <c r="AR87" i="41" s="1"/>
  <c r="I79" i="31"/>
  <c r="J79" i="31"/>
  <c r="AX85" i="41" s="1"/>
  <c r="I73" i="31"/>
  <c r="AR79" i="41" s="1"/>
  <c r="H71" i="31"/>
  <c r="AL77" i="41" s="1"/>
  <c r="I71" i="31"/>
  <c r="AR77" i="41" s="1"/>
  <c r="K71" i="31"/>
  <c r="BD77" i="41" s="1"/>
  <c r="I69" i="31"/>
  <c r="H63" i="31"/>
  <c r="AL69" i="41" s="1"/>
  <c r="I63" i="31"/>
  <c r="J63" i="31"/>
  <c r="AX69" i="41" s="1"/>
  <c r="I61" i="31"/>
  <c r="I59" i="31"/>
  <c r="H55" i="31"/>
  <c r="AL61" i="41" s="1"/>
  <c r="K55" i="31"/>
  <c r="BD61" i="41" s="1"/>
  <c r="I53" i="31"/>
  <c r="I51" i="31"/>
  <c r="J51" i="31"/>
  <c r="AX57" i="41" s="1"/>
  <c r="H47" i="31"/>
  <c r="K47" i="31"/>
  <c r="BD53" i="41" s="1"/>
  <c r="I45" i="31"/>
  <c r="I41" i="31"/>
  <c r="AR47" i="41" s="1"/>
  <c r="H39" i="31"/>
  <c r="AL45" i="41" s="1"/>
  <c r="I37" i="31"/>
  <c r="I33" i="31"/>
  <c r="H31" i="31"/>
  <c r="AL37" i="41" s="1"/>
  <c r="I31" i="31"/>
  <c r="I27" i="31"/>
  <c r="AR33" i="41" s="1"/>
  <c r="J27" i="31"/>
  <c r="AX33" i="41" s="1"/>
  <c r="I21" i="31"/>
  <c r="AR27" i="41" s="1"/>
  <c r="I13" i="31"/>
  <c r="AR19" i="41" s="1"/>
  <c r="I9" i="31"/>
  <c r="AR15" i="41" s="1"/>
  <c r="H7" i="31"/>
  <c r="AL13" i="41" s="1"/>
  <c r="I7" i="31"/>
  <c r="K7" i="31"/>
  <c r="BD13" i="41" s="1"/>
  <c r="E86" i="31"/>
  <c r="T92" i="41" s="1"/>
  <c r="E76" i="31"/>
  <c r="T82" i="41" s="1"/>
  <c r="F62" i="31"/>
  <c r="Z68" i="41" s="1"/>
  <c r="F38" i="31"/>
  <c r="Z44" i="41" s="1"/>
  <c r="E28" i="31"/>
  <c r="T34" i="41" s="1"/>
  <c r="J99" i="31"/>
  <c r="AX105" i="41" s="1"/>
  <c r="H79" i="31"/>
  <c r="AL85" i="41" s="1"/>
  <c r="J59" i="31"/>
  <c r="AX65" i="41" s="1"/>
  <c r="I39" i="31"/>
  <c r="C4" i="31"/>
  <c r="C10" i="41" s="1"/>
  <c r="H10" i="41" s="1"/>
  <c r="C84" i="31"/>
  <c r="C90" i="41" s="1"/>
  <c r="H90" i="41" s="1"/>
  <c r="C76" i="31"/>
  <c r="C68" i="31"/>
  <c r="C74" i="41" s="1"/>
  <c r="H74" i="41" s="1"/>
  <c r="C60" i="31"/>
  <c r="C66" i="41" s="1"/>
  <c r="H66" i="41" s="1"/>
  <c r="C52" i="31"/>
  <c r="C58" i="41" s="1"/>
  <c r="H58" i="41" s="1"/>
  <c r="C44" i="31"/>
  <c r="C50" i="41" s="1"/>
  <c r="H50" i="41" s="1"/>
  <c r="C36" i="31"/>
  <c r="C28" i="31"/>
  <c r="C34" i="41" s="1"/>
  <c r="H34" i="41" s="1"/>
  <c r="C20" i="31"/>
  <c r="C26" i="41" s="1"/>
  <c r="H26" i="41" s="1"/>
  <c r="C12" i="31"/>
  <c r="C18" i="41" s="1"/>
  <c r="H18" i="41" s="1"/>
  <c r="H4" i="31"/>
  <c r="AL10" i="41" s="1"/>
  <c r="G87" i="31"/>
  <c r="AF93" i="41" s="1"/>
  <c r="G79" i="31"/>
  <c r="AF85" i="41" s="1"/>
  <c r="G71" i="31"/>
  <c r="G63" i="31"/>
  <c r="AF69" i="41" s="1"/>
  <c r="G55" i="31"/>
  <c r="AF61" i="41" s="1"/>
  <c r="G47" i="31"/>
  <c r="AF53" i="41" s="1"/>
  <c r="G39" i="31"/>
  <c r="G31" i="31"/>
  <c r="G23" i="31"/>
  <c r="G15" i="31"/>
  <c r="AF21" i="41" s="1"/>
  <c r="G7" i="31"/>
  <c r="AF13" i="41" s="1"/>
  <c r="L94" i="31"/>
  <c r="BJ100" i="41" s="1"/>
  <c r="L100" i="29"/>
  <c r="L86" i="31"/>
  <c r="BJ92" i="41" s="1"/>
  <c r="L78" i="31"/>
  <c r="BJ84" i="41" s="1"/>
  <c r="L70" i="31"/>
  <c r="BJ76" i="41" s="1"/>
  <c r="L62" i="31"/>
  <c r="BJ68" i="41" s="1"/>
  <c r="L54" i="31"/>
  <c r="BJ60" i="41" s="1"/>
  <c r="L46" i="31"/>
  <c r="BJ52" i="41" s="1"/>
  <c r="L38" i="31"/>
  <c r="BJ44" i="41" s="1"/>
  <c r="L30" i="31"/>
  <c r="BJ36" i="41" s="1"/>
  <c r="L22" i="31"/>
  <c r="BJ28" i="41" s="1"/>
  <c r="L14" i="31"/>
  <c r="L6" i="31"/>
  <c r="BJ12" i="41" s="1"/>
  <c r="C86" i="31"/>
  <c r="C92" i="41" s="1"/>
  <c r="H92" i="41" s="1"/>
  <c r="C62" i="31"/>
  <c r="E38" i="31"/>
  <c r="T44" i="41" s="1"/>
  <c r="F14" i="31"/>
  <c r="Z20" i="41" s="1"/>
  <c r="K95" i="31"/>
  <c r="BD101" i="41" s="1"/>
  <c r="J85" i="31"/>
  <c r="K63" i="31"/>
  <c r="BD69" i="41" s="1"/>
  <c r="K53" i="31"/>
  <c r="BD59" i="41" s="1"/>
  <c r="J7" i="31"/>
  <c r="AX13" i="41" s="1"/>
  <c r="C93" i="31"/>
  <c r="C99" i="41" s="1"/>
  <c r="H99" i="41" s="1"/>
  <c r="G69" i="31"/>
  <c r="AF75" i="41" s="1"/>
  <c r="G53" i="31"/>
  <c r="AF59" i="41" s="1"/>
  <c r="G37" i="31"/>
  <c r="G21" i="31"/>
  <c r="AF27" i="41" s="1"/>
  <c r="H77" i="31"/>
  <c r="AL83" i="41" s="1"/>
  <c r="H69" i="31"/>
  <c r="AL75" i="41" s="1"/>
  <c r="K69" i="31"/>
  <c r="BD75" i="41" s="1"/>
  <c r="K37" i="31"/>
  <c r="BD43" i="41" s="1"/>
  <c r="H13" i="31"/>
  <c r="AL19" i="41" s="1"/>
  <c r="H5" i="31"/>
  <c r="AL11" i="41" s="1"/>
  <c r="K5" i="31"/>
  <c r="BD11" i="41" s="1"/>
  <c r="D94" i="31"/>
  <c r="N100" i="41" s="1"/>
  <c r="D100" i="29"/>
  <c r="D80" i="31"/>
  <c r="N86" i="41" s="1"/>
  <c r="D78" i="31"/>
  <c r="N84" i="41" s="1"/>
  <c r="E78" i="31"/>
  <c r="T84" i="41" s="1"/>
  <c r="D70" i="31"/>
  <c r="N76" i="41" s="1"/>
  <c r="D60" i="31"/>
  <c r="D48" i="31"/>
  <c r="N54" i="41" s="1"/>
  <c r="D44" i="31"/>
  <c r="D30" i="31"/>
  <c r="N36" i="41" s="1"/>
  <c r="D18" i="31"/>
  <c r="N24" i="41" s="1"/>
  <c r="D12" i="31"/>
  <c r="N18" i="41" s="1"/>
  <c r="I93" i="31"/>
  <c r="I77" i="31"/>
  <c r="I35" i="31"/>
  <c r="I29" i="31"/>
  <c r="H23" i="31"/>
  <c r="AL29" i="41" s="1"/>
  <c r="I23" i="31"/>
  <c r="J23" i="31"/>
  <c r="AX29" i="41" s="1"/>
  <c r="I17" i="31"/>
  <c r="H15" i="31"/>
  <c r="AL21" i="41" s="1"/>
  <c r="K15" i="31"/>
  <c r="I5" i="31"/>
  <c r="AR11" i="41" s="1"/>
  <c r="C99" i="31"/>
  <c r="C105" i="41" s="1"/>
  <c r="H105" i="41" s="1"/>
  <c r="G75" i="31"/>
  <c r="G43" i="31"/>
  <c r="G11" i="31"/>
  <c r="G4" i="31"/>
  <c r="AF10" i="41" s="1"/>
  <c r="F83" i="31"/>
  <c r="F81" i="31"/>
  <c r="Z87" i="41" s="1"/>
  <c r="F71" i="31"/>
  <c r="F51" i="31"/>
  <c r="Z57" i="41" s="1"/>
  <c r="F49" i="31"/>
  <c r="F39" i="31"/>
  <c r="F19" i="31"/>
  <c r="F17" i="31"/>
  <c r="Z23" i="41" s="1"/>
  <c r="F7" i="31"/>
  <c r="K82" i="31"/>
  <c r="K80" i="31"/>
  <c r="BD86" i="41" s="1"/>
  <c r="K70" i="31"/>
  <c r="K66" i="31"/>
  <c r="K42" i="31"/>
  <c r="K30" i="31"/>
  <c r="BD36" i="41" s="1"/>
  <c r="K6" i="31"/>
  <c r="G61" i="31"/>
  <c r="C38" i="31"/>
  <c r="C44" i="41" s="1"/>
  <c r="H44" i="41" s="1"/>
  <c r="C21" i="31"/>
  <c r="C27" i="41" s="1"/>
  <c r="H27" i="41" s="1"/>
  <c r="H85" i="31"/>
  <c r="AL91" i="41" s="1"/>
  <c r="J47" i="31"/>
  <c r="AX53" i="41" s="1"/>
  <c r="H37" i="31"/>
  <c r="AL43" i="41" s="1"/>
  <c r="F52" i="31"/>
  <c r="Z58" i="41" s="1"/>
  <c r="F44" i="31"/>
  <c r="Z50" i="41" s="1"/>
  <c r="F36" i="31"/>
  <c r="Z42" i="41" s="1"/>
  <c r="F28" i="31"/>
  <c r="Z34" i="41" s="1"/>
  <c r="F20" i="31"/>
  <c r="Z26" i="41" s="1"/>
  <c r="F12" i="31"/>
  <c r="Z18" i="41" s="1"/>
  <c r="K99" i="31"/>
  <c r="BD105" i="41" s="1"/>
  <c r="K91" i="31"/>
  <c r="BD97" i="41" s="1"/>
  <c r="K83" i="31"/>
  <c r="BD89" i="41" s="1"/>
  <c r="K75" i="31"/>
  <c r="BD81" i="41" s="1"/>
  <c r="K67" i="31"/>
  <c r="BD73" i="41" s="1"/>
  <c r="K59" i="31"/>
  <c r="BD65" i="41" s="1"/>
  <c r="K51" i="31"/>
  <c r="BD57" i="41" s="1"/>
  <c r="K43" i="31"/>
  <c r="BD49" i="41" s="1"/>
  <c r="K35" i="31"/>
  <c r="BD41" i="41" s="1"/>
  <c r="K27" i="31"/>
  <c r="K19" i="31"/>
  <c r="K11" i="31"/>
  <c r="C94" i="31"/>
  <c r="C100" i="41" s="1"/>
  <c r="H100" i="41" s="1"/>
  <c r="E98" i="31"/>
  <c r="E94" i="31"/>
  <c r="T100" i="41" s="1"/>
  <c r="E92" i="31"/>
  <c r="T98" i="41" s="1"/>
  <c r="E90" i="41"/>
  <c r="E90" i="31"/>
  <c r="T96" i="41" s="1"/>
  <c r="E88" i="41"/>
  <c r="E86" i="41"/>
  <c r="E84" i="41"/>
  <c r="E82" i="41"/>
  <c r="E82" i="31"/>
  <c r="E80" i="41"/>
  <c r="E78" i="41"/>
  <c r="E76" i="41"/>
  <c r="E74" i="41"/>
  <c r="E74" i="31"/>
  <c r="T80" i="41" s="1"/>
  <c r="E72" i="41"/>
  <c r="E70" i="41"/>
  <c r="E68" i="41"/>
  <c r="E66" i="41"/>
  <c r="E66" i="31"/>
  <c r="T72" i="41" s="1"/>
  <c r="E64" i="41"/>
  <c r="E62" i="41"/>
  <c r="E60" i="41"/>
  <c r="E58" i="41"/>
  <c r="E58" i="31"/>
  <c r="T64" i="41" s="1"/>
  <c r="E56" i="41"/>
  <c r="E54" i="41"/>
  <c r="E52" i="41"/>
  <c r="E50" i="41"/>
  <c r="E50" i="31"/>
  <c r="T56" i="41" s="1"/>
  <c r="E48" i="41"/>
  <c r="E46" i="41"/>
  <c r="E44" i="41"/>
  <c r="E42" i="41"/>
  <c r="E42" i="31"/>
  <c r="T48" i="41" s="1"/>
  <c r="E40" i="41"/>
  <c r="E38" i="41"/>
  <c r="E36" i="41"/>
  <c r="E34" i="41"/>
  <c r="E34" i="31"/>
  <c r="E32" i="41"/>
  <c r="E30" i="41"/>
  <c r="E28" i="41"/>
  <c r="E26" i="41"/>
  <c r="E26" i="31"/>
  <c r="T32" i="41" s="1"/>
  <c r="E24" i="41"/>
  <c r="E22" i="41"/>
  <c r="E20" i="41"/>
  <c r="E18" i="41"/>
  <c r="E18" i="31"/>
  <c r="T24" i="41" s="1"/>
  <c r="E16" i="41"/>
  <c r="E14" i="41"/>
  <c r="E12" i="41"/>
  <c r="E10" i="41"/>
  <c r="E10" i="31"/>
  <c r="J97" i="31"/>
  <c r="AX103" i="41" s="1"/>
  <c r="J89" i="31"/>
  <c r="AX95" i="41" s="1"/>
  <c r="J81" i="31"/>
  <c r="J77" i="31"/>
  <c r="AX83" i="41" s="1"/>
  <c r="J73" i="31"/>
  <c r="AX79" i="41" s="1"/>
  <c r="J69" i="31"/>
  <c r="AX75" i="41" s="1"/>
  <c r="J65" i="31"/>
  <c r="J61" i="31"/>
  <c r="J57" i="31"/>
  <c r="J53" i="31"/>
  <c r="AX59" i="41" s="1"/>
  <c r="J49" i="31"/>
  <c r="J45" i="31"/>
  <c r="AX51" i="41" s="1"/>
  <c r="J41" i="31"/>
  <c r="J37" i="31"/>
  <c r="J33" i="31"/>
  <c r="J29" i="31"/>
  <c r="J25" i="31"/>
  <c r="J21" i="31"/>
  <c r="J17" i="31"/>
  <c r="J13" i="31"/>
  <c r="J9" i="31"/>
  <c r="J5" i="31"/>
  <c r="E84" i="31"/>
  <c r="T90" i="41" s="1"/>
  <c r="E52" i="31"/>
  <c r="T58" i="41" s="1"/>
  <c r="E20" i="31"/>
  <c r="T26" i="41" s="1"/>
  <c r="C91" i="31"/>
  <c r="C83" i="31"/>
  <c r="C89" i="41" s="1"/>
  <c r="H89" i="41" s="1"/>
  <c r="C75" i="31"/>
  <c r="C81" i="41" s="1"/>
  <c r="H81" i="41" s="1"/>
  <c r="C67" i="31"/>
  <c r="C73" i="41" s="1"/>
  <c r="H73" i="41" s="1"/>
  <c r="C59" i="31"/>
  <c r="C65" i="41" s="1"/>
  <c r="H65" i="41" s="1"/>
  <c r="C51" i="31"/>
  <c r="C43" i="31"/>
  <c r="C49" i="41" s="1"/>
  <c r="H49" i="41" s="1"/>
  <c r="C35" i="31"/>
  <c r="C41" i="41" s="1"/>
  <c r="H41" i="41" s="1"/>
  <c r="C27" i="31"/>
  <c r="C19" i="31"/>
  <c r="C25" i="41" s="1"/>
  <c r="H25" i="41" s="1"/>
  <c r="C11" i="31"/>
  <c r="C17" i="41" s="1"/>
  <c r="H17" i="41" s="1"/>
  <c r="H99" i="31"/>
  <c r="AL105" i="41" s="1"/>
  <c r="H91" i="31"/>
  <c r="AL97" i="41" s="1"/>
  <c r="H83" i="31"/>
  <c r="H75" i="31"/>
  <c r="H67" i="31"/>
  <c r="AL73" i="41" s="1"/>
  <c r="H59" i="31"/>
  <c r="AL65" i="41" s="1"/>
  <c r="H51" i="31"/>
  <c r="AL57" i="41" s="1"/>
  <c r="H43" i="31"/>
  <c r="H35" i="31"/>
  <c r="AL41" i="41" s="1"/>
  <c r="H27" i="31"/>
  <c r="AL33" i="41" s="1"/>
  <c r="H19" i="31"/>
  <c r="AL25" i="41" s="1"/>
  <c r="H11" i="31"/>
  <c r="AL17" i="41" s="1"/>
  <c r="F95" i="31"/>
  <c r="Z101" i="41" s="1"/>
  <c r="F93" i="31"/>
  <c r="Z99" i="41" s="1"/>
  <c r="F85" i="31"/>
  <c r="Z91" i="41" s="1"/>
  <c r="F77" i="31"/>
  <c r="Z83" i="41" s="1"/>
  <c r="F69" i="31"/>
  <c r="Z75" i="41" s="1"/>
  <c r="F61" i="31"/>
  <c r="F53" i="31"/>
  <c r="Z59" i="41" s="1"/>
  <c r="F45" i="31"/>
  <c r="Z51" i="41" s="1"/>
  <c r="F37" i="31"/>
  <c r="Z43" i="41" s="1"/>
  <c r="F29" i="31"/>
  <c r="Z35" i="41" s="1"/>
  <c r="F21" i="31"/>
  <c r="Z27" i="41" s="1"/>
  <c r="F13" i="31"/>
  <c r="Z19" i="41" s="1"/>
  <c r="F5" i="31"/>
  <c r="Z11" i="41" s="1"/>
  <c r="K92" i="31"/>
  <c r="K84" i="31"/>
  <c r="BD90" i="41" s="1"/>
  <c r="K76" i="31"/>
  <c r="BD82" i="41" s="1"/>
  <c r="K72" i="31"/>
  <c r="BD78" i="41" s="1"/>
  <c r="K68" i="31"/>
  <c r="BD74" i="41" s="1"/>
  <c r="K64" i="31"/>
  <c r="BD70" i="41" s="1"/>
  <c r="K60" i="31"/>
  <c r="K56" i="31"/>
  <c r="BD62" i="41" s="1"/>
  <c r="K52" i="31"/>
  <c r="BD58" i="41" s="1"/>
  <c r="K48" i="31"/>
  <c r="K44" i="31"/>
  <c r="BD50" i="41" s="1"/>
  <c r="K40" i="31"/>
  <c r="BD46" i="41" s="1"/>
  <c r="K36" i="31"/>
  <c r="BD42" i="41" s="1"/>
  <c r="K32" i="31"/>
  <c r="BD38" i="41" s="1"/>
  <c r="K28" i="31"/>
  <c r="BD34" i="41" s="1"/>
  <c r="K24" i="31"/>
  <c r="BD30" i="41" s="1"/>
  <c r="K20" i="31"/>
  <c r="BD26" i="41" s="1"/>
  <c r="K16" i="31"/>
  <c r="BD22" i="41" s="1"/>
  <c r="K12" i="31"/>
  <c r="BD18" i="41" s="1"/>
  <c r="K8" i="31"/>
  <c r="BD14" i="41" s="1"/>
  <c r="E64" i="31"/>
  <c r="T70" i="41" s="1"/>
  <c r="E62" i="31"/>
  <c r="T68" i="41" s="1"/>
  <c r="E32" i="31"/>
  <c r="T38" i="41" s="1"/>
  <c r="E30" i="31"/>
  <c r="C95" i="31"/>
  <c r="C101" i="41" s="1"/>
  <c r="H101" i="41" s="1"/>
  <c r="F94" i="31"/>
  <c r="Z100" i="41" s="1"/>
  <c r="F92" i="31"/>
  <c r="Z98" i="41" s="1"/>
  <c r="C92" i="31"/>
  <c r="C98" i="41" s="1"/>
  <c r="H98" i="41" s="1"/>
  <c r="G95" i="31"/>
  <c r="AF101" i="41" s="1"/>
  <c r="G93" i="31"/>
  <c r="AF99" i="41" s="1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R23" i="27"/>
  <c r="R24" i="27"/>
  <c r="D14" i="21"/>
  <c r="D15" i="21"/>
  <c r="D16" i="21"/>
  <c r="D17" i="21"/>
  <c r="D18" i="21"/>
  <c r="C15" i="21"/>
  <c r="C16" i="21"/>
  <c r="C17" i="21"/>
  <c r="C18" i="21"/>
  <c r="C14" i="21"/>
  <c r="B15" i="21"/>
  <c r="B16" i="21"/>
  <c r="B17" i="21"/>
  <c r="B18" i="21"/>
  <c r="B14" i="21"/>
  <c r="T20" i="28"/>
  <c r="U20" i="28"/>
  <c r="V20" i="28"/>
  <c r="W20" i="28"/>
  <c r="X20" i="28"/>
  <c r="Y20" i="28"/>
  <c r="Z20" i="28"/>
  <c r="AA20" i="28"/>
  <c r="AB20" i="28"/>
  <c r="AC20" i="28"/>
  <c r="AD20" i="28"/>
  <c r="S20" i="28"/>
  <c r="L30" i="65" l="1"/>
  <c r="K31" i="65" s="1"/>
  <c r="M29" i="65"/>
  <c r="L30" i="64"/>
  <c r="K31" i="64" s="1"/>
  <c r="M29" i="64"/>
  <c r="L30" i="63"/>
  <c r="K31" i="63" s="1"/>
  <c r="M29" i="63"/>
  <c r="L30" i="62"/>
  <c r="K31" i="62" s="1"/>
  <c r="M30" i="62" s="1"/>
  <c r="L30" i="61"/>
  <c r="K31" i="61" s="1"/>
  <c r="M29" i="61"/>
  <c r="J30" i="60"/>
  <c r="I31" i="60" s="1"/>
  <c r="I31" i="59"/>
  <c r="K30" i="59" s="1"/>
  <c r="J30" i="59"/>
  <c r="K29" i="59"/>
  <c r="J30" i="58"/>
  <c r="I31" i="58" s="1"/>
  <c r="K29" i="58"/>
  <c r="J29" i="57"/>
  <c r="I30" i="57" s="1"/>
  <c r="K28" i="57"/>
  <c r="J32" i="56"/>
  <c r="I33" i="56" s="1"/>
  <c r="BK5" i="35"/>
  <c r="X6" i="55"/>
  <c r="AC5" i="49"/>
  <c r="AD5" i="49" s="1"/>
  <c r="BI5" i="33"/>
  <c r="BL5" i="35"/>
  <c r="BO5" i="33"/>
  <c r="D6" i="55"/>
  <c r="BM5" i="35"/>
  <c r="BJ5" i="35"/>
  <c r="BD5" i="35"/>
  <c r="AV5" i="35"/>
  <c r="BS5" i="35" s="1"/>
  <c r="AT5" i="35"/>
  <c r="BQ5" i="35" s="1"/>
  <c r="AU5" i="35"/>
  <c r="BR5" i="35" s="1"/>
  <c r="U6" i="55"/>
  <c r="AM6" i="55" s="1"/>
  <c r="BJ5" i="33"/>
  <c r="AA5" i="55"/>
  <c r="F6" i="55"/>
  <c r="I5" i="55"/>
  <c r="BH5" i="33"/>
  <c r="BB5" i="35"/>
  <c r="E6" i="55"/>
  <c r="BM5" i="33"/>
  <c r="BH5" i="35"/>
  <c r="AR5" i="55"/>
  <c r="V6" i="55"/>
  <c r="W6" i="55"/>
  <c r="BL5" i="33"/>
  <c r="BG5" i="33"/>
  <c r="G6" i="55"/>
  <c r="AQ6" i="55" s="1"/>
  <c r="BN5" i="33"/>
  <c r="Q4" i="35"/>
  <c r="F4" i="35"/>
  <c r="AA4" i="35"/>
  <c r="J4" i="35"/>
  <c r="AG4" i="35" s="1"/>
  <c r="U4" i="35"/>
  <c r="BV5" i="33"/>
  <c r="N9" i="47"/>
  <c r="C10" i="47" s="1"/>
  <c r="I9" i="47"/>
  <c r="H9" i="47"/>
  <c r="K9" i="47"/>
  <c r="G10" i="47"/>
  <c r="M9" i="47"/>
  <c r="F10" i="47"/>
  <c r="L9" i="47"/>
  <c r="E11" i="47"/>
  <c r="D10" i="47"/>
  <c r="J9" i="47"/>
  <c r="E100" i="31"/>
  <c r="K100" i="31"/>
  <c r="H100" i="31"/>
  <c r="BD54" i="41"/>
  <c r="T16" i="41"/>
  <c r="AR13" i="41"/>
  <c r="AR69" i="41"/>
  <c r="T87" i="41"/>
  <c r="BD16" i="41"/>
  <c r="BD25" i="41"/>
  <c r="AF37" i="41"/>
  <c r="AR57" i="41"/>
  <c r="T43" i="41"/>
  <c r="BJ78" i="41"/>
  <c r="BD84" i="41"/>
  <c r="Z49" i="41"/>
  <c r="AL88" i="41"/>
  <c r="AX43" i="41"/>
  <c r="BD33" i="41"/>
  <c r="BD48" i="41"/>
  <c r="AR29" i="41"/>
  <c r="AR43" i="41"/>
  <c r="AF89" i="41"/>
  <c r="AX27" i="41"/>
  <c r="T104" i="41"/>
  <c r="BD88" i="41"/>
  <c r="BD21" i="41"/>
  <c r="AR83" i="41"/>
  <c r="AF77" i="41"/>
  <c r="AR45" i="41"/>
  <c r="AR67" i="41"/>
  <c r="N52" i="41"/>
  <c r="Z17" i="41"/>
  <c r="C28" i="41"/>
  <c r="H28" i="41" s="1"/>
  <c r="C56" i="41"/>
  <c r="H56" i="41" s="1"/>
  <c r="AR73" i="41"/>
  <c r="AL26" i="41"/>
  <c r="BD44" i="41"/>
  <c r="Z81" i="41"/>
  <c r="C19" i="41"/>
  <c r="H19" i="41" s="1"/>
  <c r="AX25" i="41"/>
  <c r="BD52" i="41"/>
  <c r="C71" i="41"/>
  <c r="H71" i="41" s="1"/>
  <c r="T85" i="41"/>
  <c r="T95" i="41"/>
  <c r="BD56" i="41"/>
  <c r="BD80" i="41"/>
  <c r="BD104" i="41"/>
  <c r="C60" i="41"/>
  <c r="H60" i="41" s="1"/>
  <c r="C20" i="41"/>
  <c r="H20" i="41" s="1"/>
  <c r="AL81" i="41"/>
  <c r="AX31" i="41"/>
  <c r="AX63" i="41"/>
  <c r="T40" i="41"/>
  <c r="AF67" i="41"/>
  <c r="Z13" i="41"/>
  <c r="Z89" i="41"/>
  <c r="AR99" i="41"/>
  <c r="C68" i="41"/>
  <c r="H68" i="41" s="1"/>
  <c r="AR37" i="41"/>
  <c r="AL53" i="41"/>
  <c r="AF91" i="41"/>
  <c r="T31" i="41"/>
  <c r="T51" i="41"/>
  <c r="AR21" i="41"/>
  <c r="N26" i="41"/>
  <c r="C100" i="31"/>
  <c r="AF35" i="41"/>
  <c r="AR95" i="41"/>
  <c r="C36" i="41"/>
  <c r="H36" i="41" s="1"/>
  <c r="AL22" i="41"/>
  <c r="AF33" i="41"/>
  <c r="AL55" i="41"/>
  <c r="N42" i="41"/>
  <c r="AL104" i="41"/>
  <c r="N30" i="41"/>
  <c r="Z62" i="41"/>
  <c r="C57" i="41"/>
  <c r="H57" i="41" s="1"/>
  <c r="AX67" i="41"/>
  <c r="BD17" i="41"/>
  <c r="BD12" i="41"/>
  <c r="AR23" i="41"/>
  <c r="AF29" i="41"/>
  <c r="AF105" i="41"/>
  <c r="N46" i="41"/>
  <c r="Z41" i="41"/>
  <c r="BD64" i="41"/>
  <c r="BJ46" i="41"/>
  <c r="Z67" i="41"/>
  <c r="AX39" i="41"/>
  <c r="Z25" i="41"/>
  <c r="AR39" i="41"/>
  <c r="T53" i="41"/>
  <c r="T45" i="41"/>
  <c r="AF47" i="41"/>
  <c r="AF73" i="41"/>
  <c r="T36" i="41"/>
  <c r="AF49" i="41"/>
  <c r="D100" i="31"/>
  <c r="BJ20" i="41"/>
  <c r="AF45" i="41"/>
  <c r="AR59" i="41"/>
  <c r="AR91" i="41"/>
  <c r="N82" i="41"/>
  <c r="N62" i="41"/>
  <c r="C84" i="41"/>
  <c r="H84" i="41" s="1"/>
  <c r="AR53" i="41"/>
  <c r="AX99" i="41"/>
  <c r="T59" i="41"/>
  <c r="AL49" i="41"/>
  <c r="AX47" i="41"/>
  <c r="BD72" i="41"/>
  <c r="AF81" i="41"/>
  <c r="N50" i="41"/>
  <c r="AX91" i="41"/>
  <c r="N34" i="41"/>
  <c r="T35" i="41"/>
  <c r="AL76" i="41"/>
  <c r="T74" i="41"/>
  <c r="Z61" i="41"/>
  <c r="AL102" i="41"/>
  <c r="Z73" i="41"/>
  <c r="AX19" i="41"/>
  <c r="BD76" i="41"/>
  <c r="AR35" i="41"/>
  <c r="AF43" i="41"/>
  <c r="L100" i="31"/>
  <c r="N44" i="41"/>
  <c r="J100" i="31"/>
  <c r="T17" i="41"/>
  <c r="T47" i="41"/>
  <c r="Z86" i="41"/>
  <c r="C22" i="41"/>
  <c r="H22" i="41" s="1"/>
  <c r="AL18" i="41"/>
  <c r="BD96" i="41"/>
  <c r="C54" i="41"/>
  <c r="H54" i="41" s="1"/>
  <c r="I100" i="31"/>
  <c r="Z37" i="41"/>
  <c r="C69" i="41"/>
  <c r="H69" i="41" s="1"/>
  <c r="AL24" i="41"/>
  <c r="AL48" i="41"/>
  <c r="C32" i="41"/>
  <c r="H32" i="41" s="1"/>
  <c r="C72" i="41"/>
  <c r="H72" i="41" s="1"/>
  <c r="Z104" i="41"/>
  <c r="C43" i="41"/>
  <c r="H43" i="41" s="1"/>
  <c r="AR55" i="41"/>
  <c r="C75" i="41"/>
  <c r="H75" i="41" s="1"/>
  <c r="T94" i="41"/>
  <c r="Z85" i="41"/>
  <c r="AL89" i="41"/>
  <c r="AX35" i="41"/>
  <c r="AR85" i="41"/>
  <c r="AL51" i="41"/>
  <c r="AR105" i="41"/>
  <c r="AR25" i="41"/>
  <c r="Z33" i="41"/>
  <c r="N38" i="41"/>
  <c r="Z29" i="41"/>
  <c r="BJ30" i="41"/>
  <c r="BD40" i="41"/>
  <c r="C88" i="41"/>
  <c r="H88" i="41" s="1"/>
  <c r="C62" i="41"/>
  <c r="H62" i="41" s="1"/>
  <c r="BD98" i="41"/>
  <c r="AX71" i="41"/>
  <c r="AF17" i="41"/>
  <c r="Z53" i="41"/>
  <c r="AF65" i="41"/>
  <c r="AF51" i="41"/>
  <c r="T79" i="41"/>
  <c r="C16" i="41"/>
  <c r="H16" i="41" s="1"/>
  <c r="Z88" i="41"/>
  <c r="Z78" i="41"/>
  <c r="AX11" i="41"/>
  <c r="Z45" i="41"/>
  <c r="C82" i="41"/>
  <c r="H82" i="41" s="1"/>
  <c r="AR75" i="41"/>
  <c r="AR61" i="41"/>
  <c r="N48" i="41"/>
  <c r="Z65" i="41"/>
  <c r="Z102" i="41"/>
  <c r="T71" i="41"/>
  <c r="BJ24" i="41"/>
  <c r="AL64" i="41"/>
  <c r="Z64" i="41"/>
  <c r="BD66" i="41"/>
  <c r="AX15" i="41"/>
  <c r="Z55" i="41"/>
  <c r="Z70" i="41"/>
  <c r="AR18" i="41"/>
  <c r="AL23" i="41"/>
  <c r="BD24" i="41"/>
  <c r="AR49" i="41"/>
  <c r="C33" i="41"/>
  <c r="H33" i="41" s="1"/>
  <c r="C97" i="41"/>
  <c r="H97" i="41" s="1"/>
  <c r="AX23" i="41"/>
  <c r="AX55" i="41"/>
  <c r="AX87" i="41"/>
  <c r="T88" i="41"/>
  <c r="Z77" i="41"/>
  <c r="AR41" i="41"/>
  <c r="N66" i="41"/>
  <c r="C42" i="41"/>
  <c r="H42" i="41" s="1"/>
  <c r="F100" i="31"/>
  <c r="AR51" i="41"/>
  <c r="AR65" i="41"/>
  <c r="C39" i="41"/>
  <c r="H39" i="41" s="1"/>
  <c r="G100" i="31"/>
  <c r="AL12" i="41"/>
  <c r="C37" i="41"/>
  <c r="H37" i="41" s="1"/>
  <c r="BD92" i="41"/>
  <c r="AF97" i="41"/>
  <c r="BD32" i="41"/>
  <c r="C40" i="41"/>
  <c r="H40" i="41" s="1"/>
  <c r="Z72" i="41"/>
  <c r="AR101" i="41"/>
  <c r="AL52" i="41"/>
  <c r="C14" i="41"/>
  <c r="H14" i="41" s="1"/>
  <c r="Z94" i="41"/>
  <c r="Z97" i="41"/>
  <c r="BD5" i="33"/>
  <c r="BD4" i="33"/>
  <c r="BD3" i="33"/>
  <c r="M14" i="20"/>
  <c r="O14" i="20"/>
  <c r="Q14" i="20"/>
  <c r="S14" i="20"/>
  <c r="U14" i="20"/>
  <c r="AG14" i="20"/>
  <c r="AI14" i="20"/>
  <c r="AK14" i="20"/>
  <c r="AM14" i="20"/>
  <c r="AO14" i="20"/>
  <c r="AQ14" i="20"/>
  <c r="AS14" i="20"/>
  <c r="AU14" i="20"/>
  <c r="AW14" i="20"/>
  <c r="AY14" i="20"/>
  <c r="BA14" i="20"/>
  <c r="BC14" i="20"/>
  <c r="BE14" i="20"/>
  <c r="BG14" i="20"/>
  <c r="BG15" i="20"/>
  <c r="BE15" i="20"/>
  <c r="BC15" i="20"/>
  <c r="BA15" i="20"/>
  <c r="AY15" i="20"/>
  <c r="AW15" i="20"/>
  <c r="AU15" i="20"/>
  <c r="AS15" i="20"/>
  <c r="AQ15" i="20"/>
  <c r="AO15" i="20"/>
  <c r="AM15" i="20"/>
  <c r="AK15" i="20"/>
  <c r="AI15" i="20"/>
  <c r="AG15" i="20"/>
  <c r="U15" i="20"/>
  <c r="S15" i="20"/>
  <c r="Q15" i="20"/>
  <c r="O15" i="20"/>
  <c r="M15" i="20"/>
  <c r="L31" i="65" l="1"/>
  <c r="K32" i="65" s="1"/>
  <c r="M30" i="65"/>
  <c r="L31" i="64"/>
  <c r="K32" i="64"/>
  <c r="M31" i="64" s="1"/>
  <c r="M30" i="64"/>
  <c r="L31" i="63"/>
  <c r="K32" i="63"/>
  <c r="M30" i="63"/>
  <c r="L31" i="62"/>
  <c r="K32" i="62" s="1"/>
  <c r="L31" i="61"/>
  <c r="K32" i="61" s="1"/>
  <c r="M31" i="61" s="1"/>
  <c r="M30" i="61"/>
  <c r="J31" i="60"/>
  <c r="I32" i="60" s="1"/>
  <c r="K30" i="60"/>
  <c r="J31" i="59"/>
  <c r="I32" i="59" s="1"/>
  <c r="J31" i="58"/>
  <c r="I32" i="58" s="1"/>
  <c r="K30" i="58"/>
  <c r="J30" i="57"/>
  <c r="I31" i="57" s="1"/>
  <c r="K29" i="57"/>
  <c r="J33" i="56"/>
  <c r="I34" i="56" s="1"/>
  <c r="Z6" i="49"/>
  <c r="Y6" i="51" s="1"/>
  <c r="AB6" i="49"/>
  <c r="F6" i="50" s="1"/>
  <c r="AA6" i="49"/>
  <c r="E6" i="52" s="1"/>
  <c r="Y6" i="49"/>
  <c r="C6" i="52" s="1"/>
  <c r="AN6" i="55"/>
  <c r="AP6" i="55"/>
  <c r="BN5" i="35"/>
  <c r="X6" i="49"/>
  <c r="B6" i="52" s="1"/>
  <c r="BP5" i="33"/>
  <c r="BW5" i="33" s="1"/>
  <c r="BT5" i="35"/>
  <c r="O6" i="55"/>
  <c r="R6" i="55" s="1"/>
  <c r="M6" i="55"/>
  <c r="AD6" i="55"/>
  <c r="AS5" i="55"/>
  <c r="AU6" i="55"/>
  <c r="AF6" i="55"/>
  <c r="AX6" i="55"/>
  <c r="AE6" i="55"/>
  <c r="AO6" i="55"/>
  <c r="AB6" i="55"/>
  <c r="AV6" i="55"/>
  <c r="AT6" i="55"/>
  <c r="AG6" i="55"/>
  <c r="AK6" i="55" s="1"/>
  <c r="J6" i="55"/>
  <c r="N6" i="55"/>
  <c r="L6" i="55"/>
  <c r="AC6" i="55"/>
  <c r="AW6" i="55"/>
  <c r="K6" i="55"/>
  <c r="AB4" i="35"/>
  <c r="K4" i="35"/>
  <c r="AH4" i="35" s="1"/>
  <c r="V4" i="35"/>
  <c r="G4" i="35"/>
  <c r="R4" i="35"/>
  <c r="F6" i="52"/>
  <c r="N10" i="47"/>
  <c r="C11" i="47" s="1"/>
  <c r="I10" i="47"/>
  <c r="H10" i="47"/>
  <c r="K10" i="47"/>
  <c r="G11" i="47"/>
  <c r="M10" i="47"/>
  <c r="F11" i="47"/>
  <c r="L10" i="47"/>
  <c r="D11" i="47"/>
  <c r="J10" i="47"/>
  <c r="E12" i="47"/>
  <c r="F4" i="26"/>
  <c r="G4" i="26"/>
  <c r="F5" i="26"/>
  <c r="G5" i="26"/>
  <c r="F6" i="26"/>
  <c r="G6" i="26"/>
  <c r="F7" i="26"/>
  <c r="G7" i="26"/>
  <c r="F8" i="26"/>
  <c r="G8" i="26"/>
  <c r="F9" i="26"/>
  <c r="G9" i="26"/>
  <c r="F10" i="26"/>
  <c r="G10" i="26"/>
  <c r="F11" i="26"/>
  <c r="G11" i="26"/>
  <c r="F12" i="26"/>
  <c r="G12" i="26"/>
  <c r="F13" i="26"/>
  <c r="G13" i="26"/>
  <c r="F14" i="26"/>
  <c r="G14" i="26"/>
  <c r="F15" i="26"/>
  <c r="G15" i="26"/>
  <c r="F16" i="26"/>
  <c r="G16" i="26"/>
  <c r="F17" i="26"/>
  <c r="G17" i="26"/>
  <c r="F18" i="26"/>
  <c r="G18" i="26"/>
  <c r="F19" i="26"/>
  <c r="G19" i="26"/>
  <c r="F20" i="26"/>
  <c r="G20" i="26"/>
  <c r="F21" i="26"/>
  <c r="G21" i="26"/>
  <c r="G3" i="26"/>
  <c r="F3" i="26"/>
  <c r="L32" i="65" l="1"/>
  <c r="K33" i="65" s="1"/>
  <c r="M31" i="65"/>
  <c r="L32" i="64"/>
  <c r="K33" i="64" s="1"/>
  <c r="L32" i="63"/>
  <c r="K33" i="63" s="1"/>
  <c r="M31" i="63"/>
  <c r="L32" i="62"/>
  <c r="K33" i="62" s="1"/>
  <c r="M31" i="62"/>
  <c r="L32" i="61"/>
  <c r="K33" i="61" s="1"/>
  <c r="M32" i="61" s="1"/>
  <c r="J32" i="60"/>
  <c r="I33" i="60" s="1"/>
  <c r="K31" i="60"/>
  <c r="J32" i="59"/>
  <c r="I33" i="59" s="1"/>
  <c r="K31" i="59"/>
  <c r="J32" i="58"/>
  <c r="I33" i="58" s="1"/>
  <c r="K31" i="58"/>
  <c r="J31" i="57"/>
  <c r="I32" i="57" s="1"/>
  <c r="K30" i="57"/>
  <c r="J34" i="56"/>
  <c r="I35" i="56" s="1"/>
  <c r="AA6" i="51"/>
  <c r="E6" i="50"/>
  <c r="Q6" i="50" s="1"/>
  <c r="Z6" i="51"/>
  <c r="AF6" i="51" s="1"/>
  <c r="C6" i="50"/>
  <c r="O6" i="50" s="1"/>
  <c r="D6" i="50"/>
  <c r="P6" i="50" s="1"/>
  <c r="W6" i="51"/>
  <c r="AC6" i="51" s="1"/>
  <c r="D6" i="52"/>
  <c r="J6" i="52" s="1"/>
  <c r="AJ6" i="49"/>
  <c r="AL6" i="49" s="1"/>
  <c r="AE6" i="49"/>
  <c r="BU5" i="35"/>
  <c r="X6" i="51"/>
  <c r="AB6" i="51" s="1"/>
  <c r="AW6" i="35"/>
  <c r="AM6" i="35" s="1"/>
  <c r="AR6" i="35" s="1"/>
  <c r="BO6" i="35" s="1"/>
  <c r="AF6" i="49"/>
  <c r="B6" i="50"/>
  <c r="AG6" i="49"/>
  <c r="AI6" i="49"/>
  <c r="AY6" i="33"/>
  <c r="AO6" i="33" s="1"/>
  <c r="AT6" i="33" s="1"/>
  <c r="BQ6" i="33" s="1"/>
  <c r="AH6" i="49"/>
  <c r="AH6" i="55"/>
  <c r="P6" i="55"/>
  <c r="AJ6" i="55"/>
  <c r="S6" i="55"/>
  <c r="Q6" i="55"/>
  <c r="AI6" i="55"/>
  <c r="AX6" i="35"/>
  <c r="AN6" i="35" s="1"/>
  <c r="AC4" i="35"/>
  <c r="AD4" i="35" s="1"/>
  <c r="L4" i="35"/>
  <c r="AI4" i="35" s="1"/>
  <c r="AJ4" i="35" s="1"/>
  <c r="W4" i="35"/>
  <c r="X4" i="35"/>
  <c r="H6" i="52"/>
  <c r="N6" i="52"/>
  <c r="L6" i="50"/>
  <c r="R6" i="50"/>
  <c r="AE6" i="51"/>
  <c r="AK6" i="51"/>
  <c r="AM6" i="51"/>
  <c r="AG6" i="51"/>
  <c r="K6" i="52"/>
  <c r="Q6" i="52"/>
  <c r="O6" i="52"/>
  <c r="I6" i="52"/>
  <c r="L6" i="52"/>
  <c r="R6" i="52"/>
  <c r="K11" i="47"/>
  <c r="E13" i="47"/>
  <c r="N11" i="47"/>
  <c r="C12" i="47" s="1"/>
  <c r="I11" i="47"/>
  <c r="H11" i="47"/>
  <c r="D12" i="47"/>
  <c r="J11" i="47"/>
  <c r="F12" i="47"/>
  <c r="L11" i="47"/>
  <c r="G12" i="47"/>
  <c r="M11" i="47"/>
  <c r="E19" i="2"/>
  <c r="I6" i="50" l="1"/>
  <c r="K6" i="50"/>
  <c r="L33" i="65"/>
  <c r="K34" i="65"/>
  <c r="M33" i="65" s="1"/>
  <c r="M32" i="65"/>
  <c r="L33" i="64"/>
  <c r="K34" i="64" s="1"/>
  <c r="M32" i="64"/>
  <c r="L33" i="63"/>
  <c r="K34" i="63" s="1"/>
  <c r="M33" i="63" s="1"/>
  <c r="M32" i="63"/>
  <c r="L33" i="62"/>
  <c r="K34" i="62" s="1"/>
  <c r="M32" i="62"/>
  <c r="L33" i="61"/>
  <c r="K34" i="61" s="1"/>
  <c r="M33" i="61" s="1"/>
  <c r="J33" i="60"/>
  <c r="I34" i="60" s="1"/>
  <c r="K32" i="60"/>
  <c r="J33" i="59"/>
  <c r="I34" i="59" s="1"/>
  <c r="K32" i="59"/>
  <c r="J33" i="58"/>
  <c r="I34" i="58" s="1"/>
  <c r="K32" i="58"/>
  <c r="J32" i="57"/>
  <c r="I33" i="57" s="1"/>
  <c r="K31" i="57"/>
  <c r="J35" i="56"/>
  <c r="I36" i="56" s="1"/>
  <c r="AI6" i="51"/>
  <c r="AZ6" i="33"/>
  <c r="AP6" i="33" s="1"/>
  <c r="AU6" i="33" s="1"/>
  <c r="BR6" i="33" s="1"/>
  <c r="BI6" i="35"/>
  <c r="J6" i="50"/>
  <c r="AL6" i="51"/>
  <c r="G6" i="50"/>
  <c r="AY6" i="35"/>
  <c r="AO6" i="35" s="1"/>
  <c r="BE6" i="35" s="1"/>
  <c r="BC6" i="35"/>
  <c r="BA6" i="35"/>
  <c r="AQ6" i="35" s="1"/>
  <c r="AV6" i="35" s="1"/>
  <c r="BS6" i="35" s="1"/>
  <c r="AH6" i="51"/>
  <c r="M6" i="52"/>
  <c r="G6" i="52"/>
  <c r="P6" i="52"/>
  <c r="S6" i="52" s="1"/>
  <c r="T6" i="52" s="1"/>
  <c r="AN6" i="49"/>
  <c r="AK6" i="49"/>
  <c r="AM6" i="49"/>
  <c r="AD6" i="51"/>
  <c r="AJ6" i="51"/>
  <c r="M6" i="50"/>
  <c r="N6" i="50"/>
  <c r="S6" i="50" s="1"/>
  <c r="T6" i="50" s="1"/>
  <c r="H6" i="50"/>
  <c r="H6" i="55"/>
  <c r="C7" i="55" s="1"/>
  <c r="BE6" i="33"/>
  <c r="AZ6" i="35"/>
  <c r="AP6" i="35" s="1"/>
  <c r="BF6" i="35" s="1"/>
  <c r="Z6" i="55"/>
  <c r="X7" i="55" s="1"/>
  <c r="BB6" i="33"/>
  <c r="AR6" i="33" s="1"/>
  <c r="AW6" i="33" s="1"/>
  <c r="BT6" i="33" s="1"/>
  <c r="BK6" i="33"/>
  <c r="BA6" i="33"/>
  <c r="AQ6" i="33" s="1"/>
  <c r="AV6" i="33" s="1"/>
  <c r="BS6" i="33" s="1"/>
  <c r="BC6" i="33"/>
  <c r="AS6" i="33" s="1"/>
  <c r="AX6" i="33" s="1"/>
  <c r="BU6" i="33" s="1"/>
  <c r="BJ6" i="35"/>
  <c r="AS6" i="35"/>
  <c r="BP6" i="35" s="1"/>
  <c r="BD6" i="35"/>
  <c r="AK4" i="35"/>
  <c r="BF6" i="33"/>
  <c r="BL6" i="33"/>
  <c r="N12" i="47"/>
  <c r="C13" i="47" s="1"/>
  <c r="I12" i="47"/>
  <c r="H12" i="47"/>
  <c r="K12" i="47"/>
  <c r="D13" i="47"/>
  <c r="J12" i="47"/>
  <c r="G13" i="47"/>
  <c r="M12" i="47"/>
  <c r="F13" i="47"/>
  <c r="L12" i="47"/>
  <c r="E14" i="47"/>
  <c r="E20" i="2"/>
  <c r="AC3" i="2"/>
  <c r="AB3" i="2"/>
  <c r="AA3" i="2"/>
  <c r="Z3" i="2"/>
  <c r="Y3" i="2"/>
  <c r="N3" i="2"/>
  <c r="O3" i="2"/>
  <c r="P3" i="2"/>
  <c r="Q3" i="2"/>
  <c r="M3" i="2"/>
  <c r="L34" i="65" l="1"/>
  <c r="K35" i="65" s="1"/>
  <c r="L34" i="64"/>
  <c r="K35" i="64"/>
  <c r="M33" i="64"/>
  <c r="L34" i="63"/>
  <c r="K35" i="63" s="1"/>
  <c r="L34" i="62"/>
  <c r="K35" i="62" s="1"/>
  <c r="M33" i="62"/>
  <c r="L34" i="61"/>
  <c r="K35" i="61" s="1"/>
  <c r="J34" i="60"/>
  <c r="I35" i="60"/>
  <c r="K34" i="60" s="1"/>
  <c r="K33" i="60"/>
  <c r="J34" i="59"/>
  <c r="I35" i="59" s="1"/>
  <c r="K34" i="59" s="1"/>
  <c r="K33" i="59"/>
  <c r="J34" i="58"/>
  <c r="I35" i="58" s="1"/>
  <c r="K34" i="58" s="1"/>
  <c r="K33" i="58"/>
  <c r="J33" i="57"/>
  <c r="I34" i="57" s="1"/>
  <c r="K32" i="57"/>
  <c r="J36" i="56"/>
  <c r="I37" i="56" s="1"/>
  <c r="AN6" i="51"/>
  <c r="AO6" i="51" s="1"/>
  <c r="AT6" i="35"/>
  <c r="BQ6" i="35" s="1"/>
  <c r="BG6" i="35"/>
  <c r="BM6" i="35"/>
  <c r="BK6" i="35"/>
  <c r="BH6" i="33"/>
  <c r="BB6" i="35"/>
  <c r="BH6" i="35"/>
  <c r="I6" i="55"/>
  <c r="BD6" i="33"/>
  <c r="U7" i="55"/>
  <c r="AM7" i="55" s="1"/>
  <c r="AC6" i="49"/>
  <c r="AD6" i="49" s="1"/>
  <c r="F7" i="55"/>
  <c r="AP7" i="55" s="1"/>
  <c r="D7" i="55"/>
  <c r="BG6" i="33"/>
  <c r="AA6" i="55"/>
  <c r="AU6" i="35"/>
  <c r="BR6" i="35" s="1"/>
  <c r="E7" i="55"/>
  <c r="V7" i="55"/>
  <c r="BI6" i="33"/>
  <c r="W7" i="55"/>
  <c r="Y7" i="55"/>
  <c r="BJ6" i="33"/>
  <c r="BO6" i="33"/>
  <c r="BM6" i="33"/>
  <c r="AR6" i="55"/>
  <c r="G7" i="55"/>
  <c r="BL6" i="35"/>
  <c r="BN6" i="33"/>
  <c r="BV6" i="33"/>
  <c r="K13" i="47"/>
  <c r="E15" i="47"/>
  <c r="G14" i="47"/>
  <c r="M13" i="47"/>
  <c r="D14" i="47"/>
  <c r="J13" i="47"/>
  <c r="N13" i="47"/>
  <c r="C14" i="47" s="1"/>
  <c r="I13" i="47"/>
  <c r="H13" i="47"/>
  <c r="F14" i="47"/>
  <c r="L13" i="47"/>
  <c r="L35" i="65" l="1"/>
  <c r="K36" i="65"/>
  <c r="M34" i="65"/>
  <c r="L35" i="64"/>
  <c r="K36" i="64" s="1"/>
  <c r="M35" i="64" s="1"/>
  <c r="M34" i="64"/>
  <c r="L35" i="63"/>
  <c r="K36" i="63" s="1"/>
  <c r="M34" i="63"/>
  <c r="L35" i="62"/>
  <c r="K36" i="62" s="1"/>
  <c r="M35" i="62" s="1"/>
  <c r="M34" i="62"/>
  <c r="L35" i="61"/>
  <c r="K36" i="61" s="1"/>
  <c r="M35" i="61" s="1"/>
  <c r="M34" i="61"/>
  <c r="J35" i="60"/>
  <c r="I36" i="60" s="1"/>
  <c r="J35" i="59"/>
  <c r="I36" i="59"/>
  <c r="K35" i="59"/>
  <c r="J35" i="58"/>
  <c r="I36" i="58" s="1"/>
  <c r="J34" i="57"/>
  <c r="I35" i="57" s="1"/>
  <c r="K33" i="57"/>
  <c r="J37" i="56"/>
  <c r="I38" i="56" s="1"/>
  <c r="BT6" i="35"/>
  <c r="AS6" i="55"/>
  <c r="BN6" i="35"/>
  <c r="AO7" i="55"/>
  <c r="AB7" i="49"/>
  <c r="F7" i="50" s="1"/>
  <c r="AA7" i="49"/>
  <c r="Z7" i="51" s="1"/>
  <c r="AF7" i="51" s="1"/>
  <c r="Z7" i="49"/>
  <c r="D7" i="52" s="1"/>
  <c r="J7" i="52" s="1"/>
  <c r="X7" i="49"/>
  <c r="B7" i="52" s="1"/>
  <c r="N7" i="52" s="1"/>
  <c r="AG7" i="55"/>
  <c r="AK7" i="55" s="1"/>
  <c r="AN7" i="55"/>
  <c r="Y7" i="49"/>
  <c r="AE7" i="55"/>
  <c r="O7" i="55"/>
  <c r="Q7" i="55" s="1"/>
  <c r="AC7" i="55"/>
  <c r="AD7" i="55"/>
  <c r="AV7" i="55"/>
  <c r="K7" i="55"/>
  <c r="BP6" i="33"/>
  <c r="BW6" i="33" s="1"/>
  <c r="AQ7" i="55"/>
  <c r="M7" i="55"/>
  <c r="AB7" i="55"/>
  <c r="J7" i="55"/>
  <c r="L7" i="55"/>
  <c r="AT7" i="55"/>
  <c r="N7" i="55"/>
  <c r="AX7" i="55"/>
  <c r="AF7" i="55"/>
  <c r="AU7" i="55"/>
  <c r="AW7" i="55"/>
  <c r="BU6" i="35"/>
  <c r="R7" i="55"/>
  <c r="F7" i="52"/>
  <c r="N14" i="47"/>
  <c r="C15" i="47" s="1"/>
  <c r="I14" i="47"/>
  <c r="H14" i="47"/>
  <c r="K14" i="47"/>
  <c r="D15" i="47"/>
  <c r="J14" i="47"/>
  <c r="F15" i="47"/>
  <c r="L14" i="47"/>
  <c r="G15" i="47"/>
  <c r="M14" i="47"/>
  <c r="E16" i="47"/>
  <c r="L36" i="65" l="1"/>
  <c r="K37" i="65" s="1"/>
  <c r="M35" i="65"/>
  <c r="L36" i="64"/>
  <c r="K37" i="64" s="1"/>
  <c r="M36" i="64" s="1"/>
  <c r="L36" i="63"/>
  <c r="K37" i="63" s="1"/>
  <c r="M35" i="63"/>
  <c r="L36" i="62"/>
  <c r="K37" i="62" s="1"/>
  <c r="M36" i="62" s="1"/>
  <c r="L36" i="61"/>
  <c r="K37" i="61" s="1"/>
  <c r="M36" i="61" s="1"/>
  <c r="J36" i="60"/>
  <c r="I37" i="60" s="1"/>
  <c r="K35" i="60"/>
  <c r="J36" i="59"/>
  <c r="I37" i="59" s="1"/>
  <c r="J36" i="58"/>
  <c r="I37" i="58" s="1"/>
  <c r="K35" i="58"/>
  <c r="J35" i="57"/>
  <c r="I36" i="57" s="1"/>
  <c r="K34" i="57"/>
  <c r="J38" i="56"/>
  <c r="I39" i="56" s="1"/>
  <c r="AA7" i="51"/>
  <c r="AH7" i="55"/>
  <c r="AJ7" i="55"/>
  <c r="AF7" i="49"/>
  <c r="B7" i="50"/>
  <c r="H7" i="50" s="1"/>
  <c r="C7" i="50"/>
  <c r="I7" i="50" s="1"/>
  <c r="X7" i="51"/>
  <c r="AJ7" i="51" s="1"/>
  <c r="AI7" i="55"/>
  <c r="Z7" i="55" s="1"/>
  <c r="X8" i="55" s="1"/>
  <c r="C7" i="52"/>
  <c r="O7" i="52" s="1"/>
  <c r="E7" i="52"/>
  <c r="K7" i="52" s="1"/>
  <c r="AY7" i="33"/>
  <c r="AZ7" i="33" s="1"/>
  <c r="AP7" i="33" s="1"/>
  <c r="AU7" i="33" s="1"/>
  <c r="BR7" i="33" s="1"/>
  <c r="AH7" i="49"/>
  <c r="P7" i="52"/>
  <c r="AE7" i="49"/>
  <c r="S7" i="55"/>
  <c r="H7" i="52"/>
  <c r="AL7" i="51"/>
  <c r="Y7" i="51"/>
  <c r="AE7" i="51" s="1"/>
  <c r="W7" i="51"/>
  <c r="AI7" i="51" s="1"/>
  <c r="AW7" i="35"/>
  <c r="AM7" i="35" s="1"/>
  <c r="BC7" i="35" s="1"/>
  <c r="AJ7" i="49"/>
  <c r="AN7" i="49" s="1"/>
  <c r="AG7" i="49"/>
  <c r="E7" i="50"/>
  <c r="K7" i="50" s="1"/>
  <c r="P7" i="55"/>
  <c r="H7" i="55" s="1"/>
  <c r="AI7" i="49"/>
  <c r="D7" i="50"/>
  <c r="P7" i="50" s="1"/>
  <c r="AK7" i="51"/>
  <c r="R7" i="50"/>
  <c r="L7" i="50"/>
  <c r="AM7" i="51"/>
  <c r="AG7" i="51"/>
  <c r="R7" i="52"/>
  <c r="L7" i="52"/>
  <c r="N15" i="47"/>
  <c r="C16" i="47" s="1"/>
  <c r="I15" i="47"/>
  <c r="H15" i="47"/>
  <c r="F16" i="47"/>
  <c r="L15" i="47"/>
  <c r="D16" i="47"/>
  <c r="J15" i="47"/>
  <c r="K15" i="47"/>
  <c r="E17" i="47"/>
  <c r="G16" i="47"/>
  <c r="M15" i="47"/>
  <c r="L37" i="65" l="1"/>
  <c r="K38" i="65" s="1"/>
  <c r="M37" i="65" s="1"/>
  <c r="M36" i="65"/>
  <c r="L37" i="64"/>
  <c r="K38" i="64"/>
  <c r="L37" i="63"/>
  <c r="K38" i="63" s="1"/>
  <c r="M37" i="63" s="1"/>
  <c r="M36" i="63"/>
  <c r="L37" i="62"/>
  <c r="K38" i="62" s="1"/>
  <c r="L37" i="61"/>
  <c r="K38" i="61" s="1"/>
  <c r="J37" i="60"/>
  <c r="I38" i="60" s="1"/>
  <c r="K36" i="60"/>
  <c r="J37" i="59"/>
  <c r="I38" i="59"/>
  <c r="K36" i="59"/>
  <c r="J37" i="58"/>
  <c r="I38" i="58" s="1"/>
  <c r="K36" i="58"/>
  <c r="J36" i="57"/>
  <c r="I37" i="57" s="1"/>
  <c r="K35" i="57"/>
  <c r="J39" i="56"/>
  <c r="I40" i="56" s="1"/>
  <c r="O7" i="50"/>
  <c r="I7" i="52"/>
  <c r="AD7" i="51"/>
  <c r="G7" i="52"/>
  <c r="N7" i="50"/>
  <c r="M7" i="52"/>
  <c r="Q7" i="50"/>
  <c r="AC7" i="51"/>
  <c r="AR7" i="55"/>
  <c r="BB7" i="33"/>
  <c r="BN7" i="33" s="1"/>
  <c r="AO7" i="33"/>
  <c r="AT7" i="33" s="1"/>
  <c r="BQ7" i="33" s="1"/>
  <c r="AK7" i="49"/>
  <c r="AR7" i="35"/>
  <c r="BO7" i="35" s="1"/>
  <c r="BI7" i="35"/>
  <c r="AL7" i="49"/>
  <c r="BK7" i="33"/>
  <c r="AZ7" i="35"/>
  <c r="AP7" i="35" s="1"/>
  <c r="BF7" i="35" s="1"/>
  <c r="Q7" i="52"/>
  <c r="S7" i="52" s="1"/>
  <c r="T7" i="52" s="1"/>
  <c r="BC7" i="33"/>
  <c r="AS7" i="33" s="1"/>
  <c r="AX7" i="33" s="1"/>
  <c r="BU7" i="33" s="1"/>
  <c r="BA7" i="35"/>
  <c r="AQ7" i="35" s="1"/>
  <c r="BM7" i="35" s="1"/>
  <c r="BA7" i="33"/>
  <c r="BM7" i="33" s="1"/>
  <c r="AX7" i="35"/>
  <c r="AN7" i="35" s="1"/>
  <c r="AM7" i="49"/>
  <c r="AH7" i="51"/>
  <c r="M7" i="50"/>
  <c r="G7" i="50"/>
  <c r="AY7" i="35"/>
  <c r="AO7" i="35" s="1"/>
  <c r="BE7" i="35" s="1"/>
  <c r="AB7" i="51"/>
  <c r="J7" i="50"/>
  <c r="Y8" i="55"/>
  <c r="F8" i="55"/>
  <c r="AP8" i="55" s="1"/>
  <c r="U8" i="55"/>
  <c r="I7" i="55"/>
  <c r="V8" i="55"/>
  <c r="AA7" i="55"/>
  <c r="W8" i="55"/>
  <c r="E8" i="55"/>
  <c r="D8" i="55"/>
  <c r="G8" i="55"/>
  <c r="C8" i="55"/>
  <c r="BG7" i="35"/>
  <c r="BF7" i="33"/>
  <c r="BL7" i="33"/>
  <c r="AN7" i="51"/>
  <c r="AO7" i="51" s="1"/>
  <c r="H16" i="47"/>
  <c r="I16" i="47"/>
  <c r="N16" i="47"/>
  <c r="C17" i="47" s="1"/>
  <c r="K16" i="47"/>
  <c r="G17" i="47"/>
  <c r="M16" i="47"/>
  <c r="D17" i="47"/>
  <c r="J16" i="47"/>
  <c r="F17" i="47"/>
  <c r="L16" i="47"/>
  <c r="E18" i="47"/>
  <c r="S7" i="50" l="1"/>
  <c r="T7" i="50" s="1"/>
  <c r="L38" i="65"/>
  <c r="K39" i="65" s="1"/>
  <c r="L38" i="64"/>
  <c r="K39" i="64" s="1"/>
  <c r="M37" i="64"/>
  <c r="L38" i="63"/>
  <c r="K39" i="63"/>
  <c r="L38" i="62"/>
  <c r="K39" i="62" s="1"/>
  <c r="M37" i="62"/>
  <c r="L38" i="61"/>
  <c r="K39" i="61" s="1"/>
  <c r="M38" i="61" s="1"/>
  <c r="M37" i="61"/>
  <c r="J38" i="60"/>
  <c r="I39" i="60" s="1"/>
  <c r="K37" i="60"/>
  <c r="J38" i="59"/>
  <c r="I39" i="59" s="1"/>
  <c r="K37" i="59"/>
  <c r="J38" i="58"/>
  <c r="I39" i="58" s="1"/>
  <c r="K37" i="58"/>
  <c r="J37" i="57"/>
  <c r="I38" i="57" s="1"/>
  <c r="K36" i="57"/>
  <c r="J40" i="56"/>
  <c r="I41" i="56" s="1"/>
  <c r="AQ7" i="33"/>
  <c r="AV7" i="33" s="1"/>
  <c r="BS7" i="33" s="1"/>
  <c r="BE7" i="33"/>
  <c r="AC7" i="49"/>
  <c r="AD7" i="49" s="1"/>
  <c r="AN8" i="55"/>
  <c r="AR7" i="33"/>
  <c r="AW7" i="33" s="1"/>
  <c r="BT7" i="33" s="1"/>
  <c r="BO7" i="33"/>
  <c r="BP7" i="33" s="1"/>
  <c r="BI7" i="33"/>
  <c r="BD7" i="33"/>
  <c r="AV7" i="35"/>
  <c r="BS7" i="35" s="1"/>
  <c r="BL7" i="35"/>
  <c r="AU7" i="35"/>
  <c r="BR7" i="35" s="1"/>
  <c r="BB7" i="35"/>
  <c r="AG8" i="55"/>
  <c r="AK8" i="55" s="1"/>
  <c r="AO8" i="55"/>
  <c r="AT7" i="35"/>
  <c r="BQ7" i="35" s="1"/>
  <c r="BK7" i="35"/>
  <c r="AB8" i="55"/>
  <c r="AS7" i="55"/>
  <c r="AQ8" i="55"/>
  <c r="AF8" i="55"/>
  <c r="AE8" i="55"/>
  <c r="AC8" i="55"/>
  <c r="AX8" i="55"/>
  <c r="AT8" i="55"/>
  <c r="AD8" i="55"/>
  <c r="AW8" i="55"/>
  <c r="O8" i="55"/>
  <c r="R8" i="55" s="1"/>
  <c r="J8" i="55"/>
  <c r="AU8" i="55"/>
  <c r="L8" i="55"/>
  <c r="AM8" i="55"/>
  <c r="K8" i="55"/>
  <c r="AV8" i="55"/>
  <c r="N8" i="55"/>
  <c r="M8" i="55"/>
  <c r="AA8" i="49"/>
  <c r="Z8" i="51" s="1"/>
  <c r="BH7" i="35"/>
  <c r="BJ7" i="35"/>
  <c r="AS7" i="35"/>
  <c r="BP7" i="35" s="1"/>
  <c r="BD7" i="35"/>
  <c r="BG7" i="33"/>
  <c r="AB8" i="49"/>
  <c r="K17" i="47"/>
  <c r="E19" i="47"/>
  <c r="D18" i="47"/>
  <c r="J17" i="47"/>
  <c r="G18" i="47"/>
  <c r="M17" i="47"/>
  <c r="N17" i="47"/>
  <c r="C18" i="47" s="1"/>
  <c r="I17" i="47"/>
  <c r="H17" i="47"/>
  <c r="F18" i="47"/>
  <c r="L17" i="47"/>
  <c r="L39" i="65" l="1"/>
  <c r="K40" i="65"/>
  <c r="M38" i="65"/>
  <c r="L39" i="64"/>
  <c r="K40" i="64" s="1"/>
  <c r="M38" i="64"/>
  <c r="L39" i="63"/>
  <c r="K40" i="63" s="1"/>
  <c r="M38" i="63"/>
  <c r="L39" i="62"/>
  <c r="K40" i="62" s="1"/>
  <c r="M38" i="62"/>
  <c r="L39" i="61"/>
  <c r="K40" i="61" s="1"/>
  <c r="J39" i="60"/>
  <c r="I40" i="60" s="1"/>
  <c r="K38" i="60"/>
  <c r="J39" i="59"/>
  <c r="I40" i="59" s="1"/>
  <c r="K39" i="59" s="1"/>
  <c r="K38" i="59"/>
  <c r="J39" i="58"/>
  <c r="I40" i="58" s="1"/>
  <c r="K38" i="58"/>
  <c r="J38" i="57"/>
  <c r="I39" i="57" s="1"/>
  <c r="K38" i="57" s="1"/>
  <c r="K37" i="57"/>
  <c r="J41" i="56"/>
  <c r="I42" i="56"/>
  <c r="BJ7" i="33"/>
  <c r="Y8" i="49"/>
  <c r="AF8" i="49" s="1"/>
  <c r="X8" i="49"/>
  <c r="W8" i="51" s="1"/>
  <c r="AC8" i="51" s="1"/>
  <c r="Z8" i="49"/>
  <c r="D8" i="52" s="1"/>
  <c r="J8" i="52" s="1"/>
  <c r="BH7" i="33"/>
  <c r="AJ8" i="55"/>
  <c r="AH8" i="55"/>
  <c r="BT7" i="35"/>
  <c r="AI8" i="55"/>
  <c r="Z8" i="55" s="1"/>
  <c r="AA8" i="55" s="1"/>
  <c r="BN7" i="35"/>
  <c r="E8" i="52"/>
  <c r="K8" i="52" s="1"/>
  <c r="P8" i="55"/>
  <c r="Q8" i="55"/>
  <c r="S8" i="55"/>
  <c r="E8" i="50"/>
  <c r="Q8" i="50" s="1"/>
  <c r="B8" i="52"/>
  <c r="N8" i="52" s="1"/>
  <c r="D8" i="50"/>
  <c r="P8" i="50" s="1"/>
  <c r="AJ8" i="49"/>
  <c r="AK8" i="49" s="1"/>
  <c r="F8" i="50"/>
  <c r="F8" i="52"/>
  <c r="L8" i="52" s="1"/>
  <c r="AA8" i="51"/>
  <c r="AG8" i="51" s="1"/>
  <c r="C8" i="52"/>
  <c r="BV7" i="33"/>
  <c r="BW7" i="33" s="1"/>
  <c r="AL8" i="51"/>
  <c r="AF8" i="51"/>
  <c r="N18" i="47"/>
  <c r="C19" i="47" s="1"/>
  <c r="I18" i="47"/>
  <c r="H18" i="47"/>
  <c r="K18" i="47"/>
  <c r="G19" i="47"/>
  <c r="M18" i="47"/>
  <c r="F19" i="47"/>
  <c r="L18" i="47"/>
  <c r="D19" i="47"/>
  <c r="J18" i="47"/>
  <c r="E20" i="47"/>
  <c r="L40" i="65" l="1"/>
  <c r="K41" i="65"/>
  <c r="M39" i="65"/>
  <c r="L40" i="64"/>
  <c r="K41" i="64" s="1"/>
  <c r="M39" i="64"/>
  <c r="L40" i="63"/>
  <c r="K41" i="63" s="1"/>
  <c r="M39" i="63"/>
  <c r="L40" i="62"/>
  <c r="K41" i="62"/>
  <c r="M39" i="62"/>
  <c r="L40" i="61"/>
  <c r="K41" i="61" s="1"/>
  <c r="M40" i="61" s="1"/>
  <c r="M39" i="61"/>
  <c r="J40" i="60"/>
  <c r="I41" i="60" s="1"/>
  <c r="K39" i="60"/>
  <c r="J40" i="59"/>
  <c r="I41" i="59" s="1"/>
  <c r="K40" i="59" s="1"/>
  <c r="J40" i="58"/>
  <c r="I41" i="58" s="1"/>
  <c r="K39" i="58"/>
  <c r="J39" i="57"/>
  <c r="I40" i="57" s="1"/>
  <c r="J42" i="56"/>
  <c r="I43" i="56" s="1"/>
  <c r="AG8" i="49"/>
  <c r="P8" i="52"/>
  <c r="X8" i="51"/>
  <c r="AH8" i="51" s="1"/>
  <c r="AH8" i="49"/>
  <c r="BU7" i="35"/>
  <c r="AI8" i="51"/>
  <c r="C8" i="50"/>
  <c r="I8" i="50" s="1"/>
  <c r="AE8" i="49"/>
  <c r="AY8" i="33"/>
  <c r="AO8" i="33" s="1"/>
  <c r="AT8" i="33" s="1"/>
  <c r="BQ8" i="33" s="1"/>
  <c r="AI8" i="49"/>
  <c r="B8" i="50"/>
  <c r="N8" i="50" s="1"/>
  <c r="AW8" i="35"/>
  <c r="BA8" i="35" s="1"/>
  <c r="AQ8" i="35" s="1"/>
  <c r="BG8" i="35" s="1"/>
  <c r="Y8" i="51"/>
  <c r="Q8" i="52"/>
  <c r="W9" i="55"/>
  <c r="H8" i="55"/>
  <c r="D9" i="55" s="1"/>
  <c r="K8" i="50"/>
  <c r="Y9" i="55"/>
  <c r="X9" i="55"/>
  <c r="J8" i="50"/>
  <c r="U9" i="55"/>
  <c r="V9" i="55"/>
  <c r="H8" i="52"/>
  <c r="AM8" i="49"/>
  <c r="AM8" i="51"/>
  <c r="M8" i="52"/>
  <c r="R8" i="52"/>
  <c r="O8" i="52"/>
  <c r="AL8" i="49"/>
  <c r="L8" i="50"/>
  <c r="R8" i="50"/>
  <c r="AD8" i="51"/>
  <c r="AZ8" i="35"/>
  <c r="AP8" i="35" s="1"/>
  <c r="BF8" i="35" s="1"/>
  <c r="I8" i="52"/>
  <c r="AK8" i="51"/>
  <c r="AE8" i="51"/>
  <c r="AN8" i="49"/>
  <c r="AX8" i="35"/>
  <c r="AN8" i="35" s="1"/>
  <c r="BD8" i="35" s="1"/>
  <c r="G8" i="52"/>
  <c r="N19" i="47"/>
  <c r="C20" i="47" s="1"/>
  <c r="I19" i="47"/>
  <c r="H19" i="47"/>
  <c r="K19" i="47"/>
  <c r="F20" i="47"/>
  <c r="L19" i="47"/>
  <c r="G20" i="47"/>
  <c r="M19" i="47"/>
  <c r="E21" i="47"/>
  <c r="D20" i="47"/>
  <c r="J19" i="47"/>
  <c r="M8" i="50" l="1"/>
  <c r="O8" i="50"/>
  <c r="S8" i="50" s="1"/>
  <c r="T8" i="50" s="1"/>
  <c r="L41" i="65"/>
  <c r="K42" i="65"/>
  <c r="M41" i="65" s="1"/>
  <c r="M40" i="65"/>
  <c r="L41" i="64"/>
  <c r="K42" i="64" s="1"/>
  <c r="M40" i="64"/>
  <c r="L41" i="63"/>
  <c r="K42" i="63" s="1"/>
  <c r="M41" i="63" s="1"/>
  <c r="M40" i="63"/>
  <c r="L41" i="62"/>
  <c r="K42" i="62" s="1"/>
  <c r="M40" i="62"/>
  <c r="L41" i="61"/>
  <c r="K42" i="61" s="1"/>
  <c r="J41" i="60"/>
  <c r="I42" i="60" s="1"/>
  <c r="K40" i="60"/>
  <c r="J41" i="59"/>
  <c r="I42" i="59" s="1"/>
  <c r="K41" i="59" s="1"/>
  <c r="J41" i="58"/>
  <c r="I42" i="58" s="1"/>
  <c r="K40" i="58"/>
  <c r="J40" i="57"/>
  <c r="I41" i="57" s="1"/>
  <c r="K39" i="57"/>
  <c r="J43" i="56"/>
  <c r="I44" i="56"/>
  <c r="BA8" i="33"/>
  <c r="AQ8" i="33" s="1"/>
  <c r="AV8" i="33" s="1"/>
  <c r="BS8" i="33" s="1"/>
  <c r="AB8" i="51"/>
  <c r="G8" i="50"/>
  <c r="BE8" i="33"/>
  <c r="BB8" i="33"/>
  <c r="AR8" i="33" s="1"/>
  <c r="AW8" i="33" s="1"/>
  <c r="BT8" i="33" s="1"/>
  <c r="AJ8" i="51"/>
  <c r="AN8" i="51" s="1"/>
  <c r="AO8" i="51" s="1"/>
  <c r="H8" i="50"/>
  <c r="AM8" i="35"/>
  <c r="BC8" i="35" s="1"/>
  <c r="BK8" i="33"/>
  <c r="AY8" i="35"/>
  <c r="AO8" i="35" s="1"/>
  <c r="BE8" i="35" s="1"/>
  <c r="BC8" i="33"/>
  <c r="AS8" i="33" s="1"/>
  <c r="AX8" i="33" s="1"/>
  <c r="BU8" i="33" s="1"/>
  <c r="AV8" i="35"/>
  <c r="BS8" i="35" s="1"/>
  <c r="BM8" i="35"/>
  <c r="AZ8" i="33"/>
  <c r="AP8" i="33" s="1"/>
  <c r="AU8" i="33" s="1"/>
  <c r="BR8" i="33" s="1"/>
  <c r="BV8" i="33" s="1"/>
  <c r="AN9" i="55"/>
  <c r="AG9" i="55"/>
  <c r="AI9" i="55" s="1"/>
  <c r="AR8" i="55"/>
  <c r="E9" i="55"/>
  <c r="AO9" i="55" s="1"/>
  <c r="S8" i="52"/>
  <c r="T8" i="52" s="1"/>
  <c r="I8" i="55"/>
  <c r="AS8" i="55" s="1"/>
  <c r="AC9" i="55"/>
  <c r="C9" i="55"/>
  <c r="G9" i="55"/>
  <c r="AQ9" i="55" s="1"/>
  <c r="AF9" i="55"/>
  <c r="F9" i="55"/>
  <c r="AP9" i="55" s="1"/>
  <c r="AD9" i="55"/>
  <c r="AB9" i="55"/>
  <c r="AE9" i="55"/>
  <c r="BM8" i="33"/>
  <c r="AC8" i="49"/>
  <c r="AD8" i="49" s="1"/>
  <c r="AT8" i="35"/>
  <c r="BQ8" i="35" s="1"/>
  <c r="BK8" i="35"/>
  <c r="AS8" i="35"/>
  <c r="BP8" i="35" s="1"/>
  <c r="BJ8" i="35"/>
  <c r="AU8" i="35"/>
  <c r="BR8" i="35" s="1"/>
  <c r="BB8" i="35"/>
  <c r="BL8" i="35"/>
  <c r="N20" i="47"/>
  <c r="C21" i="47" s="1"/>
  <c r="I20" i="47"/>
  <c r="H20" i="47"/>
  <c r="K20" i="47"/>
  <c r="G21" i="47"/>
  <c r="M20" i="47"/>
  <c r="F21" i="47"/>
  <c r="L20" i="47"/>
  <c r="D21" i="47"/>
  <c r="J20" i="47"/>
  <c r="E22" i="47"/>
  <c r="L42" i="65" l="1"/>
  <c r="K43" i="65"/>
  <c r="M42" i="65"/>
  <c r="L42" i="64"/>
  <c r="K43" i="64" s="1"/>
  <c r="M41" i="64"/>
  <c r="L42" i="63"/>
  <c r="K43" i="63" s="1"/>
  <c r="L42" i="62"/>
  <c r="K43" i="62" s="1"/>
  <c r="M41" i="62"/>
  <c r="L42" i="61"/>
  <c r="K43" i="61" s="1"/>
  <c r="M42" i="61" s="1"/>
  <c r="M41" i="61"/>
  <c r="J42" i="60"/>
  <c r="I43" i="60" s="1"/>
  <c r="K41" i="60"/>
  <c r="J42" i="59"/>
  <c r="I43" i="59" s="1"/>
  <c r="J42" i="58"/>
  <c r="I43" i="58" s="1"/>
  <c r="K41" i="58"/>
  <c r="J41" i="57"/>
  <c r="I42" i="57" s="1"/>
  <c r="K40" i="57"/>
  <c r="J44" i="56"/>
  <c r="I45" i="56" s="1"/>
  <c r="BG8" i="33"/>
  <c r="BJ8" i="33"/>
  <c r="BO8" i="33"/>
  <c r="BI8" i="33"/>
  <c r="BF8" i="33"/>
  <c r="BL8" i="33"/>
  <c r="BD8" i="33"/>
  <c r="BI8" i="35"/>
  <c r="BH8" i="33"/>
  <c r="BH8" i="35"/>
  <c r="AR8" i="35"/>
  <c r="BO8" i="35" s="1"/>
  <c r="BN8" i="33"/>
  <c r="AH9" i="55"/>
  <c r="AJ9" i="55"/>
  <c r="AT9" i="55"/>
  <c r="AK9" i="55"/>
  <c r="K9" i="55"/>
  <c r="N9" i="55"/>
  <c r="AX9" i="55"/>
  <c r="AM9" i="55"/>
  <c r="J9" i="55"/>
  <c r="AV9" i="55"/>
  <c r="L9" i="55"/>
  <c r="AW9" i="55"/>
  <c r="M9" i="55"/>
  <c r="AU9" i="55"/>
  <c r="O9" i="55"/>
  <c r="P9" i="55" s="1"/>
  <c r="AA9" i="49"/>
  <c r="E9" i="52" s="1"/>
  <c r="Q9" i="52" s="1"/>
  <c r="Y9" i="49"/>
  <c r="Z9" i="49"/>
  <c r="D9" i="52" s="1"/>
  <c r="J9" i="52" s="1"/>
  <c r="X9" i="49"/>
  <c r="B9" i="52" s="1"/>
  <c r="H9" i="52" s="1"/>
  <c r="AB9" i="49"/>
  <c r="AA9" i="51" s="1"/>
  <c r="AM9" i="51" s="1"/>
  <c r="BN8" i="35"/>
  <c r="BT8" i="35"/>
  <c r="N21" i="47"/>
  <c r="C22" i="47" s="1"/>
  <c r="I21" i="47"/>
  <c r="H21" i="47"/>
  <c r="K21" i="47"/>
  <c r="E23" i="47"/>
  <c r="F22" i="47"/>
  <c r="L21" i="47"/>
  <c r="G22" i="47"/>
  <c r="M21" i="47"/>
  <c r="D22" i="47"/>
  <c r="J21" i="47"/>
  <c r="L43" i="65" l="1"/>
  <c r="K44" i="65" s="1"/>
  <c r="L43" i="64"/>
  <c r="K44" i="64" s="1"/>
  <c r="M42" i="64"/>
  <c r="L43" i="63"/>
  <c r="K44" i="63" s="1"/>
  <c r="M42" i="63"/>
  <c r="L43" i="62"/>
  <c r="K44" i="62" s="1"/>
  <c r="M43" i="62" s="1"/>
  <c r="M42" i="62"/>
  <c r="L43" i="61"/>
  <c r="K44" i="61" s="1"/>
  <c r="J43" i="60"/>
  <c r="I44" i="60" s="1"/>
  <c r="K42" i="60"/>
  <c r="J43" i="59"/>
  <c r="I44" i="59" s="1"/>
  <c r="K42" i="59"/>
  <c r="J43" i="58"/>
  <c r="I44" i="58" s="1"/>
  <c r="K42" i="58"/>
  <c r="J42" i="57"/>
  <c r="I43" i="57" s="1"/>
  <c r="K41" i="57"/>
  <c r="J45" i="56"/>
  <c r="I46" i="56" s="1"/>
  <c r="BP8" i="33"/>
  <c r="BW8" i="33" s="1"/>
  <c r="Z9" i="55"/>
  <c r="Y10" i="55" s="1"/>
  <c r="AW9" i="35"/>
  <c r="AM9" i="35" s="1"/>
  <c r="BC9" i="35" s="1"/>
  <c r="Q9" i="55"/>
  <c r="S9" i="55"/>
  <c r="R9" i="55"/>
  <c r="X10" i="55"/>
  <c r="W9" i="51"/>
  <c r="AC9" i="51" s="1"/>
  <c r="AG9" i="51"/>
  <c r="Z9" i="51"/>
  <c r="AF9" i="51" s="1"/>
  <c r="B9" i="50"/>
  <c r="N9" i="50" s="1"/>
  <c r="C9" i="52"/>
  <c r="O9" i="52" s="1"/>
  <c r="AG9" i="49"/>
  <c r="X9" i="51"/>
  <c r="AD9" i="51" s="1"/>
  <c r="C9" i="50"/>
  <c r="I9" i="50" s="1"/>
  <c r="AJ9" i="49"/>
  <c r="AN9" i="49" s="1"/>
  <c r="F9" i="50"/>
  <c r="AH9" i="49"/>
  <c r="K9" i="52"/>
  <c r="AE9" i="49"/>
  <c r="AY9" i="33"/>
  <c r="BK9" i="33" s="1"/>
  <c r="E9" i="50"/>
  <c r="Y9" i="51"/>
  <c r="AK9" i="51" s="1"/>
  <c r="AI9" i="49"/>
  <c r="AF9" i="49"/>
  <c r="F9" i="52"/>
  <c r="L9" i="52" s="1"/>
  <c r="D9" i="50"/>
  <c r="J9" i="50" s="1"/>
  <c r="BU8" i="35"/>
  <c r="N9" i="52"/>
  <c r="I9" i="52"/>
  <c r="BI9" i="35"/>
  <c r="AZ9" i="35"/>
  <c r="AP9" i="35" s="1"/>
  <c r="P9" i="52"/>
  <c r="D23" i="47"/>
  <c r="J22" i="47"/>
  <c r="N22" i="47"/>
  <c r="C23" i="47" s="1"/>
  <c r="I22" i="47"/>
  <c r="H22" i="47"/>
  <c r="F23" i="47"/>
  <c r="L22" i="47"/>
  <c r="K22" i="47"/>
  <c r="E24" i="47"/>
  <c r="G23" i="47"/>
  <c r="M22" i="47"/>
  <c r="L44" i="65" l="1"/>
  <c r="K45" i="65" s="1"/>
  <c r="M43" i="65"/>
  <c r="L44" i="64"/>
  <c r="K45" i="64"/>
  <c r="M43" i="64"/>
  <c r="L44" i="63"/>
  <c r="K45" i="63" s="1"/>
  <c r="M43" i="63"/>
  <c r="L44" i="62"/>
  <c r="K45" i="62" s="1"/>
  <c r="L44" i="61"/>
  <c r="K45" i="61" s="1"/>
  <c r="M44" i="61" s="1"/>
  <c r="M43" i="61"/>
  <c r="J44" i="60"/>
  <c r="I45" i="60" s="1"/>
  <c r="K43" i="60"/>
  <c r="J44" i="59"/>
  <c r="I45" i="59" s="1"/>
  <c r="K43" i="59"/>
  <c r="J44" i="58"/>
  <c r="I45" i="58" s="1"/>
  <c r="K43" i="58"/>
  <c r="J43" i="57"/>
  <c r="I44" i="57" s="1"/>
  <c r="K42" i="57"/>
  <c r="J46" i="56"/>
  <c r="I47" i="56" s="1"/>
  <c r="U10" i="55"/>
  <c r="AD10" i="55" s="1"/>
  <c r="V10" i="55"/>
  <c r="AA9" i="55"/>
  <c r="W10" i="55"/>
  <c r="O9" i="50"/>
  <c r="AX9" i="35"/>
  <c r="AN9" i="35" s="1"/>
  <c r="AS9" i="35" s="1"/>
  <c r="BP9" i="35" s="1"/>
  <c r="H9" i="55"/>
  <c r="F10" i="55" s="1"/>
  <c r="AP10" i="55" s="1"/>
  <c r="BA9" i="35"/>
  <c r="AQ9" i="35" s="1"/>
  <c r="AV9" i="35" s="1"/>
  <c r="BS9" i="35" s="1"/>
  <c r="AR9" i="35"/>
  <c r="BO9" i="35" s="1"/>
  <c r="AY9" i="35"/>
  <c r="AO9" i="35" s="1"/>
  <c r="AJ9" i="51"/>
  <c r="AZ9" i="33"/>
  <c r="BL9" i="33" s="1"/>
  <c r="AL9" i="49"/>
  <c r="AI9" i="51"/>
  <c r="R9" i="52"/>
  <c r="S9" i="52" s="1"/>
  <c r="T9" i="52" s="1"/>
  <c r="BC9" i="33"/>
  <c r="AS9" i="33" s="1"/>
  <c r="AX9" i="33" s="1"/>
  <c r="BU9" i="33" s="1"/>
  <c r="BA9" i="33"/>
  <c r="AQ9" i="33" s="1"/>
  <c r="AV9" i="33" s="1"/>
  <c r="BS9" i="33" s="1"/>
  <c r="AK9" i="49"/>
  <c r="AO9" i="33"/>
  <c r="AT9" i="33" s="1"/>
  <c r="BQ9" i="33" s="1"/>
  <c r="BB9" i="33"/>
  <c r="AR9" i="33" s="1"/>
  <c r="AW9" i="33" s="1"/>
  <c r="BT9" i="33" s="1"/>
  <c r="AM9" i="49"/>
  <c r="AL9" i="51"/>
  <c r="H9" i="50"/>
  <c r="R9" i="50"/>
  <c r="L9" i="50"/>
  <c r="AE9" i="51"/>
  <c r="M9" i="52"/>
  <c r="K9" i="50"/>
  <c r="Q9" i="50"/>
  <c r="G9" i="52"/>
  <c r="M9" i="50"/>
  <c r="AH9" i="51"/>
  <c r="AB9" i="51"/>
  <c r="P9" i="50"/>
  <c r="G9" i="50"/>
  <c r="BK9" i="35"/>
  <c r="AT9" i="35"/>
  <c r="BQ9" i="35" s="1"/>
  <c r="BL9" i="35"/>
  <c r="AU9" i="35"/>
  <c r="BR9" i="35" s="1"/>
  <c r="BF9" i="35"/>
  <c r="BH9" i="35"/>
  <c r="BE9" i="35"/>
  <c r="N23" i="47"/>
  <c r="C24" i="47" s="1"/>
  <c r="I23" i="47"/>
  <c r="H23" i="47"/>
  <c r="K23" i="47"/>
  <c r="G24" i="47"/>
  <c r="M23" i="47"/>
  <c r="F24" i="47"/>
  <c r="L23" i="47"/>
  <c r="E25" i="47"/>
  <c r="D24" i="47"/>
  <c r="J23" i="47"/>
  <c r="L45" i="65" l="1"/>
  <c r="K46" i="65" s="1"/>
  <c r="M44" i="65"/>
  <c r="L45" i="64"/>
  <c r="K46" i="64" s="1"/>
  <c r="M45" i="64" s="1"/>
  <c r="M44" i="64"/>
  <c r="L45" i="63"/>
  <c r="K46" i="63" s="1"/>
  <c r="M45" i="63" s="1"/>
  <c r="M44" i="63"/>
  <c r="L45" i="62"/>
  <c r="K46" i="62" s="1"/>
  <c r="M44" i="62"/>
  <c r="L45" i="61"/>
  <c r="K46" i="61" s="1"/>
  <c r="M45" i="61" s="1"/>
  <c r="J45" i="60"/>
  <c r="I46" i="60" s="1"/>
  <c r="K45" i="60" s="1"/>
  <c r="K44" i="60"/>
  <c r="J45" i="59"/>
  <c r="I46" i="59" s="1"/>
  <c r="K44" i="59"/>
  <c r="J45" i="58"/>
  <c r="I46" i="58" s="1"/>
  <c r="K44" i="58"/>
  <c r="J44" i="57"/>
  <c r="I45" i="57" s="1"/>
  <c r="K43" i="57"/>
  <c r="J47" i="56"/>
  <c r="I48" i="56" s="1"/>
  <c r="AG10" i="55"/>
  <c r="AH10" i="55" s="1"/>
  <c r="AF10" i="55"/>
  <c r="AB10" i="55"/>
  <c r="C10" i="55"/>
  <c r="AM10" i="55" s="1"/>
  <c r="AC10" i="55"/>
  <c r="BJ9" i="35"/>
  <c r="AE10" i="55"/>
  <c r="D10" i="55"/>
  <c r="AN10" i="55" s="1"/>
  <c r="AR9" i="55"/>
  <c r="BD9" i="35"/>
  <c r="I9" i="55"/>
  <c r="AS9" i="55" s="1"/>
  <c r="E10" i="55"/>
  <c r="AO10" i="55" s="1"/>
  <c r="BM9" i="35"/>
  <c r="G10" i="55"/>
  <c r="AQ10" i="55" s="1"/>
  <c r="BG9" i="35"/>
  <c r="BB9" i="35"/>
  <c r="AI10" i="55"/>
  <c r="AK10" i="55"/>
  <c r="AJ10" i="55"/>
  <c r="BE9" i="33"/>
  <c r="AN9" i="51"/>
  <c r="AO9" i="51" s="1"/>
  <c r="AP9" i="33"/>
  <c r="AU9" i="33" s="1"/>
  <c r="BR9" i="33" s="1"/>
  <c r="S9" i="50"/>
  <c r="T9" i="50" s="1"/>
  <c r="AC9" i="49"/>
  <c r="AD9" i="49" s="1"/>
  <c r="BD9" i="33"/>
  <c r="BN9" i="33"/>
  <c r="BO9" i="33"/>
  <c r="BM9" i="33"/>
  <c r="BN9" i="35"/>
  <c r="AB10" i="49"/>
  <c r="AA10" i="51" s="1"/>
  <c r="BT9" i="35"/>
  <c r="BG9" i="33"/>
  <c r="BH9" i="33"/>
  <c r="BI9" i="33"/>
  <c r="F25" i="47"/>
  <c r="L24" i="47"/>
  <c r="G25" i="47"/>
  <c r="M24" i="47"/>
  <c r="D25" i="47"/>
  <c r="J24" i="47"/>
  <c r="N24" i="47"/>
  <c r="C25" i="47" s="1"/>
  <c r="I24" i="47"/>
  <c r="H24" i="47"/>
  <c r="E26" i="47"/>
  <c r="K24" i="47"/>
  <c r="L46" i="65" l="1"/>
  <c r="K47" i="65"/>
  <c r="M46" i="65"/>
  <c r="M45" i="65"/>
  <c r="L46" i="64"/>
  <c r="K47" i="64" s="1"/>
  <c r="M46" i="64" s="1"/>
  <c r="L46" i="63"/>
  <c r="K47" i="63" s="1"/>
  <c r="M46" i="63" s="1"/>
  <c r="L46" i="62"/>
  <c r="K47" i="62" s="1"/>
  <c r="M45" i="62"/>
  <c r="L46" i="61"/>
  <c r="K47" i="61" s="1"/>
  <c r="M46" i="61" s="1"/>
  <c r="J46" i="60"/>
  <c r="I47" i="60" s="1"/>
  <c r="J46" i="59"/>
  <c r="I47" i="59" s="1"/>
  <c r="K46" i="59" s="1"/>
  <c r="K45" i="59"/>
  <c r="J46" i="58"/>
  <c r="I47" i="58" s="1"/>
  <c r="K45" i="58"/>
  <c r="J45" i="57"/>
  <c r="I46" i="57" s="1"/>
  <c r="K44" i="57"/>
  <c r="J48" i="56"/>
  <c r="I49" i="56" s="1"/>
  <c r="K10" i="55"/>
  <c r="BF9" i="33"/>
  <c r="AW10" i="55"/>
  <c r="AT10" i="55"/>
  <c r="L10" i="55"/>
  <c r="AX10" i="55"/>
  <c r="O10" i="55"/>
  <c r="J10" i="55"/>
  <c r="AV10" i="55"/>
  <c r="N10" i="55"/>
  <c r="M10" i="55"/>
  <c r="AU10" i="55"/>
  <c r="Y10" i="49"/>
  <c r="X10" i="51" s="1"/>
  <c r="AJ10" i="51" s="1"/>
  <c r="Z10" i="55"/>
  <c r="X11" i="55" s="1"/>
  <c r="Z10" i="49"/>
  <c r="Y10" i="51" s="1"/>
  <c r="AK10" i="51" s="1"/>
  <c r="V11" i="55"/>
  <c r="BU9" i="35"/>
  <c r="F10" i="52"/>
  <c r="L10" i="52" s="1"/>
  <c r="BJ9" i="33"/>
  <c r="BP9" i="33"/>
  <c r="AA10" i="49"/>
  <c r="E10" i="52" s="1"/>
  <c r="K10" i="52" s="1"/>
  <c r="X10" i="49"/>
  <c r="F10" i="50"/>
  <c r="L10" i="50" s="1"/>
  <c r="R10" i="55"/>
  <c r="Q10" i="55"/>
  <c r="P10" i="55"/>
  <c r="S10" i="55"/>
  <c r="BV9" i="33"/>
  <c r="C10" i="52"/>
  <c r="AG10" i="51"/>
  <c r="AM10" i="51"/>
  <c r="N25" i="47"/>
  <c r="C26" i="47" s="1"/>
  <c r="I25" i="47"/>
  <c r="H25" i="47"/>
  <c r="K25" i="47"/>
  <c r="D26" i="47"/>
  <c r="J25" i="47"/>
  <c r="E27" i="47"/>
  <c r="G26" i="47"/>
  <c r="M25" i="47"/>
  <c r="F26" i="47"/>
  <c r="L25" i="47"/>
  <c r="L47" i="65" l="1"/>
  <c r="K48" i="65" s="1"/>
  <c r="L47" i="64"/>
  <c r="K48" i="64" s="1"/>
  <c r="M47" i="64" s="1"/>
  <c r="L47" i="63"/>
  <c r="K48" i="63" s="1"/>
  <c r="M47" i="63" s="1"/>
  <c r="L47" i="62"/>
  <c r="K48" i="62" s="1"/>
  <c r="M46" i="62"/>
  <c r="L47" i="61"/>
  <c r="K48" i="61" s="1"/>
  <c r="J47" i="60"/>
  <c r="I48" i="60" s="1"/>
  <c r="K46" i="60"/>
  <c r="J47" i="59"/>
  <c r="I48" i="59"/>
  <c r="J47" i="58"/>
  <c r="I48" i="58" s="1"/>
  <c r="K47" i="58" s="1"/>
  <c r="K46" i="58"/>
  <c r="J46" i="57"/>
  <c r="I47" i="57" s="1"/>
  <c r="K45" i="57"/>
  <c r="J49" i="56"/>
  <c r="I50" i="56" s="1"/>
  <c r="AD10" i="51"/>
  <c r="D10" i="52"/>
  <c r="J10" i="52" s="1"/>
  <c r="D10" i="50"/>
  <c r="P10" i="50" s="1"/>
  <c r="W11" i="55"/>
  <c r="AE10" i="51"/>
  <c r="AA10" i="55"/>
  <c r="Y11" i="55"/>
  <c r="C10" i="50"/>
  <c r="I10" i="50" s="1"/>
  <c r="U11" i="55"/>
  <c r="R10" i="50"/>
  <c r="AW10" i="35"/>
  <c r="AM10" i="35" s="1"/>
  <c r="BC10" i="35" s="1"/>
  <c r="AH10" i="49"/>
  <c r="R10" i="52"/>
  <c r="Q10" i="52"/>
  <c r="AG10" i="49"/>
  <c r="AE10" i="49"/>
  <c r="Z10" i="51"/>
  <c r="AF10" i="51" s="1"/>
  <c r="E10" i="50"/>
  <c r="K10" i="50" s="1"/>
  <c r="AJ10" i="49"/>
  <c r="AK10" i="49" s="1"/>
  <c r="B10" i="52"/>
  <c r="M10" i="52" s="1"/>
  <c r="AF10" i="49"/>
  <c r="BW9" i="33"/>
  <c r="W10" i="51"/>
  <c r="AI10" i="51" s="1"/>
  <c r="P10" i="52"/>
  <c r="B10" i="50"/>
  <c r="AI10" i="49"/>
  <c r="H10" i="55"/>
  <c r="C11" i="55" s="1"/>
  <c r="AY10" i="33"/>
  <c r="AO10" i="33" s="1"/>
  <c r="AT10" i="33" s="1"/>
  <c r="BQ10" i="33" s="1"/>
  <c r="O10" i="52"/>
  <c r="I10" i="52"/>
  <c r="E28" i="47"/>
  <c r="D27" i="47"/>
  <c r="J26" i="47"/>
  <c r="F27" i="47"/>
  <c r="L26" i="47"/>
  <c r="G27" i="47"/>
  <c r="M26" i="47"/>
  <c r="N26" i="47"/>
  <c r="C27" i="47" s="1"/>
  <c r="I26" i="47"/>
  <c r="H26" i="47"/>
  <c r="K26" i="47"/>
  <c r="L48" i="65" l="1"/>
  <c r="K49" i="65" s="1"/>
  <c r="M47" i="65"/>
  <c r="L48" i="64"/>
  <c r="K49" i="64"/>
  <c r="M48" i="64" s="1"/>
  <c r="L48" i="63"/>
  <c r="K49" i="63" s="1"/>
  <c r="L48" i="62"/>
  <c r="K49" i="62" s="1"/>
  <c r="M48" i="62" s="1"/>
  <c r="M47" i="62"/>
  <c r="L48" i="61"/>
  <c r="K49" i="61" s="1"/>
  <c r="M48" i="61" s="1"/>
  <c r="M47" i="61"/>
  <c r="J48" i="60"/>
  <c r="I49" i="60" s="1"/>
  <c r="K48" i="60" s="1"/>
  <c r="K47" i="60"/>
  <c r="J48" i="59"/>
  <c r="I49" i="59"/>
  <c r="K48" i="59" s="1"/>
  <c r="K47" i="59"/>
  <c r="J48" i="58"/>
  <c r="I49" i="58" s="1"/>
  <c r="J47" i="57"/>
  <c r="I48" i="57" s="1"/>
  <c r="K46" i="57"/>
  <c r="J50" i="56"/>
  <c r="I51" i="56" s="1"/>
  <c r="J10" i="50"/>
  <c r="O10" i="50"/>
  <c r="BA10" i="35"/>
  <c r="AQ10" i="35" s="1"/>
  <c r="BG10" i="35" s="1"/>
  <c r="AY10" i="35"/>
  <c r="AO10" i="35" s="1"/>
  <c r="AT10" i="35" s="1"/>
  <c r="BQ10" i="35" s="1"/>
  <c r="BI10" i="35"/>
  <c r="AE11" i="55"/>
  <c r="AD11" i="55"/>
  <c r="G10" i="50"/>
  <c r="AB11" i="55"/>
  <c r="AF11" i="55"/>
  <c r="AG11" i="55"/>
  <c r="AM10" i="49"/>
  <c r="AC11" i="55"/>
  <c r="AR10" i="35"/>
  <c r="BO10" i="35" s="1"/>
  <c r="AX10" i="35"/>
  <c r="AN10" i="35" s="1"/>
  <c r="BJ10" i="35" s="1"/>
  <c r="M10" i="50"/>
  <c r="AZ10" i="35"/>
  <c r="AP10" i="35" s="1"/>
  <c r="BF10" i="35" s="1"/>
  <c r="AN10" i="49"/>
  <c r="D11" i="55"/>
  <c r="AC10" i="51"/>
  <c r="G10" i="52"/>
  <c r="AZ10" i="33"/>
  <c r="AP10" i="33" s="1"/>
  <c r="AU10" i="33" s="1"/>
  <c r="BR10" i="33" s="1"/>
  <c r="AR10" i="55"/>
  <c r="BA10" i="33"/>
  <c r="AQ10" i="33" s="1"/>
  <c r="AV10" i="33" s="1"/>
  <c r="BS10" i="33" s="1"/>
  <c r="F11" i="55"/>
  <c r="AP11" i="55" s="1"/>
  <c r="BK10" i="33"/>
  <c r="Q10" i="50"/>
  <c r="G11" i="55"/>
  <c r="AQ11" i="55" s="1"/>
  <c r="BC10" i="33"/>
  <c r="AS10" i="33" s="1"/>
  <c r="AX10" i="33" s="1"/>
  <c r="BU10" i="33" s="1"/>
  <c r="H10" i="50"/>
  <c r="AL10" i="49"/>
  <c r="AC10" i="49" s="1"/>
  <c r="X11" i="49" s="1"/>
  <c r="E11" i="55"/>
  <c r="AO11" i="55" s="1"/>
  <c r="N10" i="50"/>
  <c r="AL10" i="51"/>
  <c r="AN10" i="51" s="1"/>
  <c r="AO10" i="51" s="1"/>
  <c r="I10" i="55"/>
  <c r="AS10" i="55" s="1"/>
  <c r="AH10" i="51"/>
  <c r="AB10" i="51"/>
  <c r="BE10" i="33"/>
  <c r="BB10" i="33"/>
  <c r="AR10" i="33" s="1"/>
  <c r="AW10" i="33" s="1"/>
  <c r="BT10" i="33" s="1"/>
  <c r="H10" i="52"/>
  <c r="N10" i="52"/>
  <c r="S10" i="52" s="1"/>
  <c r="T10" i="52" s="1"/>
  <c r="AM11" i="55"/>
  <c r="AN11" i="55"/>
  <c r="BK10" i="35"/>
  <c r="BE10" i="35"/>
  <c r="N27" i="47"/>
  <c r="C28" i="47" s="1"/>
  <c r="I27" i="47"/>
  <c r="H27" i="47"/>
  <c r="K27" i="47"/>
  <c r="G28" i="47"/>
  <c r="M27" i="47"/>
  <c r="F28" i="47"/>
  <c r="L27" i="47"/>
  <c r="D28" i="47"/>
  <c r="J27" i="47"/>
  <c r="E29" i="47"/>
  <c r="L49" i="65" l="1"/>
  <c r="K50" i="65" s="1"/>
  <c r="M48" i="65"/>
  <c r="L49" i="64"/>
  <c r="K50" i="64" s="1"/>
  <c r="L49" i="63"/>
  <c r="K50" i="63" s="1"/>
  <c r="M48" i="63"/>
  <c r="L49" i="62"/>
  <c r="K50" i="62" s="1"/>
  <c r="L49" i="61"/>
  <c r="K50" i="61" s="1"/>
  <c r="J49" i="60"/>
  <c r="I50" i="60" s="1"/>
  <c r="J49" i="59"/>
  <c r="I50" i="59" s="1"/>
  <c r="J49" i="58"/>
  <c r="I50" i="58" s="1"/>
  <c r="K48" i="58"/>
  <c r="J48" i="57"/>
  <c r="I49" i="57" s="1"/>
  <c r="K48" i="57" s="1"/>
  <c r="K47" i="57"/>
  <c r="J51" i="56"/>
  <c r="I52" i="56"/>
  <c r="AV10" i="35"/>
  <c r="BS10" i="35" s="1"/>
  <c r="BM10" i="35"/>
  <c r="AU10" i="35"/>
  <c r="BR10" i="35" s="1"/>
  <c r="BL10" i="35"/>
  <c r="O11" i="55"/>
  <c r="S11" i="55" s="1"/>
  <c r="BD10" i="35"/>
  <c r="AS10" i="35"/>
  <c r="BP10" i="35" s="1"/>
  <c r="BT10" i="35" s="1"/>
  <c r="BN10" i="33"/>
  <c r="AI11" i="55"/>
  <c r="AH11" i="55"/>
  <c r="Z11" i="55" s="1"/>
  <c r="W12" i="55" s="1"/>
  <c r="AK11" i="55"/>
  <c r="AJ11" i="55"/>
  <c r="S10" i="50"/>
  <c r="T10" i="50" s="1"/>
  <c r="BB10" i="35"/>
  <c r="BH10" i="35"/>
  <c r="BG10" i="33"/>
  <c r="BM10" i="33"/>
  <c r="BL10" i="33"/>
  <c r="BD10" i="33"/>
  <c r="K11" i="55"/>
  <c r="L11" i="55"/>
  <c r="BF10" i="33"/>
  <c r="P11" i="55"/>
  <c r="M11" i="55"/>
  <c r="BI10" i="33"/>
  <c r="AX11" i="55"/>
  <c r="AW11" i="55"/>
  <c r="J11" i="55"/>
  <c r="AU11" i="55"/>
  <c r="AT11" i="55"/>
  <c r="BO10" i="33"/>
  <c r="N11" i="55"/>
  <c r="AV11" i="55"/>
  <c r="BJ10" i="33"/>
  <c r="BH10" i="33"/>
  <c r="R11" i="55"/>
  <c r="AA11" i="49"/>
  <c r="E11" i="52" s="1"/>
  <c r="Q11" i="52" s="1"/>
  <c r="AB11" i="49"/>
  <c r="F11" i="50" s="1"/>
  <c r="R11" i="50" s="1"/>
  <c r="Y11" i="49"/>
  <c r="C11" i="52" s="1"/>
  <c r="O11" i="52" s="1"/>
  <c r="Z11" i="49"/>
  <c r="D11" i="52" s="1"/>
  <c r="P11" i="52" s="1"/>
  <c r="AD10" i="49"/>
  <c r="BV10" i="33"/>
  <c r="B11" i="50"/>
  <c r="N11" i="50" s="1"/>
  <c r="W11" i="51"/>
  <c r="AC11" i="51" s="1"/>
  <c r="B11" i="52"/>
  <c r="N11" i="52" s="1"/>
  <c r="N28" i="47"/>
  <c r="C29" i="47" s="1"/>
  <c r="I28" i="47"/>
  <c r="H28" i="47"/>
  <c r="F29" i="47"/>
  <c r="L28" i="47"/>
  <c r="G29" i="47"/>
  <c r="M28" i="47"/>
  <c r="K28" i="47"/>
  <c r="E30" i="47"/>
  <c r="D29" i="47"/>
  <c r="J28" i="47"/>
  <c r="L50" i="65" l="1"/>
  <c r="K51" i="65"/>
  <c r="M50" i="65" s="1"/>
  <c r="M49" i="65"/>
  <c r="L50" i="64"/>
  <c r="K51" i="64" s="1"/>
  <c r="M49" i="64"/>
  <c r="L50" i="63"/>
  <c r="K51" i="63" s="1"/>
  <c r="M49" i="63"/>
  <c r="L50" i="62"/>
  <c r="K51" i="62" s="1"/>
  <c r="M50" i="62" s="1"/>
  <c r="M49" i="62"/>
  <c r="L50" i="61"/>
  <c r="K51" i="61" s="1"/>
  <c r="M49" i="61"/>
  <c r="J50" i="60"/>
  <c r="I51" i="60" s="1"/>
  <c r="K49" i="60"/>
  <c r="J50" i="59"/>
  <c r="I51" i="59" s="1"/>
  <c r="K49" i="59"/>
  <c r="J50" i="58"/>
  <c r="I51" i="58" s="1"/>
  <c r="K49" i="58"/>
  <c r="J49" i="57"/>
  <c r="I50" i="57" s="1"/>
  <c r="J52" i="56"/>
  <c r="I53" i="56" s="1"/>
  <c r="BN10" i="35"/>
  <c r="Q11" i="55"/>
  <c r="X12" i="55"/>
  <c r="Y12" i="55"/>
  <c r="V12" i="55"/>
  <c r="AC12" i="55" s="1"/>
  <c r="U12" i="55"/>
  <c r="AE12" i="55" s="1"/>
  <c r="AA11" i="55"/>
  <c r="H11" i="55"/>
  <c r="E12" i="55" s="1"/>
  <c r="AA11" i="51"/>
  <c r="AM11" i="51" s="1"/>
  <c r="H11" i="50"/>
  <c r="F11" i="52"/>
  <c r="L11" i="52" s="1"/>
  <c r="BP10" i="33"/>
  <c r="BW10" i="33" s="1"/>
  <c r="K11" i="52"/>
  <c r="Z11" i="51"/>
  <c r="AF11" i="51" s="1"/>
  <c r="D11" i="50"/>
  <c r="P11" i="50" s="1"/>
  <c r="I11" i="52"/>
  <c r="E11" i="50"/>
  <c r="K11" i="50" s="1"/>
  <c r="AJ11" i="49"/>
  <c r="AM11" i="49" s="1"/>
  <c r="AY11" i="33"/>
  <c r="BK11" i="33" s="1"/>
  <c r="C11" i="50"/>
  <c r="AG11" i="49"/>
  <c r="AF11" i="49"/>
  <c r="Y11" i="51"/>
  <c r="AE11" i="51" s="1"/>
  <c r="X11" i="51"/>
  <c r="AD11" i="51" s="1"/>
  <c r="AE11" i="49"/>
  <c r="AI11" i="49"/>
  <c r="AW11" i="35"/>
  <c r="AM11" i="35" s="1"/>
  <c r="AR11" i="35" s="1"/>
  <c r="BO11" i="35" s="1"/>
  <c r="AH11" i="49"/>
  <c r="BU10" i="35"/>
  <c r="AI11" i="51"/>
  <c r="J11" i="52"/>
  <c r="H11" i="52"/>
  <c r="L11" i="50"/>
  <c r="N29" i="47"/>
  <c r="C30" i="47" s="1"/>
  <c r="I29" i="47"/>
  <c r="H29" i="47"/>
  <c r="G30" i="47"/>
  <c r="M29" i="47"/>
  <c r="F30" i="47"/>
  <c r="L29" i="47"/>
  <c r="D30" i="47"/>
  <c r="J29" i="47"/>
  <c r="E31" i="47"/>
  <c r="K29" i="47"/>
  <c r="J11" i="50" l="1"/>
  <c r="L51" i="65"/>
  <c r="K52" i="65" s="1"/>
  <c r="L51" i="64"/>
  <c r="K52" i="64" s="1"/>
  <c r="M51" i="64" s="1"/>
  <c r="M50" i="64"/>
  <c r="L51" i="63"/>
  <c r="K52" i="63" s="1"/>
  <c r="M50" i="63"/>
  <c r="L51" i="62"/>
  <c r="K52" i="62" s="1"/>
  <c r="L51" i="61"/>
  <c r="K52" i="61" s="1"/>
  <c r="M50" i="61"/>
  <c r="J51" i="60"/>
  <c r="I52" i="60" s="1"/>
  <c r="K50" i="60"/>
  <c r="J51" i="59"/>
  <c r="I52" i="59" s="1"/>
  <c r="K51" i="59" s="1"/>
  <c r="K50" i="59"/>
  <c r="I52" i="58"/>
  <c r="J51" i="58"/>
  <c r="K50" i="58"/>
  <c r="J50" i="57"/>
  <c r="I51" i="57" s="1"/>
  <c r="K49" i="57"/>
  <c r="J53" i="56"/>
  <c r="I54" i="56"/>
  <c r="G12" i="55"/>
  <c r="D12" i="55"/>
  <c r="I11" i="55"/>
  <c r="M11" i="52"/>
  <c r="AG12" i="55"/>
  <c r="AI12" i="55" s="1"/>
  <c r="AF12" i="55"/>
  <c r="AG11" i="51"/>
  <c r="C12" i="55"/>
  <c r="O12" i="55" s="1"/>
  <c r="R11" i="52"/>
  <c r="S11" i="52" s="1"/>
  <c r="T11" i="52" s="1"/>
  <c r="Q11" i="50"/>
  <c r="AR11" i="55"/>
  <c r="G11" i="52"/>
  <c r="AB12" i="55"/>
  <c r="AD12" i="55"/>
  <c r="F12" i="55"/>
  <c r="G11" i="50"/>
  <c r="AL11" i="51"/>
  <c r="AZ11" i="35"/>
  <c r="AP11" i="35" s="1"/>
  <c r="AU11" i="35" s="1"/>
  <c r="BR11" i="35" s="1"/>
  <c r="BA11" i="33"/>
  <c r="BM11" i="33" s="1"/>
  <c r="AZ11" i="33"/>
  <c r="AP11" i="33" s="1"/>
  <c r="AU11" i="33" s="1"/>
  <c r="BR11" i="33" s="1"/>
  <c r="AX11" i="35"/>
  <c r="AN11" i="35" s="1"/>
  <c r="BJ11" i="35" s="1"/>
  <c r="BB11" i="33"/>
  <c r="BN11" i="33" s="1"/>
  <c r="BC11" i="35"/>
  <c r="AO11" i="33"/>
  <c r="AT11" i="33" s="1"/>
  <c r="BQ11" i="33" s="1"/>
  <c r="BC11" i="33"/>
  <c r="AS11" i="33" s="1"/>
  <c r="AX11" i="33" s="1"/>
  <c r="BU11" i="33" s="1"/>
  <c r="AY11" i="35"/>
  <c r="AO11" i="35" s="1"/>
  <c r="BK11" i="35" s="1"/>
  <c r="M11" i="50"/>
  <c r="BI11" i="35"/>
  <c r="AL11" i="49"/>
  <c r="AK11" i="49"/>
  <c r="AK11" i="51"/>
  <c r="AB11" i="51"/>
  <c r="AN11" i="49"/>
  <c r="BA11" i="35"/>
  <c r="AQ11" i="35" s="1"/>
  <c r="BG11" i="35" s="1"/>
  <c r="I11" i="50"/>
  <c r="O11" i="50"/>
  <c r="AH11" i="51"/>
  <c r="AJ11" i="51"/>
  <c r="BL11" i="35"/>
  <c r="BF11" i="35"/>
  <c r="AS11" i="55"/>
  <c r="AQ12" i="55"/>
  <c r="AK12" i="55"/>
  <c r="AJ12" i="55"/>
  <c r="AH12" i="55"/>
  <c r="AO12" i="55"/>
  <c r="AN12" i="55"/>
  <c r="N30" i="47"/>
  <c r="C31" i="47" s="1"/>
  <c r="I30" i="47"/>
  <c r="H30" i="47"/>
  <c r="K30" i="47"/>
  <c r="D31" i="47"/>
  <c r="J30" i="47"/>
  <c r="F31" i="47"/>
  <c r="L30" i="47"/>
  <c r="G31" i="47"/>
  <c r="M30" i="47"/>
  <c r="E32" i="47"/>
  <c r="S11" i="50" l="1"/>
  <c r="T11" i="50" s="1"/>
  <c r="L52" i="65"/>
  <c r="K53" i="65"/>
  <c r="M52" i="65"/>
  <c r="M51" i="65"/>
  <c r="L52" i="64"/>
  <c r="K53" i="64" s="1"/>
  <c r="M52" i="64" s="1"/>
  <c r="L52" i="63"/>
  <c r="K53" i="63" s="1"/>
  <c r="M51" i="63"/>
  <c r="L52" i="62"/>
  <c r="K53" i="62" s="1"/>
  <c r="M52" i="62" s="1"/>
  <c r="M51" i="62"/>
  <c r="L52" i="61"/>
  <c r="K53" i="61" s="1"/>
  <c r="M51" i="61"/>
  <c r="J52" i="60"/>
  <c r="I53" i="60" s="1"/>
  <c r="K51" i="60"/>
  <c r="J52" i="59"/>
  <c r="I53" i="59"/>
  <c r="K52" i="59" s="1"/>
  <c r="J52" i="58"/>
  <c r="I53" i="58" s="1"/>
  <c r="K51" i="58"/>
  <c r="J51" i="57"/>
  <c r="I52" i="57" s="1"/>
  <c r="K50" i="57"/>
  <c r="J54" i="56"/>
  <c r="I55" i="56" s="1"/>
  <c r="AQ11" i="33"/>
  <c r="AV11" i="33" s="1"/>
  <c r="BS11" i="33" s="1"/>
  <c r="AT12" i="55"/>
  <c r="AM12" i="55"/>
  <c r="AW12" i="55"/>
  <c r="AN11" i="51"/>
  <c r="AO11" i="51" s="1"/>
  <c r="J12" i="55"/>
  <c r="AU12" i="55"/>
  <c r="K12" i="55"/>
  <c r="AR11" i="33"/>
  <c r="AW11" i="33" s="1"/>
  <c r="BT11" i="33" s="1"/>
  <c r="AV12" i="55"/>
  <c r="N12" i="55"/>
  <c r="AX12" i="55"/>
  <c r="AP12" i="55"/>
  <c r="L12" i="55"/>
  <c r="M12" i="55"/>
  <c r="AT11" i="35"/>
  <c r="BQ11" i="35" s="1"/>
  <c r="BE11" i="35"/>
  <c r="BE11" i="33"/>
  <c r="BO11" i="33"/>
  <c r="BL11" i="33"/>
  <c r="BP11" i="33" s="1"/>
  <c r="AS11" i="35"/>
  <c r="BP11" i="35" s="1"/>
  <c r="BD11" i="35"/>
  <c r="AC11" i="49"/>
  <c r="AD11" i="49" s="1"/>
  <c r="BD11" i="33"/>
  <c r="BB11" i="35"/>
  <c r="BH11" i="35"/>
  <c r="AV11" i="35"/>
  <c r="BS11" i="35" s="1"/>
  <c r="BM11" i="35"/>
  <c r="BN11" i="35" s="1"/>
  <c r="BF11" i="33"/>
  <c r="BG11" i="33"/>
  <c r="BI11" i="33"/>
  <c r="BJ11" i="33"/>
  <c r="Z12" i="55"/>
  <c r="R12" i="55"/>
  <c r="P12" i="55"/>
  <c r="S12" i="55"/>
  <c r="Q12" i="55"/>
  <c r="K31" i="47"/>
  <c r="E33" i="47"/>
  <c r="G32" i="47"/>
  <c r="M31" i="47"/>
  <c r="F32" i="47"/>
  <c r="L31" i="47"/>
  <c r="D32" i="47"/>
  <c r="J31" i="47"/>
  <c r="N31" i="47"/>
  <c r="C32" i="47" s="1"/>
  <c r="I31" i="47"/>
  <c r="H31" i="47"/>
  <c r="L53" i="65" l="1"/>
  <c r="K54" i="65" s="1"/>
  <c r="L53" i="64"/>
  <c r="K54" i="64" s="1"/>
  <c r="L53" i="63"/>
  <c r="K54" i="63" s="1"/>
  <c r="M52" i="63"/>
  <c r="L53" i="62"/>
  <c r="K54" i="62" s="1"/>
  <c r="L53" i="61"/>
  <c r="K54" i="61" s="1"/>
  <c r="M52" i="61"/>
  <c r="J53" i="60"/>
  <c r="I54" i="60" s="1"/>
  <c r="K52" i="60"/>
  <c r="J53" i="59"/>
  <c r="I54" i="59" s="1"/>
  <c r="J53" i="58"/>
  <c r="I54" i="58" s="1"/>
  <c r="K52" i="58"/>
  <c r="J52" i="57"/>
  <c r="I53" i="57" s="1"/>
  <c r="K52" i="57" s="1"/>
  <c r="K51" i="57"/>
  <c r="J55" i="56"/>
  <c r="I56" i="56"/>
  <c r="BH11" i="33"/>
  <c r="AB12" i="49"/>
  <c r="AA12" i="51" s="1"/>
  <c r="AM12" i="51" s="1"/>
  <c r="X12" i="49"/>
  <c r="B12" i="50" s="1"/>
  <c r="H12" i="50" s="1"/>
  <c r="BT11" i="35"/>
  <c r="BU11" i="35" s="1"/>
  <c r="AA12" i="49"/>
  <c r="Y12" i="49"/>
  <c r="C12" i="52" s="1"/>
  <c r="I12" i="52" s="1"/>
  <c r="Z12" i="49"/>
  <c r="D12" i="50" s="1"/>
  <c r="J12" i="50" s="1"/>
  <c r="B12" i="52"/>
  <c r="N12" i="52" s="1"/>
  <c r="W12" i="51"/>
  <c r="AI12" i="51" s="1"/>
  <c r="BV11" i="33"/>
  <c r="BW11" i="33" s="1"/>
  <c r="H12" i="55"/>
  <c r="U13" i="55"/>
  <c r="X13" i="55"/>
  <c r="AA12" i="55"/>
  <c r="V13" i="55"/>
  <c r="Y13" i="55"/>
  <c r="W13" i="55"/>
  <c r="N32" i="47"/>
  <c r="C33" i="47" s="1"/>
  <c r="I32" i="47"/>
  <c r="H32" i="47"/>
  <c r="K32" i="47"/>
  <c r="E34" i="47"/>
  <c r="D33" i="47"/>
  <c r="J32" i="47"/>
  <c r="F33" i="47"/>
  <c r="L32" i="47"/>
  <c r="G33" i="47"/>
  <c r="M32" i="47"/>
  <c r="N12" i="50" l="1"/>
  <c r="L54" i="65"/>
  <c r="K55" i="65" s="1"/>
  <c r="M53" i="65"/>
  <c r="L54" i="64"/>
  <c r="K55" i="64" s="1"/>
  <c r="M53" i="64"/>
  <c r="L54" i="63"/>
  <c r="K55" i="63" s="1"/>
  <c r="M53" i="63"/>
  <c r="L54" i="62"/>
  <c r="K55" i="62" s="1"/>
  <c r="M54" i="62" s="1"/>
  <c r="M53" i="62"/>
  <c r="L54" i="61"/>
  <c r="K55" i="61"/>
  <c r="M54" i="61" s="1"/>
  <c r="M53" i="61"/>
  <c r="J54" i="60"/>
  <c r="I55" i="60" s="1"/>
  <c r="K53" i="60"/>
  <c r="J54" i="59"/>
  <c r="I55" i="59" s="1"/>
  <c r="K53" i="59"/>
  <c r="J54" i="58"/>
  <c r="I55" i="58" s="1"/>
  <c r="K54" i="58" s="1"/>
  <c r="K53" i="58"/>
  <c r="J53" i="57"/>
  <c r="I54" i="57" s="1"/>
  <c r="J56" i="56"/>
  <c r="I57" i="56" s="1"/>
  <c r="F12" i="50"/>
  <c r="R12" i="50" s="1"/>
  <c r="AG12" i="51"/>
  <c r="X12" i="51"/>
  <c r="AD12" i="51" s="1"/>
  <c r="C12" i="50"/>
  <c r="O12" i="50" s="1"/>
  <c r="AF12" i="49"/>
  <c r="O12" i="52"/>
  <c r="F12" i="52"/>
  <c r="L12" i="52" s="1"/>
  <c r="AH12" i="49"/>
  <c r="P12" i="50"/>
  <c r="AG12" i="49"/>
  <c r="AE12" i="49"/>
  <c r="AY12" i="33"/>
  <c r="AO12" i="33" s="1"/>
  <c r="AT12" i="33" s="1"/>
  <c r="BQ12" i="33" s="1"/>
  <c r="H12" i="52"/>
  <c r="AW12" i="35"/>
  <c r="AC12" i="51"/>
  <c r="D12" i="52"/>
  <c r="J12" i="52" s="1"/>
  <c r="AJ12" i="49"/>
  <c r="AM12" i="49" s="1"/>
  <c r="AI12" i="49"/>
  <c r="Y12" i="51"/>
  <c r="Z12" i="51"/>
  <c r="E12" i="52"/>
  <c r="E12" i="50"/>
  <c r="R12" i="52"/>
  <c r="AC13" i="55"/>
  <c r="AD13" i="55"/>
  <c r="AF13" i="55"/>
  <c r="AE13" i="55"/>
  <c r="AG13" i="55"/>
  <c r="AB13" i="55"/>
  <c r="AR12" i="55"/>
  <c r="F13" i="55"/>
  <c r="I12" i="55"/>
  <c r="G13" i="55"/>
  <c r="C13" i="55"/>
  <c r="D13" i="55"/>
  <c r="E13" i="55"/>
  <c r="N33" i="47"/>
  <c r="C34" i="47" s="1"/>
  <c r="I33" i="47"/>
  <c r="H33" i="47"/>
  <c r="D34" i="47"/>
  <c r="J33" i="47"/>
  <c r="K33" i="47"/>
  <c r="E35" i="47"/>
  <c r="F34" i="47"/>
  <c r="L33" i="47"/>
  <c r="G34" i="47"/>
  <c r="M33" i="47"/>
  <c r="L55" i="65" l="1"/>
  <c r="K56" i="65" s="1"/>
  <c r="M54" i="65"/>
  <c r="L55" i="64"/>
  <c r="K56" i="64" s="1"/>
  <c r="M54" i="64"/>
  <c r="L55" i="63"/>
  <c r="K56" i="63" s="1"/>
  <c r="M54" i="63"/>
  <c r="L55" i="62"/>
  <c r="K56" i="62" s="1"/>
  <c r="L55" i="61"/>
  <c r="K56" i="61" s="1"/>
  <c r="J55" i="60"/>
  <c r="I56" i="60" s="1"/>
  <c r="K54" i="60"/>
  <c r="J55" i="59"/>
  <c r="I56" i="59" s="1"/>
  <c r="K54" i="59"/>
  <c r="J55" i="58"/>
  <c r="I56" i="58" s="1"/>
  <c r="K55" i="58" s="1"/>
  <c r="J54" i="57"/>
  <c r="I55" i="57" s="1"/>
  <c r="K53" i="57"/>
  <c r="J57" i="56"/>
  <c r="I58" i="56" s="1"/>
  <c r="BB12" i="33"/>
  <c r="AR12" i="33" s="1"/>
  <c r="AW12" i="33" s="1"/>
  <c r="BT12" i="33" s="1"/>
  <c r="AJ12" i="51"/>
  <c r="L12" i="50"/>
  <c r="M12" i="50"/>
  <c r="I12" i="50"/>
  <c r="AZ12" i="33"/>
  <c r="AP12" i="33" s="1"/>
  <c r="AU12" i="33" s="1"/>
  <c r="BR12" i="33" s="1"/>
  <c r="BA12" i="33"/>
  <c r="AQ12" i="33" s="1"/>
  <c r="AV12" i="33" s="1"/>
  <c r="BS12" i="33" s="1"/>
  <c r="BK12" i="33"/>
  <c r="BE12" i="33"/>
  <c r="BC12" i="33"/>
  <c r="AS12" i="33" s="1"/>
  <c r="AX12" i="33" s="1"/>
  <c r="BU12" i="33" s="1"/>
  <c r="AN12" i="49"/>
  <c r="AL12" i="51"/>
  <c r="AF12" i="51"/>
  <c r="M12" i="52"/>
  <c r="AK12" i="51"/>
  <c r="AE12" i="51"/>
  <c r="AH12" i="51"/>
  <c r="AB12" i="51"/>
  <c r="P12" i="52"/>
  <c r="K12" i="50"/>
  <c r="Q12" i="50"/>
  <c r="S12" i="50" s="1"/>
  <c r="T12" i="50" s="1"/>
  <c r="G12" i="50"/>
  <c r="AK12" i="49"/>
  <c r="AL12" i="49"/>
  <c r="G12" i="52"/>
  <c r="Q12" i="52"/>
  <c r="K12" i="52"/>
  <c r="AM12" i="35"/>
  <c r="AZ12" i="35"/>
  <c r="AP12" i="35" s="1"/>
  <c r="AY12" i="35"/>
  <c r="AO12" i="35" s="1"/>
  <c r="BA12" i="35"/>
  <c r="AQ12" i="35" s="1"/>
  <c r="AX12" i="35"/>
  <c r="BI12" i="33"/>
  <c r="N13" i="55"/>
  <c r="AQ13" i="55"/>
  <c r="AX13" i="55"/>
  <c r="AS12" i="55"/>
  <c r="AP13" i="55"/>
  <c r="AW13" i="55"/>
  <c r="M13" i="55"/>
  <c r="AN13" i="55"/>
  <c r="AU13" i="55"/>
  <c r="K13" i="55"/>
  <c r="AH13" i="55"/>
  <c r="AK13" i="55"/>
  <c r="AJ13" i="55"/>
  <c r="AI13" i="55"/>
  <c r="L13" i="55"/>
  <c r="AO13" i="55"/>
  <c r="AV13" i="55"/>
  <c r="AT13" i="55"/>
  <c r="O13" i="55"/>
  <c r="AM13" i="55"/>
  <c r="J13" i="55"/>
  <c r="E36" i="47"/>
  <c r="D35" i="47"/>
  <c r="J34" i="47"/>
  <c r="N34" i="47"/>
  <c r="C35" i="47" s="1"/>
  <c r="I34" i="47"/>
  <c r="H34" i="47"/>
  <c r="F35" i="47"/>
  <c r="L34" i="47"/>
  <c r="G35" i="47"/>
  <c r="M34" i="47"/>
  <c r="K34" i="47"/>
  <c r="L56" i="65" l="1"/>
  <c r="K57" i="65" s="1"/>
  <c r="M55" i="65"/>
  <c r="L56" i="64"/>
  <c r="K57" i="64" s="1"/>
  <c r="M55" i="64"/>
  <c r="L56" i="63"/>
  <c r="K57" i="63" s="1"/>
  <c r="M55" i="63"/>
  <c r="L56" i="62"/>
  <c r="K57" i="62" s="1"/>
  <c r="M56" i="62" s="1"/>
  <c r="M55" i="62"/>
  <c r="L56" i="61"/>
  <c r="K57" i="61" s="1"/>
  <c r="M55" i="61"/>
  <c r="J56" i="60"/>
  <c r="I57" i="60" s="1"/>
  <c r="K56" i="60" s="1"/>
  <c r="K55" i="60"/>
  <c r="J56" i="59"/>
  <c r="I57" i="59" s="1"/>
  <c r="K55" i="59"/>
  <c r="J56" i="58"/>
  <c r="I57" i="58" s="1"/>
  <c r="J55" i="57"/>
  <c r="I56" i="57" s="1"/>
  <c r="K54" i="57"/>
  <c r="J58" i="56"/>
  <c r="I59" i="56" s="1"/>
  <c r="BH12" i="33"/>
  <c r="BN12" i="33"/>
  <c r="BF12" i="33"/>
  <c r="BG12" i="33"/>
  <c r="BL12" i="33"/>
  <c r="BV12" i="33"/>
  <c r="BM12" i="33"/>
  <c r="BD12" i="33"/>
  <c r="BJ12" i="33"/>
  <c r="AC12" i="49"/>
  <c r="AD12" i="49" s="1"/>
  <c r="BO12" i="33"/>
  <c r="AN12" i="51"/>
  <c r="AO12" i="51" s="1"/>
  <c r="AN12" i="35"/>
  <c r="BH12" i="35" s="1"/>
  <c r="BB12" i="35"/>
  <c r="AV12" i="35"/>
  <c r="BS12" i="35" s="1"/>
  <c r="BM12" i="35"/>
  <c r="BG12" i="35"/>
  <c r="BE12" i="35"/>
  <c r="BK12" i="35"/>
  <c r="AT12" i="35"/>
  <c r="BQ12" i="35" s="1"/>
  <c r="AR12" i="35"/>
  <c r="BO12" i="35" s="1"/>
  <c r="BI12" i="35"/>
  <c r="BC12" i="35"/>
  <c r="AU12" i="35"/>
  <c r="BR12" i="35" s="1"/>
  <c r="BF12" i="35"/>
  <c r="BL12" i="35"/>
  <c r="S12" i="52"/>
  <c r="T12" i="52" s="1"/>
  <c r="Z13" i="55"/>
  <c r="V14" i="55" s="1"/>
  <c r="S13" i="55"/>
  <c r="R13" i="55"/>
  <c r="P13" i="55"/>
  <c r="Q13" i="55"/>
  <c r="N35" i="47"/>
  <c r="C36" i="47" s="1"/>
  <c r="I35" i="47"/>
  <c r="H35" i="47"/>
  <c r="D36" i="47"/>
  <c r="J35" i="47"/>
  <c r="K35" i="47"/>
  <c r="G36" i="47"/>
  <c r="M35" i="47"/>
  <c r="F36" i="47"/>
  <c r="L35" i="47"/>
  <c r="E37" i="47"/>
  <c r="L57" i="65" l="1"/>
  <c r="K58" i="65"/>
  <c r="M57" i="65"/>
  <c r="M56" i="65"/>
  <c r="L57" i="64"/>
  <c r="K58" i="64" s="1"/>
  <c r="M56" i="64"/>
  <c r="L57" i="63"/>
  <c r="K58" i="63" s="1"/>
  <c r="M57" i="63" s="1"/>
  <c r="M56" i="63"/>
  <c r="L57" i="62"/>
  <c r="K58" i="62" s="1"/>
  <c r="L57" i="61"/>
  <c r="K58" i="61" s="1"/>
  <c r="M57" i="61" s="1"/>
  <c r="M56" i="61"/>
  <c r="J57" i="60"/>
  <c r="I58" i="60" s="1"/>
  <c r="I58" i="59"/>
  <c r="K57" i="59" s="1"/>
  <c r="J57" i="59"/>
  <c r="K56" i="59"/>
  <c r="J57" i="58"/>
  <c r="I58" i="58" s="1"/>
  <c r="K56" i="58"/>
  <c r="J56" i="57"/>
  <c r="I57" i="57" s="1"/>
  <c r="K55" i="57"/>
  <c r="J59" i="56"/>
  <c r="I60" i="56"/>
  <c r="BP12" i="33"/>
  <c r="BW12" i="33" s="1"/>
  <c r="AB13" i="49"/>
  <c r="F13" i="50" s="1"/>
  <c r="R13" i="50" s="1"/>
  <c r="X13" i="49"/>
  <c r="B13" i="50" s="1"/>
  <c r="H13" i="50" s="1"/>
  <c r="Y13" i="49"/>
  <c r="C13" i="52" s="1"/>
  <c r="I13" i="52" s="1"/>
  <c r="Z13" i="49"/>
  <c r="D13" i="52" s="1"/>
  <c r="P13" i="52" s="1"/>
  <c r="C13" i="50"/>
  <c r="I13" i="50" s="1"/>
  <c r="O13" i="52"/>
  <c r="B13" i="52"/>
  <c r="H13" i="52" s="1"/>
  <c r="AA13" i="49"/>
  <c r="E13" i="50" s="1"/>
  <c r="X13" i="51"/>
  <c r="AD13" i="51" s="1"/>
  <c r="AA13" i="51"/>
  <c r="AG13" i="51" s="1"/>
  <c r="F13" i="52"/>
  <c r="R13" i="52" s="1"/>
  <c r="AI13" i="49"/>
  <c r="BD12" i="35"/>
  <c r="BJ12" i="35"/>
  <c r="BN12" i="35" s="1"/>
  <c r="AS12" i="35"/>
  <c r="BP12" i="35" s="1"/>
  <c r="BT12" i="35" s="1"/>
  <c r="J13" i="52"/>
  <c r="W14" i="55"/>
  <c r="X14" i="55"/>
  <c r="AA13" i="55"/>
  <c r="Y14" i="55"/>
  <c r="U14" i="55"/>
  <c r="H13" i="55"/>
  <c r="K36" i="47"/>
  <c r="G37" i="47"/>
  <c r="M36" i="47"/>
  <c r="D37" i="47"/>
  <c r="J36" i="47"/>
  <c r="F37" i="47"/>
  <c r="L36" i="47"/>
  <c r="E38" i="47"/>
  <c r="N36" i="47"/>
  <c r="C37" i="47" s="1"/>
  <c r="I36" i="47"/>
  <c r="H36" i="47"/>
  <c r="O13" i="50" l="1"/>
  <c r="L58" i="65"/>
  <c r="K59" i="65"/>
  <c r="L58" i="64"/>
  <c r="K59" i="64" s="1"/>
  <c r="M57" i="64"/>
  <c r="L58" i="63"/>
  <c r="K59" i="63" s="1"/>
  <c r="L58" i="62"/>
  <c r="K59" i="62" s="1"/>
  <c r="M57" i="62"/>
  <c r="L58" i="61"/>
  <c r="K59" i="61" s="1"/>
  <c r="J58" i="60"/>
  <c r="I59" i="60" s="1"/>
  <c r="K57" i="60"/>
  <c r="J58" i="59"/>
  <c r="I59" i="59" s="1"/>
  <c r="J58" i="58"/>
  <c r="I59" i="58" s="1"/>
  <c r="K57" i="58"/>
  <c r="J57" i="57"/>
  <c r="I58" i="57" s="1"/>
  <c r="K56" i="57"/>
  <c r="J60" i="56"/>
  <c r="I61" i="56" s="1"/>
  <c r="D13" i="50"/>
  <c r="J13" i="50" s="1"/>
  <c r="Y13" i="51"/>
  <c r="AE13" i="51" s="1"/>
  <c r="AF13" i="49"/>
  <c r="AG13" i="49"/>
  <c r="AM13" i="51"/>
  <c r="W13" i="51"/>
  <c r="AI13" i="51" s="1"/>
  <c r="AW13" i="35"/>
  <c r="AM13" i="35" s="1"/>
  <c r="BI13" i="35" s="1"/>
  <c r="N13" i="50"/>
  <c r="N13" i="52"/>
  <c r="AJ13" i="51"/>
  <c r="AY13" i="33"/>
  <c r="BB13" i="33" s="1"/>
  <c r="L13" i="52"/>
  <c r="L13" i="50"/>
  <c r="AH13" i="49"/>
  <c r="Z13" i="51"/>
  <c r="AL13" i="51" s="1"/>
  <c r="AE13" i="49"/>
  <c r="E13" i="52"/>
  <c r="Q13" i="50"/>
  <c r="K13" i="50"/>
  <c r="AJ13" i="49"/>
  <c r="AN13" i="49" s="1"/>
  <c r="AK13" i="51"/>
  <c r="AC13" i="51"/>
  <c r="BU12" i="35"/>
  <c r="AB14" i="55"/>
  <c r="AC14" i="55"/>
  <c r="AD14" i="55"/>
  <c r="AF14" i="55"/>
  <c r="AG14" i="55"/>
  <c r="AK14" i="55" s="1"/>
  <c r="AE14" i="55"/>
  <c r="AR13" i="55"/>
  <c r="G14" i="55"/>
  <c r="C14" i="55"/>
  <c r="F14" i="55"/>
  <c r="E14" i="55"/>
  <c r="I13" i="55"/>
  <c r="D14" i="55"/>
  <c r="N37" i="47"/>
  <c r="C38" i="47" s="1"/>
  <c r="I37" i="47"/>
  <c r="H37" i="47"/>
  <c r="K37" i="47"/>
  <c r="D38" i="47"/>
  <c r="J37" i="47"/>
  <c r="E39" i="47"/>
  <c r="F38" i="47"/>
  <c r="L37" i="47"/>
  <c r="G38" i="47"/>
  <c r="M37" i="47"/>
  <c r="G13" i="50" l="1"/>
  <c r="M13" i="50"/>
  <c r="P13" i="50"/>
  <c r="L59" i="65"/>
  <c r="K60" i="65" s="1"/>
  <c r="M58" i="65"/>
  <c r="L59" i="64"/>
  <c r="K60" i="64" s="1"/>
  <c r="M58" i="64"/>
  <c r="L59" i="63"/>
  <c r="K60" i="63" s="1"/>
  <c r="M58" i="63"/>
  <c r="L59" i="62"/>
  <c r="K60" i="62" s="1"/>
  <c r="M58" i="62"/>
  <c r="L59" i="61"/>
  <c r="K60" i="61" s="1"/>
  <c r="M59" i="61" s="1"/>
  <c r="M58" i="61"/>
  <c r="J59" i="60"/>
  <c r="I60" i="60" s="1"/>
  <c r="K58" i="60"/>
  <c r="J59" i="59"/>
  <c r="I60" i="59" s="1"/>
  <c r="K59" i="59" s="1"/>
  <c r="K58" i="59"/>
  <c r="J59" i="58"/>
  <c r="I60" i="58" s="1"/>
  <c r="K59" i="58" s="1"/>
  <c r="K58" i="58"/>
  <c r="J58" i="57"/>
  <c r="I59" i="57" s="1"/>
  <c r="K57" i="57"/>
  <c r="J61" i="56"/>
  <c r="I62" i="56" s="1"/>
  <c r="BC13" i="33"/>
  <c r="AS13" i="33" s="1"/>
  <c r="AX13" i="33" s="1"/>
  <c r="BU13" i="33" s="1"/>
  <c r="BK13" i="33"/>
  <c r="BA13" i="33"/>
  <c r="BM13" i="33" s="1"/>
  <c r="AX13" i="35"/>
  <c r="AN13" i="35" s="1"/>
  <c r="AS13" i="35" s="1"/>
  <c r="BP13" i="35" s="1"/>
  <c r="BA13" i="35"/>
  <c r="AQ13" i="35" s="1"/>
  <c r="BG13" i="35" s="1"/>
  <c r="AY13" i="35"/>
  <c r="AO13" i="35" s="1"/>
  <c r="AR13" i="35"/>
  <c r="BO13" i="35" s="1"/>
  <c r="BI13" i="33"/>
  <c r="AR13" i="33"/>
  <c r="AW13" i="33" s="1"/>
  <c r="BT13" i="33" s="1"/>
  <c r="BN13" i="33"/>
  <c r="AN13" i="51"/>
  <c r="AO13" i="51" s="1"/>
  <c r="BM13" i="35"/>
  <c r="AZ13" i="35"/>
  <c r="AP13" i="35" s="1"/>
  <c r="BC13" i="35"/>
  <c r="BD13" i="35"/>
  <c r="AZ13" i="33"/>
  <c r="BD13" i="33" s="1"/>
  <c r="AO13" i="33"/>
  <c r="AB13" i="51"/>
  <c r="AF13" i="51"/>
  <c r="S13" i="50"/>
  <c r="T13" i="50" s="1"/>
  <c r="BL13" i="35"/>
  <c r="Q13" i="52"/>
  <c r="S13" i="52" s="1"/>
  <c r="T13" i="52" s="1"/>
  <c r="G13" i="52"/>
  <c r="K13" i="52"/>
  <c r="M13" i="52"/>
  <c r="AH13" i="51"/>
  <c r="AL13" i="49"/>
  <c r="AM13" i="49"/>
  <c r="BJ13" i="35"/>
  <c r="AK13" i="49"/>
  <c r="BE13" i="35"/>
  <c r="AT13" i="35"/>
  <c r="BQ13" i="35" s="1"/>
  <c r="BK13" i="35"/>
  <c r="AQ13" i="33"/>
  <c r="AV13" i="33" s="1"/>
  <c r="BS13" i="33" s="1"/>
  <c r="AH14" i="55"/>
  <c r="AI14" i="55"/>
  <c r="AJ14" i="55"/>
  <c r="K14" i="55"/>
  <c r="AN14" i="55"/>
  <c r="AU14" i="55"/>
  <c r="O14" i="55"/>
  <c r="J14" i="55"/>
  <c r="AM14" i="55"/>
  <c r="AT14" i="55"/>
  <c r="AS13" i="55"/>
  <c r="AO14" i="55"/>
  <c r="L14" i="55"/>
  <c r="AV14" i="55"/>
  <c r="M14" i="55"/>
  <c r="AP14" i="55"/>
  <c r="AW14" i="55"/>
  <c r="N14" i="55"/>
  <c r="AQ14" i="55"/>
  <c r="AX14" i="55"/>
  <c r="K38" i="47"/>
  <c r="G39" i="47"/>
  <c r="M38" i="47"/>
  <c r="E40" i="47"/>
  <c r="D39" i="47"/>
  <c r="J38" i="47"/>
  <c r="N38" i="47"/>
  <c r="C39" i="47" s="1"/>
  <c r="I38" i="47"/>
  <c r="H38" i="47"/>
  <c r="F39" i="47"/>
  <c r="L38" i="47"/>
  <c r="L60" i="65" l="1"/>
  <c r="K61" i="65" s="1"/>
  <c r="M59" i="65"/>
  <c r="L60" i="64"/>
  <c r="K61" i="64" s="1"/>
  <c r="M60" i="64" s="1"/>
  <c r="M59" i="64"/>
  <c r="L60" i="63"/>
  <c r="K61" i="63" s="1"/>
  <c r="M60" i="63" s="1"/>
  <c r="M59" i="63"/>
  <c r="L60" i="62"/>
  <c r="K61" i="62" s="1"/>
  <c r="M59" i="62"/>
  <c r="L60" i="61"/>
  <c r="K61" i="61" s="1"/>
  <c r="M60" i="61" s="1"/>
  <c r="J60" i="60"/>
  <c r="I61" i="60" s="1"/>
  <c r="K59" i="60"/>
  <c r="J60" i="59"/>
  <c r="I61" i="59"/>
  <c r="K60" i="59" s="1"/>
  <c r="J60" i="58"/>
  <c r="I61" i="58" s="1"/>
  <c r="J59" i="57"/>
  <c r="I60" i="57" s="1"/>
  <c r="K58" i="57"/>
  <c r="J62" i="56"/>
  <c r="I63" i="56" s="1"/>
  <c r="BH13" i="33"/>
  <c r="BO13" i="33"/>
  <c r="AV13" i="35"/>
  <c r="BS13" i="35" s="1"/>
  <c r="AU13" i="35"/>
  <c r="BR13" i="35" s="1"/>
  <c r="BT13" i="35" s="1"/>
  <c r="BF13" i="35"/>
  <c r="BB13" i="35"/>
  <c r="BH13" i="35"/>
  <c r="AT13" i="33"/>
  <c r="BQ13" i="33" s="1"/>
  <c r="BE13" i="33"/>
  <c r="BL13" i="33"/>
  <c r="BP13" i="33" s="1"/>
  <c r="AP13" i="33"/>
  <c r="BJ13" i="33" s="1"/>
  <c r="BN13" i="35"/>
  <c r="AC13" i="49"/>
  <c r="BG13" i="33"/>
  <c r="Z14" i="55"/>
  <c r="AA14" i="55" s="1"/>
  <c r="P14" i="55"/>
  <c r="Q14" i="55"/>
  <c r="S14" i="55"/>
  <c r="R14" i="55"/>
  <c r="K39" i="47"/>
  <c r="F40" i="47"/>
  <c r="L39" i="47"/>
  <c r="D40" i="47"/>
  <c r="J39" i="47"/>
  <c r="E41" i="47"/>
  <c r="N39" i="47"/>
  <c r="C40" i="47" s="1"/>
  <c r="I39" i="47"/>
  <c r="H39" i="47"/>
  <c r="G40" i="47"/>
  <c r="M39" i="47"/>
  <c r="L61" i="65" l="1"/>
  <c r="K62" i="65" s="1"/>
  <c r="M60" i="65"/>
  <c r="L61" i="64"/>
  <c r="K62" i="64"/>
  <c r="M61" i="64" s="1"/>
  <c r="L61" i="63"/>
  <c r="K62" i="63" s="1"/>
  <c r="L61" i="62"/>
  <c r="K62" i="62" s="1"/>
  <c r="M60" i="62"/>
  <c r="L61" i="61"/>
  <c r="K62" i="61" s="1"/>
  <c r="M61" i="61" s="1"/>
  <c r="J61" i="60"/>
  <c r="I62" i="60" s="1"/>
  <c r="K60" i="60"/>
  <c r="J61" i="59"/>
  <c r="I62" i="59"/>
  <c r="K61" i="58"/>
  <c r="J61" i="58"/>
  <c r="I62" i="58"/>
  <c r="K60" i="58"/>
  <c r="J60" i="57"/>
  <c r="I61" i="57" s="1"/>
  <c r="K60" i="57" s="1"/>
  <c r="K59" i="57"/>
  <c r="J63" i="56"/>
  <c r="I64" i="56"/>
  <c r="BU13" i="35"/>
  <c r="AU13" i="33"/>
  <c r="BR13" i="33" s="1"/>
  <c r="BV13" i="33" s="1"/>
  <c r="BW13" i="33" s="1"/>
  <c r="BF13" i="33"/>
  <c r="X14" i="49"/>
  <c r="AA14" i="49"/>
  <c r="Z14" i="49"/>
  <c r="AD13" i="49"/>
  <c r="AB14" i="49"/>
  <c r="Y14" i="49"/>
  <c r="V15" i="55"/>
  <c r="W15" i="55"/>
  <c r="U15" i="55"/>
  <c r="X15" i="55"/>
  <c r="Y15" i="55"/>
  <c r="H14" i="55"/>
  <c r="C15" i="55" s="1"/>
  <c r="N40" i="47"/>
  <c r="C41" i="47" s="1"/>
  <c r="I40" i="47"/>
  <c r="H40" i="47"/>
  <c r="K40" i="47"/>
  <c r="E42" i="47"/>
  <c r="G41" i="47"/>
  <c r="M40" i="47"/>
  <c r="D41" i="47"/>
  <c r="J40" i="47"/>
  <c r="F41" i="47"/>
  <c r="L40" i="47"/>
  <c r="L62" i="65" l="1"/>
  <c r="K63" i="65" s="1"/>
  <c r="M61" i="65"/>
  <c r="L62" i="64"/>
  <c r="K63" i="64" s="1"/>
  <c r="L62" i="63"/>
  <c r="K63" i="63" s="1"/>
  <c r="M61" i="63"/>
  <c r="L62" i="62"/>
  <c r="K63" i="62" s="1"/>
  <c r="M62" i="62" s="1"/>
  <c r="M61" i="62"/>
  <c r="L62" i="61"/>
  <c r="K63" i="61" s="1"/>
  <c r="M62" i="61" s="1"/>
  <c r="J62" i="60"/>
  <c r="I63" i="60" s="1"/>
  <c r="K62" i="60" s="1"/>
  <c r="K61" i="60"/>
  <c r="J62" i="59"/>
  <c r="I63" i="59" s="1"/>
  <c r="K61" i="59"/>
  <c r="J62" i="58"/>
  <c r="I63" i="58" s="1"/>
  <c r="J61" i="57"/>
  <c r="I62" i="57" s="1"/>
  <c r="J64" i="56"/>
  <c r="I65" i="56"/>
  <c r="X14" i="51"/>
  <c r="C14" i="52"/>
  <c r="AF14" i="49"/>
  <c r="C14" i="50"/>
  <c r="AA14" i="51"/>
  <c r="F14" i="52"/>
  <c r="F14" i="50"/>
  <c r="AI14" i="49"/>
  <c r="Y14" i="51"/>
  <c r="D14" i="50"/>
  <c r="D14" i="52"/>
  <c r="AG14" i="49"/>
  <c r="Z14" i="51"/>
  <c r="E14" i="52"/>
  <c r="E14" i="50"/>
  <c r="AH14" i="49"/>
  <c r="W14" i="51"/>
  <c r="B14" i="52"/>
  <c r="B14" i="50"/>
  <c r="AJ14" i="49"/>
  <c r="AY14" i="33"/>
  <c r="AW14" i="35"/>
  <c r="AE14" i="49"/>
  <c r="AG15" i="55"/>
  <c r="AH15" i="55" s="1"/>
  <c r="AF15" i="55"/>
  <c r="AC15" i="55"/>
  <c r="AD15" i="55"/>
  <c r="AE15" i="55"/>
  <c r="AB15" i="55"/>
  <c r="F15" i="55"/>
  <c r="AP15" i="55" s="1"/>
  <c r="AR14" i="55"/>
  <c r="D15" i="55"/>
  <c r="AN15" i="55" s="1"/>
  <c r="G15" i="55"/>
  <c r="E15" i="55"/>
  <c r="AO15" i="55" s="1"/>
  <c r="I14" i="55"/>
  <c r="AS14" i="55" s="1"/>
  <c r="AM15" i="55"/>
  <c r="N41" i="47"/>
  <c r="C42" i="47" s="1"/>
  <c r="I41" i="47"/>
  <c r="H41" i="47"/>
  <c r="K41" i="47"/>
  <c r="G42" i="47"/>
  <c r="M41" i="47"/>
  <c r="E43" i="47"/>
  <c r="F42" i="47"/>
  <c r="L41" i="47"/>
  <c r="D42" i="47"/>
  <c r="J41" i="47"/>
  <c r="L63" i="65" l="1"/>
  <c r="K64" i="65" s="1"/>
  <c r="M62" i="65"/>
  <c r="L63" i="64"/>
  <c r="K64" i="64" s="1"/>
  <c r="M62" i="64"/>
  <c r="L63" i="63"/>
  <c r="K64" i="63"/>
  <c r="M62" i="63"/>
  <c r="L63" i="62"/>
  <c r="K64" i="62" s="1"/>
  <c r="L63" i="61"/>
  <c r="K64" i="61" s="1"/>
  <c r="J63" i="60"/>
  <c r="I64" i="60" s="1"/>
  <c r="J63" i="59"/>
  <c r="I64" i="59" s="1"/>
  <c r="K62" i="59"/>
  <c r="J63" i="58"/>
  <c r="I64" i="58" s="1"/>
  <c r="K62" i="58"/>
  <c r="J62" i="57"/>
  <c r="I63" i="57" s="1"/>
  <c r="K61" i="57"/>
  <c r="J65" i="56"/>
  <c r="I66" i="56"/>
  <c r="L14" i="50"/>
  <c r="R14" i="50"/>
  <c r="AI15" i="55"/>
  <c r="AZ14" i="35"/>
  <c r="AP14" i="35" s="1"/>
  <c r="AM14" i="35"/>
  <c r="AY14" i="35"/>
  <c r="AO14" i="35" s="1"/>
  <c r="BA14" i="35"/>
  <c r="AQ14" i="35" s="1"/>
  <c r="AX14" i="35"/>
  <c r="AN14" i="35" s="1"/>
  <c r="Q14" i="52"/>
  <c r="K14" i="52"/>
  <c r="R14" i="52"/>
  <c r="L14" i="52"/>
  <c r="AK15" i="55"/>
  <c r="AO14" i="33"/>
  <c r="BK14" i="33"/>
  <c r="AZ14" i="33"/>
  <c r="BB14" i="33"/>
  <c r="BC14" i="33"/>
  <c r="BA14" i="33"/>
  <c r="AF14" i="51"/>
  <c r="AL14" i="51"/>
  <c r="AG14" i="51"/>
  <c r="AM14" i="51"/>
  <c r="AJ15" i="55"/>
  <c r="Q14" i="50"/>
  <c r="K14" i="50"/>
  <c r="AL14" i="49"/>
  <c r="AN14" i="49"/>
  <c r="AM14" i="49"/>
  <c r="AK14" i="49"/>
  <c r="AC14" i="49" s="1"/>
  <c r="O14" i="50"/>
  <c r="I14" i="50"/>
  <c r="H14" i="50"/>
  <c r="N14" i="50"/>
  <c r="G14" i="50"/>
  <c r="M14" i="50"/>
  <c r="J14" i="52"/>
  <c r="P14" i="52"/>
  <c r="N14" i="52"/>
  <c r="H14" i="52"/>
  <c r="M14" i="52"/>
  <c r="G14" i="52"/>
  <c r="P14" i="50"/>
  <c r="J14" i="50"/>
  <c r="I14" i="52"/>
  <c r="O14" i="52"/>
  <c r="AC14" i="51"/>
  <c r="AI14" i="51"/>
  <c r="AH14" i="51"/>
  <c r="AB14" i="51"/>
  <c r="AK14" i="51"/>
  <c r="AE14" i="51"/>
  <c r="AD14" i="51"/>
  <c r="AJ14" i="51"/>
  <c r="AT15" i="55"/>
  <c r="Z15" i="55"/>
  <c r="Y16" i="55" s="1"/>
  <c r="M15" i="55"/>
  <c r="N15" i="55"/>
  <c r="AW15" i="55"/>
  <c r="O15" i="55"/>
  <c r="Q15" i="55" s="1"/>
  <c r="K15" i="55"/>
  <c r="J15" i="55"/>
  <c r="AQ15" i="55"/>
  <c r="AU15" i="55"/>
  <c r="L15" i="55"/>
  <c r="AX15" i="55"/>
  <c r="AV15" i="55"/>
  <c r="E44" i="47"/>
  <c r="D43" i="47"/>
  <c r="J42" i="47"/>
  <c r="G43" i="47"/>
  <c r="M42" i="47"/>
  <c r="N42" i="47"/>
  <c r="C43" i="47" s="1"/>
  <c r="I42" i="47"/>
  <c r="H42" i="47"/>
  <c r="F43" i="47"/>
  <c r="L42" i="47"/>
  <c r="K42" i="47"/>
  <c r="L64" i="65" l="1"/>
  <c r="K65" i="65" s="1"/>
  <c r="M63" i="65"/>
  <c r="L64" i="64"/>
  <c r="K65" i="64" s="1"/>
  <c r="M63" i="64"/>
  <c r="L64" i="63"/>
  <c r="K65" i="63" s="1"/>
  <c r="M63" i="63"/>
  <c r="L64" i="62"/>
  <c r="K65" i="62" s="1"/>
  <c r="M63" i="62"/>
  <c r="L64" i="61"/>
  <c r="K65" i="61" s="1"/>
  <c r="M63" i="61"/>
  <c r="J64" i="60"/>
  <c r="I65" i="60" s="1"/>
  <c r="K63" i="60"/>
  <c r="I65" i="59"/>
  <c r="K64" i="59" s="1"/>
  <c r="J64" i="59"/>
  <c r="K63" i="59"/>
  <c r="J64" i="58"/>
  <c r="I65" i="58" s="1"/>
  <c r="K63" i="58"/>
  <c r="J63" i="57"/>
  <c r="I64" i="57" s="1"/>
  <c r="K62" i="57"/>
  <c r="J66" i="56"/>
  <c r="I67" i="56" s="1"/>
  <c r="AA15" i="55"/>
  <c r="AA15" i="49"/>
  <c r="X15" i="49"/>
  <c r="Y15" i="49"/>
  <c r="AD14" i="49"/>
  <c r="Z15" i="49"/>
  <c r="Y15" i="51" s="1"/>
  <c r="AK15" i="51" s="1"/>
  <c r="AB15" i="49"/>
  <c r="F15" i="52" s="1"/>
  <c r="L15" i="52" s="1"/>
  <c r="AT14" i="33"/>
  <c r="BQ14" i="33" s="1"/>
  <c r="BE14" i="33"/>
  <c r="BE14" i="35"/>
  <c r="AT14" i="35"/>
  <c r="BQ14" i="35" s="1"/>
  <c r="BK14" i="35"/>
  <c r="BC14" i="35"/>
  <c r="AR14" i="35"/>
  <c r="BO14" i="35" s="1"/>
  <c r="BH14" i="35"/>
  <c r="BI14" i="35"/>
  <c r="BN14" i="35" s="1"/>
  <c r="AU14" i="35"/>
  <c r="BR14" i="35" s="1"/>
  <c r="BF14" i="35"/>
  <c r="BL14" i="35"/>
  <c r="AV14" i="35"/>
  <c r="BS14" i="35" s="1"/>
  <c r="BM14" i="35"/>
  <c r="BG14" i="35"/>
  <c r="S14" i="50"/>
  <c r="T14" i="50" s="1"/>
  <c r="BM14" i="33"/>
  <c r="BP14" i="33" s="1"/>
  <c r="AQ14" i="33"/>
  <c r="AS14" i="33"/>
  <c r="BO14" i="33"/>
  <c r="AN14" i="51"/>
  <c r="AO14" i="51" s="1"/>
  <c r="BB14" i="35"/>
  <c r="AR14" i="33"/>
  <c r="BN14" i="33"/>
  <c r="S14" i="52"/>
  <c r="T14" i="52" s="1"/>
  <c r="BD14" i="33"/>
  <c r="AP14" i="33"/>
  <c r="BL14" i="33"/>
  <c r="BD14" i="35"/>
  <c r="BJ14" i="35"/>
  <c r="AS14" i="35"/>
  <c r="BP14" i="35" s="1"/>
  <c r="V16" i="55"/>
  <c r="W16" i="55"/>
  <c r="U16" i="55"/>
  <c r="X16" i="55"/>
  <c r="R15" i="55"/>
  <c r="P15" i="55"/>
  <c r="S15" i="55"/>
  <c r="D15" i="52"/>
  <c r="P15" i="52" s="1"/>
  <c r="AW15" i="35"/>
  <c r="AI15" i="49"/>
  <c r="C15" i="50"/>
  <c r="C15" i="52"/>
  <c r="X15" i="51"/>
  <c r="B15" i="52"/>
  <c r="W15" i="51"/>
  <c r="N43" i="47"/>
  <c r="C44" i="47" s="1"/>
  <c r="I43" i="47"/>
  <c r="H43" i="47"/>
  <c r="K43" i="47"/>
  <c r="G44" i="47"/>
  <c r="M43" i="47"/>
  <c r="F44" i="47"/>
  <c r="L43" i="47"/>
  <c r="D44" i="47"/>
  <c r="J43" i="47"/>
  <c r="E45" i="47"/>
  <c r="L65" i="65" l="1"/>
  <c r="K66" i="65" s="1"/>
  <c r="M64" i="65"/>
  <c r="L65" i="64"/>
  <c r="K66" i="64" s="1"/>
  <c r="M64" i="64"/>
  <c r="L65" i="63"/>
  <c r="K66" i="63" s="1"/>
  <c r="M64" i="63"/>
  <c r="L65" i="62"/>
  <c r="K66" i="62" s="1"/>
  <c r="M65" i="62" s="1"/>
  <c r="M64" i="62"/>
  <c r="L65" i="61"/>
  <c r="K66" i="61" s="1"/>
  <c r="M64" i="61"/>
  <c r="J65" i="60"/>
  <c r="I66" i="60" s="1"/>
  <c r="K64" i="60"/>
  <c r="J65" i="59"/>
  <c r="I66" i="59" s="1"/>
  <c r="J65" i="58"/>
  <c r="I66" i="58" s="1"/>
  <c r="K64" i="58"/>
  <c r="J64" i="57"/>
  <c r="I65" i="57" s="1"/>
  <c r="K63" i="57"/>
  <c r="J67" i="56"/>
  <c r="I68" i="56"/>
  <c r="AH15" i="49"/>
  <c r="R15" i="52"/>
  <c r="D15" i="50"/>
  <c r="J15" i="50" s="1"/>
  <c r="AE15" i="49"/>
  <c r="AY15" i="33"/>
  <c r="BB15" i="33" s="1"/>
  <c r="AE15" i="51"/>
  <c r="AW14" i="33"/>
  <c r="BT14" i="33" s="1"/>
  <c r="BH14" i="33"/>
  <c r="BT14" i="35"/>
  <c r="BU14" i="35" s="1"/>
  <c r="AA15" i="51"/>
  <c r="AG15" i="51" s="1"/>
  <c r="AG15" i="49"/>
  <c r="B15" i="50"/>
  <c r="F15" i="50"/>
  <c r="L15" i="50" s="1"/>
  <c r="AJ15" i="49"/>
  <c r="AM15" i="49" s="1"/>
  <c r="AU14" i="33"/>
  <c r="BR14" i="33" s="1"/>
  <c r="BF14" i="33"/>
  <c r="AX14" i="33"/>
  <c r="BU14" i="33" s="1"/>
  <c r="BI14" i="33"/>
  <c r="BJ14" i="33"/>
  <c r="AF15" i="49"/>
  <c r="AV14" i="33"/>
  <c r="BS14" i="33" s="1"/>
  <c r="BG14" i="33"/>
  <c r="Z15" i="51"/>
  <c r="E15" i="50"/>
  <c r="E15" i="52"/>
  <c r="G15" i="52" s="1"/>
  <c r="AF16" i="55"/>
  <c r="H15" i="55"/>
  <c r="AR15" i="55" s="1"/>
  <c r="AE16" i="55"/>
  <c r="AC16" i="55"/>
  <c r="J15" i="52"/>
  <c r="AB16" i="55"/>
  <c r="AG16" i="55"/>
  <c r="AK16" i="55" s="1"/>
  <c r="AD16" i="55"/>
  <c r="AM15" i="35"/>
  <c r="BC15" i="35" s="1"/>
  <c r="AX15" i="35"/>
  <c r="AN15" i="35" s="1"/>
  <c r="AZ15" i="35"/>
  <c r="AP15" i="35" s="1"/>
  <c r="AY15" i="35"/>
  <c r="AO15" i="35" s="1"/>
  <c r="BA15" i="35"/>
  <c r="AQ15" i="35" s="1"/>
  <c r="AD15" i="51"/>
  <c r="AJ15" i="51"/>
  <c r="I15" i="52"/>
  <c r="O15" i="52"/>
  <c r="O15" i="50"/>
  <c r="I15" i="50"/>
  <c r="N15" i="52"/>
  <c r="H15" i="52"/>
  <c r="AI15" i="51"/>
  <c r="AC15" i="51"/>
  <c r="D16" i="55"/>
  <c r="AN16" i="55" s="1"/>
  <c r="E16" i="55"/>
  <c r="AO16" i="55" s="1"/>
  <c r="F16" i="55"/>
  <c r="N44" i="47"/>
  <c r="C45" i="47" s="1"/>
  <c r="I44" i="47"/>
  <c r="H44" i="47"/>
  <c r="K44" i="47"/>
  <c r="F45" i="47"/>
  <c r="L44" i="47"/>
  <c r="G45" i="47"/>
  <c r="M44" i="47"/>
  <c r="E46" i="47"/>
  <c r="D45" i="47"/>
  <c r="J44" i="47"/>
  <c r="M15" i="50" l="1"/>
  <c r="P15" i="50"/>
  <c r="L66" i="65"/>
  <c r="K67" i="65" s="1"/>
  <c r="M65" i="65"/>
  <c r="L66" i="64"/>
  <c r="K67" i="64" s="1"/>
  <c r="M65" i="64"/>
  <c r="L66" i="63"/>
  <c r="K67" i="63" s="1"/>
  <c r="M65" i="63"/>
  <c r="L66" i="62"/>
  <c r="K67" i="62" s="1"/>
  <c r="L66" i="61"/>
  <c r="K67" i="61" s="1"/>
  <c r="M65" i="61"/>
  <c r="J66" i="60"/>
  <c r="I67" i="60" s="1"/>
  <c r="K66" i="60" s="1"/>
  <c r="K65" i="60"/>
  <c r="J66" i="59"/>
  <c r="I67" i="59" s="1"/>
  <c r="K65" i="59"/>
  <c r="J66" i="58"/>
  <c r="I67" i="58" s="1"/>
  <c r="K65" i="58"/>
  <c r="J65" i="57"/>
  <c r="I66" i="57" s="1"/>
  <c r="K65" i="57" s="1"/>
  <c r="K64" i="57"/>
  <c r="J68" i="56"/>
  <c r="I69" i="56" s="1"/>
  <c r="AO15" i="33"/>
  <c r="AT15" i="33" s="1"/>
  <c r="BQ15" i="33" s="1"/>
  <c r="AM15" i="51"/>
  <c r="BK15" i="33"/>
  <c r="BC15" i="33"/>
  <c r="AS15" i="33" s="1"/>
  <c r="BA15" i="33"/>
  <c r="AQ15" i="33" s="1"/>
  <c r="AV15" i="33" s="1"/>
  <c r="BS15" i="33" s="1"/>
  <c r="G15" i="50"/>
  <c r="AX15" i="33"/>
  <c r="BU15" i="33" s="1"/>
  <c r="M15" i="52"/>
  <c r="BV14" i="33"/>
  <c r="BW14" i="33" s="1"/>
  <c r="AZ15" i="33"/>
  <c r="AP15" i="33" s="1"/>
  <c r="AU15" i="33" s="1"/>
  <c r="BR15" i="33" s="1"/>
  <c r="AL15" i="49"/>
  <c r="AF15" i="51"/>
  <c r="AL15" i="51"/>
  <c r="AB15" i="51"/>
  <c r="N15" i="50"/>
  <c r="AN15" i="49"/>
  <c r="H15" i="50"/>
  <c r="R15" i="50"/>
  <c r="AK15" i="49"/>
  <c r="K15" i="52"/>
  <c r="Q15" i="52"/>
  <c r="AH15" i="51"/>
  <c r="Q15" i="50"/>
  <c r="K15" i="50"/>
  <c r="G16" i="55"/>
  <c r="AQ16" i="55" s="1"/>
  <c r="C16" i="55"/>
  <c r="I15" i="55"/>
  <c r="AS15" i="55" s="1"/>
  <c r="AI16" i="55"/>
  <c r="AH16" i="55"/>
  <c r="AJ16" i="55"/>
  <c r="BH15" i="35"/>
  <c r="BB15" i="35"/>
  <c r="BM15" i="35"/>
  <c r="AV15" i="35"/>
  <c r="BS15" i="35" s="1"/>
  <c r="BG15" i="35"/>
  <c r="BK15" i="35"/>
  <c r="AT15" i="35"/>
  <c r="BQ15" i="35" s="1"/>
  <c r="BE15" i="35"/>
  <c r="S15" i="52"/>
  <c r="T15" i="52" s="1"/>
  <c r="BJ15" i="35"/>
  <c r="AS15" i="35"/>
  <c r="BP15" i="35" s="1"/>
  <c r="BD15" i="35"/>
  <c r="BI15" i="35"/>
  <c r="AR15" i="35"/>
  <c r="BO15" i="35" s="1"/>
  <c r="BL15" i="35"/>
  <c r="AU15" i="35"/>
  <c r="BR15" i="35" s="1"/>
  <c r="BF15" i="35"/>
  <c r="BI15" i="33"/>
  <c r="BO15" i="33"/>
  <c r="BL15" i="33"/>
  <c r="BM15" i="33"/>
  <c r="AR15" i="33"/>
  <c r="AW15" i="33" s="1"/>
  <c r="BT15" i="33" s="1"/>
  <c r="BN15" i="33"/>
  <c r="AN15" i="51"/>
  <c r="AO15" i="51" s="1"/>
  <c r="AP16" i="55"/>
  <c r="K45" i="47"/>
  <c r="E47" i="47"/>
  <c r="G46" i="47"/>
  <c r="M45" i="47"/>
  <c r="F46" i="47"/>
  <c r="L45" i="47"/>
  <c r="D46" i="47"/>
  <c r="J45" i="47"/>
  <c r="N45" i="47"/>
  <c r="C46" i="47" s="1"/>
  <c r="I45" i="47"/>
  <c r="H45" i="47"/>
  <c r="L67" i="65" l="1"/>
  <c r="K68" i="65" s="1"/>
  <c r="M66" i="65"/>
  <c r="L67" i="64"/>
  <c r="K68" i="64"/>
  <c r="M67" i="64" s="1"/>
  <c r="M66" i="64"/>
  <c r="L67" i="63"/>
  <c r="K68" i="63" s="1"/>
  <c r="M66" i="63"/>
  <c r="L67" i="62"/>
  <c r="K68" i="62" s="1"/>
  <c r="M67" i="62" s="1"/>
  <c r="M66" i="62"/>
  <c r="L67" i="61"/>
  <c r="K68" i="61" s="1"/>
  <c r="M67" i="61" s="1"/>
  <c r="M66" i="61"/>
  <c r="J67" i="60"/>
  <c r="I68" i="60" s="1"/>
  <c r="J67" i="59"/>
  <c r="I68" i="59" s="1"/>
  <c r="K66" i="59"/>
  <c r="J67" i="58"/>
  <c r="I68" i="58" s="1"/>
  <c r="K66" i="58"/>
  <c r="J66" i="57"/>
  <c r="I67" i="57" s="1"/>
  <c r="J69" i="56"/>
  <c r="I70" i="56"/>
  <c r="BE15" i="33"/>
  <c r="AW16" i="55"/>
  <c r="L16" i="55"/>
  <c r="AC15" i="49"/>
  <c r="Z16" i="49" s="1"/>
  <c r="S15" i="50"/>
  <c r="T15" i="50" s="1"/>
  <c r="BF15" i="33"/>
  <c r="BD15" i="33"/>
  <c r="AU16" i="55"/>
  <c r="M16" i="55"/>
  <c r="AT16" i="55"/>
  <c r="AX16" i="55"/>
  <c r="O16" i="55"/>
  <c r="Q16" i="55" s="1"/>
  <c r="K16" i="55"/>
  <c r="AM16" i="55"/>
  <c r="N16" i="55"/>
  <c r="AV16" i="55"/>
  <c r="J16" i="55"/>
  <c r="AD15" i="49"/>
  <c r="Z16" i="55"/>
  <c r="AA16" i="55" s="1"/>
  <c r="AA16" i="49"/>
  <c r="Z16" i="51" s="1"/>
  <c r="X16" i="49"/>
  <c r="B16" i="50" s="1"/>
  <c r="AB16" i="49"/>
  <c r="AA16" i="51" s="1"/>
  <c r="BN15" i="35"/>
  <c r="BT15" i="35"/>
  <c r="BG15" i="33"/>
  <c r="BH15" i="33"/>
  <c r="BP15" i="33"/>
  <c r="BJ15" i="33"/>
  <c r="Y16" i="51"/>
  <c r="D16" i="50"/>
  <c r="D16" i="52"/>
  <c r="N46" i="47"/>
  <c r="C47" i="47" s="1"/>
  <c r="I46" i="47"/>
  <c r="H46" i="47"/>
  <c r="K46" i="47"/>
  <c r="D47" i="47"/>
  <c r="J46" i="47"/>
  <c r="F47" i="47"/>
  <c r="L46" i="47"/>
  <c r="G47" i="47"/>
  <c r="M46" i="47"/>
  <c r="E48" i="47"/>
  <c r="L68" i="65" l="1"/>
  <c r="K69" i="65" s="1"/>
  <c r="M67" i="65"/>
  <c r="L68" i="64"/>
  <c r="K69" i="64" s="1"/>
  <c r="L68" i="63"/>
  <c r="K69" i="63" s="1"/>
  <c r="M67" i="63"/>
  <c r="L68" i="62"/>
  <c r="K69" i="62" s="1"/>
  <c r="M68" i="62" s="1"/>
  <c r="L68" i="61"/>
  <c r="K69" i="61" s="1"/>
  <c r="M68" i="61" s="1"/>
  <c r="J68" i="60"/>
  <c r="I69" i="60" s="1"/>
  <c r="K68" i="60" s="1"/>
  <c r="K67" i="60"/>
  <c r="J68" i="59"/>
  <c r="I69" i="59" s="1"/>
  <c r="K68" i="59" s="1"/>
  <c r="K67" i="59"/>
  <c r="J68" i="58"/>
  <c r="I69" i="58" s="1"/>
  <c r="K67" i="58"/>
  <c r="J67" i="57"/>
  <c r="I68" i="57" s="1"/>
  <c r="K66" i="57"/>
  <c r="J70" i="56"/>
  <c r="I71" i="56" s="1"/>
  <c r="X17" i="55"/>
  <c r="Y16" i="49"/>
  <c r="C16" i="50" s="1"/>
  <c r="O16" i="50" s="1"/>
  <c r="U17" i="55"/>
  <c r="S16" i="55"/>
  <c r="W17" i="55"/>
  <c r="P16" i="55"/>
  <c r="H16" i="55" s="1"/>
  <c r="AR16" i="55" s="1"/>
  <c r="R16" i="55"/>
  <c r="F16" i="50"/>
  <c r="L16" i="50" s="1"/>
  <c r="W16" i="51"/>
  <c r="Y17" i="55"/>
  <c r="V17" i="55"/>
  <c r="E16" i="52"/>
  <c r="Q16" i="52" s="1"/>
  <c r="E16" i="50"/>
  <c r="Q16" i="50" s="1"/>
  <c r="B16" i="52"/>
  <c r="F16" i="52"/>
  <c r="L16" i="52" s="1"/>
  <c r="BU15" i="35"/>
  <c r="BV15" i="33"/>
  <c r="BW15" i="33" s="1"/>
  <c r="AF16" i="51"/>
  <c r="AL16" i="51"/>
  <c r="AK16" i="51"/>
  <c r="AE16" i="51"/>
  <c r="J16" i="50"/>
  <c r="P16" i="50"/>
  <c r="N16" i="50"/>
  <c r="H16" i="50"/>
  <c r="P16" i="52"/>
  <c r="J16" i="52"/>
  <c r="AG16" i="51"/>
  <c r="AM16" i="51"/>
  <c r="N47" i="47"/>
  <c r="C48" i="47" s="1"/>
  <c r="I47" i="47"/>
  <c r="H47" i="47"/>
  <c r="F48" i="47"/>
  <c r="L47" i="47"/>
  <c r="D48" i="47"/>
  <c r="J47" i="47"/>
  <c r="K47" i="47"/>
  <c r="E49" i="47"/>
  <c r="G48" i="47"/>
  <c r="M47" i="47"/>
  <c r="L69" i="65" l="1"/>
  <c r="K70" i="65" s="1"/>
  <c r="M68" i="65"/>
  <c r="L69" i="64"/>
  <c r="K70" i="64" s="1"/>
  <c r="M68" i="64"/>
  <c r="L69" i="63"/>
  <c r="K70" i="63" s="1"/>
  <c r="M68" i="63"/>
  <c r="L69" i="62"/>
  <c r="K70" i="62" s="1"/>
  <c r="L69" i="61"/>
  <c r="K70" i="61" s="1"/>
  <c r="J69" i="60"/>
  <c r="I70" i="60" s="1"/>
  <c r="K69" i="60" s="1"/>
  <c r="J69" i="59"/>
  <c r="I70" i="59"/>
  <c r="J69" i="58"/>
  <c r="I70" i="58" s="1"/>
  <c r="K69" i="58" s="1"/>
  <c r="K68" i="58"/>
  <c r="J68" i="57"/>
  <c r="I69" i="57" s="1"/>
  <c r="K68" i="57" s="1"/>
  <c r="K67" i="57"/>
  <c r="J71" i="56"/>
  <c r="I72" i="56"/>
  <c r="AF16" i="49"/>
  <c r="X16" i="51"/>
  <c r="AH16" i="51" s="1"/>
  <c r="I16" i="50"/>
  <c r="AW16" i="35"/>
  <c r="AM16" i="35" s="1"/>
  <c r="BI16" i="35" s="1"/>
  <c r="R16" i="50"/>
  <c r="AG16" i="49"/>
  <c r="AI16" i="49"/>
  <c r="AJ16" i="49"/>
  <c r="AK16" i="49" s="1"/>
  <c r="AH16" i="49"/>
  <c r="AY16" i="33"/>
  <c r="AO16" i="33" s="1"/>
  <c r="AT16" i="33" s="1"/>
  <c r="BQ16" i="33" s="1"/>
  <c r="C16" i="52"/>
  <c r="I16" i="52" s="1"/>
  <c r="AE16" i="49"/>
  <c r="AF17" i="55"/>
  <c r="AI16" i="51"/>
  <c r="AC16" i="51"/>
  <c r="AE17" i="55"/>
  <c r="AD17" i="55"/>
  <c r="AC17" i="55"/>
  <c r="M16" i="52"/>
  <c r="AG17" i="55"/>
  <c r="AK17" i="55" s="1"/>
  <c r="AB17" i="55"/>
  <c r="M16" i="50"/>
  <c r="K16" i="50"/>
  <c r="H16" i="52"/>
  <c r="N16" i="52"/>
  <c r="G16" i="50"/>
  <c r="K16" i="52"/>
  <c r="AY16" i="35"/>
  <c r="AO16" i="35" s="1"/>
  <c r="BK16" i="35" s="1"/>
  <c r="BA16" i="35"/>
  <c r="AQ16" i="35" s="1"/>
  <c r="BG16" i="35" s="1"/>
  <c r="AZ16" i="35"/>
  <c r="AP16" i="35" s="1"/>
  <c r="BF16" i="35" s="1"/>
  <c r="R16" i="52"/>
  <c r="AR16" i="35"/>
  <c r="BO16" i="35" s="1"/>
  <c r="AX16" i="35"/>
  <c r="AN16" i="35" s="1"/>
  <c r="BD16" i="35" s="1"/>
  <c r="O16" i="52"/>
  <c r="D17" i="55"/>
  <c r="AN17" i="55" s="1"/>
  <c r="E17" i="55"/>
  <c r="AO17" i="55" s="1"/>
  <c r="C17" i="55"/>
  <c r="AM17" i="55" s="1"/>
  <c r="S16" i="50"/>
  <c r="T16" i="50" s="1"/>
  <c r="G17" i="55"/>
  <c r="AQ17" i="55" s="1"/>
  <c r="I16" i="55"/>
  <c r="AS16" i="55" s="1"/>
  <c r="F17" i="55"/>
  <c r="K48" i="47"/>
  <c r="N48" i="47"/>
  <c r="C49" i="47" s="1"/>
  <c r="I48" i="47"/>
  <c r="H48" i="47"/>
  <c r="D49" i="47"/>
  <c r="J48" i="47"/>
  <c r="F49" i="47"/>
  <c r="L48" i="47"/>
  <c r="E50" i="47"/>
  <c r="G49" i="47"/>
  <c r="M48" i="47"/>
  <c r="L70" i="65" l="1"/>
  <c r="K71" i="65" s="1"/>
  <c r="M69" i="65"/>
  <c r="L70" i="64"/>
  <c r="K71" i="64" s="1"/>
  <c r="M69" i="64"/>
  <c r="L70" i="63"/>
  <c r="K71" i="63" s="1"/>
  <c r="M69" i="63"/>
  <c r="L70" i="62"/>
  <c r="K71" i="62" s="1"/>
  <c r="M69" i="62"/>
  <c r="L70" i="61"/>
  <c r="K71" i="61" s="1"/>
  <c r="M70" i="61" s="1"/>
  <c r="M69" i="61"/>
  <c r="J70" i="60"/>
  <c r="I71" i="60" s="1"/>
  <c r="J70" i="59"/>
  <c r="I71" i="59" s="1"/>
  <c r="K70" i="59" s="1"/>
  <c r="K69" i="59"/>
  <c r="J70" i="58"/>
  <c r="I71" i="58" s="1"/>
  <c r="J69" i="57"/>
  <c r="I70" i="57" s="1"/>
  <c r="J72" i="56"/>
  <c r="I73" i="56" s="1"/>
  <c r="BC16" i="33"/>
  <c r="AS16" i="33" s="1"/>
  <c r="AX16" i="33" s="1"/>
  <c r="BU16" i="33" s="1"/>
  <c r="AZ16" i="33"/>
  <c r="AP16" i="33" s="1"/>
  <c r="AU16" i="33" s="1"/>
  <c r="BR16" i="33" s="1"/>
  <c r="BK16" i="33"/>
  <c r="AM16" i="49"/>
  <c r="BA16" i="33"/>
  <c r="AQ16" i="33" s="1"/>
  <c r="AV16" i="33" s="1"/>
  <c r="BS16" i="33" s="1"/>
  <c r="AB16" i="51"/>
  <c r="BE16" i="33"/>
  <c r="BB16" i="33"/>
  <c r="AR16" i="33" s="1"/>
  <c r="AW16" i="33" s="1"/>
  <c r="BT16" i="33" s="1"/>
  <c r="BV16" i="33" s="1"/>
  <c r="BC16" i="35"/>
  <c r="AN16" i="49"/>
  <c r="AL16" i="49"/>
  <c r="AI17" i="55"/>
  <c r="BG16" i="33"/>
  <c r="G16" i="52"/>
  <c r="AJ16" i="51"/>
  <c r="AN16" i="51" s="1"/>
  <c r="AO16" i="51" s="1"/>
  <c r="AD16" i="51"/>
  <c r="AH17" i="55"/>
  <c r="AJ17" i="55"/>
  <c r="AC16" i="49"/>
  <c r="AD16" i="49" s="1"/>
  <c r="S16" i="52"/>
  <c r="T16" i="52" s="1"/>
  <c r="AT16" i="35"/>
  <c r="BQ16" i="35" s="1"/>
  <c r="BE16" i="35"/>
  <c r="BO16" i="33"/>
  <c r="AV16" i="35"/>
  <c r="BS16" i="35" s="1"/>
  <c r="AU16" i="35"/>
  <c r="BR16" i="35" s="1"/>
  <c r="BM16" i="35"/>
  <c r="BL16" i="35"/>
  <c r="BL16" i="33"/>
  <c r="BF16" i="33"/>
  <c r="AS16" i="35"/>
  <c r="BP16" i="35" s="1"/>
  <c r="BB16" i="35"/>
  <c r="BJ16" i="35"/>
  <c r="BH16" i="35"/>
  <c r="J17" i="55"/>
  <c r="AT17" i="55"/>
  <c r="K17" i="55"/>
  <c r="L17" i="55"/>
  <c r="N17" i="55"/>
  <c r="AP17" i="55"/>
  <c r="AX17" i="55"/>
  <c r="AW17" i="55"/>
  <c r="AV17" i="55"/>
  <c r="AU17" i="55"/>
  <c r="O17" i="55"/>
  <c r="Q17" i="55" s="1"/>
  <c r="M17" i="55"/>
  <c r="N49" i="47"/>
  <c r="C50" i="47" s="1"/>
  <c r="I49" i="47"/>
  <c r="H49" i="47"/>
  <c r="E51" i="47"/>
  <c r="F50" i="47"/>
  <c r="L49" i="47"/>
  <c r="D50" i="47"/>
  <c r="J49" i="47"/>
  <c r="K49" i="47"/>
  <c r="G50" i="47"/>
  <c r="M49" i="47"/>
  <c r="L71" i="65" l="1"/>
  <c r="K72" i="65" s="1"/>
  <c r="M70" i="65"/>
  <c r="L71" i="64"/>
  <c r="K72" i="64" s="1"/>
  <c r="M70" i="64"/>
  <c r="L71" i="63"/>
  <c r="K72" i="63" s="1"/>
  <c r="M70" i="63"/>
  <c r="L71" i="62"/>
  <c r="K72" i="62" s="1"/>
  <c r="M71" i="62" s="1"/>
  <c r="M70" i="62"/>
  <c r="L71" i="61"/>
  <c r="K72" i="61" s="1"/>
  <c r="J71" i="60"/>
  <c r="I72" i="60" s="1"/>
  <c r="K70" i="60"/>
  <c r="J71" i="59"/>
  <c r="I72" i="59" s="1"/>
  <c r="K71" i="59" s="1"/>
  <c r="J71" i="58"/>
  <c r="I72" i="58" s="1"/>
  <c r="K70" i="58"/>
  <c r="J70" i="57"/>
  <c r="I71" i="57" s="1"/>
  <c r="K69" i="57"/>
  <c r="J73" i="56"/>
  <c r="I74" i="56"/>
  <c r="BI16" i="33"/>
  <c r="BD16" i="33"/>
  <c r="BJ16" i="33"/>
  <c r="BN16" i="33"/>
  <c r="AB17" i="49"/>
  <c r="F17" i="50" s="1"/>
  <c r="R17" i="50" s="1"/>
  <c r="BH16" i="33"/>
  <c r="X17" i="49"/>
  <c r="BM16" i="33"/>
  <c r="BP16" i="33" s="1"/>
  <c r="BW16" i="33" s="1"/>
  <c r="Z17" i="49"/>
  <c r="Y17" i="51" s="1"/>
  <c r="AA17" i="49"/>
  <c r="E17" i="52" s="1"/>
  <c r="Y17" i="49"/>
  <c r="C17" i="52" s="1"/>
  <c r="O17" i="52" s="1"/>
  <c r="Z17" i="55"/>
  <c r="V18" i="55" s="1"/>
  <c r="BN16" i="35"/>
  <c r="BT16" i="35"/>
  <c r="X18" i="55"/>
  <c r="W18" i="55"/>
  <c r="Y18" i="55"/>
  <c r="AA17" i="55"/>
  <c r="U18" i="55"/>
  <c r="R17" i="55"/>
  <c r="S17" i="55"/>
  <c r="D17" i="50"/>
  <c r="P17" i="50" s="1"/>
  <c r="P17" i="55"/>
  <c r="W17" i="51"/>
  <c r="B17" i="52"/>
  <c r="B17" i="50"/>
  <c r="F17" i="52"/>
  <c r="AA17" i="51"/>
  <c r="AK17" i="51"/>
  <c r="AE17" i="51"/>
  <c r="N50" i="47"/>
  <c r="C51" i="47" s="1"/>
  <c r="I50" i="47"/>
  <c r="H50" i="47"/>
  <c r="D51" i="47"/>
  <c r="J50" i="47"/>
  <c r="F51" i="47"/>
  <c r="L50" i="47"/>
  <c r="K50" i="47"/>
  <c r="E52" i="47"/>
  <c r="G51" i="47"/>
  <c r="M50" i="47"/>
  <c r="L72" i="65" l="1"/>
  <c r="K73" i="65" s="1"/>
  <c r="M72" i="65" s="1"/>
  <c r="M71" i="65"/>
  <c r="L72" i="64"/>
  <c r="K73" i="64" s="1"/>
  <c r="M71" i="64"/>
  <c r="L72" i="63"/>
  <c r="K73" i="63" s="1"/>
  <c r="M71" i="63"/>
  <c r="L72" i="62"/>
  <c r="K73" i="62" s="1"/>
  <c r="L72" i="61"/>
  <c r="K73" i="61" s="1"/>
  <c r="M71" i="61"/>
  <c r="J72" i="60"/>
  <c r="I73" i="60" s="1"/>
  <c r="K71" i="60"/>
  <c r="J72" i="59"/>
  <c r="I73" i="59" s="1"/>
  <c r="J72" i="58"/>
  <c r="I73" i="58" s="1"/>
  <c r="K71" i="58"/>
  <c r="J71" i="57"/>
  <c r="I72" i="57" s="1"/>
  <c r="K70" i="57"/>
  <c r="J74" i="56"/>
  <c r="I75" i="56" s="1"/>
  <c r="X17" i="51"/>
  <c r="AW17" i="35"/>
  <c r="AM17" i="35" s="1"/>
  <c r="BI17" i="35" s="1"/>
  <c r="I17" i="52"/>
  <c r="AF17" i="49"/>
  <c r="C17" i="50"/>
  <c r="BU16" i="35"/>
  <c r="AG17" i="49"/>
  <c r="AH17" i="49"/>
  <c r="Z17" i="51"/>
  <c r="D17" i="52"/>
  <c r="AI17" i="49"/>
  <c r="AG18" i="55"/>
  <c r="AJ18" i="55" s="1"/>
  <c r="E17" i="50"/>
  <c r="Q17" i="50" s="1"/>
  <c r="AE17" i="49"/>
  <c r="AJ17" i="49"/>
  <c r="AK17" i="49" s="1"/>
  <c r="AY17" i="33"/>
  <c r="BK17" i="33" s="1"/>
  <c r="AB18" i="55"/>
  <c r="AC18" i="55"/>
  <c r="AE18" i="55"/>
  <c r="AF18" i="55"/>
  <c r="AD18" i="55"/>
  <c r="L17" i="50"/>
  <c r="H17" i="55"/>
  <c r="G18" i="55" s="1"/>
  <c r="J17" i="50"/>
  <c r="AR17" i="35"/>
  <c r="BO17" i="35" s="1"/>
  <c r="BA17" i="35"/>
  <c r="AQ17" i="35" s="1"/>
  <c r="L17" i="52"/>
  <c r="R17" i="52"/>
  <c r="AL17" i="51"/>
  <c r="AF17" i="51"/>
  <c r="AB17" i="51"/>
  <c r="AI17" i="51"/>
  <c r="AC17" i="51"/>
  <c r="AH17" i="51"/>
  <c r="AG17" i="51"/>
  <c r="AM17" i="51"/>
  <c r="BC17" i="35"/>
  <c r="AM17" i="49"/>
  <c r="K17" i="52"/>
  <c r="Q17" i="52"/>
  <c r="N17" i="50"/>
  <c r="H17" i="50"/>
  <c r="M17" i="52"/>
  <c r="AD17" i="51"/>
  <c r="AJ17" i="51"/>
  <c r="K17" i="50"/>
  <c r="N17" i="52"/>
  <c r="H17" i="52"/>
  <c r="AK18" i="55"/>
  <c r="K51" i="47"/>
  <c r="G52" i="47"/>
  <c r="M51" i="47"/>
  <c r="F52" i="47"/>
  <c r="L51" i="47"/>
  <c r="D52" i="47"/>
  <c r="J51" i="47"/>
  <c r="N51" i="47"/>
  <c r="C52" i="47" s="1"/>
  <c r="I51" i="47"/>
  <c r="H51" i="47"/>
  <c r="E53" i="47"/>
  <c r="G17" i="50" l="1"/>
  <c r="M17" i="50"/>
  <c r="L73" i="65"/>
  <c r="K74" i="65" s="1"/>
  <c r="M73" i="65" s="1"/>
  <c r="L73" i="64"/>
  <c r="K74" i="64" s="1"/>
  <c r="M73" i="64" s="1"/>
  <c r="M72" i="64"/>
  <c r="L73" i="63"/>
  <c r="K74" i="63" s="1"/>
  <c r="M72" i="63"/>
  <c r="L73" i="62"/>
  <c r="K74" i="62" s="1"/>
  <c r="M72" i="62"/>
  <c r="L73" i="61"/>
  <c r="K74" i="61" s="1"/>
  <c r="M72" i="61"/>
  <c r="J73" i="60"/>
  <c r="I74" i="60" s="1"/>
  <c r="K72" i="60"/>
  <c r="J73" i="59"/>
  <c r="I74" i="59" s="1"/>
  <c r="K72" i="59"/>
  <c r="J73" i="58"/>
  <c r="I74" i="58" s="1"/>
  <c r="K72" i="58"/>
  <c r="J72" i="57"/>
  <c r="I73" i="57" s="1"/>
  <c r="K71" i="57"/>
  <c r="J75" i="56"/>
  <c r="I76" i="56" s="1"/>
  <c r="BA17" i="33"/>
  <c r="AQ17" i="33" s="1"/>
  <c r="AV17" i="33" s="1"/>
  <c r="BS17" i="33" s="1"/>
  <c r="AY17" i="35"/>
  <c r="AO17" i="35" s="1"/>
  <c r="BE17" i="35" s="1"/>
  <c r="O17" i="50"/>
  <c r="S17" i="50" s="1"/>
  <c r="T17" i="50" s="1"/>
  <c r="AX17" i="35"/>
  <c r="AN17" i="35" s="1"/>
  <c r="BD17" i="35" s="1"/>
  <c r="AR17" i="55"/>
  <c r="AN17" i="49"/>
  <c r="I17" i="50"/>
  <c r="AZ17" i="35"/>
  <c r="AP17" i="35" s="1"/>
  <c r="BF17" i="35" s="1"/>
  <c r="BC17" i="33"/>
  <c r="AS17" i="33" s="1"/>
  <c r="AX17" i="33" s="1"/>
  <c r="BU17" i="33" s="1"/>
  <c r="I17" i="55"/>
  <c r="AS17" i="55" s="1"/>
  <c r="AL17" i="49"/>
  <c r="AO17" i="33"/>
  <c r="AT17" i="33" s="1"/>
  <c r="BQ17" i="33" s="1"/>
  <c r="P17" i="52"/>
  <c r="S17" i="52" s="1"/>
  <c r="T17" i="52" s="1"/>
  <c r="J17" i="52"/>
  <c r="G17" i="52"/>
  <c r="AZ17" i="33"/>
  <c r="AP17" i="33" s="1"/>
  <c r="AU17" i="33" s="1"/>
  <c r="BR17" i="33" s="1"/>
  <c r="BB17" i="33"/>
  <c r="BN17" i="33" s="1"/>
  <c r="AH18" i="55"/>
  <c r="Z18" i="55" s="1"/>
  <c r="W19" i="55" s="1"/>
  <c r="AI18" i="55"/>
  <c r="F18" i="55"/>
  <c r="AP18" i="55" s="1"/>
  <c r="D18" i="55"/>
  <c r="E18" i="55"/>
  <c r="C18" i="55"/>
  <c r="AM18" i="55" s="1"/>
  <c r="BB17" i="35"/>
  <c r="BM17" i="35"/>
  <c r="AV17" i="35"/>
  <c r="BS17" i="35" s="1"/>
  <c r="AT17" i="35"/>
  <c r="BQ17" i="35" s="1"/>
  <c r="AU17" i="35"/>
  <c r="BR17" i="35" s="1"/>
  <c r="BG17" i="35"/>
  <c r="BJ17" i="35"/>
  <c r="AS17" i="35"/>
  <c r="BP17" i="35" s="1"/>
  <c r="AN17" i="51"/>
  <c r="AO17" i="51" s="1"/>
  <c r="AC17" i="49"/>
  <c r="AQ18" i="55"/>
  <c r="N52" i="47"/>
  <c r="C53" i="47" s="1"/>
  <c r="I52" i="47"/>
  <c r="H52" i="47"/>
  <c r="K52" i="47"/>
  <c r="D53" i="47"/>
  <c r="J52" i="47"/>
  <c r="E54" i="47"/>
  <c r="F53" i="47"/>
  <c r="L52" i="47"/>
  <c r="G53" i="47"/>
  <c r="M52" i="47"/>
  <c r="L74" i="65" l="1"/>
  <c r="K75" i="65" s="1"/>
  <c r="L74" i="64"/>
  <c r="K75" i="64" s="1"/>
  <c r="L74" i="63"/>
  <c r="K75" i="63" s="1"/>
  <c r="M73" i="63"/>
  <c r="L74" i="62"/>
  <c r="K75" i="62" s="1"/>
  <c r="M73" i="62"/>
  <c r="L74" i="61"/>
  <c r="K75" i="61" s="1"/>
  <c r="M73" i="61"/>
  <c r="J74" i="60"/>
  <c r="I75" i="60" s="1"/>
  <c r="K73" i="60"/>
  <c r="J74" i="59"/>
  <c r="I75" i="59" s="1"/>
  <c r="K74" i="59" s="1"/>
  <c r="K73" i="59"/>
  <c r="J74" i="58"/>
  <c r="I75" i="58" s="1"/>
  <c r="K73" i="58"/>
  <c r="J73" i="57"/>
  <c r="I74" i="57" s="1"/>
  <c r="K72" i="57"/>
  <c r="J76" i="56"/>
  <c r="I77" i="56"/>
  <c r="BI17" i="33"/>
  <c r="AR17" i="33"/>
  <c r="AW17" i="33" s="1"/>
  <c r="BT17" i="33" s="1"/>
  <c r="BM17" i="33"/>
  <c r="BL17" i="33"/>
  <c r="BO17" i="33"/>
  <c r="BE17" i="33"/>
  <c r="BH17" i="35"/>
  <c r="BK17" i="35"/>
  <c r="BL17" i="35"/>
  <c r="BF17" i="33"/>
  <c r="BD17" i="33"/>
  <c r="M18" i="55"/>
  <c r="AV18" i="55"/>
  <c r="O18" i="55"/>
  <c r="S18" i="55" s="1"/>
  <c r="AT18" i="55"/>
  <c r="K18" i="55"/>
  <c r="AN18" i="55"/>
  <c r="N18" i="55"/>
  <c r="AO18" i="55"/>
  <c r="AU18" i="55"/>
  <c r="L18" i="55"/>
  <c r="AW18" i="55"/>
  <c r="J18" i="55"/>
  <c r="AX18" i="55"/>
  <c r="V19" i="55"/>
  <c r="X19" i="55"/>
  <c r="U19" i="55"/>
  <c r="Y19" i="55"/>
  <c r="BN17" i="35"/>
  <c r="BT17" i="35"/>
  <c r="BH17" i="33"/>
  <c r="BG17" i="33"/>
  <c r="BP17" i="33"/>
  <c r="BJ17" i="33"/>
  <c r="AA18" i="55"/>
  <c r="AD17" i="49"/>
  <c r="Z18" i="49"/>
  <c r="AA18" i="49"/>
  <c r="AB18" i="49"/>
  <c r="Y18" i="49"/>
  <c r="X18" i="49"/>
  <c r="N53" i="47"/>
  <c r="C54" i="47" s="1"/>
  <c r="I53" i="47"/>
  <c r="H53" i="47"/>
  <c r="K53" i="47"/>
  <c r="G54" i="47"/>
  <c r="M53" i="47"/>
  <c r="E55" i="47"/>
  <c r="D54" i="47"/>
  <c r="J53" i="47"/>
  <c r="F54" i="47"/>
  <c r="L53" i="47"/>
  <c r="L75" i="65" l="1"/>
  <c r="K76" i="65" s="1"/>
  <c r="M74" i="65"/>
  <c r="L75" i="64"/>
  <c r="K76" i="64" s="1"/>
  <c r="M74" i="64"/>
  <c r="L75" i="63"/>
  <c r="K76" i="63" s="1"/>
  <c r="M74" i="63"/>
  <c r="L75" i="62"/>
  <c r="K76" i="62" s="1"/>
  <c r="M74" i="62"/>
  <c r="L75" i="61"/>
  <c r="K76" i="61" s="1"/>
  <c r="M74" i="61"/>
  <c r="J75" i="60"/>
  <c r="I76" i="60" s="1"/>
  <c r="K74" i="60"/>
  <c r="J75" i="59"/>
  <c r="I76" i="59" s="1"/>
  <c r="K75" i="59" s="1"/>
  <c r="J75" i="58"/>
  <c r="I76" i="58" s="1"/>
  <c r="K75" i="58" s="1"/>
  <c r="K74" i="58"/>
  <c r="J74" i="57"/>
  <c r="I75" i="57" s="1"/>
  <c r="K73" i="57"/>
  <c r="J77" i="56"/>
  <c r="I78" i="56"/>
  <c r="P18" i="55"/>
  <c r="R18" i="55"/>
  <c r="Q18" i="55"/>
  <c r="AC19" i="55"/>
  <c r="AG19" i="55"/>
  <c r="AJ19" i="55" s="1"/>
  <c r="AE19" i="55"/>
  <c r="AB19" i="55"/>
  <c r="AF19" i="55"/>
  <c r="AD19" i="55"/>
  <c r="BU17" i="35"/>
  <c r="AW18" i="35"/>
  <c r="AM18" i="35" s="1"/>
  <c r="BV17" i="33"/>
  <c r="BW17" i="33" s="1"/>
  <c r="AY18" i="33"/>
  <c r="F18" i="50"/>
  <c r="F18" i="52"/>
  <c r="AA18" i="51"/>
  <c r="AI18" i="49"/>
  <c r="H18" i="55"/>
  <c r="C19" i="55" s="1"/>
  <c r="B18" i="52"/>
  <c r="B18" i="50"/>
  <c r="AJ18" i="49"/>
  <c r="AE18" i="49"/>
  <c r="W18" i="51"/>
  <c r="C18" i="52"/>
  <c r="C18" i="50"/>
  <c r="X18" i="51"/>
  <c r="AF18" i="49"/>
  <c r="D18" i="52"/>
  <c r="D18" i="50"/>
  <c r="Y18" i="51"/>
  <c r="AG18" i="49"/>
  <c r="E18" i="52"/>
  <c r="Z18" i="51"/>
  <c r="E18" i="50"/>
  <c r="AH18" i="49"/>
  <c r="N54" i="47"/>
  <c r="C55" i="47" s="1"/>
  <c r="I54" i="47"/>
  <c r="H54" i="47"/>
  <c r="K54" i="47"/>
  <c r="E56" i="47"/>
  <c r="G55" i="47"/>
  <c r="M54" i="47"/>
  <c r="F55" i="47"/>
  <c r="L54" i="47"/>
  <c r="D55" i="47"/>
  <c r="J54" i="47"/>
  <c r="L76" i="65" l="1"/>
  <c r="K77" i="65" s="1"/>
  <c r="M75" i="65"/>
  <c r="L76" i="64"/>
  <c r="K77" i="64" s="1"/>
  <c r="M76" i="64" s="1"/>
  <c r="M75" i="64"/>
  <c r="L76" i="63"/>
  <c r="K77" i="63" s="1"/>
  <c r="M76" i="63" s="1"/>
  <c r="M75" i="63"/>
  <c r="L76" i="62"/>
  <c r="K77" i="62" s="1"/>
  <c r="M75" i="62"/>
  <c r="L76" i="61"/>
  <c r="K77" i="61" s="1"/>
  <c r="M75" i="61"/>
  <c r="J76" i="60"/>
  <c r="I77" i="60" s="1"/>
  <c r="K75" i="60"/>
  <c r="J76" i="59"/>
  <c r="I77" i="59" s="1"/>
  <c r="J76" i="58"/>
  <c r="I77" i="58" s="1"/>
  <c r="J75" i="57"/>
  <c r="I76" i="57" s="1"/>
  <c r="K74" i="57"/>
  <c r="J78" i="56"/>
  <c r="I79" i="56" s="1"/>
  <c r="AK19" i="55"/>
  <c r="AH19" i="55"/>
  <c r="AI19" i="55"/>
  <c r="G19" i="55"/>
  <c r="AQ19" i="55" s="1"/>
  <c r="F19" i="55"/>
  <c r="AP19" i="55" s="1"/>
  <c r="AX18" i="35"/>
  <c r="AN18" i="35" s="1"/>
  <c r="BA18" i="35"/>
  <c r="AQ18" i="35" s="1"/>
  <c r="BG18" i="35" s="1"/>
  <c r="AY18" i="35"/>
  <c r="AO18" i="35" s="1"/>
  <c r="BE18" i="35" s="1"/>
  <c r="AZ18" i="35"/>
  <c r="AP18" i="35" s="1"/>
  <c r="E19" i="55"/>
  <c r="BI18" i="35"/>
  <c r="AR18" i="35"/>
  <c r="BO18" i="35" s="1"/>
  <c r="AZ18" i="33"/>
  <c r="AP18" i="33" s="1"/>
  <c r="AU18" i="33" s="1"/>
  <c r="BR18" i="33" s="1"/>
  <c r="BA18" i="33"/>
  <c r="AQ18" i="33" s="1"/>
  <c r="AV18" i="33" s="1"/>
  <c r="BS18" i="33" s="1"/>
  <c r="BC18" i="33"/>
  <c r="AS18" i="33" s="1"/>
  <c r="AX18" i="33" s="1"/>
  <c r="BU18" i="33" s="1"/>
  <c r="BB18" i="33"/>
  <c r="AR18" i="33" s="1"/>
  <c r="AW18" i="33" s="1"/>
  <c r="BT18" i="33" s="1"/>
  <c r="AO18" i="33"/>
  <c r="AT18" i="33" s="1"/>
  <c r="BQ18" i="33" s="1"/>
  <c r="N18" i="52"/>
  <c r="H18" i="52"/>
  <c r="M18" i="52"/>
  <c r="Q18" i="50"/>
  <c r="K18" i="50"/>
  <c r="P18" i="52"/>
  <c r="J18" i="52"/>
  <c r="AR18" i="55"/>
  <c r="AI18" i="51"/>
  <c r="AC18" i="51"/>
  <c r="AB18" i="51"/>
  <c r="AH18" i="51"/>
  <c r="I18" i="55"/>
  <c r="AS18" i="55" s="1"/>
  <c r="AL18" i="51"/>
  <c r="AF18" i="51"/>
  <c r="BK18" i="33"/>
  <c r="P18" i="50"/>
  <c r="J18" i="50"/>
  <c r="AJ18" i="51"/>
  <c r="AD18" i="51"/>
  <c r="AK18" i="51"/>
  <c r="AE18" i="51"/>
  <c r="G18" i="52"/>
  <c r="R18" i="52"/>
  <c r="L18" i="52"/>
  <c r="I18" i="52"/>
  <c r="O18" i="52"/>
  <c r="K18" i="52"/>
  <c r="Q18" i="52"/>
  <c r="BC18" i="35"/>
  <c r="AM18" i="51"/>
  <c r="AG18" i="51"/>
  <c r="D19" i="55"/>
  <c r="AM18" i="49"/>
  <c r="AN18" i="49"/>
  <c r="AL18" i="49"/>
  <c r="AK18" i="49"/>
  <c r="I18" i="50"/>
  <c r="O18" i="50"/>
  <c r="H18" i="50"/>
  <c r="M18" i="50"/>
  <c r="N18" i="50"/>
  <c r="G18" i="50"/>
  <c r="L18" i="50"/>
  <c r="R18" i="50"/>
  <c r="AM19" i="55"/>
  <c r="D56" i="47"/>
  <c r="J55" i="47"/>
  <c r="N55" i="47"/>
  <c r="C56" i="47" s="1"/>
  <c r="I55" i="47"/>
  <c r="H55" i="47"/>
  <c r="G56" i="47"/>
  <c r="M55" i="47"/>
  <c r="K55" i="47"/>
  <c r="E57" i="47"/>
  <c r="F56" i="47"/>
  <c r="L55" i="47"/>
  <c r="L77" i="65" l="1"/>
  <c r="K78" i="65" s="1"/>
  <c r="M76" i="65"/>
  <c r="L77" i="64"/>
  <c r="K78" i="64" s="1"/>
  <c r="L77" i="63"/>
  <c r="K78" i="63" s="1"/>
  <c r="L77" i="62"/>
  <c r="K78" i="62" s="1"/>
  <c r="M76" i="62"/>
  <c r="L77" i="61"/>
  <c r="K78" i="61" s="1"/>
  <c r="M77" i="61" s="1"/>
  <c r="M76" i="61"/>
  <c r="J77" i="60"/>
  <c r="I78" i="60" s="1"/>
  <c r="K76" i="60"/>
  <c r="J77" i="59"/>
  <c r="I78" i="59" s="1"/>
  <c r="K77" i="59" s="1"/>
  <c r="K76" i="59"/>
  <c r="J77" i="58"/>
  <c r="I78" i="58" s="1"/>
  <c r="K77" i="58" s="1"/>
  <c r="K76" i="58"/>
  <c r="J76" i="57"/>
  <c r="I77" i="57" s="1"/>
  <c r="K75" i="57"/>
  <c r="J79" i="56"/>
  <c r="I80" i="56" s="1"/>
  <c r="Z19" i="55"/>
  <c r="W20" i="55" s="1"/>
  <c r="BB18" i="35"/>
  <c r="AT19" i="55"/>
  <c r="J19" i="55"/>
  <c r="AN19" i="55"/>
  <c r="AV19" i="55"/>
  <c r="AO19" i="55"/>
  <c r="L19" i="55"/>
  <c r="M19" i="55"/>
  <c r="K19" i="55"/>
  <c r="AX19" i="55"/>
  <c r="BL18" i="35"/>
  <c r="AU18" i="35"/>
  <c r="BR18" i="35" s="1"/>
  <c r="BH18" i="35"/>
  <c r="BK18" i="35"/>
  <c r="AT18" i="35"/>
  <c r="BQ18" i="35" s="1"/>
  <c r="AW19" i="55"/>
  <c r="N19" i="55"/>
  <c r="BF18" i="35"/>
  <c r="BM18" i="35"/>
  <c r="AV18" i="35"/>
  <c r="BS18" i="35" s="1"/>
  <c r="BJ18" i="35"/>
  <c r="AS18" i="35"/>
  <c r="BP18" i="35" s="1"/>
  <c r="O19" i="55"/>
  <c r="P19" i="55" s="1"/>
  <c r="AU19" i="55"/>
  <c r="BD18" i="35"/>
  <c r="BH18" i="33"/>
  <c r="BI18" i="33"/>
  <c r="BG18" i="33"/>
  <c r="BF18" i="33"/>
  <c r="BL18" i="33"/>
  <c r="BD18" i="33"/>
  <c r="BE18" i="33"/>
  <c r="BJ18" i="33"/>
  <c r="BM18" i="33"/>
  <c r="S18" i="50"/>
  <c r="T18" i="50" s="1"/>
  <c r="BO18" i="33"/>
  <c r="BN18" i="33"/>
  <c r="AN18" i="51"/>
  <c r="AO18" i="51" s="1"/>
  <c r="Y20" i="55"/>
  <c r="AA19" i="55"/>
  <c r="S18" i="52"/>
  <c r="T18" i="52" s="1"/>
  <c r="AC18" i="49"/>
  <c r="N56" i="47"/>
  <c r="C57" i="47" s="1"/>
  <c r="H56" i="47"/>
  <c r="I56" i="47"/>
  <c r="K56" i="47"/>
  <c r="G57" i="47"/>
  <c r="M56" i="47"/>
  <c r="F57" i="47"/>
  <c r="L56" i="47"/>
  <c r="E58" i="47"/>
  <c r="D57" i="47"/>
  <c r="J56" i="47"/>
  <c r="L78" i="65" l="1"/>
  <c r="K79" i="65"/>
  <c r="M78" i="65" s="1"/>
  <c r="M77" i="65"/>
  <c r="L78" i="64"/>
  <c r="K79" i="64" s="1"/>
  <c r="M77" i="64"/>
  <c r="L78" i="63"/>
  <c r="K79" i="63" s="1"/>
  <c r="M78" i="63" s="1"/>
  <c r="M77" i="63"/>
  <c r="L78" i="62"/>
  <c r="K79" i="62" s="1"/>
  <c r="M77" i="62"/>
  <c r="L78" i="61"/>
  <c r="K79" i="61" s="1"/>
  <c r="J78" i="60"/>
  <c r="I79" i="60"/>
  <c r="K77" i="60"/>
  <c r="J78" i="59"/>
  <c r="I79" i="59" s="1"/>
  <c r="J78" i="58"/>
  <c r="I79" i="58" s="1"/>
  <c r="J77" i="57"/>
  <c r="I78" i="57" s="1"/>
  <c r="K76" i="57"/>
  <c r="J80" i="56"/>
  <c r="I81" i="56"/>
  <c r="V20" i="55"/>
  <c r="X20" i="55"/>
  <c r="U20" i="55"/>
  <c r="R19" i="55"/>
  <c r="BT18" i="35"/>
  <c r="BN18" i="35"/>
  <c r="S19" i="55"/>
  <c r="Q19" i="55"/>
  <c r="BV18" i="33"/>
  <c r="BP18" i="33"/>
  <c r="BW18" i="33" s="1"/>
  <c r="AD18" i="49"/>
  <c r="X19" i="49"/>
  <c r="AA19" i="49"/>
  <c r="Z19" i="49"/>
  <c r="AB19" i="49"/>
  <c r="Y19" i="49"/>
  <c r="K57" i="47"/>
  <c r="E59" i="47"/>
  <c r="F58" i="47"/>
  <c r="L57" i="47"/>
  <c r="G58" i="47"/>
  <c r="M57" i="47"/>
  <c r="D58" i="47"/>
  <c r="J57" i="47"/>
  <c r="N57" i="47"/>
  <c r="C58" i="47" s="1"/>
  <c r="I57" i="47"/>
  <c r="H57" i="47"/>
  <c r="L79" i="65" l="1"/>
  <c r="K80" i="65" s="1"/>
  <c r="L79" i="64"/>
  <c r="K80" i="64" s="1"/>
  <c r="M78" i="64"/>
  <c r="L79" i="63"/>
  <c r="K80" i="63" s="1"/>
  <c r="L79" i="62"/>
  <c r="K80" i="62" s="1"/>
  <c r="M78" i="62"/>
  <c r="L79" i="61"/>
  <c r="K80" i="61" s="1"/>
  <c r="M78" i="61"/>
  <c r="J79" i="60"/>
  <c r="I80" i="60" s="1"/>
  <c r="K78" i="60"/>
  <c r="J79" i="59"/>
  <c r="I80" i="59" s="1"/>
  <c r="K78" i="59"/>
  <c r="I80" i="58"/>
  <c r="K79" i="58" s="1"/>
  <c r="J79" i="58"/>
  <c r="K78" i="58"/>
  <c r="J78" i="57"/>
  <c r="I79" i="57" s="1"/>
  <c r="K77" i="57"/>
  <c r="J81" i="56"/>
  <c r="I82" i="56" s="1"/>
  <c r="AE20" i="55"/>
  <c r="AB20" i="55"/>
  <c r="AG20" i="55"/>
  <c r="AK20" i="55" s="1"/>
  <c r="AD20" i="55"/>
  <c r="AF20" i="55"/>
  <c r="AC20" i="55"/>
  <c r="H19" i="55"/>
  <c r="E20" i="55" s="1"/>
  <c r="BU18" i="35"/>
  <c r="AW19" i="35"/>
  <c r="AY19" i="33"/>
  <c r="D19" i="52"/>
  <c r="Y19" i="51"/>
  <c r="D19" i="50"/>
  <c r="AG19" i="49"/>
  <c r="AF19" i="49"/>
  <c r="C19" i="52"/>
  <c r="X19" i="51"/>
  <c r="C19" i="50"/>
  <c r="AI19" i="49"/>
  <c r="F19" i="52"/>
  <c r="AA19" i="51"/>
  <c r="F19" i="50"/>
  <c r="Z19" i="51"/>
  <c r="E19" i="50"/>
  <c r="AH19" i="49"/>
  <c r="E19" i="52"/>
  <c r="B19" i="52"/>
  <c r="AE19" i="49"/>
  <c r="W19" i="51"/>
  <c r="AJ19" i="49"/>
  <c r="B19" i="50"/>
  <c r="I19" i="55"/>
  <c r="K58" i="47"/>
  <c r="F59" i="47"/>
  <c r="L58" i="47"/>
  <c r="D59" i="47"/>
  <c r="J58" i="47"/>
  <c r="G59" i="47"/>
  <c r="M58" i="47"/>
  <c r="N58" i="47"/>
  <c r="C59" i="47" s="1"/>
  <c r="I58" i="47"/>
  <c r="H58" i="47"/>
  <c r="E60" i="47"/>
  <c r="L80" i="65" l="1"/>
  <c r="K81" i="65" s="1"/>
  <c r="M80" i="65" s="1"/>
  <c r="M79" i="65"/>
  <c r="L80" i="64"/>
  <c r="K81" i="64" s="1"/>
  <c r="M79" i="64"/>
  <c r="L80" i="63"/>
  <c r="K81" i="63" s="1"/>
  <c r="M79" i="63"/>
  <c r="L80" i="62"/>
  <c r="K81" i="62" s="1"/>
  <c r="M79" i="62"/>
  <c r="L80" i="61"/>
  <c r="K81" i="61" s="1"/>
  <c r="M79" i="61"/>
  <c r="J80" i="60"/>
  <c r="I81" i="60" s="1"/>
  <c r="K79" i="60"/>
  <c r="J80" i="59"/>
  <c r="I81" i="59" s="1"/>
  <c r="K79" i="59"/>
  <c r="J80" i="58"/>
  <c r="I81" i="58" s="1"/>
  <c r="J79" i="57"/>
  <c r="I80" i="57" s="1"/>
  <c r="K78" i="57"/>
  <c r="J82" i="56"/>
  <c r="I83" i="56" s="1"/>
  <c r="AI20" i="55"/>
  <c r="Z20" i="55" s="1"/>
  <c r="AJ20" i="55"/>
  <c r="AH20" i="55"/>
  <c r="D20" i="55"/>
  <c r="AN20" i="55" s="1"/>
  <c r="F20" i="55"/>
  <c r="C20" i="55"/>
  <c r="G20" i="55"/>
  <c r="AR19" i="55"/>
  <c r="AM19" i="35"/>
  <c r="AZ19" i="35"/>
  <c r="AP19" i="35" s="1"/>
  <c r="BF19" i="35" s="1"/>
  <c r="BA19" i="35"/>
  <c r="AQ19" i="35" s="1"/>
  <c r="BG19" i="35" s="1"/>
  <c r="AY19" i="35"/>
  <c r="AO19" i="35" s="1"/>
  <c r="BE19" i="35" s="1"/>
  <c r="AX19" i="35"/>
  <c r="AN19" i="35" s="1"/>
  <c r="BD19" i="35" s="1"/>
  <c r="AO19" i="33"/>
  <c r="AT19" i="33" s="1"/>
  <c r="BQ19" i="33" s="1"/>
  <c r="BB19" i="33"/>
  <c r="AR19" i="33" s="1"/>
  <c r="AW19" i="33" s="1"/>
  <c r="BT19" i="33" s="1"/>
  <c r="AZ19" i="33"/>
  <c r="AP19" i="33" s="1"/>
  <c r="AU19" i="33" s="1"/>
  <c r="BR19" i="33" s="1"/>
  <c r="BC19" i="33"/>
  <c r="AS19" i="33" s="1"/>
  <c r="AX19" i="33" s="1"/>
  <c r="BU19" i="33" s="1"/>
  <c r="BA19" i="33"/>
  <c r="AQ19" i="33" s="1"/>
  <c r="AV19" i="33" s="1"/>
  <c r="BS19" i="33" s="1"/>
  <c r="AL19" i="51"/>
  <c r="AF19" i="51"/>
  <c r="Q19" i="52"/>
  <c r="K19" i="52"/>
  <c r="L19" i="52"/>
  <c r="R19" i="52"/>
  <c r="AJ19" i="51"/>
  <c r="AD19" i="51"/>
  <c r="P19" i="52"/>
  <c r="J19" i="52"/>
  <c r="N19" i="50"/>
  <c r="M19" i="50"/>
  <c r="G19" i="50"/>
  <c r="H19" i="50"/>
  <c r="O19" i="52"/>
  <c r="I19" i="52"/>
  <c r="AL19" i="49"/>
  <c r="AK19" i="49"/>
  <c r="AN19" i="49"/>
  <c r="AM19" i="49"/>
  <c r="AI19" i="51"/>
  <c r="AB19" i="51"/>
  <c r="AH19" i="51"/>
  <c r="AC19" i="51"/>
  <c r="K19" i="50"/>
  <c r="Q19" i="50"/>
  <c r="H19" i="52"/>
  <c r="G19" i="52"/>
  <c r="M19" i="52"/>
  <c r="N19" i="52"/>
  <c r="P19" i="50"/>
  <c r="J19" i="50"/>
  <c r="BK19" i="33"/>
  <c r="R19" i="50"/>
  <c r="L19" i="50"/>
  <c r="AG19" i="51"/>
  <c r="AM19" i="51"/>
  <c r="I19" i="50"/>
  <c r="O19" i="50"/>
  <c r="AK19" i="51"/>
  <c r="AE19" i="51"/>
  <c r="AS19" i="55"/>
  <c r="AP20" i="55"/>
  <c r="AM20" i="55"/>
  <c r="AO20" i="55"/>
  <c r="N59" i="47"/>
  <c r="C60" i="47" s="1"/>
  <c r="I59" i="47"/>
  <c r="H59" i="47"/>
  <c r="K59" i="47"/>
  <c r="G60" i="47"/>
  <c r="M59" i="47"/>
  <c r="E61" i="47"/>
  <c r="D60" i="47"/>
  <c r="J59" i="47"/>
  <c r="F60" i="47"/>
  <c r="L59" i="47"/>
  <c r="L81" i="65" l="1"/>
  <c r="K82" i="65" s="1"/>
  <c r="L81" i="64"/>
  <c r="K82" i="64" s="1"/>
  <c r="M80" i="64"/>
  <c r="L81" i="63"/>
  <c r="K82" i="63" s="1"/>
  <c r="M80" i="63"/>
  <c r="L81" i="62"/>
  <c r="K82" i="62" s="1"/>
  <c r="M80" i="62"/>
  <c r="L81" i="61"/>
  <c r="K82" i="61" s="1"/>
  <c r="M81" i="61" s="1"/>
  <c r="M80" i="61"/>
  <c r="J81" i="60"/>
  <c r="I82" i="60" s="1"/>
  <c r="K80" i="60"/>
  <c r="J81" i="59"/>
  <c r="I82" i="59" s="1"/>
  <c r="K80" i="59"/>
  <c r="J81" i="58"/>
  <c r="I82" i="58" s="1"/>
  <c r="K80" i="58"/>
  <c r="J80" i="57"/>
  <c r="I81" i="57" s="1"/>
  <c r="K79" i="57"/>
  <c r="J83" i="56"/>
  <c r="I84" i="56" s="1"/>
  <c r="K20" i="55"/>
  <c r="M20" i="55"/>
  <c r="O20" i="55"/>
  <c r="AW20" i="55"/>
  <c r="AV20" i="55"/>
  <c r="L20" i="55"/>
  <c r="AX20" i="55"/>
  <c r="AU20" i="55"/>
  <c r="AT20" i="55"/>
  <c r="AQ20" i="55"/>
  <c r="N20" i="55"/>
  <c r="J20" i="55"/>
  <c r="BH19" i="35"/>
  <c r="BB19" i="35"/>
  <c r="BC19" i="35"/>
  <c r="BJ19" i="35"/>
  <c r="AS19" i="35"/>
  <c r="BP19" i="35" s="1"/>
  <c r="BK19" i="35"/>
  <c r="AT19" i="35"/>
  <c r="BQ19" i="35" s="1"/>
  <c r="BM19" i="35"/>
  <c r="AV19" i="35"/>
  <c r="BS19" i="35" s="1"/>
  <c r="BL19" i="35"/>
  <c r="AU19" i="35"/>
  <c r="BR19" i="35" s="1"/>
  <c r="BI19" i="35"/>
  <c r="AR19" i="35"/>
  <c r="BO19" i="35" s="1"/>
  <c r="BG19" i="33"/>
  <c r="BI19" i="33"/>
  <c r="BF19" i="33"/>
  <c r="BH19" i="33"/>
  <c r="BO19" i="33"/>
  <c r="BD19" i="33"/>
  <c r="BN19" i="33"/>
  <c r="BJ19" i="33"/>
  <c r="BE19" i="33"/>
  <c r="AC19" i="49"/>
  <c r="Z20" i="49" s="1"/>
  <c r="BM19" i="33"/>
  <c r="BL19" i="33"/>
  <c r="S19" i="52"/>
  <c r="T19" i="52" s="1"/>
  <c r="S19" i="50"/>
  <c r="T19" i="50" s="1"/>
  <c r="AN19" i="51"/>
  <c r="AO19" i="51" s="1"/>
  <c r="X21" i="55"/>
  <c r="W21" i="55"/>
  <c r="Y21" i="55"/>
  <c r="V21" i="55"/>
  <c r="U21" i="55"/>
  <c r="AA20" i="55"/>
  <c r="P20" i="55"/>
  <c r="Q20" i="55"/>
  <c r="S20" i="55"/>
  <c r="R20" i="55"/>
  <c r="K60" i="47"/>
  <c r="E62" i="47"/>
  <c r="G61" i="47"/>
  <c r="M60" i="47"/>
  <c r="D61" i="47"/>
  <c r="J60" i="47"/>
  <c r="F61" i="47"/>
  <c r="L60" i="47"/>
  <c r="N60" i="47"/>
  <c r="C61" i="47" s="1"/>
  <c r="I60" i="47"/>
  <c r="H60" i="47"/>
  <c r="L82" i="65" l="1"/>
  <c r="K83" i="65"/>
  <c r="M81" i="65"/>
  <c r="L82" i="64"/>
  <c r="K83" i="64"/>
  <c r="M82" i="64" s="1"/>
  <c r="M81" i="64"/>
  <c r="L82" i="63"/>
  <c r="K83" i="63" s="1"/>
  <c r="M82" i="63" s="1"/>
  <c r="M81" i="63"/>
  <c r="L82" i="62"/>
  <c r="K83" i="62" s="1"/>
  <c r="M81" i="62"/>
  <c r="L82" i="61"/>
  <c r="K83" i="61" s="1"/>
  <c r="J82" i="60"/>
  <c r="I83" i="60"/>
  <c r="K81" i="60"/>
  <c r="J82" i="59"/>
  <c r="I83" i="59" s="1"/>
  <c r="K81" i="59"/>
  <c r="J82" i="58"/>
  <c r="I83" i="58" s="1"/>
  <c r="K81" i="58"/>
  <c r="J81" i="57"/>
  <c r="I82" i="57" s="1"/>
  <c r="K81" i="57" s="1"/>
  <c r="K80" i="57"/>
  <c r="J84" i="56"/>
  <c r="I85" i="56" s="1"/>
  <c r="AD19" i="49"/>
  <c r="BN19" i="35"/>
  <c r="BT19" i="35"/>
  <c r="BV19" i="33"/>
  <c r="AA20" i="49"/>
  <c r="Z20" i="51" s="1"/>
  <c r="Y20" i="49"/>
  <c r="C20" i="50" s="1"/>
  <c r="BP19" i="33"/>
  <c r="X20" i="49"/>
  <c r="B20" i="52" s="1"/>
  <c r="AB20" i="49"/>
  <c r="AA20" i="51" s="1"/>
  <c r="AC21" i="55"/>
  <c r="AD21" i="55"/>
  <c r="AB21" i="55"/>
  <c r="AG21" i="55"/>
  <c r="AF21" i="55"/>
  <c r="AE21" i="55"/>
  <c r="D20" i="52"/>
  <c r="Y20" i="51"/>
  <c r="D20" i="50"/>
  <c r="H20" i="55"/>
  <c r="I20" i="55" s="1"/>
  <c r="N61" i="47"/>
  <c r="C62" i="47" s="1"/>
  <c r="I61" i="47"/>
  <c r="H61" i="47"/>
  <c r="K61" i="47"/>
  <c r="G62" i="47"/>
  <c r="M61" i="47"/>
  <c r="F62" i="47"/>
  <c r="L61" i="47"/>
  <c r="D62" i="47"/>
  <c r="J61" i="47"/>
  <c r="E63" i="47"/>
  <c r="L83" i="65" l="1"/>
  <c r="K84" i="65" s="1"/>
  <c r="M82" i="65"/>
  <c r="L83" i="64"/>
  <c r="K84" i="64" s="1"/>
  <c r="L83" i="63"/>
  <c r="K84" i="63" s="1"/>
  <c r="L83" i="62"/>
  <c r="K84" i="62" s="1"/>
  <c r="M82" i="62"/>
  <c r="L83" i="61"/>
  <c r="K84" i="61" s="1"/>
  <c r="M83" i="61" s="1"/>
  <c r="M82" i="61"/>
  <c r="J83" i="60"/>
  <c r="I84" i="60" s="1"/>
  <c r="K82" i="60"/>
  <c r="J83" i="59"/>
  <c r="I84" i="59" s="1"/>
  <c r="K83" i="59" s="1"/>
  <c r="K82" i="59"/>
  <c r="J83" i="58"/>
  <c r="I84" i="58" s="1"/>
  <c r="K82" i="58"/>
  <c r="J82" i="57"/>
  <c r="I83" i="57" s="1"/>
  <c r="J85" i="56"/>
  <c r="I86" i="56" s="1"/>
  <c r="G21" i="55"/>
  <c r="AQ21" i="55" s="1"/>
  <c r="X20" i="51"/>
  <c r="AD20" i="51" s="1"/>
  <c r="C20" i="52"/>
  <c r="I20" i="52" s="1"/>
  <c r="AF20" i="49"/>
  <c r="F20" i="50"/>
  <c r="L20" i="50" s="1"/>
  <c r="BU19" i="35"/>
  <c r="E20" i="52"/>
  <c r="K20" i="52" s="1"/>
  <c r="F20" i="52"/>
  <c r="L20" i="52" s="1"/>
  <c r="E20" i="50"/>
  <c r="W20" i="51"/>
  <c r="AI20" i="51" s="1"/>
  <c r="BW19" i="33"/>
  <c r="AW20" i="35"/>
  <c r="AM20" i="35" s="1"/>
  <c r="BC20" i="35" s="1"/>
  <c r="AG20" i="49"/>
  <c r="B20" i="50"/>
  <c r="N20" i="50" s="1"/>
  <c r="AH20" i="49"/>
  <c r="AJ20" i="49"/>
  <c r="AM20" i="49" s="1"/>
  <c r="AI20" i="49"/>
  <c r="AY20" i="33"/>
  <c r="BK20" i="33" s="1"/>
  <c r="AE20" i="49"/>
  <c r="AI21" i="55"/>
  <c r="AJ21" i="55"/>
  <c r="AH21" i="55"/>
  <c r="AK21" i="55"/>
  <c r="F21" i="55"/>
  <c r="AP21" i="55" s="1"/>
  <c r="E21" i="55"/>
  <c r="AO21" i="55" s="1"/>
  <c r="AE20" i="51"/>
  <c r="AK20" i="51"/>
  <c r="N20" i="52"/>
  <c r="H20" i="52"/>
  <c r="AL20" i="51"/>
  <c r="AF20" i="51"/>
  <c r="I20" i="50"/>
  <c r="O20" i="50"/>
  <c r="J20" i="52"/>
  <c r="P20" i="52"/>
  <c r="C21" i="55"/>
  <c r="D21" i="55"/>
  <c r="AG20" i="51"/>
  <c r="AM20" i="51"/>
  <c r="J20" i="50"/>
  <c r="P20" i="50"/>
  <c r="AR20" i="55"/>
  <c r="AS20" i="55"/>
  <c r="E64" i="47"/>
  <c r="N62" i="47"/>
  <c r="C63" i="47" s="1"/>
  <c r="I62" i="47"/>
  <c r="H62" i="47"/>
  <c r="F63" i="47"/>
  <c r="L62" i="47"/>
  <c r="G63" i="47"/>
  <c r="M62" i="47"/>
  <c r="K62" i="47"/>
  <c r="D63" i="47"/>
  <c r="J62" i="47"/>
  <c r="L84" i="65" l="1"/>
  <c r="K85" i="65" s="1"/>
  <c r="M83" i="65"/>
  <c r="L84" i="64"/>
  <c r="K85" i="64" s="1"/>
  <c r="M83" i="64"/>
  <c r="L84" i="63"/>
  <c r="K85" i="63" s="1"/>
  <c r="M83" i="63"/>
  <c r="L84" i="62"/>
  <c r="K85" i="62" s="1"/>
  <c r="M83" i="62"/>
  <c r="L84" i="61"/>
  <c r="K85" i="61" s="1"/>
  <c r="J84" i="60"/>
  <c r="I85" i="60" s="1"/>
  <c r="K83" i="60"/>
  <c r="J84" i="59"/>
  <c r="I85" i="59" s="1"/>
  <c r="K84" i="59" s="1"/>
  <c r="J84" i="58"/>
  <c r="I85" i="58" s="1"/>
  <c r="K83" i="58"/>
  <c r="J83" i="57"/>
  <c r="I84" i="57" s="1"/>
  <c r="K82" i="57"/>
  <c r="J86" i="56"/>
  <c r="I87" i="56" s="1"/>
  <c r="O20" i="52"/>
  <c r="AJ20" i="51"/>
  <c r="AN20" i="51" s="1"/>
  <c r="AO20" i="51" s="1"/>
  <c r="J21" i="55"/>
  <c r="AH20" i="51"/>
  <c r="K21" i="55"/>
  <c r="R20" i="50"/>
  <c r="AB20" i="51"/>
  <c r="R20" i="52"/>
  <c r="AK20" i="49"/>
  <c r="M21" i="55"/>
  <c r="G20" i="50"/>
  <c r="AX21" i="55"/>
  <c r="L21" i="55"/>
  <c r="AW21" i="55"/>
  <c r="H20" i="50"/>
  <c r="Q20" i="50"/>
  <c r="AU21" i="55"/>
  <c r="M20" i="52"/>
  <c r="AC20" i="51"/>
  <c r="Q20" i="52"/>
  <c r="M20" i="50"/>
  <c r="G20" i="52"/>
  <c r="K20" i="50"/>
  <c r="BA20" i="35"/>
  <c r="AQ20" i="35" s="1"/>
  <c r="AX20" i="35"/>
  <c r="AN20" i="35" s="1"/>
  <c r="BD20" i="35" s="1"/>
  <c r="AZ20" i="35"/>
  <c r="AP20" i="35" s="1"/>
  <c r="AY20" i="35"/>
  <c r="AO20" i="35" s="1"/>
  <c r="AM21" i="55"/>
  <c r="AN21" i="55"/>
  <c r="AN20" i="49"/>
  <c r="BI20" i="35"/>
  <c r="AR20" i="35"/>
  <c r="BO20" i="35" s="1"/>
  <c r="O21" i="55"/>
  <c r="R21" i="55" s="1"/>
  <c r="AV21" i="55"/>
  <c r="N21" i="55"/>
  <c r="AL20" i="49"/>
  <c r="AO20" i="33"/>
  <c r="AT20" i="33" s="1"/>
  <c r="BQ20" i="33" s="1"/>
  <c r="AZ20" i="33"/>
  <c r="BA20" i="33"/>
  <c r="BC20" i="33"/>
  <c r="BB20" i="33"/>
  <c r="AT21" i="55"/>
  <c r="Z21" i="55"/>
  <c r="N63" i="47"/>
  <c r="C64" i="47" s="1"/>
  <c r="I63" i="47"/>
  <c r="H63" i="47"/>
  <c r="K63" i="47"/>
  <c r="D64" i="47"/>
  <c r="J63" i="47"/>
  <c r="F64" i="47"/>
  <c r="L63" i="47"/>
  <c r="G64" i="47"/>
  <c r="M63" i="47"/>
  <c r="E65" i="47"/>
  <c r="S20" i="50" l="1"/>
  <c r="T20" i="50" s="1"/>
  <c r="L85" i="65"/>
  <c r="K86" i="65" s="1"/>
  <c r="M84" i="65"/>
  <c r="L85" i="64"/>
  <c r="K86" i="64" s="1"/>
  <c r="M85" i="64" s="1"/>
  <c r="M84" i="64"/>
  <c r="L85" i="63"/>
  <c r="K86" i="63" s="1"/>
  <c r="M85" i="63" s="1"/>
  <c r="M84" i="63"/>
  <c r="L85" i="62"/>
  <c r="K86" i="62" s="1"/>
  <c r="M84" i="62"/>
  <c r="L85" i="61"/>
  <c r="K86" i="61" s="1"/>
  <c r="M84" i="61"/>
  <c r="J85" i="60"/>
  <c r="I86" i="60" s="1"/>
  <c r="K84" i="60"/>
  <c r="J85" i="59"/>
  <c r="I86" i="59" s="1"/>
  <c r="J85" i="58"/>
  <c r="I86" i="58" s="1"/>
  <c r="K84" i="58"/>
  <c r="J84" i="57"/>
  <c r="I85" i="57" s="1"/>
  <c r="K83" i="57"/>
  <c r="J87" i="56"/>
  <c r="I88" i="56" s="1"/>
  <c r="S21" i="55"/>
  <c r="S20" i="52"/>
  <c r="T20" i="52" s="1"/>
  <c r="AC20" i="49"/>
  <c r="AD20" i="49" s="1"/>
  <c r="BH20" i="35"/>
  <c r="BB20" i="35"/>
  <c r="BJ20" i="35"/>
  <c r="AS20" i="35"/>
  <c r="BP20" i="35" s="1"/>
  <c r="BK20" i="35"/>
  <c r="AT20" i="35"/>
  <c r="BQ20" i="35" s="1"/>
  <c r="BE20" i="35"/>
  <c r="P21" i="55"/>
  <c r="BL20" i="35"/>
  <c r="AU20" i="35"/>
  <c r="BR20" i="35" s="1"/>
  <c r="BF20" i="35"/>
  <c r="Q21" i="55"/>
  <c r="BM20" i="35"/>
  <c r="AV20" i="35"/>
  <c r="BS20" i="35" s="1"/>
  <c r="BG20" i="35"/>
  <c r="X21" i="49"/>
  <c r="B21" i="50" s="1"/>
  <c r="BE20" i="33"/>
  <c r="AR20" i="33"/>
  <c r="AW20" i="33" s="1"/>
  <c r="BT20" i="33" s="1"/>
  <c r="BN20" i="33"/>
  <c r="AS20" i="33"/>
  <c r="AX20" i="33" s="1"/>
  <c r="BU20" i="33" s="1"/>
  <c r="BO20" i="33"/>
  <c r="AQ20" i="33"/>
  <c r="AV20" i="33" s="1"/>
  <c r="BS20" i="33" s="1"/>
  <c r="BM20" i="33"/>
  <c r="AP20" i="33"/>
  <c r="AU20" i="33" s="1"/>
  <c r="BR20" i="33" s="1"/>
  <c r="BD20" i="33"/>
  <c r="BL20" i="33"/>
  <c r="X22" i="55"/>
  <c r="AA21" i="55"/>
  <c r="W22" i="55"/>
  <c r="V22" i="55"/>
  <c r="Y22" i="55"/>
  <c r="U22" i="55"/>
  <c r="E66" i="47"/>
  <c r="N64" i="47"/>
  <c r="C65" i="47" s="1"/>
  <c r="I64" i="47"/>
  <c r="H64" i="47"/>
  <c r="F65" i="47"/>
  <c r="L64" i="47"/>
  <c r="D65" i="47"/>
  <c r="J64" i="47"/>
  <c r="K64" i="47"/>
  <c r="G65" i="47"/>
  <c r="M64" i="47"/>
  <c r="L86" i="65" l="1"/>
  <c r="K87" i="65"/>
  <c r="M86" i="65" s="1"/>
  <c r="M85" i="65"/>
  <c r="L86" i="64"/>
  <c r="K87" i="64" s="1"/>
  <c r="L86" i="63"/>
  <c r="K87" i="63" s="1"/>
  <c r="L86" i="62"/>
  <c r="K87" i="62" s="1"/>
  <c r="M85" i="62"/>
  <c r="L86" i="61"/>
  <c r="K87" i="61" s="1"/>
  <c r="M86" i="61" s="1"/>
  <c r="M85" i="61"/>
  <c r="J86" i="60"/>
  <c r="I87" i="60" s="1"/>
  <c r="K85" i="60"/>
  <c r="J86" i="59"/>
  <c r="I87" i="59" s="1"/>
  <c r="K85" i="59"/>
  <c r="J86" i="58"/>
  <c r="I87" i="58" s="1"/>
  <c r="K85" i="58"/>
  <c r="J85" i="57"/>
  <c r="I86" i="57" s="1"/>
  <c r="K84" i="57"/>
  <c r="J88" i="56"/>
  <c r="I89" i="56" s="1"/>
  <c r="AA21" i="49"/>
  <c r="Z21" i="51" s="1"/>
  <c r="AF21" i="51" s="1"/>
  <c r="AB21" i="49"/>
  <c r="F21" i="52" s="1"/>
  <c r="R21" i="52" s="1"/>
  <c r="Z21" i="49"/>
  <c r="D21" i="50" s="1"/>
  <c r="J21" i="50" s="1"/>
  <c r="Y21" i="49"/>
  <c r="C21" i="50" s="1"/>
  <c r="O21" i="50" s="1"/>
  <c r="AF22" i="55"/>
  <c r="H21" i="55"/>
  <c r="E22" i="55" s="1"/>
  <c r="W21" i="51"/>
  <c r="B21" i="52"/>
  <c r="N21" i="52" s="1"/>
  <c r="Y21" i="51"/>
  <c r="AK21" i="51" s="1"/>
  <c r="D21" i="52"/>
  <c r="J21" i="52" s="1"/>
  <c r="BN20" i="35"/>
  <c r="BT20" i="35"/>
  <c r="BH20" i="33"/>
  <c r="BF20" i="33"/>
  <c r="BG20" i="33"/>
  <c r="BI20" i="33"/>
  <c r="BJ20" i="33"/>
  <c r="BP20" i="33"/>
  <c r="AC22" i="55"/>
  <c r="AD22" i="55"/>
  <c r="AE22" i="55"/>
  <c r="H21" i="50"/>
  <c r="N21" i="50"/>
  <c r="AL21" i="51"/>
  <c r="AG22" i="55"/>
  <c r="AB22" i="55"/>
  <c r="N65" i="47"/>
  <c r="C66" i="47" s="1"/>
  <c r="I65" i="47"/>
  <c r="H65" i="47"/>
  <c r="K65" i="47"/>
  <c r="F66" i="47"/>
  <c r="L65" i="47"/>
  <c r="G66" i="47"/>
  <c r="M65" i="47"/>
  <c r="D66" i="47"/>
  <c r="J65" i="47"/>
  <c r="E67" i="47"/>
  <c r="P21" i="50" l="1"/>
  <c r="L87" i="65"/>
  <c r="K88" i="65" s="1"/>
  <c r="L87" i="64"/>
  <c r="K88" i="64" s="1"/>
  <c r="M86" i="64"/>
  <c r="L87" i="63"/>
  <c r="K88" i="63" s="1"/>
  <c r="M86" i="63"/>
  <c r="L87" i="62"/>
  <c r="K88" i="62" s="1"/>
  <c r="M86" i="62"/>
  <c r="L87" i="61"/>
  <c r="K88" i="61" s="1"/>
  <c r="M87" i="61" s="1"/>
  <c r="J87" i="60"/>
  <c r="I88" i="60"/>
  <c r="K86" i="60"/>
  <c r="J87" i="59"/>
  <c r="I88" i="59" s="1"/>
  <c r="K86" i="59"/>
  <c r="J87" i="58"/>
  <c r="I88" i="58" s="1"/>
  <c r="K86" i="58"/>
  <c r="J86" i="57"/>
  <c r="I87" i="57" s="1"/>
  <c r="K86" i="57" s="1"/>
  <c r="K85" i="57"/>
  <c r="J89" i="56"/>
  <c r="I90" i="56" s="1"/>
  <c r="E21" i="50"/>
  <c r="Q21" i="50" s="1"/>
  <c r="E21" i="52"/>
  <c r="K21" i="52" s="1"/>
  <c r="C21" i="52"/>
  <c r="O21" i="52" s="1"/>
  <c r="C22" i="55"/>
  <c r="G22" i="55"/>
  <c r="AQ22" i="55" s="1"/>
  <c r="X21" i="51"/>
  <c r="AJ21" i="51" s="1"/>
  <c r="AR21" i="55"/>
  <c r="AY21" i="33"/>
  <c r="BC21" i="33" s="1"/>
  <c r="AS21" i="33" s="1"/>
  <c r="AX21" i="33" s="1"/>
  <c r="BU21" i="33" s="1"/>
  <c r="AE21" i="49"/>
  <c r="AF21" i="49"/>
  <c r="L21" i="52"/>
  <c r="AJ21" i="49"/>
  <c r="AK21" i="49" s="1"/>
  <c r="AA21" i="51"/>
  <c r="AM21" i="51" s="1"/>
  <c r="AI21" i="49"/>
  <c r="D22" i="55"/>
  <c r="AG21" i="49"/>
  <c r="F21" i="50"/>
  <c r="L21" i="50" s="1"/>
  <c r="I21" i="50"/>
  <c r="AW21" i="35"/>
  <c r="AM21" i="35" s="1"/>
  <c r="BC21" i="35" s="1"/>
  <c r="AH21" i="49"/>
  <c r="I21" i="55"/>
  <c r="AS21" i="55" s="1"/>
  <c r="F22" i="55"/>
  <c r="AP22" i="55" s="1"/>
  <c r="I21" i="52"/>
  <c r="AI21" i="51"/>
  <c r="AE21" i="51"/>
  <c r="AC21" i="51"/>
  <c r="P21" i="52"/>
  <c r="H21" i="52"/>
  <c r="BU20" i="35"/>
  <c r="BV20" i="33"/>
  <c r="BW20" i="33" s="1"/>
  <c r="AJ22" i="55"/>
  <c r="AI22" i="55"/>
  <c r="AH22" i="55"/>
  <c r="AK22" i="55"/>
  <c r="AO22" i="55"/>
  <c r="N66" i="47"/>
  <c r="C67" i="47" s="1"/>
  <c r="I66" i="47"/>
  <c r="H66" i="47"/>
  <c r="K66" i="47"/>
  <c r="G67" i="47"/>
  <c r="M66" i="47"/>
  <c r="F67" i="47"/>
  <c r="L66" i="47"/>
  <c r="D67" i="47"/>
  <c r="J66" i="47"/>
  <c r="E68" i="47"/>
  <c r="L88" i="65" l="1"/>
  <c r="K89" i="65"/>
  <c r="M87" i="65"/>
  <c r="L88" i="64"/>
  <c r="K89" i="64" s="1"/>
  <c r="M87" i="64"/>
  <c r="L88" i="63"/>
  <c r="K89" i="63" s="1"/>
  <c r="M87" i="63"/>
  <c r="L88" i="62"/>
  <c r="K89" i="62" s="1"/>
  <c r="M87" i="62"/>
  <c r="L88" i="61"/>
  <c r="K89" i="61" s="1"/>
  <c r="J88" i="60"/>
  <c r="I89" i="60" s="1"/>
  <c r="K88" i="60" s="1"/>
  <c r="K87" i="60"/>
  <c r="J88" i="59"/>
  <c r="I89" i="59" s="1"/>
  <c r="K87" i="59"/>
  <c r="J88" i="58"/>
  <c r="I89" i="58" s="1"/>
  <c r="K87" i="58"/>
  <c r="J87" i="57"/>
  <c r="I88" i="57" s="1"/>
  <c r="J90" i="56"/>
  <c r="I91" i="56" s="1"/>
  <c r="K21" i="50"/>
  <c r="Q21" i="52"/>
  <c r="S21" i="52" s="1"/>
  <c r="T21" i="52" s="1"/>
  <c r="AD21" i="51"/>
  <c r="AG21" i="51"/>
  <c r="AB21" i="51"/>
  <c r="G21" i="52"/>
  <c r="M21" i="52"/>
  <c r="AH21" i="51"/>
  <c r="O22" i="55"/>
  <c r="Q22" i="55" s="1"/>
  <c r="BO21" i="33"/>
  <c r="BK21" i="33"/>
  <c r="AM22" i="55"/>
  <c r="BI21" i="33"/>
  <c r="AV22" i="55"/>
  <c r="BA21" i="33"/>
  <c r="AQ21" i="33" s="1"/>
  <c r="AV21" i="33" s="1"/>
  <c r="BS21" i="33" s="1"/>
  <c r="AN21" i="51"/>
  <c r="AO21" i="51" s="1"/>
  <c r="AZ21" i="33"/>
  <c r="AP21" i="33" s="1"/>
  <c r="AU21" i="33" s="1"/>
  <c r="BR21" i="33" s="1"/>
  <c r="G21" i="50"/>
  <c r="AU22" i="55"/>
  <c r="R21" i="50"/>
  <c r="S21" i="50" s="1"/>
  <c r="T21" i="50" s="1"/>
  <c r="AO21" i="33"/>
  <c r="AT21" i="33" s="1"/>
  <c r="BQ21" i="33" s="1"/>
  <c r="BB21" i="33"/>
  <c r="AR21" i="33" s="1"/>
  <c r="AW21" i="33" s="1"/>
  <c r="BT21" i="33" s="1"/>
  <c r="M21" i="50"/>
  <c r="AZ21" i="35"/>
  <c r="AP21" i="35" s="1"/>
  <c r="BL21" i="35" s="1"/>
  <c r="AW22" i="55"/>
  <c r="AL21" i="49"/>
  <c r="AY21" i="35"/>
  <c r="AO21" i="35" s="1"/>
  <c r="BK21" i="35" s="1"/>
  <c r="J22" i="55"/>
  <c r="BA21" i="35"/>
  <c r="AQ21" i="35" s="1"/>
  <c r="BG21" i="35" s="1"/>
  <c r="AN22" i="55"/>
  <c r="AN21" i="49"/>
  <c r="AM21" i="49"/>
  <c r="BI21" i="35"/>
  <c r="AX21" i="35"/>
  <c r="AN21" i="35" s="1"/>
  <c r="BJ21" i="35" s="1"/>
  <c r="M22" i="55"/>
  <c r="AX22" i="55"/>
  <c r="N22" i="55"/>
  <c r="K22" i="55"/>
  <c r="AT22" i="55"/>
  <c r="AR21" i="35"/>
  <c r="BO21" i="35" s="1"/>
  <c r="L22" i="55"/>
  <c r="Z22" i="55"/>
  <c r="Y23" i="55" s="1"/>
  <c r="K67" i="47"/>
  <c r="D68" i="47"/>
  <c r="J67" i="47"/>
  <c r="F68" i="47"/>
  <c r="L67" i="47"/>
  <c r="G68" i="47"/>
  <c r="M67" i="47"/>
  <c r="E69" i="47"/>
  <c r="N67" i="47"/>
  <c r="C68" i="47" s="1"/>
  <c r="I67" i="47"/>
  <c r="H67" i="47"/>
  <c r="L89" i="65" l="1"/>
  <c r="K90" i="65" s="1"/>
  <c r="M88" i="65"/>
  <c r="L89" i="64"/>
  <c r="K90" i="64" s="1"/>
  <c r="M88" i="64"/>
  <c r="L89" i="63"/>
  <c r="K90" i="63" s="1"/>
  <c r="M88" i="63"/>
  <c r="L89" i="62"/>
  <c r="K90" i="62" s="1"/>
  <c r="M88" i="62"/>
  <c r="L89" i="61"/>
  <c r="K90" i="61" s="1"/>
  <c r="M89" i="61" s="1"/>
  <c r="M88" i="61"/>
  <c r="J89" i="60"/>
  <c r="I90" i="60" s="1"/>
  <c r="J89" i="59"/>
  <c r="I90" i="59" s="1"/>
  <c r="K88" i="59"/>
  <c r="J89" i="58"/>
  <c r="I90" i="58" s="1"/>
  <c r="K88" i="58"/>
  <c r="J88" i="57"/>
  <c r="I89" i="57" s="1"/>
  <c r="K87" i="57"/>
  <c r="J91" i="56"/>
  <c r="I92" i="56" s="1"/>
  <c r="BH21" i="33"/>
  <c r="R22" i="55"/>
  <c r="P22" i="55"/>
  <c r="S22" i="55"/>
  <c r="AS21" i="35"/>
  <c r="BP21" i="35" s="1"/>
  <c r="BD21" i="35"/>
  <c r="AV21" i="35"/>
  <c r="BS21" i="35" s="1"/>
  <c r="BM21" i="35"/>
  <c r="BN21" i="35" s="1"/>
  <c r="BG21" i="33"/>
  <c r="BF21" i="33"/>
  <c r="BL21" i="33"/>
  <c r="BD21" i="33"/>
  <c r="BM21" i="33"/>
  <c r="AT21" i="35"/>
  <c r="BQ21" i="35" s="1"/>
  <c r="BE21" i="33"/>
  <c r="AC21" i="49"/>
  <c r="AA22" i="49" s="1"/>
  <c r="E22" i="52" s="1"/>
  <c r="K22" i="52" s="1"/>
  <c r="BN21" i="33"/>
  <c r="AU21" i="35"/>
  <c r="BR21" i="35" s="1"/>
  <c r="BJ21" i="33"/>
  <c r="BB21" i="35"/>
  <c r="BF21" i="35"/>
  <c r="BE21" i="35"/>
  <c r="BH21" i="35"/>
  <c r="X23" i="55"/>
  <c r="AA22" i="55"/>
  <c r="V23" i="55"/>
  <c r="U23" i="55"/>
  <c r="W23" i="55"/>
  <c r="BV21" i="33"/>
  <c r="N68" i="47"/>
  <c r="C69" i="47" s="1"/>
  <c r="I68" i="47"/>
  <c r="H68" i="47"/>
  <c r="K68" i="47"/>
  <c r="G69" i="47"/>
  <c r="M68" i="47"/>
  <c r="E70" i="47"/>
  <c r="F69" i="47"/>
  <c r="L68" i="47"/>
  <c r="D69" i="47"/>
  <c r="J68" i="47"/>
  <c r="L90" i="65" l="1"/>
  <c r="K91" i="65"/>
  <c r="M90" i="65" s="1"/>
  <c r="M89" i="65"/>
  <c r="L90" i="64"/>
  <c r="K91" i="64" s="1"/>
  <c r="M90" i="64" s="1"/>
  <c r="M89" i="64"/>
  <c r="L90" i="63"/>
  <c r="K91" i="63" s="1"/>
  <c r="M89" i="63"/>
  <c r="L90" i="62"/>
  <c r="K91" i="62" s="1"/>
  <c r="M89" i="62"/>
  <c r="L90" i="61"/>
  <c r="K91" i="61" s="1"/>
  <c r="J90" i="60"/>
  <c r="I91" i="60" s="1"/>
  <c r="K89" i="60"/>
  <c r="J90" i="59"/>
  <c r="I91" i="59" s="1"/>
  <c r="K89" i="59"/>
  <c r="J90" i="58"/>
  <c r="I91" i="58" s="1"/>
  <c r="K89" i="58"/>
  <c r="J89" i="57"/>
  <c r="I90" i="57" s="1"/>
  <c r="K89" i="57" s="1"/>
  <c r="K88" i="57"/>
  <c r="J92" i="56"/>
  <c r="I93" i="56" s="1"/>
  <c r="H22" i="55"/>
  <c r="Y22" i="49"/>
  <c r="C22" i="52" s="1"/>
  <c r="I22" i="52" s="1"/>
  <c r="BT21" i="35"/>
  <c r="BU21" i="35" s="1"/>
  <c r="BP21" i="33"/>
  <c r="BW21" i="33" s="1"/>
  <c r="Z22" i="51"/>
  <c r="AL22" i="51" s="1"/>
  <c r="AD21" i="49"/>
  <c r="Q22" i="52"/>
  <c r="Z22" i="49"/>
  <c r="D22" i="52" s="1"/>
  <c r="P22" i="52" s="1"/>
  <c r="E22" i="50"/>
  <c r="Q22" i="50" s="1"/>
  <c r="AB22" i="49"/>
  <c r="F22" i="50" s="1"/>
  <c r="X22" i="49"/>
  <c r="B22" i="50" s="1"/>
  <c r="H22" i="50" s="1"/>
  <c r="AB23" i="55"/>
  <c r="AF23" i="55"/>
  <c r="AD23" i="55"/>
  <c r="AE23" i="55"/>
  <c r="AC23" i="55"/>
  <c r="AG23" i="55"/>
  <c r="AJ23" i="55" s="1"/>
  <c r="AR22" i="55"/>
  <c r="C23" i="55"/>
  <c r="I22" i="55"/>
  <c r="G23" i="55"/>
  <c r="F23" i="55"/>
  <c r="E23" i="55"/>
  <c r="D23" i="55"/>
  <c r="E71" i="47"/>
  <c r="G70" i="47"/>
  <c r="M69" i="47"/>
  <c r="N69" i="47"/>
  <c r="C70" i="47" s="1"/>
  <c r="I69" i="47"/>
  <c r="H69" i="47"/>
  <c r="D70" i="47"/>
  <c r="J69" i="47"/>
  <c r="F70" i="47"/>
  <c r="L69" i="47"/>
  <c r="K69" i="47"/>
  <c r="L91" i="65" l="1"/>
  <c r="K92" i="65" s="1"/>
  <c r="M91" i="65" s="1"/>
  <c r="L91" i="64"/>
  <c r="K92" i="64"/>
  <c r="L91" i="63"/>
  <c r="K92" i="63" s="1"/>
  <c r="M90" i="63"/>
  <c r="L91" i="62"/>
  <c r="K92" i="62" s="1"/>
  <c r="M91" i="62" s="1"/>
  <c r="M90" i="62"/>
  <c r="L91" i="61"/>
  <c r="K92" i="61" s="1"/>
  <c r="M91" i="61" s="1"/>
  <c r="M90" i="61"/>
  <c r="J91" i="60"/>
  <c r="I92" i="60"/>
  <c r="K91" i="60"/>
  <c r="K90" i="60"/>
  <c r="J91" i="59"/>
  <c r="I92" i="59" s="1"/>
  <c r="K90" i="59"/>
  <c r="J91" i="58"/>
  <c r="I92" i="58" s="1"/>
  <c r="K90" i="58"/>
  <c r="J90" i="57"/>
  <c r="I91" i="57" s="1"/>
  <c r="J93" i="56"/>
  <c r="I94" i="56" s="1"/>
  <c r="K22" i="50"/>
  <c r="Y22" i="51"/>
  <c r="AK22" i="51" s="1"/>
  <c r="D22" i="50"/>
  <c r="C22" i="50"/>
  <c r="I22" i="50" s="1"/>
  <c r="O22" i="52"/>
  <c r="X22" i="51"/>
  <c r="N22" i="50"/>
  <c r="B22" i="52"/>
  <c r="N22" i="52" s="1"/>
  <c r="AF22" i="51"/>
  <c r="AJ22" i="49"/>
  <c r="AL22" i="49" s="1"/>
  <c r="J22" i="52"/>
  <c r="AH22" i="49"/>
  <c r="AW22" i="35"/>
  <c r="AZ22" i="35" s="1"/>
  <c r="AP22" i="35" s="1"/>
  <c r="BL22" i="35" s="1"/>
  <c r="AA22" i="51"/>
  <c r="AM22" i="51" s="1"/>
  <c r="AE22" i="49"/>
  <c r="W22" i="51"/>
  <c r="AC22" i="51" s="1"/>
  <c r="AG22" i="49"/>
  <c r="AY22" i="33"/>
  <c r="AO22" i="33" s="1"/>
  <c r="AT22" i="33" s="1"/>
  <c r="BQ22" i="33" s="1"/>
  <c r="F22" i="52"/>
  <c r="AI22" i="49"/>
  <c r="AF22" i="49"/>
  <c r="R22" i="50"/>
  <c r="L22" i="50"/>
  <c r="AE22" i="51"/>
  <c r="AK23" i="55"/>
  <c r="AH23" i="55"/>
  <c r="AI23" i="55"/>
  <c r="AT23" i="55"/>
  <c r="O23" i="55"/>
  <c r="J23" i="55"/>
  <c r="AM23" i="55"/>
  <c r="AU23" i="55"/>
  <c r="K23" i="55"/>
  <c r="AN23" i="55"/>
  <c r="L23" i="55"/>
  <c r="AV23" i="55"/>
  <c r="AO23" i="55"/>
  <c r="AP23" i="55"/>
  <c r="M23" i="55"/>
  <c r="AW23" i="55"/>
  <c r="AQ23" i="55"/>
  <c r="AX23" i="55"/>
  <c r="N23" i="55"/>
  <c r="AS22" i="55"/>
  <c r="N70" i="47"/>
  <c r="C71" i="47" s="1"/>
  <c r="I70" i="47"/>
  <c r="H70" i="47"/>
  <c r="F71" i="47"/>
  <c r="L70" i="47"/>
  <c r="G71" i="47"/>
  <c r="M70" i="47"/>
  <c r="K70" i="47"/>
  <c r="D71" i="47"/>
  <c r="J70" i="47"/>
  <c r="E72" i="47"/>
  <c r="M22" i="50" l="1"/>
  <c r="L92" i="65"/>
  <c r="K93" i="65" s="1"/>
  <c r="L92" i="64"/>
  <c r="K93" i="64" s="1"/>
  <c r="M91" i="64"/>
  <c r="L92" i="63"/>
  <c r="K93" i="63" s="1"/>
  <c r="M91" i="63"/>
  <c r="L92" i="62"/>
  <c r="K93" i="62" s="1"/>
  <c r="L92" i="61"/>
  <c r="K93" i="61" s="1"/>
  <c r="J92" i="60"/>
  <c r="I93" i="60"/>
  <c r="K92" i="60"/>
  <c r="I93" i="59"/>
  <c r="K92" i="59" s="1"/>
  <c r="J92" i="59"/>
  <c r="K91" i="59"/>
  <c r="J92" i="58"/>
  <c r="I93" i="58" s="1"/>
  <c r="K92" i="58" s="1"/>
  <c r="K91" i="58"/>
  <c r="J91" i="57"/>
  <c r="I92" i="57" s="1"/>
  <c r="K90" i="57"/>
  <c r="J94" i="56"/>
  <c r="I95" i="56" s="1"/>
  <c r="O22" i="50"/>
  <c r="AZ22" i="33"/>
  <c r="AP22" i="33" s="1"/>
  <c r="AU22" i="33" s="1"/>
  <c r="BR22" i="33" s="1"/>
  <c r="BE22" i="33"/>
  <c r="AX22" i="35"/>
  <c r="AN22" i="35" s="1"/>
  <c r="BJ22" i="35" s="1"/>
  <c r="G22" i="50"/>
  <c r="P22" i="50"/>
  <c r="J22" i="50"/>
  <c r="AK22" i="49"/>
  <c r="AM22" i="49"/>
  <c r="AD22" i="51"/>
  <c r="AJ22" i="51"/>
  <c r="AN22" i="49"/>
  <c r="AB22" i="51"/>
  <c r="AI22" i="51"/>
  <c r="AN22" i="51" s="1"/>
  <c r="AO22" i="51" s="1"/>
  <c r="BB22" i="33"/>
  <c r="BN22" i="33" s="1"/>
  <c r="BF22" i="35"/>
  <c r="AM22" i="35"/>
  <c r="BI22" i="35" s="1"/>
  <c r="H22" i="52"/>
  <c r="AU22" i="35"/>
  <c r="BR22" i="35" s="1"/>
  <c r="BC22" i="33"/>
  <c r="AS22" i="33" s="1"/>
  <c r="AX22" i="33" s="1"/>
  <c r="BU22" i="33" s="1"/>
  <c r="BA22" i="35"/>
  <c r="AQ22" i="35" s="1"/>
  <c r="BM22" i="35" s="1"/>
  <c r="L22" i="52"/>
  <c r="R22" i="52"/>
  <c r="S22" i="52" s="1"/>
  <c r="T22" i="52" s="1"/>
  <c r="AG22" i="51"/>
  <c r="BK22" i="33"/>
  <c r="AY22" i="35"/>
  <c r="AO22" i="35" s="1"/>
  <c r="BE22" i="35" s="1"/>
  <c r="BA22" i="33"/>
  <c r="AQ22" i="33" s="1"/>
  <c r="AV22" i="33" s="1"/>
  <c r="BS22" i="33" s="1"/>
  <c r="AH22" i="51"/>
  <c r="M22" i="52"/>
  <c r="G22" i="52"/>
  <c r="BD22" i="35"/>
  <c r="Z23" i="55"/>
  <c r="V24" i="55" s="1"/>
  <c r="Q23" i="55"/>
  <c r="S23" i="55"/>
  <c r="R23" i="55"/>
  <c r="P23" i="55"/>
  <c r="G72" i="47"/>
  <c r="M71" i="47"/>
  <c r="N71" i="47"/>
  <c r="C72" i="47" s="1"/>
  <c r="I71" i="47"/>
  <c r="H71" i="47"/>
  <c r="K71" i="47"/>
  <c r="F72" i="47"/>
  <c r="L71" i="47"/>
  <c r="D72" i="47"/>
  <c r="J71" i="47"/>
  <c r="E73" i="47"/>
  <c r="S22" i="50" l="1"/>
  <c r="T22" i="50" s="1"/>
  <c r="L93" i="65"/>
  <c r="K94" i="65" s="1"/>
  <c r="M92" i="65"/>
  <c r="L93" i="64"/>
  <c r="K94" i="64" s="1"/>
  <c r="M92" i="64"/>
  <c r="L93" i="63"/>
  <c r="K94" i="63" s="1"/>
  <c r="M92" i="63"/>
  <c r="L93" i="62"/>
  <c r="K94" i="62" s="1"/>
  <c r="M92" i="62"/>
  <c r="L93" i="61"/>
  <c r="K94" i="61" s="1"/>
  <c r="M93" i="61" s="1"/>
  <c r="M92" i="61"/>
  <c r="J93" i="60"/>
  <c r="I94" i="60" s="1"/>
  <c r="J93" i="59"/>
  <c r="I94" i="59"/>
  <c r="J93" i="58"/>
  <c r="I94" i="58" s="1"/>
  <c r="J92" i="57"/>
  <c r="I93" i="57" s="1"/>
  <c r="K91" i="57"/>
  <c r="J95" i="56"/>
  <c r="I96" i="56" s="1"/>
  <c r="BF22" i="33"/>
  <c r="BL22" i="33"/>
  <c r="AC22" i="49"/>
  <c r="AA23" i="49" s="1"/>
  <c r="BM22" i="33"/>
  <c r="AS22" i="35"/>
  <c r="BP22" i="35" s="1"/>
  <c r="AR22" i="35"/>
  <c r="BO22" i="35" s="1"/>
  <c r="BG22" i="33"/>
  <c r="AT22" i="35"/>
  <c r="BQ22" i="35" s="1"/>
  <c r="BK22" i="35"/>
  <c r="BN22" i="35" s="1"/>
  <c r="AV22" i="35"/>
  <c r="BS22" i="35" s="1"/>
  <c r="BC22" i="35"/>
  <c r="AR22" i="33"/>
  <c r="AW22" i="33" s="1"/>
  <c r="BT22" i="33" s="1"/>
  <c r="BV22" i="33" s="1"/>
  <c r="BG22" i="35"/>
  <c r="BI22" i="33"/>
  <c r="BB22" i="35"/>
  <c r="BD22" i="33"/>
  <c r="BO22" i="33"/>
  <c r="BH22" i="35"/>
  <c r="X24" i="55"/>
  <c r="U24" i="55"/>
  <c r="AA23" i="55"/>
  <c r="Y24" i="55"/>
  <c r="W24" i="55"/>
  <c r="AB23" i="49"/>
  <c r="AD22" i="49"/>
  <c r="Y23" i="49"/>
  <c r="H23" i="55"/>
  <c r="AR23" i="55" s="1"/>
  <c r="N72" i="47"/>
  <c r="C73" i="47" s="1"/>
  <c r="I72" i="47"/>
  <c r="H72" i="47"/>
  <c r="K72" i="47"/>
  <c r="F73" i="47"/>
  <c r="L72" i="47"/>
  <c r="D73" i="47"/>
  <c r="J72" i="47"/>
  <c r="E74" i="47"/>
  <c r="G73" i="47"/>
  <c r="M72" i="47"/>
  <c r="L94" i="65" l="1"/>
  <c r="K95" i="65"/>
  <c r="M93" i="65"/>
  <c r="L94" i="64"/>
  <c r="K95" i="64" s="1"/>
  <c r="M93" i="64"/>
  <c r="L94" i="63"/>
  <c r="K95" i="63" s="1"/>
  <c r="M93" i="63"/>
  <c r="L94" i="62"/>
  <c r="K95" i="62" s="1"/>
  <c r="M93" i="62"/>
  <c r="L94" i="61"/>
  <c r="K95" i="61" s="1"/>
  <c r="J94" i="60"/>
  <c r="I95" i="60" s="1"/>
  <c r="K93" i="60"/>
  <c r="J94" i="59"/>
  <c r="I95" i="59" s="1"/>
  <c r="K94" i="59" s="1"/>
  <c r="K93" i="59"/>
  <c r="J94" i="58"/>
  <c r="I95" i="58" s="1"/>
  <c r="K94" i="58" s="1"/>
  <c r="K93" i="58"/>
  <c r="J93" i="57"/>
  <c r="I94" i="57" s="1"/>
  <c r="K92" i="57"/>
  <c r="J96" i="56"/>
  <c r="I97" i="56" s="1"/>
  <c r="BP22" i="33"/>
  <c r="BW22" i="33" s="1"/>
  <c r="X23" i="49"/>
  <c r="B23" i="52" s="1"/>
  <c r="Z23" i="49"/>
  <c r="AG23" i="49" s="1"/>
  <c r="BH22" i="33"/>
  <c r="BJ22" i="33"/>
  <c r="BT22" i="35"/>
  <c r="BU22" i="35" s="1"/>
  <c r="F24" i="55"/>
  <c r="AP24" i="55" s="1"/>
  <c r="AC24" i="55"/>
  <c r="AB24" i="55"/>
  <c r="AE24" i="55"/>
  <c r="AD24" i="55"/>
  <c r="AG24" i="55"/>
  <c r="AK24" i="55" s="1"/>
  <c r="D24" i="55"/>
  <c r="AN24" i="55" s="1"/>
  <c r="AF24" i="55"/>
  <c r="Z23" i="51"/>
  <c r="E23" i="50"/>
  <c r="E23" i="52"/>
  <c r="F23" i="50"/>
  <c r="F23" i="52"/>
  <c r="AA23" i="51"/>
  <c r="D23" i="52"/>
  <c r="X23" i="51"/>
  <c r="C23" i="50"/>
  <c r="C23" i="52"/>
  <c r="AW23" i="35"/>
  <c r="I23" i="55"/>
  <c r="AS23" i="55" s="1"/>
  <c r="E24" i="55"/>
  <c r="AO24" i="55" s="1"/>
  <c r="C24" i="55"/>
  <c r="G24" i="55"/>
  <c r="K73" i="47"/>
  <c r="D74" i="47"/>
  <c r="J73" i="47"/>
  <c r="F74" i="47"/>
  <c r="L73" i="47"/>
  <c r="G74" i="47"/>
  <c r="M73" i="47"/>
  <c r="N73" i="47"/>
  <c r="C74" i="47" s="1"/>
  <c r="I73" i="47"/>
  <c r="H73" i="47"/>
  <c r="E75" i="47"/>
  <c r="L95" i="65" l="1"/>
  <c r="K96" i="65" s="1"/>
  <c r="M94" i="65"/>
  <c r="L95" i="64"/>
  <c r="K96" i="64" s="1"/>
  <c r="M94" i="64"/>
  <c r="L95" i="63"/>
  <c r="K96" i="63" s="1"/>
  <c r="M94" i="63"/>
  <c r="L95" i="62"/>
  <c r="K96" i="62" s="1"/>
  <c r="M95" i="62" s="1"/>
  <c r="M94" i="62"/>
  <c r="L95" i="61"/>
  <c r="K96" i="61" s="1"/>
  <c r="M94" i="61"/>
  <c r="J95" i="60"/>
  <c r="I96" i="60"/>
  <c r="K94" i="60"/>
  <c r="J95" i="59"/>
  <c r="I96" i="59"/>
  <c r="J95" i="58"/>
  <c r="I96" i="58" s="1"/>
  <c r="K95" i="58" s="1"/>
  <c r="J94" i="57"/>
  <c r="I95" i="57" s="1"/>
  <c r="K93" i="57"/>
  <c r="J97" i="56"/>
  <c r="I98" i="56" s="1"/>
  <c r="J98" i="56" s="1"/>
  <c r="Y23" i="51"/>
  <c r="AY23" i="33"/>
  <c r="BB23" i="33" s="1"/>
  <c r="D23" i="50"/>
  <c r="P23" i="50" s="1"/>
  <c r="B23" i="50"/>
  <c r="N23" i="50" s="1"/>
  <c r="AJ23" i="49"/>
  <c r="AK23" i="49" s="1"/>
  <c r="AI23" i="49"/>
  <c r="AE23" i="49"/>
  <c r="W23" i="51"/>
  <c r="AI23" i="51" s="1"/>
  <c r="AH23" i="49"/>
  <c r="AF23" i="49"/>
  <c r="AH24" i="55"/>
  <c r="AX24" i="55"/>
  <c r="AJ24" i="55"/>
  <c r="AW24" i="55"/>
  <c r="AI24" i="55"/>
  <c r="O23" i="50"/>
  <c r="I23" i="50"/>
  <c r="AN23" i="49"/>
  <c r="AJ23" i="51"/>
  <c r="AD23" i="51"/>
  <c r="L23" i="50"/>
  <c r="R23" i="50"/>
  <c r="P23" i="52"/>
  <c r="J23" i="52"/>
  <c r="K23" i="52"/>
  <c r="Q23" i="52"/>
  <c r="O23" i="52"/>
  <c r="I23" i="52"/>
  <c r="R23" i="52"/>
  <c r="L23" i="52"/>
  <c r="Q23" i="50"/>
  <c r="K23" i="50"/>
  <c r="AL23" i="51"/>
  <c r="AF23" i="51"/>
  <c r="AX23" i="35"/>
  <c r="AN23" i="35" s="1"/>
  <c r="AZ23" i="35"/>
  <c r="AP23" i="35" s="1"/>
  <c r="BA23" i="35"/>
  <c r="AQ23" i="35" s="1"/>
  <c r="AY23" i="35"/>
  <c r="AO23" i="35" s="1"/>
  <c r="AM23" i="35"/>
  <c r="AM23" i="51"/>
  <c r="AG23" i="51"/>
  <c r="N23" i="52"/>
  <c r="H23" i="52"/>
  <c r="G23" i="52"/>
  <c r="M23" i="52"/>
  <c r="AE23" i="51"/>
  <c r="AK23" i="51"/>
  <c r="J24" i="55"/>
  <c r="AU24" i="55"/>
  <c r="M24" i="55"/>
  <c r="AM24" i="55"/>
  <c r="O24" i="55"/>
  <c r="R24" i="55" s="1"/>
  <c r="L24" i="55"/>
  <c r="K24" i="55"/>
  <c r="AT24" i="55"/>
  <c r="N24" i="55"/>
  <c r="AV24" i="55"/>
  <c r="AQ24" i="55"/>
  <c r="N74" i="47"/>
  <c r="C75" i="47" s="1"/>
  <c r="I74" i="47"/>
  <c r="H74" i="47"/>
  <c r="K74" i="47"/>
  <c r="E76" i="47"/>
  <c r="G75" i="47"/>
  <c r="M74" i="47"/>
  <c r="F75" i="47"/>
  <c r="L74" i="47"/>
  <c r="D75" i="47"/>
  <c r="J74" i="47"/>
  <c r="J23" i="50" l="1"/>
  <c r="M23" i="50"/>
  <c r="H23" i="50"/>
  <c r="G23" i="50"/>
  <c r="L96" i="65"/>
  <c r="K97" i="65"/>
  <c r="M95" i="65"/>
  <c r="L96" i="64"/>
  <c r="K97" i="64" s="1"/>
  <c r="M95" i="64"/>
  <c r="L96" i="63"/>
  <c r="K97" i="63" s="1"/>
  <c r="M95" i="63"/>
  <c r="L96" i="62"/>
  <c r="K97" i="62" s="1"/>
  <c r="L96" i="61"/>
  <c r="K97" i="61" s="1"/>
  <c r="M96" i="61" s="1"/>
  <c r="M95" i="61"/>
  <c r="J96" i="60"/>
  <c r="I97" i="60" s="1"/>
  <c r="K95" i="60"/>
  <c r="J96" i="59"/>
  <c r="I97" i="59" s="1"/>
  <c r="K95" i="59"/>
  <c r="J96" i="58"/>
  <c r="I97" i="58" s="1"/>
  <c r="K96" i="58" s="1"/>
  <c r="J95" i="57"/>
  <c r="I96" i="57" s="1"/>
  <c r="K94" i="57"/>
  <c r="AO23" i="33"/>
  <c r="AZ23" i="33"/>
  <c r="BD23" i="33" s="1"/>
  <c r="BA23" i="33"/>
  <c r="AQ23" i="33" s="1"/>
  <c r="AL23" i="49"/>
  <c r="AC23" i="49" s="1"/>
  <c r="BK23" i="33"/>
  <c r="AC23" i="51"/>
  <c r="AM23" i="49"/>
  <c r="AB23" i="51"/>
  <c r="AH23" i="51"/>
  <c r="BC23" i="33"/>
  <c r="AS23" i="33" s="1"/>
  <c r="Z24" i="55"/>
  <c r="V25" i="55" s="1"/>
  <c r="AN23" i="51"/>
  <c r="AO23" i="51" s="1"/>
  <c r="S23" i="52"/>
  <c r="T23" i="52" s="1"/>
  <c r="BE23" i="35"/>
  <c r="BK23" i="35"/>
  <c r="AT23" i="35"/>
  <c r="BQ23" i="35" s="1"/>
  <c r="BF23" i="35"/>
  <c r="BL23" i="35"/>
  <c r="AU23" i="35"/>
  <c r="BR23" i="35" s="1"/>
  <c r="BD23" i="35"/>
  <c r="BJ23" i="35"/>
  <c r="AS23" i="35"/>
  <c r="BP23" i="35" s="1"/>
  <c r="AR23" i="33"/>
  <c r="BN23" i="33"/>
  <c r="Q24" i="55"/>
  <c r="BM23" i="33"/>
  <c r="S23" i="50"/>
  <c r="T23" i="50" s="1"/>
  <c r="AT23" i="33"/>
  <c r="BQ23" i="33" s="1"/>
  <c r="BE23" i="33"/>
  <c r="BG23" i="35"/>
  <c r="BM23" i="35"/>
  <c r="AV23" i="35"/>
  <c r="BS23" i="35" s="1"/>
  <c r="BC23" i="35"/>
  <c r="BI23" i="35"/>
  <c r="BH23" i="35"/>
  <c r="AR23" i="35"/>
  <c r="BO23" i="35" s="1"/>
  <c r="BB23" i="35"/>
  <c r="P24" i="55"/>
  <c r="S24" i="55"/>
  <c r="K75" i="47"/>
  <c r="G76" i="47"/>
  <c r="M75" i="47"/>
  <c r="E77" i="47"/>
  <c r="N75" i="47"/>
  <c r="C76" i="47" s="1"/>
  <c r="I75" i="47"/>
  <c r="H75" i="47"/>
  <c r="F76" i="47"/>
  <c r="L75" i="47"/>
  <c r="D76" i="47"/>
  <c r="J75" i="47"/>
  <c r="L97" i="65" l="1"/>
  <c r="K98" i="65" s="1"/>
  <c r="M96" i="65"/>
  <c r="L97" i="64"/>
  <c r="K98" i="64"/>
  <c r="M97" i="64" s="1"/>
  <c r="M96" i="64"/>
  <c r="L97" i="63"/>
  <c r="K98" i="63" s="1"/>
  <c r="M97" i="63" s="1"/>
  <c r="M96" i="63"/>
  <c r="L97" i="62"/>
  <c r="K98" i="62" s="1"/>
  <c r="M96" i="62"/>
  <c r="L97" i="61"/>
  <c r="K98" i="61" s="1"/>
  <c r="J97" i="60"/>
  <c r="I98" i="60" s="1"/>
  <c r="K96" i="60"/>
  <c r="J97" i="59"/>
  <c r="I98" i="59" s="1"/>
  <c r="K96" i="59"/>
  <c r="J97" i="58"/>
  <c r="I98" i="58" s="1"/>
  <c r="K97" i="58" s="1"/>
  <c r="J96" i="57"/>
  <c r="I97" i="57" s="1"/>
  <c r="K95" i="57"/>
  <c r="BL23" i="33"/>
  <c r="AP23" i="33"/>
  <c r="BJ23" i="33" s="1"/>
  <c r="BO23" i="33"/>
  <c r="X25" i="55"/>
  <c r="W25" i="55"/>
  <c r="U25" i="55"/>
  <c r="Y25" i="55"/>
  <c r="AA24" i="55"/>
  <c r="BP23" i="33"/>
  <c r="BN23" i="35"/>
  <c r="AV23" i="33"/>
  <c r="BS23" i="33" s="1"/>
  <c r="BG23" i="33"/>
  <c r="BT23" i="35"/>
  <c r="AX23" i="33"/>
  <c r="BU23" i="33" s="1"/>
  <c r="BI23" i="33"/>
  <c r="AD23" i="49"/>
  <c r="X24" i="49"/>
  <c r="Y24" i="49"/>
  <c r="Z24" i="49"/>
  <c r="AA24" i="49"/>
  <c r="AB24" i="49"/>
  <c r="AW23" i="33"/>
  <c r="BT23" i="33" s="1"/>
  <c r="BH23" i="33"/>
  <c r="H24" i="55"/>
  <c r="AR24" i="55" s="1"/>
  <c r="N76" i="47"/>
  <c r="C77" i="47" s="1"/>
  <c r="I76" i="47"/>
  <c r="H76" i="47"/>
  <c r="D77" i="47"/>
  <c r="J76" i="47"/>
  <c r="K76" i="47"/>
  <c r="E78" i="47"/>
  <c r="F77" i="47"/>
  <c r="L76" i="47"/>
  <c r="G77" i="47"/>
  <c r="M76" i="47"/>
  <c r="M98" i="65" l="1"/>
  <c r="L98" i="65"/>
  <c r="O98" i="65"/>
  <c r="M97" i="65"/>
  <c r="N93" i="65" s="1"/>
  <c r="O93" i="65" s="1"/>
  <c r="N3" i="64"/>
  <c r="O3" i="64" s="1"/>
  <c r="L98" i="64"/>
  <c r="M98" i="64"/>
  <c r="N96" i="64" s="1"/>
  <c r="O96" i="64" s="1"/>
  <c r="O98" i="64"/>
  <c r="N3" i="63"/>
  <c r="O3" i="63" s="1"/>
  <c r="L98" i="63"/>
  <c r="M98" i="63"/>
  <c r="O98" i="63"/>
  <c r="O98" i="62"/>
  <c r="M98" i="62"/>
  <c r="L98" i="62"/>
  <c r="M97" i="62"/>
  <c r="N90" i="62" s="1"/>
  <c r="O90" i="62" s="1"/>
  <c r="M98" i="61"/>
  <c r="L98" i="61"/>
  <c r="O98" i="61"/>
  <c r="M97" i="61"/>
  <c r="M98" i="60"/>
  <c r="K98" i="60"/>
  <c r="J98" i="60"/>
  <c r="K97" i="60"/>
  <c r="L93" i="60" s="1"/>
  <c r="M93" i="60" s="1"/>
  <c r="K98" i="59"/>
  <c r="M98" i="59"/>
  <c r="J98" i="59"/>
  <c r="K97" i="59"/>
  <c r="L94" i="59" s="1"/>
  <c r="M94" i="59" s="1"/>
  <c r="L3" i="58"/>
  <c r="M3" i="58" s="1"/>
  <c r="K98" i="58"/>
  <c r="M98" i="58"/>
  <c r="J98" i="58"/>
  <c r="J97" i="57"/>
  <c r="I98" i="57" s="1"/>
  <c r="K96" i="57"/>
  <c r="BF23" i="33"/>
  <c r="AU23" i="33"/>
  <c r="BR23" i="33" s="1"/>
  <c r="AC25" i="55"/>
  <c r="AF25" i="55"/>
  <c r="AB25" i="55"/>
  <c r="AG25" i="55"/>
  <c r="AI25" i="55" s="1"/>
  <c r="AE25" i="55"/>
  <c r="AD25" i="55"/>
  <c r="BU23" i="35"/>
  <c r="BV23" i="33"/>
  <c r="BW23" i="33" s="1"/>
  <c r="E25" i="55"/>
  <c r="AO25" i="55" s="1"/>
  <c r="F25" i="55"/>
  <c r="AP25" i="55" s="1"/>
  <c r="C24" i="50"/>
  <c r="X24" i="51"/>
  <c r="C24" i="52"/>
  <c r="AF24" i="49"/>
  <c r="AA24" i="51"/>
  <c r="AI24" i="49"/>
  <c r="F24" i="52"/>
  <c r="F24" i="50"/>
  <c r="D25" i="55"/>
  <c r="AN25" i="55" s="1"/>
  <c r="B24" i="50"/>
  <c r="W24" i="51"/>
  <c r="B24" i="52"/>
  <c r="AE24" i="49"/>
  <c r="AW24" i="35"/>
  <c r="AY24" i="33"/>
  <c r="AJ24" i="49"/>
  <c r="G25" i="55"/>
  <c r="AQ25" i="55" s="1"/>
  <c r="C25" i="55"/>
  <c r="AJ25" i="55"/>
  <c r="Z24" i="51"/>
  <c r="AH24" i="49"/>
  <c r="E24" i="52"/>
  <c r="E24" i="50"/>
  <c r="Y24" i="51"/>
  <c r="D24" i="50"/>
  <c r="D24" i="52"/>
  <c r="AG24" i="49"/>
  <c r="I24" i="55"/>
  <c r="AS24" i="55" s="1"/>
  <c r="N77" i="47"/>
  <c r="C78" i="47" s="1"/>
  <c r="I77" i="47"/>
  <c r="H77" i="47"/>
  <c r="K77" i="47"/>
  <c r="E79" i="47"/>
  <c r="D78" i="47"/>
  <c r="J77" i="47"/>
  <c r="G78" i="47"/>
  <c r="M77" i="47"/>
  <c r="F78" i="47"/>
  <c r="L77" i="47"/>
  <c r="N95" i="65" l="1"/>
  <c r="O95" i="65" s="1"/>
  <c r="N90" i="65"/>
  <c r="O90" i="65" s="1"/>
  <c r="N91" i="65"/>
  <c r="O91" i="65" s="1"/>
  <c r="N96" i="65"/>
  <c r="O96" i="65" s="1"/>
  <c r="N3" i="65"/>
  <c r="O3" i="65" s="1"/>
  <c r="N92" i="65"/>
  <c r="O92" i="65" s="1"/>
  <c r="N94" i="65"/>
  <c r="O94" i="65" s="1"/>
  <c r="N97" i="65"/>
  <c r="O97" i="65" s="1"/>
  <c r="N4" i="65"/>
  <c r="O4" i="65" s="1"/>
  <c r="N6" i="65"/>
  <c r="O6" i="65" s="1"/>
  <c r="N5" i="65"/>
  <c r="O5" i="65" s="1"/>
  <c r="N7" i="65"/>
  <c r="O7" i="65" s="1"/>
  <c r="N8" i="65"/>
  <c r="O8" i="65" s="1"/>
  <c r="N9" i="65"/>
  <c r="O9" i="65" s="1"/>
  <c r="N11" i="65"/>
  <c r="O11" i="65" s="1"/>
  <c r="N14" i="65"/>
  <c r="O14" i="65" s="1"/>
  <c r="N10" i="65"/>
  <c r="O10" i="65" s="1"/>
  <c r="N13" i="65"/>
  <c r="O13" i="65" s="1"/>
  <c r="N12" i="65"/>
  <c r="O12" i="65" s="1"/>
  <c r="N15" i="65"/>
  <c r="O15" i="65" s="1"/>
  <c r="N16" i="65"/>
  <c r="O16" i="65" s="1"/>
  <c r="N18" i="65"/>
  <c r="O18" i="65" s="1"/>
  <c r="N17" i="65"/>
  <c r="O17" i="65" s="1"/>
  <c r="N19" i="65"/>
  <c r="O19" i="65" s="1"/>
  <c r="N20" i="65"/>
  <c r="O20" i="65" s="1"/>
  <c r="N22" i="65"/>
  <c r="O22" i="65" s="1"/>
  <c r="N23" i="65"/>
  <c r="O23" i="65" s="1"/>
  <c r="N21" i="65"/>
  <c r="O21" i="65" s="1"/>
  <c r="N24" i="65"/>
  <c r="O24" i="65" s="1"/>
  <c r="N26" i="65"/>
  <c r="O26" i="65" s="1"/>
  <c r="N28" i="65"/>
  <c r="O28" i="65" s="1"/>
  <c r="N25" i="65"/>
  <c r="O25" i="65" s="1"/>
  <c r="N27" i="65"/>
  <c r="O27" i="65" s="1"/>
  <c r="N29" i="65"/>
  <c r="O29" i="65" s="1"/>
  <c r="N34" i="65"/>
  <c r="O34" i="65" s="1"/>
  <c r="N30" i="65"/>
  <c r="O30" i="65" s="1"/>
  <c r="N32" i="65"/>
  <c r="O32" i="65" s="1"/>
  <c r="N31" i="65"/>
  <c r="O31" i="65" s="1"/>
  <c r="N33" i="65"/>
  <c r="O33" i="65" s="1"/>
  <c r="N36" i="65"/>
  <c r="O36" i="65" s="1"/>
  <c r="N35" i="65"/>
  <c r="O35" i="65" s="1"/>
  <c r="N38" i="65"/>
  <c r="O38" i="65" s="1"/>
  <c r="N37" i="65"/>
  <c r="O37" i="65" s="1"/>
  <c r="N39" i="65"/>
  <c r="O39" i="65" s="1"/>
  <c r="N41" i="65"/>
  <c r="O41" i="65" s="1"/>
  <c r="N40" i="65"/>
  <c r="O40" i="65" s="1"/>
  <c r="N43" i="65"/>
  <c r="O43" i="65" s="1"/>
  <c r="N45" i="65"/>
  <c r="O45" i="65" s="1"/>
  <c r="N42" i="65"/>
  <c r="O42" i="65" s="1"/>
  <c r="N44" i="65"/>
  <c r="O44" i="65" s="1"/>
  <c r="N47" i="65"/>
  <c r="O47" i="65" s="1"/>
  <c r="N49" i="65"/>
  <c r="O49" i="65" s="1"/>
  <c r="N46" i="65"/>
  <c r="O46" i="65" s="1"/>
  <c r="N51" i="65"/>
  <c r="O51" i="65" s="1"/>
  <c r="N48" i="65"/>
  <c r="O48" i="65" s="1"/>
  <c r="N53" i="65"/>
  <c r="O53" i="65" s="1"/>
  <c r="N50" i="65"/>
  <c r="O50" i="65" s="1"/>
  <c r="N52" i="65"/>
  <c r="O52" i="65" s="1"/>
  <c r="N56" i="65"/>
  <c r="O56" i="65" s="1"/>
  <c r="N54" i="65"/>
  <c r="O54" i="65" s="1"/>
  <c r="N55" i="65"/>
  <c r="O55" i="65" s="1"/>
  <c r="N59" i="65"/>
  <c r="O59" i="65" s="1"/>
  <c r="N58" i="65"/>
  <c r="O58" i="65" s="1"/>
  <c r="N57" i="65"/>
  <c r="O57" i="65" s="1"/>
  <c r="N60" i="65"/>
  <c r="O60" i="65" s="1"/>
  <c r="N62" i="65"/>
  <c r="O62" i="65" s="1"/>
  <c r="N64" i="65"/>
  <c r="O64" i="65" s="1"/>
  <c r="N61" i="65"/>
  <c r="O61" i="65" s="1"/>
  <c r="N63" i="65"/>
  <c r="O63" i="65" s="1"/>
  <c r="N67" i="65"/>
  <c r="O67" i="65" s="1"/>
  <c r="N65" i="65"/>
  <c r="O65" i="65" s="1"/>
  <c r="N66" i="65"/>
  <c r="O66" i="65" s="1"/>
  <c r="N70" i="65"/>
  <c r="O70" i="65" s="1"/>
  <c r="N69" i="65"/>
  <c r="O69" i="65" s="1"/>
  <c r="N71" i="65"/>
  <c r="O71" i="65" s="1"/>
  <c r="N68" i="65"/>
  <c r="O68" i="65" s="1"/>
  <c r="N72" i="65"/>
  <c r="O72" i="65" s="1"/>
  <c r="N73" i="65"/>
  <c r="O73" i="65" s="1"/>
  <c r="N74" i="65"/>
  <c r="O74" i="65" s="1"/>
  <c r="N77" i="65"/>
  <c r="O77" i="65" s="1"/>
  <c r="N75" i="65"/>
  <c r="O75" i="65" s="1"/>
  <c r="N79" i="65"/>
  <c r="O79" i="65" s="1"/>
  <c r="N76" i="65"/>
  <c r="O76" i="65" s="1"/>
  <c r="N81" i="65"/>
  <c r="O81" i="65" s="1"/>
  <c r="N78" i="65"/>
  <c r="O78" i="65" s="1"/>
  <c r="N80" i="65"/>
  <c r="O80" i="65" s="1"/>
  <c r="N83" i="65"/>
  <c r="O83" i="65" s="1"/>
  <c r="N85" i="65"/>
  <c r="O85" i="65" s="1"/>
  <c r="N82" i="65"/>
  <c r="O82" i="65" s="1"/>
  <c r="N84" i="65"/>
  <c r="O84" i="65" s="1"/>
  <c r="N86" i="65"/>
  <c r="O86" i="65" s="1"/>
  <c r="N87" i="65"/>
  <c r="O87" i="65" s="1"/>
  <c r="N88" i="65"/>
  <c r="O88" i="65" s="1"/>
  <c r="N89" i="65"/>
  <c r="O89" i="65" s="1"/>
  <c r="N91" i="64"/>
  <c r="O91" i="64" s="1"/>
  <c r="N93" i="64"/>
  <c r="O93" i="64" s="1"/>
  <c r="N90" i="64"/>
  <c r="O90" i="64" s="1"/>
  <c r="N94" i="64"/>
  <c r="O94" i="64" s="1"/>
  <c r="N92" i="64"/>
  <c r="O92" i="64" s="1"/>
  <c r="N97" i="64"/>
  <c r="O97" i="64" s="1"/>
  <c r="N4" i="64"/>
  <c r="O4" i="64" s="1"/>
  <c r="N6" i="64"/>
  <c r="O6" i="64" s="1"/>
  <c r="N5" i="64"/>
  <c r="O5" i="64" s="1"/>
  <c r="N10" i="64"/>
  <c r="O10" i="64" s="1"/>
  <c r="N7" i="64"/>
  <c r="O7" i="64" s="1"/>
  <c r="N8" i="64"/>
  <c r="O8" i="64" s="1"/>
  <c r="N9" i="64"/>
  <c r="O9" i="64" s="1"/>
  <c r="N11" i="64"/>
  <c r="O11" i="64" s="1"/>
  <c r="N12" i="64"/>
  <c r="O12" i="64" s="1"/>
  <c r="N13" i="64"/>
  <c r="O13" i="64" s="1"/>
  <c r="N15" i="64"/>
  <c r="O15" i="64" s="1"/>
  <c r="N14" i="64"/>
  <c r="O14" i="64" s="1"/>
  <c r="N16" i="64"/>
  <c r="O16" i="64" s="1"/>
  <c r="N19" i="64"/>
  <c r="O19" i="64" s="1"/>
  <c r="N17" i="64"/>
  <c r="O17" i="64" s="1"/>
  <c r="N18" i="64"/>
  <c r="O18" i="64" s="1"/>
  <c r="N21" i="64"/>
  <c r="O21" i="64" s="1"/>
  <c r="N20" i="64"/>
  <c r="O20" i="64" s="1"/>
  <c r="N22" i="64"/>
  <c r="O22" i="64" s="1"/>
  <c r="N23" i="64"/>
  <c r="O23" i="64" s="1"/>
  <c r="N24" i="64"/>
  <c r="O24" i="64" s="1"/>
  <c r="N26" i="64"/>
  <c r="O26" i="64" s="1"/>
  <c r="N27" i="64"/>
  <c r="O27" i="64" s="1"/>
  <c r="N25" i="64"/>
  <c r="O25" i="64" s="1"/>
  <c r="N29" i="64"/>
  <c r="O29" i="64" s="1"/>
  <c r="N28" i="64"/>
  <c r="O28" i="64" s="1"/>
  <c r="N31" i="64"/>
  <c r="O31" i="64" s="1"/>
  <c r="N32" i="64"/>
  <c r="O32" i="64" s="1"/>
  <c r="N30" i="64"/>
  <c r="O30" i="64" s="1"/>
  <c r="N33" i="64"/>
  <c r="O33" i="64" s="1"/>
  <c r="N34" i="64"/>
  <c r="O34" i="64" s="1"/>
  <c r="N35" i="64"/>
  <c r="O35" i="64" s="1"/>
  <c r="N36" i="64"/>
  <c r="O36" i="64" s="1"/>
  <c r="N37" i="64"/>
  <c r="O37" i="64" s="1"/>
  <c r="N40" i="64"/>
  <c r="O40" i="64" s="1"/>
  <c r="N38" i="64"/>
  <c r="O38" i="64" s="1"/>
  <c r="N39" i="64"/>
  <c r="O39" i="64" s="1"/>
  <c r="N41" i="64"/>
  <c r="O41" i="64" s="1"/>
  <c r="N44" i="64"/>
  <c r="O44" i="64" s="1"/>
  <c r="N43" i="64"/>
  <c r="O43" i="64" s="1"/>
  <c r="N42" i="64"/>
  <c r="O42" i="64" s="1"/>
  <c r="N45" i="64"/>
  <c r="O45" i="64" s="1"/>
  <c r="N46" i="64"/>
  <c r="O46" i="64" s="1"/>
  <c r="N47" i="64"/>
  <c r="O47" i="64" s="1"/>
  <c r="N48" i="64"/>
  <c r="O48" i="64" s="1"/>
  <c r="N49" i="64"/>
  <c r="O49" i="64" s="1"/>
  <c r="N50" i="64"/>
  <c r="O50" i="64" s="1"/>
  <c r="N51" i="64"/>
  <c r="O51" i="64" s="1"/>
  <c r="N54" i="64"/>
  <c r="O54" i="64" s="1"/>
  <c r="N52" i="64"/>
  <c r="O52" i="64" s="1"/>
  <c r="N53" i="64"/>
  <c r="O53" i="64" s="1"/>
  <c r="N55" i="64"/>
  <c r="O55" i="64" s="1"/>
  <c r="N56" i="64"/>
  <c r="O56" i="64" s="1"/>
  <c r="N57" i="64"/>
  <c r="O57" i="64" s="1"/>
  <c r="N59" i="64"/>
  <c r="O59" i="64" s="1"/>
  <c r="N58" i="64"/>
  <c r="O58" i="64" s="1"/>
  <c r="N60" i="64"/>
  <c r="O60" i="64" s="1"/>
  <c r="N62" i="64"/>
  <c r="O62" i="64" s="1"/>
  <c r="N61" i="64"/>
  <c r="O61" i="64" s="1"/>
  <c r="N63" i="64"/>
  <c r="O63" i="64" s="1"/>
  <c r="N64" i="64"/>
  <c r="O64" i="64" s="1"/>
  <c r="N68" i="64"/>
  <c r="O68" i="64" s="1"/>
  <c r="N65" i="64"/>
  <c r="O65" i="64" s="1"/>
  <c r="N66" i="64"/>
  <c r="O66" i="64" s="1"/>
  <c r="N67" i="64"/>
  <c r="O67" i="64" s="1"/>
  <c r="N69" i="64"/>
  <c r="O69" i="64" s="1"/>
  <c r="N70" i="64"/>
  <c r="O70" i="64" s="1"/>
  <c r="N71" i="64"/>
  <c r="O71" i="64" s="1"/>
  <c r="N72" i="64"/>
  <c r="O72" i="64" s="1"/>
  <c r="N73" i="64"/>
  <c r="O73" i="64" s="1"/>
  <c r="N74" i="64"/>
  <c r="O74" i="64" s="1"/>
  <c r="N75" i="64"/>
  <c r="O75" i="64" s="1"/>
  <c r="N76" i="64"/>
  <c r="O76" i="64" s="1"/>
  <c r="N77" i="64"/>
  <c r="O77" i="64" s="1"/>
  <c r="N79" i="64"/>
  <c r="O79" i="64" s="1"/>
  <c r="N78" i="64"/>
  <c r="O78" i="64" s="1"/>
  <c r="N81" i="64"/>
  <c r="O81" i="64" s="1"/>
  <c r="N80" i="64"/>
  <c r="O80" i="64" s="1"/>
  <c r="N83" i="64"/>
  <c r="O83" i="64" s="1"/>
  <c r="N85" i="64"/>
  <c r="O85" i="64" s="1"/>
  <c r="N82" i="64"/>
  <c r="O82" i="64" s="1"/>
  <c r="N84" i="64"/>
  <c r="O84" i="64" s="1"/>
  <c r="N86" i="64"/>
  <c r="O86" i="64" s="1"/>
  <c r="N87" i="64"/>
  <c r="O87" i="64" s="1"/>
  <c r="N88" i="64"/>
  <c r="O88" i="64" s="1"/>
  <c r="N89" i="64"/>
  <c r="O89" i="64" s="1"/>
  <c r="N95" i="64"/>
  <c r="O95" i="64" s="1"/>
  <c r="N97" i="63"/>
  <c r="O97" i="63" s="1"/>
  <c r="N4" i="63"/>
  <c r="O4" i="63" s="1"/>
  <c r="N6" i="63"/>
  <c r="O6" i="63" s="1"/>
  <c r="N5" i="63"/>
  <c r="O5" i="63" s="1"/>
  <c r="N8" i="63"/>
  <c r="O8" i="63" s="1"/>
  <c r="N7" i="63"/>
  <c r="O7" i="63" s="1"/>
  <c r="N9" i="63"/>
  <c r="O9" i="63" s="1"/>
  <c r="N10" i="63"/>
  <c r="O10" i="63" s="1"/>
  <c r="N11" i="63"/>
  <c r="O11" i="63" s="1"/>
  <c r="N12" i="63"/>
  <c r="O12" i="63" s="1"/>
  <c r="N14" i="63"/>
  <c r="O14" i="63" s="1"/>
  <c r="N16" i="63"/>
  <c r="O16" i="63" s="1"/>
  <c r="N13" i="63"/>
  <c r="O13" i="63" s="1"/>
  <c r="N15" i="63"/>
  <c r="O15" i="63" s="1"/>
  <c r="N18" i="63"/>
  <c r="O18" i="63" s="1"/>
  <c r="N17" i="63"/>
  <c r="O17" i="63" s="1"/>
  <c r="N19" i="63"/>
  <c r="O19" i="63" s="1"/>
  <c r="N20" i="63"/>
  <c r="O20" i="63" s="1"/>
  <c r="N22" i="63"/>
  <c r="O22" i="63" s="1"/>
  <c r="N21" i="63"/>
  <c r="O21" i="63" s="1"/>
  <c r="N24" i="63"/>
  <c r="O24" i="63" s="1"/>
  <c r="N23" i="63"/>
  <c r="O23" i="63" s="1"/>
  <c r="N25" i="63"/>
  <c r="O25" i="63" s="1"/>
  <c r="N27" i="63"/>
  <c r="O27" i="63" s="1"/>
  <c r="N26" i="63"/>
  <c r="O26" i="63" s="1"/>
  <c r="N28" i="63"/>
  <c r="O28" i="63" s="1"/>
  <c r="N29" i="63"/>
  <c r="O29" i="63" s="1"/>
  <c r="N32" i="63"/>
  <c r="O32" i="63" s="1"/>
  <c r="N30" i="63"/>
  <c r="O30" i="63" s="1"/>
  <c r="N31" i="63"/>
  <c r="O31" i="63" s="1"/>
  <c r="N34" i="63"/>
  <c r="O34" i="63" s="1"/>
  <c r="N37" i="63"/>
  <c r="O37" i="63" s="1"/>
  <c r="N36" i="63"/>
  <c r="O36" i="63" s="1"/>
  <c r="N33" i="63"/>
  <c r="O33" i="63" s="1"/>
  <c r="N38" i="63"/>
  <c r="O38" i="63" s="1"/>
  <c r="N40" i="63"/>
  <c r="O40" i="63" s="1"/>
  <c r="N35" i="63"/>
  <c r="O35" i="63" s="1"/>
  <c r="N42" i="63"/>
  <c r="O42" i="63" s="1"/>
  <c r="N41" i="63"/>
  <c r="O41" i="63" s="1"/>
  <c r="N44" i="63"/>
  <c r="O44" i="63" s="1"/>
  <c r="N39" i="63"/>
  <c r="O39" i="63" s="1"/>
  <c r="N45" i="63"/>
  <c r="O45" i="63" s="1"/>
  <c r="N47" i="63"/>
  <c r="O47" i="63" s="1"/>
  <c r="N43" i="63"/>
  <c r="O43" i="63" s="1"/>
  <c r="N46" i="63"/>
  <c r="O46" i="63" s="1"/>
  <c r="N48" i="63"/>
  <c r="O48" i="63" s="1"/>
  <c r="N50" i="63"/>
  <c r="O50" i="63" s="1"/>
  <c r="N49" i="63"/>
  <c r="O49" i="63" s="1"/>
  <c r="N52" i="63"/>
  <c r="O52" i="63" s="1"/>
  <c r="N51" i="63"/>
  <c r="O51" i="63" s="1"/>
  <c r="N53" i="63"/>
  <c r="O53" i="63" s="1"/>
  <c r="N54" i="63"/>
  <c r="O54" i="63" s="1"/>
  <c r="N55" i="63"/>
  <c r="O55" i="63" s="1"/>
  <c r="N56" i="63"/>
  <c r="O56" i="63" s="1"/>
  <c r="N58" i="63"/>
  <c r="O58" i="63" s="1"/>
  <c r="N57" i="63"/>
  <c r="O57" i="63" s="1"/>
  <c r="N61" i="63"/>
  <c r="O61" i="63" s="1"/>
  <c r="N59" i="63"/>
  <c r="O59" i="63" s="1"/>
  <c r="N60" i="63"/>
  <c r="O60" i="63" s="1"/>
  <c r="N63" i="63"/>
  <c r="O63" i="63" s="1"/>
  <c r="N62" i="63"/>
  <c r="O62" i="63" s="1"/>
  <c r="N64" i="63"/>
  <c r="O64" i="63" s="1"/>
  <c r="N65" i="63"/>
  <c r="O65" i="63" s="1"/>
  <c r="N67" i="63"/>
  <c r="O67" i="63" s="1"/>
  <c r="N66" i="63"/>
  <c r="O66" i="63" s="1"/>
  <c r="N69" i="63"/>
  <c r="O69" i="63" s="1"/>
  <c r="N68" i="63"/>
  <c r="O68" i="63" s="1"/>
  <c r="N73" i="63"/>
  <c r="O73" i="63" s="1"/>
  <c r="N70" i="63"/>
  <c r="O70" i="63" s="1"/>
  <c r="N75" i="63"/>
  <c r="O75" i="63" s="1"/>
  <c r="N71" i="63"/>
  <c r="O71" i="63" s="1"/>
  <c r="N77" i="63"/>
  <c r="O77" i="63" s="1"/>
  <c r="N72" i="63"/>
  <c r="O72" i="63" s="1"/>
  <c r="N79" i="63"/>
  <c r="O79" i="63" s="1"/>
  <c r="N74" i="63"/>
  <c r="O74" i="63" s="1"/>
  <c r="N76" i="63"/>
  <c r="O76" i="63" s="1"/>
  <c r="N80" i="63"/>
  <c r="O80" i="63" s="1"/>
  <c r="N81" i="63"/>
  <c r="O81" i="63" s="1"/>
  <c r="N78" i="63"/>
  <c r="O78" i="63" s="1"/>
  <c r="N83" i="63"/>
  <c r="O83" i="63" s="1"/>
  <c r="N86" i="63"/>
  <c r="O86" i="63" s="1"/>
  <c r="N82" i="63"/>
  <c r="O82" i="63" s="1"/>
  <c r="N84" i="63"/>
  <c r="O84" i="63" s="1"/>
  <c r="N85" i="63"/>
  <c r="O85" i="63" s="1"/>
  <c r="N87" i="63"/>
  <c r="O87" i="63" s="1"/>
  <c r="N92" i="63"/>
  <c r="O92" i="63" s="1"/>
  <c r="N95" i="63"/>
  <c r="O95" i="63" s="1"/>
  <c r="N94" i="63"/>
  <c r="O94" i="63" s="1"/>
  <c r="N91" i="63"/>
  <c r="O91" i="63" s="1"/>
  <c r="N90" i="63"/>
  <c r="O90" i="63" s="1"/>
  <c r="N93" i="63"/>
  <c r="O93" i="63" s="1"/>
  <c r="N88" i="63"/>
  <c r="O88" i="63" s="1"/>
  <c r="N89" i="63"/>
  <c r="O89" i="63" s="1"/>
  <c r="N96" i="63"/>
  <c r="O96" i="63" s="1"/>
  <c r="N95" i="62"/>
  <c r="O95" i="62" s="1"/>
  <c r="N91" i="62"/>
  <c r="O91" i="62" s="1"/>
  <c r="N93" i="62"/>
  <c r="O93" i="62" s="1"/>
  <c r="N94" i="62"/>
  <c r="O94" i="62" s="1"/>
  <c r="N92" i="62"/>
  <c r="O92" i="62" s="1"/>
  <c r="N97" i="62"/>
  <c r="O97" i="62" s="1"/>
  <c r="N5" i="62"/>
  <c r="O5" i="62" s="1"/>
  <c r="N6" i="62"/>
  <c r="O6" i="62" s="1"/>
  <c r="N4" i="62"/>
  <c r="O4" i="62" s="1"/>
  <c r="N9" i="62"/>
  <c r="O9" i="62" s="1"/>
  <c r="N7" i="62"/>
  <c r="O7" i="62" s="1"/>
  <c r="N8" i="62"/>
  <c r="O8" i="62" s="1"/>
  <c r="N11" i="62"/>
  <c r="O11" i="62" s="1"/>
  <c r="N10" i="62"/>
  <c r="O10" i="62" s="1"/>
  <c r="N13" i="62"/>
  <c r="O13" i="62" s="1"/>
  <c r="N12" i="62"/>
  <c r="O12" i="62" s="1"/>
  <c r="N15" i="62"/>
  <c r="O15" i="62" s="1"/>
  <c r="N14" i="62"/>
  <c r="O14" i="62" s="1"/>
  <c r="N17" i="62"/>
  <c r="O17" i="62" s="1"/>
  <c r="N18" i="62"/>
  <c r="O18" i="62" s="1"/>
  <c r="N16" i="62"/>
  <c r="O16" i="62" s="1"/>
  <c r="N20" i="62"/>
  <c r="O20" i="62" s="1"/>
  <c r="N19" i="62"/>
  <c r="O19" i="62" s="1"/>
  <c r="N21" i="62"/>
  <c r="O21" i="62" s="1"/>
  <c r="N24" i="62"/>
  <c r="O24" i="62" s="1"/>
  <c r="N22" i="62"/>
  <c r="O22" i="62" s="1"/>
  <c r="N23" i="62"/>
  <c r="O23" i="62" s="1"/>
  <c r="N25" i="62"/>
  <c r="O25" i="62" s="1"/>
  <c r="N26" i="62"/>
  <c r="O26" i="62" s="1"/>
  <c r="N28" i="62"/>
  <c r="O28" i="62" s="1"/>
  <c r="N27" i="62"/>
  <c r="O27" i="62" s="1"/>
  <c r="N29" i="62"/>
  <c r="O29" i="62" s="1"/>
  <c r="N30" i="62"/>
  <c r="O30" i="62" s="1"/>
  <c r="N31" i="62"/>
  <c r="O31" i="62" s="1"/>
  <c r="N32" i="62"/>
  <c r="O32" i="62" s="1"/>
  <c r="N33" i="62"/>
  <c r="O33" i="62" s="1"/>
  <c r="N34" i="62"/>
  <c r="O34" i="62" s="1"/>
  <c r="N35" i="62"/>
  <c r="O35" i="62" s="1"/>
  <c r="N37" i="62"/>
  <c r="O37" i="62" s="1"/>
  <c r="N36" i="62"/>
  <c r="O36" i="62" s="1"/>
  <c r="N39" i="62"/>
  <c r="O39" i="62" s="1"/>
  <c r="N40" i="62"/>
  <c r="O40" i="62" s="1"/>
  <c r="N38" i="62"/>
  <c r="O38" i="62" s="1"/>
  <c r="N42" i="62"/>
  <c r="O42" i="62" s="1"/>
  <c r="N41" i="62"/>
  <c r="O41" i="62" s="1"/>
  <c r="N44" i="62"/>
  <c r="O44" i="62" s="1"/>
  <c r="N43" i="62"/>
  <c r="O43" i="62" s="1"/>
  <c r="N47" i="62"/>
  <c r="O47" i="62" s="1"/>
  <c r="N46" i="62"/>
  <c r="O46" i="62" s="1"/>
  <c r="N45" i="62"/>
  <c r="O45" i="62" s="1"/>
  <c r="N49" i="62"/>
  <c r="O49" i="62" s="1"/>
  <c r="N48" i="62"/>
  <c r="O48" i="62" s="1"/>
  <c r="N51" i="62"/>
  <c r="O51" i="62" s="1"/>
  <c r="N53" i="62"/>
  <c r="O53" i="62" s="1"/>
  <c r="N50" i="62"/>
  <c r="O50" i="62" s="1"/>
  <c r="N55" i="62"/>
  <c r="O55" i="62" s="1"/>
  <c r="N52" i="62"/>
  <c r="O52" i="62" s="1"/>
  <c r="N56" i="62"/>
  <c r="O56" i="62" s="1"/>
  <c r="N54" i="62"/>
  <c r="O54" i="62" s="1"/>
  <c r="N57" i="62"/>
  <c r="O57" i="62" s="1"/>
  <c r="N59" i="62"/>
  <c r="O59" i="62" s="1"/>
  <c r="N58" i="62"/>
  <c r="O58" i="62" s="1"/>
  <c r="N60" i="62"/>
  <c r="O60" i="62" s="1"/>
  <c r="N61" i="62"/>
  <c r="O61" i="62" s="1"/>
  <c r="N62" i="62"/>
  <c r="O62" i="62" s="1"/>
  <c r="N63" i="62"/>
  <c r="O63" i="62" s="1"/>
  <c r="N66" i="62"/>
  <c r="O66" i="62" s="1"/>
  <c r="N64" i="62"/>
  <c r="O64" i="62" s="1"/>
  <c r="N67" i="62"/>
  <c r="O67" i="62" s="1"/>
  <c r="N65" i="62"/>
  <c r="O65" i="62" s="1"/>
  <c r="N69" i="62"/>
  <c r="O69" i="62" s="1"/>
  <c r="N70" i="62"/>
  <c r="O70" i="62" s="1"/>
  <c r="N68" i="62"/>
  <c r="O68" i="62" s="1"/>
  <c r="N72" i="62"/>
  <c r="O72" i="62" s="1"/>
  <c r="N71" i="62"/>
  <c r="O71" i="62" s="1"/>
  <c r="N74" i="62"/>
  <c r="O74" i="62" s="1"/>
  <c r="N73" i="62"/>
  <c r="O73" i="62" s="1"/>
  <c r="N75" i="62"/>
  <c r="O75" i="62" s="1"/>
  <c r="N76" i="62"/>
  <c r="O76" i="62" s="1"/>
  <c r="N79" i="62"/>
  <c r="O79" i="62" s="1"/>
  <c r="N80" i="62"/>
  <c r="O80" i="62" s="1"/>
  <c r="N78" i="62"/>
  <c r="O78" i="62" s="1"/>
  <c r="N77" i="62"/>
  <c r="O77" i="62" s="1"/>
  <c r="N83" i="62"/>
  <c r="O83" i="62" s="1"/>
  <c r="N85" i="62"/>
  <c r="O85" i="62" s="1"/>
  <c r="N82" i="62"/>
  <c r="O82" i="62" s="1"/>
  <c r="N84" i="62"/>
  <c r="O84" i="62" s="1"/>
  <c r="N81" i="62"/>
  <c r="O81" i="62" s="1"/>
  <c r="N87" i="62"/>
  <c r="O87" i="62" s="1"/>
  <c r="N86" i="62"/>
  <c r="O86" i="62" s="1"/>
  <c r="N88" i="62"/>
  <c r="O88" i="62" s="1"/>
  <c r="N96" i="62"/>
  <c r="O96" i="62" s="1"/>
  <c r="N3" i="62"/>
  <c r="O3" i="62" s="1"/>
  <c r="N89" i="62"/>
  <c r="O89" i="62" s="1"/>
  <c r="N96" i="61"/>
  <c r="O96" i="61" s="1"/>
  <c r="N3" i="61"/>
  <c r="O3" i="61" s="1"/>
  <c r="N87" i="61"/>
  <c r="O87" i="61" s="1"/>
  <c r="N91" i="61"/>
  <c r="O91" i="61" s="1"/>
  <c r="N93" i="61"/>
  <c r="O93" i="61" s="1"/>
  <c r="N92" i="61"/>
  <c r="O92" i="61" s="1"/>
  <c r="N95" i="61"/>
  <c r="O95" i="61" s="1"/>
  <c r="N94" i="61"/>
  <c r="O94" i="61" s="1"/>
  <c r="N89" i="61"/>
  <c r="O89" i="61" s="1"/>
  <c r="N97" i="61"/>
  <c r="O97" i="61" s="1"/>
  <c r="N4" i="61"/>
  <c r="O4" i="61" s="1"/>
  <c r="N5" i="61"/>
  <c r="O5" i="61" s="1"/>
  <c r="N6" i="61"/>
  <c r="O6" i="61" s="1"/>
  <c r="N8" i="61"/>
  <c r="O8" i="61" s="1"/>
  <c r="N10" i="61"/>
  <c r="O10" i="61" s="1"/>
  <c r="N7" i="61"/>
  <c r="O7" i="61" s="1"/>
  <c r="N9" i="61"/>
  <c r="O9" i="61" s="1"/>
  <c r="N11" i="61"/>
  <c r="O11" i="61" s="1"/>
  <c r="N12" i="61"/>
  <c r="O12" i="61" s="1"/>
  <c r="N14" i="61"/>
  <c r="O14" i="61" s="1"/>
  <c r="N13" i="61"/>
  <c r="O13" i="61" s="1"/>
  <c r="N15" i="61"/>
  <c r="O15" i="61" s="1"/>
  <c r="N16" i="61"/>
  <c r="O16" i="61" s="1"/>
  <c r="N18" i="61"/>
  <c r="O18" i="61" s="1"/>
  <c r="N19" i="61"/>
  <c r="O19" i="61" s="1"/>
  <c r="N17" i="61"/>
  <c r="O17" i="61" s="1"/>
  <c r="N20" i="61"/>
  <c r="O20" i="61" s="1"/>
  <c r="N21" i="61"/>
  <c r="O21" i="61" s="1"/>
  <c r="N22" i="61"/>
  <c r="O22" i="61" s="1"/>
  <c r="N25" i="61"/>
  <c r="O25" i="61" s="1"/>
  <c r="N23" i="61"/>
  <c r="O23" i="61" s="1"/>
  <c r="N30" i="61"/>
  <c r="O30" i="61" s="1"/>
  <c r="N24" i="61"/>
  <c r="O24" i="61" s="1"/>
  <c r="N28" i="61"/>
  <c r="O28" i="61" s="1"/>
  <c r="N26" i="61"/>
  <c r="O26" i="61" s="1"/>
  <c r="N27" i="61"/>
  <c r="O27" i="61" s="1"/>
  <c r="N29" i="61"/>
  <c r="O29" i="61" s="1"/>
  <c r="N31" i="61"/>
  <c r="O31" i="61" s="1"/>
  <c r="N32" i="61"/>
  <c r="O32" i="61" s="1"/>
  <c r="N34" i="61"/>
  <c r="O34" i="61" s="1"/>
  <c r="N33" i="61"/>
  <c r="O33" i="61" s="1"/>
  <c r="N35" i="61"/>
  <c r="O35" i="61" s="1"/>
  <c r="N37" i="61"/>
  <c r="O37" i="61" s="1"/>
  <c r="N41" i="61"/>
  <c r="O41" i="61" s="1"/>
  <c r="N36" i="61"/>
  <c r="O36" i="61" s="1"/>
  <c r="N39" i="61"/>
  <c r="O39" i="61" s="1"/>
  <c r="N38" i="61"/>
  <c r="O38" i="61" s="1"/>
  <c r="N40" i="61"/>
  <c r="O40" i="61" s="1"/>
  <c r="N44" i="61"/>
  <c r="O44" i="61" s="1"/>
  <c r="N42" i="61"/>
  <c r="O42" i="61" s="1"/>
  <c r="N43" i="61"/>
  <c r="O43" i="61" s="1"/>
  <c r="N45" i="61"/>
  <c r="O45" i="61" s="1"/>
  <c r="N47" i="61"/>
  <c r="O47" i="61" s="1"/>
  <c r="N48" i="61"/>
  <c r="O48" i="61" s="1"/>
  <c r="N46" i="61"/>
  <c r="O46" i="61" s="1"/>
  <c r="N50" i="61"/>
  <c r="O50" i="61" s="1"/>
  <c r="N51" i="61"/>
  <c r="O51" i="61" s="1"/>
  <c r="N49" i="61"/>
  <c r="O49" i="61" s="1"/>
  <c r="N53" i="61"/>
  <c r="O53" i="61" s="1"/>
  <c r="N54" i="61"/>
  <c r="O54" i="61" s="1"/>
  <c r="N52" i="61"/>
  <c r="O52" i="61" s="1"/>
  <c r="N55" i="61"/>
  <c r="O55" i="61" s="1"/>
  <c r="N58" i="61"/>
  <c r="O58" i="61" s="1"/>
  <c r="N56" i="61"/>
  <c r="O56" i="61" s="1"/>
  <c r="N59" i="61"/>
  <c r="O59" i="61" s="1"/>
  <c r="N57" i="61"/>
  <c r="O57" i="61" s="1"/>
  <c r="N60" i="61"/>
  <c r="O60" i="61" s="1"/>
  <c r="N61" i="61"/>
  <c r="O61" i="61" s="1"/>
  <c r="N64" i="61"/>
  <c r="O64" i="61" s="1"/>
  <c r="N63" i="61"/>
  <c r="O63" i="61" s="1"/>
  <c r="N62" i="61"/>
  <c r="O62" i="61" s="1"/>
  <c r="N66" i="61"/>
  <c r="O66" i="61" s="1"/>
  <c r="N68" i="61"/>
  <c r="O68" i="61" s="1"/>
  <c r="N65" i="61"/>
  <c r="O65" i="61" s="1"/>
  <c r="N69" i="61"/>
  <c r="O69" i="61" s="1"/>
  <c r="N67" i="61"/>
  <c r="O67" i="61" s="1"/>
  <c r="N70" i="61"/>
  <c r="O70" i="61" s="1"/>
  <c r="N73" i="61"/>
  <c r="O73" i="61" s="1"/>
  <c r="N71" i="61"/>
  <c r="O71" i="61" s="1"/>
  <c r="N72" i="61"/>
  <c r="O72" i="61" s="1"/>
  <c r="N75" i="61"/>
  <c r="O75" i="61" s="1"/>
  <c r="N74" i="61"/>
  <c r="O74" i="61" s="1"/>
  <c r="N76" i="61"/>
  <c r="O76" i="61" s="1"/>
  <c r="N78" i="61"/>
  <c r="O78" i="61" s="1"/>
  <c r="N82" i="61"/>
  <c r="O82" i="61" s="1"/>
  <c r="N77" i="61"/>
  <c r="O77" i="61" s="1"/>
  <c r="N80" i="61"/>
  <c r="O80" i="61" s="1"/>
  <c r="N79" i="61"/>
  <c r="O79" i="61" s="1"/>
  <c r="N85" i="61"/>
  <c r="O85" i="61" s="1"/>
  <c r="N81" i="61"/>
  <c r="O81" i="61" s="1"/>
  <c r="N84" i="61"/>
  <c r="O84" i="61" s="1"/>
  <c r="N83" i="61"/>
  <c r="O83" i="61" s="1"/>
  <c r="N86" i="61"/>
  <c r="O86" i="61" s="1"/>
  <c r="N88" i="61"/>
  <c r="O88" i="61" s="1"/>
  <c r="N90" i="61"/>
  <c r="O90" i="61" s="1"/>
  <c r="L95" i="60"/>
  <c r="M95" i="60" s="1"/>
  <c r="L96" i="60"/>
  <c r="M96" i="60" s="1"/>
  <c r="L3" i="60"/>
  <c r="M3" i="60" s="1"/>
  <c r="L90" i="60"/>
  <c r="M90" i="60" s="1"/>
  <c r="L91" i="60"/>
  <c r="M91" i="60" s="1"/>
  <c r="L92" i="60"/>
  <c r="M92" i="60" s="1"/>
  <c r="L97" i="60"/>
  <c r="M97" i="60" s="1"/>
  <c r="L4" i="60"/>
  <c r="M4" i="60" s="1"/>
  <c r="L6" i="60"/>
  <c r="M6" i="60" s="1"/>
  <c r="L5" i="60"/>
  <c r="M5" i="60" s="1"/>
  <c r="L7" i="60"/>
  <c r="M7" i="60" s="1"/>
  <c r="L9" i="60"/>
  <c r="M9" i="60" s="1"/>
  <c r="L8" i="60"/>
  <c r="M8" i="60" s="1"/>
  <c r="L10" i="60"/>
  <c r="M10" i="60" s="1"/>
  <c r="L12" i="60"/>
  <c r="M12" i="60" s="1"/>
  <c r="L11" i="60"/>
  <c r="M11" i="60" s="1"/>
  <c r="L15" i="60"/>
  <c r="M15" i="60" s="1"/>
  <c r="L14" i="60"/>
  <c r="M14" i="60" s="1"/>
  <c r="L13" i="60"/>
  <c r="M13" i="60" s="1"/>
  <c r="L17" i="60"/>
  <c r="M17" i="60" s="1"/>
  <c r="L16" i="60"/>
  <c r="M16" i="60" s="1"/>
  <c r="L18" i="60"/>
  <c r="M18" i="60" s="1"/>
  <c r="L19" i="60"/>
  <c r="M19" i="60" s="1"/>
  <c r="L21" i="60"/>
  <c r="M21" i="60" s="1"/>
  <c r="L20" i="60"/>
  <c r="M20" i="60" s="1"/>
  <c r="L25" i="60"/>
  <c r="M25" i="60" s="1"/>
  <c r="L22" i="60"/>
  <c r="M22" i="60" s="1"/>
  <c r="L24" i="60"/>
  <c r="M24" i="60" s="1"/>
  <c r="L27" i="60"/>
  <c r="M27" i="60" s="1"/>
  <c r="L23" i="60"/>
  <c r="M23" i="60" s="1"/>
  <c r="L26" i="60"/>
  <c r="M26" i="60" s="1"/>
  <c r="L28" i="60"/>
  <c r="M28" i="60" s="1"/>
  <c r="L31" i="60"/>
  <c r="M31" i="60" s="1"/>
  <c r="L29" i="60"/>
  <c r="M29" i="60" s="1"/>
  <c r="L30" i="60"/>
  <c r="M30" i="60" s="1"/>
  <c r="L33" i="60"/>
  <c r="M33" i="60" s="1"/>
  <c r="L35" i="60"/>
  <c r="M35" i="60" s="1"/>
  <c r="L32" i="60"/>
  <c r="M32" i="60" s="1"/>
  <c r="L37" i="60"/>
  <c r="M37" i="60" s="1"/>
  <c r="L34" i="60"/>
  <c r="M34" i="60" s="1"/>
  <c r="L39" i="60"/>
  <c r="M39" i="60" s="1"/>
  <c r="L36" i="60"/>
  <c r="M36" i="60" s="1"/>
  <c r="L38" i="60"/>
  <c r="M38" i="60" s="1"/>
  <c r="L41" i="60"/>
  <c r="M41" i="60" s="1"/>
  <c r="L44" i="60"/>
  <c r="M44" i="60" s="1"/>
  <c r="L40" i="60"/>
  <c r="M40" i="60" s="1"/>
  <c r="L43" i="60"/>
  <c r="M43" i="60" s="1"/>
  <c r="L42" i="60"/>
  <c r="M42" i="60" s="1"/>
  <c r="L47" i="60"/>
  <c r="M47" i="60" s="1"/>
  <c r="L45" i="60"/>
  <c r="M45" i="60" s="1"/>
  <c r="L46" i="60"/>
  <c r="M46" i="60" s="1"/>
  <c r="L48" i="60"/>
  <c r="M48" i="60" s="1"/>
  <c r="L49" i="60"/>
  <c r="M49" i="60" s="1"/>
  <c r="L50" i="60"/>
  <c r="M50" i="60" s="1"/>
  <c r="L51" i="60"/>
  <c r="M51" i="60" s="1"/>
  <c r="L53" i="60"/>
  <c r="M53" i="60" s="1"/>
  <c r="L52" i="60"/>
  <c r="M52" i="60" s="1"/>
  <c r="L55" i="60"/>
  <c r="M55" i="60" s="1"/>
  <c r="L54" i="60"/>
  <c r="M54" i="60" s="1"/>
  <c r="L56" i="60"/>
  <c r="M56" i="60" s="1"/>
  <c r="L57" i="60"/>
  <c r="M57" i="60" s="1"/>
  <c r="L58" i="60"/>
  <c r="M58" i="60" s="1"/>
  <c r="L61" i="60"/>
  <c r="M61" i="60" s="1"/>
  <c r="L62" i="60"/>
  <c r="M62" i="60" s="1"/>
  <c r="L59" i="60"/>
  <c r="M59" i="60" s="1"/>
  <c r="L60" i="60"/>
  <c r="M60" i="60" s="1"/>
  <c r="L63" i="60"/>
  <c r="M63" i="60" s="1"/>
  <c r="L66" i="60"/>
  <c r="M66" i="60" s="1"/>
  <c r="L65" i="60"/>
  <c r="M65" i="60" s="1"/>
  <c r="L64" i="60"/>
  <c r="M64" i="60" s="1"/>
  <c r="L67" i="60"/>
  <c r="M67" i="60" s="1"/>
  <c r="L68" i="60"/>
  <c r="M68" i="60" s="1"/>
  <c r="L69" i="60"/>
  <c r="M69" i="60" s="1"/>
  <c r="L70" i="60"/>
  <c r="M70" i="60" s="1"/>
  <c r="L72" i="60"/>
  <c r="M72" i="60" s="1"/>
  <c r="L74" i="60"/>
  <c r="M74" i="60" s="1"/>
  <c r="L71" i="60"/>
  <c r="M71" i="60" s="1"/>
  <c r="L73" i="60"/>
  <c r="M73" i="60" s="1"/>
  <c r="L76" i="60"/>
  <c r="M76" i="60" s="1"/>
  <c r="L77" i="60"/>
  <c r="M77" i="60" s="1"/>
  <c r="L75" i="60"/>
  <c r="M75" i="60" s="1"/>
  <c r="L80" i="60"/>
  <c r="M80" i="60" s="1"/>
  <c r="L79" i="60"/>
  <c r="M79" i="60" s="1"/>
  <c r="L78" i="60"/>
  <c r="M78" i="60" s="1"/>
  <c r="L84" i="60"/>
  <c r="M84" i="60" s="1"/>
  <c r="L82" i="60"/>
  <c r="M82" i="60" s="1"/>
  <c r="L81" i="60"/>
  <c r="M81" i="60" s="1"/>
  <c r="L85" i="60"/>
  <c r="M85" i="60" s="1"/>
  <c r="L83" i="60"/>
  <c r="M83" i="60" s="1"/>
  <c r="L87" i="60"/>
  <c r="M87" i="60" s="1"/>
  <c r="L88" i="60"/>
  <c r="M88" i="60" s="1"/>
  <c r="L89" i="60"/>
  <c r="M89" i="60" s="1"/>
  <c r="L86" i="60"/>
  <c r="M86" i="60" s="1"/>
  <c r="L94" i="60"/>
  <c r="M94" i="60" s="1"/>
  <c r="L95" i="59"/>
  <c r="M95" i="59" s="1"/>
  <c r="L96" i="59"/>
  <c r="M96" i="59" s="1"/>
  <c r="L3" i="59"/>
  <c r="M3" i="59" s="1"/>
  <c r="L91" i="59"/>
  <c r="M91" i="59" s="1"/>
  <c r="L90" i="59"/>
  <c r="M90" i="59" s="1"/>
  <c r="L89" i="59"/>
  <c r="M89" i="59" s="1"/>
  <c r="L93" i="59"/>
  <c r="M93" i="59" s="1"/>
  <c r="L92" i="59"/>
  <c r="M92" i="59" s="1"/>
  <c r="L97" i="59"/>
  <c r="M97" i="59" s="1"/>
  <c r="L4" i="59"/>
  <c r="M4" i="59" s="1"/>
  <c r="L5" i="59"/>
  <c r="M5" i="59" s="1"/>
  <c r="L6" i="59"/>
  <c r="M6" i="59" s="1"/>
  <c r="L8" i="59"/>
  <c r="M8" i="59" s="1"/>
  <c r="L9" i="59"/>
  <c r="M9" i="59" s="1"/>
  <c r="L7" i="59"/>
  <c r="M7" i="59" s="1"/>
  <c r="L11" i="59"/>
  <c r="M11" i="59" s="1"/>
  <c r="L12" i="59"/>
  <c r="M12" i="59" s="1"/>
  <c r="L15" i="59"/>
  <c r="M15" i="59" s="1"/>
  <c r="L10" i="59"/>
  <c r="M10" i="59" s="1"/>
  <c r="L13" i="59"/>
  <c r="M13" i="59" s="1"/>
  <c r="L14" i="59"/>
  <c r="M14" i="59" s="1"/>
  <c r="L16" i="59"/>
  <c r="M16" i="59" s="1"/>
  <c r="L17" i="59"/>
  <c r="M17" i="59" s="1"/>
  <c r="L18" i="59"/>
  <c r="M18" i="59" s="1"/>
  <c r="L19" i="59"/>
  <c r="M19" i="59" s="1"/>
  <c r="L22" i="59"/>
  <c r="M22" i="59" s="1"/>
  <c r="L21" i="59"/>
  <c r="M21" i="59" s="1"/>
  <c r="L20" i="59"/>
  <c r="M20" i="59" s="1"/>
  <c r="L24" i="59"/>
  <c r="M24" i="59" s="1"/>
  <c r="L25" i="59"/>
  <c r="M25" i="59" s="1"/>
  <c r="L23" i="59"/>
  <c r="M23" i="59" s="1"/>
  <c r="L27" i="59"/>
  <c r="M27" i="59" s="1"/>
  <c r="L30" i="59"/>
  <c r="M30" i="59" s="1"/>
  <c r="L26" i="59"/>
  <c r="M26" i="59" s="1"/>
  <c r="L29" i="59"/>
  <c r="M29" i="59" s="1"/>
  <c r="L31" i="59"/>
  <c r="M31" i="59" s="1"/>
  <c r="L28" i="59"/>
  <c r="M28" i="59" s="1"/>
  <c r="L34" i="59"/>
  <c r="M34" i="59" s="1"/>
  <c r="L33" i="59"/>
  <c r="M33" i="59" s="1"/>
  <c r="L32" i="59"/>
  <c r="M32" i="59" s="1"/>
  <c r="L35" i="59"/>
  <c r="M35" i="59" s="1"/>
  <c r="L36" i="59"/>
  <c r="M36" i="59" s="1"/>
  <c r="L38" i="59"/>
  <c r="M38" i="59" s="1"/>
  <c r="L39" i="59"/>
  <c r="M39" i="59" s="1"/>
  <c r="L41" i="59"/>
  <c r="M41" i="59" s="1"/>
  <c r="L37" i="59"/>
  <c r="M37" i="59" s="1"/>
  <c r="L40" i="59"/>
  <c r="M40" i="59" s="1"/>
  <c r="L43" i="59"/>
  <c r="M43" i="59" s="1"/>
  <c r="L42" i="59"/>
  <c r="M42" i="59" s="1"/>
  <c r="L45" i="59"/>
  <c r="M45" i="59" s="1"/>
  <c r="L46" i="59"/>
  <c r="M46" i="59" s="1"/>
  <c r="L47" i="59"/>
  <c r="M47" i="59" s="1"/>
  <c r="L44" i="59"/>
  <c r="M44" i="59" s="1"/>
  <c r="L48" i="59"/>
  <c r="M48" i="59" s="1"/>
  <c r="L50" i="59"/>
  <c r="M50" i="59" s="1"/>
  <c r="L49" i="59"/>
  <c r="M49" i="59" s="1"/>
  <c r="L53" i="59"/>
  <c r="M53" i="59" s="1"/>
  <c r="L51" i="59"/>
  <c r="M51" i="59" s="1"/>
  <c r="L54" i="59"/>
  <c r="M54" i="59" s="1"/>
  <c r="L52" i="59"/>
  <c r="M52" i="59" s="1"/>
  <c r="L56" i="59"/>
  <c r="M56" i="59" s="1"/>
  <c r="L55" i="59"/>
  <c r="M55" i="59" s="1"/>
  <c r="L59" i="59"/>
  <c r="M59" i="59" s="1"/>
  <c r="L58" i="59"/>
  <c r="M58" i="59" s="1"/>
  <c r="L57" i="59"/>
  <c r="M57" i="59" s="1"/>
  <c r="L60" i="59"/>
  <c r="M60" i="59" s="1"/>
  <c r="L65" i="59"/>
  <c r="M65" i="59" s="1"/>
  <c r="L63" i="59"/>
  <c r="M63" i="59" s="1"/>
  <c r="L61" i="59"/>
  <c r="M61" i="59" s="1"/>
  <c r="L62" i="59"/>
  <c r="M62" i="59" s="1"/>
  <c r="L64" i="59"/>
  <c r="M64" i="59" s="1"/>
  <c r="L67" i="59"/>
  <c r="M67" i="59" s="1"/>
  <c r="L66" i="59"/>
  <c r="M66" i="59" s="1"/>
  <c r="L69" i="59"/>
  <c r="M69" i="59" s="1"/>
  <c r="L70" i="59"/>
  <c r="M70" i="59" s="1"/>
  <c r="L68" i="59"/>
  <c r="M68" i="59" s="1"/>
  <c r="L71" i="59"/>
  <c r="M71" i="59" s="1"/>
  <c r="L73" i="59"/>
  <c r="M73" i="59" s="1"/>
  <c r="L72" i="59"/>
  <c r="M72" i="59" s="1"/>
  <c r="L74" i="59"/>
  <c r="M74" i="59" s="1"/>
  <c r="L76" i="59"/>
  <c r="M76" i="59" s="1"/>
  <c r="L75" i="59"/>
  <c r="M75" i="59" s="1"/>
  <c r="L78" i="59"/>
  <c r="M78" i="59" s="1"/>
  <c r="L79" i="59"/>
  <c r="M79" i="59" s="1"/>
  <c r="L77" i="59"/>
  <c r="M77" i="59" s="1"/>
  <c r="L81" i="59"/>
  <c r="M81" i="59" s="1"/>
  <c r="L82" i="59"/>
  <c r="M82" i="59" s="1"/>
  <c r="L84" i="59"/>
  <c r="M84" i="59" s="1"/>
  <c r="L80" i="59"/>
  <c r="M80" i="59" s="1"/>
  <c r="L83" i="59"/>
  <c r="M83" i="59" s="1"/>
  <c r="L85" i="59"/>
  <c r="M85" i="59" s="1"/>
  <c r="L86" i="59"/>
  <c r="M86" i="59" s="1"/>
  <c r="L88" i="59"/>
  <c r="M88" i="59" s="1"/>
  <c r="L87" i="59"/>
  <c r="M87" i="59" s="1"/>
  <c r="L97" i="58"/>
  <c r="M97" i="58" s="1"/>
  <c r="L5" i="58"/>
  <c r="M5" i="58" s="1"/>
  <c r="L4" i="58"/>
  <c r="M4" i="58" s="1"/>
  <c r="L7" i="58"/>
  <c r="M7" i="58" s="1"/>
  <c r="L6" i="58"/>
  <c r="M6" i="58" s="1"/>
  <c r="L8" i="58"/>
  <c r="M8" i="58" s="1"/>
  <c r="L9" i="58"/>
  <c r="M9" i="58" s="1"/>
  <c r="L10" i="58"/>
  <c r="M10" i="58" s="1"/>
  <c r="L11" i="58"/>
  <c r="M11" i="58" s="1"/>
  <c r="L13" i="58"/>
  <c r="M13" i="58" s="1"/>
  <c r="L12" i="58"/>
  <c r="M12" i="58" s="1"/>
  <c r="L14" i="58"/>
  <c r="M14" i="58" s="1"/>
  <c r="L17" i="58"/>
  <c r="M17" i="58" s="1"/>
  <c r="L16" i="58"/>
  <c r="M16" i="58" s="1"/>
  <c r="L20" i="58"/>
  <c r="M20" i="58" s="1"/>
  <c r="L15" i="58"/>
  <c r="M15" i="58" s="1"/>
  <c r="L19" i="58"/>
  <c r="M19" i="58" s="1"/>
  <c r="L18" i="58"/>
  <c r="M18" i="58" s="1"/>
  <c r="L21" i="58"/>
  <c r="M21" i="58" s="1"/>
  <c r="L22" i="58"/>
  <c r="M22" i="58" s="1"/>
  <c r="L26" i="58"/>
  <c r="M26" i="58" s="1"/>
  <c r="L24" i="58"/>
  <c r="M24" i="58" s="1"/>
  <c r="L23" i="58"/>
  <c r="M23" i="58" s="1"/>
  <c r="L27" i="58"/>
  <c r="M27" i="58" s="1"/>
  <c r="L28" i="58"/>
  <c r="M28" i="58" s="1"/>
  <c r="L25" i="58"/>
  <c r="M25" i="58" s="1"/>
  <c r="L30" i="58"/>
  <c r="M30" i="58" s="1"/>
  <c r="L29" i="58"/>
  <c r="M29" i="58" s="1"/>
  <c r="L31" i="58"/>
  <c r="M31" i="58" s="1"/>
  <c r="L32" i="58"/>
  <c r="M32" i="58" s="1"/>
  <c r="L33" i="58"/>
  <c r="M33" i="58" s="1"/>
  <c r="L35" i="58"/>
  <c r="M35" i="58" s="1"/>
  <c r="L34" i="58"/>
  <c r="M34" i="58" s="1"/>
  <c r="L37" i="58"/>
  <c r="M37" i="58" s="1"/>
  <c r="L36" i="58"/>
  <c r="M36" i="58" s="1"/>
  <c r="L38" i="58"/>
  <c r="M38" i="58" s="1"/>
  <c r="L40" i="58"/>
  <c r="M40" i="58" s="1"/>
  <c r="L39" i="58"/>
  <c r="M39" i="58" s="1"/>
  <c r="L41" i="58"/>
  <c r="M41" i="58" s="1"/>
  <c r="L42" i="58"/>
  <c r="M42" i="58" s="1"/>
  <c r="L43" i="58"/>
  <c r="M43" i="58" s="1"/>
  <c r="L44" i="58"/>
  <c r="M44" i="58" s="1"/>
  <c r="L48" i="58"/>
  <c r="M48" i="58" s="1"/>
  <c r="L49" i="58"/>
  <c r="M49" i="58" s="1"/>
  <c r="L46" i="58"/>
  <c r="M46" i="58" s="1"/>
  <c r="L45" i="58"/>
  <c r="M45" i="58" s="1"/>
  <c r="L50" i="58"/>
  <c r="M50" i="58" s="1"/>
  <c r="L47" i="58"/>
  <c r="M47" i="58" s="1"/>
  <c r="L52" i="58"/>
  <c r="M52" i="58" s="1"/>
  <c r="L53" i="58"/>
  <c r="M53" i="58" s="1"/>
  <c r="L51" i="58"/>
  <c r="M51" i="58" s="1"/>
  <c r="L56" i="58"/>
  <c r="M56" i="58" s="1"/>
  <c r="L55" i="58"/>
  <c r="M55" i="58" s="1"/>
  <c r="L54" i="58"/>
  <c r="M54" i="58" s="1"/>
  <c r="L57" i="58"/>
  <c r="M57" i="58" s="1"/>
  <c r="L58" i="58"/>
  <c r="M58" i="58" s="1"/>
  <c r="L60" i="58"/>
  <c r="M60" i="58" s="1"/>
  <c r="L59" i="58"/>
  <c r="M59" i="58" s="1"/>
  <c r="L62" i="58"/>
  <c r="M62" i="58" s="1"/>
  <c r="L61" i="58"/>
  <c r="M61" i="58" s="1"/>
  <c r="L64" i="58"/>
  <c r="M64" i="58" s="1"/>
  <c r="L63" i="58"/>
  <c r="M63" i="58" s="1"/>
  <c r="L65" i="58"/>
  <c r="M65" i="58" s="1"/>
  <c r="L66" i="58"/>
  <c r="M66" i="58" s="1"/>
  <c r="L68" i="58"/>
  <c r="M68" i="58" s="1"/>
  <c r="L67" i="58"/>
  <c r="M67" i="58" s="1"/>
  <c r="L71" i="58"/>
  <c r="M71" i="58" s="1"/>
  <c r="L69" i="58"/>
  <c r="M69" i="58" s="1"/>
  <c r="L70" i="58"/>
  <c r="M70" i="58" s="1"/>
  <c r="L73" i="58"/>
  <c r="M73" i="58" s="1"/>
  <c r="L74" i="58"/>
  <c r="M74" i="58" s="1"/>
  <c r="L76" i="58"/>
  <c r="M76" i="58" s="1"/>
  <c r="L78" i="58"/>
  <c r="M78" i="58" s="1"/>
  <c r="L72" i="58"/>
  <c r="M72" i="58" s="1"/>
  <c r="L75" i="58"/>
  <c r="M75" i="58" s="1"/>
  <c r="L77" i="58"/>
  <c r="M77" i="58" s="1"/>
  <c r="L80" i="58"/>
  <c r="M80" i="58" s="1"/>
  <c r="L79" i="58"/>
  <c r="M79" i="58" s="1"/>
  <c r="L82" i="58"/>
  <c r="M82" i="58" s="1"/>
  <c r="L85" i="58"/>
  <c r="M85" i="58" s="1"/>
  <c r="L84" i="58"/>
  <c r="M84" i="58" s="1"/>
  <c r="L81" i="58"/>
  <c r="M81" i="58" s="1"/>
  <c r="L88" i="58"/>
  <c r="M88" i="58" s="1"/>
  <c r="L83" i="58"/>
  <c r="M83" i="58" s="1"/>
  <c r="L86" i="58"/>
  <c r="M86" i="58" s="1"/>
  <c r="L89" i="58"/>
  <c r="M89" i="58" s="1"/>
  <c r="L87" i="58"/>
  <c r="M87" i="58" s="1"/>
  <c r="L90" i="58"/>
  <c r="M90" i="58" s="1"/>
  <c r="L91" i="58"/>
  <c r="M91" i="58" s="1"/>
  <c r="L94" i="58"/>
  <c r="M94" i="58" s="1"/>
  <c r="L96" i="58"/>
  <c r="M96" i="58" s="1"/>
  <c r="L95" i="58"/>
  <c r="M95" i="58" s="1"/>
  <c r="L93" i="58"/>
  <c r="M93" i="58" s="1"/>
  <c r="L92" i="58"/>
  <c r="M92" i="58" s="1"/>
  <c r="M98" i="57"/>
  <c r="K98" i="57"/>
  <c r="J98" i="57"/>
  <c r="K97" i="57"/>
  <c r="AH25" i="55"/>
  <c r="AK25" i="55"/>
  <c r="AT25" i="55"/>
  <c r="K25" i="55"/>
  <c r="AW25" i="55"/>
  <c r="N25" i="55"/>
  <c r="AU25" i="55"/>
  <c r="AK24" i="51"/>
  <c r="AE24" i="51"/>
  <c r="AG24" i="51"/>
  <c r="AM24" i="51"/>
  <c r="L25" i="55"/>
  <c r="J25" i="55"/>
  <c r="H24" i="52"/>
  <c r="N24" i="52"/>
  <c r="M24" i="52"/>
  <c r="G24" i="52"/>
  <c r="AV25" i="55"/>
  <c r="M25" i="55"/>
  <c r="K24" i="50"/>
  <c r="Q24" i="50"/>
  <c r="AC24" i="51"/>
  <c r="AH24" i="51"/>
  <c r="AI24" i="51"/>
  <c r="AB24" i="51"/>
  <c r="I24" i="52"/>
  <c r="O24" i="52"/>
  <c r="BA24" i="35"/>
  <c r="AQ24" i="35" s="1"/>
  <c r="AZ24" i="35"/>
  <c r="AP24" i="35" s="1"/>
  <c r="AX24" i="35"/>
  <c r="AN24" i="35" s="1"/>
  <c r="AY24" i="35"/>
  <c r="AO24" i="35" s="1"/>
  <c r="P24" i="50"/>
  <c r="J24" i="50"/>
  <c r="Q24" i="52"/>
  <c r="K24" i="52"/>
  <c r="N24" i="50"/>
  <c r="H24" i="50"/>
  <c r="G24" i="50"/>
  <c r="M24" i="50"/>
  <c r="AJ24" i="51"/>
  <c r="AD24" i="51"/>
  <c r="O25" i="55"/>
  <c r="R25" i="55" s="1"/>
  <c r="O24" i="50"/>
  <c r="I24" i="50"/>
  <c r="AM25" i="55"/>
  <c r="AF24" i="51"/>
  <c r="AL24" i="51"/>
  <c r="AN24" i="49"/>
  <c r="AK24" i="49"/>
  <c r="AL24" i="49"/>
  <c r="AM24" i="49"/>
  <c r="L24" i="50"/>
  <c r="R24" i="50"/>
  <c r="AX25" i="55"/>
  <c r="J24" i="52"/>
  <c r="P24" i="52"/>
  <c r="AO24" i="33"/>
  <c r="BB24" i="33"/>
  <c r="AZ24" i="33"/>
  <c r="BK24" i="33"/>
  <c r="BC24" i="33"/>
  <c r="BA24" i="33"/>
  <c r="R24" i="52"/>
  <c r="L24" i="52"/>
  <c r="AM24" i="35"/>
  <c r="N78" i="47"/>
  <c r="C79" i="47" s="1"/>
  <c r="I78" i="47"/>
  <c r="H78" i="47"/>
  <c r="K78" i="47"/>
  <c r="F79" i="47"/>
  <c r="L78" i="47"/>
  <c r="D79" i="47"/>
  <c r="J78" i="47"/>
  <c r="E80" i="47"/>
  <c r="G79" i="47"/>
  <c r="M78" i="47"/>
  <c r="L95" i="57" l="1"/>
  <c r="M95" i="57" s="1"/>
  <c r="L94" i="57"/>
  <c r="M94" i="57" s="1"/>
  <c r="L96" i="57"/>
  <c r="M96" i="57" s="1"/>
  <c r="L3" i="57"/>
  <c r="M3" i="57" s="1"/>
  <c r="L92" i="57"/>
  <c r="M92" i="57" s="1"/>
  <c r="L89" i="57"/>
  <c r="M89" i="57" s="1"/>
  <c r="L93" i="57"/>
  <c r="M93" i="57" s="1"/>
  <c r="L97" i="57"/>
  <c r="M97" i="57" s="1"/>
  <c r="L4" i="57"/>
  <c r="M4" i="57" s="1"/>
  <c r="L9" i="57"/>
  <c r="M9" i="57" s="1"/>
  <c r="L5" i="57"/>
  <c r="M5" i="57" s="1"/>
  <c r="L6" i="57"/>
  <c r="M6" i="57" s="1"/>
  <c r="L7" i="57"/>
  <c r="M7" i="57" s="1"/>
  <c r="L8" i="57"/>
  <c r="M8" i="57" s="1"/>
  <c r="L11" i="57"/>
  <c r="M11" i="57" s="1"/>
  <c r="L10" i="57"/>
  <c r="M10" i="57" s="1"/>
  <c r="L12" i="57"/>
  <c r="M12" i="57" s="1"/>
  <c r="L14" i="57"/>
  <c r="M14" i="57" s="1"/>
  <c r="L18" i="57"/>
  <c r="M18" i="57" s="1"/>
  <c r="L17" i="57"/>
  <c r="M17" i="57" s="1"/>
  <c r="L13" i="57"/>
  <c r="M13" i="57" s="1"/>
  <c r="L19" i="57"/>
  <c r="M19" i="57" s="1"/>
  <c r="L16" i="57"/>
  <c r="M16" i="57" s="1"/>
  <c r="L15" i="57"/>
  <c r="M15" i="57" s="1"/>
  <c r="L20" i="57"/>
  <c r="M20" i="57" s="1"/>
  <c r="L21" i="57"/>
  <c r="M21" i="57" s="1"/>
  <c r="L22" i="57"/>
  <c r="M22" i="57" s="1"/>
  <c r="L24" i="57"/>
  <c r="M24" i="57" s="1"/>
  <c r="L23" i="57"/>
  <c r="M23" i="57" s="1"/>
  <c r="L27" i="57"/>
  <c r="M27" i="57" s="1"/>
  <c r="L25" i="57"/>
  <c r="M25" i="57" s="1"/>
  <c r="L26" i="57"/>
  <c r="M26" i="57" s="1"/>
  <c r="L28" i="57"/>
  <c r="M28" i="57" s="1"/>
  <c r="L32" i="57"/>
  <c r="M32" i="57" s="1"/>
  <c r="L31" i="57"/>
  <c r="M31" i="57" s="1"/>
  <c r="L29" i="57"/>
  <c r="M29" i="57" s="1"/>
  <c r="L30" i="57"/>
  <c r="M30" i="57" s="1"/>
  <c r="L33" i="57"/>
  <c r="M33" i="57" s="1"/>
  <c r="L34" i="57"/>
  <c r="M34" i="57" s="1"/>
  <c r="L39" i="57"/>
  <c r="M39" i="57" s="1"/>
  <c r="L35" i="57"/>
  <c r="M35" i="57" s="1"/>
  <c r="L37" i="57"/>
  <c r="M37" i="57" s="1"/>
  <c r="L36" i="57"/>
  <c r="M36" i="57" s="1"/>
  <c r="L38" i="57"/>
  <c r="M38" i="57" s="1"/>
  <c r="L41" i="57"/>
  <c r="M41" i="57" s="1"/>
  <c r="L40" i="57"/>
  <c r="M40" i="57" s="1"/>
  <c r="L44" i="57"/>
  <c r="M44" i="57" s="1"/>
  <c r="L43" i="57"/>
  <c r="M43" i="57" s="1"/>
  <c r="L42" i="57"/>
  <c r="M42" i="57" s="1"/>
  <c r="L45" i="57"/>
  <c r="M45" i="57" s="1"/>
  <c r="L47" i="57"/>
  <c r="M47" i="57" s="1"/>
  <c r="L49" i="57"/>
  <c r="M49" i="57" s="1"/>
  <c r="L46" i="57"/>
  <c r="M46" i="57" s="1"/>
  <c r="L48" i="57"/>
  <c r="M48" i="57" s="1"/>
  <c r="L51" i="57"/>
  <c r="M51" i="57" s="1"/>
  <c r="L53" i="57"/>
  <c r="M53" i="57" s="1"/>
  <c r="L54" i="57"/>
  <c r="M54" i="57" s="1"/>
  <c r="L50" i="57"/>
  <c r="M50" i="57" s="1"/>
  <c r="L55" i="57"/>
  <c r="M55" i="57" s="1"/>
  <c r="L52" i="57"/>
  <c r="M52" i="57" s="1"/>
  <c r="L56" i="57"/>
  <c r="M56" i="57" s="1"/>
  <c r="L58" i="57"/>
  <c r="M58" i="57" s="1"/>
  <c r="L57" i="57"/>
  <c r="M57" i="57" s="1"/>
  <c r="L61" i="57"/>
  <c r="M61" i="57" s="1"/>
  <c r="L59" i="57"/>
  <c r="M59" i="57" s="1"/>
  <c r="L62" i="57"/>
  <c r="M62" i="57" s="1"/>
  <c r="L60" i="57"/>
  <c r="M60" i="57" s="1"/>
  <c r="L63" i="57"/>
  <c r="M63" i="57" s="1"/>
  <c r="L67" i="57"/>
  <c r="M67" i="57" s="1"/>
  <c r="L64" i="57"/>
  <c r="M64" i="57" s="1"/>
  <c r="L66" i="57"/>
  <c r="M66" i="57" s="1"/>
  <c r="L65" i="57"/>
  <c r="M65" i="57" s="1"/>
  <c r="L68" i="57"/>
  <c r="M68" i="57" s="1"/>
  <c r="L69" i="57"/>
  <c r="M69" i="57" s="1"/>
  <c r="L70" i="57"/>
  <c r="M70" i="57" s="1"/>
  <c r="L71" i="57"/>
  <c r="M71" i="57" s="1"/>
  <c r="L73" i="57"/>
  <c r="M73" i="57" s="1"/>
  <c r="L75" i="57"/>
  <c r="M75" i="57" s="1"/>
  <c r="L74" i="57"/>
  <c r="M74" i="57" s="1"/>
  <c r="L76" i="57"/>
  <c r="M76" i="57" s="1"/>
  <c r="L72" i="57"/>
  <c r="M72" i="57" s="1"/>
  <c r="L77" i="57"/>
  <c r="M77" i="57" s="1"/>
  <c r="L78" i="57"/>
  <c r="M78" i="57" s="1"/>
  <c r="L80" i="57"/>
  <c r="M80" i="57" s="1"/>
  <c r="L81" i="57"/>
  <c r="M81" i="57" s="1"/>
  <c r="L79" i="57"/>
  <c r="M79" i="57" s="1"/>
  <c r="L85" i="57"/>
  <c r="M85" i="57" s="1"/>
  <c r="L82" i="57"/>
  <c r="M82" i="57" s="1"/>
  <c r="L88" i="57"/>
  <c r="M88" i="57" s="1"/>
  <c r="L86" i="57"/>
  <c r="M86" i="57" s="1"/>
  <c r="L83" i="57"/>
  <c r="M83" i="57" s="1"/>
  <c r="L84" i="57"/>
  <c r="M84" i="57" s="1"/>
  <c r="L90" i="57"/>
  <c r="M90" i="57" s="1"/>
  <c r="L87" i="57"/>
  <c r="M87" i="57" s="1"/>
  <c r="L91" i="57"/>
  <c r="M91" i="57" s="1"/>
  <c r="Z25" i="55"/>
  <c r="W26" i="55" s="1"/>
  <c r="U26" i="55"/>
  <c r="AA25" i="55"/>
  <c r="X26" i="55"/>
  <c r="S25" i="55"/>
  <c r="Q25" i="55"/>
  <c r="P25" i="55"/>
  <c r="AN24" i="51"/>
  <c r="AO24" i="51" s="1"/>
  <c r="BO24" i="33"/>
  <c r="AS24" i="33"/>
  <c r="BJ24" i="35"/>
  <c r="AS24" i="35"/>
  <c r="BP24" i="35" s="1"/>
  <c r="BD24" i="35"/>
  <c r="BL24" i="35"/>
  <c r="AU24" i="35"/>
  <c r="BR24" i="35" s="1"/>
  <c r="BF24" i="35"/>
  <c r="S24" i="50"/>
  <c r="T24" i="50" s="1"/>
  <c r="AP24" i="33"/>
  <c r="BD24" i="33"/>
  <c r="BL24" i="33"/>
  <c r="BN24" i="33"/>
  <c r="AR24" i="33"/>
  <c r="S24" i="52"/>
  <c r="T24" i="52" s="1"/>
  <c r="BM24" i="33"/>
  <c r="AQ24" i="33"/>
  <c r="BE24" i="35"/>
  <c r="AT24" i="35"/>
  <c r="BQ24" i="35" s="1"/>
  <c r="BK24" i="35"/>
  <c r="AV24" i="35"/>
  <c r="BS24" i="35" s="1"/>
  <c r="BM24" i="35"/>
  <c r="BG24" i="35"/>
  <c r="BI24" i="35"/>
  <c r="AR24" i="35"/>
  <c r="BO24" i="35" s="1"/>
  <c r="BH24" i="35"/>
  <c r="BC24" i="35"/>
  <c r="AT24" i="33"/>
  <c r="BQ24" i="33" s="1"/>
  <c r="BE24" i="33"/>
  <c r="AC24" i="49"/>
  <c r="BB24" i="35"/>
  <c r="G80" i="47"/>
  <c r="M79" i="47"/>
  <c r="N79" i="47"/>
  <c r="C80" i="47" s="1"/>
  <c r="I79" i="47"/>
  <c r="H79" i="47"/>
  <c r="E81" i="47"/>
  <c r="D80" i="47"/>
  <c r="J79" i="47"/>
  <c r="F80" i="47"/>
  <c r="L79" i="47"/>
  <c r="K79" i="47"/>
  <c r="Y26" i="55" l="1"/>
  <c r="V26" i="55"/>
  <c r="AC26" i="55" s="1"/>
  <c r="H25" i="55"/>
  <c r="G26" i="55" s="1"/>
  <c r="AQ26" i="55" s="1"/>
  <c r="BN24" i="35"/>
  <c r="BP24" i="33"/>
  <c r="BT24" i="35"/>
  <c r="AV24" i="33"/>
  <c r="BS24" i="33" s="1"/>
  <c r="BG24" i="33"/>
  <c r="AD24" i="49"/>
  <c r="Y25" i="49"/>
  <c r="Z25" i="49"/>
  <c r="AA25" i="49"/>
  <c r="X25" i="49"/>
  <c r="AB25" i="49"/>
  <c r="AW24" i="33"/>
  <c r="BT24" i="33" s="1"/>
  <c r="BH24" i="33"/>
  <c r="AX24" i="33"/>
  <c r="BU24" i="33" s="1"/>
  <c r="BI24" i="33"/>
  <c r="AU24" i="33"/>
  <c r="BR24" i="33" s="1"/>
  <c r="BJ24" i="33"/>
  <c r="BF24" i="33"/>
  <c r="N80" i="47"/>
  <c r="C81" i="47" s="1"/>
  <c r="I80" i="47"/>
  <c r="H80" i="47"/>
  <c r="K80" i="47"/>
  <c r="E82" i="47"/>
  <c r="F81" i="47"/>
  <c r="L80" i="47"/>
  <c r="D81" i="47"/>
  <c r="J80" i="47"/>
  <c r="G81" i="47"/>
  <c r="M80" i="47"/>
  <c r="AF26" i="55" l="1"/>
  <c r="AE26" i="55"/>
  <c r="I25" i="55"/>
  <c r="AS25" i="55" s="1"/>
  <c r="AD26" i="55"/>
  <c r="AB26" i="55"/>
  <c r="AG26" i="55"/>
  <c r="AK26" i="55" s="1"/>
  <c r="C26" i="55"/>
  <c r="AM26" i="55" s="1"/>
  <c r="F26" i="55"/>
  <c r="AJ26" i="55"/>
  <c r="AH26" i="55"/>
  <c r="AR25" i="55"/>
  <c r="E26" i="55"/>
  <c r="AO26" i="55" s="1"/>
  <c r="D26" i="55"/>
  <c r="BU24" i="35"/>
  <c r="BV24" i="33"/>
  <c r="BW24" i="33" s="1"/>
  <c r="E25" i="50"/>
  <c r="AH25" i="49"/>
  <c r="E25" i="52"/>
  <c r="Z25" i="51"/>
  <c r="F25" i="52"/>
  <c r="AA25" i="51"/>
  <c r="F25" i="50"/>
  <c r="AI25" i="49"/>
  <c r="D25" i="52"/>
  <c r="Y25" i="51"/>
  <c r="D25" i="50"/>
  <c r="AG25" i="49"/>
  <c r="B25" i="50"/>
  <c r="AE25" i="49"/>
  <c r="AW25" i="35"/>
  <c r="AM25" i="35" s="1"/>
  <c r="AJ25" i="49"/>
  <c r="W25" i="51"/>
  <c r="AY25" i="33"/>
  <c r="AO25" i="33" s="1"/>
  <c r="B25" i="52"/>
  <c r="AF25" i="49"/>
  <c r="C25" i="52"/>
  <c r="X25" i="51"/>
  <c r="C25" i="50"/>
  <c r="AP26" i="55"/>
  <c r="K81" i="47"/>
  <c r="D82" i="47"/>
  <c r="J81" i="47"/>
  <c r="F82" i="47"/>
  <c r="L81" i="47"/>
  <c r="E83" i="47"/>
  <c r="G82" i="47"/>
  <c r="M81" i="47"/>
  <c r="N81" i="47"/>
  <c r="C82" i="47" s="1"/>
  <c r="I81" i="47"/>
  <c r="H81" i="47"/>
  <c r="J26" i="55" l="1"/>
  <c r="AI26" i="55"/>
  <c r="Z26" i="55" s="1"/>
  <c r="AN26" i="55"/>
  <c r="AT26" i="55"/>
  <c r="L26" i="55"/>
  <c r="O26" i="55"/>
  <c r="P26" i="55" s="1"/>
  <c r="AU26" i="55"/>
  <c r="N26" i="55"/>
  <c r="AV26" i="55"/>
  <c r="M26" i="55"/>
  <c r="AW26" i="55"/>
  <c r="K26" i="55"/>
  <c r="AX26" i="55"/>
  <c r="S26" i="55"/>
  <c r="BC25" i="35"/>
  <c r="BI25" i="35"/>
  <c r="AR25" i="35"/>
  <c r="BO25" i="35" s="1"/>
  <c r="K25" i="52"/>
  <c r="Q25" i="52"/>
  <c r="R25" i="50"/>
  <c r="L25" i="50"/>
  <c r="AZ25" i="35"/>
  <c r="AP25" i="35" s="1"/>
  <c r="AX25" i="35"/>
  <c r="AN25" i="35" s="1"/>
  <c r="AY25" i="35"/>
  <c r="AO25" i="35" s="1"/>
  <c r="BA25" i="35"/>
  <c r="AQ25" i="35" s="1"/>
  <c r="N25" i="50"/>
  <c r="H25" i="50"/>
  <c r="G25" i="50"/>
  <c r="M25" i="50"/>
  <c r="I25" i="50"/>
  <c r="O25" i="50"/>
  <c r="Q25" i="50"/>
  <c r="K25" i="50"/>
  <c r="AJ25" i="51"/>
  <c r="AD25" i="51"/>
  <c r="BA25" i="33"/>
  <c r="BK25" i="33"/>
  <c r="BB25" i="33"/>
  <c r="AZ25" i="33"/>
  <c r="BC25" i="33"/>
  <c r="R25" i="52"/>
  <c r="L25" i="52"/>
  <c r="J25" i="52"/>
  <c r="P25" i="52"/>
  <c r="AF25" i="51"/>
  <c r="AL25" i="51"/>
  <c r="N25" i="52"/>
  <c r="M25" i="52"/>
  <c r="G25" i="52"/>
  <c r="H25" i="52"/>
  <c r="AG25" i="51"/>
  <c r="AM25" i="51"/>
  <c r="O25" i="52"/>
  <c r="I25" i="52"/>
  <c r="AC25" i="51"/>
  <c r="AH25" i="51"/>
  <c r="AB25" i="51"/>
  <c r="AI25" i="51"/>
  <c r="P25" i="50"/>
  <c r="J25" i="50"/>
  <c r="AT25" i="33"/>
  <c r="BQ25" i="33" s="1"/>
  <c r="BE25" i="33"/>
  <c r="AL25" i="49"/>
  <c r="AN25" i="49"/>
  <c r="AM25" i="49"/>
  <c r="AK25" i="49"/>
  <c r="AK25" i="51"/>
  <c r="AE25" i="51"/>
  <c r="K82" i="47"/>
  <c r="G83" i="47"/>
  <c r="M82" i="47"/>
  <c r="E84" i="47"/>
  <c r="N82" i="47"/>
  <c r="C83" i="47" s="1"/>
  <c r="I82" i="47"/>
  <c r="H82" i="47"/>
  <c r="F83" i="47"/>
  <c r="L82" i="47"/>
  <c r="D83" i="47"/>
  <c r="J82" i="47"/>
  <c r="U27" i="55" l="1"/>
  <c r="X27" i="55"/>
  <c r="W27" i="55"/>
  <c r="AG27" i="55" s="1"/>
  <c r="AJ27" i="55" s="1"/>
  <c r="AA26" i="55"/>
  <c r="V27" i="55"/>
  <c r="Y27" i="55"/>
  <c r="Q26" i="55"/>
  <c r="H26" i="55" s="1"/>
  <c r="I26" i="55" s="1"/>
  <c r="AS26" i="55" s="1"/>
  <c r="R26" i="55"/>
  <c r="BD25" i="33"/>
  <c r="AE27" i="55"/>
  <c r="BB25" i="35"/>
  <c r="S25" i="50"/>
  <c r="T25" i="50" s="1"/>
  <c r="AC27" i="55"/>
  <c r="S25" i="52"/>
  <c r="T25" i="52" s="1"/>
  <c r="AS25" i="33"/>
  <c r="BO25" i="33"/>
  <c r="AP25" i="33"/>
  <c r="BL25" i="33"/>
  <c r="BM25" i="35"/>
  <c r="BG25" i="35"/>
  <c r="AV25" i="35"/>
  <c r="BS25" i="35" s="1"/>
  <c r="AR25" i="33"/>
  <c r="BN25" i="33"/>
  <c r="BK25" i="35"/>
  <c r="AT25" i="35"/>
  <c r="BQ25" i="35" s="1"/>
  <c r="BE25" i="35"/>
  <c r="AS25" i="35"/>
  <c r="BP25" i="35" s="1"/>
  <c r="BD25" i="35"/>
  <c r="BJ25" i="35"/>
  <c r="BH25" i="35"/>
  <c r="AC25" i="49"/>
  <c r="AQ25" i="33"/>
  <c r="BM25" i="33"/>
  <c r="BL25" i="35"/>
  <c r="BF25" i="35"/>
  <c r="AU25" i="35"/>
  <c r="BR25" i="35" s="1"/>
  <c r="AN25" i="51"/>
  <c r="AO25" i="51" s="1"/>
  <c r="N83" i="47"/>
  <c r="C84" i="47" s="1"/>
  <c r="I83" i="47"/>
  <c r="H83" i="47"/>
  <c r="K83" i="47"/>
  <c r="D84" i="47"/>
  <c r="J83" i="47"/>
  <c r="E85" i="47"/>
  <c r="F84" i="47"/>
  <c r="L83" i="47"/>
  <c r="G84" i="47"/>
  <c r="M83" i="47"/>
  <c r="AF27" i="55" l="1"/>
  <c r="AB27" i="55"/>
  <c r="AD27" i="55"/>
  <c r="F27" i="55"/>
  <c r="AP27" i="55" s="1"/>
  <c r="G27" i="55"/>
  <c r="AR26" i="55"/>
  <c r="C27" i="55"/>
  <c r="AM27" i="55" s="1"/>
  <c r="E27" i="55"/>
  <c r="AO27" i="55" s="1"/>
  <c r="D27" i="55"/>
  <c r="BN25" i="35"/>
  <c r="AH27" i="55"/>
  <c r="AK27" i="55"/>
  <c r="BT25" i="35"/>
  <c r="BP25" i="33"/>
  <c r="AI27" i="55"/>
  <c r="AV25" i="33"/>
  <c r="BS25" i="33" s="1"/>
  <c r="BG25" i="33"/>
  <c r="AD25" i="49"/>
  <c r="AA26" i="49"/>
  <c r="AB26" i="49"/>
  <c r="X26" i="49"/>
  <c r="Z26" i="49"/>
  <c r="Y26" i="49"/>
  <c r="AN27" i="55"/>
  <c r="AW25" i="33"/>
  <c r="BT25" i="33" s="1"/>
  <c r="BH25" i="33"/>
  <c r="AX25" i="33"/>
  <c r="BU25" i="33" s="1"/>
  <c r="BI25" i="33"/>
  <c r="AU25" i="33"/>
  <c r="BR25" i="33" s="1"/>
  <c r="BF25" i="33"/>
  <c r="BJ25" i="33"/>
  <c r="AQ27" i="55"/>
  <c r="K84" i="47"/>
  <c r="G85" i="47"/>
  <c r="M84" i="47"/>
  <c r="F85" i="47"/>
  <c r="L84" i="47"/>
  <c r="E86" i="47"/>
  <c r="D85" i="47"/>
  <c r="J84" i="47"/>
  <c r="N84" i="47"/>
  <c r="C85" i="47" s="1"/>
  <c r="I84" i="47"/>
  <c r="H84" i="47"/>
  <c r="N27" i="55" l="1"/>
  <c r="AX27" i="55"/>
  <c r="M27" i="55"/>
  <c r="L27" i="55"/>
  <c r="AU27" i="55"/>
  <c r="O27" i="55"/>
  <c r="R27" i="55" s="1"/>
  <c r="AT27" i="55"/>
  <c r="AW27" i="55"/>
  <c r="J27" i="55"/>
  <c r="K27" i="55"/>
  <c r="AV27" i="55"/>
  <c r="BU25" i="35"/>
  <c r="Z27" i="55"/>
  <c r="Y28" i="55" s="1"/>
  <c r="BV25" i="33"/>
  <c r="BW25" i="33" s="1"/>
  <c r="D26" i="52"/>
  <c r="Y26" i="51"/>
  <c r="D26" i="50"/>
  <c r="AG26" i="49"/>
  <c r="AJ26" i="49"/>
  <c r="W26" i="51"/>
  <c r="AW26" i="35"/>
  <c r="AM26" i="35" s="1"/>
  <c r="B26" i="50"/>
  <c r="AY26" i="33"/>
  <c r="AE26" i="49"/>
  <c r="B26" i="52"/>
  <c r="AI26" i="49"/>
  <c r="AA26" i="51"/>
  <c r="F26" i="50"/>
  <c r="F26" i="52"/>
  <c r="Z26" i="51"/>
  <c r="E26" i="50"/>
  <c r="AH26" i="49"/>
  <c r="E26" i="52"/>
  <c r="C26" i="52"/>
  <c r="AF26" i="49"/>
  <c r="C26" i="50"/>
  <c r="X26" i="51"/>
  <c r="Q27" i="55"/>
  <c r="P27" i="55"/>
  <c r="N85" i="47"/>
  <c r="C86" i="47" s="1"/>
  <c r="I85" i="47"/>
  <c r="H85" i="47"/>
  <c r="K85" i="47"/>
  <c r="F86" i="47"/>
  <c r="L85" i="47"/>
  <c r="D86" i="47"/>
  <c r="J85" i="47"/>
  <c r="E87" i="47"/>
  <c r="G86" i="47"/>
  <c r="M85" i="47"/>
  <c r="S27" i="55" l="1"/>
  <c r="H27" i="55" s="1"/>
  <c r="I27" i="55" s="1"/>
  <c r="V28" i="55"/>
  <c r="W28" i="55"/>
  <c r="AA27" i="55"/>
  <c r="X28" i="55"/>
  <c r="U28" i="55"/>
  <c r="K26" i="50"/>
  <c r="Q26" i="50"/>
  <c r="I26" i="50"/>
  <c r="O26" i="50"/>
  <c r="AF26" i="51"/>
  <c r="AL26" i="51"/>
  <c r="N26" i="52"/>
  <c r="H26" i="52"/>
  <c r="G26" i="52"/>
  <c r="M26" i="52"/>
  <c r="P26" i="50"/>
  <c r="J26" i="50"/>
  <c r="AL26" i="49"/>
  <c r="AK26" i="49"/>
  <c r="AM26" i="49"/>
  <c r="AN26" i="49"/>
  <c r="AO26" i="33"/>
  <c r="AZ26" i="33"/>
  <c r="BB26" i="33"/>
  <c r="BA26" i="33"/>
  <c r="BC26" i="33"/>
  <c r="BK26" i="33"/>
  <c r="R26" i="50"/>
  <c r="L26" i="50"/>
  <c r="N26" i="50"/>
  <c r="H26" i="50"/>
  <c r="G26" i="50"/>
  <c r="M26" i="50"/>
  <c r="J26" i="52"/>
  <c r="P26" i="52"/>
  <c r="K26" i="52"/>
  <c r="Q26" i="52"/>
  <c r="AI26" i="51"/>
  <c r="AB26" i="51"/>
  <c r="AC26" i="51"/>
  <c r="AH26" i="51"/>
  <c r="AJ26" i="51"/>
  <c r="AD26" i="51"/>
  <c r="AR26" i="35"/>
  <c r="BO26" i="35" s="1"/>
  <c r="BC26" i="35"/>
  <c r="BI26" i="35"/>
  <c r="O26" i="52"/>
  <c r="I26" i="52"/>
  <c r="R26" i="52"/>
  <c r="L26" i="52"/>
  <c r="AE26" i="51"/>
  <c r="AK26" i="51"/>
  <c r="AG26" i="51"/>
  <c r="AM26" i="51"/>
  <c r="AY26" i="35"/>
  <c r="AO26" i="35" s="1"/>
  <c r="AZ26" i="35"/>
  <c r="AP26" i="35" s="1"/>
  <c r="BA26" i="35"/>
  <c r="AQ26" i="35" s="1"/>
  <c r="AX26" i="35"/>
  <c r="AN26" i="35" s="1"/>
  <c r="K86" i="47"/>
  <c r="N86" i="47"/>
  <c r="C87" i="47" s="1"/>
  <c r="I86" i="47"/>
  <c r="H86" i="47"/>
  <c r="D87" i="47"/>
  <c r="J86" i="47"/>
  <c r="F87" i="47"/>
  <c r="L86" i="47"/>
  <c r="G87" i="47"/>
  <c r="M86" i="47"/>
  <c r="E88" i="47"/>
  <c r="AD28" i="55" l="1"/>
  <c r="AC28" i="55"/>
  <c r="AF28" i="55"/>
  <c r="AB28" i="55"/>
  <c r="AG28" i="55"/>
  <c r="AH28" i="55" s="1"/>
  <c r="AE28" i="55"/>
  <c r="G28" i="55"/>
  <c r="AQ28" i="55" s="1"/>
  <c r="F28" i="55"/>
  <c r="AP28" i="55" s="1"/>
  <c r="C28" i="55"/>
  <c r="AR27" i="55"/>
  <c r="BD26" i="33"/>
  <c r="D28" i="55"/>
  <c r="AN28" i="55" s="1"/>
  <c r="AC26" i="49"/>
  <c r="Y27" i="49" s="1"/>
  <c r="E28" i="55"/>
  <c r="AO28" i="55" s="1"/>
  <c r="AN26" i="51"/>
  <c r="AO26" i="51" s="1"/>
  <c r="BK26" i="35"/>
  <c r="AT26" i="35"/>
  <c r="BQ26" i="35" s="1"/>
  <c r="BE26" i="35"/>
  <c r="BM26" i="33"/>
  <c r="AQ26" i="33"/>
  <c r="BB26" i="35"/>
  <c r="BN26" i="33"/>
  <c r="AR26" i="33"/>
  <c r="S26" i="52"/>
  <c r="T26" i="52" s="1"/>
  <c r="BH26" i="35"/>
  <c r="BJ26" i="35"/>
  <c r="AS26" i="35"/>
  <c r="BP26" i="35" s="1"/>
  <c r="BD26" i="35"/>
  <c r="BM26" i="35"/>
  <c r="AV26" i="35"/>
  <c r="BS26" i="35" s="1"/>
  <c r="BG26" i="35"/>
  <c r="S26" i="50"/>
  <c r="T26" i="50" s="1"/>
  <c r="AT26" i="33"/>
  <c r="BQ26" i="33" s="1"/>
  <c r="BE26" i="33"/>
  <c r="AS26" i="33"/>
  <c r="BO26" i="33"/>
  <c r="BL26" i="33"/>
  <c r="AP26" i="33"/>
  <c r="BL26" i="35"/>
  <c r="AU26" i="35"/>
  <c r="BR26" i="35" s="1"/>
  <c r="BF26" i="35"/>
  <c r="AS27" i="55"/>
  <c r="N87" i="47"/>
  <c r="C88" i="47" s="1"/>
  <c r="I87" i="47"/>
  <c r="H87" i="47"/>
  <c r="K87" i="47"/>
  <c r="E89" i="47"/>
  <c r="G88" i="47"/>
  <c r="M87" i="47"/>
  <c r="F88" i="47"/>
  <c r="L87" i="47"/>
  <c r="D88" i="47"/>
  <c r="J87" i="47"/>
  <c r="AD26" i="49" l="1"/>
  <c r="AI28" i="55"/>
  <c r="AJ28" i="55"/>
  <c r="AK28" i="55"/>
  <c r="J28" i="55"/>
  <c r="M28" i="55"/>
  <c r="X27" i="49"/>
  <c r="B27" i="50" s="1"/>
  <c r="AM28" i="55"/>
  <c r="AV28" i="55"/>
  <c r="O28" i="55"/>
  <c r="R28" i="55" s="1"/>
  <c r="K28" i="55"/>
  <c r="N28" i="55"/>
  <c r="AA27" i="49"/>
  <c r="Z27" i="51" s="1"/>
  <c r="AU28" i="55"/>
  <c r="AX28" i="55"/>
  <c r="L28" i="55"/>
  <c r="AT28" i="55"/>
  <c r="AB27" i="49"/>
  <c r="F27" i="50" s="1"/>
  <c r="Z27" i="49"/>
  <c r="D27" i="50" s="1"/>
  <c r="AW28" i="55"/>
  <c r="BP26" i="33"/>
  <c r="BT26" i="35"/>
  <c r="BN26" i="35"/>
  <c r="AW26" i="33"/>
  <c r="BT26" i="33" s="1"/>
  <c r="BH26" i="33"/>
  <c r="BJ26" i="33"/>
  <c r="C27" i="50"/>
  <c r="X27" i="51"/>
  <c r="C27" i="52"/>
  <c r="AX26" i="33"/>
  <c r="BU26" i="33" s="1"/>
  <c r="BI26" i="33"/>
  <c r="AV26" i="33"/>
  <c r="BS26" i="33" s="1"/>
  <c r="BG26" i="33"/>
  <c r="AU26" i="33"/>
  <c r="BR26" i="33" s="1"/>
  <c r="BF26" i="33"/>
  <c r="K88" i="47"/>
  <c r="G89" i="47"/>
  <c r="M88" i="47"/>
  <c r="E90" i="47"/>
  <c r="D89" i="47"/>
  <c r="J88" i="47"/>
  <c r="N88" i="47"/>
  <c r="C89" i="47" s="1"/>
  <c r="I88" i="47"/>
  <c r="H88" i="47"/>
  <c r="F89" i="47"/>
  <c r="L88" i="47"/>
  <c r="Z28" i="55" l="1"/>
  <c r="V29" i="55" s="1"/>
  <c r="S28" i="55"/>
  <c r="B27" i="52"/>
  <c r="H27" i="52" s="1"/>
  <c r="P28" i="55"/>
  <c r="X29" i="55"/>
  <c r="W27" i="51"/>
  <c r="AI27" i="51" s="1"/>
  <c r="Q28" i="55"/>
  <c r="BV26" i="33"/>
  <c r="BW26" i="33" s="1"/>
  <c r="F27" i="52"/>
  <c r="R27" i="52" s="1"/>
  <c r="BU26" i="35"/>
  <c r="E27" i="50"/>
  <c r="G27" i="50" s="1"/>
  <c r="AG27" i="49"/>
  <c r="E27" i="52"/>
  <c r="K27" i="52" s="1"/>
  <c r="AY27" i="33"/>
  <c r="AO27" i="33" s="1"/>
  <c r="AT27" i="33" s="1"/>
  <c r="BQ27" i="33" s="1"/>
  <c r="AE27" i="49"/>
  <c r="AF27" i="49"/>
  <c r="AI27" i="49"/>
  <c r="AA27" i="51"/>
  <c r="AG27" i="51" s="1"/>
  <c r="AH27" i="49"/>
  <c r="AW27" i="35"/>
  <c r="AZ27" i="35" s="1"/>
  <c r="AP27" i="35" s="1"/>
  <c r="Y27" i="51"/>
  <c r="AE27" i="51" s="1"/>
  <c r="AJ27" i="49"/>
  <c r="AN27" i="49" s="1"/>
  <c r="D27" i="52"/>
  <c r="J27" i="52" s="1"/>
  <c r="O27" i="52"/>
  <c r="I27" i="52"/>
  <c r="L27" i="50"/>
  <c r="R27" i="50"/>
  <c r="I27" i="50"/>
  <c r="O27" i="50"/>
  <c r="AF27" i="51"/>
  <c r="AL27" i="51"/>
  <c r="N27" i="50"/>
  <c r="H27" i="50"/>
  <c r="AD27" i="51"/>
  <c r="AJ27" i="51"/>
  <c r="J27" i="50"/>
  <c r="P27" i="50"/>
  <c r="K89" i="47"/>
  <c r="N89" i="47"/>
  <c r="C90" i="47" s="1"/>
  <c r="I89" i="47"/>
  <c r="H89" i="47"/>
  <c r="D90" i="47"/>
  <c r="J89" i="47"/>
  <c r="E91" i="47"/>
  <c r="F90" i="47"/>
  <c r="L89" i="47"/>
  <c r="G90" i="47"/>
  <c r="M89" i="47"/>
  <c r="Y29" i="55" l="1"/>
  <c r="AF29" i="55" s="1"/>
  <c r="U29" i="55"/>
  <c r="W29" i="55"/>
  <c r="AD29" i="55" s="1"/>
  <c r="N27" i="52"/>
  <c r="AA28" i="55"/>
  <c r="AC27" i="51"/>
  <c r="AG29" i="55"/>
  <c r="AI29" i="55" s="1"/>
  <c r="H28" i="55"/>
  <c r="AR28" i="55" s="1"/>
  <c r="AZ27" i="33"/>
  <c r="AP27" i="33" s="1"/>
  <c r="M27" i="50"/>
  <c r="Q27" i="50"/>
  <c r="S27" i="50" s="1"/>
  <c r="T27" i="50" s="1"/>
  <c r="AB27" i="51"/>
  <c r="AM27" i="51"/>
  <c r="L27" i="52"/>
  <c r="K27" i="50"/>
  <c r="P27" i="52"/>
  <c r="G27" i="52"/>
  <c r="Q27" i="52"/>
  <c r="AM27" i="35"/>
  <c r="AR27" i="35" s="1"/>
  <c r="BO27" i="35" s="1"/>
  <c r="BA27" i="33"/>
  <c r="AQ27" i="33" s="1"/>
  <c r="BB27" i="33"/>
  <c r="BN27" i="33" s="1"/>
  <c r="BE27" i="33"/>
  <c r="BK27" i="33"/>
  <c r="M27" i="52"/>
  <c r="BC27" i="33"/>
  <c r="AS27" i="33" s="1"/>
  <c r="AH27" i="51"/>
  <c r="AM27" i="49"/>
  <c r="AY27" i="35"/>
  <c r="AO27" i="35" s="1"/>
  <c r="BK27" i="35" s="1"/>
  <c r="AK27" i="51"/>
  <c r="AK27" i="49"/>
  <c r="AX27" i="35"/>
  <c r="AN27" i="35" s="1"/>
  <c r="AS27" i="35" s="1"/>
  <c r="BP27" i="35" s="1"/>
  <c r="AL27" i="49"/>
  <c r="BA27" i="35"/>
  <c r="AQ27" i="35" s="1"/>
  <c r="AV27" i="35" s="1"/>
  <c r="BS27" i="35" s="1"/>
  <c r="AU27" i="35"/>
  <c r="BR27" i="35" s="1"/>
  <c r="BL27" i="35"/>
  <c r="BF27" i="35"/>
  <c r="BL27" i="33"/>
  <c r="K90" i="47"/>
  <c r="E92" i="47"/>
  <c r="D91" i="47"/>
  <c r="J90" i="47"/>
  <c r="G91" i="47"/>
  <c r="M90" i="47"/>
  <c r="N90" i="47"/>
  <c r="C91" i="47" s="1"/>
  <c r="I90" i="47"/>
  <c r="H90" i="47"/>
  <c r="F91" i="47"/>
  <c r="L90" i="47"/>
  <c r="AC29" i="55" l="1"/>
  <c r="AE29" i="55"/>
  <c r="AB29" i="55"/>
  <c r="E29" i="55"/>
  <c r="AH29" i="55"/>
  <c r="D29" i="55"/>
  <c r="AN29" i="55" s="1"/>
  <c r="G29" i="55"/>
  <c r="AQ29" i="55" s="1"/>
  <c r="C29" i="55"/>
  <c r="AK29" i="55"/>
  <c r="AJ29" i="55"/>
  <c r="I28" i="55"/>
  <c r="AS28" i="55" s="1"/>
  <c r="F29" i="55"/>
  <c r="BI27" i="35"/>
  <c r="BC27" i="35"/>
  <c r="S27" i="52"/>
  <c r="T27" i="52" s="1"/>
  <c r="BO27" i="33"/>
  <c r="AN27" i="51"/>
  <c r="AO27" i="51" s="1"/>
  <c r="BE27" i="35"/>
  <c r="AT27" i="35"/>
  <c r="BQ27" i="35" s="1"/>
  <c r="BT27" i="35" s="1"/>
  <c r="BM27" i="33"/>
  <c r="BD27" i="33"/>
  <c r="AR27" i="33"/>
  <c r="BJ27" i="33" s="1"/>
  <c r="AC27" i="49"/>
  <c r="AD27" i="49" s="1"/>
  <c r="BM27" i="35"/>
  <c r="BG27" i="35"/>
  <c r="BJ27" i="35"/>
  <c r="BB27" i="35"/>
  <c r="BH27" i="35"/>
  <c r="BD27" i="35"/>
  <c r="AV27" i="33"/>
  <c r="BS27" i="33" s="1"/>
  <c r="BG27" i="33"/>
  <c r="AX27" i="33"/>
  <c r="BU27" i="33" s="1"/>
  <c r="BI27" i="33"/>
  <c r="AU27" i="33"/>
  <c r="BR27" i="33" s="1"/>
  <c r="BF27" i="33"/>
  <c r="AO29" i="55"/>
  <c r="N91" i="47"/>
  <c r="C92" i="47" s="1"/>
  <c r="I91" i="47"/>
  <c r="H91" i="47"/>
  <c r="K91" i="47"/>
  <c r="G92" i="47"/>
  <c r="M91" i="47"/>
  <c r="F92" i="47"/>
  <c r="L91" i="47"/>
  <c r="D92" i="47"/>
  <c r="J91" i="47"/>
  <c r="E93" i="47"/>
  <c r="N29" i="55" l="1"/>
  <c r="AT29" i="55"/>
  <c r="AW29" i="55"/>
  <c r="AM29" i="55"/>
  <c r="Z29" i="55"/>
  <c r="U30" i="55" s="1"/>
  <c r="K29" i="55"/>
  <c r="AP29" i="55"/>
  <c r="AV29" i="55"/>
  <c r="M29" i="55"/>
  <c r="AX29" i="55"/>
  <c r="O29" i="55"/>
  <c r="Q29" i="55" s="1"/>
  <c r="J29" i="55"/>
  <c r="AU29" i="55"/>
  <c r="L29" i="55"/>
  <c r="BP27" i="33"/>
  <c r="Z28" i="49"/>
  <c r="D28" i="50" s="1"/>
  <c r="J28" i="50" s="1"/>
  <c r="AA28" i="49"/>
  <c r="E28" i="50" s="1"/>
  <c r="K28" i="50" s="1"/>
  <c r="AW27" i="33"/>
  <c r="BT27" i="33" s="1"/>
  <c r="BV27" i="33" s="1"/>
  <c r="BH27" i="33"/>
  <c r="Y28" i="49"/>
  <c r="C28" i="52" s="1"/>
  <c r="BN27" i="35"/>
  <c r="BU27" i="35" s="1"/>
  <c r="AB28" i="49"/>
  <c r="F28" i="52" s="1"/>
  <c r="X28" i="49"/>
  <c r="K92" i="47"/>
  <c r="F93" i="47"/>
  <c r="L92" i="47"/>
  <c r="G93" i="47"/>
  <c r="M92" i="47"/>
  <c r="N92" i="47"/>
  <c r="C93" i="47" s="1"/>
  <c r="I92" i="47"/>
  <c r="H92" i="47"/>
  <c r="D93" i="47"/>
  <c r="J92" i="47"/>
  <c r="E94" i="47"/>
  <c r="X30" i="55" l="1"/>
  <c r="E28" i="52"/>
  <c r="Q28" i="52" s="1"/>
  <c r="AA29" i="55"/>
  <c r="W30" i="55"/>
  <c r="Y30" i="55"/>
  <c r="V30" i="55"/>
  <c r="Z28" i="51"/>
  <c r="AL28" i="51" s="1"/>
  <c r="P29" i="55"/>
  <c r="Y28" i="51"/>
  <c r="AE28" i="51" s="1"/>
  <c r="P28" i="50"/>
  <c r="S29" i="55"/>
  <c r="D28" i="52"/>
  <c r="J28" i="52" s="1"/>
  <c r="R29" i="55"/>
  <c r="BW27" i="33"/>
  <c r="C28" i="50"/>
  <c r="O28" i="50" s="1"/>
  <c r="Q28" i="50"/>
  <c r="AG28" i="49"/>
  <c r="AJ28" i="49"/>
  <c r="AK28" i="49" s="1"/>
  <c r="AF28" i="49"/>
  <c r="AE28" i="49"/>
  <c r="X28" i="51"/>
  <c r="AD28" i="51" s="1"/>
  <c r="AA28" i="51"/>
  <c r="AM28" i="51" s="1"/>
  <c r="L28" i="52"/>
  <c r="R28" i="52"/>
  <c r="AI28" i="49"/>
  <c r="F28" i="50"/>
  <c r="R28" i="50" s="1"/>
  <c r="B28" i="50"/>
  <c r="W28" i="51"/>
  <c r="B28" i="52"/>
  <c r="AY28" i="33"/>
  <c r="AW28" i="35"/>
  <c r="AM28" i="35" s="1"/>
  <c r="AH28" i="49"/>
  <c r="O28" i="52"/>
  <c r="I28" i="52"/>
  <c r="N93" i="47"/>
  <c r="C94" i="47" s="1"/>
  <c r="I93" i="47"/>
  <c r="H93" i="47"/>
  <c r="G94" i="47"/>
  <c r="M93" i="47"/>
  <c r="K93" i="47"/>
  <c r="E95" i="47"/>
  <c r="D94" i="47"/>
  <c r="J93" i="47"/>
  <c r="F94" i="47"/>
  <c r="L93" i="47"/>
  <c r="G28" i="52" l="1"/>
  <c r="AF30" i="55"/>
  <c r="P28" i="52"/>
  <c r="K28" i="52"/>
  <c r="AG30" i="55"/>
  <c r="AK30" i="55" s="1"/>
  <c r="AD30" i="55"/>
  <c r="H29" i="55"/>
  <c r="D30" i="55" s="1"/>
  <c r="AJ30" i="55"/>
  <c r="AC30" i="55"/>
  <c r="AF28" i="51"/>
  <c r="AB30" i="55"/>
  <c r="AE30" i="55"/>
  <c r="AK28" i="51"/>
  <c r="M28" i="52"/>
  <c r="AH28" i="51"/>
  <c r="AB28" i="51"/>
  <c r="AN28" i="49"/>
  <c r="I28" i="50"/>
  <c r="AL28" i="49"/>
  <c r="AM28" i="49"/>
  <c r="AJ28" i="51"/>
  <c r="M28" i="50"/>
  <c r="L28" i="50"/>
  <c r="AG28" i="51"/>
  <c r="BC28" i="35"/>
  <c r="BI28" i="35"/>
  <c r="AR28" i="35"/>
  <c r="BO28" i="35" s="1"/>
  <c r="BA28" i="33"/>
  <c r="BC28" i="33"/>
  <c r="AZ28" i="33"/>
  <c r="BK28" i="33"/>
  <c r="BB28" i="33"/>
  <c r="H28" i="52"/>
  <c r="N28" i="52"/>
  <c r="S28" i="52" s="1"/>
  <c r="T28" i="52" s="1"/>
  <c r="AC28" i="51"/>
  <c r="AI28" i="51"/>
  <c r="AZ28" i="35"/>
  <c r="AP28" i="35" s="1"/>
  <c r="AX28" i="35"/>
  <c r="AN28" i="35" s="1"/>
  <c r="BD28" i="35" s="1"/>
  <c r="AY28" i="35"/>
  <c r="AO28" i="35" s="1"/>
  <c r="BA28" i="35"/>
  <c r="AQ28" i="35" s="1"/>
  <c r="N28" i="50"/>
  <c r="S28" i="50" s="1"/>
  <c r="T28" i="50" s="1"/>
  <c r="H28" i="50"/>
  <c r="G28" i="50"/>
  <c r="AO28" i="33"/>
  <c r="N94" i="47"/>
  <c r="C95" i="47" s="1"/>
  <c r="I94" i="47"/>
  <c r="H94" i="47"/>
  <c r="K94" i="47"/>
  <c r="G95" i="47"/>
  <c r="M94" i="47"/>
  <c r="E96" i="47"/>
  <c r="F95" i="47"/>
  <c r="L94" i="47"/>
  <c r="D95" i="47"/>
  <c r="J94" i="47"/>
  <c r="C30" i="55" l="1"/>
  <c r="J30" i="55" s="1"/>
  <c r="AH30" i="55"/>
  <c r="AR29" i="55"/>
  <c r="F30" i="55"/>
  <c r="E30" i="55"/>
  <c r="AT30" i="55" s="1"/>
  <c r="AI30" i="55"/>
  <c r="AN28" i="51"/>
  <c r="AO28" i="51" s="1"/>
  <c r="I29" i="55"/>
  <c r="AS29" i="55" s="1"/>
  <c r="G30" i="55"/>
  <c r="AQ30" i="55" s="1"/>
  <c r="AC28" i="49"/>
  <c r="X29" i="49" s="1"/>
  <c r="B29" i="50" s="1"/>
  <c r="N29" i="50" s="1"/>
  <c r="AS28" i="35"/>
  <c r="BP28" i="35" s="1"/>
  <c r="BD28" i="33"/>
  <c r="BJ28" i="35"/>
  <c r="BO28" i="33"/>
  <c r="AS28" i="33"/>
  <c r="BB28" i="35"/>
  <c r="AU28" i="35"/>
  <c r="BR28" i="35" s="1"/>
  <c r="BF28" i="35"/>
  <c r="BL28" i="35"/>
  <c r="AQ28" i="33"/>
  <c r="BM28" i="33"/>
  <c r="BG28" i="35"/>
  <c r="BM28" i="35"/>
  <c r="AV28" i="35"/>
  <c r="BS28" i="35" s="1"/>
  <c r="BN28" i="33"/>
  <c r="AR28" i="33"/>
  <c r="BK28" i="35"/>
  <c r="AT28" i="35"/>
  <c r="BQ28" i="35" s="1"/>
  <c r="BE28" i="35"/>
  <c r="AT28" i="33"/>
  <c r="BQ28" i="33" s="1"/>
  <c r="BE28" i="33"/>
  <c r="BH28" i="35"/>
  <c r="BL28" i="33"/>
  <c r="AP28" i="33"/>
  <c r="AM30" i="55"/>
  <c r="AP30" i="55"/>
  <c r="AN30" i="55"/>
  <c r="N95" i="47"/>
  <c r="C96" i="47" s="1"/>
  <c r="I95" i="47"/>
  <c r="H95" i="47"/>
  <c r="K95" i="47"/>
  <c r="E97" i="47"/>
  <c r="G96" i="47"/>
  <c r="M95" i="47"/>
  <c r="D96" i="47"/>
  <c r="J95" i="47"/>
  <c r="F96" i="47"/>
  <c r="L95" i="47"/>
  <c r="N30" i="55" l="1"/>
  <c r="AO30" i="55"/>
  <c r="Z30" i="55"/>
  <c r="AA30" i="55" s="1"/>
  <c r="AV30" i="55"/>
  <c r="O30" i="55"/>
  <c r="L30" i="55"/>
  <c r="AA29" i="49"/>
  <c r="Z29" i="51" s="1"/>
  <c r="AF29" i="51" s="1"/>
  <c r="W29" i="51"/>
  <c r="AI29" i="51" s="1"/>
  <c r="AU30" i="55"/>
  <c r="AB29" i="49"/>
  <c r="AA29" i="51" s="1"/>
  <c r="K30" i="55"/>
  <c r="AW30" i="55"/>
  <c r="Y29" i="49"/>
  <c r="AX30" i="55"/>
  <c r="M30" i="55"/>
  <c r="X31" i="55"/>
  <c r="V31" i="55"/>
  <c r="AD28" i="49"/>
  <c r="W31" i="55"/>
  <c r="U31" i="55"/>
  <c r="Y31" i="55"/>
  <c r="B29" i="52"/>
  <c r="N29" i="52" s="1"/>
  <c r="Z29" i="49"/>
  <c r="AC29" i="51"/>
  <c r="BN28" i="35"/>
  <c r="E29" i="50"/>
  <c r="BT28" i="35"/>
  <c r="BF28" i="33"/>
  <c r="AU28" i="33"/>
  <c r="BR28" i="33" s="1"/>
  <c r="BJ28" i="33"/>
  <c r="C29" i="50"/>
  <c r="C29" i="52"/>
  <c r="X29" i="51"/>
  <c r="BP28" i="33"/>
  <c r="H29" i="50"/>
  <c r="AV28" i="33"/>
  <c r="BS28" i="33" s="1"/>
  <c r="BG28" i="33"/>
  <c r="BH28" i="33"/>
  <c r="AW28" i="33"/>
  <c r="BT28" i="33" s="1"/>
  <c r="BI28" i="33"/>
  <c r="AX28" i="33"/>
  <c r="BU28" i="33" s="1"/>
  <c r="P30" i="55"/>
  <c r="R30" i="55"/>
  <c r="S30" i="55"/>
  <c r="Q30" i="55"/>
  <c r="K96" i="47"/>
  <c r="F97" i="47"/>
  <c r="L96" i="47"/>
  <c r="G97" i="47"/>
  <c r="M96" i="47"/>
  <c r="E98" i="47"/>
  <c r="N96" i="47"/>
  <c r="C97" i="47" s="1"/>
  <c r="I96" i="47"/>
  <c r="H96" i="47"/>
  <c r="D97" i="47"/>
  <c r="J96" i="47"/>
  <c r="F29" i="52" l="1"/>
  <c r="L29" i="52" s="1"/>
  <c r="AD31" i="55"/>
  <c r="AG31" i="55"/>
  <c r="AI31" i="55"/>
  <c r="AH31" i="55"/>
  <c r="AI29" i="49"/>
  <c r="AF29" i="49"/>
  <c r="AW29" i="35"/>
  <c r="AZ29" i="35" s="1"/>
  <c r="AP29" i="35" s="1"/>
  <c r="AU29" i="35" s="1"/>
  <c r="BR29" i="35" s="1"/>
  <c r="E29" i="52"/>
  <c r="M29" i="52" s="1"/>
  <c r="AC31" i="55"/>
  <c r="F29" i="50"/>
  <c r="R29" i="50" s="1"/>
  <c r="AL29" i="51"/>
  <c r="AB31" i="55"/>
  <c r="D29" i="50"/>
  <c r="D29" i="52"/>
  <c r="AJ31" i="55"/>
  <c r="AY29" i="33"/>
  <c r="AZ29" i="33" s="1"/>
  <c r="AP29" i="33" s="1"/>
  <c r="AU29" i="33" s="1"/>
  <c r="BR29" i="33" s="1"/>
  <c r="AK31" i="55"/>
  <c r="AF31" i="55"/>
  <c r="AE31" i="55"/>
  <c r="AJ29" i="49"/>
  <c r="AG29" i="49"/>
  <c r="AE29" i="49"/>
  <c r="AH29" i="49"/>
  <c r="H29" i="52"/>
  <c r="Y29" i="51"/>
  <c r="AH29" i="51" s="1"/>
  <c r="BU28" i="35"/>
  <c r="K29" i="50"/>
  <c r="Q29" i="50"/>
  <c r="BV28" i="33"/>
  <c r="BW28" i="33" s="1"/>
  <c r="AM29" i="51"/>
  <c r="AG29" i="51"/>
  <c r="AJ29" i="51"/>
  <c r="AD29" i="51"/>
  <c r="O29" i="52"/>
  <c r="I29" i="52"/>
  <c r="I29" i="50"/>
  <c r="O29" i="50"/>
  <c r="H30" i="55"/>
  <c r="N97" i="47"/>
  <c r="C98" i="47" s="1"/>
  <c r="H97" i="47"/>
  <c r="I97" i="47"/>
  <c r="K97" i="47"/>
  <c r="G98" i="47"/>
  <c r="M97" i="47"/>
  <c r="D98" i="47"/>
  <c r="J97" i="47"/>
  <c r="F98" i="47"/>
  <c r="L97" i="47"/>
  <c r="M29" i="50" l="1"/>
  <c r="AX29" i="35"/>
  <c r="AN29" i="35" s="1"/>
  <c r="BJ29" i="35" s="1"/>
  <c r="AM29" i="35"/>
  <c r="R29" i="52"/>
  <c r="AY29" i="35"/>
  <c r="AO29" i="35" s="1"/>
  <c r="BE29" i="35" s="1"/>
  <c r="Z31" i="55"/>
  <c r="AA31" i="55" s="1"/>
  <c r="G29" i="52"/>
  <c r="L29" i="50"/>
  <c r="AT29" i="35"/>
  <c r="BQ29" i="35" s="1"/>
  <c r="BL29" i="35"/>
  <c r="BF29" i="35"/>
  <c r="BA29" i="33"/>
  <c r="AQ29" i="33" s="1"/>
  <c r="K29" i="52"/>
  <c r="G29" i="50"/>
  <c r="BL29" i="33"/>
  <c r="Q29" i="52"/>
  <c r="BK29" i="33"/>
  <c r="BA29" i="35"/>
  <c r="AQ29" i="35" s="1"/>
  <c r="AN29" i="49"/>
  <c r="AK29" i="49"/>
  <c r="AL29" i="49"/>
  <c r="BB29" i="33"/>
  <c r="BN29" i="33" s="1"/>
  <c r="AM29" i="49"/>
  <c r="AO29" i="33"/>
  <c r="BE29" i="33" s="1"/>
  <c r="J29" i="52"/>
  <c r="P29" i="52"/>
  <c r="S29" i="52" s="1"/>
  <c r="T29" i="52" s="1"/>
  <c r="AK29" i="51"/>
  <c r="AN29" i="51" s="1"/>
  <c r="AO29" i="51" s="1"/>
  <c r="AE29" i="51"/>
  <c r="AB29" i="51"/>
  <c r="BC29" i="33"/>
  <c r="AS29" i="33" s="1"/>
  <c r="AX29" i="33" s="1"/>
  <c r="BU29" i="33" s="1"/>
  <c r="J29" i="50"/>
  <c r="P29" i="50"/>
  <c r="S29" i="50" s="1"/>
  <c r="T29" i="50" s="1"/>
  <c r="BK29" i="35"/>
  <c r="BF29" i="33"/>
  <c r="W32" i="55"/>
  <c r="AS29" i="35"/>
  <c r="BP29" i="35" s="1"/>
  <c r="BI29" i="35"/>
  <c r="AR29" i="35"/>
  <c r="BO29" i="35" s="1"/>
  <c r="BC29" i="35"/>
  <c r="Y32" i="55"/>
  <c r="V32" i="55"/>
  <c r="E31" i="55"/>
  <c r="AR30" i="55"/>
  <c r="D31" i="55"/>
  <c r="I30" i="55"/>
  <c r="C31" i="55"/>
  <c r="G31" i="55"/>
  <c r="F31" i="55"/>
  <c r="K98" i="47"/>
  <c r="L98" i="47"/>
  <c r="J98" i="47"/>
  <c r="M98" i="47"/>
  <c r="N98" i="47"/>
  <c r="I98" i="47"/>
  <c r="H98" i="47"/>
  <c r="BO29" i="33" l="1"/>
  <c r="BI29" i="33"/>
  <c r="BD29" i="33"/>
  <c r="BD29" i="35"/>
  <c r="X32" i="55"/>
  <c r="BB29" i="35"/>
  <c r="U32" i="55"/>
  <c r="AC32" i="55" s="1"/>
  <c r="AC29" i="49"/>
  <c r="AB30" i="49" s="1"/>
  <c r="BG29" i="35"/>
  <c r="BM29" i="35"/>
  <c r="BN29" i="35" s="1"/>
  <c r="BH29" i="35"/>
  <c r="BM29" i="33"/>
  <c r="AV29" i="35"/>
  <c r="BS29" i="35" s="1"/>
  <c r="BT29" i="35" s="1"/>
  <c r="Z30" i="49"/>
  <c r="Y30" i="51" s="1"/>
  <c r="AA30" i="49"/>
  <c r="E30" i="50" s="1"/>
  <c r="K30" i="50" s="1"/>
  <c r="AD29" i="49"/>
  <c r="AR29" i="33"/>
  <c r="BJ29" i="33" s="1"/>
  <c r="AT29" i="33"/>
  <c r="BQ29" i="33" s="1"/>
  <c r="AB32" i="55"/>
  <c r="AG32" i="55"/>
  <c r="AI32" i="55" s="1"/>
  <c r="AF32" i="55"/>
  <c r="BG29" i="33"/>
  <c r="AV29" i="33"/>
  <c r="BS29" i="33" s="1"/>
  <c r="AD32" i="55"/>
  <c r="AK30" i="51"/>
  <c r="AE30" i="51"/>
  <c r="AS30" i="55"/>
  <c r="K31" i="55"/>
  <c r="AN31" i="55"/>
  <c r="AU31" i="55"/>
  <c r="J31" i="55"/>
  <c r="O31" i="55"/>
  <c r="AT31" i="55"/>
  <c r="AM31" i="55"/>
  <c r="M31" i="55"/>
  <c r="AP31" i="55"/>
  <c r="AW31" i="55"/>
  <c r="L31" i="55"/>
  <c r="AV31" i="55"/>
  <c r="AO31" i="55"/>
  <c r="N31" i="55"/>
  <c r="AX31" i="55"/>
  <c r="AQ31" i="55"/>
  <c r="P4" i="49"/>
  <c r="M4" i="49"/>
  <c r="AP4" i="49"/>
  <c r="Q4" i="49"/>
  <c r="O4" i="49"/>
  <c r="AQ4" i="49"/>
  <c r="N4" i="49"/>
  <c r="Q30" i="50" l="1"/>
  <c r="BP29" i="33"/>
  <c r="AE32" i="55"/>
  <c r="D30" i="50"/>
  <c r="J30" i="50" s="1"/>
  <c r="Y30" i="49"/>
  <c r="X30" i="49"/>
  <c r="AW30" i="35" s="1"/>
  <c r="AM30" i="35" s="1"/>
  <c r="D30" i="52"/>
  <c r="P30" i="52" s="1"/>
  <c r="BH29" i="33"/>
  <c r="F30" i="50"/>
  <c r="AI30" i="49"/>
  <c r="F30" i="52"/>
  <c r="L30" i="52" s="1"/>
  <c r="AY30" i="33"/>
  <c r="BA30" i="33" s="1"/>
  <c r="AQ30" i="33" s="1"/>
  <c r="AW29" i="33"/>
  <c r="BT29" i="33" s="1"/>
  <c r="BV29" i="33" s="1"/>
  <c r="BW29" i="33" s="1"/>
  <c r="AG30" i="49"/>
  <c r="E30" i="52"/>
  <c r="AF30" i="49"/>
  <c r="Z30" i="51"/>
  <c r="W30" i="51"/>
  <c r="AH30" i="49"/>
  <c r="AA30" i="51"/>
  <c r="X30" i="51"/>
  <c r="C30" i="52"/>
  <c r="C30" i="50"/>
  <c r="J30" i="52"/>
  <c r="AX30" i="35"/>
  <c r="AN30" i="35" s="1"/>
  <c r="BD30" i="35" s="1"/>
  <c r="AJ32" i="55"/>
  <c r="R30" i="52"/>
  <c r="AK32" i="55"/>
  <c r="AH32" i="55"/>
  <c r="AY30" i="35"/>
  <c r="AO30" i="35" s="1"/>
  <c r="BK30" i="35" s="1"/>
  <c r="AZ30" i="35"/>
  <c r="AP30" i="35" s="1"/>
  <c r="BF30" i="35" s="1"/>
  <c r="AZ30" i="33"/>
  <c r="BL30" i="33" s="1"/>
  <c r="BU29" i="35"/>
  <c r="BC30" i="35"/>
  <c r="AR30" i="35"/>
  <c r="BO30" i="35" s="1"/>
  <c r="BI30" i="35"/>
  <c r="BM30" i="33"/>
  <c r="S31" i="55"/>
  <c r="Q31" i="55"/>
  <c r="R31" i="55"/>
  <c r="P31" i="55"/>
  <c r="T4" i="33"/>
  <c r="P30" i="50" l="1"/>
  <c r="BK30" i="33"/>
  <c r="BA30" i="35"/>
  <c r="AQ30" i="35" s="1"/>
  <c r="BB30" i="33"/>
  <c r="B30" i="50"/>
  <c r="M30" i="50" s="1"/>
  <c r="AJ30" i="49"/>
  <c r="B30" i="52"/>
  <c r="G30" i="52" s="1"/>
  <c r="AE30" i="49"/>
  <c r="BC30" i="33"/>
  <c r="BO30" i="33" s="1"/>
  <c r="AL30" i="49"/>
  <c r="AN30" i="49"/>
  <c r="AH30" i="51"/>
  <c r="L30" i="50"/>
  <c r="R30" i="50"/>
  <c r="Q30" i="52"/>
  <c r="K30" i="52"/>
  <c r="AG30" i="51"/>
  <c r="AM30" i="51"/>
  <c r="I30" i="52"/>
  <c r="O30" i="52"/>
  <c r="AB30" i="51"/>
  <c r="AC30" i="51"/>
  <c r="AI30" i="51"/>
  <c r="I30" i="50"/>
  <c r="O30" i="50"/>
  <c r="AF30" i="51"/>
  <c r="AL30" i="51"/>
  <c r="AD30" i="51"/>
  <c r="AJ30" i="51"/>
  <c r="AP30" i="33"/>
  <c r="AU30" i="33" s="1"/>
  <c r="BR30" i="33" s="1"/>
  <c r="AO30" i="33"/>
  <c r="AT30" i="33" s="1"/>
  <c r="BQ30" i="33" s="1"/>
  <c r="N30" i="52"/>
  <c r="M30" i="52"/>
  <c r="AS30" i="35"/>
  <c r="BP30" i="35" s="1"/>
  <c r="BJ30" i="35"/>
  <c r="AU30" i="35"/>
  <c r="BR30" i="35" s="1"/>
  <c r="BG30" i="35"/>
  <c r="BL30" i="35"/>
  <c r="BE30" i="35"/>
  <c r="Z32" i="55"/>
  <c r="AA32" i="55" s="1"/>
  <c r="AT30" i="35"/>
  <c r="BQ30" i="35" s="1"/>
  <c r="AV30" i="33"/>
  <c r="BS30" i="33" s="1"/>
  <c r="BG30" i="33"/>
  <c r="H31" i="55"/>
  <c r="I31" i="55" s="1"/>
  <c r="AF4" i="33"/>
  <c r="G30" i="50" l="1"/>
  <c r="H30" i="50"/>
  <c r="N30" i="50"/>
  <c r="S30" i="50" s="1"/>
  <c r="T30" i="50" s="1"/>
  <c r="BF30" i="33"/>
  <c r="AV30" i="35"/>
  <c r="BS30" i="35" s="1"/>
  <c r="BT30" i="35" s="1"/>
  <c r="BM30" i="35"/>
  <c r="BN30" i="35" s="1"/>
  <c r="BB30" i="35"/>
  <c r="BN30" i="33"/>
  <c r="BP30" i="33" s="1"/>
  <c r="AR30" i="33"/>
  <c r="BD30" i="33"/>
  <c r="AS30" i="33"/>
  <c r="AX30" i="33" s="1"/>
  <c r="BU30" i="33" s="1"/>
  <c r="BH30" i="35"/>
  <c r="H30" i="52"/>
  <c r="AK30" i="49"/>
  <c r="AC30" i="49" s="1"/>
  <c r="AM30" i="49"/>
  <c r="BE30" i="33"/>
  <c r="S30" i="52"/>
  <c r="T30" i="52" s="1"/>
  <c r="BJ30" i="33"/>
  <c r="AN30" i="51"/>
  <c r="AO30" i="51" s="1"/>
  <c r="V33" i="55"/>
  <c r="Y33" i="55"/>
  <c r="W33" i="55"/>
  <c r="U33" i="55"/>
  <c r="X33" i="55"/>
  <c r="G32" i="55"/>
  <c r="AQ32" i="55" s="1"/>
  <c r="AR31" i="55"/>
  <c r="C32" i="55"/>
  <c r="F32" i="55"/>
  <c r="AP32" i="55" s="1"/>
  <c r="AM4" i="33"/>
  <c r="L4" i="49" s="1"/>
  <c r="J4" i="49"/>
  <c r="AV4" i="49" s="1"/>
  <c r="E32" i="55"/>
  <c r="D32" i="55"/>
  <c r="AS31" i="55"/>
  <c r="BI30" i="33" l="1"/>
  <c r="BU30" i="35"/>
  <c r="AB31" i="49"/>
  <c r="Y31" i="49"/>
  <c r="AJ31" i="49" s="1"/>
  <c r="AN31" i="49" s="1"/>
  <c r="AA31" i="49"/>
  <c r="AD30" i="49"/>
  <c r="Z31" i="49"/>
  <c r="D31" i="52" s="1"/>
  <c r="J31" i="52" s="1"/>
  <c r="AW30" i="33"/>
  <c r="BT30" i="33" s="1"/>
  <c r="BV30" i="33" s="1"/>
  <c r="BW30" i="33" s="1"/>
  <c r="BH30" i="33"/>
  <c r="X31" i="49"/>
  <c r="D31" i="50"/>
  <c r="J31" i="50" s="1"/>
  <c r="B31" i="50"/>
  <c r="AC33" i="55"/>
  <c r="AD33" i="55"/>
  <c r="AG33" i="55"/>
  <c r="AK33" i="55" s="1"/>
  <c r="AE33" i="55"/>
  <c r="AB33" i="55"/>
  <c r="AF33" i="55"/>
  <c r="AW32" i="55"/>
  <c r="J32" i="55"/>
  <c r="K32" i="55"/>
  <c r="N32" i="55"/>
  <c r="L32" i="55"/>
  <c r="AN32" i="55"/>
  <c r="AO32" i="55"/>
  <c r="O32" i="55"/>
  <c r="Q32" i="55" s="1"/>
  <c r="AM32" i="55"/>
  <c r="AV32" i="55"/>
  <c r="AT32" i="55"/>
  <c r="AU32" i="55"/>
  <c r="M32" i="55"/>
  <c r="G5" i="49"/>
  <c r="AT5" i="49" s="1"/>
  <c r="E5" i="49"/>
  <c r="D5" i="51" s="1"/>
  <c r="D5" i="49"/>
  <c r="C5" i="49"/>
  <c r="AU4" i="49"/>
  <c r="F5" i="49"/>
  <c r="AX32" i="55"/>
  <c r="E31" i="52" l="1"/>
  <c r="E31" i="50"/>
  <c r="Z31" i="51"/>
  <c r="P31" i="52"/>
  <c r="AW31" i="35"/>
  <c r="F31" i="52"/>
  <c r="F31" i="50"/>
  <c r="AA31" i="51"/>
  <c r="AE31" i="49"/>
  <c r="Y31" i="51"/>
  <c r="AF31" i="49"/>
  <c r="C31" i="52"/>
  <c r="X31" i="51"/>
  <c r="C31" i="50"/>
  <c r="AG31" i="49"/>
  <c r="B31" i="52"/>
  <c r="W31" i="51"/>
  <c r="AH31" i="49"/>
  <c r="AY31" i="33"/>
  <c r="BA31" i="33" s="1"/>
  <c r="AI31" i="49"/>
  <c r="AI33" i="55"/>
  <c r="BB31" i="33"/>
  <c r="AR31" i="33" s="1"/>
  <c r="BH31" i="33" s="1"/>
  <c r="AM31" i="49"/>
  <c r="AK31" i="49"/>
  <c r="AL31" i="49"/>
  <c r="P31" i="50"/>
  <c r="H31" i="50"/>
  <c r="N31" i="50"/>
  <c r="AE31" i="51"/>
  <c r="AK31" i="51"/>
  <c r="AO31" i="33"/>
  <c r="AT31" i="33" s="1"/>
  <c r="BQ31" i="33" s="1"/>
  <c r="AJ33" i="55"/>
  <c r="AH33" i="55"/>
  <c r="R32" i="55"/>
  <c r="P32" i="55"/>
  <c r="S32" i="55"/>
  <c r="E5" i="51"/>
  <c r="K5" i="51" s="1"/>
  <c r="M5" i="35"/>
  <c r="C5" i="51"/>
  <c r="O5" i="51" s="1"/>
  <c r="B5" i="51"/>
  <c r="N5" i="51" s="1"/>
  <c r="AQ5" i="49"/>
  <c r="AR5" i="49"/>
  <c r="F5" i="51"/>
  <c r="R5" i="51" s="1"/>
  <c r="R5" i="49"/>
  <c r="S5" i="49" s="1"/>
  <c r="O5" i="49"/>
  <c r="AP5" i="49"/>
  <c r="AY5" i="49"/>
  <c r="AX5" i="49"/>
  <c r="K5" i="49"/>
  <c r="N5" i="49"/>
  <c r="AW5" i="49"/>
  <c r="O5" i="33"/>
  <c r="C5" i="33" s="1"/>
  <c r="P5" i="49"/>
  <c r="Q5" i="49"/>
  <c r="AZ5" i="49"/>
  <c r="AS5" i="49"/>
  <c r="M5" i="49"/>
  <c r="BA5" i="49"/>
  <c r="P5" i="51"/>
  <c r="J5" i="51"/>
  <c r="R31" i="52" l="1"/>
  <c r="L31" i="52"/>
  <c r="BA31" i="35"/>
  <c r="AQ31" i="35" s="1"/>
  <c r="AZ31" i="35"/>
  <c r="AP31" i="35" s="1"/>
  <c r="AM31" i="35"/>
  <c r="AX31" i="35"/>
  <c r="AY31" i="35"/>
  <c r="AO31" i="35" s="1"/>
  <c r="I31" i="52"/>
  <c r="O31" i="52"/>
  <c r="N31" i="52"/>
  <c r="S31" i="52" s="1"/>
  <c r="T31" i="52" s="1"/>
  <c r="M31" i="52"/>
  <c r="G31" i="52"/>
  <c r="H31" i="52"/>
  <c r="L31" i="50"/>
  <c r="R31" i="50"/>
  <c r="G31" i="50"/>
  <c r="O31" i="50"/>
  <c r="I31" i="50"/>
  <c r="AJ31" i="51"/>
  <c r="AN31" i="51" s="1"/>
  <c r="AO31" i="51" s="1"/>
  <c r="AD31" i="51"/>
  <c r="BC31" i="33"/>
  <c r="AZ31" i="33"/>
  <c r="BK31" i="33"/>
  <c r="AL31" i="51"/>
  <c r="AF31" i="51"/>
  <c r="AM31" i="51"/>
  <c r="AG31" i="51"/>
  <c r="AW31" i="33"/>
  <c r="BT31" i="33" s="1"/>
  <c r="BN31" i="33"/>
  <c r="AC31" i="49"/>
  <c r="X32" i="49" s="1"/>
  <c r="Q31" i="50"/>
  <c r="K31" i="50"/>
  <c r="M31" i="50"/>
  <c r="AB31" i="51"/>
  <c r="AH31" i="51"/>
  <c r="AC31" i="51"/>
  <c r="AI31" i="51"/>
  <c r="K31" i="52"/>
  <c r="Q31" i="52"/>
  <c r="BE31" i="33"/>
  <c r="AB32" i="49"/>
  <c r="F32" i="52" s="1"/>
  <c r="Z33" i="55"/>
  <c r="U34" i="55" s="1"/>
  <c r="BM31" i="33"/>
  <c r="AQ31" i="33"/>
  <c r="H32" i="55"/>
  <c r="F33" i="55" s="1"/>
  <c r="AP33" i="55" s="1"/>
  <c r="J5" i="33"/>
  <c r="AG5" i="33" s="1"/>
  <c r="Q5" i="51"/>
  <c r="S5" i="51" s="1"/>
  <c r="T5" i="51" s="1"/>
  <c r="H5" i="51"/>
  <c r="C5" i="35"/>
  <c r="N5" i="35"/>
  <c r="I5" i="51"/>
  <c r="T5" i="49"/>
  <c r="L5" i="51"/>
  <c r="G5" i="51"/>
  <c r="M5" i="51"/>
  <c r="V5" i="49"/>
  <c r="U5" i="49"/>
  <c r="P5" i="33"/>
  <c r="D5" i="33" s="1"/>
  <c r="S5" i="33"/>
  <c r="G5" i="33" s="1"/>
  <c r="AE5" i="33" s="1"/>
  <c r="Q5" i="33"/>
  <c r="E5" i="33" s="1"/>
  <c r="R5" i="33"/>
  <c r="F5" i="33" s="1"/>
  <c r="AD5" i="33" s="1"/>
  <c r="AA5" i="33"/>
  <c r="S31" i="50" l="1"/>
  <c r="T31" i="50" s="1"/>
  <c r="B32" i="52"/>
  <c r="B32" i="50"/>
  <c r="N32" i="50" s="1"/>
  <c r="W32" i="51"/>
  <c r="AI32" i="49"/>
  <c r="BI31" i="35"/>
  <c r="BC31" i="35"/>
  <c r="AR31" i="35"/>
  <c r="BO31" i="35" s="1"/>
  <c r="F32" i="50"/>
  <c r="R32" i="50" s="1"/>
  <c r="AA32" i="51"/>
  <c r="AV31" i="35"/>
  <c r="BS31" i="35" s="1"/>
  <c r="BG31" i="35"/>
  <c r="BM31" i="35"/>
  <c r="BK31" i="35"/>
  <c r="AT31" i="35"/>
  <c r="BQ31" i="35" s="1"/>
  <c r="BE31" i="35"/>
  <c r="BF31" i="35"/>
  <c r="AU31" i="35"/>
  <c r="BR31" i="35" s="1"/>
  <c r="BL31" i="35"/>
  <c r="AN31" i="35"/>
  <c r="BB31" i="35"/>
  <c r="X34" i="55"/>
  <c r="Z32" i="49"/>
  <c r="Y32" i="49"/>
  <c r="AY32" i="33" s="1"/>
  <c r="AD31" i="49"/>
  <c r="AA32" i="49"/>
  <c r="BL31" i="33"/>
  <c r="AP31" i="33"/>
  <c r="Y34" i="55"/>
  <c r="AB34" i="55" s="1"/>
  <c r="BO31" i="33"/>
  <c r="AS31" i="33"/>
  <c r="BD31" i="33"/>
  <c r="W34" i="55"/>
  <c r="AJ32" i="49"/>
  <c r="AN32" i="49" s="1"/>
  <c r="AA33" i="55"/>
  <c r="E33" i="55"/>
  <c r="AV33" i="55" s="1"/>
  <c r="V34" i="55"/>
  <c r="AC34" i="55" s="1"/>
  <c r="C33" i="55"/>
  <c r="AM33" i="55" s="1"/>
  <c r="AV31" i="33"/>
  <c r="BS31" i="33" s="1"/>
  <c r="BG31" i="33"/>
  <c r="D33" i="55"/>
  <c r="AN33" i="55" s="1"/>
  <c r="G33" i="55"/>
  <c r="AQ33" i="55" s="1"/>
  <c r="AR32" i="55"/>
  <c r="I32" i="55"/>
  <c r="AS32" i="55" s="1"/>
  <c r="H5" i="49"/>
  <c r="U5" i="33"/>
  <c r="AI32" i="51"/>
  <c r="AC32" i="51"/>
  <c r="I5" i="33"/>
  <c r="AG32" i="51"/>
  <c r="AM32" i="51"/>
  <c r="N32" i="52"/>
  <c r="H32" i="52"/>
  <c r="L32" i="52"/>
  <c r="R32" i="52"/>
  <c r="L5" i="33"/>
  <c r="AI5" i="33" s="1"/>
  <c r="AC5" i="33"/>
  <c r="K5" i="33"/>
  <c r="AH5" i="33" s="1"/>
  <c r="AB5" i="33"/>
  <c r="H5" i="33"/>
  <c r="O5" i="35"/>
  <c r="D5" i="35"/>
  <c r="Y5" i="35"/>
  <c r="H5" i="35"/>
  <c r="AE5" i="35" s="1"/>
  <c r="S5" i="35"/>
  <c r="N5" i="33"/>
  <c r="AK5" i="33" s="1"/>
  <c r="M5" i="33"/>
  <c r="AJ5" i="33" s="1"/>
  <c r="T5" i="33"/>
  <c r="Z5" i="33"/>
  <c r="L32" i="50" l="1"/>
  <c r="H32" i="50"/>
  <c r="BP31" i="33"/>
  <c r="BB32" i="33"/>
  <c r="BN32" i="33" s="1"/>
  <c r="BA32" i="33"/>
  <c r="BK32" i="33"/>
  <c r="AO32" i="33"/>
  <c r="BC32" i="33"/>
  <c r="AS32" i="33" s="1"/>
  <c r="AZ32" i="33"/>
  <c r="BL32" i="33" s="1"/>
  <c r="AF34" i="55"/>
  <c r="AE32" i="49"/>
  <c r="AG34" i="55"/>
  <c r="AI34" i="55" s="1"/>
  <c r="AU31" i="33"/>
  <c r="BR31" i="33" s="1"/>
  <c r="BF31" i="33"/>
  <c r="AD34" i="55"/>
  <c r="BN31" i="35"/>
  <c r="AH32" i="49"/>
  <c r="E32" i="50"/>
  <c r="E32" i="52"/>
  <c r="Z32" i="51"/>
  <c r="BJ31" i="33"/>
  <c r="AF32" i="49"/>
  <c r="C32" i="52"/>
  <c r="C32" i="50"/>
  <c r="X32" i="51"/>
  <c r="BT31" i="35"/>
  <c r="BU31" i="35" s="1"/>
  <c r="AW32" i="35"/>
  <c r="BJ31" i="35"/>
  <c r="AS31" i="35"/>
  <c r="BP31" i="35" s="1"/>
  <c r="BD31" i="35"/>
  <c r="AM32" i="49"/>
  <c r="AX31" i="33"/>
  <c r="BU31" i="33" s="1"/>
  <c r="BI31" i="33"/>
  <c r="Y32" i="51"/>
  <c r="D32" i="52"/>
  <c r="D32" i="50"/>
  <c r="AG32" i="49"/>
  <c r="BH31" i="35"/>
  <c r="AL32" i="49"/>
  <c r="AE34" i="55"/>
  <c r="AK32" i="49"/>
  <c r="AH34" i="55"/>
  <c r="AO33" i="55"/>
  <c r="M33" i="55"/>
  <c r="J33" i="55"/>
  <c r="AU33" i="55"/>
  <c r="K33" i="55"/>
  <c r="AT33" i="55"/>
  <c r="L33" i="55"/>
  <c r="AW33" i="55"/>
  <c r="AX33" i="55"/>
  <c r="O33" i="55"/>
  <c r="Q33" i="55" s="1"/>
  <c r="N33" i="55"/>
  <c r="V5" i="33"/>
  <c r="AJ34" i="55"/>
  <c r="AK34" i="55"/>
  <c r="AC32" i="49"/>
  <c r="X33" i="49" s="1"/>
  <c r="B33" i="52" s="1"/>
  <c r="AQ32" i="33"/>
  <c r="BM32" i="33"/>
  <c r="AT32" i="33"/>
  <c r="BQ32" i="33" s="1"/>
  <c r="BE32" i="33"/>
  <c r="AR32" i="33"/>
  <c r="W5" i="33"/>
  <c r="Z5" i="35"/>
  <c r="I5" i="35"/>
  <c r="AF5" i="35" s="1"/>
  <c r="T5" i="35"/>
  <c r="E5" i="35"/>
  <c r="P5" i="35"/>
  <c r="Y5" i="33"/>
  <c r="X5" i="33"/>
  <c r="AL5" i="33"/>
  <c r="AF5" i="33"/>
  <c r="BV31" i="33" l="1"/>
  <c r="BW31" i="33" s="1"/>
  <c r="AP32" i="33"/>
  <c r="BO32" i="33"/>
  <c r="BD32" i="33"/>
  <c r="G32" i="50"/>
  <c r="I32" i="50"/>
  <c r="M32" i="50"/>
  <c r="O32" i="50"/>
  <c r="M32" i="52"/>
  <c r="G32" i="52"/>
  <c r="O32" i="52"/>
  <c r="S32" i="52" s="1"/>
  <c r="T32" i="52" s="1"/>
  <c r="I32" i="52"/>
  <c r="P32" i="50"/>
  <c r="J32" i="50"/>
  <c r="AL32" i="51"/>
  <c r="AF32" i="51"/>
  <c r="AE32" i="51"/>
  <c r="AK32" i="51"/>
  <c r="K32" i="50"/>
  <c r="Q32" i="50"/>
  <c r="AD32" i="51"/>
  <c r="AH32" i="51"/>
  <c r="AJ32" i="51"/>
  <c r="AB32" i="51"/>
  <c r="J32" i="52"/>
  <c r="P32" i="52"/>
  <c r="AM32" i="35"/>
  <c r="AZ32" i="35"/>
  <c r="AP32" i="35" s="1"/>
  <c r="AY32" i="35"/>
  <c r="AO32" i="35" s="1"/>
  <c r="AX32" i="35"/>
  <c r="BA32" i="35"/>
  <c r="AQ32" i="35" s="1"/>
  <c r="Q32" i="52"/>
  <c r="K32" i="52"/>
  <c r="P33" i="55"/>
  <c r="H33" i="55" s="1"/>
  <c r="S33" i="55"/>
  <c r="Z34" i="55"/>
  <c r="U35" i="55" s="1"/>
  <c r="R33" i="55"/>
  <c r="AB33" i="49"/>
  <c r="AA33" i="51" s="1"/>
  <c r="AM33" i="51" s="1"/>
  <c r="Z33" i="49"/>
  <c r="Y33" i="51" s="1"/>
  <c r="AE33" i="51" s="1"/>
  <c r="AD32" i="49"/>
  <c r="Y33" i="49"/>
  <c r="C33" i="52" s="1"/>
  <c r="I33" i="52" s="1"/>
  <c r="AA33" i="49"/>
  <c r="BP32" i="33"/>
  <c r="AW32" i="33"/>
  <c r="BT32" i="33" s="1"/>
  <c r="BH32" i="33"/>
  <c r="AU32" i="33"/>
  <c r="BR32" i="33" s="1"/>
  <c r="BF32" i="33"/>
  <c r="AV32" i="33"/>
  <c r="BS32" i="33" s="1"/>
  <c r="BG32" i="33"/>
  <c r="B33" i="50"/>
  <c r="N33" i="50" s="1"/>
  <c r="AX32" i="33"/>
  <c r="BU32" i="33" s="1"/>
  <c r="BI32" i="33"/>
  <c r="W33" i="51"/>
  <c r="AI33" i="51" s="1"/>
  <c r="BJ32" i="33"/>
  <c r="AA5" i="35"/>
  <c r="J5" i="35"/>
  <c r="AG5" i="35" s="1"/>
  <c r="U5" i="35"/>
  <c r="Q5" i="35"/>
  <c r="G5" i="35" s="1"/>
  <c r="F5" i="35"/>
  <c r="AM5" i="33"/>
  <c r="L5" i="49" s="1"/>
  <c r="Y35" i="55"/>
  <c r="H33" i="52"/>
  <c r="N33" i="52"/>
  <c r="AG33" i="51"/>
  <c r="G34" i="55" l="1"/>
  <c r="AQ34" i="55" s="1"/>
  <c r="AR33" i="55"/>
  <c r="X35" i="55"/>
  <c r="BM32" i="35"/>
  <c r="AV32" i="35"/>
  <c r="BS32" i="35" s="1"/>
  <c r="BG32" i="35"/>
  <c r="AN32" i="51"/>
  <c r="AO32" i="51" s="1"/>
  <c r="BF32" i="35"/>
  <c r="BL32" i="35"/>
  <c r="AU32" i="35"/>
  <c r="BR32" i="35" s="1"/>
  <c r="AR32" i="35"/>
  <c r="BO32" i="35" s="1"/>
  <c r="BC32" i="35"/>
  <c r="BI32" i="35"/>
  <c r="BH32" i="35"/>
  <c r="AA34" i="55"/>
  <c r="W35" i="55"/>
  <c r="AB35" i="55" s="1"/>
  <c r="S32" i="50"/>
  <c r="T32" i="50" s="1"/>
  <c r="V35" i="55"/>
  <c r="AC35" i="55" s="1"/>
  <c r="AN32" i="35"/>
  <c r="BB32" i="35"/>
  <c r="BK32" i="35"/>
  <c r="AT32" i="35"/>
  <c r="BQ32" i="35" s="1"/>
  <c r="BE32" i="35"/>
  <c r="F33" i="50"/>
  <c r="L33" i="50" s="1"/>
  <c r="D33" i="52"/>
  <c r="P33" i="52" s="1"/>
  <c r="C33" i="50"/>
  <c r="O33" i="50" s="1"/>
  <c r="O33" i="52"/>
  <c r="C34" i="55"/>
  <c r="F34" i="55"/>
  <c r="AP34" i="55" s="1"/>
  <c r="E34" i="55"/>
  <c r="AO34" i="55" s="1"/>
  <c r="X33" i="51"/>
  <c r="AD33" i="51" s="1"/>
  <c r="I33" i="55"/>
  <c r="AS33" i="55" s="1"/>
  <c r="J33" i="52"/>
  <c r="D34" i="55"/>
  <c r="AK33" i="51"/>
  <c r="F33" i="52"/>
  <c r="R33" i="52" s="1"/>
  <c r="AH33" i="49"/>
  <c r="AF33" i="49"/>
  <c r="D33" i="50"/>
  <c r="AE33" i="49"/>
  <c r="AI33" i="49"/>
  <c r="AJ33" i="49"/>
  <c r="AL33" i="49" s="1"/>
  <c r="AG33" i="49"/>
  <c r="AY33" i="33"/>
  <c r="AO33" i="33" s="1"/>
  <c r="AT33" i="33" s="1"/>
  <c r="BQ33" i="33" s="1"/>
  <c r="AW33" i="35"/>
  <c r="AM33" i="35" s="1"/>
  <c r="BC33" i="35" s="1"/>
  <c r="E33" i="50"/>
  <c r="E33" i="52"/>
  <c r="Z33" i="51"/>
  <c r="AC33" i="51"/>
  <c r="BV32" i="33"/>
  <c r="BW32" i="33" s="1"/>
  <c r="H33" i="50"/>
  <c r="X5" i="35"/>
  <c r="AC5" i="35"/>
  <c r="L5" i="35"/>
  <c r="AI5" i="35" s="1"/>
  <c r="W5" i="35"/>
  <c r="AB5" i="35"/>
  <c r="K5" i="35"/>
  <c r="AH5" i="35" s="1"/>
  <c r="V5" i="35"/>
  <c r="R5" i="35"/>
  <c r="AM34" i="55"/>
  <c r="AF35" i="55"/>
  <c r="AD35" i="55" l="1"/>
  <c r="AE35" i="55"/>
  <c r="I33" i="50"/>
  <c r="AG35" i="55"/>
  <c r="AH35" i="55" s="1"/>
  <c r="BD32" i="35"/>
  <c r="AS32" i="35"/>
  <c r="BP32" i="35" s="1"/>
  <c r="BT32" i="35" s="1"/>
  <c r="BJ32" i="35"/>
  <c r="BN32" i="35" s="1"/>
  <c r="R33" i="50"/>
  <c r="M33" i="50"/>
  <c r="AU34" i="55"/>
  <c r="AN34" i="55"/>
  <c r="N34" i="55"/>
  <c r="AJ33" i="51"/>
  <c r="J34" i="55"/>
  <c r="K34" i="55"/>
  <c r="AT34" i="55"/>
  <c r="AV34" i="55"/>
  <c r="AW34" i="55"/>
  <c r="AH33" i="51"/>
  <c r="O34" i="55"/>
  <c r="P34" i="55" s="1"/>
  <c r="AX34" i="55"/>
  <c r="M34" i="55"/>
  <c r="AM33" i="49"/>
  <c r="L33" i="52"/>
  <c r="L34" i="55"/>
  <c r="AK33" i="49"/>
  <c r="AN33" i="49"/>
  <c r="P33" i="50"/>
  <c r="J33" i="50"/>
  <c r="BC33" i="33"/>
  <c r="AS33" i="33" s="1"/>
  <c r="AX33" i="33" s="1"/>
  <c r="BU33" i="33" s="1"/>
  <c r="BB33" i="33"/>
  <c r="AB33" i="51"/>
  <c r="AZ33" i="33"/>
  <c r="AP33" i="33" s="1"/>
  <c r="AU33" i="33" s="1"/>
  <c r="BR33" i="33" s="1"/>
  <c r="AX33" i="35"/>
  <c r="AN33" i="35" s="1"/>
  <c r="BJ33" i="35" s="1"/>
  <c r="BI33" i="35"/>
  <c r="AY33" i="35"/>
  <c r="AO33" i="35" s="1"/>
  <c r="BE33" i="35" s="1"/>
  <c r="G33" i="50"/>
  <c r="BA33" i="35"/>
  <c r="AQ33" i="35" s="1"/>
  <c r="BM33" i="35" s="1"/>
  <c r="BE33" i="33"/>
  <c r="AR33" i="35"/>
  <c r="BO33" i="35" s="1"/>
  <c r="BK33" i="33"/>
  <c r="BA33" i="33"/>
  <c r="AQ33" i="33" s="1"/>
  <c r="AV33" i="33" s="1"/>
  <c r="BS33" i="33" s="1"/>
  <c r="AF33" i="51"/>
  <c r="AL33" i="51"/>
  <c r="K33" i="52"/>
  <c r="M33" i="52"/>
  <c r="G33" i="52"/>
  <c r="Q33" i="52"/>
  <c r="S33" i="52" s="1"/>
  <c r="T33" i="52" s="1"/>
  <c r="AZ33" i="35"/>
  <c r="AP33" i="35" s="1"/>
  <c r="BF33" i="35" s="1"/>
  <c r="K33" i="50"/>
  <c r="Q33" i="50"/>
  <c r="AD5" i="35"/>
  <c r="AJ5" i="35"/>
  <c r="AJ35" i="55"/>
  <c r="BU32" i="35" l="1"/>
  <c r="AK35" i="55"/>
  <c r="AI35" i="55"/>
  <c r="AC33" i="49"/>
  <c r="AD33" i="49" s="1"/>
  <c r="AN33" i="51"/>
  <c r="AO33" i="51" s="1"/>
  <c r="S34" i="55"/>
  <c r="Q34" i="55"/>
  <c r="R34" i="55"/>
  <c r="BL33" i="33"/>
  <c r="BD33" i="33"/>
  <c r="BM33" i="33"/>
  <c r="BF33" i="33"/>
  <c r="BD33" i="35"/>
  <c r="AS33" i="35"/>
  <c r="BP33" i="35" s="1"/>
  <c r="S33" i="50"/>
  <c r="T33" i="50" s="1"/>
  <c r="BO33" i="33"/>
  <c r="AV33" i="35"/>
  <c r="BS33" i="35" s="1"/>
  <c r="BI33" i="33"/>
  <c r="BG33" i="35"/>
  <c r="BG33" i="33"/>
  <c r="BK33" i="35"/>
  <c r="AR33" i="33"/>
  <c r="BN33" i="33"/>
  <c r="BB33" i="35"/>
  <c r="AT33" i="35"/>
  <c r="BQ33" i="35" s="1"/>
  <c r="BH33" i="35"/>
  <c r="AU33" i="35"/>
  <c r="BR33" i="35" s="1"/>
  <c r="Z34" i="49"/>
  <c r="Y34" i="51" s="1"/>
  <c r="BL33" i="35"/>
  <c r="BN33" i="35" s="1"/>
  <c r="Y34" i="49"/>
  <c r="C34" i="50" s="1"/>
  <c r="AA34" i="49"/>
  <c r="Z34" i="51" s="1"/>
  <c r="AB34" i="49"/>
  <c r="F34" i="52" s="1"/>
  <c r="X34" i="49"/>
  <c r="B34" i="52" s="1"/>
  <c r="AK5" i="35"/>
  <c r="F6" i="49"/>
  <c r="J5" i="49"/>
  <c r="AV5" i="49" s="1"/>
  <c r="E6" i="49"/>
  <c r="AU5" i="49"/>
  <c r="G6" i="49"/>
  <c r="D6" i="49"/>
  <c r="C6" i="49"/>
  <c r="Z35" i="55"/>
  <c r="H34" i="55" l="1"/>
  <c r="G35" i="55" s="1"/>
  <c r="BP33" i="33"/>
  <c r="AA34" i="51"/>
  <c r="AM34" i="51" s="1"/>
  <c r="F34" i="50"/>
  <c r="R34" i="50" s="1"/>
  <c r="BT33" i="35"/>
  <c r="AW33" i="33"/>
  <c r="BT33" i="33" s="1"/>
  <c r="BV33" i="33" s="1"/>
  <c r="BH33" i="33"/>
  <c r="BJ33" i="33"/>
  <c r="B34" i="50"/>
  <c r="N34" i="50" s="1"/>
  <c r="D34" i="52"/>
  <c r="J34" i="52" s="1"/>
  <c r="X34" i="51"/>
  <c r="AJ34" i="51" s="1"/>
  <c r="AJ34" i="49"/>
  <c r="AK34" i="49" s="1"/>
  <c r="C34" i="52"/>
  <c r="I34" i="52" s="1"/>
  <c r="AH34" i="49"/>
  <c r="D34" i="50"/>
  <c r="P34" i="50" s="1"/>
  <c r="AE34" i="49"/>
  <c r="AR34" i="55"/>
  <c r="AI34" i="49"/>
  <c r="W34" i="51"/>
  <c r="AW34" i="35"/>
  <c r="AM34" i="35" s="1"/>
  <c r="AR34" i="35" s="1"/>
  <c r="BO34" i="35" s="1"/>
  <c r="AG34" i="49"/>
  <c r="C35" i="55"/>
  <c r="AM35" i="55" s="1"/>
  <c r="E34" i="52"/>
  <c r="Q34" i="52" s="1"/>
  <c r="E35" i="55"/>
  <c r="AO35" i="55" s="1"/>
  <c r="AF34" i="49"/>
  <c r="E34" i="50"/>
  <c r="Q34" i="50" s="1"/>
  <c r="AY34" i="33"/>
  <c r="BB34" i="33" s="1"/>
  <c r="AR34" i="33" s="1"/>
  <c r="F35" i="55"/>
  <c r="AP35" i="55" s="1"/>
  <c r="BU33" i="35"/>
  <c r="I34" i="55"/>
  <c r="AS34" i="55" s="1"/>
  <c r="M6" i="35"/>
  <c r="K6" i="49"/>
  <c r="O6" i="33"/>
  <c r="M6" i="49"/>
  <c r="B6" i="51"/>
  <c r="AP6" i="49"/>
  <c r="AW6" i="49"/>
  <c r="R6" i="49"/>
  <c r="C6" i="51"/>
  <c r="AQ6" i="49"/>
  <c r="AX6" i="49"/>
  <c r="N6" i="49"/>
  <c r="F6" i="51"/>
  <c r="AT6" i="49"/>
  <c r="BA6" i="49"/>
  <c r="Q6" i="49"/>
  <c r="AR6" i="49"/>
  <c r="AY6" i="49"/>
  <c r="O6" i="49"/>
  <c r="D6" i="51"/>
  <c r="P6" i="49"/>
  <c r="E6" i="51"/>
  <c r="AZ6" i="49"/>
  <c r="AS6" i="49"/>
  <c r="AQ35" i="55"/>
  <c r="U36" i="55"/>
  <c r="AA35" i="55"/>
  <c r="Y36" i="55"/>
  <c r="X36" i="55"/>
  <c r="V36" i="55"/>
  <c r="W36" i="55"/>
  <c r="N34" i="52"/>
  <c r="H34" i="52"/>
  <c r="AL34" i="51"/>
  <c r="AF34" i="51"/>
  <c r="I34" i="50"/>
  <c r="O34" i="50"/>
  <c r="AK34" i="51"/>
  <c r="AE34" i="51"/>
  <c r="R34" i="52"/>
  <c r="L34" i="52"/>
  <c r="L34" i="50" l="1"/>
  <c r="BW33" i="33"/>
  <c r="AN34" i="49"/>
  <c r="AB34" i="51"/>
  <c r="D35" i="55"/>
  <c r="AN35" i="55" s="1"/>
  <c r="AG34" i="51"/>
  <c r="O34" i="52"/>
  <c r="BK34" i="33"/>
  <c r="H34" i="50"/>
  <c r="J34" i="50"/>
  <c r="AW34" i="33"/>
  <c r="BT34" i="33" s="1"/>
  <c r="K34" i="52"/>
  <c r="G34" i="52"/>
  <c r="P34" i="52"/>
  <c r="AM34" i="49"/>
  <c r="AD34" i="51"/>
  <c r="AI34" i="51"/>
  <c r="AN34" i="51" s="1"/>
  <c r="AO34" i="51" s="1"/>
  <c r="BA34" i="33"/>
  <c r="AQ34" i="33" s="1"/>
  <c r="AV34" i="33" s="1"/>
  <c r="BS34" i="33" s="1"/>
  <c r="AC34" i="51"/>
  <c r="M34" i="52"/>
  <c r="AL34" i="49"/>
  <c r="AW35" i="55"/>
  <c r="K34" i="50"/>
  <c r="G34" i="50"/>
  <c r="BI34" i="35"/>
  <c r="M35" i="55"/>
  <c r="BC34" i="33"/>
  <c r="AS34" i="33" s="1"/>
  <c r="AX34" i="33" s="1"/>
  <c r="BU34" i="33" s="1"/>
  <c r="K35" i="55"/>
  <c r="O35" i="55"/>
  <c r="S35" i="55" s="1"/>
  <c r="AZ34" i="33"/>
  <c r="AP34" i="33" s="1"/>
  <c r="AU34" i="33" s="1"/>
  <c r="BR34" i="33" s="1"/>
  <c r="N35" i="55"/>
  <c r="AX34" i="35"/>
  <c r="AN34" i="35" s="1"/>
  <c r="BD34" i="35" s="1"/>
  <c r="AH34" i="51"/>
  <c r="M34" i="50"/>
  <c r="L35" i="55"/>
  <c r="AO34" i="33"/>
  <c r="AT34" i="33" s="1"/>
  <c r="BQ34" i="33" s="1"/>
  <c r="AY34" i="35"/>
  <c r="AO34" i="35" s="1"/>
  <c r="BE34" i="35" s="1"/>
  <c r="BA34" i="35"/>
  <c r="AQ34" i="35" s="1"/>
  <c r="BG34" i="35" s="1"/>
  <c r="AV35" i="55"/>
  <c r="AZ34" i="35"/>
  <c r="AP34" i="35" s="1"/>
  <c r="BF34" i="35" s="1"/>
  <c r="BC34" i="35"/>
  <c r="L6" i="51"/>
  <c r="R6" i="51"/>
  <c r="H6" i="51"/>
  <c r="N6" i="51"/>
  <c r="M6" i="51"/>
  <c r="G6" i="51"/>
  <c r="J6" i="51"/>
  <c r="P6" i="51"/>
  <c r="C6" i="33"/>
  <c r="Q6" i="33"/>
  <c r="E6" i="33" s="1"/>
  <c r="AC6" i="33" s="1"/>
  <c r="P6" i="33"/>
  <c r="R6" i="33"/>
  <c r="F6" i="33" s="1"/>
  <c r="AD6" i="33" s="1"/>
  <c r="S6" i="33"/>
  <c r="G6" i="33" s="1"/>
  <c r="AE6" i="33" s="1"/>
  <c r="K6" i="51"/>
  <c r="Q6" i="51"/>
  <c r="O6" i="51"/>
  <c r="I6" i="51"/>
  <c r="N6" i="35"/>
  <c r="C6" i="35"/>
  <c r="U6" i="49"/>
  <c r="V6" i="49"/>
  <c r="T6" i="49"/>
  <c r="S6" i="49"/>
  <c r="BH34" i="33"/>
  <c r="BN34" i="33"/>
  <c r="AF36" i="55"/>
  <c r="AG36" i="55"/>
  <c r="AB36" i="55"/>
  <c r="AD36" i="55"/>
  <c r="AC36" i="55"/>
  <c r="AE36" i="55"/>
  <c r="S34" i="50"/>
  <c r="T34" i="50" s="1"/>
  <c r="AU35" i="55" l="1"/>
  <c r="AX35" i="55"/>
  <c r="J35" i="55"/>
  <c r="AT35" i="55"/>
  <c r="BG34" i="33"/>
  <c r="S34" i="52"/>
  <c r="T34" i="52" s="1"/>
  <c r="AC34" i="49"/>
  <c r="AD34" i="49" s="1"/>
  <c r="AT34" i="35"/>
  <c r="BQ34" i="35" s="1"/>
  <c r="BK34" i="35"/>
  <c r="AS34" i="35"/>
  <c r="BP34" i="35" s="1"/>
  <c r="BJ34" i="35"/>
  <c r="AU34" i="35"/>
  <c r="BR34" i="35" s="1"/>
  <c r="Q35" i="55"/>
  <c r="P35" i="55"/>
  <c r="BL34" i="35"/>
  <c r="R35" i="55"/>
  <c r="BM34" i="33"/>
  <c r="BB34" i="35"/>
  <c r="BJ34" i="33"/>
  <c r="BL34" i="33"/>
  <c r="BF34" i="33"/>
  <c r="AV34" i="35"/>
  <c r="BS34" i="35" s="1"/>
  <c r="BM34" i="35"/>
  <c r="BE34" i="33"/>
  <c r="BI34" i="33"/>
  <c r="BD34" i="33"/>
  <c r="BH34" i="35"/>
  <c r="BO34" i="33"/>
  <c r="H6" i="49"/>
  <c r="N6" i="33"/>
  <c r="S6" i="51"/>
  <c r="T6" i="51" s="1"/>
  <c r="S6" i="35"/>
  <c r="Y6" i="35"/>
  <c r="H6" i="35"/>
  <c r="AE6" i="35" s="1"/>
  <c r="O6" i="35"/>
  <c r="D6" i="35"/>
  <c r="L6" i="33"/>
  <c r="M6" i="33"/>
  <c r="D6" i="33"/>
  <c r="I6" i="33" s="1"/>
  <c r="T6" i="33"/>
  <c r="AA6" i="33"/>
  <c r="J6" i="33"/>
  <c r="BV34" i="33"/>
  <c r="AJ36" i="55"/>
  <c r="AH36" i="55"/>
  <c r="AI36" i="55"/>
  <c r="AK36" i="55"/>
  <c r="AB35" i="49"/>
  <c r="AA35" i="49"/>
  <c r="Y35" i="49" l="1"/>
  <c r="X35" i="49"/>
  <c r="B35" i="50" s="1"/>
  <c r="Z35" i="49"/>
  <c r="BT34" i="35"/>
  <c r="BN34" i="35"/>
  <c r="H35" i="55"/>
  <c r="E36" i="55" s="1"/>
  <c r="AO36" i="55" s="1"/>
  <c r="BP34" i="33"/>
  <c r="BW34" i="33" s="1"/>
  <c r="BU34" i="35"/>
  <c r="Z6" i="33"/>
  <c r="AB6" i="33"/>
  <c r="AF6" i="33" s="1"/>
  <c r="H6" i="33"/>
  <c r="AW35" i="35"/>
  <c r="AM35" i="35" s="1"/>
  <c r="E6" i="35"/>
  <c r="P6" i="35"/>
  <c r="K6" i="33"/>
  <c r="Z6" i="35"/>
  <c r="T6" i="35"/>
  <c r="I6" i="35"/>
  <c r="AF6" i="35" s="1"/>
  <c r="AJ6" i="33"/>
  <c r="X6" i="33"/>
  <c r="AI6" i="33"/>
  <c r="W6" i="33"/>
  <c r="AG6" i="33"/>
  <c r="U6" i="33"/>
  <c r="AK6" i="33"/>
  <c r="Y6" i="33"/>
  <c r="G36" i="55"/>
  <c r="Z36" i="55"/>
  <c r="AA36" i="55" s="1"/>
  <c r="AJ35" i="49"/>
  <c r="B35" i="52"/>
  <c r="W35" i="51"/>
  <c r="D35" i="52"/>
  <c r="Y35" i="51"/>
  <c r="D35" i="50"/>
  <c r="AA35" i="51"/>
  <c r="F35" i="52"/>
  <c r="F35" i="50"/>
  <c r="C35" i="52"/>
  <c r="X35" i="51"/>
  <c r="C35" i="50"/>
  <c r="E35" i="52"/>
  <c r="Z35" i="51"/>
  <c r="E35" i="50"/>
  <c r="AF35" i="49"/>
  <c r="AH35" i="49"/>
  <c r="AE35" i="49"/>
  <c r="AI35" i="49"/>
  <c r="AY35" i="33" l="1"/>
  <c r="BC35" i="33" s="1"/>
  <c r="AS35" i="33" s="1"/>
  <c r="AX35" i="33" s="1"/>
  <c r="BU35" i="33" s="1"/>
  <c r="AG35" i="49"/>
  <c r="D36" i="55"/>
  <c r="AN36" i="55" s="1"/>
  <c r="C36" i="55"/>
  <c r="AM36" i="55" s="1"/>
  <c r="AR35" i="55"/>
  <c r="F36" i="55"/>
  <c r="M36" i="55" s="1"/>
  <c r="I35" i="55"/>
  <c r="AS35" i="55" s="1"/>
  <c r="W37" i="55"/>
  <c r="AY35" i="35"/>
  <c r="AO35" i="35" s="1"/>
  <c r="BE35" i="35" s="1"/>
  <c r="AX35" i="35"/>
  <c r="AN35" i="35" s="1"/>
  <c r="BA35" i="35"/>
  <c r="AQ35" i="35" s="1"/>
  <c r="BG35" i="35" s="1"/>
  <c r="AZ35" i="35"/>
  <c r="AP35" i="35" s="1"/>
  <c r="BI35" i="35"/>
  <c r="AR35" i="35"/>
  <c r="BO35" i="35" s="1"/>
  <c r="AH6" i="33"/>
  <c r="AL6" i="33" s="1"/>
  <c r="AM6" i="33" s="1"/>
  <c r="L6" i="49" s="1"/>
  <c r="V6" i="33"/>
  <c r="Q6" i="35"/>
  <c r="G6" i="35" s="1"/>
  <c r="AC6" i="35" s="1"/>
  <c r="F6" i="35"/>
  <c r="AA6" i="35"/>
  <c r="J6" i="35"/>
  <c r="AG6" i="35" s="1"/>
  <c r="U6" i="35"/>
  <c r="AQ36" i="55"/>
  <c r="V37" i="55"/>
  <c r="U37" i="55"/>
  <c r="Y37" i="55"/>
  <c r="X37" i="55"/>
  <c r="K35" i="50"/>
  <c r="Q35" i="50"/>
  <c r="AE35" i="51"/>
  <c r="AK35" i="51"/>
  <c r="AF35" i="51"/>
  <c r="AL35" i="51"/>
  <c r="P35" i="52"/>
  <c r="J35" i="52"/>
  <c r="O35" i="52"/>
  <c r="I35" i="52"/>
  <c r="L35" i="50"/>
  <c r="R35" i="50"/>
  <c r="BC35" i="35"/>
  <c r="M35" i="50"/>
  <c r="N35" i="50"/>
  <c r="H35" i="50"/>
  <c r="G35" i="50"/>
  <c r="O35" i="50"/>
  <c r="I35" i="50"/>
  <c r="AC35" i="51"/>
  <c r="AI35" i="51"/>
  <c r="AB35" i="51"/>
  <c r="AH35" i="51"/>
  <c r="Q35" i="52"/>
  <c r="K35" i="52"/>
  <c r="BK35" i="33"/>
  <c r="R35" i="52"/>
  <c r="L35" i="52"/>
  <c r="AM35" i="51"/>
  <c r="AG35" i="51"/>
  <c r="AD35" i="51"/>
  <c r="AJ35" i="51"/>
  <c r="J35" i="50"/>
  <c r="P35" i="50"/>
  <c r="N35" i="52"/>
  <c r="H35" i="52"/>
  <c r="M35" i="52"/>
  <c r="G35" i="52"/>
  <c r="AN35" i="49"/>
  <c r="AK35" i="49"/>
  <c r="AM35" i="49"/>
  <c r="AL35" i="49"/>
  <c r="BA35" i="33" l="1"/>
  <c r="AQ35" i="33" s="1"/>
  <c r="AV35" i="33" s="1"/>
  <c r="BS35" i="33" s="1"/>
  <c r="AZ35" i="33"/>
  <c r="AP35" i="33" s="1"/>
  <c r="AU35" i="33" s="1"/>
  <c r="BR35" i="33" s="1"/>
  <c r="BB35" i="33"/>
  <c r="AR35" i="33" s="1"/>
  <c r="AW35" i="33" s="1"/>
  <c r="BT35" i="33" s="1"/>
  <c r="AO35" i="33"/>
  <c r="AT35" i="33" s="1"/>
  <c r="BQ35" i="33" s="1"/>
  <c r="AX36" i="55"/>
  <c r="K36" i="55"/>
  <c r="J36" i="55"/>
  <c r="L36" i="55"/>
  <c r="AW36" i="55"/>
  <c r="AU36" i="55"/>
  <c r="O36" i="55"/>
  <c r="Q36" i="55" s="1"/>
  <c r="AV36" i="55"/>
  <c r="N36" i="55"/>
  <c r="AT36" i="55"/>
  <c r="AP36" i="55"/>
  <c r="BB35" i="35"/>
  <c r="BH35" i="35"/>
  <c r="X6" i="35"/>
  <c r="BD35" i="35"/>
  <c r="BL35" i="35"/>
  <c r="AU35" i="35"/>
  <c r="BR35" i="35" s="1"/>
  <c r="BM35" i="35"/>
  <c r="AV35" i="35"/>
  <c r="BS35" i="35" s="1"/>
  <c r="BJ35" i="35"/>
  <c r="AS35" i="35"/>
  <c r="BP35" i="35" s="1"/>
  <c r="BK35" i="35"/>
  <c r="AT35" i="35"/>
  <c r="BQ35" i="35" s="1"/>
  <c r="BF35" i="35"/>
  <c r="AE37" i="55"/>
  <c r="W6" i="35"/>
  <c r="L6" i="35"/>
  <c r="AI6" i="35" s="1"/>
  <c r="R6" i="35"/>
  <c r="AB6" i="35"/>
  <c r="AD6" i="35" s="1"/>
  <c r="K6" i="35"/>
  <c r="AH6" i="35" s="1"/>
  <c r="V6" i="35"/>
  <c r="BO35" i="33"/>
  <c r="BI35" i="33"/>
  <c r="BM35" i="33"/>
  <c r="BE35" i="33"/>
  <c r="AC37" i="55"/>
  <c r="AG37" i="55"/>
  <c r="AJ37" i="55" s="1"/>
  <c r="AB37" i="55"/>
  <c r="AF37" i="55"/>
  <c r="AD37" i="55"/>
  <c r="AN35" i="51"/>
  <c r="AO35" i="51" s="1"/>
  <c r="S35" i="50"/>
  <c r="T35" i="50" s="1"/>
  <c r="S35" i="52"/>
  <c r="T35" i="52" s="1"/>
  <c r="AC35" i="49"/>
  <c r="AD35" i="49" s="1"/>
  <c r="BG35" i="33" l="1"/>
  <c r="BL35" i="33"/>
  <c r="BN35" i="33"/>
  <c r="BP35" i="33" s="1"/>
  <c r="BD35" i="33"/>
  <c r="BH35" i="33"/>
  <c r="BF35" i="33"/>
  <c r="BJ35" i="33"/>
  <c r="S36" i="55"/>
  <c r="R36" i="55"/>
  <c r="P36" i="55"/>
  <c r="AI37" i="55"/>
  <c r="AH37" i="55"/>
  <c r="AK37" i="55"/>
  <c r="BN35" i="35"/>
  <c r="BT35" i="35"/>
  <c r="AJ6" i="35"/>
  <c r="AK6" i="35" s="1"/>
  <c r="BV35" i="33"/>
  <c r="Y36" i="49"/>
  <c r="Z36" i="49"/>
  <c r="AB36" i="49"/>
  <c r="X36" i="49"/>
  <c r="AA36" i="49"/>
  <c r="H36" i="55" l="1"/>
  <c r="F37" i="55" s="1"/>
  <c r="AP37" i="55" s="1"/>
  <c r="C37" i="55"/>
  <c r="Z37" i="55"/>
  <c r="W38" i="55" s="1"/>
  <c r="BU35" i="35"/>
  <c r="BW35" i="33"/>
  <c r="F7" i="49"/>
  <c r="E7" i="51" s="1"/>
  <c r="G7" i="49"/>
  <c r="AT7" i="49" s="1"/>
  <c r="E7" i="49"/>
  <c r="AR7" i="49" s="1"/>
  <c r="J6" i="49"/>
  <c r="AV6" i="49" s="1"/>
  <c r="D7" i="49"/>
  <c r="C7" i="51" s="1"/>
  <c r="AU6" i="49"/>
  <c r="C7" i="49"/>
  <c r="AW36" i="35"/>
  <c r="AY36" i="33"/>
  <c r="AO36" i="33" s="1"/>
  <c r="AT36" i="33" s="1"/>
  <c r="BQ36" i="33" s="1"/>
  <c r="AJ36" i="49"/>
  <c r="F36" i="52"/>
  <c r="AA36" i="51"/>
  <c r="F36" i="50"/>
  <c r="D36" i="52"/>
  <c r="Y36" i="51"/>
  <c r="D36" i="50"/>
  <c r="B36" i="52"/>
  <c r="W36" i="51"/>
  <c r="B36" i="50"/>
  <c r="C36" i="52"/>
  <c r="X36" i="51"/>
  <c r="C36" i="50"/>
  <c r="AH36" i="49"/>
  <c r="E36" i="52"/>
  <c r="Z36" i="51"/>
  <c r="E36" i="50"/>
  <c r="AE36" i="49"/>
  <c r="AI36" i="49"/>
  <c r="AG36" i="49"/>
  <c r="AF36" i="49"/>
  <c r="AR36" i="55" l="1"/>
  <c r="I36" i="55"/>
  <c r="AS36" i="55" s="1"/>
  <c r="D37" i="55"/>
  <c r="AN37" i="55" s="1"/>
  <c r="G37" i="55"/>
  <c r="AQ37" i="55" s="1"/>
  <c r="E37" i="55"/>
  <c r="AO37" i="55" s="1"/>
  <c r="AV37" i="55"/>
  <c r="X38" i="55"/>
  <c r="AX37" i="55"/>
  <c r="V38" i="55"/>
  <c r="J37" i="55"/>
  <c r="AA37" i="55"/>
  <c r="N37" i="55"/>
  <c r="AW37" i="55"/>
  <c r="K37" i="55"/>
  <c r="AU37" i="55"/>
  <c r="U38" i="55"/>
  <c r="AM37" i="55"/>
  <c r="Y38" i="55"/>
  <c r="M37" i="55"/>
  <c r="R7" i="49"/>
  <c r="S7" i="49" s="1"/>
  <c r="D7" i="51"/>
  <c r="J7" i="51" s="1"/>
  <c r="F7" i="51"/>
  <c r="R7" i="51" s="1"/>
  <c r="AQ7" i="49"/>
  <c r="AW7" i="49"/>
  <c r="AP7" i="49"/>
  <c r="AS7" i="49"/>
  <c r="O7" i="49"/>
  <c r="O7" i="33"/>
  <c r="R7" i="33" s="1"/>
  <c r="F7" i="33" s="1"/>
  <c r="AD7" i="33" s="1"/>
  <c r="P7" i="49"/>
  <c r="Q7" i="49"/>
  <c r="M7" i="49"/>
  <c r="B7" i="51"/>
  <c r="H7" i="51" s="1"/>
  <c r="BA7" i="49"/>
  <c r="AX7" i="49"/>
  <c r="K7" i="49"/>
  <c r="AY7" i="49"/>
  <c r="AY36" i="35"/>
  <c r="AO36" i="35" s="1"/>
  <c r="BE36" i="35" s="1"/>
  <c r="AZ36" i="35"/>
  <c r="AP36" i="35" s="1"/>
  <c r="AX36" i="35"/>
  <c r="AN36" i="35" s="1"/>
  <c r="BD36" i="35" s="1"/>
  <c r="BA36" i="35"/>
  <c r="AQ36" i="35" s="1"/>
  <c r="BG36" i="35" s="1"/>
  <c r="N7" i="49"/>
  <c r="AZ7" i="49"/>
  <c r="M7" i="35"/>
  <c r="AM36" i="35"/>
  <c r="BC36" i="35" s="1"/>
  <c r="P7" i="51"/>
  <c r="O7" i="51"/>
  <c r="I7" i="51"/>
  <c r="Q7" i="51"/>
  <c r="K7" i="51"/>
  <c r="BE36" i="33"/>
  <c r="AZ36" i="33"/>
  <c r="AP36" i="33" s="1"/>
  <c r="AU36" i="33" s="1"/>
  <c r="BR36" i="33" s="1"/>
  <c r="BA36" i="33"/>
  <c r="AQ36" i="33" s="1"/>
  <c r="AV36" i="33" s="1"/>
  <c r="BS36" i="33" s="1"/>
  <c r="BC36" i="33"/>
  <c r="AS36" i="33" s="1"/>
  <c r="AX36" i="33" s="1"/>
  <c r="BU36" i="33" s="1"/>
  <c r="BB36" i="33"/>
  <c r="AR36" i="33" s="1"/>
  <c r="AW36" i="33" s="1"/>
  <c r="BT36" i="33" s="1"/>
  <c r="G36" i="50"/>
  <c r="P36" i="50"/>
  <c r="J36" i="50"/>
  <c r="AF36" i="51"/>
  <c r="AL36" i="51"/>
  <c r="BK36" i="33"/>
  <c r="AE36" i="51"/>
  <c r="AK36" i="51"/>
  <c r="Q36" i="52"/>
  <c r="K36" i="52"/>
  <c r="N36" i="50"/>
  <c r="M36" i="50"/>
  <c r="H36" i="50"/>
  <c r="J36" i="52"/>
  <c r="P36" i="52"/>
  <c r="O36" i="52"/>
  <c r="I36" i="52"/>
  <c r="AI36" i="51"/>
  <c r="AC36" i="51"/>
  <c r="AH36" i="51"/>
  <c r="AB36" i="51"/>
  <c r="R36" i="50"/>
  <c r="L36" i="50"/>
  <c r="O36" i="50"/>
  <c r="I36" i="50"/>
  <c r="AG36" i="51"/>
  <c r="AM36" i="51"/>
  <c r="Q36" i="50"/>
  <c r="K36" i="50"/>
  <c r="N36" i="52"/>
  <c r="H36" i="52"/>
  <c r="M36" i="52"/>
  <c r="G36" i="52"/>
  <c r="AJ36" i="51"/>
  <c r="AD36" i="51"/>
  <c r="R36" i="52"/>
  <c r="L36" i="52"/>
  <c r="AM36" i="49"/>
  <c r="AN36" i="49"/>
  <c r="AL36" i="49"/>
  <c r="AK36" i="49"/>
  <c r="L37" i="55" l="1"/>
  <c r="O37" i="55"/>
  <c r="Q37" i="55" s="1"/>
  <c r="AT37" i="55"/>
  <c r="AG38" i="55"/>
  <c r="AD38" i="55"/>
  <c r="AE38" i="55"/>
  <c r="AB38" i="55"/>
  <c r="R37" i="55"/>
  <c r="AF38" i="55"/>
  <c r="AC38" i="55"/>
  <c r="T7" i="49"/>
  <c r="U7" i="49"/>
  <c r="V7" i="49"/>
  <c r="L7" i="51"/>
  <c r="P7" i="33"/>
  <c r="D7" i="33" s="1"/>
  <c r="AB7" i="33" s="1"/>
  <c r="Q7" i="33"/>
  <c r="E7" i="33" s="1"/>
  <c r="S7" i="33"/>
  <c r="G7" i="33" s="1"/>
  <c r="G7" i="51"/>
  <c r="C7" i="33"/>
  <c r="M7" i="51"/>
  <c r="BH36" i="35"/>
  <c r="N7" i="51"/>
  <c r="S7" i="51" s="1"/>
  <c r="T7" i="51" s="1"/>
  <c r="BL36" i="35"/>
  <c r="AU36" i="35"/>
  <c r="BR36" i="35" s="1"/>
  <c r="BB36" i="35"/>
  <c r="BM36" i="35"/>
  <c r="AV36" i="35"/>
  <c r="BS36" i="35" s="1"/>
  <c r="BJ36" i="35"/>
  <c r="AS36" i="35"/>
  <c r="BP36" i="35" s="1"/>
  <c r="BF36" i="35"/>
  <c r="BI36" i="35"/>
  <c r="AR36" i="35"/>
  <c r="BO36" i="35" s="1"/>
  <c r="BK36" i="35"/>
  <c r="AT36" i="35"/>
  <c r="BQ36" i="35" s="1"/>
  <c r="N7" i="35"/>
  <c r="C7" i="35"/>
  <c r="M7" i="33"/>
  <c r="BH36" i="33"/>
  <c r="BG36" i="33"/>
  <c r="BF36" i="33"/>
  <c r="BI36" i="33"/>
  <c r="BN36" i="33"/>
  <c r="BD36" i="33"/>
  <c r="BJ36" i="33"/>
  <c r="BL36" i="33"/>
  <c r="BO36" i="33"/>
  <c r="BM36" i="33"/>
  <c r="AH38" i="55"/>
  <c r="AK38" i="55"/>
  <c r="AJ38" i="55"/>
  <c r="AI38" i="55"/>
  <c r="AC36" i="49"/>
  <c r="AD36" i="49" s="1"/>
  <c r="AN36" i="51"/>
  <c r="AO36" i="51" s="1"/>
  <c r="S36" i="50"/>
  <c r="T36" i="50" s="1"/>
  <c r="S36" i="52"/>
  <c r="T36" i="52" s="1"/>
  <c r="S37" i="55" l="1"/>
  <c r="P37" i="55"/>
  <c r="H37" i="55" s="1"/>
  <c r="D38" i="55" s="1"/>
  <c r="AN38" i="55" s="1"/>
  <c r="H7" i="49"/>
  <c r="BN36" i="35"/>
  <c r="I7" i="33"/>
  <c r="N7" i="33"/>
  <c r="Y7" i="33" s="1"/>
  <c r="AE7" i="33"/>
  <c r="L7" i="33"/>
  <c r="AI7" i="33" s="1"/>
  <c r="AC7" i="33"/>
  <c r="K7" i="33"/>
  <c r="V7" i="33" s="1"/>
  <c r="T7" i="33"/>
  <c r="H7" i="33"/>
  <c r="Z7" i="33"/>
  <c r="AA7" i="33"/>
  <c r="J7" i="33"/>
  <c r="AG7" i="33" s="1"/>
  <c r="BT36" i="35"/>
  <c r="S7" i="35"/>
  <c r="Y7" i="35"/>
  <c r="H7" i="35"/>
  <c r="AE7" i="35" s="1"/>
  <c r="D7" i="35"/>
  <c r="O7" i="35"/>
  <c r="AJ7" i="33"/>
  <c r="X7" i="33"/>
  <c r="BV36" i="33"/>
  <c r="BP36" i="33"/>
  <c r="X37" i="49"/>
  <c r="AB37" i="49"/>
  <c r="F37" i="50" s="1"/>
  <c r="AA37" i="49"/>
  <c r="Z37" i="51" s="1"/>
  <c r="Y37" i="49"/>
  <c r="Z37" i="49"/>
  <c r="Z38" i="55"/>
  <c r="E38" i="55" l="1"/>
  <c r="C38" i="55"/>
  <c r="AM38" i="55" s="1"/>
  <c r="AR37" i="55"/>
  <c r="F38" i="55"/>
  <c r="AP38" i="55" s="1"/>
  <c r="G38" i="55"/>
  <c r="N38" i="55" s="1"/>
  <c r="I37" i="55"/>
  <c r="AS37" i="55" s="1"/>
  <c r="BW36" i="33"/>
  <c r="J38" i="55"/>
  <c r="AK7" i="33"/>
  <c r="W7" i="33"/>
  <c r="AO38" i="55"/>
  <c r="BU36" i="35"/>
  <c r="AF7" i="33"/>
  <c r="AH7" i="33"/>
  <c r="U7" i="33"/>
  <c r="AQ38" i="55"/>
  <c r="B37" i="52"/>
  <c r="N37" i="52" s="1"/>
  <c r="AW37" i="35"/>
  <c r="AM37" i="35" s="1"/>
  <c r="BC37" i="35" s="1"/>
  <c r="B37" i="50"/>
  <c r="H37" i="50" s="1"/>
  <c r="AW38" i="55"/>
  <c r="E7" i="35"/>
  <c r="P7" i="35"/>
  <c r="T7" i="35"/>
  <c r="Z7" i="35"/>
  <c r="I7" i="35"/>
  <c r="AF7" i="35" s="1"/>
  <c r="C37" i="50"/>
  <c r="O37" i="50" s="1"/>
  <c r="W37" i="51"/>
  <c r="AC37" i="51" s="1"/>
  <c r="E37" i="50"/>
  <c r="Q37" i="50" s="1"/>
  <c r="X37" i="51"/>
  <c r="AJ37" i="51" s="1"/>
  <c r="E37" i="52"/>
  <c r="Q37" i="52" s="1"/>
  <c r="F37" i="52"/>
  <c r="R37" i="52" s="1"/>
  <c r="AY37" i="33"/>
  <c r="BK37" i="33" s="1"/>
  <c r="C37" i="52"/>
  <c r="I37" i="52" s="1"/>
  <c r="AA37" i="51"/>
  <c r="AG37" i="51" s="1"/>
  <c r="AJ37" i="49"/>
  <c r="AL37" i="49" s="1"/>
  <c r="AF37" i="49"/>
  <c r="Y37" i="51"/>
  <c r="AE37" i="51" s="1"/>
  <c r="D37" i="52"/>
  <c r="J37" i="52" s="1"/>
  <c r="AE37" i="49"/>
  <c r="AG37" i="49"/>
  <c r="AI37" i="49"/>
  <c r="D37" i="50"/>
  <c r="J37" i="50" s="1"/>
  <c r="AH37" i="49"/>
  <c r="Y39" i="55"/>
  <c r="X39" i="55"/>
  <c r="V39" i="55"/>
  <c r="U39" i="55"/>
  <c r="AA38" i="55"/>
  <c r="W39" i="55"/>
  <c r="AL37" i="51"/>
  <c r="AF37" i="51"/>
  <c r="R37" i="50"/>
  <c r="L37" i="50"/>
  <c r="O38" i="55" l="1"/>
  <c r="R38" i="55" s="1"/>
  <c r="AV38" i="55"/>
  <c r="M38" i="55"/>
  <c r="AX38" i="55"/>
  <c r="AU38" i="55"/>
  <c r="L38" i="55"/>
  <c r="K38" i="55"/>
  <c r="AT38" i="55"/>
  <c r="Q38" i="55"/>
  <c r="AL7" i="33"/>
  <c r="I37" i="50"/>
  <c r="K37" i="50"/>
  <c r="AD37" i="51"/>
  <c r="AY37" i="35"/>
  <c r="AO37" i="35" s="1"/>
  <c r="AX37" i="35"/>
  <c r="AN37" i="35" s="1"/>
  <c r="BA37" i="35"/>
  <c r="AQ37" i="35" s="1"/>
  <c r="BG37" i="35" s="1"/>
  <c r="AZ37" i="35"/>
  <c r="AP37" i="35" s="1"/>
  <c r="AK37" i="49"/>
  <c r="N37" i="50"/>
  <c r="F7" i="35"/>
  <c r="Q7" i="35"/>
  <c r="G7" i="35" s="1"/>
  <c r="BI37" i="35"/>
  <c r="AR37" i="35"/>
  <c r="BO37" i="35" s="1"/>
  <c r="AI37" i="51"/>
  <c r="U7" i="35"/>
  <c r="AA7" i="35"/>
  <c r="J7" i="35"/>
  <c r="AG7" i="35" s="1"/>
  <c r="AM37" i="49"/>
  <c r="H37" i="52"/>
  <c r="AM7" i="33"/>
  <c r="L7" i="49" s="1"/>
  <c r="O37" i="52"/>
  <c r="AM37" i="51"/>
  <c r="AN37" i="49"/>
  <c r="G37" i="52"/>
  <c r="AB37" i="51"/>
  <c r="K37" i="52"/>
  <c r="L37" i="52"/>
  <c r="BB37" i="33"/>
  <c r="AZ37" i="33"/>
  <c r="BA37" i="33"/>
  <c r="AQ37" i="33" s="1"/>
  <c r="AV37" i="33" s="1"/>
  <c r="BS37" i="33" s="1"/>
  <c r="BC37" i="33"/>
  <c r="AO37" i="33"/>
  <c r="AT37" i="33" s="1"/>
  <c r="BQ37" i="33" s="1"/>
  <c r="AH37" i="51"/>
  <c r="AK37" i="51"/>
  <c r="M37" i="52"/>
  <c r="P37" i="52"/>
  <c r="G37" i="50"/>
  <c r="P37" i="50"/>
  <c r="M37" i="50"/>
  <c r="AD39" i="55"/>
  <c r="AC39" i="55"/>
  <c r="AE39" i="55"/>
  <c r="AG39" i="55"/>
  <c r="AB39" i="55"/>
  <c r="AF39" i="55"/>
  <c r="S38" i="55" l="1"/>
  <c r="P38" i="55"/>
  <c r="H38" i="55" s="1"/>
  <c r="S37" i="50"/>
  <c r="T37" i="50" s="1"/>
  <c r="AN37" i="51"/>
  <c r="AO37" i="51" s="1"/>
  <c r="AC37" i="49"/>
  <c r="AD37" i="49" s="1"/>
  <c r="S37" i="52"/>
  <c r="T37" i="52" s="1"/>
  <c r="X7" i="35"/>
  <c r="L7" i="35"/>
  <c r="AI7" i="35" s="1"/>
  <c r="AC7" i="35"/>
  <c r="W7" i="35"/>
  <c r="BH37" i="35"/>
  <c r="BB37" i="35"/>
  <c r="BL37" i="35"/>
  <c r="AU37" i="35"/>
  <c r="BR37" i="35" s="1"/>
  <c r="BF37" i="35"/>
  <c r="R7" i="35"/>
  <c r="BM37" i="35"/>
  <c r="AV37" i="35"/>
  <c r="BS37" i="35" s="1"/>
  <c r="BJ37" i="35"/>
  <c r="AS37" i="35"/>
  <c r="BP37" i="35" s="1"/>
  <c r="BD37" i="35"/>
  <c r="AB7" i="35"/>
  <c r="V7" i="35"/>
  <c r="K7" i="35"/>
  <c r="AH7" i="35" s="1"/>
  <c r="AJ7" i="35" s="1"/>
  <c r="BK37" i="35"/>
  <c r="AT37" i="35"/>
  <c r="BQ37" i="35" s="1"/>
  <c r="BE37" i="35"/>
  <c r="BG37" i="33"/>
  <c r="BM37" i="33"/>
  <c r="BE37" i="33"/>
  <c r="BL37" i="33"/>
  <c r="AP37" i="33"/>
  <c r="AU37" i="33" s="1"/>
  <c r="BR37" i="33" s="1"/>
  <c r="AS37" i="33"/>
  <c r="AX37" i="33" s="1"/>
  <c r="BU37" i="33" s="1"/>
  <c r="BO37" i="33"/>
  <c r="AR37" i="33"/>
  <c r="AW37" i="33" s="1"/>
  <c r="BT37" i="33" s="1"/>
  <c r="BN37" i="33"/>
  <c r="BD37" i="33"/>
  <c r="AK39" i="55"/>
  <c r="AJ39" i="55"/>
  <c r="AH39" i="55"/>
  <c r="AI39" i="55"/>
  <c r="G39" i="55" l="1"/>
  <c r="D39" i="55"/>
  <c r="X38" i="49"/>
  <c r="E39" i="55"/>
  <c r="C39" i="55"/>
  <c r="I38" i="55"/>
  <c r="AS38" i="55" s="1"/>
  <c r="AR38" i="55"/>
  <c r="F39" i="55"/>
  <c r="Y38" i="49"/>
  <c r="C38" i="50" s="1"/>
  <c r="AA38" i="49"/>
  <c r="AB38" i="49"/>
  <c r="F38" i="50" s="1"/>
  <c r="Z38" i="49"/>
  <c r="Y38" i="51" s="1"/>
  <c r="AD7" i="35"/>
  <c r="AK7" i="35" s="1"/>
  <c r="BN37" i="35"/>
  <c r="BT37" i="35"/>
  <c r="BF37" i="33"/>
  <c r="BH37" i="33"/>
  <c r="BI37" i="33"/>
  <c r="BJ37" i="33"/>
  <c r="BP37" i="33"/>
  <c r="AM39" i="55"/>
  <c r="Z39" i="55"/>
  <c r="AO39" i="55"/>
  <c r="AP39" i="55"/>
  <c r="AQ39" i="55"/>
  <c r="AN39" i="55"/>
  <c r="D38" i="52"/>
  <c r="D38" i="50"/>
  <c r="W38" i="51"/>
  <c r="B38" i="52"/>
  <c r="B38" i="50"/>
  <c r="L39" i="55" l="1"/>
  <c r="X38" i="51"/>
  <c r="C38" i="52"/>
  <c r="AH38" i="49"/>
  <c r="AW38" i="35"/>
  <c r="AM38" i="35" s="1"/>
  <c r="BI38" i="35" s="1"/>
  <c r="E38" i="50"/>
  <c r="M38" i="50" s="1"/>
  <c r="Z38" i="51"/>
  <c r="AL38" i="51" s="1"/>
  <c r="F38" i="52"/>
  <c r="R38" i="52" s="1"/>
  <c r="N39" i="55"/>
  <c r="E38" i="52"/>
  <c r="AW39" i="55"/>
  <c r="AT39" i="55"/>
  <c r="J39" i="55"/>
  <c r="O39" i="55"/>
  <c r="Q39" i="55" s="1"/>
  <c r="K39" i="55"/>
  <c r="AV39" i="55"/>
  <c r="AU39" i="55"/>
  <c r="M39" i="55"/>
  <c r="AI38" i="49"/>
  <c r="AX39" i="55"/>
  <c r="AF38" i="49"/>
  <c r="AJ38" i="49"/>
  <c r="AN38" i="49" s="1"/>
  <c r="AE38" i="49"/>
  <c r="AY38" i="33"/>
  <c r="AO38" i="33" s="1"/>
  <c r="AT38" i="33" s="1"/>
  <c r="AG38" i="49"/>
  <c r="AA38" i="51"/>
  <c r="AM38" i="51" s="1"/>
  <c r="BU37" i="35"/>
  <c r="AU7" i="49"/>
  <c r="D8" i="49"/>
  <c r="G8" i="49"/>
  <c r="F8" i="49"/>
  <c r="J7" i="49"/>
  <c r="AV7" i="49" s="1"/>
  <c r="E8" i="49"/>
  <c r="C8" i="49"/>
  <c r="BV37" i="33"/>
  <c r="W40" i="55"/>
  <c r="AA39" i="55"/>
  <c r="V40" i="55"/>
  <c r="Y40" i="55"/>
  <c r="X40" i="55"/>
  <c r="U40" i="55"/>
  <c r="N38" i="50"/>
  <c r="H38" i="50"/>
  <c r="O38" i="52"/>
  <c r="I38" i="52"/>
  <c r="N38" i="52"/>
  <c r="H38" i="52"/>
  <c r="K38" i="52"/>
  <c r="P38" i="52"/>
  <c r="J38" i="52"/>
  <c r="L38" i="50"/>
  <c r="R38" i="50"/>
  <c r="I38" i="50"/>
  <c r="O38" i="50"/>
  <c r="AC38" i="51"/>
  <c r="AI38" i="51"/>
  <c r="P38" i="50"/>
  <c r="J38" i="50"/>
  <c r="AE38" i="51"/>
  <c r="AK38" i="51"/>
  <c r="AD38" i="51"/>
  <c r="AJ38" i="51"/>
  <c r="K38" i="50"/>
  <c r="S39" i="55" l="1"/>
  <c r="R39" i="55"/>
  <c r="Q38" i="50"/>
  <c r="S38" i="50" s="1"/>
  <c r="T38" i="50" s="1"/>
  <c r="P39" i="55"/>
  <c r="BC38" i="35"/>
  <c r="BA38" i="35"/>
  <c r="AQ38" i="35" s="1"/>
  <c r="BG38" i="35" s="1"/>
  <c r="AZ38" i="35"/>
  <c r="AP38" i="35" s="1"/>
  <c r="BF38" i="35" s="1"/>
  <c r="AF38" i="51"/>
  <c r="L38" i="52"/>
  <c r="AY38" i="35"/>
  <c r="AO38" i="35" s="1"/>
  <c r="BE38" i="35" s="1"/>
  <c r="AR38" i="35"/>
  <c r="BO38" i="35" s="1"/>
  <c r="AX38" i="35"/>
  <c r="AN38" i="35" s="1"/>
  <c r="BD38" i="35" s="1"/>
  <c r="G38" i="52"/>
  <c r="Q38" i="52"/>
  <c r="S38" i="52" s="1"/>
  <c r="T38" i="52" s="1"/>
  <c r="M38" i="52"/>
  <c r="G38" i="50"/>
  <c r="AG38" i="51"/>
  <c r="BB38" i="33"/>
  <c r="AR38" i="33" s="1"/>
  <c r="AW38" i="33" s="1"/>
  <c r="BT38" i="33" s="1"/>
  <c r="BE38" i="33"/>
  <c r="BK38" i="33"/>
  <c r="BA38" i="33"/>
  <c r="AQ38" i="33" s="1"/>
  <c r="AV38" i="33" s="1"/>
  <c r="BS38" i="33" s="1"/>
  <c r="AK38" i="49"/>
  <c r="AM38" i="49"/>
  <c r="AL38" i="49"/>
  <c r="BC38" i="33"/>
  <c r="AS38" i="33" s="1"/>
  <c r="AX38" i="33" s="1"/>
  <c r="BU38" i="33" s="1"/>
  <c r="AH38" i="51"/>
  <c r="AB38" i="51"/>
  <c r="AZ38" i="33"/>
  <c r="AP38" i="33" s="1"/>
  <c r="AU38" i="33" s="1"/>
  <c r="BR38" i="33" s="1"/>
  <c r="BQ38" i="33"/>
  <c r="BW37" i="33"/>
  <c r="M8" i="49"/>
  <c r="K8" i="49"/>
  <c r="O8" i="33"/>
  <c r="AP8" i="49"/>
  <c r="M8" i="35"/>
  <c r="N8" i="35" s="1"/>
  <c r="AW8" i="49"/>
  <c r="B8" i="51"/>
  <c r="R8" i="49"/>
  <c r="D8" i="51"/>
  <c r="AY8" i="49"/>
  <c r="O8" i="49"/>
  <c r="AR8" i="49"/>
  <c r="AT38" i="35"/>
  <c r="BQ38" i="35" s="1"/>
  <c r="AS8" i="49"/>
  <c r="E8" i="51"/>
  <c r="AZ8" i="49"/>
  <c r="P8" i="49"/>
  <c r="Q8" i="49"/>
  <c r="BA8" i="49"/>
  <c r="AT8" i="49"/>
  <c r="F8" i="51"/>
  <c r="AQ8" i="49"/>
  <c r="C8" i="51"/>
  <c r="AX8" i="49"/>
  <c r="N8" i="49"/>
  <c r="BN38" i="33"/>
  <c r="AE40" i="55"/>
  <c r="AD40" i="55"/>
  <c r="H39" i="55"/>
  <c r="AB40" i="55"/>
  <c r="AG40" i="55"/>
  <c r="AF40" i="55"/>
  <c r="AC40" i="55"/>
  <c r="AN38" i="51"/>
  <c r="AO38" i="51" s="1"/>
  <c r="BH38" i="35" l="1"/>
  <c r="AS38" i="35"/>
  <c r="BP38" i="35" s="1"/>
  <c r="BL38" i="35"/>
  <c r="BJ38" i="35"/>
  <c r="AV38" i="35"/>
  <c r="BS38" i="35" s="1"/>
  <c r="BH38" i="33"/>
  <c r="BK38" i="35"/>
  <c r="BN38" i="35" s="1"/>
  <c r="BM38" i="35"/>
  <c r="AU38" i="35"/>
  <c r="BR38" i="35" s="1"/>
  <c r="BB38" i="35"/>
  <c r="AC38" i="49"/>
  <c r="AD38" i="49" s="1"/>
  <c r="BG38" i="33"/>
  <c r="BM38" i="33"/>
  <c r="BJ38" i="33"/>
  <c r="BI38" i="33"/>
  <c r="BO38" i="33"/>
  <c r="BD38" i="33"/>
  <c r="BL38" i="33"/>
  <c r="BF38" i="33"/>
  <c r="C8" i="33"/>
  <c r="P8" i="33"/>
  <c r="D8" i="33" s="1"/>
  <c r="AB8" i="33" s="1"/>
  <c r="Q8" i="33"/>
  <c r="E8" i="33" s="1"/>
  <c r="AC8" i="33" s="1"/>
  <c r="S8" i="33"/>
  <c r="G8" i="33" s="1"/>
  <c r="AE8" i="33" s="1"/>
  <c r="R8" i="33"/>
  <c r="F8" i="33" s="1"/>
  <c r="AD8" i="33" s="1"/>
  <c r="I8" i="51"/>
  <c r="O8" i="51"/>
  <c r="P8" i="51"/>
  <c r="J8" i="51"/>
  <c r="BT38" i="35"/>
  <c r="V8" i="49"/>
  <c r="U8" i="49"/>
  <c r="S8" i="49"/>
  <c r="T8" i="49"/>
  <c r="N8" i="51"/>
  <c r="H8" i="51"/>
  <c r="G8" i="51"/>
  <c r="M8" i="51"/>
  <c r="L8" i="51"/>
  <c r="R8" i="51"/>
  <c r="Q8" i="51"/>
  <c r="K8" i="51"/>
  <c r="O8" i="35"/>
  <c r="D8" i="35"/>
  <c r="C8" i="35"/>
  <c r="BV38" i="33"/>
  <c r="AR39" i="55"/>
  <c r="D40" i="55"/>
  <c r="E40" i="55"/>
  <c r="F40" i="55"/>
  <c r="I39" i="55"/>
  <c r="G40" i="55"/>
  <c r="C40" i="55"/>
  <c r="AH40" i="55"/>
  <c r="AJ40" i="55"/>
  <c r="AK40" i="55"/>
  <c r="AI40" i="55"/>
  <c r="X39" i="49"/>
  <c r="Y39" i="49"/>
  <c r="AB39" i="49" l="1"/>
  <c r="AA39" i="49"/>
  <c r="E39" i="52" s="1"/>
  <c r="Z39" i="49"/>
  <c r="BP38" i="33"/>
  <c r="BW38" i="33" s="1"/>
  <c r="BU38" i="35"/>
  <c r="I8" i="33"/>
  <c r="H8" i="49"/>
  <c r="H8" i="33"/>
  <c r="M8" i="33"/>
  <c r="Z8" i="35"/>
  <c r="I8" i="35"/>
  <c r="AF8" i="35" s="1"/>
  <c r="T8" i="35"/>
  <c r="T8" i="33"/>
  <c r="N8" i="33"/>
  <c r="P8" i="35"/>
  <c r="E8" i="35"/>
  <c r="L8" i="33"/>
  <c r="K8" i="33"/>
  <c r="S8" i="35"/>
  <c r="Y8" i="35"/>
  <c r="H8" i="35"/>
  <c r="AE8" i="35" s="1"/>
  <c r="S8" i="51"/>
  <c r="T8" i="51" s="1"/>
  <c r="J8" i="33"/>
  <c r="AA8" i="33"/>
  <c r="Z8" i="33"/>
  <c r="Z40" i="55"/>
  <c r="W41" i="55" s="1"/>
  <c r="AS39" i="55"/>
  <c r="AP40" i="55"/>
  <c r="M40" i="55"/>
  <c r="AW40" i="55"/>
  <c r="L40" i="55"/>
  <c r="AV40" i="55"/>
  <c r="AO40" i="55"/>
  <c r="J40" i="55"/>
  <c r="O40" i="55"/>
  <c r="AM40" i="55"/>
  <c r="AT40" i="55"/>
  <c r="AN40" i="55"/>
  <c r="K40" i="55"/>
  <c r="AU40" i="55"/>
  <c r="N40" i="55"/>
  <c r="AX40" i="55"/>
  <c r="AQ40" i="55"/>
  <c r="C39" i="52"/>
  <c r="X39" i="51"/>
  <c r="C39" i="50"/>
  <c r="B39" i="52"/>
  <c r="W39" i="51"/>
  <c r="B39" i="50"/>
  <c r="F39" i="52"/>
  <c r="AA39" i="51"/>
  <c r="F39" i="50"/>
  <c r="Z39" i="51"/>
  <c r="E39" i="50"/>
  <c r="D39" i="52"/>
  <c r="Y39" i="51"/>
  <c r="D39" i="50"/>
  <c r="AF39" i="49"/>
  <c r="AE39" i="49"/>
  <c r="AH39" i="49"/>
  <c r="AG39" i="49"/>
  <c r="AJ39" i="49" l="1"/>
  <c r="AK39" i="49" s="1"/>
  <c r="AY39" i="33"/>
  <c r="BA39" i="33" s="1"/>
  <c r="AQ39" i="33" s="1"/>
  <c r="AV39" i="33" s="1"/>
  <c r="BS39" i="33" s="1"/>
  <c r="AW39" i="35"/>
  <c r="BA39" i="35" s="1"/>
  <c r="AQ39" i="35" s="1"/>
  <c r="BG39" i="35" s="1"/>
  <c r="AI39" i="49"/>
  <c r="AG8" i="33"/>
  <c r="U8" i="33"/>
  <c r="AX39" i="35"/>
  <c r="AN39" i="35" s="1"/>
  <c r="BD39" i="35" s="1"/>
  <c r="AZ39" i="35"/>
  <c r="AP39" i="35" s="1"/>
  <c r="BF39" i="35" s="1"/>
  <c r="AY39" i="35"/>
  <c r="AO39" i="35" s="1"/>
  <c r="Y41" i="55"/>
  <c r="Y8" i="33"/>
  <c r="AK8" i="33"/>
  <c r="AA40" i="55"/>
  <c r="U41" i="55"/>
  <c r="AH8" i="33"/>
  <c r="V8" i="33"/>
  <c r="V41" i="55"/>
  <c r="AI8" i="33"/>
  <c r="W8" i="33"/>
  <c r="J8" i="35"/>
  <c r="AG8" i="35" s="1"/>
  <c r="U8" i="35"/>
  <c r="AA8" i="35"/>
  <c r="AF8" i="33"/>
  <c r="Q8" i="35"/>
  <c r="G8" i="35" s="1"/>
  <c r="F8" i="35"/>
  <c r="AJ8" i="33"/>
  <c r="X8" i="33"/>
  <c r="X41" i="55"/>
  <c r="S40" i="55"/>
  <c r="R40" i="55"/>
  <c r="P40" i="55"/>
  <c r="Q40" i="55"/>
  <c r="Q39" i="52"/>
  <c r="K39" i="52"/>
  <c r="H39" i="50"/>
  <c r="M39" i="50"/>
  <c r="N39" i="50"/>
  <c r="G39" i="50"/>
  <c r="P39" i="50"/>
  <c r="J39" i="50"/>
  <c r="AB39" i="51"/>
  <c r="AC39" i="51"/>
  <c r="AH39" i="51"/>
  <c r="AI39" i="51"/>
  <c r="AE39" i="51"/>
  <c r="AK39" i="51"/>
  <c r="L39" i="50"/>
  <c r="R39" i="50"/>
  <c r="N39" i="52"/>
  <c r="M39" i="52"/>
  <c r="G39" i="52"/>
  <c r="H39" i="52"/>
  <c r="P39" i="52"/>
  <c r="J39" i="52"/>
  <c r="O39" i="50"/>
  <c r="I39" i="50"/>
  <c r="K39" i="50"/>
  <c r="Q39" i="50"/>
  <c r="AD39" i="51"/>
  <c r="AJ39" i="51"/>
  <c r="AM39" i="51"/>
  <c r="AG39" i="51"/>
  <c r="L39" i="52"/>
  <c r="R39" i="52"/>
  <c r="AF39" i="51"/>
  <c r="AL39" i="51"/>
  <c r="O39" i="52"/>
  <c r="I39" i="52"/>
  <c r="AN39" i="49"/>
  <c r="AL39" i="49"/>
  <c r="AM39" i="49"/>
  <c r="BK39" i="33" l="1"/>
  <c r="BC39" i="33"/>
  <c r="AS39" i="33" s="1"/>
  <c r="AX39" i="33" s="1"/>
  <c r="BU39" i="33" s="1"/>
  <c r="AZ39" i="33"/>
  <c r="AP39" i="33" s="1"/>
  <c r="AU39" i="33" s="1"/>
  <c r="BR39" i="33" s="1"/>
  <c r="BB39" i="33"/>
  <c r="AR39" i="33" s="1"/>
  <c r="AW39" i="33" s="1"/>
  <c r="BT39" i="33" s="1"/>
  <c r="AO39" i="33"/>
  <c r="AT39" i="33" s="1"/>
  <c r="BQ39" i="33" s="1"/>
  <c r="AD41" i="55"/>
  <c r="AM39" i="35"/>
  <c r="BC39" i="35" s="1"/>
  <c r="BB39" i="35"/>
  <c r="AG41" i="55"/>
  <c r="AK41" i="55" s="1"/>
  <c r="AC41" i="55"/>
  <c r="AB41" i="55"/>
  <c r="R8" i="35"/>
  <c r="BI39" i="35"/>
  <c r="AR39" i="35"/>
  <c r="BO39" i="35" s="1"/>
  <c r="BK39" i="35"/>
  <c r="AT39" i="35"/>
  <c r="BQ39" i="35" s="1"/>
  <c r="BM39" i="35"/>
  <c r="AV39" i="35"/>
  <c r="BS39" i="35" s="1"/>
  <c r="BH39" i="35"/>
  <c r="BE39" i="35"/>
  <c r="BL39" i="35"/>
  <c r="AU39" i="35"/>
  <c r="BR39" i="35" s="1"/>
  <c r="BJ39" i="35"/>
  <c r="AS39" i="35"/>
  <c r="BP39" i="35" s="1"/>
  <c r="V8" i="35"/>
  <c r="AB8" i="35"/>
  <c r="K8" i="35"/>
  <c r="AH8" i="35" s="1"/>
  <c r="AL8" i="33"/>
  <c r="AM8" i="33" s="1"/>
  <c r="L8" i="49" s="1"/>
  <c r="AF41" i="55"/>
  <c r="L8" i="35"/>
  <c r="AI8" i="35" s="1"/>
  <c r="AC8" i="35"/>
  <c r="W8" i="35"/>
  <c r="X8" i="35"/>
  <c r="BI39" i="33"/>
  <c r="BG39" i="33"/>
  <c r="BH39" i="33"/>
  <c r="BO39" i="33"/>
  <c r="BL39" i="33"/>
  <c r="BM39" i="33"/>
  <c r="AE41" i="55"/>
  <c r="AC39" i="49"/>
  <c r="AD39" i="49" s="1"/>
  <c r="S39" i="52"/>
  <c r="T39" i="52" s="1"/>
  <c r="AI41" i="55"/>
  <c r="H40" i="55"/>
  <c r="AN39" i="51"/>
  <c r="AO39" i="51" s="1"/>
  <c r="S39" i="50"/>
  <c r="T39" i="50" s="1"/>
  <c r="BF39" i="33" l="1"/>
  <c r="BJ39" i="33"/>
  <c r="AH41" i="55"/>
  <c r="BD39" i="33"/>
  <c r="BN39" i="33"/>
  <c r="BE39" i="33"/>
  <c r="AJ41" i="55"/>
  <c r="Z41" i="55" s="1"/>
  <c r="AA41" i="55" s="1"/>
  <c r="AD8" i="35"/>
  <c r="BN39" i="35"/>
  <c r="AJ8" i="35"/>
  <c r="BT39" i="35"/>
  <c r="BV39" i="33"/>
  <c r="BP39" i="33"/>
  <c r="Z40" i="49"/>
  <c r="D40" i="52" s="1"/>
  <c r="AB40" i="49"/>
  <c r="F40" i="52" s="1"/>
  <c r="AA40" i="49"/>
  <c r="E40" i="50" s="1"/>
  <c r="X40" i="49"/>
  <c r="Y40" i="49"/>
  <c r="AR40" i="55"/>
  <c r="E41" i="55"/>
  <c r="F41" i="55"/>
  <c r="G41" i="55"/>
  <c r="D41" i="55"/>
  <c r="C41" i="55"/>
  <c r="I40" i="55"/>
  <c r="BU39" i="35" l="1"/>
  <c r="BW39" i="33"/>
  <c r="AK8" i="35"/>
  <c r="Y40" i="51"/>
  <c r="AK40" i="51" s="1"/>
  <c r="G9" i="49"/>
  <c r="J8" i="49"/>
  <c r="AV8" i="49" s="1"/>
  <c r="C9" i="49"/>
  <c r="E9" i="49"/>
  <c r="F9" i="49"/>
  <c r="AU8" i="49"/>
  <c r="D9" i="49"/>
  <c r="AW40" i="35"/>
  <c r="AM40" i="35" s="1"/>
  <c r="BC40" i="35" s="1"/>
  <c r="F40" i="50"/>
  <c r="R40" i="50" s="1"/>
  <c r="AY40" i="33"/>
  <c r="AO40" i="33" s="1"/>
  <c r="AT40" i="33" s="1"/>
  <c r="BQ40" i="33" s="1"/>
  <c r="E40" i="52"/>
  <c r="Q40" i="52" s="1"/>
  <c r="D40" i="50"/>
  <c r="J40" i="50" s="1"/>
  <c r="AJ40" i="49"/>
  <c r="AK40" i="49" s="1"/>
  <c r="Z40" i="51"/>
  <c r="AL40" i="51" s="1"/>
  <c r="C40" i="50"/>
  <c r="I40" i="50" s="1"/>
  <c r="X40" i="51"/>
  <c r="AD40" i="51" s="1"/>
  <c r="AF40" i="49"/>
  <c r="AA40" i="51"/>
  <c r="AG40" i="51" s="1"/>
  <c r="B40" i="50"/>
  <c r="H40" i="50" s="1"/>
  <c r="Y42" i="55"/>
  <c r="AG40" i="49"/>
  <c r="AI40" i="49"/>
  <c r="AH40" i="49"/>
  <c r="B40" i="52"/>
  <c r="N40" i="52" s="1"/>
  <c r="AE40" i="49"/>
  <c r="W40" i="51"/>
  <c r="AC40" i="51" s="1"/>
  <c r="C40" i="52"/>
  <c r="O40" i="52" s="1"/>
  <c r="W42" i="55"/>
  <c r="X42" i="55"/>
  <c r="U42" i="55"/>
  <c r="V42" i="55"/>
  <c r="M41" i="55"/>
  <c r="AP41" i="55"/>
  <c r="AW41" i="55"/>
  <c r="L41" i="55"/>
  <c r="AV41" i="55"/>
  <c r="AO41" i="55"/>
  <c r="AS40" i="55"/>
  <c r="J41" i="55"/>
  <c r="O41" i="55"/>
  <c r="AM41" i="55"/>
  <c r="AT41" i="55"/>
  <c r="K41" i="55"/>
  <c r="AU41" i="55"/>
  <c r="AN41" i="55"/>
  <c r="N41" i="55"/>
  <c r="AQ41" i="55"/>
  <c r="AX41" i="55"/>
  <c r="K40" i="50"/>
  <c r="Q40" i="50"/>
  <c r="K40" i="52"/>
  <c r="O40" i="50"/>
  <c r="J40" i="52"/>
  <c r="P40" i="52"/>
  <c r="R40" i="52"/>
  <c r="L40" i="52"/>
  <c r="AJ40" i="51" l="1"/>
  <c r="AF40" i="51"/>
  <c r="AZ9" i="49"/>
  <c r="P9" i="49"/>
  <c r="E9" i="51"/>
  <c r="AS9" i="49"/>
  <c r="AE40" i="51"/>
  <c r="AR9" i="49"/>
  <c r="O9" i="49"/>
  <c r="AY9" i="49"/>
  <c r="D9" i="51"/>
  <c r="M9" i="35"/>
  <c r="O9" i="33"/>
  <c r="K9" i="49"/>
  <c r="AP9" i="49"/>
  <c r="R9" i="49"/>
  <c r="M9" i="49"/>
  <c r="AW9" i="49"/>
  <c r="B9" i="51"/>
  <c r="AB40" i="51"/>
  <c r="BI40" i="35"/>
  <c r="AR40" i="35"/>
  <c r="BO40" i="35" s="1"/>
  <c r="AT9" i="49"/>
  <c r="F9" i="51"/>
  <c r="BA9" i="49"/>
  <c r="Q9" i="49"/>
  <c r="L40" i="50"/>
  <c r="AX40" i="35"/>
  <c r="AN40" i="35" s="1"/>
  <c r="BD40" i="35" s="1"/>
  <c r="BA40" i="35"/>
  <c r="AQ40" i="35" s="1"/>
  <c r="AZ40" i="35"/>
  <c r="AP40" i="35" s="1"/>
  <c r="AY40" i="35"/>
  <c r="AO40" i="35" s="1"/>
  <c r="AQ9" i="49"/>
  <c r="AX9" i="49"/>
  <c r="N9" i="49"/>
  <c r="C9" i="51"/>
  <c r="AM40" i="51"/>
  <c r="AM40" i="49"/>
  <c r="BE40" i="33"/>
  <c r="BK40" i="33"/>
  <c r="AL40" i="49"/>
  <c r="AN40" i="49"/>
  <c r="P40" i="50"/>
  <c r="G40" i="50"/>
  <c r="N40" i="50"/>
  <c r="M40" i="50"/>
  <c r="AZ40" i="33"/>
  <c r="BA40" i="33"/>
  <c r="BB40" i="33"/>
  <c r="BC40" i="33"/>
  <c r="I40" i="52"/>
  <c r="AI40" i="51"/>
  <c r="H40" i="52"/>
  <c r="M40" i="52"/>
  <c r="AH40" i="51"/>
  <c r="G40" i="52"/>
  <c r="AB42" i="55"/>
  <c r="AG42" i="55"/>
  <c r="AK42" i="55" s="1"/>
  <c r="AC42" i="55"/>
  <c r="AD42" i="55"/>
  <c r="AE42" i="55"/>
  <c r="AF42" i="55"/>
  <c r="R41" i="55"/>
  <c r="Q41" i="55"/>
  <c r="P41" i="55"/>
  <c r="S41" i="55"/>
  <c r="S40" i="52"/>
  <c r="T40" i="52" s="1"/>
  <c r="S40" i="50" l="1"/>
  <c r="T40" i="50" s="1"/>
  <c r="AC40" i="49"/>
  <c r="AD40" i="49" s="1"/>
  <c r="AJ42" i="55"/>
  <c r="BH40" i="35"/>
  <c r="BB40" i="35"/>
  <c r="L9" i="51"/>
  <c r="R9" i="51"/>
  <c r="U9" i="49"/>
  <c r="T9" i="49"/>
  <c r="V9" i="49"/>
  <c r="S9" i="49"/>
  <c r="BK40" i="35"/>
  <c r="AT40" i="35"/>
  <c r="BQ40" i="35" s="1"/>
  <c r="BE40" i="35"/>
  <c r="BL40" i="35"/>
  <c r="AU40" i="35"/>
  <c r="BR40" i="35" s="1"/>
  <c r="BF40" i="35"/>
  <c r="BM40" i="35"/>
  <c r="AV40" i="35"/>
  <c r="BS40" i="35" s="1"/>
  <c r="BG40" i="35"/>
  <c r="C9" i="33"/>
  <c r="R9" i="33"/>
  <c r="F9" i="33" s="1"/>
  <c r="AD9" i="33" s="1"/>
  <c r="S9" i="33"/>
  <c r="G9" i="33" s="1"/>
  <c r="AE9" i="33" s="1"/>
  <c r="P9" i="33"/>
  <c r="Q9" i="33"/>
  <c r="E9" i="33" s="1"/>
  <c r="AC9" i="33" s="1"/>
  <c r="Q9" i="51"/>
  <c r="K9" i="51"/>
  <c r="I9" i="51"/>
  <c r="O9" i="51"/>
  <c r="BJ40" i="35"/>
  <c r="AS40" i="35"/>
  <c r="BP40" i="35" s="1"/>
  <c r="C9" i="35"/>
  <c r="N9" i="35"/>
  <c r="G9" i="51"/>
  <c r="N9" i="51"/>
  <c r="M9" i="51"/>
  <c r="H9" i="51"/>
  <c r="P9" i="51"/>
  <c r="J9" i="51"/>
  <c r="AN40" i="51"/>
  <c r="AO40" i="51" s="1"/>
  <c r="BD40" i="33"/>
  <c r="AS40" i="33"/>
  <c r="AX40" i="33" s="1"/>
  <c r="BU40" i="33" s="1"/>
  <c r="BO40" i="33"/>
  <c r="AP40" i="33"/>
  <c r="AU40" i="33" s="1"/>
  <c r="BR40" i="33" s="1"/>
  <c r="AR40" i="33"/>
  <c r="AW40" i="33" s="1"/>
  <c r="BT40" i="33" s="1"/>
  <c r="BN40" i="33"/>
  <c r="AQ40" i="33"/>
  <c r="AV40" i="33" s="1"/>
  <c r="BS40" i="33" s="1"/>
  <c r="BM40" i="33"/>
  <c r="BL40" i="33"/>
  <c r="AI42" i="55"/>
  <c r="AH42" i="55"/>
  <c r="H41" i="55"/>
  <c r="AA41" i="49" l="1"/>
  <c r="E41" i="52" s="1"/>
  <c r="Y41" i="49"/>
  <c r="C41" i="50" s="1"/>
  <c r="Z41" i="49"/>
  <c r="D41" i="50" s="1"/>
  <c r="AB41" i="49"/>
  <c r="F41" i="50" s="1"/>
  <c r="X41" i="49"/>
  <c r="B41" i="52" s="1"/>
  <c r="H9" i="49"/>
  <c r="BN40" i="35"/>
  <c r="O9" i="35"/>
  <c r="D9" i="35"/>
  <c r="L9" i="33"/>
  <c r="H9" i="35"/>
  <c r="AE9" i="35" s="1"/>
  <c r="S9" i="35"/>
  <c r="Y9" i="35"/>
  <c r="D9" i="33"/>
  <c r="I9" i="33" s="1"/>
  <c r="T9" i="33"/>
  <c r="S9" i="51"/>
  <c r="T9" i="51" s="1"/>
  <c r="BT40" i="35"/>
  <c r="N9" i="33"/>
  <c r="M9" i="33"/>
  <c r="J9" i="33"/>
  <c r="AA9" i="33"/>
  <c r="Z42" i="55"/>
  <c r="AA42" i="55" s="1"/>
  <c r="BI40" i="33"/>
  <c r="BG40" i="33"/>
  <c r="BH40" i="33"/>
  <c r="BP40" i="33"/>
  <c r="BF40" i="33"/>
  <c r="BJ40" i="33"/>
  <c r="AR41" i="55"/>
  <c r="D42" i="55"/>
  <c r="E42" i="55"/>
  <c r="F42" i="55"/>
  <c r="I41" i="55"/>
  <c r="G42" i="55"/>
  <c r="C42" i="55"/>
  <c r="F41" i="52"/>
  <c r="C41" i="52"/>
  <c r="X41" i="51"/>
  <c r="E41" i="50"/>
  <c r="Z41" i="51" l="1"/>
  <c r="AA41" i="51"/>
  <c r="Y41" i="51"/>
  <c r="B41" i="50"/>
  <c r="G41" i="50" s="1"/>
  <c r="X43" i="55"/>
  <c r="U43" i="55"/>
  <c r="V43" i="55"/>
  <c r="AE41" i="49"/>
  <c r="AW41" i="35"/>
  <c r="AM41" i="35" s="1"/>
  <c r="BC41" i="35" s="1"/>
  <c r="AH41" i="49"/>
  <c r="AJ41" i="49"/>
  <c r="AK41" i="49" s="1"/>
  <c r="D41" i="52"/>
  <c r="P41" i="52" s="1"/>
  <c r="AY41" i="33"/>
  <c r="AO41" i="33" s="1"/>
  <c r="AT41" i="33" s="1"/>
  <c r="AI41" i="49"/>
  <c r="W41" i="51"/>
  <c r="AH41" i="51" s="1"/>
  <c r="AF41" i="49"/>
  <c r="AG41" i="49"/>
  <c r="BU40" i="35"/>
  <c r="Z9" i="33"/>
  <c r="AB9" i="33"/>
  <c r="AF9" i="33" s="1"/>
  <c r="H9" i="33"/>
  <c r="AI9" i="33"/>
  <c r="W9" i="33"/>
  <c r="Y43" i="55"/>
  <c r="AJ9" i="33"/>
  <c r="X9" i="33"/>
  <c r="Z9" i="35"/>
  <c r="I9" i="35"/>
  <c r="AF9" i="35" s="1"/>
  <c r="T9" i="35"/>
  <c r="AG9" i="33"/>
  <c r="U9" i="33"/>
  <c r="W43" i="55"/>
  <c r="K9" i="33"/>
  <c r="E9" i="35"/>
  <c r="P9" i="35"/>
  <c r="AK9" i="33"/>
  <c r="Y9" i="33"/>
  <c r="BV40" i="33"/>
  <c r="AS41" i="55"/>
  <c r="M42" i="55"/>
  <c r="AW42" i="55"/>
  <c r="AP42" i="55"/>
  <c r="O42" i="55"/>
  <c r="J42" i="55"/>
  <c r="AM42" i="55"/>
  <c r="AT42" i="55"/>
  <c r="N42" i="55"/>
  <c r="AQ42" i="55"/>
  <c r="AX42" i="55"/>
  <c r="L42" i="55"/>
  <c r="AO42" i="55"/>
  <c r="AV42" i="55"/>
  <c r="K42" i="55"/>
  <c r="AU42" i="55"/>
  <c r="AN42" i="55"/>
  <c r="N41" i="52"/>
  <c r="H41" i="52"/>
  <c r="R41" i="50"/>
  <c r="L41" i="50"/>
  <c r="Q41" i="50"/>
  <c r="K41" i="50"/>
  <c r="AM41" i="51"/>
  <c r="AG41" i="51"/>
  <c r="AL41" i="51"/>
  <c r="AF41" i="51"/>
  <c r="O41" i="50"/>
  <c r="I41" i="50"/>
  <c r="L41" i="52"/>
  <c r="R41" i="52"/>
  <c r="Q41" i="52"/>
  <c r="K41" i="52"/>
  <c r="AD41" i="51"/>
  <c r="AJ41" i="51"/>
  <c r="P41" i="50"/>
  <c r="J41" i="50"/>
  <c r="AE41" i="51"/>
  <c r="AK41" i="51"/>
  <c r="O41" i="52"/>
  <c r="I41" i="52"/>
  <c r="M41" i="50" l="1"/>
  <c r="N41" i="50"/>
  <c r="S41" i="50" s="1"/>
  <c r="T41" i="50" s="1"/>
  <c r="H41" i="50"/>
  <c r="BI41" i="35"/>
  <c r="AB43" i="55"/>
  <c r="AI41" i="51"/>
  <c r="AN41" i="51" s="1"/>
  <c r="AO41" i="51" s="1"/>
  <c r="AR41" i="35"/>
  <c r="BO41" i="35" s="1"/>
  <c r="AN41" i="49"/>
  <c r="AL41" i="49"/>
  <c r="G41" i="52"/>
  <c r="BE41" i="33"/>
  <c r="J41" i="52"/>
  <c r="BA41" i="35"/>
  <c r="AQ41" i="35" s="1"/>
  <c r="BG41" i="35" s="1"/>
  <c r="AX41" i="35"/>
  <c r="AN41" i="35" s="1"/>
  <c r="BD41" i="35" s="1"/>
  <c r="BQ41" i="33"/>
  <c r="BK41" i="33"/>
  <c r="BC41" i="33"/>
  <c r="AS41" i="33" s="1"/>
  <c r="AX41" i="33" s="1"/>
  <c r="BU41" i="33" s="1"/>
  <c r="AZ41" i="33"/>
  <c r="AP41" i="33" s="1"/>
  <c r="AU41" i="33" s="1"/>
  <c r="BR41" i="33" s="1"/>
  <c r="AY41" i="35"/>
  <c r="AO41" i="35" s="1"/>
  <c r="AT41" i="35" s="1"/>
  <c r="BQ41" i="35" s="1"/>
  <c r="BA41" i="33"/>
  <c r="AQ41" i="33" s="1"/>
  <c r="AV41" i="33" s="1"/>
  <c r="BS41" i="33" s="1"/>
  <c r="AZ41" i="35"/>
  <c r="AP41" i="35" s="1"/>
  <c r="BF41" i="35" s="1"/>
  <c r="BB41" i="33"/>
  <c r="AR41" i="33" s="1"/>
  <c r="AW41" i="33" s="1"/>
  <c r="BT41" i="33" s="1"/>
  <c r="AC41" i="51"/>
  <c r="M41" i="52"/>
  <c r="AB41" i="51"/>
  <c r="AM41" i="49"/>
  <c r="AE43" i="55"/>
  <c r="AF43" i="55"/>
  <c r="AG43" i="55"/>
  <c r="AI43" i="55" s="1"/>
  <c r="AD43" i="55"/>
  <c r="AA9" i="35"/>
  <c r="J9" i="35"/>
  <c r="AG9" i="35" s="1"/>
  <c r="U9" i="35"/>
  <c r="AC43" i="55"/>
  <c r="AH9" i="33"/>
  <c r="AL9" i="33" s="1"/>
  <c r="V9" i="33"/>
  <c r="Q9" i="35"/>
  <c r="G9" i="35" s="1"/>
  <c r="F9" i="35"/>
  <c r="BW40" i="33"/>
  <c r="P42" i="55"/>
  <c r="Q42" i="55"/>
  <c r="R42" i="55"/>
  <c r="S42" i="55"/>
  <c r="S41" i="52"/>
  <c r="T41" i="52" s="1"/>
  <c r="BL41" i="35" l="1"/>
  <c r="AU41" i="35"/>
  <c r="BR41" i="35" s="1"/>
  <c r="BB41" i="35"/>
  <c r="BE41" i="35"/>
  <c r="AC41" i="49"/>
  <c r="AD41" i="49" s="1"/>
  <c r="BM41" i="33"/>
  <c r="BK41" i="35"/>
  <c r="BG41" i="33"/>
  <c r="AV41" i="35"/>
  <c r="BS41" i="35" s="1"/>
  <c r="BN41" i="33"/>
  <c r="BJ41" i="33"/>
  <c r="AS41" i="35"/>
  <c r="BP41" i="35" s="1"/>
  <c r="BM41" i="35"/>
  <c r="BJ41" i="35"/>
  <c r="BH41" i="33"/>
  <c r="BL41" i="33"/>
  <c r="BI41" i="33"/>
  <c r="BH41" i="35"/>
  <c r="BD41" i="33"/>
  <c r="BF41" i="33"/>
  <c r="BO41" i="33"/>
  <c r="AJ43" i="55"/>
  <c r="AK43" i="55"/>
  <c r="AH43" i="55"/>
  <c r="R9" i="35"/>
  <c r="AM9" i="33"/>
  <c r="L9" i="49" s="1"/>
  <c r="AB9" i="35"/>
  <c r="K9" i="35"/>
  <c r="AH9" i="35" s="1"/>
  <c r="V9" i="35"/>
  <c r="X9" i="35"/>
  <c r="W9" i="35"/>
  <c r="AC9" i="35"/>
  <c r="L9" i="35"/>
  <c r="AI9" i="35" s="1"/>
  <c r="BV41" i="33"/>
  <c r="H42" i="55"/>
  <c r="X42" i="49"/>
  <c r="BT41" i="35" l="1"/>
  <c r="AA42" i="49"/>
  <c r="Z42" i="49"/>
  <c r="Y42" i="51" s="1"/>
  <c r="Y42" i="49"/>
  <c r="C42" i="50" s="1"/>
  <c r="AB42" i="49"/>
  <c r="BN41" i="35"/>
  <c r="BU41" i="35" s="1"/>
  <c r="BP41" i="33"/>
  <c r="BW41" i="33" s="1"/>
  <c r="Z43" i="55"/>
  <c r="AA43" i="55" s="1"/>
  <c r="AJ9" i="35"/>
  <c r="AD9" i="35"/>
  <c r="AR42" i="55"/>
  <c r="E43" i="55"/>
  <c r="I42" i="55"/>
  <c r="G43" i="55"/>
  <c r="D43" i="55"/>
  <c r="C43" i="55"/>
  <c r="F43" i="55"/>
  <c r="E42" i="52"/>
  <c r="Z42" i="51"/>
  <c r="E42" i="50"/>
  <c r="B42" i="52"/>
  <c r="W42" i="51"/>
  <c r="B42" i="50"/>
  <c r="F42" i="52"/>
  <c r="F42" i="50"/>
  <c r="D42" i="52"/>
  <c r="D42" i="50"/>
  <c r="AG42" i="49"/>
  <c r="C42" i="52" l="1"/>
  <c r="X42" i="51"/>
  <c r="AW42" i="35"/>
  <c r="AM42" i="35" s="1"/>
  <c r="AR42" i="35" s="1"/>
  <c r="BO42" i="35" s="1"/>
  <c r="AE42" i="49"/>
  <c r="AH42" i="49"/>
  <c r="AF42" i="49"/>
  <c r="AA42" i="51"/>
  <c r="AH42" i="51" s="1"/>
  <c r="AY42" i="33"/>
  <c r="AO42" i="33" s="1"/>
  <c r="AT42" i="33" s="1"/>
  <c r="BQ42" i="33" s="1"/>
  <c r="AJ42" i="49"/>
  <c r="AN42" i="49" s="1"/>
  <c r="AI42" i="49"/>
  <c r="Y44" i="55"/>
  <c r="AK9" i="35"/>
  <c r="U44" i="55"/>
  <c r="X44" i="55"/>
  <c r="W44" i="55"/>
  <c r="V44" i="55"/>
  <c r="C10" i="49"/>
  <c r="E10" i="49"/>
  <c r="AU9" i="49"/>
  <c r="F10" i="49"/>
  <c r="D10" i="49"/>
  <c r="J9" i="49"/>
  <c r="AV9" i="49" s="1"/>
  <c r="G10" i="49"/>
  <c r="BI42" i="35"/>
  <c r="AZ42" i="35"/>
  <c r="AP42" i="35" s="1"/>
  <c r="BF42" i="35" s="1"/>
  <c r="AX42" i="35"/>
  <c r="AN42" i="35" s="1"/>
  <c r="BD42" i="35" s="1"/>
  <c r="O43" i="55"/>
  <c r="J43" i="55"/>
  <c r="AT43" i="55"/>
  <c r="AM43" i="55"/>
  <c r="K43" i="55"/>
  <c r="AN43" i="55"/>
  <c r="AU43" i="55"/>
  <c r="N43" i="55"/>
  <c r="AQ43" i="55"/>
  <c r="AX43" i="55"/>
  <c r="AS42" i="55"/>
  <c r="L43" i="55"/>
  <c r="AV43" i="55"/>
  <c r="AO43" i="55"/>
  <c r="M43" i="55"/>
  <c r="AW43" i="55"/>
  <c r="AP43" i="55"/>
  <c r="I42" i="50"/>
  <c r="O42" i="50"/>
  <c r="P42" i="50"/>
  <c r="J42" i="50"/>
  <c r="O42" i="52"/>
  <c r="I42" i="52"/>
  <c r="AE42" i="51"/>
  <c r="AK42" i="51"/>
  <c r="BC42" i="35"/>
  <c r="AJ42" i="51"/>
  <c r="AD42" i="51"/>
  <c r="H42" i="50"/>
  <c r="N42" i="50"/>
  <c r="M42" i="50"/>
  <c r="G42" i="50"/>
  <c r="AI42" i="51"/>
  <c r="AC42" i="51"/>
  <c r="Q42" i="50"/>
  <c r="K42" i="50"/>
  <c r="L42" i="50"/>
  <c r="R42" i="50"/>
  <c r="AF42" i="51"/>
  <c r="AL42" i="51"/>
  <c r="R42" i="52"/>
  <c r="L42" i="52"/>
  <c r="P42" i="52"/>
  <c r="J42" i="52"/>
  <c r="N42" i="52"/>
  <c r="G42" i="52"/>
  <c r="M42" i="52"/>
  <c r="H42" i="52"/>
  <c r="Q42" i="52"/>
  <c r="K42" i="52"/>
  <c r="AM42" i="49"/>
  <c r="AL42" i="49"/>
  <c r="AY42" i="35" l="1"/>
  <c r="AO42" i="35" s="1"/>
  <c r="BE42" i="35" s="1"/>
  <c r="BA42" i="35"/>
  <c r="AQ42" i="35" s="1"/>
  <c r="BG42" i="35" s="1"/>
  <c r="AK42" i="49"/>
  <c r="AM42" i="51"/>
  <c r="AG44" i="55"/>
  <c r="AI44" i="55" s="1"/>
  <c r="BC42" i="33"/>
  <c r="AS42" i="33" s="1"/>
  <c r="AX42" i="33" s="1"/>
  <c r="BU42" i="33" s="1"/>
  <c r="AG42" i="51"/>
  <c r="AB42" i="51"/>
  <c r="BB42" i="33"/>
  <c r="AR42" i="33" s="1"/>
  <c r="AW42" i="33" s="1"/>
  <c r="BT42" i="33" s="1"/>
  <c r="BK42" i="33"/>
  <c r="BA42" i="33"/>
  <c r="AQ42" i="33" s="1"/>
  <c r="AV42" i="33" s="1"/>
  <c r="BS42" i="33" s="1"/>
  <c r="AZ42" i="33"/>
  <c r="AP42" i="33" s="1"/>
  <c r="AU42" i="33" s="1"/>
  <c r="BR42" i="33" s="1"/>
  <c r="AD44" i="55"/>
  <c r="AE44" i="55"/>
  <c r="BE42" i="33"/>
  <c r="AF44" i="55"/>
  <c r="AC44" i="55"/>
  <c r="AB44" i="55"/>
  <c r="BH42" i="35"/>
  <c r="F10" i="51"/>
  <c r="BA10" i="49"/>
  <c r="AT10" i="49"/>
  <c r="Q10" i="49"/>
  <c r="BB42" i="35"/>
  <c r="BK42" i="35"/>
  <c r="AT42" i="35"/>
  <c r="BQ42" i="35" s="1"/>
  <c r="N10" i="49"/>
  <c r="AX10" i="49"/>
  <c r="C10" i="51"/>
  <c r="AQ10" i="49"/>
  <c r="BJ42" i="35"/>
  <c r="AS42" i="35"/>
  <c r="BP42" i="35" s="1"/>
  <c r="P10" i="49"/>
  <c r="E10" i="51"/>
  <c r="AS10" i="49"/>
  <c r="AZ10" i="49"/>
  <c r="BL42" i="35"/>
  <c r="AU42" i="35"/>
  <c r="BR42" i="35" s="1"/>
  <c r="BM42" i="35"/>
  <c r="AV42" i="35"/>
  <c r="BS42" i="35" s="1"/>
  <c r="D10" i="51"/>
  <c r="AR10" i="49"/>
  <c r="AY10" i="49"/>
  <c r="O10" i="49"/>
  <c r="AH44" i="55"/>
  <c r="K10" i="49"/>
  <c r="B10" i="51"/>
  <c r="R10" i="49"/>
  <c r="AW10" i="49"/>
  <c r="M10" i="49"/>
  <c r="M10" i="35"/>
  <c r="AP10" i="49"/>
  <c r="O10" i="33"/>
  <c r="BG42" i="33"/>
  <c r="BF42" i="33"/>
  <c r="R43" i="55"/>
  <c r="Q43" i="55"/>
  <c r="P43" i="55"/>
  <c r="S43" i="55"/>
  <c r="S42" i="50"/>
  <c r="T42" i="50" s="1"/>
  <c r="S42" i="52"/>
  <c r="T42" i="52" s="1"/>
  <c r="AN42" i="51"/>
  <c r="AO42" i="51" s="1"/>
  <c r="AC42" i="49"/>
  <c r="AD42" i="49" s="1"/>
  <c r="BI42" i="33" l="1"/>
  <c r="BD42" i="33"/>
  <c r="BL42" i="33"/>
  <c r="BM42" i="33"/>
  <c r="BO42" i="33"/>
  <c r="AK44" i="55"/>
  <c r="BH42" i="33"/>
  <c r="BJ42" i="33"/>
  <c r="BN42" i="33"/>
  <c r="AJ44" i="55"/>
  <c r="Z44" i="55"/>
  <c r="AA44" i="55" s="1"/>
  <c r="BN42" i="35"/>
  <c r="T10" i="49"/>
  <c r="V10" i="49"/>
  <c r="U10" i="49"/>
  <c r="S10" i="49"/>
  <c r="P10" i="51"/>
  <c r="J10" i="51"/>
  <c r="K10" i="51"/>
  <c r="Q10" i="51"/>
  <c r="H10" i="51"/>
  <c r="N10" i="51"/>
  <c r="G10" i="51"/>
  <c r="M10" i="51"/>
  <c r="BT42" i="35"/>
  <c r="C10" i="33"/>
  <c r="P10" i="33"/>
  <c r="Q10" i="33"/>
  <c r="E10" i="33" s="1"/>
  <c r="AC10" i="33" s="1"/>
  <c r="S10" i="33"/>
  <c r="G10" i="33" s="1"/>
  <c r="AE10" i="33" s="1"/>
  <c r="R10" i="33"/>
  <c r="F10" i="33" s="1"/>
  <c r="AD10" i="33" s="1"/>
  <c r="C10" i="35"/>
  <c r="N10" i="35"/>
  <c r="O10" i="51"/>
  <c r="I10" i="51"/>
  <c r="L10" i="51"/>
  <c r="R10" i="51"/>
  <c r="BV42" i="33"/>
  <c r="H43" i="55"/>
  <c r="C44" i="55" s="1"/>
  <c r="AB43" i="49"/>
  <c r="Y43" i="49"/>
  <c r="X43" i="49"/>
  <c r="Z43" i="49"/>
  <c r="AA43" i="49"/>
  <c r="BP42" i="33" l="1"/>
  <c r="V45" i="55"/>
  <c r="X45" i="55"/>
  <c r="BU42" i="35"/>
  <c r="U45" i="55"/>
  <c r="Y45" i="55"/>
  <c r="AF45" i="55" s="1"/>
  <c r="W45" i="55"/>
  <c r="H10" i="49"/>
  <c r="D10" i="33"/>
  <c r="I10" i="33" s="1"/>
  <c r="T10" i="33"/>
  <c r="J10" i="33"/>
  <c r="AA10" i="33"/>
  <c r="O10" i="35"/>
  <c r="D10" i="35"/>
  <c r="S10" i="35"/>
  <c r="Y10" i="35"/>
  <c r="H10" i="35"/>
  <c r="AE10" i="35" s="1"/>
  <c r="BW42" i="33"/>
  <c r="M10" i="33"/>
  <c r="S10" i="51"/>
  <c r="T10" i="51" s="1"/>
  <c r="AW43" i="35"/>
  <c r="AM43" i="35" s="1"/>
  <c r="N10" i="33"/>
  <c r="L10" i="33"/>
  <c r="AY43" i="33"/>
  <c r="I43" i="55"/>
  <c r="AS43" i="55" s="1"/>
  <c r="G44" i="55"/>
  <c r="AQ44" i="55" s="1"/>
  <c r="AR43" i="55"/>
  <c r="F44" i="55"/>
  <c r="AP44" i="55" s="1"/>
  <c r="E44" i="55"/>
  <c r="D44" i="55"/>
  <c r="AJ43" i="49"/>
  <c r="AM44" i="55"/>
  <c r="C43" i="52"/>
  <c r="X43" i="51"/>
  <c r="C43" i="50"/>
  <c r="AA43" i="51"/>
  <c r="F43" i="52"/>
  <c r="F43" i="50"/>
  <c r="E43" i="52"/>
  <c r="Z43" i="51"/>
  <c r="E43" i="50"/>
  <c r="D43" i="52"/>
  <c r="Y43" i="51"/>
  <c r="D43" i="50"/>
  <c r="B43" i="52"/>
  <c r="W43" i="51"/>
  <c r="B43" i="50"/>
  <c r="AF43" i="49"/>
  <c r="AH43" i="49"/>
  <c r="AG43" i="49"/>
  <c r="AE43" i="49"/>
  <c r="AI43" i="49"/>
  <c r="AE45" i="55" l="1"/>
  <c r="AC45" i="55"/>
  <c r="AG45" i="55"/>
  <c r="AH45" i="55" s="1"/>
  <c r="AB45" i="55"/>
  <c r="AD45" i="55"/>
  <c r="J44" i="55"/>
  <c r="AW44" i="55"/>
  <c r="AI45" i="55"/>
  <c r="Z10" i="33"/>
  <c r="AB10" i="33"/>
  <c r="AF10" i="33" s="1"/>
  <c r="H10" i="33"/>
  <c r="L44" i="55"/>
  <c r="P10" i="35"/>
  <c r="E10" i="35"/>
  <c r="AI10" i="33"/>
  <c r="W10" i="33"/>
  <c r="AJ10" i="33"/>
  <c r="X10" i="33"/>
  <c r="T10" i="35"/>
  <c r="Z10" i="35"/>
  <c r="I10" i="35"/>
  <c r="AF10" i="35" s="1"/>
  <c r="Y10" i="33"/>
  <c r="AK10" i="33"/>
  <c r="AG10" i="33"/>
  <c r="U10" i="33"/>
  <c r="AN44" i="55"/>
  <c r="BI43" i="35"/>
  <c r="AR43" i="35"/>
  <c r="BO43" i="35" s="1"/>
  <c r="AX43" i="35"/>
  <c r="AN43" i="35" s="1"/>
  <c r="BD43" i="35" s="1"/>
  <c r="AY43" i="35"/>
  <c r="AO43" i="35" s="1"/>
  <c r="BE43" i="35" s="1"/>
  <c r="AZ43" i="35"/>
  <c r="AP43" i="35" s="1"/>
  <c r="BF43" i="35" s="1"/>
  <c r="BA43" i="35"/>
  <c r="AQ43" i="35" s="1"/>
  <c r="BG43" i="35" s="1"/>
  <c r="K10" i="33"/>
  <c r="AO43" i="33"/>
  <c r="AT43" i="33" s="1"/>
  <c r="BQ43" i="33" s="1"/>
  <c r="BB43" i="33"/>
  <c r="AR43" i="33" s="1"/>
  <c r="AW43" i="33" s="1"/>
  <c r="BT43" i="33" s="1"/>
  <c r="AZ43" i="33"/>
  <c r="AP43" i="33" s="1"/>
  <c r="AU43" i="33" s="1"/>
  <c r="BR43" i="33" s="1"/>
  <c r="BA43" i="33"/>
  <c r="AQ43" i="33" s="1"/>
  <c r="AV43" i="33" s="1"/>
  <c r="BS43" i="33" s="1"/>
  <c r="BC43" i="33"/>
  <c r="AS43" i="33" s="1"/>
  <c r="AX43" i="33" s="1"/>
  <c r="BU43" i="33" s="1"/>
  <c r="O44" i="55"/>
  <c r="Q44" i="55" s="1"/>
  <c r="AO44" i="55"/>
  <c r="N44" i="55"/>
  <c r="AU44" i="55"/>
  <c r="M44" i="55"/>
  <c r="AX44" i="55"/>
  <c r="AT44" i="55"/>
  <c r="AV44" i="55"/>
  <c r="K44" i="55"/>
  <c r="BC43" i="35"/>
  <c r="P43" i="52"/>
  <c r="J43" i="52"/>
  <c r="L43" i="50"/>
  <c r="R43" i="50"/>
  <c r="N43" i="50"/>
  <c r="M43" i="50"/>
  <c r="H43" i="50"/>
  <c r="G43" i="50"/>
  <c r="R43" i="52"/>
  <c r="L43" i="52"/>
  <c r="AI43" i="51"/>
  <c r="AH43" i="51"/>
  <c r="AC43" i="51"/>
  <c r="AB43" i="51"/>
  <c r="K43" i="50"/>
  <c r="Q43" i="50"/>
  <c r="AM43" i="51"/>
  <c r="AG43" i="51"/>
  <c r="Q43" i="52"/>
  <c r="K43" i="52"/>
  <c r="J43" i="50"/>
  <c r="P43" i="50"/>
  <c r="AJ43" i="51"/>
  <c r="AD43" i="51"/>
  <c r="N43" i="52"/>
  <c r="M43" i="52"/>
  <c r="G43" i="52"/>
  <c r="H43" i="52"/>
  <c r="AL43" i="51"/>
  <c r="AF43" i="51"/>
  <c r="I43" i="50"/>
  <c r="O43" i="50"/>
  <c r="BK43" i="33"/>
  <c r="AE43" i="51"/>
  <c r="AK43" i="51"/>
  <c r="O43" i="52"/>
  <c r="I43" i="52"/>
  <c r="AN43" i="49"/>
  <c r="AK43" i="49"/>
  <c r="AL43" i="49"/>
  <c r="AM43" i="49"/>
  <c r="AJ45" i="55" l="1"/>
  <c r="Z45" i="55" s="1"/>
  <c r="V46" i="55" s="1"/>
  <c r="AK45" i="55"/>
  <c r="S44" i="55"/>
  <c r="BJ43" i="35"/>
  <c r="AS43" i="35"/>
  <c r="BP43" i="35" s="1"/>
  <c r="Q10" i="35"/>
  <c r="F10" i="35"/>
  <c r="BH43" i="35"/>
  <c r="BB43" i="35"/>
  <c r="P44" i="55"/>
  <c r="AH10" i="33"/>
  <c r="AL10" i="33" s="1"/>
  <c r="AM10" i="33" s="1"/>
  <c r="L10" i="49" s="1"/>
  <c r="V10" i="33"/>
  <c r="U10" i="35"/>
  <c r="J10" i="35"/>
  <c r="AG10" i="35" s="1"/>
  <c r="AA10" i="35"/>
  <c r="BK43" i="35"/>
  <c r="AT43" i="35"/>
  <c r="BQ43" i="35" s="1"/>
  <c r="BM43" i="35"/>
  <c r="AV43" i="35"/>
  <c r="BS43" i="35" s="1"/>
  <c r="R44" i="55"/>
  <c r="BL43" i="35"/>
  <c r="AU43" i="35"/>
  <c r="BR43" i="35" s="1"/>
  <c r="BH43" i="33"/>
  <c r="BI43" i="33"/>
  <c r="BG43" i="33"/>
  <c r="BF43" i="33"/>
  <c r="BM43" i="33"/>
  <c r="BO43" i="33"/>
  <c r="BL43" i="33"/>
  <c r="BJ43" i="33"/>
  <c r="BE43" i="33"/>
  <c r="BN43" i="33"/>
  <c r="BD43" i="33"/>
  <c r="S43" i="52"/>
  <c r="T43" i="52" s="1"/>
  <c r="AN43" i="51"/>
  <c r="AO43" i="51" s="1"/>
  <c r="S43" i="50"/>
  <c r="T43" i="50" s="1"/>
  <c r="AC43" i="49"/>
  <c r="AD43" i="49" s="1"/>
  <c r="AA45" i="55" l="1"/>
  <c r="W46" i="55"/>
  <c r="X46" i="55"/>
  <c r="Y46" i="55"/>
  <c r="U46" i="55"/>
  <c r="H44" i="55"/>
  <c r="G45" i="55" s="1"/>
  <c r="AQ45" i="55" s="1"/>
  <c r="BN43" i="35"/>
  <c r="AB10" i="35"/>
  <c r="K10" i="35"/>
  <c r="AH10" i="35" s="1"/>
  <c r="V10" i="35"/>
  <c r="G10" i="35"/>
  <c r="R10" i="35"/>
  <c r="BT43" i="35"/>
  <c r="BV43" i="33"/>
  <c r="BP43" i="33"/>
  <c r="AA44" i="49"/>
  <c r="AB44" i="49"/>
  <c r="X44" i="49"/>
  <c r="Y44" i="49"/>
  <c r="Z44" i="49"/>
  <c r="AB46" i="55" l="1"/>
  <c r="AF46" i="55"/>
  <c r="AG46" i="55"/>
  <c r="AI46" i="55" s="1"/>
  <c r="AD46" i="55"/>
  <c r="AC46" i="55"/>
  <c r="AE46" i="55"/>
  <c r="E45" i="55"/>
  <c r="AO45" i="55" s="1"/>
  <c r="F45" i="55"/>
  <c r="AP45" i="55" s="1"/>
  <c r="D45" i="55"/>
  <c r="AR44" i="55"/>
  <c r="C45" i="55"/>
  <c r="I44" i="55"/>
  <c r="AS44" i="55" s="1"/>
  <c r="BU43" i="35"/>
  <c r="BW43" i="33"/>
  <c r="W10" i="35"/>
  <c r="X10" i="35"/>
  <c r="AC10" i="35"/>
  <c r="AD10" i="35" s="1"/>
  <c r="L10" i="35"/>
  <c r="AI10" i="35" s="1"/>
  <c r="AJ10" i="35" s="1"/>
  <c r="AW44" i="35"/>
  <c r="AM44" i="35" s="1"/>
  <c r="AY44" i="33"/>
  <c r="AO44" i="33" s="1"/>
  <c r="AT44" i="33" s="1"/>
  <c r="BQ44" i="33" s="1"/>
  <c r="AJ44" i="49"/>
  <c r="C44" i="52"/>
  <c r="X44" i="51"/>
  <c r="C44" i="50"/>
  <c r="D44" i="52"/>
  <c r="Y44" i="51"/>
  <c r="D44" i="50"/>
  <c r="F44" i="52"/>
  <c r="AA44" i="51"/>
  <c r="F44" i="50"/>
  <c r="B44" i="52"/>
  <c r="W44" i="51"/>
  <c r="B44" i="50"/>
  <c r="E44" i="52"/>
  <c r="Z44" i="51"/>
  <c r="E44" i="50"/>
  <c r="AF44" i="49"/>
  <c r="AE44" i="49"/>
  <c r="AI44" i="49"/>
  <c r="AH44" i="49"/>
  <c r="AG44" i="49"/>
  <c r="AK46" i="55" l="1"/>
  <c r="AH46" i="55"/>
  <c r="AJ46" i="55"/>
  <c r="AU45" i="55"/>
  <c r="N45" i="55"/>
  <c r="AX45" i="55"/>
  <c r="AT45" i="55"/>
  <c r="AN45" i="55"/>
  <c r="AV45" i="55"/>
  <c r="AM45" i="55"/>
  <c r="AW45" i="55"/>
  <c r="J45" i="55"/>
  <c r="K45" i="55"/>
  <c r="L45" i="55"/>
  <c r="M45" i="55"/>
  <c r="O45" i="55"/>
  <c r="S45" i="55" s="1"/>
  <c r="AK10" i="35"/>
  <c r="BI44" i="35"/>
  <c r="AR44" i="35"/>
  <c r="BO44" i="35" s="1"/>
  <c r="BA44" i="35"/>
  <c r="AQ44" i="35" s="1"/>
  <c r="BG44" i="35" s="1"/>
  <c r="AY44" i="35"/>
  <c r="AO44" i="35" s="1"/>
  <c r="BE44" i="35" s="1"/>
  <c r="AZ44" i="35"/>
  <c r="AP44" i="35" s="1"/>
  <c r="AX44" i="35"/>
  <c r="AN44" i="35" s="1"/>
  <c r="BE44" i="33"/>
  <c r="AZ44" i="33"/>
  <c r="AP44" i="33" s="1"/>
  <c r="AU44" i="33" s="1"/>
  <c r="BR44" i="33" s="1"/>
  <c r="BB44" i="33"/>
  <c r="AR44" i="33" s="1"/>
  <c r="AW44" i="33" s="1"/>
  <c r="BT44" i="33" s="1"/>
  <c r="BC44" i="33"/>
  <c r="AS44" i="33" s="1"/>
  <c r="AX44" i="33" s="1"/>
  <c r="BU44" i="33" s="1"/>
  <c r="BA44" i="33"/>
  <c r="AQ44" i="33" s="1"/>
  <c r="AV44" i="33" s="1"/>
  <c r="BS44" i="33" s="1"/>
  <c r="Q44" i="50"/>
  <c r="K44" i="50"/>
  <c r="N44" i="52"/>
  <c r="M44" i="52"/>
  <c r="H44" i="52"/>
  <c r="G44" i="52"/>
  <c r="J44" i="50"/>
  <c r="P44" i="50"/>
  <c r="AK44" i="51"/>
  <c r="AE44" i="51"/>
  <c r="AL44" i="51"/>
  <c r="AF44" i="51"/>
  <c r="P44" i="52"/>
  <c r="J44" i="52"/>
  <c r="K44" i="52"/>
  <c r="Q44" i="52"/>
  <c r="AM44" i="51"/>
  <c r="AG44" i="51"/>
  <c r="BC44" i="35"/>
  <c r="L44" i="52"/>
  <c r="R44" i="52"/>
  <c r="N44" i="50"/>
  <c r="M44" i="50"/>
  <c r="H44" i="50"/>
  <c r="G44" i="50"/>
  <c r="AD44" i="51"/>
  <c r="AJ44" i="51"/>
  <c r="L44" i="50"/>
  <c r="R44" i="50"/>
  <c r="BK44" i="33"/>
  <c r="O44" i="50"/>
  <c r="I44" i="50"/>
  <c r="AI44" i="51"/>
  <c r="AC44" i="51"/>
  <c r="AB44" i="51"/>
  <c r="AH44" i="51"/>
  <c r="O44" i="52"/>
  <c r="I44" i="52"/>
  <c r="AN44" i="49"/>
  <c r="AM44" i="49"/>
  <c r="AK44" i="49"/>
  <c r="AL44" i="49"/>
  <c r="Z46" i="55" l="1"/>
  <c r="AA46" i="55" s="1"/>
  <c r="R45" i="55"/>
  <c r="Q45" i="55"/>
  <c r="P45" i="55"/>
  <c r="BB44" i="35"/>
  <c r="BJ44" i="35"/>
  <c r="AS44" i="35"/>
  <c r="BP44" i="35" s="1"/>
  <c r="BH44" i="35"/>
  <c r="BL44" i="35"/>
  <c r="AU44" i="35"/>
  <c r="BR44" i="35" s="1"/>
  <c r="BK44" i="35"/>
  <c r="AT44" i="35"/>
  <c r="BQ44" i="35" s="1"/>
  <c r="BM44" i="35"/>
  <c r="AV44" i="35"/>
  <c r="BS44" i="35" s="1"/>
  <c r="BD44" i="35"/>
  <c r="BF44" i="35"/>
  <c r="AU10" i="49"/>
  <c r="D11" i="49"/>
  <c r="G11" i="49"/>
  <c r="F11" i="49"/>
  <c r="J10" i="49"/>
  <c r="AV10" i="49" s="1"/>
  <c r="C11" i="49"/>
  <c r="E11" i="49"/>
  <c r="BF44" i="33"/>
  <c r="BG44" i="33"/>
  <c r="BH44" i="33"/>
  <c r="BI44" i="33"/>
  <c r="BN44" i="33"/>
  <c r="BD44" i="33"/>
  <c r="BL44" i="33"/>
  <c r="BO44" i="33"/>
  <c r="BJ44" i="33"/>
  <c r="BM44" i="33"/>
  <c r="AN44" i="51"/>
  <c r="AO44" i="51" s="1"/>
  <c r="S44" i="52"/>
  <c r="T44" i="52" s="1"/>
  <c r="S44" i="50"/>
  <c r="T44" i="50" s="1"/>
  <c r="AC44" i="49"/>
  <c r="AD44" i="49" s="1"/>
  <c r="U47" i="55" l="1"/>
  <c r="Y47" i="55"/>
  <c r="X47" i="55"/>
  <c r="V47" i="55"/>
  <c r="W47" i="55"/>
  <c r="H45" i="55"/>
  <c r="I45" i="55" s="1"/>
  <c r="AS45" i="55" s="1"/>
  <c r="E46" i="55"/>
  <c r="AO46" i="55" s="1"/>
  <c r="BN44" i="35"/>
  <c r="AS11" i="49"/>
  <c r="E11" i="51"/>
  <c r="AZ11" i="49"/>
  <c r="P11" i="49"/>
  <c r="C11" i="51"/>
  <c r="N11" i="49"/>
  <c r="AQ11" i="49"/>
  <c r="AX11" i="49"/>
  <c r="AR11" i="49"/>
  <c r="AY11" i="49"/>
  <c r="O11" i="49"/>
  <c r="D11" i="51"/>
  <c r="B11" i="51"/>
  <c r="AP11" i="49"/>
  <c r="M11" i="35"/>
  <c r="N11" i="35" s="1"/>
  <c r="O11" i="35" s="1"/>
  <c r="O11" i="33"/>
  <c r="R11" i="49"/>
  <c r="K11" i="49"/>
  <c r="M11" i="49"/>
  <c r="AW11" i="49"/>
  <c r="BT44" i="35"/>
  <c r="AT11" i="49"/>
  <c r="F11" i="51"/>
  <c r="BA11" i="49"/>
  <c r="Q11" i="49"/>
  <c r="BV44" i="33"/>
  <c r="BP44" i="33"/>
  <c r="Y45" i="49"/>
  <c r="AA45" i="49"/>
  <c r="AB45" i="49"/>
  <c r="X45" i="49"/>
  <c r="Z45" i="49"/>
  <c r="BU44" i="35" l="1"/>
  <c r="AE47" i="55"/>
  <c r="AF47" i="55"/>
  <c r="AB47" i="55"/>
  <c r="AC47" i="55"/>
  <c r="G46" i="55"/>
  <c r="AQ46" i="55" s="1"/>
  <c r="AG47" i="55"/>
  <c r="D46" i="55"/>
  <c r="AN46" i="55" s="1"/>
  <c r="F46" i="55"/>
  <c r="AP46" i="55" s="1"/>
  <c r="AD47" i="55"/>
  <c r="C46" i="55"/>
  <c r="AM46" i="55" s="1"/>
  <c r="AR45" i="55"/>
  <c r="BW44" i="33"/>
  <c r="C11" i="35"/>
  <c r="S11" i="35" s="1"/>
  <c r="D11" i="35"/>
  <c r="T11" i="35" s="1"/>
  <c r="AW45" i="35"/>
  <c r="H11" i="51"/>
  <c r="M11" i="51"/>
  <c r="G11" i="51"/>
  <c r="N11" i="51"/>
  <c r="J11" i="51"/>
  <c r="P11" i="51"/>
  <c r="I11" i="51"/>
  <c r="O11" i="51"/>
  <c r="S11" i="49"/>
  <c r="V11" i="49"/>
  <c r="T11" i="49"/>
  <c r="U11" i="49"/>
  <c r="K11" i="51"/>
  <c r="Q11" i="51"/>
  <c r="L11" i="51"/>
  <c r="R11" i="51"/>
  <c r="R11" i="33"/>
  <c r="F11" i="33" s="1"/>
  <c r="AD11" i="33" s="1"/>
  <c r="P11" i="33"/>
  <c r="D11" i="33" s="1"/>
  <c r="AB11" i="33" s="1"/>
  <c r="Q11" i="33"/>
  <c r="E11" i="33" s="1"/>
  <c r="AC11" i="33" s="1"/>
  <c r="S11" i="33"/>
  <c r="G11" i="33" s="1"/>
  <c r="AE11" i="33" s="1"/>
  <c r="C11" i="33"/>
  <c r="P11" i="35"/>
  <c r="E11" i="35"/>
  <c r="AY45" i="33"/>
  <c r="AJ45" i="49"/>
  <c r="E45" i="52"/>
  <c r="Z45" i="51"/>
  <c r="E45" i="50"/>
  <c r="C45" i="52"/>
  <c r="X45" i="51"/>
  <c r="C45" i="50"/>
  <c r="D45" i="52"/>
  <c r="Y45" i="51"/>
  <c r="D45" i="50"/>
  <c r="B45" i="52"/>
  <c r="W45" i="51"/>
  <c r="B45" i="50"/>
  <c r="F45" i="52"/>
  <c r="AA45" i="51"/>
  <c r="F45" i="50"/>
  <c r="AH45" i="49"/>
  <c r="AF45" i="49"/>
  <c r="AG45" i="49"/>
  <c r="AE45" i="49"/>
  <c r="AI45" i="49"/>
  <c r="AT46" i="55" l="1"/>
  <c r="AV46" i="55"/>
  <c r="N46" i="55"/>
  <c r="AX46" i="55"/>
  <c r="J46" i="55"/>
  <c r="O46" i="55"/>
  <c r="Q46" i="55" s="1"/>
  <c r="AI47" i="55"/>
  <c r="AH47" i="55"/>
  <c r="AK47" i="55"/>
  <c r="AJ47" i="55"/>
  <c r="AU46" i="55"/>
  <c r="K46" i="55"/>
  <c r="L46" i="55"/>
  <c r="AW46" i="55"/>
  <c r="M46" i="55"/>
  <c r="I11" i="35"/>
  <c r="AF11" i="35" s="1"/>
  <c r="H11" i="49"/>
  <c r="I11" i="33"/>
  <c r="Z11" i="35"/>
  <c r="H11" i="33"/>
  <c r="S11" i="51"/>
  <c r="T11" i="51" s="1"/>
  <c r="Y11" i="35"/>
  <c r="H11" i="35"/>
  <c r="AE11" i="35" s="1"/>
  <c r="AY45" i="35"/>
  <c r="AO45" i="35" s="1"/>
  <c r="BE45" i="35" s="1"/>
  <c r="BA45" i="35"/>
  <c r="AQ45" i="35" s="1"/>
  <c r="AZ45" i="35"/>
  <c r="AP45" i="35" s="1"/>
  <c r="BF45" i="35" s="1"/>
  <c r="AX45" i="35"/>
  <c r="AN45" i="35" s="1"/>
  <c r="BD45" i="35" s="1"/>
  <c r="K11" i="33"/>
  <c r="M11" i="33"/>
  <c r="N11" i="33"/>
  <c r="L11" i="33"/>
  <c r="AA11" i="33"/>
  <c r="J11" i="33"/>
  <c r="Z11" i="33"/>
  <c r="T11" i="33"/>
  <c r="AM45" i="35"/>
  <c r="BC45" i="35" s="1"/>
  <c r="AA11" i="35"/>
  <c r="J11" i="35"/>
  <c r="AG11" i="35" s="1"/>
  <c r="U11" i="35"/>
  <c r="Q11" i="35"/>
  <c r="F11" i="35"/>
  <c r="BB45" i="33"/>
  <c r="AR45" i="33" s="1"/>
  <c r="AW45" i="33" s="1"/>
  <c r="BT45" i="33" s="1"/>
  <c r="BA45" i="33"/>
  <c r="AQ45" i="33" s="1"/>
  <c r="AV45" i="33" s="1"/>
  <c r="BS45" i="33" s="1"/>
  <c r="AZ45" i="33"/>
  <c r="AP45" i="33" s="1"/>
  <c r="AU45" i="33" s="1"/>
  <c r="BR45" i="33" s="1"/>
  <c r="BC45" i="33"/>
  <c r="AS45" i="33" s="1"/>
  <c r="AX45" i="33" s="1"/>
  <c r="BU45" i="33" s="1"/>
  <c r="AO45" i="33"/>
  <c r="AT45" i="33" s="1"/>
  <c r="BQ45" i="33" s="1"/>
  <c r="P46" i="55"/>
  <c r="AH45" i="51"/>
  <c r="AC45" i="51"/>
  <c r="AB45" i="51"/>
  <c r="AI45" i="51"/>
  <c r="N45" i="52"/>
  <c r="H45" i="52"/>
  <c r="G45" i="52"/>
  <c r="M45" i="52"/>
  <c r="J45" i="50"/>
  <c r="P45" i="50"/>
  <c r="R45" i="52"/>
  <c r="L45" i="52"/>
  <c r="BK45" i="33"/>
  <c r="AE45" i="51"/>
  <c r="AK45" i="51"/>
  <c r="K45" i="52"/>
  <c r="Q45" i="52"/>
  <c r="L45" i="50"/>
  <c r="R45" i="50"/>
  <c r="O45" i="50"/>
  <c r="I45" i="50"/>
  <c r="AJ45" i="51"/>
  <c r="AD45" i="51"/>
  <c r="AM45" i="51"/>
  <c r="AG45" i="51"/>
  <c r="I45" i="52"/>
  <c r="O45" i="52"/>
  <c r="P45" i="52"/>
  <c r="J45" i="52"/>
  <c r="K45" i="50"/>
  <c r="Q45" i="50"/>
  <c r="H45" i="50"/>
  <c r="M45" i="50"/>
  <c r="N45" i="50"/>
  <c r="G45" i="50"/>
  <c r="AF45" i="51"/>
  <c r="AL45" i="51"/>
  <c r="AN45" i="49"/>
  <c r="AM45" i="49"/>
  <c r="AK45" i="49"/>
  <c r="AL45" i="49"/>
  <c r="Z47" i="55" l="1"/>
  <c r="Y48" i="55" s="1"/>
  <c r="R46" i="55"/>
  <c r="S46" i="55"/>
  <c r="V48" i="55"/>
  <c r="BH45" i="35"/>
  <c r="BB45" i="35"/>
  <c r="AH11" i="33"/>
  <c r="V11" i="33"/>
  <c r="BJ45" i="35"/>
  <c r="AS45" i="35"/>
  <c r="BP45" i="35" s="1"/>
  <c r="BI45" i="35"/>
  <c r="AR45" i="35"/>
  <c r="BO45" i="35" s="1"/>
  <c r="AK11" i="33"/>
  <c r="Y11" i="33"/>
  <c r="BL45" i="35"/>
  <c r="AU45" i="35"/>
  <c r="BR45" i="35" s="1"/>
  <c r="X11" i="33"/>
  <c r="AJ11" i="33"/>
  <c r="AG11" i="33"/>
  <c r="U11" i="33"/>
  <c r="AF11" i="33"/>
  <c r="W11" i="33"/>
  <c r="AI11" i="33"/>
  <c r="BM45" i="35"/>
  <c r="AV45" i="35"/>
  <c r="BS45" i="35" s="1"/>
  <c r="BG45" i="35"/>
  <c r="BK45" i="35"/>
  <c r="AT45" i="35"/>
  <c r="BQ45" i="35" s="1"/>
  <c r="G11" i="35"/>
  <c r="R11" i="35"/>
  <c r="AB11" i="35"/>
  <c r="K11" i="35"/>
  <c r="AH11" i="35" s="1"/>
  <c r="V11" i="35"/>
  <c r="BG45" i="33"/>
  <c r="BH45" i="33"/>
  <c r="BF45" i="33"/>
  <c r="BI45" i="33"/>
  <c r="BM45" i="33"/>
  <c r="BL45" i="33"/>
  <c r="BD45" i="33"/>
  <c r="BN45" i="33"/>
  <c r="BJ45" i="33"/>
  <c r="BE45" i="33"/>
  <c r="BO45" i="33"/>
  <c r="S45" i="50"/>
  <c r="T45" i="50" s="1"/>
  <c r="S45" i="52"/>
  <c r="T45" i="52" s="1"/>
  <c r="AN45" i="51"/>
  <c r="AO45" i="51" s="1"/>
  <c r="AC45" i="49"/>
  <c r="AD45" i="49" s="1"/>
  <c r="X48" i="55" l="1"/>
  <c r="H46" i="55"/>
  <c r="E47" i="55" s="1"/>
  <c r="AO47" i="55" s="1"/>
  <c r="W48" i="55"/>
  <c r="U48" i="55"/>
  <c r="AA47" i="55"/>
  <c r="AR46" i="55"/>
  <c r="G47" i="55"/>
  <c r="AQ47" i="55" s="1"/>
  <c r="F47" i="55"/>
  <c r="AP47" i="55" s="1"/>
  <c r="BN45" i="35"/>
  <c r="BT45" i="35"/>
  <c r="AL11" i="33"/>
  <c r="AM11" i="33" s="1"/>
  <c r="L11" i="49" s="1"/>
  <c r="AC11" i="35"/>
  <c r="AD11" i="35" s="1"/>
  <c r="L11" i="35"/>
  <c r="AI11" i="35" s="1"/>
  <c r="AJ11" i="35" s="1"/>
  <c r="W11" i="35"/>
  <c r="X11" i="35"/>
  <c r="BV45" i="33"/>
  <c r="BP45" i="33"/>
  <c r="Z46" i="49"/>
  <c r="AB46" i="49"/>
  <c r="AA46" i="49"/>
  <c r="Y46" i="49"/>
  <c r="X46" i="49"/>
  <c r="C47" i="55" l="1"/>
  <c r="AM47" i="55" s="1"/>
  <c r="I46" i="55"/>
  <c r="AS46" i="55" s="1"/>
  <c r="D47" i="55"/>
  <c r="AN47" i="55" s="1"/>
  <c r="AD48" i="55"/>
  <c r="AB48" i="55"/>
  <c r="AG48" i="55"/>
  <c r="AC48" i="55"/>
  <c r="AE48" i="55"/>
  <c r="AF48" i="55"/>
  <c r="K47" i="55"/>
  <c r="J47" i="55"/>
  <c r="AU47" i="55"/>
  <c r="AW47" i="55"/>
  <c r="L47" i="55"/>
  <c r="N47" i="55"/>
  <c r="M47" i="55"/>
  <c r="O47" i="55"/>
  <c r="AT47" i="55"/>
  <c r="AX47" i="55"/>
  <c r="BU45" i="35"/>
  <c r="BW45" i="33"/>
  <c r="AW46" i="35"/>
  <c r="AM46" i="35" s="1"/>
  <c r="AK11" i="35"/>
  <c r="AY46" i="33"/>
  <c r="AJ46" i="49"/>
  <c r="W46" i="51"/>
  <c r="B46" i="52"/>
  <c r="B46" i="50"/>
  <c r="F46" i="52"/>
  <c r="AA46" i="51"/>
  <c r="F46" i="50"/>
  <c r="C46" i="52"/>
  <c r="X46" i="51"/>
  <c r="C46" i="50"/>
  <c r="D46" i="52"/>
  <c r="Y46" i="51"/>
  <c r="D46" i="50"/>
  <c r="E46" i="52"/>
  <c r="Z46" i="51"/>
  <c r="E46" i="50"/>
  <c r="AE46" i="49"/>
  <c r="AF46" i="49"/>
  <c r="AH46" i="49"/>
  <c r="AI46" i="49"/>
  <c r="AG46" i="49"/>
  <c r="AV47" i="55" l="1"/>
  <c r="AH48" i="55"/>
  <c r="AI48" i="55"/>
  <c r="AK48" i="55"/>
  <c r="AJ48" i="55"/>
  <c r="Q47" i="55"/>
  <c r="P47" i="55"/>
  <c r="S47" i="55"/>
  <c r="R47" i="55"/>
  <c r="BI46" i="35"/>
  <c r="AR46" i="35"/>
  <c r="BO46" i="35" s="1"/>
  <c r="AX46" i="35"/>
  <c r="AN46" i="35" s="1"/>
  <c r="BD46" i="35" s="1"/>
  <c r="AZ46" i="35"/>
  <c r="AP46" i="35" s="1"/>
  <c r="BF46" i="35" s="1"/>
  <c r="AY46" i="35"/>
  <c r="AO46" i="35" s="1"/>
  <c r="BA46" i="35"/>
  <c r="AQ46" i="35" s="1"/>
  <c r="AU11" i="49"/>
  <c r="J11" i="49"/>
  <c r="F12" i="49"/>
  <c r="D12" i="49"/>
  <c r="C12" i="49"/>
  <c r="G12" i="49"/>
  <c r="E12" i="49"/>
  <c r="AZ46" i="33"/>
  <c r="AP46" i="33" s="1"/>
  <c r="AU46" i="33" s="1"/>
  <c r="BR46" i="33" s="1"/>
  <c r="BA46" i="33"/>
  <c r="AQ46" i="33" s="1"/>
  <c r="AV46" i="33" s="1"/>
  <c r="BS46" i="33" s="1"/>
  <c r="BB46" i="33"/>
  <c r="AR46" i="33" s="1"/>
  <c r="AW46" i="33" s="1"/>
  <c r="BT46" i="33" s="1"/>
  <c r="BC46" i="33"/>
  <c r="AS46" i="33" s="1"/>
  <c r="AX46" i="33" s="1"/>
  <c r="BU46" i="33" s="1"/>
  <c r="AO46" i="33"/>
  <c r="AT46" i="33" s="1"/>
  <c r="BQ46" i="33" s="1"/>
  <c r="J46" i="52"/>
  <c r="P46" i="52"/>
  <c r="R46" i="50"/>
  <c r="L46" i="50"/>
  <c r="Q46" i="50"/>
  <c r="K46" i="50"/>
  <c r="AM46" i="51"/>
  <c r="AG46" i="51"/>
  <c r="AL46" i="51"/>
  <c r="AF46" i="51"/>
  <c r="O46" i="50"/>
  <c r="I46" i="50"/>
  <c r="R46" i="52"/>
  <c r="L46" i="52"/>
  <c r="K46" i="52"/>
  <c r="Q46" i="52"/>
  <c r="BK46" i="33"/>
  <c r="AD46" i="51"/>
  <c r="AJ46" i="51"/>
  <c r="H46" i="50"/>
  <c r="M46" i="50"/>
  <c r="N46" i="50"/>
  <c r="G46" i="50"/>
  <c r="P46" i="50"/>
  <c r="J46" i="50"/>
  <c r="BC46" i="35"/>
  <c r="N46" i="52"/>
  <c r="H46" i="52"/>
  <c r="M46" i="52"/>
  <c r="G46" i="52"/>
  <c r="O46" i="52"/>
  <c r="I46" i="52"/>
  <c r="AE46" i="51"/>
  <c r="AK46" i="51"/>
  <c r="AH46" i="51"/>
  <c r="AC46" i="51"/>
  <c r="AI46" i="51"/>
  <c r="AB46" i="51"/>
  <c r="AM46" i="49"/>
  <c r="AL46" i="49"/>
  <c r="AN46" i="49"/>
  <c r="AK46" i="49"/>
  <c r="Z48" i="55" l="1"/>
  <c r="H47" i="55"/>
  <c r="F48" i="55" s="1"/>
  <c r="BK46" i="35"/>
  <c r="AT46" i="35"/>
  <c r="BQ46" i="35" s="1"/>
  <c r="BL46" i="35"/>
  <c r="AU46" i="35"/>
  <c r="BR46" i="35" s="1"/>
  <c r="BM46" i="35"/>
  <c r="AV46" i="35"/>
  <c r="BS46" i="35" s="1"/>
  <c r="BJ46" i="35"/>
  <c r="AS46" i="35"/>
  <c r="BP46" i="35" s="1"/>
  <c r="BG46" i="35"/>
  <c r="BE46" i="35"/>
  <c r="BH46" i="35"/>
  <c r="BB46" i="35"/>
  <c r="AR12" i="49"/>
  <c r="D12" i="51"/>
  <c r="AY12" i="49"/>
  <c r="O12" i="49"/>
  <c r="F12" i="51"/>
  <c r="AT12" i="49"/>
  <c r="Q12" i="49"/>
  <c r="BA12" i="49"/>
  <c r="AW12" i="49"/>
  <c r="R12" i="49"/>
  <c r="B12" i="51"/>
  <c r="M12" i="35"/>
  <c r="C12" i="35" s="1"/>
  <c r="AP12" i="49"/>
  <c r="M12" i="49"/>
  <c r="O12" i="33"/>
  <c r="K12" i="49"/>
  <c r="C12" i="51"/>
  <c r="AQ12" i="49"/>
  <c r="AX12" i="49"/>
  <c r="N12" i="49"/>
  <c r="AV11" i="49"/>
  <c r="AS12" i="49"/>
  <c r="E12" i="51"/>
  <c r="P12" i="49"/>
  <c r="AZ12" i="49"/>
  <c r="BH46" i="33"/>
  <c r="BI46" i="33"/>
  <c r="BG46" i="33"/>
  <c r="BF46" i="33"/>
  <c r="BO46" i="33"/>
  <c r="BN46" i="33"/>
  <c r="BJ46" i="33"/>
  <c r="BE46" i="33"/>
  <c r="BM46" i="33"/>
  <c r="BL46" i="33"/>
  <c r="BD46" i="33"/>
  <c r="S46" i="50"/>
  <c r="T46" i="50" s="1"/>
  <c r="S46" i="52"/>
  <c r="T46" i="52" s="1"/>
  <c r="AN46" i="51"/>
  <c r="AO46" i="51" s="1"/>
  <c r="AC46" i="49"/>
  <c r="AD46" i="49" s="1"/>
  <c r="E48" i="55" l="1"/>
  <c r="AO48" i="55" s="1"/>
  <c r="C48" i="55"/>
  <c r="AM48" i="55" s="1"/>
  <c r="D48" i="55"/>
  <c r="AN48" i="55" s="1"/>
  <c r="G48" i="55"/>
  <c r="AQ48" i="55" s="1"/>
  <c r="AA48" i="55"/>
  <c r="X49" i="55"/>
  <c r="U49" i="55"/>
  <c r="W49" i="55"/>
  <c r="V49" i="55"/>
  <c r="Y49" i="55"/>
  <c r="AP48" i="55"/>
  <c r="M48" i="55"/>
  <c r="I47" i="55"/>
  <c r="AS47" i="55" s="1"/>
  <c r="AR47" i="55"/>
  <c r="O48" i="55"/>
  <c r="S48" i="55" s="1"/>
  <c r="AX48" i="55"/>
  <c r="BN46" i="35"/>
  <c r="BT46" i="35"/>
  <c r="H12" i="35"/>
  <c r="AE12" i="35" s="1"/>
  <c r="S12" i="35"/>
  <c r="Y12" i="35"/>
  <c r="N12" i="35"/>
  <c r="H12" i="51"/>
  <c r="N12" i="51"/>
  <c r="M12" i="51"/>
  <c r="G12" i="51"/>
  <c r="L12" i="51"/>
  <c r="R12" i="51"/>
  <c r="V12" i="49"/>
  <c r="T12" i="49"/>
  <c r="U12" i="49"/>
  <c r="S12" i="49"/>
  <c r="K12" i="51"/>
  <c r="Q12" i="51"/>
  <c r="O12" i="51"/>
  <c r="I12" i="51"/>
  <c r="P12" i="51"/>
  <c r="J12" i="51"/>
  <c r="C12" i="33"/>
  <c r="Q12" i="33"/>
  <c r="E12" i="33" s="1"/>
  <c r="AC12" i="33" s="1"/>
  <c r="S12" i="33"/>
  <c r="G12" i="33" s="1"/>
  <c r="AE12" i="33" s="1"/>
  <c r="R12" i="33"/>
  <c r="F12" i="33" s="1"/>
  <c r="AD12" i="33" s="1"/>
  <c r="P12" i="33"/>
  <c r="D12" i="33" s="1"/>
  <c r="AB12" i="33" s="1"/>
  <c r="BV46" i="33"/>
  <c r="BP46" i="33"/>
  <c r="AB47" i="49"/>
  <c r="AA47" i="49"/>
  <c r="Z47" i="49"/>
  <c r="X47" i="49"/>
  <c r="Y47" i="49"/>
  <c r="AD49" i="55" l="1"/>
  <c r="J48" i="55"/>
  <c r="N48" i="55"/>
  <c r="AT48" i="55"/>
  <c r="L48" i="55"/>
  <c r="AW48" i="55"/>
  <c r="AU48" i="55"/>
  <c r="AV48" i="55"/>
  <c r="Q48" i="55"/>
  <c r="AF49" i="55"/>
  <c r="AC49" i="55"/>
  <c r="AE49" i="55"/>
  <c r="AB49" i="55"/>
  <c r="AG49" i="55"/>
  <c r="K48" i="55"/>
  <c r="R48" i="55"/>
  <c r="P48" i="55"/>
  <c r="I12" i="33"/>
  <c r="H12" i="49"/>
  <c r="BW46" i="33"/>
  <c r="H12" i="33"/>
  <c r="BU46" i="35"/>
  <c r="S12" i="51"/>
  <c r="T12" i="51" s="1"/>
  <c r="AW47" i="35"/>
  <c r="AM47" i="35" s="1"/>
  <c r="L12" i="33"/>
  <c r="J12" i="33"/>
  <c r="AA12" i="33"/>
  <c r="Z12" i="33"/>
  <c r="O12" i="35"/>
  <c r="D12" i="35"/>
  <c r="K12" i="33"/>
  <c r="M12" i="33"/>
  <c r="T12" i="33"/>
  <c r="N12" i="33"/>
  <c r="AY47" i="33"/>
  <c r="AO47" i="33" s="1"/>
  <c r="AT47" i="33" s="1"/>
  <c r="BQ47" i="33" s="1"/>
  <c r="AJ47" i="49"/>
  <c r="C47" i="52"/>
  <c r="C47" i="50"/>
  <c r="D47" i="52"/>
  <c r="D47" i="50"/>
  <c r="F47" i="52"/>
  <c r="F47" i="50"/>
  <c r="B47" i="52"/>
  <c r="B47" i="50"/>
  <c r="E47" i="52"/>
  <c r="E47" i="50"/>
  <c r="AI47" i="49"/>
  <c r="AF47" i="49"/>
  <c r="AE47" i="49"/>
  <c r="AG47" i="49"/>
  <c r="AH47" i="49"/>
  <c r="H48" i="55" l="1"/>
  <c r="AH49" i="55"/>
  <c r="AJ49" i="55"/>
  <c r="AI49" i="55"/>
  <c r="AK49" i="55"/>
  <c r="E49" i="55"/>
  <c r="AO49" i="55" s="1"/>
  <c r="I48" i="55"/>
  <c r="AS48" i="55" s="1"/>
  <c r="G49" i="55"/>
  <c r="C49" i="55"/>
  <c r="AR48" i="55"/>
  <c r="F49" i="55"/>
  <c r="AP49" i="55" s="1"/>
  <c r="D49" i="55"/>
  <c r="BI47" i="35"/>
  <c r="AR47" i="35"/>
  <c r="BO47" i="35" s="1"/>
  <c r="AX47" i="35"/>
  <c r="AN47" i="35" s="1"/>
  <c r="BD47" i="35" s="1"/>
  <c r="AZ47" i="35"/>
  <c r="AP47" i="35" s="1"/>
  <c r="BF47" i="35" s="1"/>
  <c r="BA47" i="35"/>
  <c r="AQ47" i="35" s="1"/>
  <c r="BG47" i="35" s="1"/>
  <c r="AY47" i="35"/>
  <c r="AO47" i="35" s="1"/>
  <c r="Z12" i="35"/>
  <c r="I12" i="35"/>
  <c r="AF12" i="35" s="1"/>
  <c r="T12" i="35"/>
  <c r="Y12" i="33"/>
  <c r="AK12" i="33"/>
  <c r="P12" i="35"/>
  <c r="E12" i="35"/>
  <c r="AF12" i="33"/>
  <c r="U12" i="33"/>
  <c r="AG12" i="33"/>
  <c r="AH12" i="33"/>
  <c r="V12" i="33"/>
  <c r="AJ12" i="33"/>
  <c r="X12" i="33"/>
  <c r="W12" i="33"/>
  <c r="AI12" i="33"/>
  <c r="BE47" i="33"/>
  <c r="BC47" i="33"/>
  <c r="AS47" i="33" s="1"/>
  <c r="AX47" i="33" s="1"/>
  <c r="BU47" i="33" s="1"/>
  <c r="AZ47" i="33"/>
  <c r="AP47" i="33" s="1"/>
  <c r="AU47" i="33" s="1"/>
  <c r="BR47" i="33" s="1"/>
  <c r="BA47" i="33"/>
  <c r="AQ47" i="33" s="1"/>
  <c r="AV47" i="33" s="1"/>
  <c r="BS47" i="33" s="1"/>
  <c r="BB47" i="33"/>
  <c r="AR47" i="33" s="1"/>
  <c r="AW47" i="33" s="1"/>
  <c r="BT47" i="33" s="1"/>
  <c r="AQ49" i="55"/>
  <c r="BK47" i="33"/>
  <c r="H47" i="50"/>
  <c r="N47" i="50"/>
  <c r="M47" i="50"/>
  <c r="G47" i="50"/>
  <c r="BC47" i="35"/>
  <c r="J47" i="50"/>
  <c r="P47" i="50"/>
  <c r="N47" i="52"/>
  <c r="M47" i="52"/>
  <c r="G47" i="52"/>
  <c r="H47" i="52"/>
  <c r="K47" i="50"/>
  <c r="Q47" i="50"/>
  <c r="R47" i="50"/>
  <c r="L47" i="50"/>
  <c r="O47" i="50"/>
  <c r="I47" i="50"/>
  <c r="P47" i="52"/>
  <c r="J47" i="52"/>
  <c r="Q47" i="52"/>
  <c r="K47" i="52"/>
  <c r="R47" i="52"/>
  <c r="L47" i="52"/>
  <c r="I47" i="52"/>
  <c r="O47" i="52"/>
  <c r="AK47" i="49"/>
  <c r="AN47" i="49"/>
  <c r="AM47" i="49"/>
  <c r="AL47" i="49"/>
  <c r="Z49" i="55" l="1"/>
  <c r="U50" i="55" s="1"/>
  <c r="X50" i="55"/>
  <c r="M49" i="55"/>
  <c r="AU49" i="55"/>
  <c r="AN49" i="55"/>
  <c r="L49" i="55"/>
  <c r="J49" i="55"/>
  <c r="AX49" i="55"/>
  <c r="K49" i="55"/>
  <c r="AV49" i="55"/>
  <c r="AM49" i="55"/>
  <c r="N49" i="55"/>
  <c r="AW49" i="55"/>
  <c r="AT49" i="55"/>
  <c r="O49" i="55"/>
  <c r="Q49" i="55" s="1"/>
  <c r="BH47" i="35"/>
  <c r="BB47" i="35"/>
  <c r="BK47" i="35"/>
  <c r="AT47" i="35"/>
  <c r="BQ47" i="35" s="1"/>
  <c r="BM47" i="35"/>
  <c r="AV47" i="35"/>
  <c r="BS47" i="35" s="1"/>
  <c r="AL12" i="33"/>
  <c r="AM12" i="33" s="1"/>
  <c r="L12" i="49" s="1"/>
  <c r="BL47" i="35"/>
  <c r="AU47" i="35"/>
  <c r="BR47" i="35" s="1"/>
  <c r="BJ47" i="35"/>
  <c r="AS47" i="35"/>
  <c r="BP47" i="35" s="1"/>
  <c r="BE47" i="35"/>
  <c r="Q12" i="35"/>
  <c r="G12" i="35" s="1"/>
  <c r="F12" i="35"/>
  <c r="U12" i="35"/>
  <c r="AA12" i="35"/>
  <c r="J12" i="35"/>
  <c r="AG12" i="35" s="1"/>
  <c r="BI47" i="33"/>
  <c r="BG47" i="33"/>
  <c r="BF47" i="33"/>
  <c r="BH47" i="33"/>
  <c r="BL47" i="33"/>
  <c r="BM47" i="33"/>
  <c r="BN47" i="33"/>
  <c r="BJ47" i="33"/>
  <c r="BO47" i="33"/>
  <c r="BD47" i="33"/>
  <c r="S47" i="50"/>
  <c r="T47" i="50" s="1"/>
  <c r="S47" i="52"/>
  <c r="T47" i="52" s="1"/>
  <c r="AC47" i="49"/>
  <c r="AD47" i="49" s="1"/>
  <c r="Y50" i="55" l="1"/>
  <c r="V50" i="55"/>
  <c r="AE50" i="55" s="1"/>
  <c r="AA49" i="55"/>
  <c r="W50" i="55"/>
  <c r="R49" i="55"/>
  <c r="X12" i="35"/>
  <c r="P49" i="55"/>
  <c r="S49" i="55"/>
  <c r="BN47" i="35"/>
  <c r="BT47" i="35"/>
  <c r="R12" i="35"/>
  <c r="AB12" i="35"/>
  <c r="K12" i="35"/>
  <c r="AH12" i="35" s="1"/>
  <c r="V12" i="35"/>
  <c r="L12" i="35"/>
  <c r="AI12" i="35" s="1"/>
  <c r="W12" i="35"/>
  <c r="AC12" i="35"/>
  <c r="BV47" i="33"/>
  <c r="BP47" i="33"/>
  <c r="AB48" i="49"/>
  <c r="Z48" i="49"/>
  <c r="Y48" i="49"/>
  <c r="AA48" i="49"/>
  <c r="X48" i="49"/>
  <c r="AC50" i="55" l="1"/>
  <c r="AD50" i="55"/>
  <c r="AF50" i="55"/>
  <c r="AB50" i="55"/>
  <c r="AG50" i="55"/>
  <c r="AH50" i="55" s="1"/>
  <c r="H49" i="55"/>
  <c r="AR49" i="55" s="1"/>
  <c r="BU47" i="35"/>
  <c r="AD12" i="35"/>
  <c r="BW47" i="33"/>
  <c r="AJ12" i="35"/>
  <c r="AW48" i="35"/>
  <c r="AM48" i="35" s="1"/>
  <c r="F48" i="52"/>
  <c r="L48" i="52" s="1"/>
  <c r="AY48" i="33"/>
  <c r="AO48" i="33" s="1"/>
  <c r="AT48" i="33" s="1"/>
  <c r="BQ48" i="33" s="1"/>
  <c r="F48" i="50"/>
  <c r="R48" i="50" s="1"/>
  <c r="AA48" i="51"/>
  <c r="AM48" i="51" s="1"/>
  <c r="AI48" i="49"/>
  <c r="AJ48" i="49"/>
  <c r="AM48" i="49" s="1"/>
  <c r="AE48" i="49"/>
  <c r="AG48" i="49"/>
  <c r="C48" i="52"/>
  <c r="X48" i="51"/>
  <c r="C48" i="50"/>
  <c r="Y48" i="51"/>
  <c r="D48" i="52"/>
  <c r="D48" i="50"/>
  <c r="Z48" i="51"/>
  <c r="E48" i="52"/>
  <c r="E48" i="50"/>
  <c r="AF48" i="49"/>
  <c r="B48" i="52"/>
  <c r="W48" i="51"/>
  <c r="B48" i="50"/>
  <c r="AH48" i="49"/>
  <c r="AI50" i="55" l="1"/>
  <c r="F50" i="55"/>
  <c r="I49" i="55"/>
  <c r="AK50" i="55"/>
  <c r="D50" i="55"/>
  <c r="O50" i="55" s="1"/>
  <c r="C50" i="55"/>
  <c r="AM50" i="55" s="1"/>
  <c r="G50" i="55"/>
  <c r="AJ50" i="55"/>
  <c r="Z50" i="55" s="1"/>
  <c r="E50" i="55"/>
  <c r="R48" i="52"/>
  <c r="AK12" i="35"/>
  <c r="BI48" i="35"/>
  <c r="AR48" i="35"/>
  <c r="BO48" i="35" s="1"/>
  <c r="AX48" i="35"/>
  <c r="AN48" i="35" s="1"/>
  <c r="AZ48" i="35"/>
  <c r="AP48" i="35" s="1"/>
  <c r="BF48" i="35" s="1"/>
  <c r="BA48" i="35"/>
  <c r="AQ48" i="35" s="1"/>
  <c r="AY48" i="35"/>
  <c r="AO48" i="35" s="1"/>
  <c r="BE48" i="35" s="1"/>
  <c r="AU12" i="49"/>
  <c r="F13" i="49"/>
  <c r="G13" i="49"/>
  <c r="D13" i="49"/>
  <c r="E13" i="49"/>
  <c r="C13" i="49"/>
  <c r="J12" i="49"/>
  <c r="AG48" i="51"/>
  <c r="BE48" i="33"/>
  <c r="AZ48" i="33"/>
  <c r="AP48" i="33" s="1"/>
  <c r="AU48" i="33" s="1"/>
  <c r="BR48" i="33" s="1"/>
  <c r="BB48" i="33"/>
  <c r="AR48" i="33" s="1"/>
  <c r="AW48" i="33" s="1"/>
  <c r="BT48" i="33" s="1"/>
  <c r="BC48" i="33"/>
  <c r="BO48" i="33" s="1"/>
  <c r="BA48" i="33"/>
  <c r="AQ48" i="33" s="1"/>
  <c r="AV48" i="33" s="1"/>
  <c r="BS48" i="33" s="1"/>
  <c r="L48" i="50"/>
  <c r="AS49" i="55"/>
  <c r="AO50" i="55"/>
  <c r="AP50" i="55"/>
  <c r="AN48" i="49"/>
  <c r="N48" i="52"/>
  <c r="M48" i="52"/>
  <c r="H48" i="52"/>
  <c r="G48" i="52"/>
  <c r="AL48" i="51"/>
  <c r="AF48" i="51"/>
  <c r="P48" i="52"/>
  <c r="J48" i="52"/>
  <c r="AK48" i="51"/>
  <c r="AE48" i="51"/>
  <c r="O48" i="50"/>
  <c r="I48" i="50"/>
  <c r="K48" i="50"/>
  <c r="Q48" i="50"/>
  <c r="AJ48" i="51"/>
  <c r="AD48" i="51"/>
  <c r="AK48" i="49"/>
  <c r="BC48" i="35"/>
  <c r="O48" i="52"/>
  <c r="I48" i="52"/>
  <c r="BK48" i="33"/>
  <c r="AL48" i="49"/>
  <c r="H48" i="50"/>
  <c r="M48" i="50"/>
  <c r="N48" i="50"/>
  <c r="G48" i="50"/>
  <c r="AB48" i="51"/>
  <c r="AC48" i="51"/>
  <c r="AH48" i="51"/>
  <c r="AI48" i="51"/>
  <c r="Q48" i="52"/>
  <c r="K48" i="52"/>
  <c r="P48" i="50"/>
  <c r="J48" i="50"/>
  <c r="AW50" i="55" l="1"/>
  <c r="L50" i="55"/>
  <c r="AN50" i="55"/>
  <c r="AT50" i="55"/>
  <c r="AX50" i="55"/>
  <c r="AQ50" i="55"/>
  <c r="AV50" i="55"/>
  <c r="N50" i="55"/>
  <c r="K50" i="55"/>
  <c r="J50" i="55"/>
  <c r="AU50" i="55"/>
  <c r="Y51" i="55"/>
  <c r="W51" i="55"/>
  <c r="V51" i="55"/>
  <c r="AA50" i="55"/>
  <c r="U51" i="55"/>
  <c r="M50" i="55"/>
  <c r="X51" i="55"/>
  <c r="BB48" i="35"/>
  <c r="BK48" i="35"/>
  <c r="AT48" i="35"/>
  <c r="BQ48" i="35" s="1"/>
  <c r="BM48" i="35"/>
  <c r="AV48" i="35"/>
  <c r="BS48" i="35" s="1"/>
  <c r="BG48" i="35"/>
  <c r="BL48" i="35"/>
  <c r="AU48" i="35"/>
  <c r="BR48" i="35" s="1"/>
  <c r="BJ48" i="35"/>
  <c r="AS48" i="35"/>
  <c r="BP48" i="35" s="1"/>
  <c r="BH48" i="35"/>
  <c r="BD48" i="35"/>
  <c r="AV12" i="49"/>
  <c r="O13" i="33"/>
  <c r="K13" i="49"/>
  <c r="AP13" i="49"/>
  <c r="B13" i="51"/>
  <c r="AW13" i="49"/>
  <c r="M13" i="49"/>
  <c r="R13" i="49"/>
  <c r="M13" i="35"/>
  <c r="C13" i="35" s="1"/>
  <c r="O13" i="49"/>
  <c r="AY13" i="49"/>
  <c r="AR13" i="49"/>
  <c r="D13" i="51"/>
  <c r="AQ13" i="49"/>
  <c r="AX13" i="49"/>
  <c r="N13" i="49"/>
  <c r="C13" i="51"/>
  <c r="F13" i="51"/>
  <c r="Q13" i="49"/>
  <c r="AT13" i="49"/>
  <c r="BA13" i="49"/>
  <c r="AS13" i="49"/>
  <c r="E13" i="51"/>
  <c r="P13" i="49"/>
  <c r="AZ13" i="49"/>
  <c r="BN48" i="33"/>
  <c r="BG48" i="33"/>
  <c r="BH48" i="33"/>
  <c r="BF48" i="33"/>
  <c r="BL48" i="33"/>
  <c r="BD48" i="33"/>
  <c r="BM48" i="33"/>
  <c r="AS48" i="33"/>
  <c r="AX48" i="33" s="1"/>
  <c r="BU48" i="33" s="1"/>
  <c r="AC48" i="49"/>
  <c r="AD48" i="49" s="1"/>
  <c r="R50" i="55"/>
  <c r="P50" i="55"/>
  <c r="Q50" i="55"/>
  <c r="S50" i="55"/>
  <c r="AN48" i="51"/>
  <c r="S48" i="50"/>
  <c r="T48" i="50" s="1"/>
  <c r="S48" i="52"/>
  <c r="T48" i="52" s="1"/>
  <c r="AE51" i="55" l="1"/>
  <c r="AB51" i="55"/>
  <c r="AG51" i="55"/>
  <c r="AK51" i="55" s="1"/>
  <c r="AF51" i="55"/>
  <c r="AC51" i="55"/>
  <c r="AD51" i="55"/>
  <c r="AI51" i="55"/>
  <c r="AH51" i="55"/>
  <c r="BN48" i="35"/>
  <c r="BT48" i="35"/>
  <c r="H13" i="51"/>
  <c r="M13" i="51"/>
  <c r="N13" i="51"/>
  <c r="G13" i="51"/>
  <c r="P13" i="51"/>
  <c r="J13" i="51"/>
  <c r="C13" i="33"/>
  <c r="S13" i="33"/>
  <c r="G13" i="33" s="1"/>
  <c r="AE13" i="33" s="1"/>
  <c r="R13" i="33"/>
  <c r="F13" i="33" s="1"/>
  <c r="AD13" i="33" s="1"/>
  <c r="P13" i="33"/>
  <c r="D13" i="33" s="1"/>
  <c r="AB13" i="33" s="1"/>
  <c r="Q13" i="33"/>
  <c r="E13" i="33" s="1"/>
  <c r="AC13" i="33" s="1"/>
  <c r="K13" i="51"/>
  <c r="Q13" i="51"/>
  <c r="O13" i="51"/>
  <c r="I13" i="51"/>
  <c r="T13" i="49"/>
  <c r="U13" i="49"/>
  <c r="V13" i="49"/>
  <c r="S13" i="49"/>
  <c r="L13" i="51"/>
  <c r="R13" i="51"/>
  <c r="Y13" i="35"/>
  <c r="H13" i="35"/>
  <c r="AE13" i="35" s="1"/>
  <c r="S13" i="35"/>
  <c r="N13" i="35"/>
  <c r="BI48" i="33"/>
  <c r="BV48" i="33"/>
  <c r="BP48" i="33"/>
  <c r="BJ48" i="33"/>
  <c r="Z49" i="49"/>
  <c r="D49" i="52" s="1"/>
  <c r="H50" i="55"/>
  <c r="C51" i="55" s="1"/>
  <c r="AB49" i="49"/>
  <c r="F49" i="52" s="1"/>
  <c r="Y49" i="49"/>
  <c r="AA49" i="49"/>
  <c r="X49" i="49"/>
  <c r="AJ51" i="55" l="1"/>
  <c r="Z51" i="55" s="1"/>
  <c r="I13" i="33"/>
  <c r="H13" i="49"/>
  <c r="BW48" i="33"/>
  <c r="BU48" i="35"/>
  <c r="H13" i="33"/>
  <c r="S13" i="51"/>
  <c r="T13" i="51" s="1"/>
  <c r="AR50" i="55"/>
  <c r="W49" i="51"/>
  <c r="AC49" i="51" s="1"/>
  <c r="AW49" i="35"/>
  <c r="AM49" i="35" s="1"/>
  <c r="N13" i="33"/>
  <c r="J13" i="33"/>
  <c r="AA13" i="33"/>
  <c r="Z13" i="33"/>
  <c r="T13" i="33"/>
  <c r="K13" i="33"/>
  <c r="O13" i="35"/>
  <c r="D13" i="35"/>
  <c r="L13" i="33"/>
  <c r="M13" i="33"/>
  <c r="D49" i="50"/>
  <c r="J49" i="50" s="1"/>
  <c r="Y49" i="51"/>
  <c r="AE49" i="51" s="1"/>
  <c r="B49" i="52"/>
  <c r="N49" i="52" s="1"/>
  <c r="AY49" i="33"/>
  <c r="AO49" i="33" s="1"/>
  <c r="AT49" i="33" s="1"/>
  <c r="BQ49" i="33" s="1"/>
  <c r="I50" i="55"/>
  <c r="AS50" i="55" s="1"/>
  <c r="E51" i="55"/>
  <c r="AO51" i="55" s="1"/>
  <c r="D51" i="55"/>
  <c r="F51" i="55"/>
  <c r="AP51" i="55" s="1"/>
  <c r="B49" i="50"/>
  <c r="H49" i="50" s="1"/>
  <c r="G51" i="55"/>
  <c r="AQ51" i="55" s="1"/>
  <c r="F49" i="50"/>
  <c r="AH49" i="49"/>
  <c r="AA49" i="51"/>
  <c r="AG49" i="51" s="1"/>
  <c r="E49" i="50"/>
  <c r="Q49" i="50" s="1"/>
  <c r="C49" i="50"/>
  <c r="I49" i="50" s="1"/>
  <c r="AI49" i="49"/>
  <c r="X49" i="51"/>
  <c r="AJ49" i="51" s="1"/>
  <c r="AF49" i="49"/>
  <c r="C49" i="52"/>
  <c r="O49" i="52" s="1"/>
  <c r="Z49" i="51"/>
  <c r="E49" i="52"/>
  <c r="Q49" i="52" s="1"/>
  <c r="AG49" i="49"/>
  <c r="AJ49" i="49"/>
  <c r="AK49" i="49" s="1"/>
  <c r="AE49" i="49"/>
  <c r="AM51" i="55"/>
  <c r="L49" i="52"/>
  <c r="R49" i="52"/>
  <c r="P49" i="52"/>
  <c r="J49" i="52"/>
  <c r="AA51" i="55" l="1"/>
  <c r="U52" i="55"/>
  <c r="V52" i="55"/>
  <c r="X52" i="55"/>
  <c r="Y52" i="55"/>
  <c r="W52" i="55"/>
  <c r="AI49" i="51"/>
  <c r="H49" i="52"/>
  <c r="L51" i="55"/>
  <c r="O49" i="50"/>
  <c r="AU51" i="55"/>
  <c r="AK49" i="51"/>
  <c r="BI49" i="35"/>
  <c r="AR49" i="35"/>
  <c r="BO49" i="35" s="1"/>
  <c r="AZ49" i="35"/>
  <c r="AP49" i="35" s="1"/>
  <c r="AY49" i="35"/>
  <c r="AO49" i="35" s="1"/>
  <c r="BA49" i="35"/>
  <c r="AQ49" i="35" s="1"/>
  <c r="AX49" i="35"/>
  <c r="AN49" i="35" s="1"/>
  <c r="AN51" i="55"/>
  <c r="P49" i="50"/>
  <c r="AI13" i="33"/>
  <c r="W13" i="33"/>
  <c r="AF13" i="33"/>
  <c r="Z13" i="35"/>
  <c r="I13" i="35"/>
  <c r="AF13" i="35" s="1"/>
  <c r="T13" i="35"/>
  <c r="AG13" i="33"/>
  <c r="U13" i="33"/>
  <c r="AH13" i="33"/>
  <c r="V13" i="33"/>
  <c r="AK13" i="33"/>
  <c r="Y13" i="33"/>
  <c r="X13" i="33"/>
  <c r="AJ13" i="33"/>
  <c r="P13" i="35"/>
  <c r="E13" i="35"/>
  <c r="BE49" i="33"/>
  <c r="AM49" i="51"/>
  <c r="BA49" i="33"/>
  <c r="BB49" i="33"/>
  <c r="BN49" i="33" s="1"/>
  <c r="AZ49" i="33"/>
  <c r="BC49" i="33"/>
  <c r="BO49" i="33" s="1"/>
  <c r="BK49" i="33"/>
  <c r="J51" i="55"/>
  <c r="AV51" i="55"/>
  <c r="N49" i="50"/>
  <c r="AX51" i="55"/>
  <c r="AL49" i="49"/>
  <c r="N51" i="55"/>
  <c r="AT51" i="55"/>
  <c r="M49" i="50"/>
  <c r="O51" i="55"/>
  <c r="Q51" i="55" s="1"/>
  <c r="K51" i="55"/>
  <c r="AW51" i="55"/>
  <c r="M51" i="55"/>
  <c r="K49" i="50"/>
  <c r="G49" i="50"/>
  <c r="I49" i="52"/>
  <c r="AD49" i="51"/>
  <c r="R49" i="50"/>
  <c r="L49" i="50"/>
  <c r="AN49" i="49"/>
  <c r="AH49" i="51"/>
  <c r="AM49" i="49"/>
  <c r="BC49" i="35"/>
  <c r="AF49" i="51"/>
  <c r="AB49" i="51"/>
  <c r="G49" i="52"/>
  <c r="AL49" i="51"/>
  <c r="K49" i="52"/>
  <c r="M49" i="52"/>
  <c r="S49" i="52"/>
  <c r="T49" i="52" s="1"/>
  <c r="AF52" i="55" l="1"/>
  <c r="AD52" i="55"/>
  <c r="AB52" i="55"/>
  <c r="AE52" i="55"/>
  <c r="AC52" i="55"/>
  <c r="AG52" i="55"/>
  <c r="AK52" i="55" s="1"/>
  <c r="BK49" i="35"/>
  <c r="AT49" i="35"/>
  <c r="BQ49" i="35" s="1"/>
  <c r="BE49" i="35"/>
  <c r="BL49" i="35"/>
  <c r="AU49" i="35"/>
  <c r="BR49" i="35" s="1"/>
  <c r="BF49" i="35"/>
  <c r="BM49" i="35"/>
  <c r="AV49" i="35"/>
  <c r="BS49" i="35" s="1"/>
  <c r="BG49" i="35"/>
  <c r="AL13" i="33"/>
  <c r="AM13" i="33" s="1"/>
  <c r="L13" i="49" s="1"/>
  <c r="AN49" i="51"/>
  <c r="BB49" i="35"/>
  <c r="BH49" i="35"/>
  <c r="BJ49" i="35"/>
  <c r="AS49" i="35"/>
  <c r="BP49" i="35" s="1"/>
  <c r="BD49" i="35"/>
  <c r="Q13" i="35"/>
  <c r="G13" i="35" s="1"/>
  <c r="F13" i="35"/>
  <c r="AA13" i="35"/>
  <c r="J13" i="35"/>
  <c r="AG13" i="35" s="1"/>
  <c r="U13" i="35"/>
  <c r="BD49" i="33"/>
  <c r="BL49" i="33"/>
  <c r="AS49" i="33"/>
  <c r="AX49" i="33" s="1"/>
  <c r="BU49" i="33" s="1"/>
  <c r="AP49" i="33"/>
  <c r="AU49" i="33" s="1"/>
  <c r="BR49" i="33" s="1"/>
  <c r="AR49" i="33"/>
  <c r="AW49" i="33" s="1"/>
  <c r="BT49" i="33" s="1"/>
  <c r="AQ49" i="33"/>
  <c r="AV49" i="33" s="1"/>
  <c r="BS49" i="33" s="1"/>
  <c r="BM49" i="33"/>
  <c r="S51" i="55"/>
  <c r="R51" i="55"/>
  <c r="P51" i="55"/>
  <c r="S49" i="50"/>
  <c r="T49" i="50" s="1"/>
  <c r="AC49" i="49"/>
  <c r="AD49" i="49" s="1"/>
  <c r="AI52" i="55"/>
  <c r="AH52" i="55"/>
  <c r="AJ52" i="55" l="1"/>
  <c r="R13" i="35"/>
  <c r="BN49" i="35"/>
  <c r="BT49" i="35"/>
  <c r="H51" i="55"/>
  <c r="AR51" i="55" s="1"/>
  <c r="V13" i="35"/>
  <c r="AB13" i="35"/>
  <c r="K13" i="35"/>
  <c r="AH13" i="35" s="1"/>
  <c r="X13" i="35"/>
  <c r="W13" i="35"/>
  <c r="AC13" i="35"/>
  <c r="L13" i="35"/>
  <c r="AI13" i="35" s="1"/>
  <c r="BH49" i="33"/>
  <c r="BG49" i="33"/>
  <c r="BI49" i="33"/>
  <c r="AA50" i="49"/>
  <c r="Z50" i="51" s="1"/>
  <c r="BP49" i="33"/>
  <c r="BF49" i="33"/>
  <c r="BJ49" i="33"/>
  <c r="X50" i="49"/>
  <c r="Z50" i="49"/>
  <c r="Y50" i="49"/>
  <c r="AB50" i="49"/>
  <c r="Z52" i="55"/>
  <c r="X53" i="55" s="1"/>
  <c r="F52" i="55" l="1"/>
  <c r="AP52" i="55" s="1"/>
  <c r="E50" i="52"/>
  <c r="E50" i="50"/>
  <c r="Q50" i="50" s="1"/>
  <c r="AJ13" i="35"/>
  <c r="AD13" i="35"/>
  <c r="BU49" i="35"/>
  <c r="AW50" i="35"/>
  <c r="E52" i="55"/>
  <c r="AO52" i="55" s="1"/>
  <c r="D52" i="55"/>
  <c r="AN52" i="55" s="1"/>
  <c r="C52" i="55"/>
  <c r="AM52" i="55" s="1"/>
  <c r="B50" i="50"/>
  <c r="H50" i="50" s="1"/>
  <c r="I51" i="55"/>
  <c r="AS51" i="55" s="1"/>
  <c r="G52" i="55"/>
  <c r="AQ52" i="55" s="1"/>
  <c r="BV49" i="33"/>
  <c r="BW49" i="33" s="1"/>
  <c r="D50" i="50"/>
  <c r="J50" i="50" s="1"/>
  <c r="D50" i="52"/>
  <c r="J50" i="52" s="1"/>
  <c r="AF50" i="49"/>
  <c r="C50" i="50"/>
  <c r="O50" i="50" s="1"/>
  <c r="AA50" i="51"/>
  <c r="AM50" i="51" s="1"/>
  <c r="B50" i="52"/>
  <c r="AY50" i="33"/>
  <c r="Y50" i="51"/>
  <c r="W50" i="51"/>
  <c r="AI50" i="51" s="1"/>
  <c r="X50" i="51"/>
  <c r="AG50" i="49"/>
  <c r="C50" i="52"/>
  <c r="O50" i="52" s="1"/>
  <c r="F50" i="52"/>
  <c r="F50" i="50"/>
  <c r="AE50" i="49"/>
  <c r="AH50" i="49"/>
  <c r="AJ50" i="49"/>
  <c r="AK50" i="49" s="1"/>
  <c r="AI50" i="49"/>
  <c r="V53" i="55"/>
  <c r="W53" i="55"/>
  <c r="U53" i="55"/>
  <c r="AA52" i="55"/>
  <c r="Y53" i="55"/>
  <c r="Q50" i="52"/>
  <c r="K50" i="52"/>
  <c r="AL50" i="51"/>
  <c r="AF50" i="51"/>
  <c r="K50" i="50" l="1"/>
  <c r="J52" i="55"/>
  <c r="AG50" i="51"/>
  <c r="N50" i="50"/>
  <c r="I50" i="52"/>
  <c r="AK13" i="35"/>
  <c r="K52" i="55"/>
  <c r="O52" i="55"/>
  <c r="R52" i="55" s="1"/>
  <c r="AU52" i="55"/>
  <c r="AW52" i="55"/>
  <c r="AT52" i="55"/>
  <c r="AC50" i="51"/>
  <c r="AX52" i="55"/>
  <c r="M52" i="55"/>
  <c r="P50" i="50"/>
  <c r="AV52" i="55"/>
  <c r="AX50" i="35"/>
  <c r="AN50" i="35" s="1"/>
  <c r="BD50" i="35" s="1"/>
  <c r="AY50" i="35"/>
  <c r="AO50" i="35" s="1"/>
  <c r="AZ50" i="35"/>
  <c r="AP50" i="35" s="1"/>
  <c r="BA50" i="35"/>
  <c r="AQ50" i="35" s="1"/>
  <c r="BG50" i="35" s="1"/>
  <c r="AB50" i="51"/>
  <c r="AL50" i="49"/>
  <c r="L52" i="55"/>
  <c r="P50" i="52"/>
  <c r="N52" i="55"/>
  <c r="AM50" i="35"/>
  <c r="AU13" i="49"/>
  <c r="E14" i="49"/>
  <c r="J13" i="49"/>
  <c r="D14" i="49"/>
  <c r="G14" i="49"/>
  <c r="F14" i="49"/>
  <c r="C14" i="49"/>
  <c r="AH50" i="51"/>
  <c r="I50" i="50"/>
  <c r="AZ50" i="33"/>
  <c r="AP50" i="33" s="1"/>
  <c r="AU50" i="33" s="1"/>
  <c r="BR50" i="33" s="1"/>
  <c r="BB50" i="33"/>
  <c r="BA50" i="33"/>
  <c r="BM50" i="33" s="1"/>
  <c r="BC50" i="33"/>
  <c r="BK50" i="33"/>
  <c r="H50" i="52"/>
  <c r="N50" i="52"/>
  <c r="AJ50" i="51"/>
  <c r="AD50" i="51"/>
  <c r="G50" i="52"/>
  <c r="AE50" i="51"/>
  <c r="AK50" i="51"/>
  <c r="AO50" i="33"/>
  <c r="AT50" i="33" s="1"/>
  <c r="BQ50" i="33" s="1"/>
  <c r="L50" i="50"/>
  <c r="R50" i="50"/>
  <c r="AM50" i="49"/>
  <c r="L50" i="52"/>
  <c r="R50" i="52"/>
  <c r="M50" i="52"/>
  <c r="M50" i="50"/>
  <c r="G50" i="50"/>
  <c r="AN50" i="49"/>
  <c r="AG53" i="55"/>
  <c r="AK53" i="55" s="1"/>
  <c r="AF53" i="55"/>
  <c r="AB53" i="55"/>
  <c r="AC53" i="55"/>
  <c r="AD53" i="55"/>
  <c r="AE53" i="55"/>
  <c r="S50" i="52" l="1"/>
  <c r="T50" i="52" s="1"/>
  <c r="S50" i="50"/>
  <c r="T50" i="50" s="1"/>
  <c r="BB50" i="35"/>
  <c r="AN50" i="51"/>
  <c r="BH50" i="35"/>
  <c r="Q52" i="55"/>
  <c r="AJ53" i="55"/>
  <c r="BL50" i="35"/>
  <c r="AU50" i="35"/>
  <c r="BR50" i="35" s="1"/>
  <c r="BF50" i="35"/>
  <c r="P52" i="55"/>
  <c r="S52" i="55"/>
  <c r="BM50" i="35"/>
  <c r="AV50" i="35"/>
  <c r="BS50" i="35" s="1"/>
  <c r="BI50" i="35"/>
  <c r="AR50" i="35"/>
  <c r="BO50" i="35" s="1"/>
  <c r="BC50" i="35"/>
  <c r="AI53" i="55"/>
  <c r="BK50" i="35"/>
  <c r="AT50" i="35"/>
  <c r="BQ50" i="35" s="1"/>
  <c r="BE50" i="35"/>
  <c r="BJ50" i="35"/>
  <c r="AS50" i="35"/>
  <c r="BP50" i="35" s="1"/>
  <c r="AP14" i="49"/>
  <c r="B14" i="51"/>
  <c r="R14" i="49"/>
  <c r="M14" i="49"/>
  <c r="M14" i="35"/>
  <c r="AW14" i="49"/>
  <c r="K14" i="49"/>
  <c r="O14" i="33"/>
  <c r="C14" i="33" s="1"/>
  <c r="AS14" i="49"/>
  <c r="AZ14" i="49"/>
  <c r="E14" i="51"/>
  <c r="P14" i="49"/>
  <c r="F14" i="51"/>
  <c r="AT14" i="49"/>
  <c r="BA14" i="49"/>
  <c r="Q14" i="49"/>
  <c r="AV13" i="49"/>
  <c r="D14" i="51"/>
  <c r="O14" i="49"/>
  <c r="AY14" i="49"/>
  <c r="AR14" i="49"/>
  <c r="AQ14" i="49"/>
  <c r="C14" i="51"/>
  <c r="N14" i="49"/>
  <c r="AX14" i="49"/>
  <c r="BF50" i="33"/>
  <c r="AC50" i="49"/>
  <c r="AD50" i="49" s="1"/>
  <c r="BL50" i="33"/>
  <c r="BE50" i="33"/>
  <c r="BD50" i="33"/>
  <c r="AS50" i="33"/>
  <c r="AX50" i="33" s="1"/>
  <c r="BU50" i="33" s="1"/>
  <c r="BO50" i="33"/>
  <c r="AQ50" i="33"/>
  <c r="AV50" i="33" s="1"/>
  <c r="BS50" i="33" s="1"/>
  <c r="AR50" i="33"/>
  <c r="AW50" i="33" s="1"/>
  <c r="BT50" i="33" s="1"/>
  <c r="BN50" i="33"/>
  <c r="AH53" i="55"/>
  <c r="H52" i="55" l="1"/>
  <c r="C53" i="55" s="1"/>
  <c r="Z53" i="55"/>
  <c r="AA53" i="55" s="1"/>
  <c r="Z51" i="49"/>
  <c r="D51" i="52" s="1"/>
  <c r="P51" i="52" s="1"/>
  <c r="X51" i="49"/>
  <c r="B51" i="52" s="1"/>
  <c r="H51" i="52" s="1"/>
  <c r="Y51" i="49"/>
  <c r="C51" i="50" s="1"/>
  <c r="O51" i="50" s="1"/>
  <c r="BN50" i="35"/>
  <c r="BT50" i="35"/>
  <c r="R14" i="51"/>
  <c r="L14" i="51"/>
  <c r="N14" i="35"/>
  <c r="J14" i="51"/>
  <c r="P14" i="51"/>
  <c r="V14" i="49"/>
  <c r="S14" i="49"/>
  <c r="U14" i="49"/>
  <c r="T14" i="49"/>
  <c r="O14" i="51"/>
  <c r="I14" i="51"/>
  <c r="N14" i="51"/>
  <c r="H14" i="51"/>
  <c r="M14" i="51"/>
  <c r="G14" i="51"/>
  <c r="C14" i="35"/>
  <c r="Q14" i="51"/>
  <c r="K14" i="51"/>
  <c r="J14" i="33"/>
  <c r="AA14" i="33"/>
  <c r="P14" i="33"/>
  <c r="D14" i="33" s="1"/>
  <c r="AB14" i="33" s="1"/>
  <c r="Q14" i="33"/>
  <c r="E14" i="33" s="1"/>
  <c r="AC14" i="33" s="1"/>
  <c r="R14" i="33"/>
  <c r="F14" i="33" s="1"/>
  <c r="AD14" i="33" s="1"/>
  <c r="S14" i="33"/>
  <c r="G14" i="33" s="1"/>
  <c r="AE14" i="33" s="1"/>
  <c r="BI50" i="33"/>
  <c r="BH50" i="33"/>
  <c r="BG50" i="33"/>
  <c r="AB51" i="49"/>
  <c r="F51" i="50" s="1"/>
  <c r="R51" i="50" s="1"/>
  <c r="AA51" i="49"/>
  <c r="BJ50" i="33"/>
  <c r="BP50" i="33"/>
  <c r="D53" i="55"/>
  <c r="U54" i="55"/>
  <c r="X54" i="55"/>
  <c r="V54" i="55"/>
  <c r="Y54" i="55"/>
  <c r="W54" i="55"/>
  <c r="L51" i="50" l="1"/>
  <c r="AR52" i="55"/>
  <c r="G53" i="55"/>
  <c r="AX53" i="55" s="1"/>
  <c r="I52" i="55"/>
  <c r="AS52" i="55" s="1"/>
  <c r="E53" i="55"/>
  <c r="F53" i="55"/>
  <c r="C51" i="52"/>
  <c r="I51" i="52" s="1"/>
  <c r="X51" i="51"/>
  <c r="AD51" i="51" s="1"/>
  <c r="AY51" i="33"/>
  <c r="BA51" i="33" s="1"/>
  <c r="B51" i="50"/>
  <c r="N51" i="50" s="1"/>
  <c r="AJ51" i="49"/>
  <c r="AN51" i="49" s="1"/>
  <c r="AH51" i="49"/>
  <c r="D51" i="50"/>
  <c r="AF51" i="49"/>
  <c r="Y51" i="51"/>
  <c r="AE51" i="51" s="1"/>
  <c r="I14" i="33"/>
  <c r="BU50" i="35"/>
  <c r="AG51" i="49"/>
  <c r="H14" i="49"/>
  <c r="AW51" i="35"/>
  <c r="AM51" i="35" s="1"/>
  <c r="BI51" i="35" s="1"/>
  <c r="W51" i="51"/>
  <c r="AI51" i="51" s="1"/>
  <c r="AI51" i="49"/>
  <c r="E51" i="50"/>
  <c r="Q51" i="50" s="1"/>
  <c r="H14" i="33"/>
  <c r="AE51" i="49"/>
  <c r="S14" i="51"/>
  <c r="T14" i="51" s="1"/>
  <c r="K14" i="33"/>
  <c r="Z14" i="33"/>
  <c r="L14" i="33"/>
  <c r="T14" i="33"/>
  <c r="O14" i="35"/>
  <c r="D14" i="35"/>
  <c r="N14" i="33"/>
  <c r="AG14" i="33"/>
  <c r="U14" i="33"/>
  <c r="M14" i="33"/>
  <c r="S14" i="35"/>
  <c r="Y14" i="35"/>
  <c r="H14" i="35"/>
  <c r="AE14" i="35" s="1"/>
  <c r="BV50" i="33"/>
  <c r="F51" i="52"/>
  <c r="AA51" i="51"/>
  <c r="E51" i="52"/>
  <c r="Z51" i="51"/>
  <c r="N51" i="52"/>
  <c r="J51" i="52"/>
  <c r="I51" i="50"/>
  <c r="M53" i="55"/>
  <c r="AP53" i="55"/>
  <c r="AM53" i="55"/>
  <c r="AN53" i="55"/>
  <c r="AE54" i="55"/>
  <c r="AQ53" i="55"/>
  <c r="AO53" i="55"/>
  <c r="AG54" i="55"/>
  <c r="AJ54" i="55" s="1"/>
  <c r="AF54" i="55"/>
  <c r="AC54" i="55"/>
  <c r="AD54" i="55"/>
  <c r="AB54" i="55"/>
  <c r="H51" i="50" l="1"/>
  <c r="AV53" i="55"/>
  <c r="K53" i="55"/>
  <c r="AU53" i="55"/>
  <c r="J53" i="55"/>
  <c r="L53" i="55"/>
  <c r="AT53" i="55"/>
  <c r="AO51" i="33"/>
  <c r="AT51" i="33" s="1"/>
  <c r="O53" i="55"/>
  <c r="Q53" i="55" s="1"/>
  <c r="AW53" i="55"/>
  <c r="N53" i="55"/>
  <c r="O51" i="52"/>
  <c r="AM51" i="49"/>
  <c r="BC51" i="33"/>
  <c r="AS51" i="33" s="1"/>
  <c r="AX51" i="33" s="1"/>
  <c r="BU51" i="33" s="1"/>
  <c r="BB51" i="33"/>
  <c r="AR51" i="33" s="1"/>
  <c r="AW51" i="33" s="1"/>
  <c r="BT51" i="33" s="1"/>
  <c r="BK51" i="33"/>
  <c r="AZ51" i="33"/>
  <c r="AP51" i="33" s="1"/>
  <c r="AU51" i="33" s="1"/>
  <c r="BR51" i="33" s="1"/>
  <c r="AK51" i="49"/>
  <c r="AL51" i="49"/>
  <c r="AJ51" i="51"/>
  <c r="BA51" i="35"/>
  <c r="AQ51" i="35" s="1"/>
  <c r="BM51" i="35" s="1"/>
  <c r="AY51" i="35"/>
  <c r="AO51" i="35" s="1"/>
  <c r="BE51" i="35" s="1"/>
  <c r="AI54" i="55"/>
  <c r="AK51" i="51"/>
  <c r="AK54" i="55"/>
  <c r="AC51" i="51"/>
  <c r="J51" i="50"/>
  <c r="P51" i="50"/>
  <c r="S51" i="50" s="1"/>
  <c r="T51" i="50" s="1"/>
  <c r="AB51" i="51"/>
  <c r="AX51" i="35"/>
  <c r="AN51" i="35" s="1"/>
  <c r="AS51" i="35" s="1"/>
  <c r="BP51" i="35" s="1"/>
  <c r="G51" i="50"/>
  <c r="AZ51" i="35"/>
  <c r="AP51" i="35" s="1"/>
  <c r="AU51" i="35" s="1"/>
  <c r="BR51" i="35" s="1"/>
  <c r="BC51" i="35"/>
  <c r="M51" i="50"/>
  <c r="K51" i="50"/>
  <c r="AR51" i="35"/>
  <c r="BO51" i="35" s="1"/>
  <c r="M51" i="52"/>
  <c r="AF14" i="33"/>
  <c r="G51" i="52"/>
  <c r="R51" i="52"/>
  <c r="BQ51" i="33"/>
  <c r="BW50" i="33"/>
  <c r="L51" i="52"/>
  <c r="AJ14" i="33"/>
  <c r="X14" i="33"/>
  <c r="AI14" i="33"/>
  <c r="W14" i="33"/>
  <c r="Z14" i="35"/>
  <c r="I14" i="35"/>
  <c r="AF14" i="35" s="1"/>
  <c r="T14" i="35"/>
  <c r="AH14" i="33"/>
  <c r="V14" i="33"/>
  <c r="Y14" i="33"/>
  <c r="AK14" i="33"/>
  <c r="P14" i="35"/>
  <c r="E14" i="35"/>
  <c r="AL51" i="51"/>
  <c r="AF51" i="51"/>
  <c r="AH51" i="51"/>
  <c r="Q51" i="52"/>
  <c r="K51" i="52"/>
  <c r="AM51" i="51"/>
  <c r="AG51" i="51"/>
  <c r="BE51" i="33"/>
  <c r="BN51" i="33"/>
  <c r="AQ51" i="33"/>
  <c r="AV51" i="33" s="1"/>
  <c r="BS51" i="33" s="1"/>
  <c r="BM51" i="33"/>
  <c r="AH54" i="55"/>
  <c r="P53" i="55" l="1"/>
  <c r="R53" i="55"/>
  <c r="S53" i="55"/>
  <c r="BO51" i="33"/>
  <c r="BI51" i="33"/>
  <c r="BL51" i="33"/>
  <c r="BP51" i="33" s="1"/>
  <c r="AC51" i="49"/>
  <c r="AD51" i="49" s="1"/>
  <c r="BD51" i="33"/>
  <c r="BF51" i="33"/>
  <c r="BK51" i="35"/>
  <c r="AV51" i="35"/>
  <c r="BS51" i="35" s="1"/>
  <c r="BF51" i="35"/>
  <c r="AT51" i="35"/>
  <c r="BQ51" i="35" s="1"/>
  <c r="Z54" i="55"/>
  <c r="X55" i="55" s="1"/>
  <c r="BG51" i="35"/>
  <c r="AN51" i="51"/>
  <c r="BL51" i="35"/>
  <c r="BD51" i="35"/>
  <c r="BJ51" i="35"/>
  <c r="BH51" i="35"/>
  <c r="BB51" i="35"/>
  <c r="AL14" i="33"/>
  <c r="AM14" i="33" s="1"/>
  <c r="L14" i="49" s="1"/>
  <c r="S51" i="52"/>
  <c r="T51" i="52" s="1"/>
  <c r="H53" i="55"/>
  <c r="F54" i="55" s="1"/>
  <c r="AP54" i="55" s="1"/>
  <c r="Q14" i="35"/>
  <c r="G14" i="35" s="1"/>
  <c r="F14" i="35"/>
  <c r="J14" i="35"/>
  <c r="AG14" i="35" s="1"/>
  <c r="AA14" i="35"/>
  <c r="U14" i="35"/>
  <c r="BG51" i="33"/>
  <c r="BH51" i="33"/>
  <c r="BJ51" i="33"/>
  <c r="BT51" i="35" l="1"/>
  <c r="AA52" i="49"/>
  <c r="E52" i="50" s="1"/>
  <c r="Q52" i="50" s="1"/>
  <c r="Y52" i="49"/>
  <c r="C52" i="50" s="1"/>
  <c r="O52" i="50" s="1"/>
  <c r="Z52" i="49"/>
  <c r="D52" i="52" s="1"/>
  <c r="P52" i="52" s="1"/>
  <c r="X52" i="49"/>
  <c r="B52" i="50" s="1"/>
  <c r="AB52" i="49"/>
  <c r="F52" i="52" s="1"/>
  <c r="L52" i="52" s="1"/>
  <c r="BN51" i="35"/>
  <c r="BU51" i="35" s="1"/>
  <c r="V55" i="55"/>
  <c r="W55" i="55"/>
  <c r="AA54" i="55"/>
  <c r="U55" i="55"/>
  <c r="Y55" i="55"/>
  <c r="D54" i="55"/>
  <c r="AN54" i="55" s="1"/>
  <c r="G54" i="55"/>
  <c r="AQ54" i="55" s="1"/>
  <c r="E54" i="55"/>
  <c r="AO54" i="55" s="1"/>
  <c r="I53" i="55"/>
  <c r="AS53" i="55" s="1"/>
  <c r="AR53" i="55"/>
  <c r="C54" i="55"/>
  <c r="R14" i="35"/>
  <c r="V14" i="35"/>
  <c r="K14" i="35"/>
  <c r="AH14" i="35" s="1"/>
  <c r="AB14" i="35"/>
  <c r="AC14" i="35"/>
  <c r="W14" i="35"/>
  <c r="L14" i="35"/>
  <c r="AI14" i="35" s="1"/>
  <c r="X14" i="35"/>
  <c r="BV51" i="33"/>
  <c r="E52" i="52"/>
  <c r="Q52" i="52" s="1"/>
  <c r="Y52" i="51"/>
  <c r="AA52" i="51"/>
  <c r="AJ52" i="49"/>
  <c r="AK52" i="49" s="1"/>
  <c r="R52" i="52"/>
  <c r="W52" i="51" l="1"/>
  <c r="AC52" i="51" s="1"/>
  <c r="B52" i="52"/>
  <c r="H52" i="52" s="1"/>
  <c r="D52" i="50"/>
  <c r="P52" i="50" s="1"/>
  <c r="AW52" i="35"/>
  <c r="AM52" i="35" s="1"/>
  <c r="BC52" i="35" s="1"/>
  <c r="AG52" i="49"/>
  <c r="AY52" i="33"/>
  <c r="AO52" i="33" s="1"/>
  <c r="AT52" i="33" s="1"/>
  <c r="BQ52" i="33" s="1"/>
  <c r="AH52" i="49"/>
  <c r="AE52" i="49"/>
  <c r="AF52" i="49"/>
  <c r="Z52" i="51"/>
  <c r="AF52" i="51" s="1"/>
  <c r="C52" i="52"/>
  <c r="I52" i="52" s="1"/>
  <c r="X52" i="51"/>
  <c r="AD52" i="51" s="1"/>
  <c r="AI52" i="49"/>
  <c r="F52" i="50"/>
  <c r="R52" i="50" s="1"/>
  <c r="AF55" i="55"/>
  <c r="AC55" i="55"/>
  <c r="AG55" i="55"/>
  <c r="AK55" i="55" s="1"/>
  <c r="AE55" i="55"/>
  <c r="AB55" i="55"/>
  <c r="AD55" i="55"/>
  <c r="L54" i="55"/>
  <c r="O54" i="55"/>
  <c r="Q54" i="55" s="1"/>
  <c r="AV54" i="55"/>
  <c r="J54" i="55"/>
  <c r="N54" i="55"/>
  <c r="K54" i="55"/>
  <c r="M54" i="55"/>
  <c r="AU54" i="55"/>
  <c r="AT54" i="55"/>
  <c r="AM54" i="55"/>
  <c r="AW54" i="55"/>
  <c r="AX54" i="55"/>
  <c r="AD14" i="35"/>
  <c r="AJ14" i="35"/>
  <c r="BW51" i="33"/>
  <c r="K52" i="52"/>
  <c r="AR52" i="35"/>
  <c r="BO52" i="35" s="1"/>
  <c r="AY52" i="35"/>
  <c r="AO52" i="35" s="1"/>
  <c r="AZ52" i="35"/>
  <c r="AP52" i="35" s="1"/>
  <c r="J52" i="52"/>
  <c r="AL52" i="49"/>
  <c r="AE52" i="51"/>
  <c r="AK52" i="51"/>
  <c r="AG52" i="51"/>
  <c r="I52" i="50"/>
  <c r="AI52" i="51"/>
  <c r="AM52" i="51"/>
  <c r="AN52" i="49"/>
  <c r="AM52" i="49"/>
  <c r="N52" i="52"/>
  <c r="K52" i="50"/>
  <c r="N52" i="50"/>
  <c r="H52" i="50"/>
  <c r="J52" i="50" l="1"/>
  <c r="BI52" i="35"/>
  <c r="BA52" i="35"/>
  <c r="AQ52" i="35" s="1"/>
  <c r="BG52" i="35" s="1"/>
  <c r="M52" i="52"/>
  <c r="G52" i="52"/>
  <c r="AI55" i="55"/>
  <c r="AZ52" i="33"/>
  <c r="BL52" i="33" s="1"/>
  <c r="G52" i="50"/>
  <c r="AJ52" i="51"/>
  <c r="AL52" i="51"/>
  <c r="AX52" i="35"/>
  <c r="AN52" i="35" s="1"/>
  <c r="BJ52" i="35" s="1"/>
  <c r="BE52" i="33"/>
  <c r="M52" i="50"/>
  <c r="L52" i="50"/>
  <c r="BA52" i="33"/>
  <c r="BM52" i="33" s="1"/>
  <c r="O52" i="52"/>
  <c r="S52" i="52" s="1"/>
  <c r="T52" i="52" s="1"/>
  <c r="AH52" i="51"/>
  <c r="BC52" i="33"/>
  <c r="BK52" i="33"/>
  <c r="BB52" i="33"/>
  <c r="BN52" i="33" s="1"/>
  <c r="AB52" i="51"/>
  <c r="AJ55" i="55"/>
  <c r="AH55" i="55"/>
  <c r="R54" i="55"/>
  <c r="P54" i="55"/>
  <c r="S54" i="55"/>
  <c r="AK14" i="35"/>
  <c r="BL52" i="35"/>
  <c r="AU52" i="35"/>
  <c r="BR52" i="35" s="1"/>
  <c r="BF52" i="35"/>
  <c r="BK52" i="35"/>
  <c r="AT52" i="35"/>
  <c r="BQ52" i="35" s="1"/>
  <c r="BE52" i="35"/>
  <c r="AU14" i="49"/>
  <c r="E15" i="49"/>
  <c r="J14" i="49"/>
  <c r="F15" i="49"/>
  <c r="C15" i="49"/>
  <c r="D15" i="49"/>
  <c r="G15" i="49"/>
  <c r="AC52" i="49"/>
  <c r="AD52" i="49" s="1"/>
  <c r="S52" i="50"/>
  <c r="T52" i="50" s="1"/>
  <c r="AR52" i="33"/>
  <c r="AW52" i="33" s="1"/>
  <c r="BT52" i="33" s="1"/>
  <c r="AP52" i="33" l="1"/>
  <c r="AU52" i="33" s="1"/>
  <c r="BR52" i="33" s="1"/>
  <c r="Z55" i="55"/>
  <c r="V56" i="55" s="1"/>
  <c r="AV52" i="35"/>
  <c r="BS52" i="35" s="1"/>
  <c r="BM52" i="35"/>
  <c r="BN52" i="35" s="1"/>
  <c r="AN52" i="51"/>
  <c r="BH52" i="35"/>
  <c r="H54" i="55"/>
  <c r="AR54" i="55" s="1"/>
  <c r="BD52" i="35"/>
  <c r="AS52" i="35"/>
  <c r="BP52" i="35" s="1"/>
  <c r="BT52" i="35" s="1"/>
  <c r="BB52" i="35"/>
  <c r="BD52" i="33"/>
  <c r="AQ52" i="33"/>
  <c r="AV52" i="33" s="1"/>
  <c r="BS52" i="33" s="1"/>
  <c r="BO52" i="33"/>
  <c r="BP52" i="33" s="1"/>
  <c r="AS52" i="33"/>
  <c r="AX52" i="33" s="1"/>
  <c r="BU52" i="33" s="1"/>
  <c r="U56" i="55"/>
  <c r="X56" i="55"/>
  <c r="Y53" i="49"/>
  <c r="C53" i="50" s="1"/>
  <c r="I53" i="50" s="1"/>
  <c r="AB53" i="49"/>
  <c r="F53" i="50" s="1"/>
  <c r="L53" i="50" s="1"/>
  <c r="AA53" i="49"/>
  <c r="E53" i="52" s="1"/>
  <c r="Q53" i="52" s="1"/>
  <c r="Z53" i="49"/>
  <c r="D53" i="50" s="1"/>
  <c r="P53" i="50" s="1"/>
  <c r="Y56" i="55"/>
  <c r="W56" i="55"/>
  <c r="AA55" i="55"/>
  <c r="X53" i="49"/>
  <c r="F15" i="51"/>
  <c r="AT15" i="49"/>
  <c r="BA15" i="49"/>
  <c r="Q15" i="49"/>
  <c r="C15" i="51"/>
  <c r="AQ15" i="49"/>
  <c r="AX15" i="49"/>
  <c r="N15" i="49"/>
  <c r="K15" i="49"/>
  <c r="M15" i="49"/>
  <c r="AP15" i="49"/>
  <c r="O15" i="33"/>
  <c r="AW15" i="49"/>
  <c r="M15" i="35"/>
  <c r="C15" i="35" s="1"/>
  <c r="B15" i="51"/>
  <c r="R15" i="49"/>
  <c r="P15" i="49"/>
  <c r="AS15" i="49"/>
  <c r="E15" i="51"/>
  <c r="AZ15" i="49"/>
  <c r="AV14" i="49"/>
  <c r="D15" i="51"/>
  <c r="AR15" i="49"/>
  <c r="AY15" i="49"/>
  <c r="O15" i="49"/>
  <c r="BH52" i="33"/>
  <c r="C55" i="55"/>
  <c r="BF52" i="33" l="1"/>
  <c r="G55" i="55"/>
  <c r="D55" i="55"/>
  <c r="AN55" i="55" s="1"/>
  <c r="F55" i="55"/>
  <c r="AP55" i="55" s="1"/>
  <c r="E55" i="55"/>
  <c r="AO55" i="55" s="1"/>
  <c r="I54" i="55"/>
  <c r="AS54" i="55" s="1"/>
  <c r="BJ52" i="33"/>
  <c r="BG52" i="33"/>
  <c r="BI52" i="33"/>
  <c r="BU52" i="35"/>
  <c r="C53" i="52"/>
  <c r="O53" i="52" s="1"/>
  <c r="Y53" i="51"/>
  <c r="AK53" i="51" s="1"/>
  <c r="AG56" i="55"/>
  <c r="AJ56" i="55" s="1"/>
  <c r="D53" i="52"/>
  <c r="P53" i="52" s="1"/>
  <c r="AC56" i="55"/>
  <c r="AE56" i="55"/>
  <c r="Z53" i="51"/>
  <c r="AL53" i="51" s="1"/>
  <c r="AD56" i="55"/>
  <c r="X53" i="51"/>
  <c r="AD53" i="51" s="1"/>
  <c r="AI53" i="49"/>
  <c r="AF56" i="55"/>
  <c r="N55" i="55"/>
  <c r="AB56" i="55"/>
  <c r="AA53" i="51"/>
  <c r="AG53" i="51" s="1"/>
  <c r="F53" i="52"/>
  <c r="L53" i="52" s="1"/>
  <c r="AE53" i="49"/>
  <c r="AJ53" i="49"/>
  <c r="AK53" i="49" s="1"/>
  <c r="B53" i="52"/>
  <c r="N53" i="52" s="1"/>
  <c r="E53" i="50"/>
  <c r="K53" i="50" s="1"/>
  <c r="AW53" i="35"/>
  <c r="AM53" i="35" s="1"/>
  <c r="BC53" i="35" s="1"/>
  <c r="B53" i="50"/>
  <c r="W53" i="51"/>
  <c r="AF53" i="49"/>
  <c r="AQ55" i="55"/>
  <c r="AY53" i="33"/>
  <c r="BK53" i="33" s="1"/>
  <c r="AG53" i="49"/>
  <c r="AH53" i="49"/>
  <c r="AT55" i="55"/>
  <c r="R53" i="50"/>
  <c r="L55" i="55"/>
  <c r="P15" i="51"/>
  <c r="J15" i="51"/>
  <c r="C15" i="33"/>
  <c r="Q15" i="33"/>
  <c r="E15" i="33" s="1"/>
  <c r="AC15" i="33" s="1"/>
  <c r="R15" i="33"/>
  <c r="F15" i="33" s="1"/>
  <c r="AD15" i="33" s="1"/>
  <c r="S15" i="33"/>
  <c r="G15" i="33" s="1"/>
  <c r="AE15" i="33" s="1"/>
  <c r="P15" i="33"/>
  <c r="D15" i="33" s="1"/>
  <c r="AB15" i="33" s="1"/>
  <c r="O15" i="51"/>
  <c r="I15" i="51"/>
  <c r="H15" i="35"/>
  <c r="AE15" i="35" s="1"/>
  <c r="S15" i="35"/>
  <c r="Y15" i="35"/>
  <c r="Q15" i="51"/>
  <c r="K15" i="51"/>
  <c r="N15" i="51"/>
  <c r="H15" i="51"/>
  <c r="G15" i="51"/>
  <c r="M15" i="51"/>
  <c r="T15" i="49"/>
  <c r="U15" i="49"/>
  <c r="S15" i="49"/>
  <c r="V15" i="49"/>
  <c r="N15" i="35"/>
  <c r="R15" i="51"/>
  <c r="L15" i="51"/>
  <c r="BV52" i="33"/>
  <c r="J53" i="50"/>
  <c r="AW55" i="55"/>
  <c r="K55" i="55"/>
  <c r="M55" i="55"/>
  <c r="K53" i="52"/>
  <c r="O55" i="55"/>
  <c r="Q55" i="55" s="1"/>
  <c r="AM55" i="55"/>
  <c r="AX55" i="55"/>
  <c r="O53" i="50"/>
  <c r="AV55" i="55" l="1"/>
  <c r="AU55" i="55"/>
  <c r="J55" i="55"/>
  <c r="AH56" i="55"/>
  <c r="Z56" i="55" s="1"/>
  <c r="AI56" i="55"/>
  <c r="I53" i="52"/>
  <c r="AK56" i="55"/>
  <c r="J53" i="52"/>
  <c r="AE53" i="51"/>
  <c r="M53" i="52"/>
  <c r="AF53" i="51"/>
  <c r="AM53" i="49"/>
  <c r="AL53" i="49"/>
  <c r="AJ53" i="51"/>
  <c r="AB53" i="51"/>
  <c r="AH53" i="51"/>
  <c r="AM53" i="51"/>
  <c r="AO53" i="33"/>
  <c r="AT53" i="33" s="1"/>
  <c r="BQ53" i="33" s="1"/>
  <c r="AN53" i="49"/>
  <c r="R53" i="52"/>
  <c r="S53" i="52" s="1"/>
  <c r="T53" i="52" s="1"/>
  <c r="G53" i="50"/>
  <c r="Q53" i="50"/>
  <c r="M53" i="50"/>
  <c r="H53" i="52"/>
  <c r="I15" i="33"/>
  <c r="G53" i="52"/>
  <c r="H15" i="49"/>
  <c r="BA53" i="33"/>
  <c r="AQ53" i="33" s="1"/>
  <c r="AV53" i="33" s="1"/>
  <c r="BS53" i="33" s="1"/>
  <c r="H15" i="33"/>
  <c r="BB53" i="33"/>
  <c r="AR53" i="33" s="1"/>
  <c r="AW53" i="33" s="1"/>
  <c r="BT53" i="33" s="1"/>
  <c r="S15" i="51"/>
  <c r="T15" i="51" s="1"/>
  <c r="T15" i="33"/>
  <c r="BC53" i="33"/>
  <c r="AS53" i="33" s="1"/>
  <c r="AX53" i="33" s="1"/>
  <c r="BU53" i="33" s="1"/>
  <c r="AC53" i="51"/>
  <c r="AI53" i="51"/>
  <c r="BW52" i="33"/>
  <c r="N53" i="50"/>
  <c r="H53" i="50"/>
  <c r="AZ53" i="33"/>
  <c r="BI53" i="35"/>
  <c r="AR53" i="35"/>
  <c r="BO53" i="35" s="1"/>
  <c r="AX53" i="35"/>
  <c r="AN53" i="35" s="1"/>
  <c r="BA53" i="35"/>
  <c r="AQ53" i="35" s="1"/>
  <c r="AZ53" i="35"/>
  <c r="AP53" i="35" s="1"/>
  <c r="AY53" i="35"/>
  <c r="AO53" i="35" s="1"/>
  <c r="K15" i="33"/>
  <c r="N15" i="33"/>
  <c r="M15" i="33"/>
  <c r="L15" i="33"/>
  <c r="J15" i="33"/>
  <c r="AA15" i="33"/>
  <c r="Z15" i="33"/>
  <c r="O15" i="35"/>
  <c r="D15" i="35"/>
  <c r="BL53" i="33"/>
  <c r="S55" i="55"/>
  <c r="R55" i="55"/>
  <c r="P55" i="55"/>
  <c r="AC53" i="49" l="1"/>
  <c r="AD53" i="49" s="1"/>
  <c r="AN53" i="51"/>
  <c r="BM53" i="33"/>
  <c r="BE53" i="33"/>
  <c r="H55" i="55"/>
  <c r="G56" i="55" s="1"/>
  <c r="S53" i="50"/>
  <c r="T53" i="50" s="1"/>
  <c r="X54" i="49"/>
  <c r="B54" i="52" s="1"/>
  <c r="AA54" i="49"/>
  <c r="E54" i="52" s="1"/>
  <c r="BD53" i="33"/>
  <c r="AP53" i="33"/>
  <c r="AU53" i="33" s="1"/>
  <c r="BR53" i="33" s="1"/>
  <c r="BO53" i="33"/>
  <c r="BB53" i="35"/>
  <c r="BK53" i="35"/>
  <c r="AT53" i="35"/>
  <c r="BQ53" i="35" s="1"/>
  <c r="BE53" i="35"/>
  <c r="BH53" i="33"/>
  <c r="BL53" i="35"/>
  <c r="AU53" i="35"/>
  <c r="BR53" i="35" s="1"/>
  <c r="BF53" i="35"/>
  <c r="BM53" i="35"/>
  <c r="AV53" i="35"/>
  <c r="BS53" i="35" s="1"/>
  <c r="BG53" i="35"/>
  <c r="BJ53" i="35"/>
  <c r="AS53" i="35"/>
  <c r="BP53" i="35" s="1"/>
  <c r="BD53" i="35"/>
  <c r="BH53" i="35"/>
  <c r="BN53" i="33"/>
  <c r="BP53" i="33" s="1"/>
  <c r="AF15" i="33"/>
  <c r="Y15" i="33"/>
  <c r="AK15" i="33"/>
  <c r="AJ15" i="33"/>
  <c r="X15" i="33"/>
  <c r="Z15" i="35"/>
  <c r="I15" i="35"/>
  <c r="AF15" i="35" s="1"/>
  <c r="T15" i="35"/>
  <c r="P15" i="35"/>
  <c r="E15" i="35"/>
  <c r="V15" i="33"/>
  <c r="AH15" i="33"/>
  <c r="AG15" i="33"/>
  <c r="U15" i="33"/>
  <c r="AI15" i="33"/>
  <c r="W15" i="33"/>
  <c r="BI53" i="33"/>
  <c r="BG53" i="33"/>
  <c r="Y54" i="49"/>
  <c r="X54" i="51" s="1"/>
  <c r="Z54" i="49"/>
  <c r="D54" i="52" s="1"/>
  <c r="X57" i="55"/>
  <c r="AA56" i="55"/>
  <c r="W57" i="55"/>
  <c r="V57" i="55"/>
  <c r="Y57" i="55"/>
  <c r="U57" i="55"/>
  <c r="AR55" i="55"/>
  <c r="C56" i="55"/>
  <c r="F56" i="55" l="1"/>
  <c r="B54" i="50"/>
  <c r="H54" i="50" s="1"/>
  <c r="E56" i="55"/>
  <c r="I55" i="55"/>
  <c r="W54" i="51"/>
  <c r="AC54" i="51" s="1"/>
  <c r="AB54" i="49"/>
  <c r="F54" i="52" s="1"/>
  <c r="R54" i="52" s="1"/>
  <c r="D56" i="55"/>
  <c r="E54" i="50"/>
  <c r="Q54" i="50" s="1"/>
  <c r="Z54" i="51"/>
  <c r="AL54" i="51" s="1"/>
  <c r="BF53" i="33"/>
  <c r="C54" i="52"/>
  <c r="BN53" i="35"/>
  <c r="BJ53" i="33"/>
  <c r="AY54" i="33"/>
  <c r="AO54" i="33" s="1"/>
  <c r="AT54" i="33" s="1"/>
  <c r="F54" i="50"/>
  <c r="L54" i="50" s="1"/>
  <c r="AW54" i="35"/>
  <c r="C54" i="50"/>
  <c r="BT53" i="35"/>
  <c r="Q15" i="35"/>
  <c r="G15" i="35" s="1"/>
  <c r="F15" i="35"/>
  <c r="AL15" i="33"/>
  <c r="J15" i="35"/>
  <c r="AG15" i="35" s="1"/>
  <c r="U15" i="35"/>
  <c r="AA15" i="35"/>
  <c r="BV53" i="33"/>
  <c r="Y54" i="51"/>
  <c r="AK54" i="51" s="1"/>
  <c r="D54" i="50"/>
  <c r="AD57" i="55"/>
  <c r="AM56" i="55"/>
  <c r="AP56" i="55"/>
  <c r="AG57" i="55"/>
  <c r="AB57" i="55"/>
  <c r="AF57" i="55"/>
  <c r="AC57" i="55"/>
  <c r="AQ56" i="55"/>
  <c r="AS55" i="55"/>
  <c r="AE57" i="55"/>
  <c r="H54" i="52"/>
  <c r="N54" i="52"/>
  <c r="AJ54" i="51"/>
  <c r="AD54" i="51"/>
  <c r="P54" i="52"/>
  <c r="J54" i="52"/>
  <c r="Q54" i="52"/>
  <c r="K54" i="52"/>
  <c r="N56" i="55" l="1"/>
  <c r="AI54" i="51"/>
  <c r="L54" i="52"/>
  <c r="N54" i="50"/>
  <c r="M54" i="52"/>
  <c r="AV56" i="55"/>
  <c r="AT56" i="55"/>
  <c r="AF54" i="51"/>
  <c r="AO56" i="55"/>
  <c r="K56" i="55"/>
  <c r="O56" i="55"/>
  <c r="S56" i="55" s="1"/>
  <c r="J56" i="55"/>
  <c r="AJ54" i="49"/>
  <c r="AL54" i="49" s="1"/>
  <c r="AW56" i="55"/>
  <c r="AU56" i="55"/>
  <c r="AN56" i="55"/>
  <c r="M56" i="55"/>
  <c r="K54" i="50"/>
  <c r="L56" i="55"/>
  <c r="G54" i="50"/>
  <c r="G54" i="52"/>
  <c r="I54" i="52"/>
  <c r="AX56" i="55"/>
  <c r="AE54" i="49"/>
  <c r="AH54" i="49"/>
  <c r="AF54" i="49"/>
  <c r="O54" i="52"/>
  <c r="S54" i="52" s="1"/>
  <c r="T54" i="52" s="1"/>
  <c r="AI54" i="49"/>
  <c r="AG54" i="49"/>
  <c r="AA54" i="51"/>
  <c r="AM54" i="51" s="1"/>
  <c r="AN54" i="51" s="1"/>
  <c r="M54" i="50"/>
  <c r="BU53" i="35"/>
  <c r="BC54" i="33"/>
  <c r="AS54" i="33" s="1"/>
  <c r="AX54" i="33" s="1"/>
  <c r="BU54" i="33" s="1"/>
  <c r="BA54" i="33"/>
  <c r="AQ54" i="33" s="1"/>
  <c r="AV54" i="33" s="1"/>
  <c r="BS54" i="33" s="1"/>
  <c r="BB54" i="33"/>
  <c r="AR54" i="33" s="1"/>
  <c r="AW54" i="33" s="1"/>
  <c r="BT54" i="33" s="1"/>
  <c r="BE54" i="33"/>
  <c r="BK54" i="33"/>
  <c r="BQ54" i="33"/>
  <c r="R15" i="35"/>
  <c r="AX54" i="35"/>
  <c r="AN54" i="35" s="1"/>
  <c r="AZ54" i="35"/>
  <c r="AP54" i="35" s="1"/>
  <c r="BA54" i="35"/>
  <c r="AQ54" i="35" s="1"/>
  <c r="AY54" i="35"/>
  <c r="AO54" i="35" s="1"/>
  <c r="AM54" i="35"/>
  <c r="AE54" i="51"/>
  <c r="R54" i="50"/>
  <c r="I54" i="50"/>
  <c r="O54" i="50"/>
  <c r="J54" i="50"/>
  <c r="P54" i="50"/>
  <c r="AZ54" i="33"/>
  <c r="AP54" i="33" s="1"/>
  <c r="AU54" i="33" s="1"/>
  <c r="BR54" i="33" s="1"/>
  <c r="BW53" i="33"/>
  <c r="AB15" i="35"/>
  <c r="K15" i="35"/>
  <c r="AH15" i="35" s="1"/>
  <c r="V15" i="35"/>
  <c r="AM15" i="33"/>
  <c r="L15" i="49" s="1"/>
  <c r="X15" i="35"/>
  <c r="L15" i="35"/>
  <c r="AI15" i="35" s="1"/>
  <c r="W15" i="35"/>
  <c r="AC15" i="35"/>
  <c r="AH57" i="55"/>
  <c r="AJ57" i="55"/>
  <c r="AI57" i="55"/>
  <c r="AK57" i="55"/>
  <c r="Q56" i="55" l="1"/>
  <c r="R56" i="55"/>
  <c r="P56" i="55"/>
  <c r="AN54" i="49"/>
  <c r="AK54" i="49"/>
  <c r="AM54" i="49"/>
  <c r="AG54" i="51"/>
  <c r="AB54" i="51"/>
  <c r="AH54" i="51"/>
  <c r="Z57" i="55"/>
  <c r="Y58" i="55" s="1"/>
  <c r="BN54" i="33"/>
  <c r="BM54" i="33"/>
  <c r="S54" i="50"/>
  <c r="T54" i="50" s="1"/>
  <c r="BH54" i="33"/>
  <c r="BG54" i="33"/>
  <c r="BD54" i="33"/>
  <c r="BO54" i="33"/>
  <c r="BI54" i="33"/>
  <c r="BJ54" i="33"/>
  <c r="BL54" i="33"/>
  <c r="BB54" i="35"/>
  <c r="AJ15" i="35"/>
  <c r="BK54" i="35"/>
  <c r="BE54" i="35"/>
  <c r="AT54" i="35"/>
  <c r="BQ54" i="35" s="1"/>
  <c r="BF54" i="33"/>
  <c r="BM54" i="35"/>
  <c r="AV54" i="35"/>
  <c r="BS54" i="35" s="1"/>
  <c r="BG54" i="35"/>
  <c r="AD15" i="35"/>
  <c r="BI54" i="35"/>
  <c r="AR54" i="35"/>
  <c r="BO54" i="35" s="1"/>
  <c r="BC54" i="35"/>
  <c r="BH54" i="35"/>
  <c r="BL54" i="35"/>
  <c r="AU54" i="35"/>
  <c r="BR54" i="35" s="1"/>
  <c r="BF54" i="35"/>
  <c r="BJ54" i="35"/>
  <c r="AS54" i="35"/>
  <c r="BP54" i="35" s="1"/>
  <c r="BD54" i="35"/>
  <c r="BV54" i="33"/>
  <c r="H56" i="55" l="1"/>
  <c r="G57" i="55" s="1"/>
  <c r="AQ57" i="55" s="1"/>
  <c r="AC54" i="49"/>
  <c r="AD54" i="49" s="1"/>
  <c r="V58" i="55"/>
  <c r="W58" i="55"/>
  <c r="AA57" i="55"/>
  <c r="U58" i="55"/>
  <c r="X58" i="55"/>
  <c r="BP54" i="33"/>
  <c r="BW54" i="33" s="1"/>
  <c r="C16" i="49"/>
  <c r="AP16" i="49" s="1"/>
  <c r="F16" i="49"/>
  <c r="AS16" i="49" s="1"/>
  <c r="G16" i="49"/>
  <c r="F16" i="51" s="1"/>
  <c r="AU15" i="49"/>
  <c r="J15" i="49"/>
  <c r="AV15" i="49" s="1"/>
  <c r="D16" i="49"/>
  <c r="E16" i="49"/>
  <c r="AR16" i="49" s="1"/>
  <c r="AK15" i="35"/>
  <c r="BT54" i="35"/>
  <c r="BN54" i="35"/>
  <c r="I56" i="55"/>
  <c r="AS56" i="55" s="1"/>
  <c r="D57" i="55" l="1"/>
  <c r="AN57" i="55" s="1"/>
  <c r="F57" i="55"/>
  <c r="AP57" i="55" s="1"/>
  <c r="C57" i="55"/>
  <c r="AM57" i="55" s="1"/>
  <c r="AA55" i="49"/>
  <c r="E55" i="52" s="1"/>
  <c r="K55" i="52" s="1"/>
  <c r="AR56" i="55"/>
  <c r="Y55" i="49"/>
  <c r="X55" i="51" s="1"/>
  <c r="AJ55" i="51" s="1"/>
  <c r="E57" i="55"/>
  <c r="AO57" i="55" s="1"/>
  <c r="Z55" i="49"/>
  <c r="D55" i="52" s="1"/>
  <c r="P55" i="52" s="1"/>
  <c r="X55" i="49"/>
  <c r="AB55" i="49"/>
  <c r="F55" i="50" s="1"/>
  <c r="L55" i="50" s="1"/>
  <c r="AT16" i="49"/>
  <c r="AE58" i="55"/>
  <c r="AF58" i="55"/>
  <c r="AD58" i="55"/>
  <c r="AG58" i="55"/>
  <c r="AK58" i="55" s="1"/>
  <c r="AC58" i="55"/>
  <c r="AB58" i="55"/>
  <c r="E16" i="51"/>
  <c r="K16" i="51" s="1"/>
  <c r="B16" i="51"/>
  <c r="H16" i="51" s="1"/>
  <c r="N16" i="49"/>
  <c r="Q16" i="49"/>
  <c r="AW16" i="49"/>
  <c r="AX16" i="49"/>
  <c r="M16" i="35"/>
  <c r="N16" i="35" s="1"/>
  <c r="P16" i="49"/>
  <c r="AQ16" i="49"/>
  <c r="AZ16" i="49"/>
  <c r="BA16" i="49"/>
  <c r="AY16" i="49"/>
  <c r="R16" i="49"/>
  <c r="U16" i="49" s="1"/>
  <c r="M16" i="49"/>
  <c r="C16" i="51"/>
  <c r="O16" i="33"/>
  <c r="C16" i="33" s="1"/>
  <c r="D16" i="51"/>
  <c r="P16" i="51" s="1"/>
  <c r="K16" i="49"/>
  <c r="BU54" i="35"/>
  <c r="O16" i="49"/>
  <c r="L16" i="51"/>
  <c r="R16" i="51"/>
  <c r="Q55" i="52"/>
  <c r="AD55" i="51" l="1"/>
  <c r="Z55" i="51"/>
  <c r="AL55" i="51" s="1"/>
  <c r="E55" i="50"/>
  <c r="Q55" i="50" s="1"/>
  <c r="L57" i="55"/>
  <c r="O57" i="55"/>
  <c r="P57" i="55" s="1"/>
  <c r="Z47" i="51"/>
  <c r="AV57" i="55"/>
  <c r="X47" i="51"/>
  <c r="AD47" i="51" s="1"/>
  <c r="AT57" i="55"/>
  <c r="AA47" i="51"/>
  <c r="AM47" i="51" s="1"/>
  <c r="N57" i="55"/>
  <c r="K57" i="55"/>
  <c r="J57" i="55"/>
  <c r="AX57" i="55"/>
  <c r="Y47" i="51"/>
  <c r="Y55" i="51"/>
  <c r="M57" i="55"/>
  <c r="C55" i="52"/>
  <c r="J55" i="52"/>
  <c r="AW57" i="55"/>
  <c r="AE55" i="49"/>
  <c r="D55" i="50"/>
  <c r="P55" i="50" s="1"/>
  <c r="AU57" i="55"/>
  <c r="C55" i="50"/>
  <c r="I55" i="50" s="1"/>
  <c r="W47" i="51"/>
  <c r="AI47" i="51" s="1"/>
  <c r="AW55" i="35"/>
  <c r="BA55" i="35" s="1"/>
  <c r="AQ55" i="35" s="1"/>
  <c r="AF55" i="49"/>
  <c r="AI55" i="49"/>
  <c r="AY55" i="33"/>
  <c r="AO55" i="33" s="1"/>
  <c r="AT55" i="33" s="1"/>
  <c r="BQ55" i="33" s="1"/>
  <c r="B55" i="52"/>
  <c r="W55" i="51"/>
  <c r="B55" i="50"/>
  <c r="AG55" i="49"/>
  <c r="AJ55" i="49"/>
  <c r="AL55" i="49" s="1"/>
  <c r="AH55" i="49"/>
  <c r="F55" i="52"/>
  <c r="AA55" i="51"/>
  <c r="R55" i="50"/>
  <c r="AF55" i="51"/>
  <c r="AH58" i="55"/>
  <c r="AI58" i="55"/>
  <c r="Q16" i="51"/>
  <c r="AJ58" i="55"/>
  <c r="N16" i="51"/>
  <c r="J16" i="51"/>
  <c r="J16" i="33"/>
  <c r="AG16" i="33" s="1"/>
  <c r="V16" i="49"/>
  <c r="G16" i="51"/>
  <c r="C16" i="35"/>
  <c r="Y16" i="35" s="1"/>
  <c r="Q16" i="33"/>
  <c r="E16" i="33" s="1"/>
  <c r="AC16" i="33" s="1"/>
  <c r="O16" i="51"/>
  <c r="I16" i="51"/>
  <c r="S16" i="33"/>
  <c r="G16" i="33" s="1"/>
  <c r="P16" i="33"/>
  <c r="D16" i="33" s="1"/>
  <c r="AB16" i="33" s="1"/>
  <c r="AA16" i="33"/>
  <c r="M16" i="51"/>
  <c r="S16" i="49"/>
  <c r="T16" i="49"/>
  <c r="R16" i="33"/>
  <c r="F16" i="33" s="1"/>
  <c r="AD16" i="33" s="1"/>
  <c r="O16" i="35"/>
  <c r="D16" i="35"/>
  <c r="R57" i="55"/>
  <c r="K55" i="50" l="1"/>
  <c r="S57" i="55"/>
  <c r="Q57" i="55"/>
  <c r="AJ47" i="51"/>
  <c r="AL47" i="51"/>
  <c r="AF47" i="51"/>
  <c r="AZ55" i="33"/>
  <c r="AP55" i="33" s="1"/>
  <c r="AU55" i="33" s="1"/>
  <c r="BR55" i="33" s="1"/>
  <c r="O55" i="50"/>
  <c r="J55" i="50"/>
  <c r="M55" i="50"/>
  <c r="AG47" i="51"/>
  <c r="AB47" i="51"/>
  <c r="BA55" i="33"/>
  <c r="AQ55" i="33" s="1"/>
  <c r="AV55" i="33" s="1"/>
  <c r="BS55" i="33" s="1"/>
  <c r="AE55" i="51"/>
  <c r="AK55" i="51"/>
  <c r="I55" i="52"/>
  <c r="O55" i="52"/>
  <c r="AK47" i="51"/>
  <c r="AE47" i="51"/>
  <c r="BB55" i="33"/>
  <c r="AR55" i="33" s="1"/>
  <c r="AW55" i="33" s="1"/>
  <c r="BT55" i="33" s="1"/>
  <c r="BK55" i="33"/>
  <c r="BE55" i="33"/>
  <c r="H16" i="35"/>
  <c r="AE16" i="35" s="1"/>
  <c r="G55" i="50"/>
  <c r="AX55" i="35"/>
  <c r="AN55" i="35" s="1"/>
  <c r="BD55" i="35" s="1"/>
  <c r="AC47" i="51"/>
  <c r="BG55" i="35"/>
  <c r="BM55" i="35"/>
  <c r="AV55" i="35"/>
  <c r="BS55" i="35" s="1"/>
  <c r="AM55" i="49"/>
  <c r="AI55" i="51"/>
  <c r="AC55" i="51"/>
  <c r="BJ55" i="35"/>
  <c r="N55" i="52"/>
  <c r="H55" i="52"/>
  <c r="BC55" i="33"/>
  <c r="AS55" i="33" s="1"/>
  <c r="AX55" i="33" s="1"/>
  <c r="BU55" i="33" s="1"/>
  <c r="AH47" i="51"/>
  <c r="AM55" i="35"/>
  <c r="AY55" i="35"/>
  <c r="AZ55" i="35"/>
  <c r="AP55" i="35" s="1"/>
  <c r="AK55" i="49"/>
  <c r="AN55" i="49"/>
  <c r="N55" i="50"/>
  <c r="H55" i="50"/>
  <c r="AG55" i="51"/>
  <c r="AM55" i="51"/>
  <c r="M55" i="52"/>
  <c r="R55" i="52"/>
  <c r="L55" i="52"/>
  <c r="G55" i="52"/>
  <c r="AH55" i="51"/>
  <c r="AB55" i="51"/>
  <c r="BM55" i="33"/>
  <c r="Z58" i="55"/>
  <c r="AA58" i="55" s="1"/>
  <c r="BF55" i="33"/>
  <c r="H57" i="55"/>
  <c r="G58" i="55" s="1"/>
  <c r="H16" i="49"/>
  <c r="S16" i="51"/>
  <c r="T16" i="51" s="1"/>
  <c r="I16" i="33"/>
  <c r="N16" i="33"/>
  <c r="AK16" i="33" s="1"/>
  <c r="AE16" i="33"/>
  <c r="AF16" i="33" s="1"/>
  <c r="U16" i="33"/>
  <c r="M16" i="33"/>
  <c r="AJ16" i="33" s="1"/>
  <c r="L16" i="33"/>
  <c r="AI16" i="33" s="1"/>
  <c r="S16" i="35"/>
  <c r="H16" i="33"/>
  <c r="K16" i="33"/>
  <c r="Z16" i="33"/>
  <c r="T16" i="33"/>
  <c r="Z16" i="35"/>
  <c r="I16" i="35"/>
  <c r="AF16" i="35" s="1"/>
  <c r="T16" i="35"/>
  <c r="P16" i="35"/>
  <c r="E16" i="35"/>
  <c r="BN55" i="33" l="1"/>
  <c r="BH55" i="33"/>
  <c r="S55" i="50"/>
  <c r="T55" i="50" s="1"/>
  <c r="AN47" i="51"/>
  <c r="AO47" i="51" s="1"/>
  <c r="AO48" i="51" s="1"/>
  <c r="AO49" i="51" s="1"/>
  <c r="AO50" i="51" s="1"/>
  <c r="AO51" i="51" s="1"/>
  <c r="AO52" i="51" s="1"/>
  <c r="AO53" i="51" s="1"/>
  <c r="AO54" i="51" s="1"/>
  <c r="BL55" i="33"/>
  <c r="BG55" i="33"/>
  <c r="BD55" i="33"/>
  <c r="AC55" i="49"/>
  <c r="AD55" i="49" s="1"/>
  <c r="S55" i="52"/>
  <c r="T55" i="52" s="1"/>
  <c r="AS55" i="35"/>
  <c r="BP55" i="35" s="1"/>
  <c r="BJ55" i="33"/>
  <c r="BO55" i="33"/>
  <c r="BF55" i="35"/>
  <c r="BL55" i="35"/>
  <c r="AU55" i="35"/>
  <c r="BR55" i="35" s="1"/>
  <c r="AO55" i="35"/>
  <c r="BH55" i="35" s="1"/>
  <c r="BB55" i="35"/>
  <c r="AN55" i="51"/>
  <c r="BC55" i="35"/>
  <c r="AR55" i="35"/>
  <c r="BO55" i="35" s="1"/>
  <c r="BI55" i="35"/>
  <c r="BV55" i="33"/>
  <c r="BI55" i="33"/>
  <c r="U59" i="55"/>
  <c r="V59" i="55"/>
  <c r="X59" i="55"/>
  <c r="W59" i="55"/>
  <c r="Y59" i="55"/>
  <c r="F58" i="55"/>
  <c r="AR57" i="55"/>
  <c r="D58" i="55"/>
  <c r="AN58" i="55" s="1"/>
  <c r="C58" i="55"/>
  <c r="E58" i="55"/>
  <c r="AO58" i="55" s="1"/>
  <c r="I57" i="55"/>
  <c r="AS57" i="55" s="1"/>
  <c r="W16" i="33"/>
  <c r="Y16" i="33"/>
  <c r="AH16" i="33"/>
  <c r="AL16" i="33" s="1"/>
  <c r="X16" i="33"/>
  <c r="V16" i="33"/>
  <c r="AA16" i="35"/>
  <c r="J16" i="35"/>
  <c r="AG16" i="35" s="1"/>
  <c r="U16" i="35"/>
  <c r="Q16" i="35"/>
  <c r="F16" i="35"/>
  <c r="AQ58" i="55"/>
  <c r="BP55" i="33" l="1"/>
  <c r="AA56" i="49"/>
  <c r="E56" i="50" s="1"/>
  <c r="Q56" i="50" s="1"/>
  <c r="AO55" i="51"/>
  <c r="X56" i="49"/>
  <c r="B56" i="50" s="1"/>
  <c r="N56" i="50" s="1"/>
  <c r="Y56" i="49"/>
  <c r="C56" i="52" s="1"/>
  <c r="AB56" i="49"/>
  <c r="F56" i="50" s="1"/>
  <c r="Z56" i="51"/>
  <c r="AF56" i="51" s="1"/>
  <c r="Z56" i="49"/>
  <c r="BW55" i="33"/>
  <c r="AC59" i="55"/>
  <c r="W56" i="51"/>
  <c r="AC56" i="51" s="1"/>
  <c r="M58" i="55"/>
  <c r="BE55" i="35"/>
  <c r="BK55" i="35"/>
  <c r="BN55" i="35" s="1"/>
  <c r="AT55" i="35"/>
  <c r="BQ55" i="35" s="1"/>
  <c r="BT55" i="35" s="1"/>
  <c r="BU55" i="35" s="1"/>
  <c r="AF59" i="55"/>
  <c r="AD59" i="55"/>
  <c r="AB59" i="55"/>
  <c r="AG59" i="55"/>
  <c r="AK59" i="55" s="1"/>
  <c r="O58" i="55"/>
  <c r="Q58" i="55" s="1"/>
  <c r="AT58" i="55"/>
  <c r="AM58" i="55"/>
  <c r="AE59" i="55"/>
  <c r="N58" i="55"/>
  <c r="AP58" i="55"/>
  <c r="L58" i="55"/>
  <c r="AV58" i="55"/>
  <c r="AU58" i="55"/>
  <c r="J58" i="55"/>
  <c r="AX58" i="55"/>
  <c r="K58" i="55"/>
  <c r="AW58" i="55"/>
  <c r="AM16" i="33"/>
  <c r="L16" i="49" s="1"/>
  <c r="AB16" i="35"/>
  <c r="K16" i="35"/>
  <c r="AH16" i="35" s="1"/>
  <c r="V16" i="35"/>
  <c r="G16" i="35"/>
  <c r="X16" i="35" s="1"/>
  <c r="R16" i="35"/>
  <c r="K56" i="50" l="1"/>
  <c r="E56" i="52"/>
  <c r="X56" i="51"/>
  <c r="AJ56" i="51" s="1"/>
  <c r="C56" i="50"/>
  <c r="O56" i="50" s="1"/>
  <c r="AY56" i="33"/>
  <c r="AO56" i="33" s="1"/>
  <c r="AT56" i="33" s="1"/>
  <c r="BQ56" i="33" s="1"/>
  <c r="B56" i="52"/>
  <c r="N56" i="52" s="1"/>
  <c r="AJ56" i="49"/>
  <c r="AM56" i="49" s="1"/>
  <c r="AH56" i="49"/>
  <c r="H56" i="50"/>
  <c r="AL56" i="51"/>
  <c r="AD56" i="51"/>
  <c r="L56" i="50"/>
  <c r="R56" i="50"/>
  <c r="AE56" i="49"/>
  <c r="F56" i="52"/>
  <c r="AA56" i="51"/>
  <c r="AW56" i="35"/>
  <c r="BA56" i="35" s="1"/>
  <c r="AQ56" i="35" s="1"/>
  <c r="AI56" i="49"/>
  <c r="AG56" i="49"/>
  <c r="AI56" i="51"/>
  <c r="D56" i="52"/>
  <c r="AF56" i="49"/>
  <c r="Y56" i="51"/>
  <c r="D56" i="50"/>
  <c r="O56" i="52"/>
  <c r="I56" i="52"/>
  <c r="R58" i="55"/>
  <c r="P58" i="55"/>
  <c r="AJ59" i="55"/>
  <c r="AH59" i="55"/>
  <c r="AI59" i="55"/>
  <c r="S58" i="55"/>
  <c r="W16" i="35"/>
  <c r="L16" i="35"/>
  <c r="AI16" i="35" s="1"/>
  <c r="AJ16" i="35" s="1"/>
  <c r="AC16" i="35"/>
  <c r="AD16" i="35" s="1"/>
  <c r="I56" i="50" l="1"/>
  <c r="AZ56" i="33"/>
  <c r="AP56" i="33" s="1"/>
  <c r="AU56" i="33" s="1"/>
  <c r="BR56" i="33" s="1"/>
  <c r="BK56" i="33"/>
  <c r="BE56" i="33"/>
  <c r="BA56" i="33"/>
  <c r="AQ56" i="33" s="1"/>
  <c r="AV56" i="33" s="1"/>
  <c r="BS56" i="33" s="1"/>
  <c r="BB56" i="33"/>
  <c r="BN56" i="33" s="1"/>
  <c r="AN56" i="49"/>
  <c r="AL56" i="49"/>
  <c r="K56" i="52"/>
  <c r="Q56" i="52"/>
  <c r="AY56" i="35"/>
  <c r="AO56" i="35" s="1"/>
  <c r="BE56" i="35" s="1"/>
  <c r="BC56" i="33"/>
  <c r="AS56" i="33" s="1"/>
  <c r="AK56" i="49"/>
  <c r="AC56" i="49" s="1"/>
  <c r="H56" i="52"/>
  <c r="AZ56" i="35"/>
  <c r="AP56" i="35" s="1"/>
  <c r="AU56" i="35" s="1"/>
  <c r="BR56" i="35" s="1"/>
  <c r="BL56" i="33"/>
  <c r="BG56" i="35"/>
  <c r="AV56" i="35"/>
  <c r="BS56" i="35" s="1"/>
  <c r="AM56" i="51"/>
  <c r="AG56" i="51"/>
  <c r="R56" i="52"/>
  <c r="L56" i="52"/>
  <c r="H58" i="55"/>
  <c r="C59" i="55" s="1"/>
  <c r="AH56" i="51"/>
  <c r="AM56" i="35"/>
  <c r="AX56" i="35"/>
  <c r="G56" i="52"/>
  <c r="J56" i="52"/>
  <c r="P56" i="52"/>
  <c r="AB56" i="51"/>
  <c r="AE56" i="51"/>
  <c r="AK56" i="51"/>
  <c r="BM56" i="35"/>
  <c r="G56" i="50"/>
  <c r="P56" i="50"/>
  <c r="S56" i="50" s="1"/>
  <c r="T56" i="50" s="1"/>
  <c r="M56" i="50"/>
  <c r="J56" i="50"/>
  <c r="M56" i="52"/>
  <c r="Z59" i="55"/>
  <c r="Y60" i="55" s="1"/>
  <c r="BG56" i="33"/>
  <c r="BF56" i="33"/>
  <c r="BL56" i="35"/>
  <c r="BK56" i="35"/>
  <c r="AK16" i="35"/>
  <c r="X60" i="55"/>
  <c r="F59" i="55"/>
  <c r="AR56" i="33" l="1"/>
  <c r="AW56" i="33" s="1"/>
  <c r="BT56" i="33" s="1"/>
  <c r="BM56" i="33"/>
  <c r="AD56" i="49"/>
  <c r="X57" i="49"/>
  <c r="Z57" i="49"/>
  <c r="AT56" i="35"/>
  <c r="BQ56" i="35" s="1"/>
  <c r="BD56" i="33"/>
  <c r="BO56" i="33"/>
  <c r="S56" i="52"/>
  <c r="T56" i="52" s="1"/>
  <c r="AB57" i="49"/>
  <c r="F57" i="50" s="1"/>
  <c r="R57" i="50" s="1"/>
  <c r="AA57" i="49"/>
  <c r="Y57" i="49"/>
  <c r="X57" i="51" s="1"/>
  <c r="AX56" i="33"/>
  <c r="BU56" i="33" s="1"/>
  <c r="BI56" i="33"/>
  <c r="E59" i="55"/>
  <c r="AO59" i="55" s="1"/>
  <c r="BF56" i="35"/>
  <c r="AN56" i="51"/>
  <c r="AO56" i="51" s="1"/>
  <c r="G59" i="55"/>
  <c r="I58" i="55"/>
  <c r="AS58" i="55" s="1"/>
  <c r="D59" i="55"/>
  <c r="AR58" i="55"/>
  <c r="V60" i="55"/>
  <c r="AN56" i="35"/>
  <c r="BB56" i="35"/>
  <c r="AA59" i="55"/>
  <c r="BC56" i="35"/>
  <c r="AR56" i="35"/>
  <c r="BO56" i="35" s="1"/>
  <c r="BI56" i="35"/>
  <c r="W60" i="55"/>
  <c r="U60" i="55"/>
  <c r="BJ56" i="33"/>
  <c r="BH56" i="33"/>
  <c r="W57" i="51"/>
  <c r="AC57" i="51" s="1"/>
  <c r="AU16" i="49"/>
  <c r="E17" i="49"/>
  <c r="F17" i="49"/>
  <c r="C17" i="49"/>
  <c r="G17" i="49"/>
  <c r="J16" i="49"/>
  <c r="D17" i="49"/>
  <c r="B57" i="50"/>
  <c r="N57" i="50" s="1"/>
  <c r="C57" i="50"/>
  <c r="O57" i="50" s="1"/>
  <c r="E57" i="52"/>
  <c r="Q57" i="52" s="1"/>
  <c r="Z57" i="51"/>
  <c r="AL57" i="51" s="1"/>
  <c r="C57" i="52"/>
  <c r="O57" i="52" s="1"/>
  <c r="D57" i="50"/>
  <c r="P57" i="50" s="1"/>
  <c r="AH57" i="49"/>
  <c r="Y57" i="51"/>
  <c r="D57" i="52"/>
  <c r="J57" i="52" s="1"/>
  <c r="B57" i="52"/>
  <c r="N57" i="52" s="1"/>
  <c r="E57" i="50"/>
  <c r="K57" i="50" s="1"/>
  <c r="AE57" i="49"/>
  <c r="AM59" i="55"/>
  <c r="AP59" i="55"/>
  <c r="AQ59" i="55"/>
  <c r="AD57" i="51"/>
  <c r="AJ57" i="51"/>
  <c r="L57" i="50"/>
  <c r="BV56" i="33" l="1"/>
  <c r="BP56" i="33"/>
  <c r="AA57" i="51"/>
  <c r="AM57" i="51" s="1"/>
  <c r="AI57" i="49"/>
  <c r="K59" i="55"/>
  <c r="AG57" i="49"/>
  <c r="AJ57" i="49"/>
  <c r="AL57" i="49" s="1"/>
  <c r="F57" i="52"/>
  <c r="L57" i="52" s="1"/>
  <c r="AU59" i="55"/>
  <c r="AE60" i="55"/>
  <c r="AW59" i="55"/>
  <c r="AF57" i="49"/>
  <c r="AW57" i="35"/>
  <c r="AM57" i="35" s="1"/>
  <c r="BI57" i="35" s="1"/>
  <c r="AY57" i="33"/>
  <c r="AO57" i="33" s="1"/>
  <c r="AT57" i="33" s="1"/>
  <c r="BQ57" i="33" s="1"/>
  <c r="AV59" i="55"/>
  <c r="AD60" i="55"/>
  <c r="O59" i="55"/>
  <c r="S59" i="55" s="1"/>
  <c r="N59" i="55"/>
  <c r="AN59" i="55"/>
  <c r="AX59" i="55"/>
  <c r="AT59" i="55"/>
  <c r="AF60" i="55"/>
  <c r="M59" i="55"/>
  <c r="J59" i="55"/>
  <c r="L59" i="55"/>
  <c r="BD56" i="35"/>
  <c r="BJ56" i="35"/>
  <c r="BN56" i="35" s="1"/>
  <c r="AS56" i="35"/>
  <c r="BP56" i="35" s="1"/>
  <c r="BT56" i="35" s="1"/>
  <c r="BH56" i="35"/>
  <c r="AG60" i="55"/>
  <c r="AI60" i="55" s="1"/>
  <c r="AC60" i="55"/>
  <c r="AB60" i="55"/>
  <c r="AI57" i="51"/>
  <c r="P57" i="52"/>
  <c r="G57" i="50"/>
  <c r="H57" i="50"/>
  <c r="AF57" i="51"/>
  <c r="BW56" i="33"/>
  <c r="K57" i="52"/>
  <c r="AG57" i="51"/>
  <c r="I57" i="50"/>
  <c r="Q57" i="50"/>
  <c r="S57" i="50" s="1"/>
  <c r="T57" i="50" s="1"/>
  <c r="AX17" i="49"/>
  <c r="C17" i="51"/>
  <c r="N17" i="49"/>
  <c r="AQ17" i="49"/>
  <c r="AV16" i="49"/>
  <c r="AT17" i="49"/>
  <c r="F17" i="51"/>
  <c r="Q17" i="49"/>
  <c r="BA17" i="49"/>
  <c r="E17" i="51"/>
  <c r="AS17" i="49"/>
  <c r="P17" i="49"/>
  <c r="AZ17" i="49"/>
  <c r="AR17" i="49"/>
  <c r="D17" i="51"/>
  <c r="O17" i="49"/>
  <c r="AY17" i="49"/>
  <c r="M17" i="35"/>
  <c r="C17" i="35" s="1"/>
  <c r="R17" i="49"/>
  <c r="AW17" i="49"/>
  <c r="M17" i="49"/>
  <c r="O17" i="33"/>
  <c r="K17" i="49"/>
  <c r="AP17" i="49"/>
  <c r="B17" i="51"/>
  <c r="AH57" i="51"/>
  <c r="AK57" i="49"/>
  <c r="J57" i="50"/>
  <c r="BE57" i="33"/>
  <c r="I57" i="52"/>
  <c r="AZ57" i="33"/>
  <c r="R57" i="52"/>
  <c r="AK57" i="51"/>
  <c r="AE57" i="51"/>
  <c r="M57" i="50"/>
  <c r="AB57" i="51"/>
  <c r="H57" i="52"/>
  <c r="R59" i="55"/>
  <c r="Q59" i="55"/>
  <c r="BA57" i="33" l="1"/>
  <c r="BM57" i="33" s="1"/>
  <c r="BC57" i="33"/>
  <c r="BB57" i="33"/>
  <c r="BK57" i="33"/>
  <c r="P59" i="55"/>
  <c r="S57" i="52"/>
  <c r="T57" i="52" s="1"/>
  <c r="AN57" i="49"/>
  <c r="G57" i="52"/>
  <c r="AM57" i="49"/>
  <c r="AC57" i="49" s="1"/>
  <c r="AD57" i="49" s="1"/>
  <c r="M57" i="52"/>
  <c r="AZ57" i="35"/>
  <c r="AP57" i="35" s="1"/>
  <c r="AU57" i="35" s="1"/>
  <c r="BR57" i="35" s="1"/>
  <c r="AY57" i="35"/>
  <c r="AO57" i="35" s="1"/>
  <c r="AT57" i="35" s="1"/>
  <c r="BQ57" i="35" s="1"/>
  <c r="BC57" i="35"/>
  <c r="BA57" i="35"/>
  <c r="AQ57" i="35" s="1"/>
  <c r="BM57" i="35" s="1"/>
  <c r="AR57" i="35"/>
  <c r="BO57" i="35" s="1"/>
  <c r="AX57" i="35"/>
  <c r="AN57" i="35" s="1"/>
  <c r="AS57" i="35" s="1"/>
  <c r="BP57" i="35" s="1"/>
  <c r="AK60" i="55"/>
  <c r="BU56" i="35"/>
  <c r="AJ60" i="55"/>
  <c r="AH60" i="55"/>
  <c r="AN57" i="51"/>
  <c r="AO57" i="51" s="1"/>
  <c r="BJ57" i="35"/>
  <c r="BF57" i="35"/>
  <c r="BK57" i="35"/>
  <c r="BG57" i="35"/>
  <c r="H17" i="35"/>
  <c r="AE17" i="35" s="1"/>
  <c r="Y17" i="35"/>
  <c r="S17" i="35"/>
  <c r="H17" i="51"/>
  <c r="N17" i="51"/>
  <c r="M17" i="51"/>
  <c r="G17" i="51"/>
  <c r="K17" i="51"/>
  <c r="Q17" i="51"/>
  <c r="C17" i="33"/>
  <c r="Q17" i="33"/>
  <c r="E17" i="33" s="1"/>
  <c r="AC17" i="33" s="1"/>
  <c r="R17" i="33"/>
  <c r="F17" i="33" s="1"/>
  <c r="AD17" i="33" s="1"/>
  <c r="P17" i="33"/>
  <c r="D17" i="33" s="1"/>
  <c r="AB17" i="33" s="1"/>
  <c r="S17" i="33"/>
  <c r="G17" i="33" s="1"/>
  <c r="AE17" i="33" s="1"/>
  <c r="J17" i="51"/>
  <c r="P17" i="51"/>
  <c r="I17" i="51"/>
  <c r="O17" i="51"/>
  <c r="N17" i="35"/>
  <c r="U17" i="49"/>
  <c r="V17" i="49"/>
  <c r="T17" i="49"/>
  <c r="S17" i="49"/>
  <c r="R17" i="51"/>
  <c r="L17" i="51"/>
  <c r="AR57" i="33"/>
  <c r="AW57" i="33" s="1"/>
  <c r="BT57" i="33" s="1"/>
  <c r="BN57" i="33"/>
  <c r="BD57" i="33"/>
  <c r="AS57" i="33"/>
  <c r="AX57" i="33" s="1"/>
  <c r="BU57" i="33" s="1"/>
  <c r="BO57" i="33"/>
  <c r="AP57" i="33"/>
  <c r="AU57" i="33" s="1"/>
  <c r="BR57" i="33" s="1"/>
  <c r="BL57" i="33"/>
  <c r="AQ57" i="33"/>
  <c r="AV57" i="33" s="1"/>
  <c r="BS57" i="33" s="1"/>
  <c r="H59" i="55"/>
  <c r="F60" i="55" s="1"/>
  <c r="BL57" i="35" l="1"/>
  <c r="AV57" i="35"/>
  <c r="BS57" i="35" s="1"/>
  <c r="BB57" i="35"/>
  <c r="Z60" i="55"/>
  <c r="V61" i="55" s="1"/>
  <c r="BE57" i="35"/>
  <c r="BH57" i="35"/>
  <c r="BD57" i="35"/>
  <c r="Z58" i="49"/>
  <c r="D58" i="52" s="1"/>
  <c r="X58" i="49"/>
  <c r="Y58" i="49"/>
  <c r="C58" i="50" s="1"/>
  <c r="AA58" i="49"/>
  <c r="E58" i="50" s="1"/>
  <c r="AB58" i="49"/>
  <c r="AA58" i="51" s="1"/>
  <c r="Y61" i="55"/>
  <c r="W61" i="55"/>
  <c r="H17" i="49"/>
  <c r="I17" i="33"/>
  <c r="H17" i="33"/>
  <c r="T17" i="33"/>
  <c r="BN57" i="35"/>
  <c r="BT57" i="35"/>
  <c r="K17" i="33"/>
  <c r="S17" i="51"/>
  <c r="T17" i="51" s="1"/>
  <c r="O17" i="35"/>
  <c r="D17" i="35"/>
  <c r="M17" i="33"/>
  <c r="N17" i="33"/>
  <c r="L17" i="33"/>
  <c r="J17" i="33"/>
  <c r="AA17" i="33"/>
  <c r="Z17" i="33"/>
  <c r="BI57" i="33"/>
  <c r="BH57" i="33"/>
  <c r="BG57" i="33"/>
  <c r="BP57" i="33"/>
  <c r="BF57" i="33"/>
  <c r="BJ57" i="33"/>
  <c r="G60" i="55"/>
  <c r="AQ60" i="55" s="1"/>
  <c r="I59" i="55"/>
  <c r="AS59" i="55" s="1"/>
  <c r="AR59" i="55"/>
  <c r="C60" i="55"/>
  <c r="D60" i="55"/>
  <c r="AN60" i="55" s="1"/>
  <c r="E60" i="55"/>
  <c r="AP60" i="55"/>
  <c r="F58" i="52"/>
  <c r="AA60" i="55" l="1"/>
  <c r="U61" i="55"/>
  <c r="AE61" i="55" s="1"/>
  <c r="X61" i="55"/>
  <c r="C58" i="52"/>
  <c r="X58" i="51"/>
  <c r="AJ58" i="51" s="1"/>
  <c r="E58" i="52"/>
  <c r="Q58" i="52" s="1"/>
  <c r="Z58" i="51"/>
  <c r="AF58" i="51" s="1"/>
  <c r="F58" i="50"/>
  <c r="R58" i="50" s="1"/>
  <c r="D58" i="50"/>
  <c r="J58" i="50" s="1"/>
  <c r="Y58" i="51"/>
  <c r="AK58" i="51" s="1"/>
  <c r="AE58" i="49"/>
  <c r="AH58" i="49"/>
  <c r="AF58" i="49"/>
  <c r="AY58" i="33"/>
  <c r="AZ58" i="33" s="1"/>
  <c r="AP58" i="33" s="1"/>
  <c r="AU58" i="33" s="1"/>
  <c r="BR58" i="33" s="1"/>
  <c r="B58" i="50"/>
  <c r="H58" i="50" s="1"/>
  <c r="AW58" i="35"/>
  <c r="AM58" i="35" s="1"/>
  <c r="BI58" i="35" s="1"/>
  <c r="W58" i="51"/>
  <c r="AC58" i="51" s="1"/>
  <c r="B58" i="52"/>
  <c r="N58" i="52" s="1"/>
  <c r="AG58" i="49"/>
  <c r="AJ58" i="49"/>
  <c r="AN58" i="49" s="1"/>
  <c r="AI58" i="49"/>
  <c r="AF61" i="55"/>
  <c r="AG61" i="55"/>
  <c r="AJ61" i="55" s="1"/>
  <c r="AB61" i="55"/>
  <c r="AC61" i="55"/>
  <c r="BU57" i="35"/>
  <c r="J60" i="55"/>
  <c r="AJ17" i="33"/>
  <c r="X17" i="33"/>
  <c r="AG17" i="33"/>
  <c r="U17" i="33"/>
  <c r="I17" i="35"/>
  <c r="AF17" i="35" s="1"/>
  <c r="Z17" i="35"/>
  <c r="T17" i="35"/>
  <c r="AK17" i="33"/>
  <c r="Y17" i="33"/>
  <c r="P17" i="35"/>
  <c r="E17" i="35"/>
  <c r="V17" i="33"/>
  <c r="AH17" i="33"/>
  <c r="AI17" i="33"/>
  <c r="W17" i="33"/>
  <c r="AF17" i="33"/>
  <c r="BV57" i="33"/>
  <c r="AM60" i="55"/>
  <c r="AV60" i="55"/>
  <c r="L60" i="55"/>
  <c r="K60" i="55"/>
  <c r="N60" i="55"/>
  <c r="AT60" i="55"/>
  <c r="AW60" i="55"/>
  <c r="AO60" i="55"/>
  <c r="AX60" i="55"/>
  <c r="AU60" i="55"/>
  <c r="O60" i="55"/>
  <c r="S60" i="55" s="1"/>
  <c r="M60" i="55"/>
  <c r="I58" i="50"/>
  <c r="O58" i="50"/>
  <c r="P58" i="52"/>
  <c r="J58" i="52"/>
  <c r="O58" i="52"/>
  <c r="I58" i="52"/>
  <c r="AD58" i="51"/>
  <c r="Q58" i="50"/>
  <c r="K58" i="50"/>
  <c r="AM58" i="51"/>
  <c r="AG58" i="51"/>
  <c r="R58" i="52"/>
  <c r="L58" i="52"/>
  <c r="P58" i="50" l="1"/>
  <c r="AL58" i="51"/>
  <c r="AD61" i="55"/>
  <c r="K58" i="52"/>
  <c r="L58" i="50"/>
  <c r="N58" i="50"/>
  <c r="AI61" i="55"/>
  <c r="G58" i="50"/>
  <c r="AE58" i="51"/>
  <c r="M58" i="50"/>
  <c r="M58" i="52"/>
  <c r="AB58" i="51"/>
  <c r="G58" i="52"/>
  <c r="AH58" i="51"/>
  <c r="BC58" i="35"/>
  <c r="AI58" i="51"/>
  <c r="AN58" i="51" s="1"/>
  <c r="AO58" i="51" s="1"/>
  <c r="AZ58" i="35"/>
  <c r="AP58" i="35" s="1"/>
  <c r="BL58" i="35" s="1"/>
  <c r="AH61" i="55"/>
  <c r="BB58" i="33"/>
  <c r="AR58" i="33" s="1"/>
  <c r="AW58" i="33" s="1"/>
  <c r="BT58" i="33" s="1"/>
  <c r="BC58" i="33"/>
  <c r="AS58" i="33" s="1"/>
  <c r="AX58" i="33" s="1"/>
  <c r="BU58" i="33" s="1"/>
  <c r="BA58" i="33"/>
  <c r="AQ58" i="33" s="1"/>
  <c r="AV58" i="33" s="1"/>
  <c r="BS58" i="33" s="1"/>
  <c r="BK58" i="33"/>
  <c r="H58" i="52"/>
  <c r="AY58" i="35"/>
  <c r="AO58" i="35" s="1"/>
  <c r="AT58" i="35" s="1"/>
  <c r="BQ58" i="35" s="1"/>
  <c r="AM58" i="49"/>
  <c r="AO58" i="33"/>
  <c r="AT58" i="33" s="1"/>
  <c r="BQ58" i="33" s="1"/>
  <c r="BA58" i="35"/>
  <c r="AQ58" i="35" s="1"/>
  <c r="AV58" i="35" s="1"/>
  <c r="BS58" i="35" s="1"/>
  <c r="AK58" i="49"/>
  <c r="AR58" i="35"/>
  <c r="BO58" i="35" s="1"/>
  <c r="AL58" i="49"/>
  <c r="AX58" i="35"/>
  <c r="AN58" i="35" s="1"/>
  <c r="BD58" i="35" s="1"/>
  <c r="AK61" i="55"/>
  <c r="BW57" i="33"/>
  <c r="AL17" i="33"/>
  <c r="AM17" i="33" s="1"/>
  <c r="L17" i="49" s="1"/>
  <c r="AA17" i="35"/>
  <c r="J17" i="35"/>
  <c r="AG17" i="35" s="1"/>
  <c r="U17" i="35"/>
  <c r="Q17" i="35"/>
  <c r="G17" i="35" s="1"/>
  <c r="F17" i="35"/>
  <c r="BF58" i="33"/>
  <c r="BL58" i="33"/>
  <c r="Q60" i="55"/>
  <c r="P60" i="55"/>
  <c r="R60" i="55"/>
  <c r="S58" i="52"/>
  <c r="T58" i="52" s="1"/>
  <c r="S58" i="50" l="1"/>
  <c r="T58" i="50" s="1"/>
  <c r="AU58" i="35"/>
  <c r="BR58" i="35" s="1"/>
  <c r="BG58" i="33"/>
  <c r="BM58" i="33"/>
  <c r="BF58" i="35"/>
  <c r="AC58" i="49"/>
  <c r="AD58" i="49" s="1"/>
  <c r="BK58" i="35"/>
  <c r="Z61" i="55"/>
  <c r="W62" i="55" s="1"/>
  <c r="BO58" i="33"/>
  <c r="BN58" i="33"/>
  <c r="BI58" i="33"/>
  <c r="BE58" i="33"/>
  <c r="BG58" i="35"/>
  <c r="BJ58" i="33"/>
  <c r="BE58" i="35"/>
  <c r="BM58" i="35"/>
  <c r="BH58" i="33"/>
  <c r="BD58" i="33"/>
  <c r="AS58" i="35"/>
  <c r="BP58" i="35" s="1"/>
  <c r="BT58" i="35" s="1"/>
  <c r="BJ58" i="35"/>
  <c r="BH58" i="35"/>
  <c r="BB58" i="35"/>
  <c r="R17" i="35"/>
  <c r="AB17" i="35"/>
  <c r="K17" i="35"/>
  <c r="AH17" i="35" s="1"/>
  <c r="V17" i="35"/>
  <c r="X17" i="35"/>
  <c r="AC17" i="35"/>
  <c r="L17" i="35"/>
  <c r="AI17" i="35" s="1"/>
  <c r="W17" i="35"/>
  <c r="BV58" i="33"/>
  <c r="H60" i="55"/>
  <c r="D61" i="55" s="1"/>
  <c r="U62" i="55"/>
  <c r="V62" i="55" l="1"/>
  <c r="Z59" i="49"/>
  <c r="D59" i="52" s="1"/>
  <c r="X59" i="49"/>
  <c r="B59" i="52" s="1"/>
  <c r="BP58" i="33"/>
  <c r="BW58" i="33" s="1"/>
  <c r="AA59" i="49"/>
  <c r="Z59" i="51" s="1"/>
  <c r="AB59" i="49"/>
  <c r="AA59" i="51" s="1"/>
  <c r="Y62" i="55"/>
  <c r="Y59" i="49"/>
  <c r="BN58" i="35"/>
  <c r="BU58" i="35" s="1"/>
  <c r="AA61" i="55"/>
  <c r="X62" i="55"/>
  <c r="AD17" i="35"/>
  <c r="AJ17" i="35"/>
  <c r="C61" i="55"/>
  <c r="AM61" i="55" s="1"/>
  <c r="G61" i="55"/>
  <c r="AQ61" i="55" s="1"/>
  <c r="I60" i="55"/>
  <c r="AS60" i="55" s="1"/>
  <c r="E61" i="55"/>
  <c r="F61" i="55"/>
  <c r="AP61" i="55" s="1"/>
  <c r="AR60" i="55"/>
  <c r="AN61" i="55"/>
  <c r="Y59" i="51"/>
  <c r="D59" i="50"/>
  <c r="B59" i="50" l="1"/>
  <c r="N59" i="50" s="1"/>
  <c r="AH59" i="49"/>
  <c r="W59" i="51"/>
  <c r="F59" i="52"/>
  <c r="E59" i="52"/>
  <c r="AY59" i="33"/>
  <c r="AO59" i="33" s="1"/>
  <c r="AT59" i="33" s="1"/>
  <c r="BQ59" i="33" s="1"/>
  <c r="F59" i="50"/>
  <c r="R59" i="50" s="1"/>
  <c r="AB62" i="55"/>
  <c r="X59" i="51"/>
  <c r="AH59" i="51" s="1"/>
  <c r="AF62" i="55"/>
  <c r="C59" i="52"/>
  <c r="G59" i="52" s="1"/>
  <c r="AI59" i="49"/>
  <c r="E59" i="50"/>
  <c r="Q59" i="50" s="1"/>
  <c r="AG59" i="49"/>
  <c r="AJ59" i="49"/>
  <c r="AM59" i="49" s="1"/>
  <c r="AF59" i="49"/>
  <c r="AE62" i="55"/>
  <c r="C59" i="50"/>
  <c r="O59" i="50" s="1"/>
  <c r="AG62" i="55"/>
  <c r="AK62" i="55" s="1"/>
  <c r="AE59" i="49"/>
  <c r="AW59" i="35"/>
  <c r="AM59" i="35" s="1"/>
  <c r="BI59" i="35" s="1"/>
  <c r="AD62" i="55"/>
  <c r="AC62" i="55"/>
  <c r="AT61" i="55"/>
  <c r="AV61" i="55"/>
  <c r="AW61" i="55"/>
  <c r="O61" i="55"/>
  <c r="P61" i="55" s="1"/>
  <c r="M61" i="55"/>
  <c r="AU61" i="55"/>
  <c r="J61" i="55"/>
  <c r="L61" i="55"/>
  <c r="N61" i="55"/>
  <c r="AO61" i="55"/>
  <c r="AX61" i="55"/>
  <c r="AK17" i="35"/>
  <c r="K61" i="55"/>
  <c r="R59" i="52"/>
  <c r="L59" i="52"/>
  <c r="AM59" i="51"/>
  <c r="AG59" i="51"/>
  <c r="AF59" i="51"/>
  <c r="AL59" i="51"/>
  <c r="P59" i="50"/>
  <c r="J59" i="50"/>
  <c r="K59" i="52"/>
  <c r="Q59" i="52"/>
  <c r="AI59" i="51"/>
  <c r="AC59" i="51"/>
  <c r="AK59" i="51"/>
  <c r="AE59" i="51"/>
  <c r="P59" i="52"/>
  <c r="J59" i="52"/>
  <c r="N59" i="52"/>
  <c r="H59" i="52"/>
  <c r="H59" i="50" l="1"/>
  <c r="AJ59" i="51"/>
  <c r="AN59" i="51" s="1"/>
  <c r="AO59" i="51" s="1"/>
  <c r="AZ59" i="33"/>
  <c r="AP59" i="33" s="1"/>
  <c r="AU59" i="33" s="1"/>
  <c r="BR59" i="33" s="1"/>
  <c r="L59" i="50"/>
  <c r="BB59" i="33"/>
  <c r="AR59" i="33" s="1"/>
  <c r="AW59" i="33" s="1"/>
  <c r="BT59" i="33" s="1"/>
  <c r="BC59" i="33"/>
  <c r="AS59" i="33" s="1"/>
  <c r="AX59" i="33" s="1"/>
  <c r="BU59" i="33" s="1"/>
  <c r="M59" i="52"/>
  <c r="BA59" i="33"/>
  <c r="AQ59" i="33" s="1"/>
  <c r="AV59" i="33" s="1"/>
  <c r="BS59" i="33" s="1"/>
  <c r="I59" i="52"/>
  <c r="O59" i="52"/>
  <c r="S59" i="52" s="1"/>
  <c r="T59" i="52" s="1"/>
  <c r="AB59" i="51"/>
  <c r="BK59" i="33"/>
  <c r="AD59" i="51"/>
  <c r="K59" i="50"/>
  <c r="I59" i="50"/>
  <c r="AK59" i="49"/>
  <c r="BC59" i="35"/>
  <c r="AN59" i="49"/>
  <c r="M59" i="50"/>
  <c r="AL59" i="49"/>
  <c r="AY59" i="35"/>
  <c r="AO59" i="35" s="1"/>
  <c r="BE59" i="35" s="1"/>
  <c r="G59" i="50"/>
  <c r="AZ59" i="35"/>
  <c r="AP59" i="35" s="1"/>
  <c r="BF59" i="35" s="1"/>
  <c r="AR59" i="35"/>
  <c r="BO59" i="35" s="1"/>
  <c r="AI62" i="55"/>
  <c r="BA59" i="35"/>
  <c r="AQ59" i="35" s="1"/>
  <c r="BG59" i="35" s="1"/>
  <c r="AH62" i="55"/>
  <c r="AJ62" i="55"/>
  <c r="AX59" i="35"/>
  <c r="AN59" i="35" s="1"/>
  <c r="BD59" i="35" s="1"/>
  <c r="S61" i="55"/>
  <c r="R61" i="55"/>
  <c r="Q61" i="55"/>
  <c r="AV59" i="35"/>
  <c r="BS59" i="35" s="1"/>
  <c r="AU17" i="49"/>
  <c r="F18" i="49"/>
  <c r="C18" i="49"/>
  <c r="D18" i="49"/>
  <c r="G18" i="49"/>
  <c r="E18" i="49"/>
  <c r="J17" i="49"/>
  <c r="BI59" i="33"/>
  <c r="BO59" i="33"/>
  <c r="BE59" i="33"/>
  <c r="S59" i="50"/>
  <c r="T59" i="50" s="1"/>
  <c r="BD59" i="33" l="1"/>
  <c r="BM59" i="33"/>
  <c r="BN59" i="33"/>
  <c r="BH59" i="33"/>
  <c r="BG59" i="33"/>
  <c r="BM59" i="35"/>
  <c r="BJ59" i="33"/>
  <c r="BL59" i="33"/>
  <c r="BF59" i="33"/>
  <c r="BK59" i="35"/>
  <c r="AC59" i="49"/>
  <c r="AD59" i="49" s="1"/>
  <c r="BL59" i="35"/>
  <c r="Z62" i="55"/>
  <c r="U63" i="55" s="1"/>
  <c r="AT59" i="35"/>
  <c r="BQ59" i="35" s="1"/>
  <c r="AS59" i="35"/>
  <c r="BP59" i="35" s="1"/>
  <c r="BB59" i="35"/>
  <c r="BJ59" i="35"/>
  <c r="BH59" i="35"/>
  <c r="AU59" i="35"/>
  <c r="BR59" i="35" s="1"/>
  <c r="H61" i="55"/>
  <c r="E62" i="55" s="1"/>
  <c r="AO62" i="55" s="1"/>
  <c r="AA60" i="49"/>
  <c r="E60" i="50" s="1"/>
  <c r="AV17" i="49"/>
  <c r="AR18" i="49"/>
  <c r="D18" i="51"/>
  <c r="O18" i="49"/>
  <c r="AY18" i="49"/>
  <c r="Q18" i="49"/>
  <c r="BA18" i="49"/>
  <c r="F18" i="51"/>
  <c r="AT18" i="49"/>
  <c r="AQ18" i="49"/>
  <c r="C18" i="51"/>
  <c r="N18" i="49"/>
  <c r="AX18" i="49"/>
  <c r="AP18" i="49"/>
  <c r="B18" i="51"/>
  <c r="R18" i="49"/>
  <c r="O18" i="33"/>
  <c r="K18" i="49"/>
  <c r="M18" i="35"/>
  <c r="M18" i="49"/>
  <c r="AW18" i="49"/>
  <c r="E18" i="51"/>
  <c r="AS18" i="49"/>
  <c r="P18" i="49"/>
  <c r="AZ18" i="49"/>
  <c r="BV59" i="33"/>
  <c r="BP59" i="33"/>
  <c r="X60" i="49"/>
  <c r="Y60" i="49"/>
  <c r="C60" i="50" s="1"/>
  <c r="V63" i="55"/>
  <c r="AA62" i="55"/>
  <c r="X63" i="55"/>
  <c r="AB60" i="49" l="1"/>
  <c r="F60" i="52" s="1"/>
  <c r="R60" i="52" s="1"/>
  <c r="BN59" i="35"/>
  <c r="W63" i="55"/>
  <c r="Z60" i="49"/>
  <c r="D60" i="52" s="1"/>
  <c r="D62" i="55"/>
  <c r="AN62" i="55" s="1"/>
  <c r="BT59" i="35"/>
  <c r="BU59" i="35" s="1"/>
  <c r="AR61" i="55"/>
  <c r="Y63" i="55"/>
  <c r="AD63" i="55" s="1"/>
  <c r="G62" i="55"/>
  <c r="AQ62" i="55" s="1"/>
  <c r="F62" i="55"/>
  <c r="AP62" i="55" s="1"/>
  <c r="C62" i="55"/>
  <c r="AM62" i="55" s="1"/>
  <c r="I61" i="55"/>
  <c r="AS61" i="55" s="1"/>
  <c r="BW59" i="33"/>
  <c r="D60" i="50"/>
  <c r="J60" i="50" s="1"/>
  <c r="Z60" i="51"/>
  <c r="AF60" i="51" s="1"/>
  <c r="AA60" i="51"/>
  <c r="AM60" i="51" s="1"/>
  <c r="E60" i="52"/>
  <c r="K60" i="52" s="1"/>
  <c r="Y60" i="51"/>
  <c r="AE60" i="51" s="1"/>
  <c r="S18" i="33"/>
  <c r="G18" i="33" s="1"/>
  <c r="AE18" i="33" s="1"/>
  <c r="R18" i="33"/>
  <c r="F18" i="33" s="1"/>
  <c r="AD18" i="33" s="1"/>
  <c r="Q18" i="33"/>
  <c r="E18" i="33" s="1"/>
  <c r="AC18" i="33" s="1"/>
  <c r="P18" i="33"/>
  <c r="D18" i="33" s="1"/>
  <c r="AB18" i="33" s="1"/>
  <c r="O18" i="51"/>
  <c r="I18" i="51"/>
  <c r="S18" i="49"/>
  <c r="T18" i="49"/>
  <c r="V18" i="49"/>
  <c r="U18" i="49"/>
  <c r="N18" i="35"/>
  <c r="N18" i="51"/>
  <c r="H18" i="51"/>
  <c r="M18" i="51"/>
  <c r="Q18" i="51"/>
  <c r="K18" i="51"/>
  <c r="G18" i="51"/>
  <c r="R18" i="51"/>
  <c r="L18" i="51"/>
  <c r="C18" i="33"/>
  <c r="P18" i="51"/>
  <c r="J18" i="51"/>
  <c r="C18" i="35"/>
  <c r="B60" i="52"/>
  <c r="N60" i="52" s="1"/>
  <c r="W60" i="51"/>
  <c r="AI60" i="51" s="1"/>
  <c r="AI60" i="49"/>
  <c r="B60" i="50"/>
  <c r="N60" i="50" s="1"/>
  <c r="X60" i="51"/>
  <c r="C60" i="52"/>
  <c r="I60" i="52" s="1"/>
  <c r="AG63" i="55"/>
  <c r="AJ63" i="55" s="1"/>
  <c r="O60" i="50"/>
  <c r="I60" i="50"/>
  <c r="J60" i="52"/>
  <c r="P60" i="52"/>
  <c r="K60" i="50"/>
  <c r="Q60" i="50"/>
  <c r="AE60" i="49" l="1"/>
  <c r="L60" i="52"/>
  <c r="AG60" i="49"/>
  <c r="AW60" i="35"/>
  <c r="AM60" i="35" s="1"/>
  <c r="AR60" i="35" s="1"/>
  <c r="BO60" i="35" s="1"/>
  <c r="AH60" i="49"/>
  <c r="AF60" i="49"/>
  <c r="AY60" i="33"/>
  <c r="AO60" i="33" s="1"/>
  <c r="AT60" i="33" s="1"/>
  <c r="BQ60" i="33" s="1"/>
  <c r="AB63" i="55"/>
  <c r="AJ60" i="49"/>
  <c r="AL60" i="49" s="1"/>
  <c r="F60" i="50"/>
  <c r="AL60" i="51"/>
  <c r="AW62" i="55"/>
  <c r="AC63" i="55"/>
  <c r="AF63" i="55"/>
  <c r="AE63" i="55"/>
  <c r="AT62" i="55"/>
  <c r="J62" i="55"/>
  <c r="L62" i="55"/>
  <c r="N62" i="55"/>
  <c r="O62" i="55"/>
  <c r="Q62" i="55" s="1"/>
  <c r="AU62" i="55"/>
  <c r="AV62" i="55"/>
  <c r="K62" i="55"/>
  <c r="M62" i="55"/>
  <c r="AX62" i="55"/>
  <c r="P60" i="50"/>
  <c r="AG60" i="51"/>
  <c r="Q60" i="52"/>
  <c r="H60" i="50"/>
  <c r="H18" i="49"/>
  <c r="I18" i="33"/>
  <c r="H18" i="33"/>
  <c r="BI60" i="35"/>
  <c r="BC60" i="35"/>
  <c r="AH60" i="51"/>
  <c r="AH63" i="55"/>
  <c r="AK60" i="51"/>
  <c r="AI63" i="55"/>
  <c r="AN60" i="49"/>
  <c r="AK63" i="55"/>
  <c r="AY60" i="35"/>
  <c r="AO60" i="35" s="1"/>
  <c r="AZ60" i="35"/>
  <c r="AP60" i="35" s="1"/>
  <c r="AX60" i="35"/>
  <c r="AN60" i="35" s="1"/>
  <c r="BA60" i="35"/>
  <c r="AQ60" i="35" s="1"/>
  <c r="M60" i="52"/>
  <c r="AA18" i="33"/>
  <c r="J18" i="33"/>
  <c r="Z18" i="33"/>
  <c r="S18" i="51"/>
  <c r="T18" i="51" s="1"/>
  <c r="T18" i="33"/>
  <c r="O18" i="35"/>
  <c r="D18" i="35"/>
  <c r="K18" i="33"/>
  <c r="L18" i="33"/>
  <c r="M18" i="33"/>
  <c r="S18" i="35"/>
  <c r="H18" i="35"/>
  <c r="AE18" i="35" s="1"/>
  <c r="Y18" i="35"/>
  <c r="N18" i="33"/>
  <c r="H60" i="52"/>
  <c r="AB60" i="51"/>
  <c r="AJ60" i="51"/>
  <c r="O60" i="52"/>
  <c r="S60" i="52" s="1"/>
  <c r="T60" i="52" s="1"/>
  <c r="AC60" i="51"/>
  <c r="AD60" i="51"/>
  <c r="G60" i="52"/>
  <c r="P62" i="55"/>
  <c r="BB60" i="33" l="1"/>
  <c r="BC60" i="33"/>
  <c r="BA60" i="33"/>
  <c r="L60" i="50"/>
  <c r="R60" i="50"/>
  <c r="S60" i="50" s="1"/>
  <c r="T60" i="50" s="1"/>
  <c r="AM60" i="49"/>
  <c r="AZ60" i="33"/>
  <c r="AP60" i="33" s="1"/>
  <c r="AU60" i="33" s="1"/>
  <c r="BR60" i="33" s="1"/>
  <c r="AK60" i="49"/>
  <c r="M60" i="50"/>
  <c r="G60" i="50"/>
  <c r="BK60" i="33"/>
  <c r="BE60" i="33"/>
  <c r="S62" i="55"/>
  <c r="R62" i="55"/>
  <c r="AN60" i="51"/>
  <c r="AO60" i="51" s="1"/>
  <c r="Z63" i="55"/>
  <c r="V64" i="55" s="1"/>
  <c r="AC60" i="49"/>
  <c r="AD60" i="49" s="1"/>
  <c r="BB60" i="35"/>
  <c r="BM60" i="35"/>
  <c r="AV60" i="35"/>
  <c r="BS60" i="35" s="1"/>
  <c r="BG60" i="35"/>
  <c r="BJ60" i="35"/>
  <c r="AS60" i="35"/>
  <c r="BP60" i="35" s="1"/>
  <c r="BD60" i="35"/>
  <c r="BL60" i="35"/>
  <c r="AU60" i="35"/>
  <c r="BR60" i="35" s="1"/>
  <c r="BF60" i="35"/>
  <c r="BK60" i="35"/>
  <c r="AT60" i="35"/>
  <c r="BQ60" i="35" s="1"/>
  <c r="BE60" i="35"/>
  <c r="BH60" i="35"/>
  <c r="Z18" i="35"/>
  <c r="I18" i="35"/>
  <c r="AF18" i="35" s="1"/>
  <c r="T18" i="35"/>
  <c r="X18" i="33"/>
  <c r="AJ18" i="33"/>
  <c r="P18" i="35"/>
  <c r="E18" i="35"/>
  <c r="V18" i="33"/>
  <c r="AH18" i="33"/>
  <c r="U18" i="33"/>
  <c r="AG18" i="33"/>
  <c r="AK18" i="33"/>
  <c r="Y18" i="33"/>
  <c r="W18" i="33"/>
  <c r="AI18" i="33"/>
  <c r="AF18" i="33"/>
  <c r="BL60" i="33"/>
  <c r="AQ60" i="33"/>
  <c r="AV60" i="33" s="1"/>
  <c r="BS60" i="33" s="1"/>
  <c r="BM60" i="33"/>
  <c r="AR60" i="33"/>
  <c r="AW60" i="33" s="1"/>
  <c r="BT60" i="33" s="1"/>
  <c r="BN60" i="33"/>
  <c r="AS60" i="33"/>
  <c r="AX60" i="33" s="1"/>
  <c r="BU60" i="33" s="1"/>
  <c r="BO60" i="33"/>
  <c r="H62" i="55"/>
  <c r="AR62" i="55" s="1"/>
  <c r="BD60" i="33" l="1"/>
  <c r="X64" i="55"/>
  <c r="U64" i="55"/>
  <c r="W64" i="55"/>
  <c r="AA63" i="55"/>
  <c r="Y64" i="55"/>
  <c r="Z61" i="49"/>
  <c r="D61" i="50" s="1"/>
  <c r="AA61" i="49"/>
  <c r="E61" i="50" s="1"/>
  <c r="X61" i="49"/>
  <c r="B61" i="52" s="1"/>
  <c r="Y61" i="49"/>
  <c r="X61" i="51" s="1"/>
  <c r="AB61" i="49"/>
  <c r="BT60" i="35"/>
  <c r="BN60" i="35"/>
  <c r="C63" i="55"/>
  <c r="AM63" i="55" s="1"/>
  <c r="E63" i="55"/>
  <c r="D63" i="55"/>
  <c r="AN63" i="55" s="1"/>
  <c r="I62" i="55"/>
  <c r="AS62" i="55" s="1"/>
  <c r="G63" i="55"/>
  <c r="AQ63" i="55" s="1"/>
  <c r="F63" i="55"/>
  <c r="AA18" i="35"/>
  <c r="J18" i="35"/>
  <c r="AG18" i="35" s="1"/>
  <c r="U18" i="35"/>
  <c r="Q18" i="35"/>
  <c r="F18" i="35"/>
  <c r="AL18" i="33"/>
  <c r="AM18" i="33" s="1"/>
  <c r="L18" i="49" s="1"/>
  <c r="BH60" i="33"/>
  <c r="BI60" i="33"/>
  <c r="BG60" i="33"/>
  <c r="BP60" i="33"/>
  <c r="BF60" i="33"/>
  <c r="BJ60" i="33"/>
  <c r="D61" i="52"/>
  <c r="Y61" i="51"/>
  <c r="Z61" i="51" l="1"/>
  <c r="AC64" i="55"/>
  <c r="AD64" i="55"/>
  <c r="AB64" i="55"/>
  <c r="AG64" i="55"/>
  <c r="AI64" i="55" s="1"/>
  <c r="B61" i="50"/>
  <c r="N61" i="50" s="1"/>
  <c r="AF64" i="55"/>
  <c r="W61" i="51"/>
  <c r="AC61" i="51" s="1"/>
  <c r="C61" i="52"/>
  <c r="O61" i="52" s="1"/>
  <c r="AE64" i="55"/>
  <c r="E61" i="52"/>
  <c r="Q61" i="52" s="1"/>
  <c r="AY61" i="33"/>
  <c r="AO61" i="33" s="1"/>
  <c r="AT61" i="33" s="1"/>
  <c r="AJ61" i="49"/>
  <c r="AK61" i="49" s="1"/>
  <c r="AF61" i="49"/>
  <c r="AI61" i="49"/>
  <c r="AG61" i="49"/>
  <c r="F61" i="50"/>
  <c r="C61" i="50"/>
  <c r="O61" i="50" s="1"/>
  <c r="AA61" i="51"/>
  <c r="AG61" i="51" s="1"/>
  <c r="AW61" i="35"/>
  <c r="AM61" i="35" s="1"/>
  <c r="AR61" i="35" s="1"/>
  <c r="BO61" i="35" s="1"/>
  <c r="AE61" i="49"/>
  <c r="F61" i="52"/>
  <c r="R61" i="52" s="1"/>
  <c r="M63" i="55"/>
  <c r="AH61" i="49"/>
  <c r="O63" i="55"/>
  <c r="P63" i="55" s="1"/>
  <c r="J63" i="55"/>
  <c r="AV63" i="55"/>
  <c r="AW63" i="55"/>
  <c r="BU60" i="35"/>
  <c r="N63" i="55"/>
  <c r="K63" i="55"/>
  <c r="AX63" i="55"/>
  <c r="AU63" i="55"/>
  <c r="AO63" i="55"/>
  <c r="L63" i="55"/>
  <c r="AT63" i="55"/>
  <c r="AP63" i="55"/>
  <c r="AB18" i="35"/>
  <c r="K18" i="35"/>
  <c r="AH18" i="35" s="1"/>
  <c r="V18" i="35"/>
  <c r="G18" i="35"/>
  <c r="R18" i="35"/>
  <c r="BV60" i="33"/>
  <c r="Q61" i="50"/>
  <c r="K61" i="50"/>
  <c r="AK61" i="51"/>
  <c r="AE61" i="51"/>
  <c r="AF61" i="51"/>
  <c r="AL61" i="51"/>
  <c r="P61" i="52"/>
  <c r="J61" i="52"/>
  <c r="AD61" i="51"/>
  <c r="AJ61" i="51"/>
  <c r="N61" i="52"/>
  <c r="H61" i="52"/>
  <c r="J61" i="50"/>
  <c r="P61" i="50"/>
  <c r="AZ61" i="33" l="1"/>
  <c r="AP61" i="33" s="1"/>
  <c r="AU61" i="33" s="1"/>
  <c r="BR61" i="33" s="1"/>
  <c r="AM61" i="51"/>
  <c r="AK64" i="55"/>
  <c r="Z64" i="55" s="1"/>
  <c r="AA64" i="55" s="1"/>
  <c r="AJ64" i="55"/>
  <c r="AH64" i="55"/>
  <c r="H61" i="50"/>
  <c r="AI61" i="51"/>
  <c r="AN61" i="51" s="1"/>
  <c r="AO61" i="51" s="1"/>
  <c r="I61" i="50"/>
  <c r="AM61" i="49"/>
  <c r="BE61" i="33"/>
  <c r="AN61" i="49"/>
  <c r="K61" i="52"/>
  <c r="BK61" i="33"/>
  <c r="BB61" i="33"/>
  <c r="AR61" i="33" s="1"/>
  <c r="AW61" i="33" s="1"/>
  <c r="BT61" i="33" s="1"/>
  <c r="AL61" i="49"/>
  <c r="I61" i="52"/>
  <c r="BC61" i="33"/>
  <c r="AS61" i="33" s="1"/>
  <c r="AX61" i="33" s="1"/>
  <c r="BU61" i="33" s="1"/>
  <c r="BA61" i="33"/>
  <c r="AQ61" i="33" s="1"/>
  <c r="AV61" i="33" s="1"/>
  <c r="BS61" i="33" s="1"/>
  <c r="G61" i="52"/>
  <c r="BQ61" i="33"/>
  <c r="AB61" i="51"/>
  <c r="AH61" i="51"/>
  <c r="M61" i="50"/>
  <c r="L61" i="52"/>
  <c r="L61" i="50"/>
  <c r="BC61" i="35"/>
  <c r="R61" i="50"/>
  <c r="S61" i="50" s="1"/>
  <c r="T61" i="50" s="1"/>
  <c r="BA61" i="35"/>
  <c r="AQ61" i="35" s="1"/>
  <c r="BG61" i="35" s="1"/>
  <c r="G61" i="50"/>
  <c r="AZ61" i="35"/>
  <c r="AP61" i="35" s="1"/>
  <c r="BL61" i="35" s="1"/>
  <c r="BI61" i="35"/>
  <c r="R63" i="55"/>
  <c r="M61" i="52"/>
  <c r="AX61" i="35"/>
  <c r="AN61" i="35" s="1"/>
  <c r="AY61" i="35"/>
  <c r="AO61" i="35" s="1"/>
  <c r="BE61" i="35" s="1"/>
  <c r="S63" i="55"/>
  <c r="Q63" i="55"/>
  <c r="BW60" i="33"/>
  <c r="AC18" i="35"/>
  <c r="AD18" i="35" s="1"/>
  <c r="L18" i="35"/>
  <c r="AI18" i="35" s="1"/>
  <c r="AJ18" i="35" s="1"/>
  <c r="W18" i="35"/>
  <c r="X18" i="35"/>
  <c r="BF61" i="33"/>
  <c r="BL61" i="33"/>
  <c r="S61" i="52"/>
  <c r="T61" i="52" s="1"/>
  <c r="BO61" i="33" l="1"/>
  <c r="AC61" i="49"/>
  <c r="AD61" i="49" s="1"/>
  <c r="BJ61" i="33"/>
  <c r="BG61" i="33"/>
  <c r="BM61" i="33"/>
  <c r="BI61" i="33"/>
  <c r="H63" i="55"/>
  <c r="I63" i="55" s="1"/>
  <c r="AS63" i="55" s="1"/>
  <c r="BH61" i="33"/>
  <c r="BD61" i="33"/>
  <c r="BN61" i="33"/>
  <c r="BF61" i="35"/>
  <c r="AU61" i="35"/>
  <c r="BR61" i="35" s="1"/>
  <c r="AV61" i="35"/>
  <c r="BS61" i="35" s="1"/>
  <c r="AT61" i="35"/>
  <c r="BQ61" i="35" s="1"/>
  <c r="BH61" i="35"/>
  <c r="BM61" i="35"/>
  <c r="BK61" i="35"/>
  <c r="AS61" i="35"/>
  <c r="BP61" i="35" s="1"/>
  <c r="BB61" i="35"/>
  <c r="BD61" i="35"/>
  <c r="BJ61" i="35"/>
  <c r="F19" i="49"/>
  <c r="AK18" i="35"/>
  <c r="AU18" i="49"/>
  <c r="E19" i="49"/>
  <c r="J18" i="49"/>
  <c r="G19" i="49"/>
  <c r="D19" i="49"/>
  <c r="BV61" i="33"/>
  <c r="X65" i="55"/>
  <c r="U65" i="55"/>
  <c r="V65" i="55"/>
  <c r="Y65" i="55"/>
  <c r="W65" i="55"/>
  <c r="AB62" i="49" l="1"/>
  <c r="F62" i="52" s="1"/>
  <c r="F64" i="55"/>
  <c r="AP64" i="55" s="1"/>
  <c r="G64" i="55"/>
  <c r="BP61" i="33"/>
  <c r="Z62" i="49"/>
  <c r="D62" i="52" s="1"/>
  <c r="AR63" i="55"/>
  <c r="AA62" i="49"/>
  <c r="E62" i="52" s="1"/>
  <c r="Y62" i="49"/>
  <c r="X62" i="51" s="1"/>
  <c r="C64" i="55"/>
  <c r="AM64" i="55" s="1"/>
  <c r="X62" i="49"/>
  <c r="B62" i="50" s="1"/>
  <c r="E64" i="55"/>
  <c r="AO64" i="55" s="1"/>
  <c r="D64" i="55"/>
  <c r="BT61" i="35"/>
  <c r="BN61" i="35"/>
  <c r="BW61" i="33"/>
  <c r="C19" i="49"/>
  <c r="Q19" i="49" s="1"/>
  <c r="AQ19" i="49"/>
  <c r="C19" i="51"/>
  <c r="E19" i="51"/>
  <c r="AS19" i="49"/>
  <c r="AT19" i="49"/>
  <c r="F19" i="51"/>
  <c r="D19" i="51"/>
  <c r="AR19" i="49"/>
  <c r="AV18" i="49"/>
  <c r="AT64" i="55"/>
  <c r="AQ64" i="55"/>
  <c r="AG65" i="55"/>
  <c r="AH65" i="55" s="1"/>
  <c r="AE65" i="55"/>
  <c r="AC65" i="55"/>
  <c r="AF65" i="55"/>
  <c r="AD65" i="55"/>
  <c r="AB65" i="55"/>
  <c r="D62" i="50"/>
  <c r="F62" i="50" l="1"/>
  <c r="R62" i="50" s="1"/>
  <c r="AA62" i="51"/>
  <c r="AM62" i="51" s="1"/>
  <c r="C62" i="50"/>
  <c r="I62" i="50" s="1"/>
  <c r="E62" i="50"/>
  <c r="Q62" i="50" s="1"/>
  <c r="Y62" i="51"/>
  <c r="AE62" i="51" s="1"/>
  <c r="Z62" i="51"/>
  <c r="AF62" i="51" s="1"/>
  <c r="AF62" i="49"/>
  <c r="C62" i="52"/>
  <c r="O62" i="52" s="1"/>
  <c r="AY62" i="33"/>
  <c r="AO62" i="33" s="1"/>
  <c r="AT62" i="33" s="1"/>
  <c r="BQ62" i="33" s="1"/>
  <c r="J64" i="55"/>
  <c r="L64" i="55"/>
  <c r="AH62" i="49"/>
  <c r="AI62" i="49"/>
  <c r="W62" i="51"/>
  <c r="AC62" i="51" s="1"/>
  <c r="AJ62" i="49"/>
  <c r="AN62" i="49" s="1"/>
  <c r="AX64" i="55"/>
  <c r="B62" i="52"/>
  <c r="H62" i="52" s="1"/>
  <c r="K64" i="55"/>
  <c r="AV64" i="55"/>
  <c r="BU61" i="35"/>
  <c r="N64" i="55"/>
  <c r="AG62" i="49"/>
  <c r="AU64" i="55"/>
  <c r="AW62" i="35"/>
  <c r="AM62" i="35" s="1"/>
  <c r="O64" i="55"/>
  <c r="S64" i="55" s="1"/>
  <c r="AE62" i="49"/>
  <c r="AW64" i="55"/>
  <c r="M64" i="55"/>
  <c r="AN64" i="55"/>
  <c r="AX19" i="49"/>
  <c r="BA19" i="49"/>
  <c r="O19" i="33"/>
  <c r="Q19" i="33" s="1"/>
  <c r="E19" i="33" s="1"/>
  <c r="AC19" i="33" s="1"/>
  <c r="P19" i="49"/>
  <c r="AP19" i="49"/>
  <c r="O19" i="49"/>
  <c r="R19" i="49"/>
  <c r="V19" i="49" s="1"/>
  <c r="AW19" i="49"/>
  <c r="AZ19" i="49"/>
  <c r="K19" i="49"/>
  <c r="B19" i="51"/>
  <c r="N19" i="51" s="1"/>
  <c r="N19" i="49"/>
  <c r="M19" i="49"/>
  <c r="M19" i="35"/>
  <c r="C19" i="35" s="1"/>
  <c r="AY19" i="49"/>
  <c r="P19" i="51"/>
  <c r="J19" i="51"/>
  <c r="Q19" i="51"/>
  <c r="K19" i="51"/>
  <c r="L19" i="51"/>
  <c r="R19" i="51"/>
  <c r="I19" i="51"/>
  <c r="O19" i="51"/>
  <c r="AK65" i="55"/>
  <c r="AJ65" i="55"/>
  <c r="AI65" i="55"/>
  <c r="P62" i="50"/>
  <c r="J62" i="50"/>
  <c r="L62" i="52"/>
  <c r="R62" i="52"/>
  <c r="BK62" i="33"/>
  <c r="AJ62" i="51"/>
  <c r="AD62" i="51"/>
  <c r="AK62" i="51"/>
  <c r="N62" i="50"/>
  <c r="H62" i="50"/>
  <c r="P62" i="52"/>
  <c r="J62" i="52"/>
  <c r="AL62" i="51"/>
  <c r="AG62" i="51"/>
  <c r="Q62" i="52"/>
  <c r="K62" i="52"/>
  <c r="O62" i="50" l="1"/>
  <c r="K62" i="50"/>
  <c r="G62" i="50"/>
  <c r="BC62" i="33"/>
  <c r="AS62" i="33" s="1"/>
  <c r="AX62" i="33" s="1"/>
  <c r="BU62" i="33" s="1"/>
  <c r="BE62" i="33"/>
  <c r="M62" i="52"/>
  <c r="L62" i="50"/>
  <c r="M62" i="50"/>
  <c r="BB62" i="33"/>
  <c r="AR62" i="33" s="1"/>
  <c r="AW62" i="33" s="1"/>
  <c r="BT62" i="33" s="1"/>
  <c r="I62" i="52"/>
  <c r="AZ62" i="35"/>
  <c r="AP62" i="35" s="1"/>
  <c r="BF62" i="35" s="1"/>
  <c r="AY62" i="35"/>
  <c r="AO62" i="35" s="1"/>
  <c r="BK62" i="35" s="1"/>
  <c r="AB62" i="51"/>
  <c r="AH62" i="51"/>
  <c r="AM62" i="49"/>
  <c r="AI62" i="51"/>
  <c r="AN62" i="51" s="1"/>
  <c r="AO62" i="51" s="1"/>
  <c r="AK62" i="49"/>
  <c r="G62" i="52"/>
  <c r="BA62" i="33"/>
  <c r="AQ62" i="33" s="1"/>
  <c r="AV62" i="33" s="1"/>
  <c r="BS62" i="33" s="1"/>
  <c r="AL62" i="49"/>
  <c r="AZ62" i="33"/>
  <c r="AP62" i="33" s="1"/>
  <c r="AU62" i="33" s="1"/>
  <c r="BR62" i="33" s="1"/>
  <c r="BA62" i="35"/>
  <c r="AQ62" i="35" s="1"/>
  <c r="BG62" i="35" s="1"/>
  <c r="N62" i="52"/>
  <c r="AX62" i="35"/>
  <c r="AN62" i="35" s="1"/>
  <c r="BD62" i="35" s="1"/>
  <c r="P64" i="55"/>
  <c r="R64" i="55"/>
  <c r="Q64" i="55"/>
  <c r="S19" i="33"/>
  <c r="G19" i="33" s="1"/>
  <c r="AE19" i="33" s="1"/>
  <c r="C19" i="33"/>
  <c r="R19" i="33"/>
  <c r="F19" i="33" s="1"/>
  <c r="AD19" i="33" s="1"/>
  <c r="P19" i="33"/>
  <c r="D19" i="33" s="1"/>
  <c r="AB19" i="33" s="1"/>
  <c r="S19" i="49"/>
  <c r="T19" i="49"/>
  <c r="Z65" i="55"/>
  <c r="U66" i="55" s="1"/>
  <c r="U19" i="49"/>
  <c r="M19" i="51"/>
  <c r="H19" i="51"/>
  <c r="N19" i="35"/>
  <c r="D19" i="35" s="1"/>
  <c r="G19" i="51"/>
  <c r="S19" i="35"/>
  <c r="Y19" i="35"/>
  <c r="H19" i="35"/>
  <c r="AE19" i="35" s="1"/>
  <c r="BI62" i="35"/>
  <c r="AR62" i="35"/>
  <c r="BO62" i="35" s="1"/>
  <c r="BC62" i="35"/>
  <c r="S19" i="51"/>
  <c r="T19" i="51" s="1"/>
  <c r="L19" i="33"/>
  <c r="BN62" i="33"/>
  <c r="S62" i="52"/>
  <c r="T62" i="52" s="1"/>
  <c r="S62" i="50"/>
  <c r="T62" i="50" s="1"/>
  <c r="BH62" i="33" l="1"/>
  <c r="BO62" i="33"/>
  <c r="BI62" i="33"/>
  <c r="BL62" i="35"/>
  <c r="BE62" i="35"/>
  <c r="AC62" i="49"/>
  <c r="AD62" i="49" s="1"/>
  <c r="AU62" i="35"/>
  <c r="BR62" i="35" s="1"/>
  <c r="BF62" i="33"/>
  <c r="AT62" i="35"/>
  <c r="BQ62" i="35" s="1"/>
  <c r="BL62" i="33"/>
  <c r="H64" i="55"/>
  <c r="F65" i="55" s="1"/>
  <c r="AP65" i="55" s="1"/>
  <c r="AV62" i="35"/>
  <c r="BS62" i="35" s="1"/>
  <c r="BB62" i="35"/>
  <c r="BD62" i="33"/>
  <c r="BG62" i="33"/>
  <c r="BM62" i="33"/>
  <c r="BJ62" i="33"/>
  <c r="BM62" i="35"/>
  <c r="AS62" i="35"/>
  <c r="BP62" i="35" s="1"/>
  <c r="BH62" i="35"/>
  <c r="BJ62" i="35"/>
  <c r="N19" i="33"/>
  <c r="Y19" i="33" s="1"/>
  <c r="Y66" i="55"/>
  <c r="K19" i="33"/>
  <c r="V19" i="33" s="1"/>
  <c r="C65" i="55"/>
  <c r="AM65" i="55" s="1"/>
  <c r="H19" i="49"/>
  <c r="I19" i="33"/>
  <c r="J19" i="33"/>
  <c r="AG19" i="33" s="1"/>
  <c r="H19" i="33"/>
  <c r="Z19" i="33"/>
  <c r="AA19" i="33"/>
  <c r="AF19" i="33" s="1"/>
  <c r="M19" i="33"/>
  <c r="X19" i="33" s="1"/>
  <c r="T19" i="33"/>
  <c r="V66" i="55"/>
  <c r="O19" i="35"/>
  <c r="E19" i="35" s="1"/>
  <c r="AA65" i="55"/>
  <c r="W66" i="55"/>
  <c r="X66" i="55"/>
  <c r="AI19" i="33"/>
  <c r="W19" i="33"/>
  <c r="T19" i="35"/>
  <c r="Z19" i="35"/>
  <c r="I19" i="35"/>
  <c r="AF19" i="35" s="1"/>
  <c r="BV62" i="33"/>
  <c r="X63" i="49"/>
  <c r="AB63" i="49"/>
  <c r="AA63" i="49"/>
  <c r="Y63" i="49"/>
  <c r="AK19" i="33" l="1"/>
  <c r="I64" i="55"/>
  <c r="AS64" i="55" s="1"/>
  <c r="AR64" i="55"/>
  <c r="Z63" i="49"/>
  <c r="E65" i="55"/>
  <c r="AO65" i="55" s="1"/>
  <c r="BP62" i="33"/>
  <c r="BW62" i="33" s="1"/>
  <c r="G65" i="55"/>
  <c r="D65" i="55"/>
  <c r="AN65" i="55" s="1"/>
  <c r="BN62" i="35"/>
  <c r="BT62" i="35"/>
  <c r="BU62" i="35" s="1"/>
  <c r="AX65" i="55"/>
  <c r="AH19" i="33"/>
  <c r="AQ65" i="55"/>
  <c r="J65" i="55"/>
  <c r="AV65" i="55"/>
  <c r="O65" i="55"/>
  <c r="R65" i="55" s="1"/>
  <c r="U19" i="33"/>
  <c r="AU65" i="55"/>
  <c r="AJ19" i="33"/>
  <c r="P19" i="35"/>
  <c r="Q19" i="35" s="1"/>
  <c r="G19" i="35" s="1"/>
  <c r="AF66" i="55"/>
  <c r="AC66" i="55"/>
  <c r="AB66" i="55"/>
  <c r="AE66" i="55"/>
  <c r="AG66" i="55"/>
  <c r="AJ66" i="55" s="1"/>
  <c r="AD66" i="55"/>
  <c r="AW63" i="35"/>
  <c r="AM63" i="35" s="1"/>
  <c r="U19" i="35"/>
  <c r="AA19" i="35"/>
  <c r="J19" i="35"/>
  <c r="AG19" i="35" s="1"/>
  <c r="AY63" i="33"/>
  <c r="AJ63" i="49"/>
  <c r="B63" i="52"/>
  <c r="W63" i="51"/>
  <c r="B63" i="50"/>
  <c r="D63" i="52"/>
  <c r="Y63" i="51"/>
  <c r="D63" i="50"/>
  <c r="C63" i="52"/>
  <c r="X63" i="51"/>
  <c r="C63" i="50"/>
  <c r="E63" i="52"/>
  <c r="Z63" i="51"/>
  <c r="E63" i="50"/>
  <c r="AA63" i="51"/>
  <c r="F63" i="52"/>
  <c r="F63" i="50"/>
  <c r="AF63" i="49"/>
  <c r="AH63" i="49"/>
  <c r="AI63" i="49"/>
  <c r="AE63" i="49"/>
  <c r="AG63" i="49"/>
  <c r="K65" i="55" l="1"/>
  <c r="N65" i="55"/>
  <c r="L65" i="55"/>
  <c r="AT65" i="55"/>
  <c r="AW65" i="55"/>
  <c r="M65" i="55"/>
  <c r="AL19" i="33"/>
  <c r="AM19" i="33" s="1"/>
  <c r="L19" i="49" s="1"/>
  <c r="Q65" i="55"/>
  <c r="S65" i="55"/>
  <c r="AH66" i="55"/>
  <c r="P65" i="55"/>
  <c r="F19" i="35"/>
  <c r="AB19" i="35" s="1"/>
  <c r="AK66" i="55"/>
  <c r="AI66" i="55"/>
  <c r="BI63" i="35"/>
  <c r="AR63" i="35"/>
  <c r="BO63" i="35" s="1"/>
  <c r="R19" i="35"/>
  <c r="AX63" i="35"/>
  <c r="AN63" i="35" s="1"/>
  <c r="BD63" i="35" s="1"/>
  <c r="AY63" i="35"/>
  <c r="AO63" i="35" s="1"/>
  <c r="BE63" i="35" s="1"/>
  <c r="BA63" i="35"/>
  <c r="AQ63" i="35" s="1"/>
  <c r="BG63" i="35" s="1"/>
  <c r="AZ63" i="35"/>
  <c r="AP63" i="35" s="1"/>
  <c r="BF63" i="35" s="1"/>
  <c r="X19" i="35"/>
  <c r="L19" i="35"/>
  <c r="AI19" i="35" s="1"/>
  <c r="W19" i="35"/>
  <c r="AC19" i="35"/>
  <c r="AO63" i="33"/>
  <c r="AT63" i="33" s="1"/>
  <c r="BQ63" i="33" s="1"/>
  <c r="BB63" i="33"/>
  <c r="AR63" i="33" s="1"/>
  <c r="AW63" i="33" s="1"/>
  <c r="BT63" i="33" s="1"/>
  <c r="BC63" i="33"/>
  <c r="AS63" i="33" s="1"/>
  <c r="AX63" i="33" s="1"/>
  <c r="BU63" i="33" s="1"/>
  <c r="BA63" i="33"/>
  <c r="AQ63" i="33" s="1"/>
  <c r="AV63" i="33" s="1"/>
  <c r="BS63" i="33" s="1"/>
  <c r="AZ63" i="33"/>
  <c r="AP63" i="33" s="1"/>
  <c r="AU63" i="33" s="1"/>
  <c r="BR63" i="33" s="1"/>
  <c r="L63" i="50"/>
  <c r="R63" i="50"/>
  <c r="Q63" i="52"/>
  <c r="K63" i="52"/>
  <c r="P63" i="50"/>
  <c r="J63" i="50"/>
  <c r="AE63" i="51"/>
  <c r="AK63" i="51"/>
  <c r="L63" i="52"/>
  <c r="R63" i="52"/>
  <c r="P63" i="52"/>
  <c r="J63" i="52"/>
  <c r="AD63" i="51"/>
  <c r="AJ63" i="51"/>
  <c r="Q63" i="50"/>
  <c r="K63" i="50"/>
  <c r="BC63" i="35"/>
  <c r="AB63" i="51"/>
  <c r="AH63" i="51"/>
  <c r="AC63" i="51"/>
  <c r="AI63" i="51"/>
  <c r="AM63" i="51"/>
  <c r="AG63" i="51"/>
  <c r="O63" i="50"/>
  <c r="I63" i="50"/>
  <c r="BK63" i="33"/>
  <c r="H63" i="50"/>
  <c r="N63" i="50"/>
  <c r="M63" i="50"/>
  <c r="G63" i="50"/>
  <c r="I63" i="52"/>
  <c r="O63" i="52"/>
  <c r="AL63" i="51"/>
  <c r="AF63" i="51"/>
  <c r="N63" i="52"/>
  <c r="G63" i="52"/>
  <c r="M63" i="52"/>
  <c r="H63" i="52"/>
  <c r="AK63" i="49"/>
  <c r="AN63" i="49"/>
  <c r="AM63" i="49"/>
  <c r="AL63" i="49"/>
  <c r="H65" i="55" l="1"/>
  <c r="C66" i="55" s="1"/>
  <c r="AM66" i="55" s="1"/>
  <c r="V19" i="35"/>
  <c r="K19" i="35"/>
  <c r="AH19" i="35" s="1"/>
  <c r="Z66" i="55"/>
  <c r="X67" i="55" s="1"/>
  <c r="U67" i="55"/>
  <c r="W67" i="55"/>
  <c r="V67" i="55"/>
  <c r="BB63" i="35"/>
  <c r="AD19" i="35"/>
  <c r="BK63" i="35"/>
  <c r="AT63" i="35"/>
  <c r="BQ63" i="35" s="1"/>
  <c r="BJ63" i="35"/>
  <c r="AS63" i="35"/>
  <c r="BP63" i="35" s="1"/>
  <c r="BL63" i="35"/>
  <c r="AU63" i="35"/>
  <c r="BR63" i="35" s="1"/>
  <c r="BM63" i="35"/>
  <c r="AV63" i="35"/>
  <c r="BS63" i="35" s="1"/>
  <c r="BH63" i="35"/>
  <c r="AJ19" i="35"/>
  <c r="BH63" i="33"/>
  <c r="BG63" i="33"/>
  <c r="BF63" i="33"/>
  <c r="BI63" i="33"/>
  <c r="BM63" i="33"/>
  <c r="BO63" i="33"/>
  <c r="BE63" i="33"/>
  <c r="BJ63" i="33"/>
  <c r="BN63" i="33"/>
  <c r="BD63" i="33"/>
  <c r="BL63" i="33"/>
  <c r="S63" i="50"/>
  <c r="T63" i="50" s="1"/>
  <c r="AN63" i="51"/>
  <c r="AO63" i="51" s="1"/>
  <c r="S63" i="52"/>
  <c r="T63" i="52" s="1"/>
  <c r="AC63" i="49"/>
  <c r="AD63" i="49" s="1"/>
  <c r="F66" i="55" l="1"/>
  <c r="AP66" i="55" s="1"/>
  <c r="G66" i="55"/>
  <c r="AQ66" i="55" s="1"/>
  <c r="AR65" i="55"/>
  <c r="I65" i="55"/>
  <c r="AS65" i="55" s="1"/>
  <c r="D66" i="55"/>
  <c r="E66" i="55"/>
  <c r="AO66" i="55" s="1"/>
  <c r="AA66" i="55"/>
  <c r="Y67" i="55"/>
  <c r="AE67" i="55" s="1"/>
  <c r="BN63" i="35"/>
  <c r="AK19" i="35"/>
  <c r="D20" i="49"/>
  <c r="BT63" i="35"/>
  <c r="BV63" i="33"/>
  <c r="BP63" i="33"/>
  <c r="Z64" i="49"/>
  <c r="Y64" i="51" s="1"/>
  <c r="AA64" i="49"/>
  <c r="AB64" i="49"/>
  <c r="X64" i="49"/>
  <c r="Y64" i="49"/>
  <c r="N66" i="55" l="1"/>
  <c r="O66" i="55"/>
  <c r="R66" i="55" s="1"/>
  <c r="AU66" i="55"/>
  <c r="AX66" i="55"/>
  <c r="AN66" i="55"/>
  <c r="J66" i="55"/>
  <c r="M66" i="55"/>
  <c r="AT66" i="55"/>
  <c r="K66" i="55"/>
  <c r="AW66" i="55"/>
  <c r="L66" i="55"/>
  <c r="AV66" i="55"/>
  <c r="AF67" i="55"/>
  <c r="AG67" i="55"/>
  <c r="AJ67" i="55" s="1"/>
  <c r="AC67" i="55"/>
  <c r="AB67" i="55"/>
  <c r="AD67" i="55"/>
  <c r="BU63" i="35"/>
  <c r="BW63" i="33"/>
  <c r="E20" i="49"/>
  <c r="D20" i="51" s="1"/>
  <c r="C20" i="49"/>
  <c r="B20" i="51" s="1"/>
  <c r="J19" i="49"/>
  <c r="AV19" i="49" s="1"/>
  <c r="G20" i="49"/>
  <c r="AT20" i="49" s="1"/>
  <c r="F20" i="49"/>
  <c r="AW64" i="35"/>
  <c r="AM64" i="35" s="1"/>
  <c r="AU19" i="49"/>
  <c r="D64" i="50"/>
  <c r="J64" i="50" s="1"/>
  <c r="C20" i="51"/>
  <c r="AQ20" i="49"/>
  <c r="D64" i="52"/>
  <c r="P64" i="52" s="1"/>
  <c r="E64" i="50"/>
  <c r="Q64" i="50" s="1"/>
  <c r="AY64" i="33"/>
  <c r="AO64" i="33" s="1"/>
  <c r="AT64" i="33" s="1"/>
  <c r="BQ64" i="33" s="1"/>
  <c r="E64" i="52"/>
  <c r="Q64" i="52" s="1"/>
  <c r="Z64" i="51"/>
  <c r="AF64" i="51" s="1"/>
  <c r="AG64" i="49"/>
  <c r="F64" i="50"/>
  <c r="R64" i="50" s="1"/>
  <c r="F64" i="52"/>
  <c r="R64" i="52" s="1"/>
  <c r="AA64" i="51"/>
  <c r="AM64" i="51" s="1"/>
  <c r="AI64" i="49"/>
  <c r="AJ64" i="49"/>
  <c r="AK64" i="49" s="1"/>
  <c r="AH64" i="49"/>
  <c r="AF64" i="49"/>
  <c r="AE64" i="49"/>
  <c r="C64" i="52"/>
  <c r="X64" i="51"/>
  <c r="C64" i="50"/>
  <c r="AK64" i="51"/>
  <c r="AE64" i="51"/>
  <c r="B64" i="52"/>
  <c r="W64" i="51"/>
  <c r="B64" i="50"/>
  <c r="Q66" i="55" l="1"/>
  <c r="P66" i="55"/>
  <c r="H66" i="55" s="1"/>
  <c r="S66" i="55"/>
  <c r="AI67" i="55"/>
  <c r="AK67" i="55"/>
  <c r="AH67" i="55"/>
  <c r="AZ20" i="49"/>
  <c r="AL64" i="51"/>
  <c r="AP20" i="49"/>
  <c r="P64" i="50"/>
  <c r="AR20" i="49"/>
  <c r="E20" i="51"/>
  <c r="Q20" i="51" s="1"/>
  <c r="AS20" i="49"/>
  <c r="F20" i="51"/>
  <c r="BA20" i="49"/>
  <c r="N20" i="49"/>
  <c r="K20" i="49"/>
  <c r="Q20" i="49"/>
  <c r="M20" i="35"/>
  <c r="C20" i="35" s="1"/>
  <c r="Y20" i="35" s="1"/>
  <c r="R20" i="49"/>
  <c r="V20" i="49" s="1"/>
  <c r="P20" i="49"/>
  <c r="O20" i="49"/>
  <c r="M20" i="49"/>
  <c r="O20" i="33"/>
  <c r="C20" i="33" s="1"/>
  <c r="AW20" i="49"/>
  <c r="AY20" i="49"/>
  <c r="AX20" i="49"/>
  <c r="BI64" i="35"/>
  <c r="AR64" i="35"/>
  <c r="BO64" i="35" s="1"/>
  <c r="AX64" i="35"/>
  <c r="AN64" i="35" s="1"/>
  <c r="AY64" i="35"/>
  <c r="AO64" i="35" s="1"/>
  <c r="AZ64" i="35"/>
  <c r="AP64" i="35" s="1"/>
  <c r="BA64" i="35"/>
  <c r="AQ64" i="35" s="1"/>
  <c r="H20" i="51"/>
  <c r="N20" i="51"/>
  <c r="K20" i="51"/>
  <c r="O20" i="51"/>
  <c r="I20" i="51"/>
  <c r="J20" i="51"/>
  <c r="P20" i="51"/>
  <c r="J64" i="52"/>
  <c r="BE64" i="33"/>
  <c r="AL64" i="49"/>
  <c r="K64" i="52"/>
  <c r="K64" i="50"/>
  <c r="AZ64" i="33"/>
  <c r="AP64" i="33" s="1"/>
  <c r="AU64" i="33" s="1"/>
  <c r="BR64" i="33" s="1"/>
  <c r="BB64" i="33"/>
  <c r="BC64" i="33"/>
  <c r="BA64" i="33"/>
  <c r="BM64" i="33" s="1"/>
  <c r="AN64" i="49"/>
  <c r="L64" i="52"/>
  <c r="AG64" i="51"/>
  <c r="L64" i="50"/>
  <c r="AM64" i="49"/>
  <c r="N64" i="52"/>
  <c r="H64" i="52"/>
  <c r="M64" i="52"/>
  <c r="G64" i="52"/>
  <c r="AJ64" i="51"/>
  <c r="AD64" i="51"/>
  <c r="O64" i="52"/>
  <c r="I64" i="52"/>
  <c r="BK64" i="33"/>
  <c r="BC64" i="35"/>
  <c r="I64" i="50"/>
  <c r="O64" i="50"/>
  <c r="N64" i="50"/>
  <c r="H64" i="50"/>
  <c r="M64" i="50"/>
  <c r="G64" i="50"/>
  <c r="AH64" i="51"/>
  <c r="AB64" i="51"/>
  <c r="AC64" i="51"/>
  <c r="AI64" i="51"/>
  <c r="F67" i="55" l="1"/>
  <c r="AP67" i="55" s="1"/>
  <c r="AR66" i="55"/>
  <c r="E67" i="55"/>
  <c r="D67" i="55"/>
  <c r="AN67" i="55" s="1"/>
  <c r="C67" i="55"/>
  <c r="AM67" i="55" s="1"/>
  <c r="Z67" i="55"/>
  <c r="X68" i="55" s="1"/>
  <c r="V68" i="55"/>
  <c r="U68" i="55"/>
  <c r="AA67" i="55"/>
  <c r="Y68" i="55"/>
  <c r="G67" i="55"/>
  <c r="I66" i="55"/>
  <c r="AS66" i="55" s="1"/>
  <c r="BH64" i="35"/>
  <c r="G20" i="51"/>
  <c r="BB64" i="35"/>
  <c r="T20" i="49"/>
  <c r="R20" i="51"/>
  <c r="S20" i="51" s="1"/>
  <c r="T20" i="51" s="1"/>
  <c r="L20" i="51"/>
  <c r="M20" i="51"/>
  <c r="H20" i="35"/>
  <c r="AE20" i="35" s="1"/>
  <c r="N20" i="35"/>
  <c r="O20" i="35" s="1"/>
  <c r="S20" i="35"/>
  <c r="U20" i="49"/>
  <c r="S20" i="49"/>
  <c r="S20" i="33"/>
  <c r="G20" i="33" s="1"/>
  <c r="P20" i="33"/>
  <c r="D20" i="33" s="1"/>
  <c r="AB20" i="33" s="1"/>
  <c r="Q20" i="33"/>
  <c r="E20" i="33" s="1"/>
  <c r="AC20" i="33" s="1"/>
  <c r="R20" i="33"/>
  <c r="F20" i="33" s="1"/>
  <c r="AD20" i="33" s="1"/>
  <c r="BL64" i="35"/>
  <c r="AU64" i="35"/>
  <c r="BR64" i="35" s="1"/>
  <c r="BF64" i="35"/>
  <c r="BK64" i="35"/>
  <c r="AT64" i="35"/>
  <c r="BQ64" i="35" s="1"/>
  <c r="BE64" i="35"/>
  <c r="BJ64" i="35"/>
  <c r="AS64" i="35"/>
  <c r="BP64" i="35" s="1"/>
  <c r="BD64" i="35"/>
  <c r="BM64" i="35"/>
  <c r="AV64" i="35"/>
  <c r="BS64" i="35" s="1"/>
  <c r="BG64" i="35"/>
  <c r="J20" i="33"/>
  <c r="AA20" i="33"/>
  <c r="BF64" i="33"/>
  <c r="BD64" i="33"/>
  <c r="AS64" i="33"/>
  <c r="AX64" i="33" s="1"/>
  <c r="BU64" i="33" s="1"/>
  <c r="BO64" i="33"/>
  <c r="AR64" i="33"/>
  <c r="AW64" i="33" s="1"/>
  <c r="BT64" i="33" s="1"/>
  <c r="BN64" i="33"/>
  <c r="BL64" i="33"/>
  <c r="AQ64" i="33"/>
  <c r="AV64" i="33" s="1"/>
  <c r="BS64" i="33" s="1"/>
  <c r="AC64" i="49"/>
  <c r="AB65" i="49" s="1"/>
  <c r="AO67" i="55"/>
  <c r="S64" i="50"/>
  <c r="T64" i="50" s="1"/>
  <c r="AN64" i="51"/>
  <c r="AO64" i="51" s="1"/>
  <c r="S64" i="52"/>
  <c r="T64" i="52" s="1"/>
  <c r="W68" i="55" l="1"/>
  <c r="AF68" i="55" s="1"/>
  <c r="AU67" i="55"/>
  <c r="AB68" i="55"/>
  <c r="O67" i="55"/>
  <c r="Q67" i="55" s="1"/>
  <c r="K67" i="55"/>
  <c r="AG68" i="55"/>
  <c r="AI68" i="55" s="1"/>
  <c r="AX67" i="55"/>
  <c r="AE68" i="55"/>
  <c r="N67" i="55"/>
  <c r="AW67" i="55"/>
  <c r="AT67" i="55"/>
  <c r="J67" i="55"/>
  <c r="M67" i="55"/>
  <c r="AV67" i="55"/>
  <c r="AQ67" i="55"/>
  <c r="L67" i="55"/>
  <c r="H20" i="49"/>
  <c r="BN64" i="35"/>
  <c r="I20" i="33"/>
  <c r="N20" i="33"/>
  <c r="AK20" i="33" s="1"/>
  <c r="AE20" i="33"/>
  <c r="K20" i="33"/>
  <c r="V20" i="33" s="1"/>
  <c r="T20" i="33"/>
  <c r="M20" i="33"/>
  <c r="AJ20" i="33" s="1"/>
  <c r="D20" i="35"/>
  <c r="I20" i="35" s="1"/>
  <c r="AF20" i="35" s="1"/>
  <c r="H20" i="33"/>
  <c r="Z20" i="33"/>
  <c r="L20" i="33"/>
  <c r="W20" i="33" s="1"/>
  <c r="AF20" i="33"/>
  <c r="BT64" i="35"/>
  <c r="U20" i="33"/>
  <c r="AG20" i="33"/>
  <c r="P20" i="35"/>
  <c r="E20" i="35"/>
  <c r="BI64" i="33"/>
  <c r="BH64" i="33"/>
  <c r="BG64" i="33"/>
  <c r="BP64" i="33"/>
  <c r="BJ64" i="33"/>
  <c r="X65" i="49"/>
  <c r="B65" i="50" s="1"/>
  <c r="N65" i="50" s="1"/>
  <c r="AD64" i="49"/>
  <c r="Z65" i="49"/>
  <c r="Y65" i="49"/>
  <c r="X65" i="51" s="1"/>
  <c r="AA65" i="49"/>
  <c r="Z65" i="51" s="1"/>
  <c r="F65" i="52"/>
  <c r="AA65" i="51"/>
  <c r="F65" i="50"/>
  <c r="AD68" i="55" l="1"/>
  <c r="AC68" i="55"/>
  <c r="AJ68" i="55"/>
  <c r="Z68" i="55" s="1"/>
  <c r="AH68" i="55"/>
  <c r="R67" i="55"/>
  <c r="S67" i="55"/>
  <c r="P67" i="55"/>
  <c r="AK68" i="55"/>
  <c r="AH20" i="33"/>
  <c r="BU64" i="35"/>
  <c r="Y20" i="33"/>
  <c r="Z20" i="35"/>
  <c r="C65" i="52"/>
  <c r="I65" i="52" s="1"/>
  <c r="T20" i="35"/>
  <c r="AF65" i="49"/>
  <c r="X20" i="33"/>
  <c r="AI20" i="33"/>
  <c r="AL20" i="33" s="1"/>
  <c r="AM20" i="33" s="1"/>
  <c r="L20" i="49" s="1"/>
  <c r="AH65" i="49"/>
  <c r="B65" i="52"/>
  <c r="N65" i="52" s="1"/>
  <c r="AW65" i="35"/>
  <c r="AM65" i="35" s="1"/>
  <c r="Q20" i="35"/>
  <c r="G20" i="35" s="1"/>
  <c r="F20" i="35"/>
  <c r="U20" i="35"/>
  <c r="AA20" i="35"/>
  <c r="J20" i="35"/>
  <c r="AG20" i="35" s="1"/>
  <c r="BV64" i="33"/>
  <c r="BW64" i="33" s="1"/>
  <c r="AE65" i="49"/>
  <c r="E65" i="52"/>
  <c r="Q65" i="52" s="1"/>
  <c r="AI65" i="49"/>
  <c r="Y65" i="51"/>
  <c r="AE65" i="51" s="1"/>
  <c r="AG65" i="49"/>
  <c r="W65" i="51"/>
  <c r="AI65" i="51" s="1"/>
  <c r="C65" i="50"/>
  <c r="I65" i="50" s="1"/>
  <c r="AJ65" i="49"/>
  <c r="AN65" i="49" s="1"/>
  <c r="D65" i="50"/>
  <c r="P65" i="50" s="1"/>
  <c r="D65" i="52"/>
  <c r="P65" i="52" s="1"/>
  <c r="E65" i="50"/>
  <c r="Q65" i="50" s="1"/>
  <c r="AY65" i="33"/>
  <c r="AO65" i="33" s="1"/>
  <c r="AT65" i="33" s="1"/>
  <c r="H65" i="50"/>
  <c r="L65" i="50"/>
  <c r="R65" i="50"/>
  <c r="AG65" i="51"/>
  <c r="AM65" i="51"/>
  <c r="R65" i="52"/>
  <c r="L65" i="52"/>
  <c r="AD65" i="51"/>
  <c r="AJ65" i="51"/>
  <c r="AL65" i="51"/>
  <c r="AF65" i="51"/>
  <c r="AK65" i="51" l="1"/>
  <c r="AN65" i="51" s="1"/>
  <c r="AO65" i="51" s="1"/>
  <c r="H67" i="55"/>
  <c r="G68" i="55" s="1"/>
  <c r="O65" i="52"/>
  <c r="H65" i="52"/>
  <c r="O65" i="50"/>
  <c r="S65" i="50" s="1"/>
  <c r="T65" i="50" s="1"/>
  <c r="AL65" i="49"/>
  <c r="AK65" i="49"/>
  <c r="J65" i="50"/>
  <c r="K65" i="52"/>
  <c r="BQ65" i="33"/>
  <c r="BI65" i="35"/>
  <c r="AR65" i="35"/>
  <c r="BO65" i="35" s="1"/>
  <c r="AM65" i="49"/>
  <c r="AY65" i="35"/>
  <c r="AO65" i="35" s="1"/>
  <c r="AZ65" i="35"/>
  <c r="AP65" i="35" s="1"/>
  <c r="BA65" i="35"/>
  <c r="AQ65" i="35" s="1"/>
  <c r="AX65" i="35"/>
  <c r="AN65" i="35" s="1"/>
  <c r="L20" i="35"/>
  <c r="AI20" i="35" s="1"/>
  <c r="W20" i="35"/>
  <c r="AC20" i="35"/>
  <c r="R20" i="35"/>
  <c r="K20" i="35"/>
  <c r="AH20" i="35" s="1"/>
  <c r="V20" i="35"/>
  <c r="AB20" i="35"/>
  <c r="X20" i="35"/>
  <c r="M65" i="50"/>
  <c r="AH65" i="51"/>
  <c r="AC65" i="51"/>
  <c r="G65" i="50"/>
  <c r="AB65" i="51"/>
  <c r="K65" i="50"/>
  <c r="BE65" i="33"/>
  <c r="G65" i="52"/>
  <c r="M65" i="52"/>
  <c r="J65" i="52"/>
  <c r="BC65" i="33"/>
  <c r="AZ65" i="33"/>
  <c r="BA65" i="33"/>
  <c r="BB65" i="33"/>
  <c r="BK65" i="33"/>
  <c r="BC65" i="35"/>
  <c r="W69" i="55"/>
  <c r="X69" i="55"/>
  <c r="V69" i="55"/>
  <c r="AA68" i="55"/>
  <c r="U69" i="55"/>
  <c r="Y69" i="55"/>
  <c r="S65" i="52"/>
  <c r="T65" i="52" s="1"/>
  <c r="I67" i="55" l="1"/>
  <c r="E68" i="55"/>
  <c r="C68" i="55"/>
  <c r="AM68" i="55" s="1"/>
  <c r="AR67" i="55"/>
  <c r="D68" i="55"/>
  <c r="F68" i="55"/>
  <c r="AV68" i="55" s="1"/>
  <c r="AC65" i="49"/>
  <c r="AD65" i="49" s="1"/>
  <c r="AJ20" i="35"/>
  <c r="BK65" i="35"/>
  <c r="AT65" i="35"/>
  <c r="BQ65" i="35" s="1"/>
  <c r="BE65" i="35"/>
  <c r="BH65" i="35"/>
  <c r="BB65" i="35"/>
  <c r="BJ65" i="35"/>
  <c r="AS65" i="35"/>
  <c r="BP65" i="35" s="1"/>
  <c r="BD65" i="35"/>
  <c r="BM65" i="35"/>
  <c r="AV65" i="35"/>
  <c r="BS65" i="35" s="1"/>
  <c r="BG65" i="35"/>
  <c r="BL65" i="35"/>
  <c r="AU65" i="35"/>
  <c r="BR65" i="35" s="1"/>
  <c r="BF65" i="35"/>
  <c r="AD20" i="35"/>
  <c r="AS65" i="33"/>
  <c r="AX65" i="33" s="1"/>
  <c r="BU65" i="33" s="1"/>
  <c r="BO65" i="33"/>
  <c r="BD65" i="33"/>
  <c r="BM65" i="33"/>
  <c r="AQ65" i="33"/>
  <c r="AV65" i="33" s="1"/>
  <c r="BS65" i="33" s="1"/>
  <c r="BL65" i="33"/>
  <c r="AP65" i="33"/>
  <c r="AU65" i="33" s="1"/>
  <c r="BR65" i="33" s="1"/>
  <c r="AR65" i="33"/>
  <c r="AW65" i="33" s="1"/>
  <c r="BT65" i="33" s="1"/>
  <c r="BN65" i="33"/>
  <c r="AE69" i="55"/>
  <c r="AF69" i="55"/>
  <c r="AO68" i="55"/>
  <c r="AB69" i="55"/>
  <c r="AG69" i="55"/>
  <c r="AC69" i="55"/>
  <c r="N68" i="55"/>
  <c r="AQ68" i="55"/>
  <c r="AD69" i="55"/>
  <c r="AS67" i="55"/>
  <c r="K68" i="55" l="1"/>
  <c r="M68" i="55"/>
  <c r="AN68" i="55"/>
  <c r="AX68" i="55"/>
  <c r="AU68" i="55"/>
  <c r="J68" i="55"/>
  <c r="AW68" i="55"/>
  <c r="L68" i="55"/>
  <c r="O68" i="55"/>
  <c r="S68" i="55" s="1"/>
  <c r="AT68" i="55"/>
  <c r="AP68" i="55"/>
  <c r="Y66" i="49"/>
  <c r="C66" i="50" s="1"/>
  <c r="O66" i="50" s="1"/>
  <c r="AB66" i="49"/>
  <c r="F66" i="52" s="1"/>
  <c r="L66" i="52" s="1"/>
  <c r="AA66" i="49"/>
  <c r="E66" i="52" s="1"/>
  <c r="K66" i="52" s="1"/>
  <c r="X66" i="49"/>
  <c r="B66" i="52" s="1"/>
  <c r="N66" i="52" s="1"/>
  <c r="Z66" i="49"/>
  <c r="Y66" i="51" s="1"/>
  <c r="AE66" i="51" s="1"/>
  <c r="BN65" i="35"/>
  <c r="BT65" i="35"/>
  <c r="AK20" i="35"/>
  <c r="BI65" i="33"/>
  <c r="BH65" i="33"/>
  <c r="BG65" i="33"/>
  <c r="BP65" i="33"/>
  <c r="BF65" i="33"/>
  <c r="BJ65" i="33"/>
  <c r="AI69" i="55"/>
  <c r="AJ69" i="55"/>
  <c r="AK69" i="55"/>
  <c r="AH69" i="55"/>
  <c r="F66" i="50" l="1"/>
  <c r="L66" i="50" s="1"/>
  <c r="Q68" i="55"/>
  <c r="P68" i="55"/>
  <c r="H68" i="55" s="1"/>
  <c r="AR68" i="55" s="1"/>
  <c r="R68" i="55"/>
  <c r="C66" i="52"/>
  <c r="I66" i="52" s="1"/>
  <c r="X66" i="51"/>
  <c r="AD66" i="51" s="1"/>
  <c r="AA66" i="51"/>
  <c r="AG66" i="51" s="1"/>
  <c r="AK66" i="51"/>
  <c r="AG66" i="49"/>
  <c r="R66" i="52"/>
  <c r="AI66" i="49"/>
  <c r="AW66" i="35"/>
  <c r="AM66" i="35" s="1"/>
  <c r="BC66" i="35" s="1"/>
  <c r="H66" i="52"/>
  <c r="B66" i="50"/>
  <c r="N66" i="50" s="1"/>
  <c r="E66" i="50"/>
  <c r="Q66" i="50" s="1"/>
  <c r="AY66" i="33"/>
  <c r="AO66" i="33" s="1"/>
  <c r="AT66" i="33" s="1"/>
  <c r="BQ66" i="33" s="1"/>
  <c r="Z66" i="51"/>
  <c r="AL66" i="51" s="1"/>
  <c r="AE66" i="49"/>
  <c r="BU65" i="35"/>
  <c r="I66" i="50"/>
  <c r="AF66" i="49"/>
  <c r="AJ66" i="49"/>
  <c r="AL66" i="49" s="1"/>
  <c r="D66" i="52"/>
  <c r="P66" i="52" s="1"/>
  <c r="W66" i="51"/>
  <c r="AI66" i="51" s="1"/>
  <c r="D66" i="50"/>
  <c r="J66" i="50" s="1"/>
  <c r="AH66" i="49"/>
  <c r="Q66" i="52"/>
  <c r="AU20" i="49"/>
  <c r="E21" i="49"/>
  <c r="D21" i="49"/>
  <c r="J20" i="49"/>
  <c r="C21" i="49"/>
  <c r="F21" i="49"/>
  <c r="G21" i="49"/>
  <c r="BV65" i="33"/>
  <c r="BW65" i="33" s="1"/>
  <c r="Z69" i="55"/>
  <c r="R66" i="50" l="1"/>
  <c r="AJ66" i="51"/>
  <c r="AY66" i="35"/>
  <c r="AO66" i="35" s="1"/>
  <c r="BE66" i="35" s="1"/>
  <c r="AZ66" i="35"/>
  <c r="AP66" i="35" s="1"/>
  <c r="BL66" i="35" s="1"/>
  <c r="O66" i="52"/>
  <c r="S66" i="52" s="1"/>
  <c r="T66" i="52" s="1"/>
  <c r="BA66" i="35"/>
  <c r="AQ66" i="35" s="1"/>
  <c r="AV66" i="35" s="1"/>
  <c r="BS66" i="35" s="1"/>
  <c r="AM66" i="51"/>
  <c r="BI66" i="35"/>
  <c r="AR66" i="35"/>
  <c r="BO66" i="35" s="1"/>
  <c r="K66" i="50"/>
  <c r="BK66" i="33"/>
  <c r="AZ66" i="33"/>
  <c r="AP66" i="33" s="1"/>
  <c r="AU66" i="33" s="1"/>
  <c r="BR66" i="33" s="1"/>
  <c r="BB66" i="33"/>
  <c r="BN66" i="33" s="1"/>
  <c r="BC66" i="33"/>
  <c r="BO66" i="33" s="1"/>
  <c r="BE66" i="33"/>
  <c r="AF66" i="51"/>
  <c r="H66" i="50"/>
  <c r="AX66" i="35"/>
  <c r="AN66" i="35" s="1"/>
  <c r="BJ66" i="35" s="1"/>
  <c r="BA66" i="33"/>
  <c r="BM66" i="33" s="1"/>
  <c r="AC66" i="51"/>
  <c r="AH66" i="51"/>
  <c r="AM66" i="49"/>
  <c r="P66" i="50"/>
  <c r="AB66" i="51"/>
  <c r="AK66" i="49"/>
  <c r="M66" i="52"/>
  <c r="G66" i="52"/>
  <c r="F69" i="55"/>
  <c r="AP69" i="55" s="1"/>
  <c r="AN66" i="49"/>
  <c r="M66" i="50"/>
  <c r="G66" i="50"/>
  <c r="J66" i="52"/>
  <c r="BF66" i="35"/>
  <c r="BM66" i="35"/>
  <c r="F21" i="51"/>
  <c r="BA21" i="49"/>
  <c r="AT21" i="49"/>
  <c r="Q21" i="49"/>
  <c r="AZ21" i="49"/>
  <c r="P21" i="49"/>
  <c r="AS21" i="49"/>
  <c r="E21" i="51"/>
  <c r="AP21" i="49"/>
  <c r="R21" i="49"/>
  <c r="AW21" i="49"/>
  <c r="O21" i="33"/>
  <c r="M21" i="49"/>
  <c r="K21" i="49"/>
  <c r="M21" i="35"/>
  <c r="C21" i="35" s="1"/>
  <c r="B21" i="51"/>
  <c r="AV20" i="49"/>
  <c r="AQ21" i="49"/>
  <c r="C21" i="51"/>
  <c r="AX21" i="49"/>
  <c r="N21" i="49"/>
  <c r="D21" i="51"/>
  <c r="AR21" i="49"/>
  <c r="O21" i="49"/>
  <c r="AY21" i="49"/>
  <c r="D69" i="55"/>
  <c r="AN69" i="55" s="1"/>
  <c r="G69" i="55"/>
  <c r="AQ69" i="55" s="1"/>
  <c r="I68" i="55"/>
  <c r="AS68" i="55" s="1"/>
  <c r="C69" i="55"/>
  <c r="E69" i="55"/>
  <c r="AA69" i="55"/>
  <c r="V70" i="55"/>
  <c r="X70" i="55"/>
  <c r="W70" i="55"/>
  <c r="U70" i="55"/>
  <c r="Y70" i="55"/>
  <c r="S66" i="50" l="1"/>
  <c r="T66" i="50" s="1"/>
  <c r="AR66" i="33"/>
  <c r="AW66" i="33" s="1"/>
  <c r="BT66" i="33" s="1"/>
  <c r="AN66" i="51"/>
  <c r="AO66" i="51" s="1"/>
  <c r="BG66" i="35"/>
  <c r="BB66" i="35"/>
  <c r="BK66" i="35"/>
  <c r="AU66" i="35"/>
  <c r="BR66" i="35" s="1"/>
  <c r="AT66" i="35"/>
  <c r="BQ66" i="35" s="1"/>
  <c r="BL66" i="33"/>
  <c r="BP66" i="33" s="1"/>
  <c r="AQ66" i="33"/>
  <c r="AV66" i="33" s="1"/>
  <c r="BS66" i="33" s="1"/>
  <c r="AS66" i="33"/>
  <c r="AX66" i="33" s="1"/>
  <c r="BU66" i="33" s="1"/>
  <c r="BD66" i="35"/>
  <c r="BD66" i="33"/>
  <c r="AS66" i="35"/>
  <c r="BP66" i="35" s="1"/>
  <c r="BH66" i="35"/>
  <c r="AC66" i="49"/>
  <c r="AD66" i="49" s="1"/>
  <c r="AU69" i="55"/>
  <c r="BN66" i="35"/>
  <c r="Y21" i="35"/>
  <c r="S21" i="35"/>
  <c r="H21" i="35"/>
  <c r="AE21" i="35" s="1"/>
  <c r="O21" i="51"/>
  <c r="I21" i="51"/>
  <c r="U21" i="49"/>
  <c r="S21" i="49"/>
  <c r="V21" i="49"/>
  <c r="T21" i="49"/>
  <c r="R21" i="33"/>
  <c r="F21" i="33" s="1"/>
  <c r="AD21" i="33" s="1"/>
  <c r="Q21" i="33"/>
  <c r="E21" i="33" s="1"/>
  <c r="AC21" i="33" s="1"/>
  <c r="S21" i="33"/>
  <c r="G21" i="33" s="1"/>
  <c r="AE21" i="33" s="1"/>
  <c r="P21" i="33"/>
  <c r="D21" i="33" s="1"/>
  <c r="AB21" i="33" s="1"/>
  <c r="C21" i="33"/>
  <c r="H21" i="51"/>
  <c r="N21" i="51"/>
  <c r="G21" i="51"/>
  <c r="M21" i="51"/>
  <c r="P21" i="51"/>
  <c r="J21" i="51"/>
  <c r="N21" i="35"/>
  <c r="Q21" i="51"/>
  <c r="K21" i="51"/>
  <c r="L21" i="51"/>
  <c r="R21" i="51"/>
  <c r="BH66" i="33"/>
  <c r="BF66" i="33"/>
  <c r="AX69" i="55"/>
  <c r="AT69" i="55"/>
  <c r="AW69" i="55"/>
  <c r="AM69" i="55"/>
  <c r="N69" i="55"/>
  <c r="AO69" i="55"/>
  <c r="M69" i="55"/>
  <c r="L69" i="55"/>
  <c r="AV69" i="55"/>
  <c r="J69" i="55"/>
  <c r="K69" i="55"/>
  <c r="O69" i="55"/>
  <c r="S69" i="55" s="1"/>
  <c r="AG70" i="55"/>
  <c r="AB70" i="55"/>
  <c r="AD70" i="55"/>
  <c r="AE70" i="55"/>
  <c r="AC70" i="55"/>
  <c r="AF70" i="55"/>
  <c r="BT66" i="35" l="1"/>
  <c r="BU66" i="35" s="1"/>
  <c r="BI66" i="33"/>
  <c r="BG66" i="33"/>
  <c r="BJ66" i="33"/>
  <c r="X67" i="49"/>
  <c r="B67" i="50" s="1"/>
  <c r="H67" i="50" s="1"/>
  <c r="Z67" i="49"/>
  <c r="D67" i="50" s="1"/>
  <c r="P67" i="50" s="1"/>
  <c r="AA67" i="49"/>
  <c r="Z67" i="51" s="1"/>
  <c r="AL67" i="51" s="1"/>
  <c r="Y67" i="49"/>
  <c r="AB67" i="49"/>
  <c r="F67" i="50" s="1"/>
  <c r="R67" i="50" s="1"/>
  <c r="H21" i="49"/>
  <c r="I21" i="33"/>
  <c r="H21" i="33"/>
  <c r="S21" i="51"/>
  <c r="T21" i="51" s="1"/>
  <c r="O21" i="35"/>
  <c r="D21" i="35"/>
  <c r="T21" i="33"/>
  <c r="K21" i="33"/>
  <c r="N21" i="33"/>
  <c r="AA21" i="33"/>
  <c r="Z21" i="33"/>
  <c r="J21" i="33"/>
  <c r="L21" i="33"/>
  <c r="M21" i="33"/>
  <c r="BV66" i="33"/>
  <c r="Q69" i="55"/>
  <c r="R69" i="55"/>
  <c r="P69" i="55"/>
  <c r="AH70" i="55"/>
  <c r="AJ70" i="55"/>
  <c r="AK70" i="55"/>
  <c r="AI70" i="55"/>
  <c r="W67" i="51" l="1"/>
  <c r="AC67" i="51" s="1"/>
  <c r="E67" i="50"/>
  <c r="Q67" i="50" s="1"/>
  <c r="N67" i="50"/>
  <c r="B67" i="52"/>
  <c r="H67" i="52" s="1"/>
  <c r="AI67" i="49"/>
  <c r="AY67" i="33"/>
  <c r="BK67" i="33" s="1"/>
  <c r="C67" i="50"/>
  <c r="I67" i="50" s="1"/>
  <c r="Y67" i="51"/>
  <c r="AK67" i="51" s="1"/>
  <c r="J67" i="50"/>
  <c r="D67" i="52"/>
  <c r="J67" i="52" s="1"/>
  <c r="AF67" i="51"/>
  <c r="E67" i="52"/>
  <c r="Q67" i="52" s="1"/>
  <c r="AE67" i="49"/>
  <c r="AW67" i="35"/>
  <c r="AM67" i="35" s="1"/>
  <c r="BC67" i="35" s="1"/>
  <c r="N67" i="52"/>
  <c r="AJ67" i="49"/>
  <c r="AN67" i="49" s="1"/>
  <c r="AH67" i="49"/>
  <c r="AF67" i="49"/>
  <c r="F67" i="52"/>
  <c r="AA67" i="51"/>
  <c r="AG67" i="49"/>
  <c r="X67" i="51"/>
  <c r="C67" i="52"/>
  <c r="L67" i="50"/>
  <c r="AI67" i="51"/>
  <c r="AF21" i="33"/>
  <c r="H69" i="55"/>
  <c r="G70" i="55" s="1"/>
  <c r="AQ70" i="55" s="1"/>
  <c r="BW66" i="33"/>
  <c r="P21" i="35"/>
  <c r="E21" i="35"/>
  <c r="AJ21" i="33"/>
  <c r="X21" i="33"/>
  <c r="AH21" i="33"/>
  <c r="V21" i="33"/>
  <c r="AG21" i="33"/>
  <c r="U21" i="33"/>
  <c r="AK21" i="33"/>
  <c r="Y21" i="33"/>
  <c r="AI21" i="33"/>
  <c r="W21" i="33"/>
  <c r="Z21" i="35"/>
  <c r="I21" i="35"/>
  <c r="AF21" i="35" s="1"/>
  <c r="T21" i="35"/>
  <c r="Z70" i="55"/>
  <c r="X71" i="55" s="1"/>
  <c r="K67" i="50" l="1"/>
  <c r="BA67" i="33"/>
  <c r="BM67" i="33" s="1"/>
  <c r="AO67" i="33"/>
  <c r="AT67" i="33" s="1"/>
  <c r="BQ67" i="33" s="1"/>
  <c r="K67" i="52"/>
  <c r="P67" i="52"/>
  <c r="O67" i="50"/>
  <c r="S67" i="50" s="1"/>
  <c r="T67" i="50" s="1"/>
  <c r="M67" i="50"/>
  <c r="AE67" i="51"/>
  <c r="BC67" i="33"/>
  <c r="BO67" i="33" s="1"/>
  <c r="G67" i="50"/>
  <c r="AZ67" i="33"/>
  <c r="AP67" i="33" s="1"/>
  <c r="AU67" i="33" s="1"/>
  <c r="BR67" i="33" s="1"/>
  <c r="BB67" i="33"/>
  <c r="BN67" i="33" s="1"/>
  <c r="AR67" i="33"/>
  <c r="AW67" i="33" s="1"/>
  <c r="BT67" i="33" s="1"/>
  <c r="AK67" i="49"/>
  <c r="AZ67" i="35"/>
  <c r="AP67" i="35" s="1"/>
  <c r="BL67" i="35" s="1"/>
  <c r="BA67" i="35"/>
  <c r="AQ67" i="35" s="1"/>
  <c r="BG67" i="35" s="1"/>
  <c r="AR67" i="35"/>
  <c r="BO67" i="35" s="1"/>
  <c r="BI67" i="35"/>
  <c r="AY67" i="35"/>
  <c r="AO67" i="35" s="1"/>
  <c r="BK67" i="35" s="1"/>
  <c r="M67" i="52"/>
  <c r="AX67" i="35"/>
  <c r="AN67" i="35" s="1"/>
  <c r="BJ67" i="35" s="1"/>
  <c r="AH67" i="51"/>
  <c r="R67" i="52"/>
  <c r="L67" i="52"/>
  <c r="AM67" i="51"/>
  <c r="AG67" i="51"/>
  <c r="AB67" i="51"/>
  <c r="G67" i="52"/>
  <c r="I67" i="52"/>
  <c r="O67" i="52"/>
  <c r="AM67" i="49"/>
  <c r="AL67" i="49"/>
  <c r="AJ67" i="51"/>
  <c r="AN67" i="51" s="1"/>
  <c r="AO67" i="51" s="1"/>
  <c r="AD67" i="51"/>
  <c r="C70" i="55"/>
  <c r="AM70" i="55" s="1"/>
  <c r="D70" i="55"/>
  <c r="AN70" i="55" s="1"/>
  <c r="Y71" i="55"/>
  <c r="AR69" i="55"/>
  <c r="F70" i="55"/>
  <c r="AP70" i="55" s="1"/>
  <c r="I69" i="55"/>
  <c r="AS69" i="55" s="1"/>
  <c r="E70" i="55"/>
  <c r="AA21" i="35"/>
  <c r="J21" i="35"/>
  <c r="AG21" i="35" s="1"/>
  <c r="U21" i="35"/>
  <c r="Q21" i="35"/>
  <c r="F21" i="35"/>
  <c r="AL21" i="33"/>
  <c r="U71" i="55"/>
  <c r="W71" i="55"/>
  <c r="AA70" i="55"/>
  <c r="V71" i="55"/>
  <c r="AQ67" i="33" l="1"/>
  <c r="AV67" i="33" s="1"/>
  <c r="BS67" i="33" s="1"/>
  <c r="BE67" i="33"/>
  <c r="AV67" i="35"/>
  <c r="BS67" i="35" s="1"/>
  <c r="BL67" i="33"/>
  <c r="BP67" i="33" s="1"/>
  <c r="BD67" i="33"/>
  <c r="AS67" i="33"/>
  <c r="AX67" i="33" s="1"/>
  <c r="BU67" i="33" s="1"/>
  <c r="S67" i="52"/>
  <c r="T67" i="52" s="1"/>
  <c r="BF67" i="35"/>
  <c r="BF67" i="33"/>
  <c r="BD67" i="35"/>
  <c r="BH67" i="33"/>
  <c r="BE67" i="35"/>
  <c r="AT67" i="35"/>
  <c r="BQ67" i="35" s="1"/>
  <c r="AU67" i="35"/>
  <c r="BR67" i="35" s="1"/>
  <c r="AC67" i="49"/>
  <c r="Y68" i="49" s="1"/>
  <c r="X68" i="51" s="1"/>
  <c r="AD68" i="51" s="1"/>
  <c r="BM67" i="35"/>
  <c r="BN67" i="35" s="1"/>
  <c r="BH67" i="35"/>
  <c r="AS67" i="35"/>
  <c r="BP67" i="35" s="1"/>
  <c r="BB67" i="35"/>
  <c r="AW70" i="55"/>
  <c r="AX70" i="55"/>
  <c r="AO70" i="55"/>
  <c r="L70" i="55"/>
  <c r="AV70" i="55"/>
  <c r="N70" i="55"/>
  <c r="M70" i="55"/>
  <c r="AT70" i="55"/>
  <c r="J70" i="55"/>
  <c r="K70" i="55"/>
  <c r="AU70" i="55"/>
  <c r="O70" i="55"/>
  <c r="Q70" i="55" s="1"/>
  <c r="AM21" i="33"/>
  <c r="L21" i="49" s="1"/>
  <c r="AB21" i="35"/>
  <c r="K21" i="35"/>
  <c r="AH21" i="35" s="1"/>
  <c r="V21" i="35"/>
  <c r="G21" i="35"/>
  <c r="R21" i="35"/>
  <c r="AE71" i="55"/>
  <c r="AF71" i="55"/>
  <c r="AB71" i="55"/>
  <c r="AD71" i="55"/>
  <c r="AC71" i="55"/>
  <c r="AG71" i="55"/>
  <c r="AK71" i="55" s="1"/>
  <c r="BG67" i="33" l="1"/>
  <c r="BJ67" i="33"/>
  <c r="BV67" i="33"/>
  <c r="BW67" i="33" s="1"/>
  <c r="BI67" i="33"/>
  <c r="AA68" i="49"/>
  <c r="E68" i="52" s="1"/>
  <c r="C68" i="52"/>
  <c r="I68" i="52" s="1"/>
  <c r="C68" i="50"/>
  <c r="O68" i="50" s="1"/>
  <c r="AD67" i="49"/>
  <c r="X68" i="49"/>
  <c r="W68" i="51" s="1"/>
  <c r="AI68" i="51" s="1"/>
  <c r="AB68" i="49"/>
  <c r="AA68" i="51" s="1"/>
  <c r="BT67" i="35"/>
  <c r="BU67" i="35" s="1"/>
  <c r="Z68" i="49"/>
  <c r="D68" i="52" s="1"/>
  <c r="AJ68" i="51"/>
  <c r="P70" i="55"/>
  <c r="R70" i="55"/>
  <c r="S70" i="55"/>
  <c r="L21" i="35"/>
  <c r="AI21" i="35" s="1"/>
  <c r="AJ21" i="35" s="1"/>
  <c r="W21" i="35"/>
  <c r="AC21" i="35"/>
  <c r="AD21" i="35" s="1"/>
  <c r="X21" i="35"/>
  <c r="AJ71" i="55"/>
  <c r="AI71" i="55"/>
  <c r="AH71" i="55"/>
  <c r="B68" i="50" l="1"/>
  <c r="H68" i="50" s="1"/>
  <c r="O68" i="52"/>
  <c r="F68" i="52"/>
  <c r="L68" i="52" s="1"/>
  <c r="F68" i="50"/>
  <c r="L68" i="50" s="1"/>
  <c r="I68" i="50"/>
  <c r="Z68" i="51"/>
  <c r="AF68" i="51" s="1"/>
  <c r="E68" i="50"/>
  <c r="K68" i="50" s="1"/>
  <c r="AE68" i="49"/>
  <c r="AF68" i="49"/>
  <c r="B68" i="52"/>
  <c r="H68" i="52" s="1"/>
  <c r="AJ68" i="49"/>
  <c r="AL68" i="49" s="1"/>
  <c r="AW68" i="35"/>
  <c r="AY68" i="35" s="1"/>
  <c r="AO68" i="35" s="1"/>
  <c r="AG68" i="49"/>
  <c r="AI68" i="49"/>
  <c r="AY68" i="33"/>
  <c r="AZ68" i="33" s="1"/>
  <c r="D68" i="50"/>
  <c r="Y68" i="51"/>
  <c r="AE68" i="51" s="1"/>
  <c r="AH68" i="49"/>
  <c r="AK68" i="49"/>
  <c r="AM68" i="51"/>
  <c r="AG68" i="51"/>
  <c r="H70" i="55"/>
  <c r="G71" i="55" s="1"/>
  <c r="AQ71" i="55" s="1"/>
  <c r="R68" i="52"/>
  <c r="AC68" i="51"/>
  <c r="J68" i="52"/>
  <c r="P68" i="52"/>
  <c r="K68" i="52"/>
  <c r="Q68" i="52"/>
  <c r="AK21" i="35"/>
  <c r="Z71" i="55"/>
  <c r="W72" i="55" s="1"/>
  <c r="N68" i="50" l="1"/>
  <c r="AM68" i="49"/>
  <c r="Q68" i="50"/>
  <c r="AL68" i="51"/>
  <c r="G68" i="50"/>
  <c r="AO68" i="33"/>
  <c r="BE68" i="33" s="1"/>
  <c r="R68" i="50"/>
  <c r="N68" i="52"/>
  <c r="S68" i="52" s="1"/>
  <c r="T68" i="52" s="1"/>
  <c r="M68" i="52"/>
  <c r="G68" i="52"/>
  <c r="AZ68" i="35"/>
  <c r="AP68" i="35" s="1"/>
  <c r="BF68" i="35" s="1"/>
  <c r="AM68" i="35"/>
  <c r="BI68" i="35" s="1"/>
  <c r="J68" i="50"/>
  <c r="AN68" i="49"/>
  <c r="P68" i="50"/>
  <c r="AB68" i="51"/>
  <c r="BA68" i="35"/>
  <c r="AQ68" i="35" s="1"/>
  <c r="AV68" i="35" s="1"/>
  <c r="BS68" i="35" s="1"/>
  <c r="AX68" i="35"/>
  <c r="AN68" i="35" s="1"/>
  <c r="BD68" i="35" s="1"/>
  <c r="AK68" i="51"/>
  <c r="AN68" i="51" s="1"/>
  <c r="AO68" i="51" s="1"/>
  <c r="AH68" i="51"/>
  <c r="BA68" i="33"/>
  <c r="AQ68" i="33" s="1"/>
  <c r="BK68" i="33"/>
  <c r="BC68" i="33"/>
  <c r="BO68" i="33" s="1"/>
  <c r="BB68" i="33"/>
  <c r="BN68" i="33" s="1"/>
  <c r="M68" i="50"/>
  <c r="I70" i="55"/>
  <c r="AS70" i="55" s="1"/>
  <c r="F71" i="55"/>
  <c r="AP71" i="55" s="1"/>
  <c r="D71" i="55"/>
  <c r="AN71" i="55" s="1"/>
  <c r="E71" i="55"/>
  <c r="AO71" i="55" s="1"/>
  <c r="AR70" i="55"/>
  <c r="AP68" i="33"/>
  <c r="BL68" i="33"/>
  <c r="C71" i="55"/>
  <c r="AM71" i="55" s="1"/>
  <c r="BE68" i="35"/>
  <c r="BK68" i="35"/>
  <c r="AT68" i="35"/>
  <c r="BQ68" i="35" s="1"/>
  <c r="Y72" i="55"/>
  <c r="V72" i="55"/>
  <c r="AA71" i="55"/>
  <c r="U72" i="55"/>
  <c r="AU21" i="49"/>
  <c r="C22" i="49"/>
  <c r="D22" i="49"/>
  <c r="J21" i="49"/>
  <c r="G22" i="49"/>
  <c r="E22" i="49"/>
  <c r="F22" i="49"/>
  <c r="X72" i="55"/>
  <c r="AT68" i="33" l="1"/>
  <c r="BQ68" i="33" s="1"/>
  <c r="S68" i="50"/>
  <c r="T68" i="50" s="1"/>
  <c r="AC68" i="49"/>
  <c r="Y69" i="49" s="1"/>
  <c r="X69" i="51" s="1"/>
  <c r="AD69" i="51" s="1"/>
  <c r="BM68" i="35"/>
  <c r="AR68" i="33"/>
  <c r="BH68" i="33" s="1"/>
  <c r="BL68" i="35"/>
  <c r="AU68" i="35"/>
  <c r="BR68" i="35" s="1"/>
  <c r="BD68" i="33"/>
  <c r="AR68" i="35"/>
  <c r="BO68" i="35" s="1"/>
  <c r="BM68" i="33"/>
  <c r="BP68" i="33" s="1"/>
  <c r="BC68" i="35"/>
  <c r="BB68" i="35"/>
  <c r="BH68" i="35"/>
  <c r="AS68" i="35"/>
  <c r="BP68" i="35" s="1"/>
  <c r="BG68" i="35"/>
  <c r="BJ68" i="35"/>
  <c r="AS68" i="33"/>
  <c r="AX68" i="33" s="1"/>
  <c r="BU68" i="33" s="1"/>
  <c r="AT71" i="55"/>
  <c r="K71" i="55"/>
  <c r="AX71" i="55"/>
  <c r="AW71" i="55"/>
  <c r="O71" i="55"/>
  <c r="Q71" i="55" s="1"/>
  <c r="L71" i="55"/>
  <c r="AD68" i="49"/>
  <c r="J71" i="55"/>
  <c r="M71" i="55"/>
  <c r="N71" i="55"/>
  <c r="AE72" i="55"/>
  <c r="AV71" i="55"/>
  <c r="AV68" i="33"/>
  <c r="BS68" i="33" s="1"/>
  <c r="BG68" i="33"/>
  <c r="AU71" i="55"/>
  <c r="AU68" i="33"/>
  <c r="BR68" i="33" s="1"/>
  <c r="BF68" i="33"/>
  <c r="BN68" i="35"/>
  <c r="AD72" i="55"/>
  <c r="AF72" i="55"/>
  <c r="AG72" i="55"/>
  <c r="AK72" i="55" s="1"/>
  <c r="AB72" i="55"/>
  <c r="AC72" i="55"/>
  <c r="E22" i="51"/>
  <c r="AZ22" i="49"/>
  <c r="P22" i="49"/>
  <c r="AS22" i="49"/>
  <c r="F22" i="51"/>
  <c r="AT22" i="49"/>
  <c r="Q22" i="49"/>
  <c r="BA22" i="49"/>
  <c r="AV21" i="49"/>
  <c r="C22" i="51"/>
  <c r="AQ22" i="49"/>
  <c r="AX22" i="49"/>
  <c r="N22" i="49"/>
  <c r="AW22" i="49"/>
  <c r="O22" i="33"/>
  <c r="C22" i="33" s="1"/>
  <c r="B22" i="51"/>
  <c r="R22" i="49"/>
  <c r="AP22" i="49"/>
  <c r="K22" i="49"/>
  <c r="M22" i="35"/>
  <c r="C22" i="35" s="1"/>
  <c r="M22" i="49"/>
  <c r="D22" i="51"/>
  <c r="O22" i="49"/>
  <c r="AY22" i="49"/>
  <c r="AR22" i="49"/>
  <c r="AW68" i="33" l="1"/>
  <c r="BT68" i="33" s="1"/>
  <c r="X69" i="49"/>
  <c r="W69" i="51" s="1"/>
  <c r="C69" i="52"/>
  <c r="O69" i="52" s="1"/>
  <c r="C69" i="50"/>
  <c r="I69" i="50" s="1"/>
  <c r="Z69" i="49"/>
  <c r="AB69" i="49"/>
  <c r="AA69" i="49"/>
  <c r="E69" i="50" s="1"/>
  <c r="BT68" i="35"/>
  <c r="BU68" i="35" s="1"/>
  <c r="AY69" i="33"/>
  <c r="BB69" i="33" s="1"/>
  <c r="AR69" i="33" s="1"/>
  <c r="AW69" i="33" s="1"/>
  <c r="BT69" i="33" s="1"/>
  <c r="BJ68" i="33"/>
  <c r="BI68" i="33"/>
  <c r="AI69" i="49"/>
  <c r="R71" i="55"/>
  <c r="AI72" i="55"/>
  <c r="B69" i="50"/>
  <c r="H69" i="50" s="1"/>
  <c r="AJ72" i="55"/>
  <c r="AH69" i="49"/>
  <c r="E69" i="52"/>
  <c r="Z69" i="51"/>
  <c r="AA69" i="51"/>
  <c r="AM69" i="51" s="1"/>
  <c r="P71" i="55"/>
  <c r="S71" i="55"/>
  <c r="AJ69" i="49"/>
  <c r="AN69" i="49" s="1"/>
  <c r="D69" i="52"/>
  <c r="D69" i="50"/>
  <c r="Y69" i="51"/>
  <c r="AE69" i="49"/>
  <c r="BV68" i="33"/>
  <c r="BW68" i="33" s="1"/>
  <c r="AF69" i="49"/>
  <c r="F69" i="52"/>
  <c r="F69" i="50"/>
  <c r="AH72" i="55"/>
  <c r="AJ69" i="51"/>
  <c r="AC69" i="51"/>
  <c r="AI69" i="51"/>
  <c r="H22" i="35"/>
  <c r="AE22" i="35" s="1"/>
  <c r="Y22" i="35"/>
  <c r="S22" i="35"/>
  <c r="S22" i="49"/>
  <c r="V22" i="49"/>
  <c r="T22" i="49"/>
  <c r="U22" i="49"/>
  <c r="H22" i="51"/>
  <c r="G22" i="51"/>
  <c r="N22" i="51"/>
  <c r="M22" i="51"/>
  <c r="R22" i="51"/>
  <c r="L22" i="51"/>
  <c r="P22" i="33"/>
  <c r="D22" i="33" s="1"/>
  <c r="AB22" i="33" s="1"/>
  <c r="Q22" i="33"/>
  <c r="E22" i="33" s="1"/>
  <c r="AC22" i="33" s="1"/>
  <c r="R22" i="33"/>
  <c r="F22" i="33" s="1"/>
  <c r="AD22" i="33" s="1"/>
  <c r="S22" i="33"/>
  <c r="G22" i="33" s="1"/>
  <c r="AE22" i="33" s="1"/>
  <c r="O22" i="51"/>
  <c r="I22" i="51"/>
  <c r="J22" i="33"/>
  <c r="AA22" i="33"/>
  <c r="P22" i="51"/>
  <c r="J22" i="51"/>
  <c r="N22" i="35"/>
  <c r="K22" i="51"/>
  <c r="Q22" i="51"/>
  <c r="AO69" i="33" l="1"/>
  <c r="AT69" i="33" s="1"/>
  <c r="BQ69" i="33" s="1"/>
  <c r="AW69" i="35"/>
  <c r="AM69" i="35" s="1"/>
  <c r="O69" i="50"/>
  <c r="B69" i="52"/>
  <c r="H69" i="52" s="1"/>
  <c r="I69" i="52"/>
  <c r="AG69" i="49"/>
  <c r="BK69" i="33"/>
  <c r="BA69" i="33"/>
  <c r="AQ69" i="33" s="1"/>
  <c r="AV69" i="33" s="1"/>
  <c r="BS69" i="33" s="1"/>
  <c r="BN69" i="33"/>
  <c r="N69" i="52"/>
  <c r="BC69" i="33"/>
  <c r="AS69" i="33" s="1"/>
  <c r="BI69" i="33" s="1"/>
  <c r="AZ69" i="33"/>
  <c r="N69" i="50"/>
  <c r="H71" i="55"/>
  <c r="E72" i="55" s="1"/>
  <c r="AO72" i="55" s="1"/>
  <c r="K69" i="50"/>
  <c r="Q69" i="50"/>
  <c r="Z72" i="55"/>
  <c r="X73" i="55" s="1"/>
  <c r="M69" i="52"/>
  <c r="G69" i="52"/>
  <c r="AF69" i="51"/>
  <c r="AL69" i="51"/>
  <c r="K69" i="52"/>
  <c r="Q69" i="52"/>
  <c r="AL69" i="49"/>
  <c r="AG69" i="51"/>
  <c r="AK69" i="49"/>
  <c r="AM69" i="49"/>
  <c r="AB69" i="51"/>
  <c r="BH69" i="33"/>
  <c r="AK69" i="51"/>
  <c r="AE69" i="51"/>
  <c r="R69" i="50"/>
  <c r="L69" i="50"/>
  <c r="M69" i="50"/>
  <c r="AX69" i="35"/>
  <c r="R69" i="52"/>
  <c r="L69" i="52"/>
  <c r="P69" i="50"/>
  <c r="J69" i="50"/>
  <c r="G69" i="50"/>
  <c r="AH69" i="51"/>
  <c r="J69" i="52"/>
  <c r="P69" i="52"/>
  <c r="AP69" i="33"/>
  <c r="BL69" i="33"/>
  <c r="I22" i="33"/>
  <c r="H22" i="49"/>
  <c r="H22" i="33"/>
  <c r="T22" i="33"/>
  <c r="O22" i="35"/>
  <c r="D22" i="35"/>
  <c r="S22" i="51"/>
  <c r="T22" i="51" s="1"/>
  <c r="N22" i="33"/>
  <c r="M22" i="33"/>
  <c r="Z22" i="33"/>
  <c r="L22" i="33"/>
  <c r="K22" i="33"/>
  <c r="AG22" i="33"/>
  <c r="U22" i="33"/>
  <c r="AY69" i="35" l="1"/>
  <c r="AO69" i="35" s="1"/>
  <c r="BE69" i="35" s="1"/>
  <c r="BE69" i="33"/>
  <c r="BM69" i="33"/>
  <c r="BA69" i="35"/>
  <c r="AQ69" i="35" s="1"/>
  <c r="AZ69" i="35"/>
  <c r="AP69" i="35" s="1"/>
  <c r="BG69" i="33"/>
  <c r="BO69" i="33"/>
  <c r="D72" i="55"/>
  <c r="AN72" i="55" s="1"/>
  <c r="AX69" i="33"/>
  <c r="BU69" i="33" s="1"/>
  <c r="BD69" i="33"/>
  <c r="G72" i="55"/>
  <c r="AQ72" i="55" s="1"/>
  <c r="Y73" i="55"/>
  <c r="C72" i="55"/>
  <c r="AM72" i="55" s="1"/>
  <c r="I71" i="55"/>
  <c r="AS71" i="55" s="1"/>
  <c r="F72" i="55"/>
  <c r="AP72" i="55" s="1"/>
  <c r="AR71" i="55"/>
  <c r="S69" i="52"/>
  <c r="T69" i="52" s="1"/>
  <c r="AC69" i="49"/>
  <c r="X70" i="49" s="1"/>
  <c r="AN69" i="51"/>
  <c r="AO69" i="51" s="1"/>
  <c r="V73" i="55"/>
  <c r="U73" i="55"/>
  <c r="AA72" i="55"/>
  <c r="W73" i="55"/>
  <c r="BP69" i="33"/>
  <c r="S69" i="50"/>
  <c r="T69" i="50" s="1"/>
  <c r="BL69" i="35"/>
  <c r="AU69" i="35"/>
  <c r="BR69" i="35" s="1"/>
  <c r="BF69" i="35"/>
  <c r="AR69" i="35"/>
  <c r="BO69" i="35" s="1"/>
  <c r="BC69" i="35"/>
  <c r="BI69" i="35"/>
  <c r="BG69" i="35"/>
  <c r="BM69" i="35"/>
  <c r="AV69" i="35"/>
  <c r="BS69" i="35" s="1"/>
  <c r="AN69" i="35"/>
  <c r="AU69" i="33"/>
  <c r="BR69" i="33" s="1"/>
  <c r="BF69" i="33"/>
  <c r="BJ69" i="33"/>
  <c r="AJ22" i="33"/>
  <c r="X22" i="33"/>
  <c r="AK22" i="33"/>
  <c r="Y22" i="33"/>
  <c r="AH22" i="33"/>
  <c r="V22" i="33"/>
  <c r="AF22" i="33"/>
  <c r="I22" i="35"/>
  <c r="AF22" i="35" s="1"/>
  <c r="Z22" i="35"/>
  <c r="T22" i="35"/>
  <c r="W22" i="33"/>
  <c r="AI22" i="33"/>
  <c r="P22" i="35"/>
  <c r="E22" i="35"/>
  <c r="BV69" i="33" l="1"/>
  <c r="BW69" i="33" s="1"/>
  <c r="AT69" i="35"/>
  <c r="BQ69" i="35" s="1"/>
  <c r="BH69" i="35"/>
  <c r="BK69" i="35"/>
  <c r="BB69" i="35"/>
  <c r="N72" i="55"/>
  <c r="AU72" i="55"/>
  <c r="O72" i="55"/>
  <c r="R72" i="55" s="1"/>
  <c r="J72" i="55"/>
  <c r="M72" i="55"/>
  <c r="L72" i="55"/>
  <c r="AW72" i="55"/>
  <c r="AA70" i="49"/>
  <c r="E70" i="52" s="1"/>
  <c r="Q70" i="52" s="1"/>
  <c r="K72" i="55"/>
  <c r="AT72" i="55"/>
  <c r="AV72" i="55"/>
  <c r="AX72" i="55"/>
  <c r="Y70" i="49"/>
  <c r="C70" i="52" s="1"/>
  <c r="O70" i="52" s="1"/>
  <c r="AD69" i="49"/>
  <c r="AB70" i="49"/>
  <c r="AA70" i="51" s="1"/>
  <c r="AG70" i="51" s="1"/>
  <c r="Z70" i="49"/>
  <c r="B70" i="50"/>
  <c r="H70" i="50" s="1"/>
  <c r="W70" i="51"/>
  <c r="AC70" i="51" s="1"/>
  <c r="B70" i="52"/>
  <c r="H70" i="52" s="1"/>
  <c r="AF73" i="55"/>
  <c r="AE73" i="55"/>
  <c r="AD73" i="55"/>
  <c r="AB73" i="55"/>
  <c r="AC73" i="55"/>
  <c r="AG73" i="55"/>
  <c r="AI73" i="55" s="1"/>
  <c r="BD69" i="35"/>
  <c r="AS69" i="35"/>
  <c r="BP69" i="35" s="1"/>
  <c r="BJ69" i="35"/>
  <c r="BN69" i="35" s="1"/>
  <c r="AA22" i="35"/>
  <c r="J22" i="35"/>
  <c r="AG22" i="35" s="1"/>
  <c r="U22" i="35"/>
  <c r="Q22" i="35"/>
  <c r="F22" i="35"/>
  <c r="AL22" i="33"/>
  <c r="AM22" i="33" s="1"/>
  <c r="L22" i="49" s="1"/>
  <c r="BT69" i="35" l="1"/>
  <c r="BU69" i="35" s="1"/>
  <c r="S72" i="55"/>
  <c r="H72" i="55" s="1"/>
  <c r="G73" i="55" s="1"/>
  <c r="AQ73" i="55" s="1"/>
  <c r="E70" i="50"/>
  <c r="K70" i="50" s="1"/>
  <c r="P72" i="55"/>
  <c r="AH73" i="55"/>
  <c r="Q72" i="55"/>
  <c r="AI70" i="49"/>
  <c r="X70" i="51"/>
  <c r="AM70" i="51"/>
  <c r="Z70" i="51"/>
  <c r="AF70" i="51" s="1"/>
  <c r="C70" i="50"/>
  <c r="F70" i="52"/>
  <c r="AJ70" i="49"/>
  <c r="AL70" i="49" s="1"/>
  <c r="I70" i="52"/>
  <c r="K70" i="52"/>
  <c r="D70" i="52"/>
  <c r="J70" i="52" s="1"/>
  <c r="F70" i="50"/>
  <c r="R70" i="50" s="1"/>
  <c r="AH70" i="49"/>
  <c r="Y70" i="51"/>
  <c r="AK70" i="51" s="1"/>
  <c r="AK73" i="55"/>
  <c r="AE70" i="49"/>
  <c r="AW70" i="35"/>
  <c r="AZ70" i="35" s="1"/>
  <c r="AP70" i="35" s="1"/>
  <c r="BL70" i="35" s="1"/>
  <c r="N70" i="50"/>
  <c r="AF70" i="49"/>
  <c r="AN70" i="49"/>
  <c r="AG70" i="49"/>
  <c r="AY70" i="33"/>
  <c r="BC70" i="33" s="1"/>
  <c r="AS70" i="33" s="1"/>
  <c r="AX70" i="33" s="1"/>
  <c r="BU70" i="33" s="1"/>
  <c r="D70" i="50"/>
  <c r="AI70" i="51"/>
  <c r="N70" i="52"/>
  <c r="AD70" i="51"/>
  <c r="AJ70" i="51"/>
  <c r="AJ73" i="55"/>
  <c r="AB22" i="35"/>
  <c r="K22" i="35"/>
  <c r="AH22" i="35" s="1"/>
  <c r="V22" i="35"/>
  <c r="G22" i="35"/>
  <c r="R22" i="35"/>
  <c r="Q70" i="50" l="1"/>
  <c r="P70" i="52"/>
  <c r="AX70" i="35"/>
  <c r="AN70" i="35" s="1"/>
  <c r="BD70" i="35" s="1"/>
  <c r="AH70" i="51"/>
  <c r="AL70" i="51"/>
  <c r="E73" i="55"/>
  <c r="AO73" i="55" s="1"/>
  <c r="AK70" i="49"/>
  <c r="R70" i="52"/>
  <c r="L70" i="52"/>
  <c r="F73" i="55"/>
  <c r="AP73" i="55" s="1"/>
  <c r="Z73" i="55"/>
  <c r="V74" i="55" s="1"/>
  <c r="AM70" i="49"/>
  <c r="I70" i="50"/>
  <c r="O70" i="50"/>
  <c r="D73" i="55"/>
  <c r="AN73" i="55" s="1"/>
  <c r="AE70" i="51"/>
  <c r="BA70" i="35"/>
  <c r="AQ70" i="35" s="1"/>
  <c r="AR72" i="55"/>
  <c r="G70" i="52"/>
  <c r="AY70" i="35"/>
  <c r="AO70" i="35" s="1"/>
  <c r="BK70" i="35" s="1"/>
  <c r="M70" i="50"/>
  <c r="AM70" i="35"/>
  <c r="BI70" i="35" s="1"/>
  <c r="L70" i="50"/>
  <c r="G70" i="50"/>
  <c r="AB70" i="51"/>
  <c r="I72" i="55"/>
  <c r="AS72" i="55" s="1"/>
  <c r="M70" i="52"/>
  <c r="C73" i="55"/>
  <c r="AZ70" i="33"/>
  <c r="BB70" i="33"/>
  <c r="AR70" i="33" s="1"/>
  <c r="AW70" i="33" s="1"/>
  <c r="BT70" i="33" s="1"/>
  <c r="BA70" i="33"/>
  <c r="AQ70" i="33" s="1"/>
  <c r="AV70" i="33" s="1"/>
  <c r="BS70" i="33" s="1"/>
  <c r="BK70" i="33"/>
  <c r="AO70" i="33"/>
  <c r="AU70" i="35"/>
  <c r="BR70" i="35" s="1"/>
  <c r="AN70" i="51"/>
  <c r="AO70" i="51" s="1"/>
  <c r="P70" i="50"/>
  <c r="J70" i="50"/>
  <c r="BF70" i="35"/>
  <c r="BO70" i="33"/>
  <c r="L22" i="35"/>
  <c r="AI22" i="35" s="1"/>
  <c r="AJ22" i="35" s="1"/>
  <c r="AC22" i="35"/>
  <c r="AD22" i="35" s="1"/>
  <c r="W22" i="35"/>
  <c r="X22" i="35"/>
  <c r="BI70" i="33"/>
  <c r="AM73" i="55"/>
  <c r="S70" i="52" l="1"/>
  <c r="T70" i="52" s="1"/>
  <c r="K73" i="55"/>
  <c r="AC70" i="49"/>
  <c r="AA71" i="49" s="1"/>
  <c r="E71" i="50" s="1"/>
  <c r="Q71" i="50" s="1"/>
  <c r="S70" i="50"/>
  <c r="T70" i="50" s="1"/>
  <c r="BC70" i="35"/>
  <c r="BB70" i="35"/>
  <c r="X74" i="55"/>
  <c r="AB74" i="55" s="1"/>
  <c r="AV73" i="55"/>
  <c r="AS70" i="35"/>
  <c r="BP70" i="35" s="1"/>
  <c r="AX73" i="55"/>
  <c r="L73" i="55"/>
  <c r="N73" i="55"/>
  <c r="AU73" i="55"/>
  <c r="M73" i="55"/>
  <c r="O73" i="55"/>
  <c r="Q73" i="55" s="1"/>
  <c r="AW73" i="55"/>
  <c r="BJ70" i="35"/>
  <c r="AR70" i="35"/>
  <c r="BO70" i="35" s="1"/>
  <c r="U74" i="55"/>
  <c r="BE70" i="35"/>
  <c r="AT73" i="55"/>
  <c r="AA73" i="55"/>
  <c r="BG70" i="35"/>
  <c r="BM70" i="35"/>
  <c r="AV70" i="35"/>
  <c r="BS70" i="35" s="1"/>
  <c r="AT70" i="35"/>
  <c r="BQ70" i="35" s="1"/>
  <c r="BH70" i="35"/>
  <c r="W74" i="55"/>
  <c r="Y74" i="55"/>
  <c r="J73" i="55"/>
  <c r="E71" i="52"/>
  <c r="Q71" i="52" s="1"/>
  <c r="AB71" i="49"/>
  <c r="AA71" i="51" s="1"/>
  <c r="AM71" i="51" s="1"/>
  <c r="Y71" i="49"/>
  <c r="X71" i="51" s="1"/>
  <c r="AJ71" i="51" s="1"/>
  <c r="AD70" i="49"/>
  <c r="Z71" i="49"/>
  <c r="D71" i="52" s="1"/>
  <c r="P71" i="52" s="1"/>
  <c r="Z71" i="51"/>
  <c r="AF71" i="51" s="1"/>
  <c r="X71" i="49"/>
  <c r="BN70" i="33"/>
  <c r="BH70" i="33"/>
  <c r="BM70" i="33"/>
  <c r="BD70" i="33"/>
  <c r="AT70" i="33"/>
  <c r="BQ70" i="33" s="1"/>
  <c r="BE70" i="33"/>
  <c r="BG70" i="33"/>
  <c r="BL70" i="33"/>
  <c r="AP70" i="33"/>
  <c r="F71" i="50"/>
  <c r="AK22" i="35"/>
  <c r="K71" i="50" l="1"/>
  <c r="P73" i="55"/>
  <c r="R73" i="55"/>
  <c r="S73" i="55"/>
  <c r="C71" i="50"/>
  <c r="O71" i="50" s="1"/>
  <c r="BN70" i="35"/>
  <c r="AE74" i="55"/>
  <c r="AL71" i="51"/>
  <c r="AF74" i="55"/>
  <c r="AD74" i="55"/>
  <c r="J71" i="52"/>
  <c r="BT70" i="35"/>
  <c r="AE71" i="49"/>
  <c r="AC74" i="55"/>
  <c r="K71" i="52"/>
  <c r="AG71" i="49"/>
  <c r="AG74" i="55"/>
  <c r="AJ74" i="55" s="1"/>
  <c r="AI71" i="49"/>
  <c r="AJ71" i="49"/>
  <c r="AK71" i="49" s="1"/>
  <c r="AY71" i="33"/>
  <c r="BK71" i="33" s="1"/>
  <c r="F71" i="52"/>
  <c r="R71" i="52" s="1"/>
  <c r="AD71" i="51"/>
  <c r="Y71" i="51"/>
  <c r="AE71" i="51" s="1"/>
  <c r="AW71" i="35"/>
  <c r="AM71" i="35" s="1"/>
  <c r="BC71" i="35" s="1"/>
  <c r="AF71" i="49"/>
  <c r="B71" i="52"/>
  <c r="H71" i="52" s="1"/>
  <c r="W71" i="51"/>
  <c r="AI71" i="51" s="1"/>
  <c r="B71" i="50"/>
  <c r="N71" i="50" s="1"/>
  <c r="AH71" i="49"/>
  <c r="AG71" i="51"/>
  <c r="BP70" i="33"/>
  <c r="C71" i="52"/>
  <c r="O71" i="52" s="1"/>
  <c r="D71" i="50"/>
  <c r="J71" i="50" s="1"/>
  <c r="AU70" i="33"/>
  <c r="BR70" i="33" s="1"/>
  <c r="BV70" i="33" s="1"/>
  <c r="BJ70" i="33"/>
  <c r="BF70" i="33"/>
  <c r="H73" i="55"/>
  <c r="E74" i="55" s="1"/>
  <c r="L71" i="50"/>
  <c r="R71" i="50"/>
  <c r="AU22" i="49"/>
  <c r="D23" i="49"/>
  <c r="F23" i="49"/>
  <c r="J22" i="49"/>
  <c r="G23" i="49"/>
  <c r="E23" i="49"/>
  <c r="C23" i="49"/>
  <c r="I71" i="50" l="1"/>
  <c r="AK74" i="55"/>
  <c r="Z74" i="55" s="1"/>
  <c r="BU70" i="35"/>
  <c r="AZ71" i="35"/>
  <c r="AP71" i="35" s="1"/>
  <c r="AI74" i="55"/>
  <c r="AH74" i="55"/>
  <c r="BA71" i="35"/>
  <c r="AQ71" i="35" s="1"/>
  <c r="AV71" i="35" s="1"/>
  <c r="BS71" i="35" s="1"/>
  <c r="L71" i="52"/>
  <c r="M71" i="50"/>
  <c r="G71" i="50"/>
  <c r="H71" i="50"/>
  <c r="P71" i="50"/>
  <c r="S71" i="50" s="1"/>
  <c r="T71" i="50" s="1"/>
  <c r="AZ71" i="33"/>
  <c r="AP71" i="33" s="1"/>
  <c r="AU71" i="33" s="1"/>
  <c r="BR71" i="33" s="1"/>
  <c r="AK71" i="51"/>
  <c r="AN71" i="51" s="1"/>
  <c r="AO71" i="51" s="1"/>
  <c r="BA71" i="33"/>
  <c r="AQ71" i="33" s="1"/>
  <c r="AV71" i="33" s="1"/>
  <c r="BS71" i="33" s="1"/>
  <c r="N71" i="52"/>
  <c r="S71" i="52" s="1"/>
  <c r="T71" i="52" s="1"/>
  <c r="AL71" i="49"/>
  <c r="AO71" i="33"/>
  <c r="AT71" i="33" s="1"/>
  <c r="BQ71" i="33" s="1"/>
  <c r="BB71" i="33"/>
  <c r="AR71" i="33" s="1"/>
  <c r="AW71" i="33" s="1"/>
  <c r="BT71" i="33" s="1"/>
  <c r="BC71" i="33"/>
  <c r="BO71" i="33" s="1"/>
  <c r="AN71" i="49"/>
  <c r="AY71" i="35"/>
  <c r="AO71" i="35" s="1"/>
  <c r="AT71" i="35" s="1"/>
  <c r="BQ71" i="35" s="1"/>
  <c r="AX71" i="35"/>
  <c r="AN71" i="35" s="1"/>
  <c r="BJ71" i="35" s="1"/>
  <c r="AB71" i="51"/>
  <c r="G71" i="52"/>
  <c r="AM71" i="49"/>
  <c r="BW70" i="33"/>
  <c r="I71" i="52"/>
  <c r="AR71" i="35"/>
  <c r="BO71" i="35" s="1"/>
  <c r="BI71" i="35"/>
  <c r="M71" i="52"/>
  <c r="AH71" i="51"/>
  <c r="AC71" i="51"/>
  <c r="I73" i="55"/>
  <c r="AS73" i="55" s="1"/>
  <c r="D74" i="55"/>
  <c r="G74" i="55"/>
  <c r="AQ74" i="55" s="1"/>
  <c r="C74" i="55"/>
  <c r="AM74" i="55" s="1"/>
  <c r="AR73" i="55"/>
  <c r="F74" i="55"/>
  <c r="BL71" i="35"/>
  <c r="AU71" i="35"/>
  <c r="BR71" i="35" s="1"/>
  <c r="BF71" i="35"/>
  <c r="BK71" i="35"/>
  <c r="BE71" i="35"/>
  <c r="AS71" i="35"/>
  <c r="BP71" i="35" s="1"/>
  <c r="BM71" i="35"/>
  <c r="BG71" i="35"/>
  <c r="AW23" i="49"/>
  <c r="M23" i="49"/>
  <c r="M23" i="35"/>
  <c r="B23" i="51"/>
  <c r="AP23" i="49"/>
  <c r="K23" i="49"/>
  <c r="O23" i="33"/>
  <c r="R23" i="49"/>
  <c r="AR23" i="49"/>
  <c r="AY23" i="49"/>
  <c r="O23" i="49"/>
  <c r="D23" i="51"/>
  <c r="BA23" i="49"/>
  <c r="Q23" i="49"/>
  <c r="F23" i="51"/>
  <c r="AT23" i="49"/>
  <c r="AV22" i="49"/>
  <c r="P23" i="49"/>
  <c r="AS23" i="49"/>
  <c r="AZ23" i="49"/>
  <c r="E23" i="51"/>
  <c r="C23" i="51"/>
  <c r="AQ23" i="49"/>
  <c r="AX23" i="49"/>
  <c r="N23" i="49"/>
  <c r="AO74" i="55"/>
  <c r="U75" i="55" l="1"/>
  <c r="AA74" i="55"/>
  <c r="X75" i="55"/>
  <c r="W75" i="55"/>
  <c r="BH71" i="33"/>
  <c r="BF71" i="33"/>
  <c r="BL71" i="33"/>
  <c r="AC71" i="49"/>
  <c r="AD71" i="49" s="1"/>
  <c r="BN71" i="33"/>
  <c r="AS71" i="33"/>
  <c r="AX71" i="33" s="1"/>
  <c r="BU71" i="33" s="1"/>
  <c r="BM71" i="33"/>
  <c r="BG71" i="33"/>
  <c r="V75" i="55"/>
  <c r="Y75" i="55"/>
  <c r="AF75" i="55" s="1"/>
  <c r="BE71" i="33"/>
  <c r="BB71" i="35"/>
  <c r="BD71" i="33"/>
  <c r="BH71" i="35"/>
  <c r="BD71" i="35"/>
  <c r="AT74" i="55"/>
  <c r="M74" i="55"/>
  <c r="AV74" i="55"/>
  <c r="AX74" i="55"/>
  <c r="O74" i="55"/>
  <c r="R74" i="55" s="1"/>
  <c r="J74" i="55"/>
  <c r="AW74" i="55"/>
  <c r="K74" i="55"/>
  <c r="AP74" i="55"/>
  <c r="N74" i="55"/>
  <c r="AN74" i="55"/>
  <c r="L74" i="55"/>
  <c r="AU74" i="55"/>
  <c r="BN71" i="35"/>
  <c r="BT71" i="35"/>
  <c r="K23" i="51"/>
  <c r="Q23" i="51"/>
  <c r="L23" i="51"/>
  <c r="R23" i="51"/>
  <c r="R23" i="33"/>
  <c r="F23" i="33" s="1"/>
  <c r="AD23" i="33" s="1"/>
  <c r="S23" i="33"/>
  <c r="G23" i="33" s="1"/>
  <c r="AE23" i="33" s="1"/>
  <c r="Q23" i="33"/>
  <c r="E23" i="33" s="1"/>
  <c r="AC23" i="33" s="1"/>
  <c r="P23" i="33"/>
  <c r="D23" i="33" s="1"/>
  <c r="AB23" i="33" s="1"/>
  <c r="M23" i="51"/>
  <c r="N23" i="51"/>
  <c r="G23" i="51"/>
  <c r="H23" i="51"/>
  <c r="J23" i="51"/>
  <c r="P23" i="51"/>
  <c r="N23" i="35"/>
  <c r="C23" i="33"/>
  <c r="O23" i="51"/>
  <c r="I23" i="51"/>
  <c r="C23" i="35"/>
  <c r="T23" i="49"/>
  <c r="V23" i="49"/>
  <c r="S23" i="49"/>
  <c r="U23" i="49"/>
  <c r="BV71" i="33"/>
  <c r="AA72" i="49" l="1"/>
  <c r="E72" i="52" s="1"/>
  <c r="Z72" i="49"/>
  <c r="D72" i="52" s="1"/>
  <c r="J72" i="52" s="1"/>
  <c r="BP71" i="33"/>
  <c r="AB72" i="49"/>
  <c r="F72" i="50" s="1"/>
  <c r="L72" i="50" s="1"/>
  <c r="X72" i="49"/>
  <c r="W72" i="51" s="1"/>
  <c r="AD75" i="55"/>
  <c r="B72" i="52"/>
  <c r="H72" i="52" s="1"/>
  <c r="AG75" i="55"/>
  <c r="AC75" i="55"/>
  <c r="AA72" i="51"/>
  <c r="AG72" i="51" s="1"/>
  <c r="AE75" i="55"/>
  <c r="AB75" i="55"/>
  <c r="F72" i="52"/>
  <c r="R72" i="52" s="1"/>
  <c r="Y72" i="49"/>
  <c r="BJ71" i="33"/>
  <c r="BI71" i="33"/>
  <c r="Z72" i="51"/>
  <c r="AL72" i="51" s="1"/>
  <c r="E72" i="50"/>
  <c r="Q72" i="50" s="1"/>
  <c r="B72" i="50"/>
  <c r="H72" i="50" s="1"/>
  <c r="C72" i="52"/>
  <c r="I72" i="52" s="1"/>
  <c r="Q74" i="55"/>
  <c r="P74" i="55"/>
  <c r="S74" i="55"/>
  <c r="BW71" i="33"/>
  <c r="I23" i="33"/>
  <c r="H23" i="49"/>
  <c r="H23" i="33"/>
  <c r="BU71" i="35"/>
  <c r="O23" i="35"/>
  <c r="D23" i="35"/>
  <c r="K23" i="33"/>
  <c r="L23" i="33"/>
  <c r="N23" i="33"/>
  <c r="S23" i="35"/>
  <c r="Y23" i="35"/>
  <c r="H23" i="35"/>
  <c r="AE23" i="35" s="1"/>
  <c r="M23" i="33"/>
  <c r="S23" i="51"/>
  <c r="T23" i="51" s="1"/>
  <c r="Z23" i="33"/>
  <c r="J23" i="33"/>
  <c r="AA23" i="33"/>
  <c r="T23" i="33"/>
  <c r="AC72" i="51"/>
  <c r="AI72" i="51"/>
  <c r="N72" i="52"/>
  <c r="K72" i="52"/>
  <c r="Q72" i="52"/>
  <c r="R72" i="50" l="1"/>
  <c r="P72" i="52"/>
  <c r="Y72" i="51"/>
  <c r="AK72" i="51" s="1"/>
  <c r="AY72" i="33"/>
  <c r="AO72" i="33" s="1"/>
  <c r="AT72" i="33" s="1"/>
  <c r="BQ72" i="33" s="1"/>
  <c r="AF72" i="51"/>
  <c r="X72" i="51"/>
  <c r="AD72" i="51" s="1"/>
  <c r="D72" i="50"/>
  <c r="P72" i="50" s="1"/>
  <c r="K72" i="50"/>
  <c r="AM72" i="51"/>
  <c r="AE72" i="49"/>
  <c r="AJ72" i="49"/>
  <c r="AL72" i="49" s="1"/>
  <c r="AI72" i="49"/>
  <c r="AF72" i="49"/>
  <c r="BA72" i="33"/>
  <c r="AQ72" i="33" s="1"/>
  <c r="AV72" i="33" s="1"/>
  <c r="BS72" i="33" s="1"/>
  <c r="BC72" i="33"/>
  <c r="AS72" i="33" s="1"/>
  <c r="AX72" i="33" s="1"/>
  <c r="BU72" i="33" s="1"/>
  <c r="BB72" i="33"/>
  <c r="AR72" i="33" s="1"/>
  <c r="AW72" i="33" s="1"/>
  <c r="BT72" i="33" s="1"/>
  <c r="AW72" i="35"/>
  <c r="AM72" i="35" s="1"/>
  <c r="BI72" i="35" s="1"/>
  <c r="L72" i="52"/>
  <c r="AG72" i="49"/>
  <c r="AJ75" i="55"/>
  <c r="AH75" i="55"/>
  <c r="AK75" i="55"/>
  <c r="AI75" i="55"/>
  <c r="BE72" i="33"/>
  <c r="AH72" i="49"/>
  <c r="C72" i="50"/>
  <c r="N72" i="50"/>
  <c r="AX72" i="35"/>
  <c r="AN72" i="35" s="1"/>
  <c r="BD72" i="35" s="1"/>
  <c r="M72" i="52"/>
  <c r="O72" i="52"/>
  <c r="H74" i="55"/>
  <c r="F75" i="55" s="1"/>
  <c r="G72" i="52"/>
  <c r="AJ23" i="33"/>
  <c r="X23" i="33"/>
  <c r="W23" i="33"/>
  <c r="AI23" i="33"/>
  <c r="AH23" i="33"/>
  <c r="V23" i="33"/>
  <c r="AK23" i="33"/>
  <c r="Y23" i="33"/>
  <c r="AF23" i="33"/>
  <c r="Z23" i="35"/>
  <c r="I23" i="35"/>
  <c r="AF23" i="35" s="1"/>
  <c r="T23" i="35"/>
  <c r="AG23" i="33"/>
  <c r="U23" i="33"/>
  <c r="P23" i="35"/>
  <c r="E23" i="35"/>
  <c r="J72" i="50" l="1"/>
  <c r="M72" i="50"/>
  <c r="AZ72" i="33"/>
  <c r="AP72" i="33" s="1"/>
  <c r="AU72" i="33" s="1"/>
  <c r="BR72" i="33" s="1"/>
  <c r="BV72" i="33" s="1"/>
  <c r="BK72" i="33"/>
  <c r="BA72" i="35"/>
  <c r="AQ72" i="35" s="1"/>
  <c r="AV72" i="35" s="1"/>
  <c r="BS72" i="35" s="1"/>
  <c r="Z75" i="55"/>
  <c r="V76" i="55" s="1"/>
  <c r="AB72" i="51"/>
  <c r="AE72" i="51"/>
  <c r="BN72" i="33"/>
  <c r="AR72" i="35"/>
  <c r="BO72" i="35" s="1"/>
  <c r="AJ72" i="51"/>
  <c r="AN72" i="51" s="1"/>
  <c r="AO72" i="51" s="1"/>
  <c r="AH72" i="51"/>
  <c r="S72" i="52"/>
  <c r="T72" i="52" s="1"/>
  <c r="BH72" i="33"/>
  <c r="BC72" i="35"/>
  <c r="G72" i="50"/>
  <c r="BM72" i="33"/>
  <c r="AZ72" i="35"/>
  <c r="AP72" i="35" s="1"/>
  <c r="BL72" i="35" s="1"/>
  <c r="AY72" i="35"/>
  <c r="AO72" i="35" s="1"/>
  <c r="BE72" i="35" s="1"/>
  <c r="AK72" i="49"/>
  <c r="BO72" i="33"/>
  <c r="AN72" i="49"/>
  <c r="BL72" i="33"/>
  <c r="AM72" i="49"/>
  <c r="I72" i="50"/>
  <c r="O72" i="50"/>
  <c r="S72" i="50" s="1"/>
  <c r="T72" i="50" s="1"/>
  <c r="BI72" i="33"/>
  <c r="BG72" i="33"/>
  <c r="I74" i="55"/>
  <c r="AS74" i="55" s="1"/>
  <c r="AS72" i="35"/>
  <c r="BP72" i="35" s="1"/>
  <c r="G75" i="55"/>
  <c r="AQ75" i="55" s="1"/>
  <c r="BJ72" i="35"/>
  <c r="C75" i="55"/>
  <c r="AM75" i="55" s="1"/>
  <c r="AR74" i="55"/>
  <c r="D75" i="55"/>
  <c r="E75" i="55"/>
  <c r="AO75" i="55" s="1"/>
  <c r="AL23" i="33"/>
  <c r="AM23" i="33" s="1"/>
  <c r="L23" i="49" s="1"/>
  <c r="AA23" i="35"/>
  <c r="J23" i="35"/>
  <c r="AG23" i="35" s="1"/>
  <c r="U23" i="35"/>
  <c r="Q23" i="35"/>
  <c r="F23" i="35"/>
  <c r="AN75" i="55"/>
  <c r="AP75" i="55"/>
  <c r="BJ72" i="33" l="1"/>
  <c r="BD72" i="33"/>
  <c r="BF72" i="33"/>
  <c r="W76" i="55"/>
  <c r="AD76" i="55" s="1"/>
  <c r="BG72" i="35"/>
  <c r="BM72" i="35"/>
  <c r="U76" i="55"/>
  <c r="AA75" i="55"/>
  <c r="Y76" i="55"/>
  <c r="X76" i="55"/>
  <c r="BP72" i="33"/>
  <c r="BW72" i="33" s="1"/>
  <c r="BH72" i="35"/>
  <c r="BB72" i="35"/>
  <c r="AU72" i="35"/>
  <c r="BR72" i="35" s="1"/>
  <c r="BF72" i="35"/>
  <c r="AC72" i="49"/>
  <c r="AB73" i="49" s="1"/>
  <c r="F73" i="52" s="1"/>
  <c r="BK72" i="35"/>
  <c r="BN72" i="35" s="1"/>
  <c r="AT72" i="35"/>
  <c r="BQ72" i="35" s="1"/>
  <c r="AE76" i="55"/>
  <c r="AU75" i="55"/>
  <c r="N75" i="55"/>
  <c r="K75" i="55"/>
  <c r="M75" i="55"/>
  <c r="AW75" i="55"/>
  <c r="AT75" i="55"/>
  <c r="AV75" i="55"/>
  <c r="J75" i="55"/>
  <c r="O75" i="55"/>
  <c r="R75" i="55" s="1"/>
  <c r="AX75" i="55"/>
  <c r="L75" i="55"/>
  <c r="AB23" i="35"/>
  <c r="V23" i="35"/>
  <c r="K23" i="35"/>
  <c r="AH23" i="35" s="1"/>
  <c r="G23" i="35"/>
  <c r="R23" i="35"/>
  <c r="F73" i="50" l="1"/>
  <c r="R73" i="50" s="1"/>
  <c r="AD72" i="49"/>
  <c r="BT72" i="35"/>
  <c r="AG76" i="55"/>
  <c r="AJ76" i="55" s="1"/>
  <c r="BU72" i="35"/>
  <c r="AF76" i="55"/>
  <c r="AB76" i="55"/>
  <c r="AC76" i="55"/>
  <c r="Y73" i="49"/>
  <c r="AF73" i="49" s="1"/>
  <c r="Z73" i="49"/>
  <c r="AA73" i="49"/>
  <c r="E73" i="50" s="1"/>
  <c r="K73" i="50" s="1"/>
  <c r="AA73" i="51"/>
  <c r="X73" i="49"/>
  <c r="B73" i="52" s="1"/>
  <c r="AI76" i="55"/>
  <c r="AK76" i="55"/>
  <c r="AH76" i="55"/>
  <c r="Z76" i="55" s="1"/>
  <c r="Y77" i="55" s="1"/>
  <c r="Z73" i="51"/>
  <c r="AL73" i="51" s="1"/>
  <c r="W73" i="51"/>
  <c r="AC73" i="51" s="1"/>
  <c r="B73" i="50"/>
  <c r="S75" i="55"/>
  <c r="Q75" i="55"/>
  <c r="P75" i="55"/>
  <c r="AC23" i="35"/>
  <c r="AD23" i="35" s="1"/>
  <c r="W23" i="35"/>
  <c r="L23" i="35"/>
  <c r="AI23" i="35" s="1"/>
  <c r="AJ23" i="35" s="1"/>
  <c r="X23" i="35"/>
  <c r="L73" i="52"/>
  <c r="R73" i="52"/>
  <c r="AG73" i="51"/>
  <c r="AM73" i="51"/>
  <c r="Q73" i="50" l="1"/>
  <c r="L73" i="50"/>
  <c r="AE73" i="49"/>
  <c r="AI73" i="49"/>
  <c r="AY73" i="33"/>
  <c r="BB73" i="33" s="1"/>
  <c r="AR73" i="33" s="1"/>
  <c r="AW73" i="33" s="1"/>
  <c r="BT73" i="33" s="1"/>
  <c r="AH73" i="49"/>
  <c r="E73" i="52"/>
  <c r="K73" i="52" s="1"/>
  <c r="AO73" i="33"/>
  <c r="AT73" i="33" s="1"/>
  <c r="BQ73" i="33" s="1"/>
  <c r="AJ73" i="49"/>
  <c r="AM73" i="49" s="1"/>
  <c r="AG73" i="49"/>
  <c r="D73" i="52"/>
  <c r="M73" i="52" s="1"/>
  <c r="Y73" i="51"/>
  <c r="D73" i="50"/>
  <c r="AW73" i="35"/>
  <c r="AM73" i="35" s="1"/>
  <c r="BI73" i="35" s="1"/>
  <c r="X73" i="51"/>
  <c r="C73" i="50"/>
  <c r="C73" i="52"/>
  <c r="G73" i="52" s="1"/>
  <c r="AI73" i="51"/>
  <c r="Q73" i="52"/>
  <c r="AK73" i="49"/>
  <c r="BA73" i="33"/>
  <c r="AQ73" i="33" s="1"/>
  <c r="AV73" i="33" s="1"/>
  <c r="BS73" i="33" s="1"/>
  <c r="BK73" i="33"/>
  <c r="AZ73" i="33"/>
  <c r="AP73" i="33" s="1"/>
  <c r="AU73" i="33" s="1"/>
  <c r="BR73" i="33" s="1"/>
  <c r="W77" i="55"/>
  <c r="V77" i="55"/>
  <c r="AA76" i="55"/>
  <c r="AF73" i="51"/>
  <c r="BC73" i="33"/>
  <c r="AS73" i="33" s="1"/>
  <c r="AX73" i="33" s="1"/>
  <c r="BU73" i="33" s="1"/>
  <c r="H75" i="55"/>
  <c r="G76" i="55" s="1"/>
  <c r="AY73" i="35"/>
  <c r="AO73" i="35" s="1"/>
  <c r="BK73" i="35" s="1"/>
  <c r="AZ73" i="35"/>
  <c r="AP73" i="35" s="1"/>
  <c r="BF73" i="35" s="1"/>
  <c r="N73" i="52"/>
  <c r="AX73" i="35"/>
  <c r="AN73" i="35" s="1"/>
  <c r="BD73" i="35" s="1"/>
  <c r="AR73" i="35"/>
  <c r="BO73" i="35" s="1"/>
  <c r="BA73" i="35"/>
  <c r="AQ73" i="35" s="1"/>
  <c r="BG73" i="35" s="1"/>
  <c r="U77" i="55"/>
  <c r="H73" i="50"/>
  <c r="X77" i="55"/>
  <c r="N73" i="50"/>
  <c r="H73" i="52"/>
  <c r="AK23" i="35"/>
  <c r="BH73" i="33"/>
  <c r="BF73" i="33"/>
  <c r="BN73" i="33"/>
  <c r="BM73" i="33"/>
  <c r="G73" i="50" l="1"/>
  <c r="BE73" i="33"/>
  <c r="BI73" i="33"/>
  <c r="AN73" i="49"/>
  <c r="AL73" i="49"/>
  <c r="AC73" i="49" s="1"/>
  <c r="AS73" i="35"/>
  <c r="BP73" i="35" s="1"/>
  <c r="BL73" i="33"/>
  <c r="BM73" i="35"/>
  <c r="BC73" i="35"/>
  <c r="O73" i="52"/>
  <c r="I73" i="52"/>
  <c r="P73" i="52"/>
  <c r="J73" i="52"/>
  <c r="AU73" i="35"/>
  <c r="BR73" i="35" s="1"/>
  <c r="O73" i="50"/>
  <c r="I73" i="50"/>
  <c r="AE73" i="51"/>
  <c r="AK73" i="51"/>
  <c r="I75" i="55"/>
  <c r="AD73" i="51"/>
  <c r="AJ73" i="51"/>
  <c r="E76" i="55"/>
  <c r="AB73" i="51"/>
  <c r="AH73" i="51"/>
  <c r="J73" i="50"/>
  <c r="P73" i="50"/>
  <c r="M73" i="50"/>
  <c r="BD73" i="33"/>
  <c r="BL73" i="35"/>
  <c r="BG73" i="33"/>
  <c r="AV73" i="35"/>
  <c r="BS73" i="35" s="1"/>
  <c r="AG77" i="55"/>
  <c r="AI77" i="55" s="1"/>
  <c r="F76" i="55"/>
  <c r="AP76" i="55" s="1"/>
  <c r="AR75" i="55"/>
  <c r="BJ73" i="33"/>
  <c r="BO73" i="33"/>
  <c r="BE73" i="35"/>
  <c r="D76" i="55"/>
  <c r="C76" i="55"/>
  <c r="BJ73" i="35"/>
  <c r="AF77" i="55"/>
  <c r="AB77" i="55"/>
  <c r="AT73" i="35"/>
  <c r="BQ73" i="35" s="1"/>
  <c r="BB73" i="35"/>
  <c r="BH73" i="35"/>
  <c r="AD77" i="55"/>
  <c r="AE77" i="55"/>
  <c r="AC77" i="55"/>
  <c r="AU23" i="49"/>
  <c r="F24" i="49"/>
  <c r="J23" i="49"/>
  <c r="D24" i="49"/>
  <c r="G24" i="49"/>
  <c r="E24" i="49"/>
  <c r="C24" i="49"/>
  <c r="BV73" i="33"/>
  <c r="AM76" i="55"/>
  <c r="AS75" i="55"/>
  <c r="AN76" i="55"/>
  <c r="K76" i="55"/>
  <c r="AQ76" i="55"/>
  <c r="S73" i="50" l="1"/>
  <c r="T73" i="50" s="1"/>
  <c r="BP73" i="33"/>
  <c r="AA74" i="49"/>
  <c r="E74" i="52" s="1"/>
  <c r="X74" i="49"/>
  <c r="AY74" i="33" s="1"/>
  <c r="Y74" i="49"/>
  <c r="AB74" i="49"/>
  <c r="Z74" i="49"/>
  <c r="AD73" i="49"/>
  <c r="AW76" i="55"/>
  <c r="AN73" i="51"/>
  <c r="AO73" i="51" s="1"/>
  <c r="AJ77" i="55"/>
  <c r="S73" i="52"/>
  <c r="T73" i="52" s="1"/>
  <c r="AO76" i="55"/>
  <c r="BT73" i="35"/>
  <c r="BU73" i="35" s="1"/>
  <c r="BN73" i="35"/>
  <c r="N76" i="55"/>
  <c r="AU76" i="55"/>
  <c r="AH77" i="55"/>
  <c r="Z77" i="55" s="1"/>
  <c r="V78" i="55" s="1"/>
  <c r="AT76" i="55"/>
  <c r="AK77" i="55"/>
  <c r="M76" i="55"/>
  <c r="O76" i="55"/>
  <c r="R76" i="55" s="1"/>
  <c r="J76" i="55"/>
  <c r="AV76" i="55"/>
  <c r="L76" i="55"/>
  <c r="AX76" i="55"/>
  <c r="BW73" i="33"/>
  <c r="AW74" i="35"/>
  <c r="AM74" i="35" s="1"/>
  <c r="M24" i="35"/>
  <c r="C24" i="35" s="1"/>
  <c r="K24" i="49"/>
  <c r="B24" i="51"/>
  <c r="M24" i="49"/>
  <c r="AW24" i="49"/>
  <c r="O24" i="33"/>
  <c r="R24" i="49"/>
  <c r="AP24" i="49"/>
  <c r="O24" i="49"/>
  <c r="AY24" i="49"/>
  <c r="D24" i="51"/>
  <c r="AR24" i="49"/>
  <c r="AT24" i="49"/>
  <c r="BA24" i="49"/>
  <c r="Q24" i="49"/>
  <c r="F24" i="51"/>
  <c r="AX24" i="49"/>
  <c r="AQ24" i="49"/>
  <c r="N24" i="49"/>
  <c r="C24" i="51"/>
  <c r="AV23" i="49"/>
  <c r="AS24" i="49"/>
  <c r="AZ24" i="49"/>
  <c r="E24" i="51"/>
  <c r="P24" i="49"/>
  <c r="E74" i="50"/>
  <c r="F74" i="52"/>
  <c r="AA74" i="51"/>
  <c r="F74" i="50"/>
  <c r="Y74" i="51"/>
  <c r="D74" i="52"/>
  <c r="D74" i="50"/>
  <c r="C74" i="52"/>
  <c r="X74" i="51"/>
  <c r="C74" i="50"/>
  <c r="P76" i="55"/>
  <c r="AF74" i="49" l="1"/>
  <c r="AJ74" i="49"/>
  <c r="AK74" i="49" s="1"/>
  <c r="Z74" i="51"/>
  <c r="AE74" i="49"/>
  <c r="B74" i="50"/>
  <c r="N74" i="50" s="1"/>
  <c r="W74" i="51"/>
  <c r="AC74" i="51" s="1"/>
  <c r="AI74" i="49"/>
  <c r="AH74" i="49"/>
  <c r="B74" i="52"/>
  <c r="G74" i="52" s="1"/>
  <c r="AG74" i="49"/>
  <c r="S76" i="55"/>
  <c r="Q76" i="55"/>
  <c r="AA77" i="55"/>
  <c r="W78" i="55"/>
  <c r="Y78" i="55"/>
  <c r="X78" i="55"/>
  <c r="U78" i="55"/>
  <c r="AX74" i="35"/>
  <c r="AN74" i="35" s="1"/>
  <c r="BD74" i="35" s="1"/>
  <c r="BA74" i="35"/>
  <c r="AQ74" i="35" s="1"/>
  <c r="BG74" i="35" s="1"/>
  <c r="AZ74" i="35"/>
  <c r="AP74" i="35" s="1"/>
  <c r="AY74" i="35"/>
  <c r="AO74" i="35" s="1"/>
  <c r="BI74" i="35"/>
  <c r="AR74" i="35"/>
  <c r="BO74" i="35" s="1"/>
  <c r="C24" i="33"/>
  <c r="P24" i="33"/>
  <c r="D24" i="33" s="1"/>
  <c r="AB24" i="33" s="1"/>
  <c r="Q24" i="33"/>
  <c r="E24" i="33" s="1"/>
  <c r="AC24" i="33" s="1"/>
  <c r="R24" i="33"/>
  <c r="F24" i="33" s="1"/>
  <c r="AD24" i="33" s="1"/>
  <c r="S24" i="33"/>
  <c r="G24" i="33" s="1"/>
  <c r="AE24" i="33" s="1"/>
  <c r="S24" i="35"/>
  <c r="Y24" i="35"/>
  <c r="H24" i="35"/>
  <c r="AE24" i="35" s="1"/>
  <c r="O24" i="51"/>
  <c r="I24" i="51"/>
  <c r="N24" i="51"/>
  <c r="H24" i="51"/>
  <c r="G24" i="51"/>
  <c r="M24" i="51"/>
  <c r="L24" i="51"/>
  <c r="R24" i="51"/>
  <c r="Q24" i="51"/>
  <c r="K24" i="51"/>
  <c r="J24" i="51"/>
  <c r="P24" i="51"/>
  <c r="T24" i="49"/>
  <c r="U24" i="49"/>
  <c r="S24" i="49"/>
  <c r="V24" i="49"/>
  <c r="N24" i="35"/>
  <c r="AZ74" i="33"/>
  <c r="AP74" i="33" s="1"/>
  <c r="AU74" i="33" s="1"/>
  <c r="BR74" i="33" s="1"/>
  <c r="BB74" i="33"/>
  <c r="AR74" i="33" s="1"/>
  <c r="AW74" i="33" s="1"/>
  <c r="BT74" i="33" s="1"/>
  <c r="BA74" i="33"/>
  <c r="AQ74" i="33" s="1"/>
  <c r="AV74" i="33" s="1"/>
  <c r="BS74" i="33" s="1"/>
  <c r="BC74" i="33"/>
  <c r="AS74" i="33" s="1"/>
  <c r="AX74" i="33" s="1"/>
  <c r="BU74" i="33" s="1"/>
  <c r="AO74" i="33"/>
  <c r="AT74" i="33" s="1"/>
  <c r="BQ74" i="33" s="1"/>
  <c r="P74" i="50"/>
  <c r="J74" i="50"/>
  <c r="O74" i="52"/>
  <c r="I74" i="52"/>
  <c r="AK74" i="51"/>
  <c r="AE74" i="51"/>
  <c r="AL74" i="51"/>
  <c r="AF74" i="51"/>
  <c r="R74" i="50"/>
  <c r="L74" i="50"/>
  <c r="BC74" i="35"/>
  <c r="AM74" i="51"/>
  <c r="AG74" i="51"/>
  <c r="AI74" i="51"/>
  <c r="AB74" i="51"/>
  <c r="AH74" i="51"/>
  <c r="K74" i="52"/>
  <c r="Q74" i="52"/>
  <c r="O74" i="50"/>
  <c r="I74" i="50"/>
  <c r="R74" i="52"/>
  <c r="L74" i="52"/>
  <c r="Q74" i="50"/>
  <c r="K74" i="50"/>
  <c r="BK74" i="33"/>
  <c r="AN74" i="49"/>
  <c r="AD74" i="51"/>
  <c r="AJ74" i="51"/>
  <c r="J74" i="52"/>
  <c r="P74" i="52"/>
  <c r="H76" i="55"/>
  <c r="M74" i="50" l="1"/>
  <c r="G74" i="50"/>
  <c r="H74" i="50"/>
  <c r="N74" i="52"/>
  <c r="S74" i="52" s="1"/>
  <c r="T74" i="52" s="1"/>
  <c r="H74" i="52"/>
  <c r="M74" i="52"/>
  <c r="AM74" i="49"/>
  <c r="AL74" i="49"/>
  <c r="AE78" i="55"/>
  <c r="AB78" i="55"/>
  <c r="AF78" i="55"/>
  <c r="AC78" i="55"/>
  <c r="AG78" i="55"/>
  <c r="AH78" i="55" s="1"/>
  <c r="AD78" i="55"/>
  <c r="BH74" i="35"/>
  <c r="I24" i="33"/>
  <c r="H24" i="49"/>
  <c r="H24" i="33"/>
  <c r="BB74" i="35"/>
  <c r="BK74" i="35"/>
  <c r="AT74" i="35"/>
  <c r="BQ74" i="35" s="1"/>
  <c r="BL74" i="35"/>
  <c r="AU74" i="35"/>
  <c r="BR74" i="35" s="1"/>
  <c r="BE74" i="35"/>
  <c r="BM74" i="35"/>
  <c r="AV74" i="35"/>
  <c r="BS74" i="35" s="1"/>
  <c r="BF74" i="35"/>
  <c r="BJ74" i="35"/>
  <c r="AS74" i="35"/>
  <c r="BP74" i="35" s="1"/>
  <c r="O24" i="35"/>
  <c r="D24" i="35"/>
  <c r="T24" i="33"/>
  <c r="S24" i="51"/>
  <c r="T24" i="51" s="1"/>
  <c r="N24" i="33"/>
  <c r="M24" i="33"/>
  <c r="L24" i="33"/>
  <c r="K24" i="33"/>
  <c r="J24" i="33"/>
  <c r="AA24" i="33"/>
  <c r="Z24" i="33"/>
  <c r="BH74" i="33"/>
  <c r="BF74" i="33"/>
  <c r="BI74" i="33"/>
  <c r="BG74" i="33"/>
  <c r="BM74" i="33"/>
  <c r="BN74" i="33"/>
  <c r="BL74" i="33"/>
  <c r="BJ74" i="33"/>
  <c r="BE74" i="33"/>
  <c r="BD74" i="33"/>
  <c r="AC74" i="49"/>
  <c r="AB75" i="49" s="1"/>
  <c r="BO74" i="33"/>
  <c r="AN74" i="51"/>
  <c r="AO74" i="51" s="1"/>
  <c r="S74" i="50"/>
  <c r="T74" i="50" s="1"/>
  <c r="AR76" i="55"/>
  <c r="D77" i="55"/>
  <c r="F77" i="55"/>
  <c r="E77" i="55"/>
  <c r="I76" i="55"/>
  <c r="C77" i="55"/>
  <c r="G77" i="55"/>
  <c r="AK78" i="55" l="1"/>
  <c r="AI78" i="55"/>
  <c r="Z78" i="55" s="1"/>
  <c r="U79" i="55" s="1"/>
  <c r="AJ78" i="55"/>
  <c r="BT74" i="35"/>
  <c r="Z75" i="49"/>
  <c r="D75" i="50" s="1"/>
  <c r="AA75" i="49"/>
  <c r="Z75" i="51" s="1"/>
  <c r="X75" i="49"/>
  <c r="B75" i="52" s="1"/>
  <c r="BN74" i="35"/>
  <c r="W24" i="33"/>
  <c r="AI24" i="33"/>
  <c r="Z24" i="35"/>
  <c r="T24" i="35"/>
  <c r="I24" i="35"/>
  <c r="AF24" i="35" s="1"/>
  <c r="V24" i="33"/>
  <c r="AH24" i="33"/>
  <c r="X24" i="33"/>
  <c r="AJ24" i="33"/>
  <c r="P24" i="35"/>
  <c r="E24" i="35"/>
  <c r="U24" i="33"/>
  <c r="AG24" i="33"/>
  <c r="AK24" i="33"/>
  <c r="Y24" i="33"/>
  <c r="AF24" i="33"/>
  <c r="BV74" i="33"/>
  <c r="Y75" i="49"/>
  <c r="AD74" i="49"/>
  <c r="BP74" i="33"/>
  <c r="D75" i="52"/>
  <c r="AA75" i="51"/>
  <c r="F75" i="50"/>
  <c r="F75" i="52"/>
  <c r="J77" i="55"/>
  <c r="O77" i="55"/>
  <c r="AT77" i="55"/>
  <c r="AM77" i="55"/>
  <c r="AS76" i="55"/>
  <c r="K77" i="55"/>
  <c r="AN77" i="55"/>
  <c r="AU77" i="55"/>
  <c r="L77" i="55"/>
  <c r="AO77" i="55"/>
  <c r="AV77" i="55"/>
  <c r="AP77" i="55"/>
  <c r="M77" i="55"/>
  <c r="AW77" i="55"/>
  <c r="N77" i="55"/>
  <c r="AX77" i="55"/>
  <c r="AQ77" i="55"/>
  <c r="W79" i="55" l="1"/>
  <c r="AY75" i="33"/>
  <c r="BB75" i="33" s="1"/>
  <c r="AR75" i="33" s="1"/>
  <c r="AW75" i="33" s="1"/>
  <c r="BT75" i="33" s="1"/>
  <c r="Y75" i="51"/>
  <c r="AK75" i="51" s="1"/>
  <c r="Y79" i="55"/>
  <c r="B75" i="50"/>
  <c r="N75" i="50" s="1"/>
  <c r="W75" i="51"/>
  <c r="AC75" i="51" s="1"/>
  <c r="AA78" i="55"/>
  <c r="E75" i="52"/>
  <c r="K75" i="52" s="1"/>
  <c r="X79" i="55"/>
  <c r="V79" i="55"/>
  <c r="E75" i="50"/>
  <c r="K75" i="50" s="1"/>
  <c r="BU74" i="35"/>
  <c r="AI75" i="49"/>
  <c r="AJ75" i="49"/>
  <c r="AN75" i="49" s="1"/>
  <c r="AH75" i="49"/>
  <c r="C75" i="50"/>
  <c r="AF75" i="49"/>
  <c r="C75" i="52"/>
  <c r="I75" i="52" s="1"/>
  <c r="BW74" i="33"/>
  <c r="AW75" i="35"/>
  <c r="AL24" i="33"/>
  <c r="AM24" i="33" s="1"/>
  <c r="L24" i="49" s="1"/>
  <c r="J24" i="35"/>
  <c r="AG24" i="35" s="1"/>
  <c r="AA24" i="35"/>
  <c r="U24" i="35"/>
  <c r="Q24" i="35"/>
  <c r="G24" i="35" s="1"/>
  <c r="F24" i="35"/>
  <c r="X75" i="51"/>
  <c r="AG75" i="49"/>
  <c r="AE75" i="49"/>
  <c r="R75" i="52"/>
  <c r="L75" i="52"/>
  <c r="H75" i="50"/>
  <c r="AG75" i="51"/>
  <c r="AM75" i="51"/>
  <c r="P75" i="50"/>
  <c r="J75" i="50"/>
  <c r="P75" i="52"/>
  <c r="J75" i="52"/>
  <c r="N75" i="52"/>
  <c r="H75" i="52"/>
  <c r="L75" i="50"/>
  <c r="R75" i="50"/>
  <c r="AL75" i="51"/>
  <c r="AF75" i="51"/>
  <c r="R77" i="55"/>
  <c r="Q77" i="55"/>
  <c r="S77" i="55"/>
  <c r="P77" i="55"/>
  <c r="Q75" i="52" l="1"/>
  <c r="AK75" i="49"/>
  <c r="AH75" i="51"/>
  <c r="AD79" i="55"/>
  <c r="AI75" i="51"/>
  <c r="AZ75" i="33"/>
  <c r="AP75" i="33" s="1"/>
  <c r="AU75" i="33" s="1"/>
  <c r="BR75" i="33" s="1"/>
  <c r="BA75" i="33"/>
  <c r="AQ75" i="33" s="1"/>
  <c r="AV75" i="33" s="1"/>
  <c r="BS75" i="33" s="1"/>
  <c r="AO75" i="33"/>
  <c r="AT75" i="33" s="1"/>
  <c r="BQ75" i="33" s="1"/>
  <c r="AE75" i="51"/>
  <c r="BC75" i="33"/>
  <c r="AS75" i="33" s="1"/>
  <c r="AX75" i="33" s="1"/>
  <c r="BU75" i="33" s="1"/>
  <c r="AE79" i="55"/>
  <c r="BK75" i="33"/>
  <c r="AC79" i="55"/>
  <c r="M75" i="50"/>
  <c r="AG79" i="55"/>
  <c r="AI79" i="55" s="1"/>
  <c r="AB79" i="55"/>
  <c r="Q75" i="50"/>
  <c r="AF79" i="55"/>
  <c r="AM75" i="49"/>
  <c r="O75" i="52"/>
  <c r="M75" i="52"/>
  <c r="G75" i="50"/>
  <c r="G75" i="52"/>
  <c r="AL75" i="49"/>
  <c r="O75" i="50"/>
  <c r="S75" i="50" s="1"/>
  <c r="T75" i="50" s="1"/>
  <c r="AX75" i="35"/>
  <c r="AN75" i="35" s="1"/>
  <c r="AZ75" i="35"/>
  <c r="AP75" i="35" s="1"/>
  <c r="AY75" i="35"/>
  <c r="AO75" i="35" s="1"/>
  <c r="BA75" i="35"/>
  <c r="AQ75" i="35" s="1"/>
  <c r="AM75" i="35"/>
  <c r="AB75" i="51"/>
  <c r="R24" i="35"/>
  <c r="I75" i="50"/>
  <c r="AJ75" i="51"/>
  <c r="AD75" i="51"/>
  <c r="K24" i="35"/>
  <c r="AH24" i="35" s="1"/>
  <c r="V24" i="35"/>
  <c r="AB24" i="35"/>
  <c r="X24" i="35"/>
  <c r="L24" i="35"/>
  <c r="AI24" i="35" s="1"/>
  <c r="W24" i="35"/>
  <c r="AC24" i="35"/>
  <c r="BH75" i="33"/>
  <c r="BN75" i="33"/>
  <c r="H77" i="55"/>
  <c r="BL75" i="33" l="1"/>
  <c r="S75" i="52"/>
  <c r="T75" i="52" s="1"/>
  <c r="BF75" i="33"/>
  <c r="BI75" i="33"/>
  <c r="BJ75" i="33"/>
  <c r="BO75" i="33"/>
  <c r="AH79" i="55"/>
  <c r="AK79" i="55"/>
  <c r="BD75" i="33"/>
  <c r="BG75" i="33"/>
  <c r="BM75" i="33"/>
  <c r="AN75" i="51"/>
  <c r="AO75" i="51" s="1"/>
  <c r="BE75" i="33"/>
  <c r="AJ79" i="55"/>
  <c r="AC75" i="49"/>
  <c r="Y76" i="49" s="1"/>
  <c r="C76" i="52" s="1"/>
  <c r="I76" i="52" s="1"/>
  <c r="AD24" i="35"/>
  <c r="AJ24" i="35"/>
  <c r="BI75" i="35"/>
  <c r="AR75" i="35"/>
  <c r="BO75" i="35" s="1"/>
  <c r="BH75" i="35"/>
  <c r="BC75" i="35"/>
  <c r="BB75" i="35"/>
  <c r="BK75" i="35"/>
  <c r="AT75" i="35"/>
  <c r="BQ75" i="35" s="1"/>
  <c r="BE75" i="35"/>
  <c r="BL75" i="35"/>
  <c r="AU75" i="35"/>
  <c r="BR75" i="35" s="1"/>
  <c r="BF75" i="35"/>
  <c r="BM75" i="35"/>
  <c r="AV75" i="35"/>
  <c r="BS75" i="35" s="1"/>
  <c r="BG75" i="35"/>
  <c r="BJ75" i="35"/>
  <c r="AS75" i="35"/>
  <c r="BP75" i="35" s="1"/>
  <c r="BD75" i="35"/>
  <c r="BV75" i="33"/>
  <c r="AR77" i="55"/>
  <c r="I77" i="55"/>
  <c r="G78" i="55"/>
  <c r="E78" i="55"/>
  <c r="C78" i="55"/>
  <c r="F78" i="55"/>
  <c r="D78" i="55"/>
  <c r="BP75" i="33" l="1"/>
  <c r="BW75" i="33" s="1"/>
  <c r="Z79" i="55"/>
  <c r="AA79" i="55" s="1"/>
  <c r="X76" i="49"/>
  <c r="W76" i="51" s="1"/>
  <c r="AA76" i="49"/>
  <c r="E76" i="52" s="1"/>
  <c r="K76" i="52" s="1"/>
  <c r="AB76" i="49"/>
  <c r="F76" i="52" s="1"/>
  <c r="L76" i="52" s="1"/>
  <c r="AD75" i="49"/>
  <c r="C76" i="50"/>
  <c r="I76" i="50" s="1"/>
  <c r="Z76" i="49"/>
  <c r="Y76" i="51" s="1"/>
  <c r="AK76" i="51" s="1"/>
  <c r="X76" i="51"/>
  <c r="AJ76" i="51" s="1"/>
  <c r="AK24" i="35"/>
  <c r="BT75" i="35"/>
  <c r="BN75" i="35"/>
  <c r="AU24" i="49"/>
  <c r="C25" i="49"/>
  <c r="D25" i="49"/>
  <c r="J24" i="49"/>
  <c r="F25" i="49"/>
  <c r="G25" i="49"/>
  <c r="E25" i="49"/>
  <c r="F76" i="50"/>
  <c r="L76" i="50" s="1"/>
  <c r="O76" i="52"/>
  <c r="B76" i="52"/>
  <c r="N76" i="52" s="1"/>
  <c r="W80" i="55"/>
  <c r="N78" i="55"/>
  <c r="AQ78" i="55"/>
  <c r="AX78" i="55"/>
  <c r="AS77" i="55"/>
  <c r="K78" i="55"/>
  <c r="AU78" i="55"/>
  <c r="AN78" i="55"/>
  <c r="M78" i="55"/>
  <c r="AP78" i="55"/>
  <c r="AW78" i="55"/>
  <c r="J78" i="55"/>
  <c r="O78" i="55"/>
  <c r="AT78" i="55"/>
  <c r="AM78" i="55"/>
  <c r="L78" i="55"/>
  <c r="AV78" i="55"/>
  <c r="AO78" i="55"/>
  <c r="O76" i="50" l="1"/>
  <c r="U80" i="55"/>
  <c r="X80" i="55"/>
  <c r="Y80" i="55"/>
  <c r="V80" i="55"/>
  <c r="Q76" i="52"/>
  <c r="B76" i="50"/>
  <c r="H76" i="50" s="1"/>
  <c r="R76" i="52"/>
  <c r="AE76" i="51"/>
  <c r="AE76" i="49"/>
  <c r="D76" i="50"/>
  <c r="J76" i="50" s="1"/>
  <c r="D76" i="52"/>
  <c r="P76" i="52" s="1"/>
  <c r="AW76" i="35"/>
  <c r="AM76" i="35" s="1"/>
  <c r="AR76" i="35" s="1"/>
  <c r="BO76" i="35" s="1"/>
  <c r="AI76" i="49"/>
  <c r="AA76" i="51"/>
  <c r="AH76" i="49"/>
  <c r="AD76" i="51"/>
  <c r="AJ76" i="49"/>
  <c r="AM76" i="49" s="1"/>
  <c r="Z76" i="51"/>
  <c r="AF76" i="51" s="1"/>
  <c r="AF76" i="49"/>
  <c r="AG76" i="49"/>
  <c r="AY76" i="33"/>
  <c r="AO76" i="33" s="1"/>
  <c r="AT76" i="33" s="1"/>
  <c r="BQ76" i="33" s="1"/>
  <c r="E76" i="50"/>
  <c r="K76" i="50" s="1"/>
  <c r="BU75" i="35"/>
  <c r="R76" i="50"/>
  <c r="D25" i="51"/>
  <c r="AR25" i="49"/>
  <c r="O25" i="49"/>
  <c r="AY25" i="49"/>
  <c r="F25" i="51"/>
  <c r="AT25" i="49"/>
  <c r="Q25" i="49"/>
  <c r="BA25" i="49"/>
  <c r="E25" i="51"/>
  <c r="AS25" i="49"/>
  <c r="P25" i="49"/>
  <c r="AZ25" i="49"/>
  <c r="AV24" i="49"/>
  <c r="AQ25" i="49"/>
  <c r="C25" i="51"/>
  <c r="AX25" i="49"/>
  <c r="N25" i="49"/>
  <c r="M25" i="35"/>
  <c r="M25" i="49"/>
  <c r="AW25" i="49"/>
  <c r="R25" i="49"/>
  <c r="AP25" i="49"/>
  <c r="B25" i="51"/>
  <c r="K25" i="49"/>
  <c r="O25" i="33"/>
  <c r="AC76" i="51"/>
  <c r="AI76" i="51"/>
  <c r="M76" i="52"/>
  <c r="H76" i="52"/>
  <c r="Q78" i="55"/>
  <c r="S78" i="55"/>
  <c r="P78" i="55"/>
  <c r="R78" i="55"/>
  <c r="AG80" i="55" l="1"/>
  <c r="AJ80" i="55" s="1"/>
  <c r="AF80" i="55"/>
  <c r="AD80" i="55"/>
  <c r="AE80" i="55"/>
  <c r="AC80" i="55"/>
  <c r="S76" i="52"/>
  <c r="T76" i="52" s="1"/>
  <c r="AB80" i="55"/>
  <c r="N76" i="50"/>
  <c r="G76" i="52"/>
  <c r="J76" i="52"/>
  <c r="BC76" i="35"/>
  <c r="BI76" i="35"/>
  <c r="P76" i="50"/>
  <c r="AK76" i="49"/>
  <c r="AL76" i="49"/>
  <c r="BE76" i="33"/>
  <c r="AZ76" i="35"/>
  <c r="AP76" i="35" s="1"/>
  <c r="BF76" i="35" s="1"/>
  <c r="AX76" i="35"/>
  <c r="AN76" i="35" s="1"/>
  <c r="BJ76" i="35" s="1"/>
  <c r="AZ76" i="33"/>
  <c r="AP76" i="33" s="1"/>
  <c r="AU76" i="33" s="1"/>
  <c r="BR76" i="33" s="1"/>
  <c r="AL76" i="51"/>
  <c r="AY76" i="35"/>
  <c r="AO76" i="35" s="1"/>
  <c r="BK76" i="35" s="1"/>
  <c r="BK76" i="33"/>
  <c r="BA76" i="35"/>
  <c r="AQ76" i="35" s="1"/>
  <c r="AV76" i="35" s="1"/>
  <c r="BS76" i="35" s="1"/>
  <c r="BA76" i="33"/>
  <c r="AQ76" i="33" s="1"/>
  <c r="AV76" i="33" s="1"/>
  <c r="BS76" i="33" s="1"/>
  <c r="AN76" i="49"/>
  <c r="BC76" i="33"/>
  <c r="AS76" i="33" s="1"/>
  <c r="AX76" i="33" s="1"/>
  <c r="BU76" i="33" s="1"/>
  <c r="G76" i="50"/>
  <c r="BB76" i="33"/>
  <c r="BN76" i="33" s="1"/>
  <c r="AH76" i="51"/>
  <c r="Q76" i="50"/>
  <c r="AM76" i="51"/>
  <c r="AG76" i="51"/>
  <c r="M76" i="50"/>
  <c r="AB76" i="51"/>
  <c r="C25" i="33"/>
  <c r="R25" i="33"/>
  <c r="F25" i="33" s="1"/>
  <c r="AD25" i="33" s="1"/>
  <c r="P25" i="33"/>
  <c r="D25" i="33" s="1"/>
  <c r="AB25" i="33" s="1"/>
  <c r="Q25" i="33"/>
  <c r="E25" i="33" s="1"/>
  <c r="AC25" i="33" s="1"/>
  <c r="S25" i="33"/>
  <c r="G25" i="33" s="1"/>
  <c r="AE25" i="33" s="1"/>
  <c r="M25" i="51"/>
  <c r="N25" i="51"/>
  <c r="G25" i="51"/>
  <c r="H25" i="51"/>
  <c r="R25" i="51"/>
  <c r="L25" i="51"/>
  <c r="T25" i="49"/>
  <c r="V25" i="49"/>
  <c r="U25" i="49"/>
  <c r="S25" i="49"/>
  <c r="N25" i="35"/>
  <c r="K25" i="51"/>
  <c r="Q25" i="51"/>
  <c r="C25" i="35"/>
  <c r="I25" i="51"/>
  <c r="O25" i="51"/>
  <c r="P25" i="51"/>
  <c r="J25" i="51"/>
  <c r="H78" i="55"/>
  <c r="AI80" i="55" l="1"/>
  <c r="AH80" i="55"/>
  <c r="Z80" i="55" s="1"/>
  <c r="X81" i="55" s="1"/>
  <c r="AK80" i="55"/>
  <c r="S76" i="50"/>
  <c r="T76" i="50" s="1"/>
  <c r="AS76" i="35"/>
  <c r="BP76" i="35" s="1"/>
  <c r="BO76" i="33"/>
  <c r="BD76" i="35"/>
  <c r="AR76" i="33"/>
  <c r="AW76" i="33" s="1"/>
  <c r="BT76" i="33" s="1"/>
  <c r="AN76" i="51"/>
  <c r="AO76" i="51" s="1"/>
  <c r="BM76" i="35"/>
  <c r="BE76" i="35"/>
  <c r="BD76" i="33"/>
  <c r="AT76" i="35"/>
  <c r="BQ76" i="35" s="1"/>
  <c r="AC76" i="49"/>
  <c r="AA77" i="49" s="1"/>
  <c r="Z77" i="51" s="1"/>
  <c r="AF77" i="51" s="1"/>
  <c r="BL76" i="33"/>
  <c r="BL76" i="35"/>
  <c r="BM76" i="33"/>
  <c r="AU76" i="35"/>
  <c r="BR76" i="35" s="1"/>
  <c r="BT76" i="35" s="1"/>
  <c r="BB76" i="35"/>
  <c r="BH76" i="35"/>
  <c r="BG76" i="35"/>
  <c r="Z77" i="49"/>
  <c r="D77" i="52" s="1"/>
  <c r="P77" i="52" s="1"/>
  <c r="H25" i="49"/>
  <c r="I25" i="33"/>
  <c r="H25" i="33"/>
  <c r="S25" i="51"/>
  <c r="T25" i="51" s="1"/>
  <c r="T25" i="33"/>
  <c r="S25" i="35"/>
  <c r="H25" i="35"/>
  <c r="AE25" i="35" s="1"/>
  <c r="Y25" i="35"/>
  <c r="N25" i="33"/>
  <c r="Z25" i="33"/>
  <c r="L25" i="33"/>
  <c r="K25" i="33"/>
  <c r="M25" i="33"/>
  <c r="O25" i="35"/>
  <c r="D25" i="35"/>
  <c r="J25" i="33"/>
  <c r="AA25" i="33"/>
  <c r="BH76" i="33"/>
  <c r="BG76" i="33"/>
  <c r="BI76" i="33"/>
  <c r="BF76" i="33"/>
  <c r="AR78" i="55"/>
  <c r="E79" i="55"/>
  <c r="D79" i="55"/>
  <c r="F79" i="55"/>
  <c r="G79" i="55"/>
  <c r="I78" i="55"/>
  <c r="C79" i="55"/>
  <c r="BJ76" i="33" l="1"/>
  <c r="E77" i="52"/>
  <c r="K77" i="52" s="1"/>
  <c r="AD76" i="49"/>
  <c r="BP76" i="33"/>
  <c r="AL77" i="51"/>
  <c r="Y77" i="49"/>
  <c r="BN76" i="35"/>
  <c r="BU76" i="35" s="1"/>
  <c r="X77" i="49"/>
  <c r="B77" i="52" s="1"/>
  <c r="N77" i="52" s="1"/>
  <c r="E77" i="50"/>
  <c r="K77" i="50" s="1"/>
  <c r="AB77" i="49"/>
  <c r="AA77" i="51" s="1"/>
  <c r="AM77" i="51" s="1"/>
  <c r="D77" i="50"/>
  <c r="P77" i="50" s="1"/>
  <c r="Y77" i="51"/>
  <c r="AK77" i="51" s="1"/>
  <c r="U81" i="55"/>
  <c r="W81" i="55"/>
  <c r="Y81" i="55"/>
  <c r="V81" i="55"/>
  <c r="AA80" i="55"/>
  <c r="AJ25" i="33"/>
  <c r="X25" i="33"/>
  <c r="AH25" i="33"/>
  <c r="V25" i="33"/>
  <c r="P25" i="35"/>
  <c r="E25" i="35"/>
  <c r="AK25" i="33"/>
  <c r="Y25" i="33"/>
  <c r="AG25" i="33"/>
  <c r="U25" i="33"/>
  <c r="AF25" i="33"/>
  <c r="Z25" i="35"/>
  <c r="T25" i="35"/>
  <c r="I25" i="35"/>
  <c r="AF25" i="35" s="1"/>
  <c r="AI25" i="33"/>
  <c r="W25" i="33"/>
  <c r="BV76" i="33"/>
  <c r="J77" i="52"/>
  <c r="AM79" i="55"/>
  <c r="J79" i="55"/>
  <c r="O79" i="55"/>
  <c r="AT79" i="55"/>
  <c r="N79" i="55"/>
  <c r="AQ79" i="55"/>
  <c r="AX79" i="55"/>
  <c r="M79" i="55"/>
  <c r="AP79" i="55"/>
  <c r="AW79" i="55"/>
  <c r="AS78" i="55"/>
  <c r="K79" i="55"/>
  <c r="AU79" i="55"/>
  <c r="AN79" i="55"/>
  <c r="AO79" i="55"/>
  <c r="L79" i="55"/>
  <c r="AV79" i="55"/>
  <c r="AE77" i="51" l="1"/>
  <c r="BW76" i="33"/>
  <c r="J77" i="50"/>
  <c r="Q77" i="52"/>
  <c r="Q77" i="50"/>
  <c r="B77" i="50"/>
  <c r="N77" i="50" s="1"/>
  <c r="AF77" i="49"/>
  <c r="AE77" i="49"/>
  <c r="C77" i="50"/>
  <c r="X77" i="51"/>
  <c r="C77" i="52"/>
  <c r="AG77" i="51"/>
  <c r="F77" i="52"/>
  <c r="AH77" i="49"/>
  <c r="W77" i="51"/>
  <c r="AC77" i="51" s="1"/>
  <c r="F77" i="50"/>
  <c r="L77" i="50" s="1"/>
  <c r="AY77" i="33"/>
  <c r="AO77" i="33" s="1"/>
  <c r="AT77" i="33" s="1"/>
  <c r="BQ77" i="33" s="1"/>
  <c r="AI77" i="49"/>
  <c r="AG77" i="49"/>
  <c r="AJ77" i="49"/>
  <c r="AL77" i="49" s="1"/>
  <c r="AW77" i="35"/>
  <c r="BA77" i="35" s="1"/>
  <c r="AQ77" i="35" s="1"/>
  <c r="BM77" i="35" s="1"/>
  <c r="AB81" i="55"/>
  <c r="H77" i="52"/>
  <c r="AE81" i="55"/>
  <c r="AC81" i="55"/>
  <c r="AD81" i="55"/>
  <c r="AG81" i="55"/>
  <c r="AI81" i="55" s="1"/>
  <c r="AF81" i="55"/>
  <c r="AA25" i="35"/>
  <c r="J25" i="35"/>
  <c r="AG25" i="35" s="1"/>
  <c r="U25" i="35"/>
  <c r="Q25" i="35"/>
  <c r="G25" i="35" s="1"/>
  <c r="F25" i="35"/>
  <c r="AL25" i="33"/>
  <c r="AM25" i="33" s="1"/>
  <c r="L25" i="49" s="1"/>
  <c r="Q79" i="55"/>
  <c r="R79" i="55"/>
  <c r="S79" i="55"/>
  <c r="P79" i="55"/>
  <c r="H77" i="50" l="1"/>
  <c r="AH77" i="51"/>
  <c r="AI77" i="51"/>
  <c r="M77" i="50"/>
  <c r="AB77" i="51"/>
  <c r="AN77" i="49"/>
  <c r="AK77" i="49"/>
  <c r="AM77" i="49"/>
  <c r="AX77" i="35"/>
  <c r="AN77" i="35" s="1"/>
  <c r="BD77" i="35" s="1"/>
  <c r="BB77" i="33"/>
  <c r="G77" i="50"/>
  <c r="BK77" i="33"/>
  <c r="L77" i="52"/>
  <c r="R77" i="52"/>
  <c r="M77" i="52"/>
  <c r="G77" i="52"/>
  <c r="R77" i="50"/>
  <c r="I77" i="52"/>
  <c r="O77" i="52"/>
  <c r="AJ77" i="51"/>
  <c r="AD77" i="51"/>
  <c r="I77" i="50"/>
  <c r="O77" i="50"/>
  <c r="BC77" i="33"/>
  <c r="AS77" i="33" s="1"/>
  <c r="AX77" i="33" s="1"/>
  <c r="BU77" i="33" s="1"/>
  <c r="AM77" i="35"/>
  <c r="AY77" i="35"/>
  <c r="AO77" i="35" s="1"/>
  <c r="AZ77" i="33"/>
  <c r="AP77" i="33" s="1"/>
  <c r="AU77" i="33" s="1"/>
  <c r="BR77" i="33" s="1"/>
  <c r="BE77" i="33"/>
  <c r="BA77" i="33"/>
  <c r="AZ77" i="35"/>
  <c r="AP77" i="35" s="1"/>
  <c r="BL77" i="35" s="1"/>
  <c r="AJ81" i="55"/>
  <c r="BG77" i="35"/>
  <c r="AV77" i="35"/>
  <c r="BS77" i="35" s="1"/>
  <c r="AH81" i="55"/>
  <c r="AK81" i="55"/>
  <c r="R25" i="35"/>
  <c r="K25" i="35"/>
  <c r="AH25" i="35" s="1"/>
  <c r="V25" i="35"/>
  <c r="AB25" i="35"/>
  <c r="L25" i="35"/>
  <c r="AI25" i="35" s="1"/>
  <c r="AC25" i="35"/>
  <c r="W25" i="35"/>
  <c r="X25" i="35"/>
  <c r="H79" i="55"/>
  <c r="G80" i="55" s="1"/>
  <c r="AN77" i="51" l="1"/>
  <c r="AO77" i="51" s="1"/>
  <c r="BI77" i="33"/>
  <c r="S77" i="52"/>
  <c r="T77" i="52" s="1"/>
  <c r="BJ77" i="35"/>
  <c r="AC77" i="49"/>
  <c r="AD77" i="49" s="1"/>
  <c r="BL77" i="33"/>
  <c r="BF77" i="33"/>
  <c r="AS77" i="35"/>
  <c r="BP77" i="35" s="1"/>
  <c r="BF77" i="35"/>
  <c r="BO77" i="33"/>
  <c r="S77" i="50"/>
  <c r="T77" i="50" s="1"/>
  <c r="BD77" i="33"/>
  <c r="AR77" i="33"/>
  <c r="BN77" i="33"/>
  <c r="BH77" i="35"/>
  <c r="BB77" i="35"/>
  <c r="BE77" i="35"/>
  <c r="AT77" i="35"/>
  <c r="BQ77" i="35" s="1"/>
  <c r="BK77" i="35"/>
  <c r="AQ77" i="33"/>
  <c r="BM77" i="33"/>
  <c r="AU77" i="35"/>
  <c r="BR77" i="35" s="1"/>
  <c r="AR77" i="35"/>
  <c r="BO77" i="35" s="1"/>
  <c r="BI77" i="35"/>
  <c r="BC77" i="35"/>
  <c r="AB78" i="49"/>
  <c r="AA78" i="51" s="1"/>
  <c r="AM78" i="51" s="1"/>
  <c r="Z81" i="55"/>
  <c r="W82" i="55" s="1"/>
  <c r="E80" i="55"/>
  <c r="AO80" i="55" s="1"/>
  <c r="C80" i="55"/>
  <c r="AR79" i="55"/>
  <c r="AJ25" i="35"/>
  <c r="AD25" i="35"/>
  <c r="I79" i="55"/>
  <c r="AS79" i="55" s="1"/>
  <c r="F80" i="55"/>
  <c r="D80" i="55"/>
  <c r="AN80" i="55" s="1"/>
  <c r="AQ80" i="55"/>
  <c r="X78" i="49" l="1"/>
  <c r="W78" i="51" s="1"/>
  <c r="AI78" i="51" s="1"/>
  <c r="AA78" i="49"/>
  <c r="E78" i="52" s="1"/>
  <c r="Q78" i="52" s="1"/>
  <c r="Z78" i="49"/>
  <c r="D78" i="50" s="1"/>
  <c r="J78" i="50" s="1"/>
  <c r="Y78" i="49"/>
  <c r="C78" i="52" s="1"/>
  <c r="O78" i="52" s="1"/>
  <c r="Y82" i="55"/>
  <c r="AG78" i="51"/>
  <c r="BN77" i="35"/>
  <c r="F78" i="52"/>
  <c r="L78" i="52" s="1"/>
  <c r="BT77" i="35"/>
  <c r="V82" i="55"/>
  <c r="F78" i="50"/>
  <c r="L78" i="50" s="1"/>
  <c r="BP77" i="33"/>
  <c r="AW77" i="33"/>
  <c r="BT77" i="33" s="1"/>
  <c r="BH77" i="33"/>
  <c r="AV77" i="33"/>
  <c r="BS77" i="33" s="1"/>
  <c r="BJ77" i="33"/>
  <c r="BG77" i="33"/>
  <c r="B78" i="52"/>
  <c r="N78" i="52" s="1"/>
  <c r="AA81" i="55"/>
  <c r="X82" i="55"/>
  <c r="U82" i="55"/>
  <c r="J80" i="55"/>
  <c r="AM80" i="55"/>
  <c r="AW80" i="55"/>
  <c r="AK25" i="35"/>
  <c r="M80" i="55"/>
  <c r="AV80" i="55"/>
  <c r="AP80" i="55"/>
  <c r="L80" i="55"/>
  <c r="AT80" i="55"/>
  <c r="AU80" i="55"/>
  <c r="K80" i="55"/>
  <c r="N80" i="55"/>
  <c r="O80" i="55"/>
  <c r="R80" i="55" s="1"/>
  <c r="AX80" i="55"/>
  <c r="K78" i="52" l="1"/>
  <c r="B78" i="50"/>
  <c r="N78" i="50" s="1"/>
  <c r="AC78" i="51"/>
  <c r="I78" i="52"/>
  <c r="D78" i="52"/>
  <c r="J78" i="52" s="1"/>
  <c r="C78" i="50"/>
  <c r="O78" i="50" s="1"/>
  <c r="E78" i="50"/>
  <c r="Q78" i="50" s="1"/>
  <c r="X78" i="51"/>
  <c r="AD78" i="51" s="1"/>
  <c r="AH78" i="49"/>
  <c r="AG78" i="49"/>
  <c r="AF78" i="49"/>
  <c r="Z78" i="51"/>
  <c r="AL78" i="51" s="1"/>
  <c r="AI78" i="49"/>
  <c r="P78" i="50"/>
  <c r="AJ78" i="49"/>
  <c r="AM78" i="49" s="1"/>
  <c r="Y78" i="51"/>
  <c r="AK78" i="51" s="1"/>
  <c r="AW78" i="35"/>
  <c r="AY78" i="35" s="1"/>
  <c r="AO78" i="35" s="1"/>
  <c r="AT78" i="35" s="1"/>
  <c r="BQ78" i="35" s="1"/>
  <c r="AY78" i="33"/>
  <c r="AO78" i="33" s="1"/>
  <c r="AT78" i="33" s="1"/>
  <c r="BQ78" i="33" s="1"/>
  <c r="BU77" i="35"/>
  <c r="AE78" i="49"/>
  <c r="BV77" i="33"/>
  <c r="BW77" i="33" s="1"/>
  <c r="R78" i="50"/>
  <c r="AJ78" i="51"/>
  <c r="R78" i="52"/>
  <c r="AG82" i="55"/>
  <c r="AJ82" i="55" s="1"/>
  <c r="M78" i="52"/>
  <c r="P78" i="52"/>
  <c r="H78" i="52"/>
  <c r="AE82" i="55"/>
  <c r="P80" i="55"/>
  <c r="AC82" i="55"/>
  <c r="AB82" i="55"/>
  <c r="AF82" i="55"/>
  <c r="AD82" i="55"/>
  <c r="S80" i="55"/>
  <c r="Q80" i="55"/>
  <c r="AI82" i="55"/>
  <c r="E26" i="49"/>
  <c r="F26" i="49"/>
  <c r="AU25" i="49"/>
  <c r="J25" i="49"/>
  <c r="AV25" i="49" s="1"/>
  <c r="D26" i="49"/>
  <c r="G26" i="49"/>
  <c r="C26" i="49"/>
  <c r="I78" i="50" l="1"/>
  <c r="K78" i="50"/>
  <c r="H78" i="50"/>
  <c r="G78" i="50"/>
  <c r="AZ78" i="33"/>
  <c r="BL78" i="33" s="1"/>
  <c r="BK78" i="33"/>
  <c r="M78" i="50"/>
  <c r="BB78" i="33"/>
  <c r="BN78" i="33" s="1"/>
  <c r="G78" i="52"/>
  <c r="AF78" i="51"/>
  <c r="S78" i="50"/>
  <c r="T78" i="50" s="1"/>
  <c r="BC78" i="33"/>
  <c r="BO78" i="33" s="1"/>
  <c r="BA78" i="33"/>
  <c r="AQ78" i="33" s="1"/>
  <c r="AV78" i="33" s="1"/>
  <c r="BS78" i="33" s="1"/>
  <c r="BE78" i="33"/>
  <c r="AB78" i="51"/>
  <c r="AL78" i="49"/>
  <c r="AE78" i="51"/>
  <c r="AH82" i="55"/>
  <c r="AK82" i="55"/>
  <c r="Z82" i="55" s="1"/>
  <c r="U83" i="55" s="1"/>
  <c r="AN78" i="49"/>
  <c r="AK78" i="49"/>
  <c r="AM78" i="35"/>
  <c r="BA78" i="35"/>
  <c r="AQ78" i="35" s="1"/>
  <c r="AH78" i="51"/>
  <c r="AZ78" i="35"/>
  <c r="AP78" i="35" s="1"/>
  <c r="BL78" i="35" s="1"/>
  <c r="AX78" i="35"/>
  <c r="AN78" i="35" s="1"/>
  <c r="AN78" i="51"/>
  <c r="AO78" i="51" s="1"/>
  <c r="S78" i="52"/>
  <c r="T78" i="52" s="1"/>
  <c r="AP78" i="33"/>
  <c r="AU78" i="33" s="1"/>
  <c r="BR78" i="33" s="1"/>
  <c r="BE78" i="35"/>
  <c r="BK78" i="35"/>
  <c r="H80" i="55"/>
  <c r="D81" i="55" s="1"/>
  <c r="F26" i="51"/>
  <c r="BA26" i="49"/>
  <c r="AT26" i="49"/>
  <c r="Q26" i="49"/>
  <c r="AQ26" i="49"/>
  <c r="N26" i="49"/>
  <c r="C26" i="51"/>
  <c r="AX26" i="49"/>
  <c r="AS26" i="49"/>
  <c r="AZ26" i="49"/>
  <c r="P26" i="49"/>
  <c r="E26" i="51"/>
  <c r="M26" i="35"/>
  <c r="N26" i="35" s="1"/>
  <c r="D26" i="35" s="1"/>
  <c r="AW26" i="49"/>
  <c r="K26" i="49"/>
  <c r="M26" i="49"/>
  <c r="R26" i="49"/>
  <c r="AP26" i="49"/>
  <c r="B26" i="51"/>
  <c r="O26" i="33"/>
  <c r="D26" i="51"/>
  <c r="AR26" i="49"/>
  <c r="O26" i="49"/>
  <c r="AY26" i="49"/>
  <c r="BG78" i="33" l="1"/>
  <c r="AC78" i="49"/>
  <c r="Z79" i="49" s="1"/>
  <c r="D79" i="52" s="1"/>
  <c r="BD78" i="33"/>
  <c r="AS78" i="33"/>
  <c r="AX78" i="33" s="1"/>
  <c r="BU78" i="33" s="1"/>
  <c r="AR78" i="33"/>
  <c r="AW78" i="33" s="1"/>
  <c r="BT78" i="33" s="1"/>
  <c r="BM78" i="33"/>
  <c r="BP78" i="33" s="1"/>
  <c r="AU78" i="35"/>
  <c r="BR78" i="35" s="1"/>
  <c r="BH78" i="35"/>
  <c r="BF78" i="35"/>
  <c r="AS78" i="35"/>
  <c r="BP78" i="35" s="1"/>
  <c r="BJ78" i="35"/>
  <c r="BD78" i="35"/>
  <c r="BB78" i="35"/>
  <c r="BM78" i="35"/>
  <c r="AV78" i="35"/>
  <c r="BS78" i="35" s="1"/>
  <c r="BG78" i="35"/>
  <c r="BC78" i="35"/>
  <c r="AR78" i="35"/>
  <c r="BO78" i="35" s="1"/>
  <c r="BI78" i="35"/>
  <c r="BF78" i="33"/>
  <c r="V83" i="55"/>
  <c r="Y83" i="55"/>
  <c r="AA82" i="55"/>
  <c r="X83" i="55"/>
  <c r="W83" i="55"/>
  <c r="F81" i="55"/>
  <c r="AP81" i="55" s="1"/>
  <c r="AR80" i="55"/>
  <c r="E81" i="55"/>
  <c r="I80" i="55"/>
  <c r="AS80" i="55" s="1"/>
  <c r="C81" i="55"/>
  <c r="G81" i="55"/>
  <c r="AQ81" i="55" s="1"/>
  <c r="O26" i="35"/>
  <c r="P26" i="35" s="1"/>
  <c r="C26" i="35"/>
  <c r="N26" i="51"/>
  <c r="G26" i="51"/>
  <c r="M26" i="51"/>
  <c r="H26" i="51"/>
  <c r="Q26" i="51"/>
  <c r="K26" i="51"/>
  <c r="J26" i="51"/>
  <c r="P26" i="51"/>
  <c r="O26" i="51"/>
  <c r="I26" i="51"/>
  <c r="L26" i="51"/>
  <c r="R26" i="51"/>
  <c r="S26" i="33"/>
  <c r="G26" i="33" s="1"/>
  <c r="AE26" i="33" s="1"/>
  <c r="C26" i="33"/>
  <c r="R26" i="33"/>
  <c r="F26" i="33" s="1"/>
  <c r="AD26" i="33" s="1"/>
  <c r="Q26" i="33"/>
  <c r="E26" i="33" s="1"/>
  <c r="AC26" i="33" s="1"/>
  <c r="P26" i="33"/>
  <c r="D26" i="33" s="1"/>
  <c r="AB26" i="33" s="1"/>
  <c r="T26" i="49"/>
  <c r="S26" i="49"/>
  <c r="V26" i="49"/>
  <c r="U26" i="49"/>
  <c r="T26" i="35"/>
  <c r="Z26" i="35"/>
  <c r="I26" i="35"/>
  <c r="AF26" i="35" s="1"/>
  <c r="AN81" i="55"/>
  <c r="AB79" i="49" l="1"/>
  <c r="F79" i="50" s="1"/>
  <c r="X79" i="49"/>
  <c r="B79" i="50" s="1"/>
  <c r="N79" i="50" s="1"/>
  <c r="Y79" i="51"/>
  <c r="D79" i="50"/>
  <c r="P79" i="50" s="1"/>
  <c r="AD78" i="49"/>
  <c r="BV78" i="33"/>
  <c r="BW78" i="33" s="1"/>
  <c r="AA79" i="49"/>
  <c r="E79" i="52" s="1"/>
  <c r="K79" i="52" s="1"/>
  <c r="Y79" i="49"/>
  <c r="C79" i="52" s="1"/>
  <c r="I79" i="52" s="1"/>
  <c r="BH78" i="33"/>
  <c r="BT78" i="35"/>
  <c r="BJ78" i="33"/>
  <c r="BI78" i="33"/>
  <c r="AB83" i="55"/>
  <c r="E79" i="50"/>
  <c r="Q79" i="50" s="1"/>
  <c r="BN78" i="35"/>
  <c r="J81" i="55"/>
  <c r="AE83" i="55"/>
  <c r="AF83" i="55"/>
  <c r="AD83" i="55"/>
  <c r="AC83" i="55"/>
  <c r="L81" i="55"/>
  <c r="AG83" i="55"/>
  <c r="AI83" i="55" s="1"/>
  <c r="AM81" i="55"/>
  <c r="F79" i="52"/>
  <c r="AA79" i="51"/>
  <c r="AT81" i="55"/>
  <c r="AV81" i="55"/>
  <c r="AG79" i="49"/>
  <c r="M81" i="55"/>
  <c r="P79" i="52"/>
  <c r="J79" i="52"/>
  <c r="O81" i="55"/>
  <c r="S81" i="55" s="1"/>
  <c r="N81" i="55"/>
  <c r="AO81" i="55"/>
  <c r="AW81" i="55"/>
  <c r="AK79" i="51"/>
  <c r="AE79" i="51"/>
  <c r="K81" i="55"/>
  <c r="AX81" i="55"/>
  <c r="AU81" i="55"/>
  <c r="E26" i="35"/>
  <c r="AA26" i="35" s="1"/>
  <c r="H26" i="49"/>
  <c r="I26" i="33"/>
  <c r="H26" i="33"/>
  <c r="T26" i="33"/>
  <c r="S26" i="51"/>
  <c r="T26" i="51" s="1"/>
  <c r="K26" i="33"/>
  <c r="L26" i="33"/>
  <c r="Y26" i="35"/>
  <c r="H26" i="35"/>
  <c r="AE26" i="35" s="1"/>
  <c r="S26" i="35"/>
  <c r="M26" i="33"/>
  <c r="AA26" i="33"/>
  <c r="Z26" i="33"/>
  <c r="J26" i="33"/>
  <c r="N26" i="33"/>
  <c r="Q26" i="35"/>
  <c r="F26" i="35"/>
  <c r="AH83" i="55"/>
  <c r="H79" i="50" l="1"/>
  <c r="J79" i="50"/>
  <c r="AI79" i="49"/>
  <c r="C79" i="50"/>
  <c r="M79" i="50" s="1"/>
  <c r="Q79" i="52"/>
  <c r="B79" i="52"/>
  <c r="N79" i="52" s="1"/>
  <c r="O79" i="52"/>
  <c r="X79" i="51"/>
  <c r="AD79" i="51" s="1"/>
  <c r="AY79" i="33"/>
  <c r="AO79" i="33" s="1"/>
  <c r="BE79" i="33" s="1"/>
  <c r="AF79" i="49"/>
  <c r="AE79" i="49"/>
  <c r="AW79" i="35"/>
  <c r="AX79" i="35" s="1"/>
  <c r="Z79" i="51"/>
  <c r="AF79" i="51" s="1"/>
  <c r="AH79" i="49"/>
  <c r="AJ79" i="49"/>
  <c r="AK79" i="49" s="1"/>
  <c r="W79" i="51"/>
  <c r="AC79" i="51" s="1"/>
  <c r="AL79" i="51"/>
  <c r="AI79" i="51"/>
  <c r="BU78" i="35"/>
  <c r="K79" i="50"/>
  <c r="G79" i="52"/>
  <c r="AJ79" i="51"/>
  <c r="AJ83" i="55"/>
  <c r="H79" i="52"/>
  <c r="AB79" i="51"/>
  <c r="M79" i="52"/>
  <c r="P81" i="55"/>
  <c r="Q81" i="55"/>
  <c r="R81" i="55"/>
  <c r="AK83" i="55"/>
  <c r="AM79" i="51"/>
  <c r="AG79" i="51"/>
  <c r="AN79" i="49"/>
  <c r="L79" i="52"/>
  <c r="R79" i="52"/>
  <c r="R79" i="50"/>
  <c r="L79" i="50"/>
  <c r="AL79" i="49"/>
  <c r="U26" i="35"/>
  <c r="J26" i="35"/>
  <c r="AG26" i="35" s="1"/>
  <c r="AF26" i="33"/>
  <c r="X26" i="33"/>
  <c r="AJ26" i="33"/>
  <c r="AI26" i="33"/>
  <c r="W26" i="33"/>
  <c r="Y26" i="33"/>
  <c r="AK26" i="33"/>
  <c r="AH26" i="33"/>
  <c r="V26" i="33"/>
  <c r="AG26" i="33"/>
  <c r="U26" i="33"/>
  <c r="AB26" i="35"/>
  <c r="K26" i="35"/>
  <c r="AH26" i="35" s="1"/>
  <c r="V26" i="35"/>
  <c r="G26" i="35"/>
  <c r="R26" i="35"/>
  <c r="BB79" i="33" l="1"/>
  <c r="BC79" i="33"/>
  <c r="AS79" i="33" s="1"/>
  <c r="AX79" i="33" s="1"/>
  <c r="BU79" i="33" s="1"/>
  <c r="BA79" i="33"/>
  <c r="BM79" i="33" s="1"/>
  <c r="AM79" i="35"/>
  <c r="AH79" i="51"/>
  <c r="O79" i="50"/>
  <c r="S79" i="50" s="1"/>
  <c r="T79" i="50" s="1"/>
  <c r="G79" i="50"/>
  <c r="AT79" i="33"/>
  <c r="BQ79" i="33" s="1"/>
  <c r="AY79" i="35"/>
  <c r="AO79" i="35" s="1"/>
  <c r="AT79" i="35" s="1"/>
  <c r="BQ79" i="35" s="1"/>
  <c r="S79" i="52"/>
  <c r="T79" i="52" s="1"/>
  <c r="I79" i="50"/>
  <c r="BK79" i="33"/>
  <c r="AZ79" i="35"/>
  <c r="AP79" i="35" s="1"/>
  <c r="BF79" i="35" s="1"/>
  <c r="BA79" i="35"/>
  <c r="AQ79" i="35" s="1"/>
  <c r="AM79" i="49"/>
  <c r="AZ79" i="33"/>
  <c r="BD79" i="33" s="1"/>
  <c r="AN79" i="51"/>
  <c r="AO79" i="51" s="1"/>
  <c r="AC79" i="49"/>
  <c r="AD79" i="49" s="1"/>
  <c r="Z83" i="55"/>
  <c r="V84" i="55" s="1"/>
  <c r="AQ79" i="33"/>
  <c r="AV79" i="33" s="1"/>
  <c r="BS79" i="33" s="1"/>
  <c r="H81" i="55"/>
  <c r="E82" i="55" s="1"/>
  <c r="AO82" i="55" s="1"/>
  <c r="BE79" i="35"/>
  <c r="BK79" i="35"/>
  <c r="AN79" i="35"/>
  <c r="BC79" i="35"/>
  <c r="BI79" i="35"/>
  <c r="AR79" i="35"/>
  <c r="BO79" i="35" s="1"/>
  <c r="BH79" i="35"/>
  <c r="BG79" i="35"/>
  <c r="BM79" i="35"/>
  <c r="AV79" i="35"/>
  <c r="BS79" i="35" s="1"/>
  <c r="X80" i="49"/>
  <c r="AL26" i="33"/>
  <c r="AM26" i="33" s="1"/>
  <c r="L26" i="49" s="1"/>
  <c r="AC26" i="35"/>
  <c r="AD26" i="35" s="1"/>
  <c r="L26" i="35"/>
  <c r="AI26" i="35" s="1"/>
  <c r="AJ26" i="35" s="1"/>
  <c r="W26" i="35"/>
  <c r="X26" i="35"/>
  <c r="AA83" i="55"/>
  <c r="Y84" i="55"/>
  <c r="X84" i="55"/>
  <c r="BI79" i="33" l="1"/>
  <c r="BO79" i="33"/>
  <c r="BN79" i="33"/>
  <c r="AR79" i="33"/>
  <c r="AA80" i="49"/>
  <c r="AE80" i="49" s="1"/>
  <c r="AU79" i="35"/>
  <c r="BR79" i="35" s="1"/>
  <c r="AP79" i="33"/>
  <c r="BJ79" i="33" s="1"/>
  <c r="BL79" i="33"/>
  <c r="BP79" i="33" s="1"/>
  <c r="Z80" i="49"/>
  <c r="BL79" i="35"/>
  <c r="Y80" i="49"/>
  <c r="AY80" i="33" s="1"/>
  <c r="AB80" i="49"/>
  <c r="AA80" i="51" s="1"/>
  <c r="BB79" i="35"/>
  <c r="D82" i="55"/>
  <c r="I81" i="55"/>
  <c r="AS81" i="55" s="1"/>
  <c r="C82" i="55"/>
  <c r="AM82" i="55" s="1"/>
  <c r="F82" i="55"/>
  <c r="AP82" i="55" s="1"/>
  <c r="U84" i="55"/>
  <c r="W84" i="55"/>
  <c r="AB84" i="55" s="1"/>
  <c r="AR81" i="55"/>
  <c r="BG79" i="33"/>
  <c r="G82" i="55"/>
  <c r="AS79" i="35"/>
  <c r="BP79" i="35" s="1"/>
  <c r="BD79" i="35"/>
  <c r="BJ79" i="35"/>
  <c r="BN79" i="35" s="1"/>
  <c r="F80" i="52"/>
  <c r="F80" i="50"/>
  <c r="W80" i="51"/>
  <c r="B80" i="50"/>
  <c r="B80" i="52"/>
  <c r="AW80" i="35"/>
  <c r="AM80" i="35" s="1"/>
  <c r="AJ80" i="49"/>
  <c r="D80" i="52"/>
  <c r="D80" i="50"/>
  <c r="AG80" i="49"/>
  <c r="Y80" i="51"/>
  <c r="C80" i="50"/>
  <c r="AK26" i="35"/>
  <c r="AF84" i="55"/>
  <c r="AC84" i="55"/>
  <c r="AN82" i="55"/>
  <c r="BH79" i="33" l="1"/>
  <c r="AW79" i="33"/>
  <c r="BT79" i="33" s="1"/>
  <c r="Z80" i="51"/>
  <c r="AB80" i="51" s="1"/>
  <c r="BT79" i="35"/>
  <c r="BU79" i="35" s="1"/>
  <c r="AH80" i="49"/>
  <c r="C80" i="52"/>
  <c r="E80" i="50"/>
  <c r="Q80" i="50" s="1"/>
  <c r="X80" i="51"/>
  <c r="AD80" i="51" s="1"/>
  <c r="E80" i="52"/>
  <c r="Q80" i="52" s="1"/>
  <c r="AI80" i="49"/>
  <c r="AF80" i="49"/>
  <c r="AU79" i="33"/>
  <c r="BR79" i="33" s="1"/>
  <c r="BF79" i="33"/>
  <c r="AG84" i="55"/>
  <c r="AJ84" i="55" s="1"/>
  <c r="AD84" i="55"/>
  <c r="AE84" i="55"/>
  <c r="K82" i="55"/>
  <c r="L82" i="55"/>
  <c r="AQ82" i="55"/>
  <c r="AW82" i="55"/>
  <c r="AU82" i="55"/>
  <c r="AV82" i="55"/>
  <c r="M82" i="55"/>
  <c r="N82" i="55"/>
  <c r="AT82" i="55"/>
  <c r="O82" i="55"/>
  <c r="S82" i="55" s="1"/>
  <c r="AX82" i="55"/>
  <c r="J82" i="55"/>
  <c r="H80" i="52"/>
  <c r="N80" i="52"/>
  <c r="I80" i="52"/>
  <c r="O80" i="52"/>
  <c r="N80" i="50"/>
  <c r="H80" i="50"/>
  <c r="O80" i="50"/>
  <c r="I80" i="50"/>
  <c r="K80" i="52"/>
  <c r="AE80" i="51"/>
  <c r="AK80" i="51"/>
  <c r="AM80" i="51"/>
  <c r="AG80" i="51"/>
  <c r="J80" i="50"/>
  <c r="P80" i="50"/>
  <c r="AK80" i="49"/>
  <c r="AM80" i="49"/>
  <c r="AL80" i="49"/>
  <c r="AN80" i="49"/>
  <c r="R80" i="50"/>
  <c r="L80" i="50"/>
  <c r="AL80" i="51"/>
  <c r="AF80" i="51"/>
  <c r="AJ80" i="51"/>
  <c r="AC80" i="51"/>
  <c r="AI80" i="51"/>
  <c r="AH80" i="51"/>
  <c r="AO80" i="33"/>
  <c r="BK80" i="33"/>
  <c r="AZ80" i="33"/>
  <c r="BB80" i="33"/>
  <c r="BC80" i="33"/>
  <c r="BA80" i="33"/>
  <c r="BC80" i="35"/>
  <c r="BI80" i="35"/>
  <c r="AR80" i="35"/>
  <c r="BO80" i="35" s="1"/>
  <c r="P80" i="52"/>
  <c r="J80" i="52"/>
  <c r="AZ80" i="35"/>
  <c r="AP80" i="35" s="1"/>
  <c r="BA80" i="35"/>
  <c r="AQ80" i="35" s="1"/>
  <c r="AX80" i="35"/>
  <c r="AY80" i="35"/>
  <c r="AO80" i="35" s="1"/>
  <c r="L80" i="52"/>
  <c r="R80" i="52"/>
  <c r="AU26" i="49"/>
  <c r="J26" i="49"/>
  <c r="G27" i="49"/>
  <c r="E27" i="49"/>
  <c r="C27" i="49"/>
  <c r="D27" i="49"/>
  <c r="F27" i="49"/>
  <c r="R82" i="55"/>
  <c r="AK84" i="55"/>
  <c r="AH84" i="55"/>
  <c r="AI84" i="55"/>
  <c r="M80" i="50" l="1"/>
  <c r="G80" i="50"/>
  <c r="K80" i="50"/>
  <c r="BV79" i="33"/>
  <c r="BW79" i="33" s="1"/>
  <c r="M80" i="52"/>
  <c r="G80" i="52"/>
  <c r="P82" i="55"/>
  <c r="Q82" i="55"/>
  <c r="H82" i="55" s="1"/>
  <c r="D83" i="55" s="1"/>
  <c r="BL80" i="35"/>
  <c r="AU80" i="35"/>
  <c r="BR80" i="35" s="1"/>
  <c r="BF80" i="35"/>
  <c r="BN80" i="33"/>
  <c r="AR80" i="33"/>
  <c r="AP80" i="33"/>
  <c r="BL80" i="33"/>
  <c r="BD80" i="33"/>
  <c r="S80" i="50"/>
  <c r="T80" i="50" s="1"/>
  <c r="S80" i="52"/>
  <c r="T80" i="52" s="1"/>
  <c r="AT80" i="35"/>
  <c r="BQ80" i="35" s="1"/>
  <c r="BE80" i="35"/>
  <c r="BK80" i="35"/>
  <c r="AN80" i="35"/>
  <c r="BB80" i="35"/>
  <c r="AQ80" i="33"/>
  <c r="BM80" i="33"/>
  <c r="AC80" i="49"/>
  <c r="AN80" i="51"/>
  <c r="AO80" i="51" s="1"/>
  <c r="AT80" i="33"/>
  <c r="BQ80" i="33" s="1"/>
  <c r="BE80" i="33"/>
  <c r="AV80" i="35"/>
  <c r="BS80" i="35" s="1"/>
  <c r="BM80" i="35"/>
  <c r="BG80" i="35"/>
  <c r="AS80" i="33"/>
  <c r="BO80" i="33"/>
  <c r="AS27" i="49"/>
  <c r="P27" i="49"/>
  <c r="AZ27" i="49"/>
  <c r="E27" i="51"/>
  <c r="AP27" i="49"/>
  <c r="M27" i="49"/>
  <c r="M27" i="35"/>
  <c r="C27" i="35" s="1"/>
  <c r="R27" i="49"/>
  <c r="O27" i="33"/>
  <c r="C27" i="33" s="1"/>
  <c r="K27" i="49"/>
  <c r="AW27" i="49"/>
  <c r="B27" i="51"/>
  <c r="D27" i="51"/>
  <c r="AR27" i="49"/>
  <c r="O27" i="49"/>
  <c r="AY27" i="49"/>
  <c r="F27" i="51"/>
  <c r="AT27" i="49"/>
  <c r="Q27" i="49"/>
  <c r="BA27" i="49"/>
  <c r="AV26" i="49"/>
  <c r="AX27" i="49"/>
  <c r="N27" i="49"/>
  <c r="C27" i="51"/>
  <c r="AQ27" i="49"/>
  <c r="Z84" i="55"/>
  <c r="X85" i="55" s="1"/>
  <c r="BH80" i="35" l="1"/>
  <c r="BJ80" i="35"/>
  <c r="BN80" i="35" s="1"/>
  <c r="AS80" i="35"/>
  <c r="BP80" i="35" s="1"/>
  <c r="BT80" i="35" s="1"/>
  <c r="BD80" i="35"/>
  <c r="AU80" i="33"/>
  <c r="BR80" i="33" s="1"/>
  <c r="BJ80" i="33"/>
  <c r="BF80" i="33"/>
  <c r="AW80" i="33"/>
  <c r="BT80" i="33" s="1"/>
  <c r="BH80" i="33"/>
  <c r="AV80" i="33"/>
  <c r="BS80" i="33" s="1"/>
  <c r="BG80" i="33"/>
  <c r="AD80" i="49"/>
  <c r="Z81" i="49"/>
  <c r="AB81" i="49"/>
  <c r="X81" i="49"/>
  <c r="AA81" i="49"/>
  <c r="Y81" i="49"/>
  <c r="AX80" i="33"/>
  <c r="BU80" i="33" s="1"/>
  <c r="BI80" i="33"/>
  <c r="BP80" i="33"/>
  <c r="AA84" i="55"/>
  <c r="Y85" i="55"/>
  <c r="W85" i="55"/>
  <c r="U85" i="55"/>
  <c r="G83" i="55"/>
  <c r="AQ83" i="55" s="1"/>
  <c r="I82" i="55"/>
  <c r="AS82" i="55" s="1"/>
  <c r="V85" i="55"/>
  <c r="C83" i="55"/>
  <c r="F83" i="55"/>
  <c r="AP83" i="55" s="1"/>
  <c r="E83" i="55"/>
  <c r="AR82" i="55"/>
  <c r="K27" i="51"/>
  <c r="Q27" i="51"/>
  <c r="L27" i="51"/>
  <c r="R27" i="51"/>
  <c r="P27" i="33"/>
  <c r="D27" i="33" s="1"/>
  <c r="AB27" i="33" s="1"/>
  <c r="S27" i="33"/>
  <c r="G27" i="33" s="1"/>
  <c r="AE27" i="33" s="1"/>
  <c r="Q27" i="33"/>
  <c r="E27" i="33" s="1"/>
  <c r="AC27" i="33" s="1"/>
  <c r="R27" i="33"/>
  <c r="F27" i="33" s="1"/>
  <c r="AD27" i="33" s="1"/>
  <c r="S27" i="35"/>
  <c r="Y27" i="35"/>
  <c r="H27" i="35"/>
  <c r="AE27" i="35" s="1"/>
  <c r="M27" i="51"/>
  <c r="G27" i="51"/>
  <c r="N27" i="51"/>
  <c r="H27" i="51"/>
  <c r="U27" i="49"/>
  <c r="V27" i="49"/>
  <c r="S27" i="49"/>
  <c r="T27" i="49"/>
  <c r="AA27" i="33"/>
  <c r="J27" i="33"/>
  <c r="P27" i="51"/>
  <c r="J27" i="51"/>
  <c r="I27" i="51"/>
  <c r="O27" i="51"/>
  <c r="N27" i="35"/>
  <c r="AN83" i="55"/>
  <c r="BU80" i="35" l="1"/>
  <c r="AE85" i="55"/>
  <c r="D81" i="52"/>
  <c r="Y81" i="51"/>
  <c r="D81" i="50"/>
  <c r="AG81" i="49"/>
  <c r="BV80" i="33"/>
  <c r="BW80" i="33" s="1"/>
  <c r="AA81" i="51"/>
  <c r="AI81" i="49"/>
  <c r="F81" i="52"/>
  <c r="F81" i="50"/>
  <c r="L83" i="55"/>
  <c r="B81" i="50"/>
  <c r="AE81" i="49"/>
  <c r="AJ81" i="49"/>
  <c r="W81" i="51"/>
  <c r="AY81" i="33"/>
  <c r="AO81" i="33" s="1"/>
  <c r="B81" i="52"/>
  <c r="AW81" i="35"/>
  <c r="AH81" i="49"/>
  <c r="E81" i="52"/>
  <c r="Z81" i="51"/>
  <c r="E81" i="50"/>
  <c r="C81" i="52"/>
  <c r="X81" i="51"/>
  <c r="C81" i="50"/>
  <c r="AF81" i="49"/>
  <c r="AW83" i="55"/>
  <c r="AC85" i="55"/>
  <c r="K83" i="55"/>
  <c r="AM83" i="55"/>
  <c r="AB85" i="55"/>
  <c r="AT83" i="55"/>
  <c r="AD85" i="55"/>
  <c r="H27" i="49"/>
  <c r="I27" i="33"/>
  <c r="H27" i="33"/>
  <c r="AU83" i="55"/>
  <c r="M83" i="55"/>
  <c r="AG85" i="55"/>
  <c r="AJ85" i="55" s="1"/>
  <c r="AF85" i="55"/>
  <c r="AO83" i="55"/>
  <c r="J83" i="55"/>
  <c r="AV83" i="55"/>
  <c r="N83" i="55"/>
  <c r="AX83" i="55"/>
  <c r="S27" i="51"/>
  <c r="T27" i="51" s="1"/>
  <c r="O83" i="55"/>
  <c r="Q83" i="55" s="1"/>
  <c r="L27" i="33"/>
  <c r="Z27" i="33"/>
  <c r="N27" i="33"/>
  <c r="O27" i="35"/>
  <c r="D27" i="35"/>
  <c r="K27" i="33"/>
  <c r="M27" i="33"/>
  <c r="U27" i="33"/>
  <c r="AG27" i="33"/>
  <c r="T27" i="33"/>
  <c r="AT81" i="33" l="1"/>
  <c r="BQ81" i="33" s="1"/>
  <c r="BE81" i="33"/>
  <c r="AK81" i="49"/>
  <c r="AL81" i="49"/>
  <c r="AM81" i="49"/>
  <c r="AN81" i="49"/>
  <c r="K81" i="52"/>
  <c r="Q81" i="52"/>
  <c r="O81" i="52"/>
  <c r="I81" i="52"/>
  <c r="AB81" i="51"/>
  <c r="AI81" i="51"/>
  <c r="AC81" i="51"/>
  <c r="AH81" i="51"/>
  <c r="P81" i="50"/>
  <c r="J81" i="50"/>
  <c r="AE81" i="51"/>
  <c r="AK81" i="51"/>
  <c r="AG81" i="51"/>
  <c r="AM81" i="51"/>
  <c r="AL81" i="51"/>
  <c r="AF81" i="51"/>
  <c r="O81" i="50"/>
  <c r="I81" i="50"/>
  <c r="AM81" i="35"/>
  <c r="AZ81" i="35"/>
  <c r="AP81" i="35" s="1"/>
  <c r="BA81" i="35"/>
  <c r="AQ81" i="35" s="1"/>
  <c r="AY81" i="35"/>
  <c r="AO81" i="35" s="1"/>
  <c r="AX81" i="35"/>
  <c r="AN81" i="35" s="1"/>
  <c r="L81" i="50"/>
  <c r="R81" i="50"/>
  <c r="P81" i="52"/>
  <c r="J81" i="52"/>
  <c r="AZ81" i="33"/>
  <c r="BK81" i="33"/>
  <c r="BA81" i="33"/>
  <c r="BB81" i="33"/>
  <c r="BC81" i="33"/>
  <c r="Q81" i="50"/>
  <c r="K81" i="50"/>
  <c r="N81" i="50"/>
  <c r="M81" i="50"/>
  <c r="H81" i="50"/>
  <c r="G81" i="50"/>
  <c r="AD81" i="51"/>
  <c r="AJ81" i="51"/>
  <c r="M81" i="52"/>
  <c r="H81" i="52"/>
  <c r="G81" i="52"/>
  <c r="N81" i="52"/>
  <c r="R81" i="52"/>
  <c r="L81" i="52"/>
  <c r="AI85" i="55"/>
  <c r="AK85" i="55"/>
  <c r="AH85" i="55"/>
  <c r="P83" i="55"/>
  <c r="AF27" i="33"/>
  <c r="S83" i="55"/>
  <c r="R83" i="55"/>
  <c r="I27" i="35"/>
  <c r="AF27" i="35" s="1"/>
  <c r="T27" i="35"/>
  <c r="Z27" i="35"/>
  <c r="P27" i="35"/>
  <c r="E27" i="35"/>
  <c r="AK27" i="33"/>
  <c r="Y27" i="33"/>
  <c r="AJ27" i="33"/>
  <c r="X27" i="33"/>
  <c r="AI27" i="33"/>
  <c r="W27" i="33"/>
  <c r="AH27" i="33"/>
  <c r="V27" i="33"/>
  <c r="BD81" i="33" l="1"/>
  <c r="AC81" i="49"/>
  <c r="Y82" i="49" s="1"/>
  <c r="BB81" i="35"/>
  <c r="S81" i="52"/>
  <c r="T81" i="52" s="1"/>
  <c r="BE81" i="35"/>
  <c r="BK81" i="35"/>
  <c r="AT81" i="35"/>
  <c r="BQ81" i="35" s="1"/>
  <c r="AN81" i="51"/>
  <c r="AO81" i="51" s="1"/>
  <c r="AR81" i="33"/>
  <c r="BN81" i="33"/>
  <c r="S81" i="50"/>
  <c r="T81" i="50" s="1"/>
  <c r="AP81" i="33"/>
  <c r="BL81" i="33"/>
  <c r="BF81" i="35"/>
  <c r="AU81" i="35"/>
  <c r="BR81" i="35" s="1"/>
  <c r="BL81" i="35"/>
  <c r="AS81" i="33"/>
  <c r="BO81" i="33"/>
  <c r="BD81" i="35"/>
  <c r="BJ81" i="35"/>
  <c r="AS81" i="35"/>
  <c r="BP81" i="35" s="1"/>
  <c r="AQ81" i="33"/>
  <c r="BM81" i="33"/>
  <c r="Z85" i="55"/>
  <c r="Y86" i="55" s="1"/>
  <c r="BG81" i="35"/>
  <c r="BM81" i="35"/>
  <c r="AV81" i="35"/>
  <c r="BS81" i="35" s="1"/>
  <c r="BI81" i="35"/>
  <c r="BC81" i="35"/>
  <c r="AR81" i="35"/>
  <c r="BO81" i="35" s="1"/>
  <c r="BH81" i="35"/>
  <c r="H83" i="55"/>
  <c r="I83" i="55" s="1"/>
  <c r="AS83" i="55" s="1"/>
  <c r="AL27" i="33"/>
  <c r="AM27" i="33" s="1"/>
  <c r="L27" i="49" s="1"/>
  <c r="U27" i="35"/>
  <c r="AA27" i="35"/>
  <c r="J27" i="35"/>
  <c r="AG27" i="35" s="1"/>
  <c r="Q27" i="35"/>
  <c r="F27" i="35"/>
  <c r="X82" i="49" l="1"/>
  <c r="B82" i="50" s="1"/>
  <c r="AB82" i="49"/>
  <c r="F82" i="52" s="1"/>
  <c r="AD81" i="49"/>
  <c r="AA82" i="49"/>
  <c r="Z82" i="51" s="1"/>
  <c r="Z82" i="49"/>
  <c r="D82" i="52" s="1"/>
  <c r="U86" i="55"/>
  <c r="V86" i="55"/>
  <c r="X86" i="55"/>
  <c r="BP81" i="33"/>
  <c r="AW81" i="33"/>
  <c r="BT81" i="33" s="1"/>
  <c r="BH81" i="33"/>
  <c r="AV81" i="33"/>
  <c r="BS81" i="33" s="1"/>
  <c r="BG81" i="33"/>
  <c r="AA85" i="55"/>
  <c r="AX81" i="33"/>
  <c r="BU81" i="33" s="1"/>
  <c r="BI81" i="33"/>
  <c r="BT81" i="35"/>
  <c r="C82" i="50"/>
  <c r="X82" i="51"/>
  <c r="C82" i="52"/>
  <c r="AU81" i="33"/>
  <c r="BR81" i="33" s="1"/>
  <c r="BF81" i="33"/>
  <c r="BJ81" i="33"/>
  <c r="W86" i="55"/>
  <c r="BN81" i="35"/>
  <c r="G84" i="55"/>
  <c r="AQ84" i="55" s="1"/>
  <c r="D84" i="55"/>
  <c r="AN84" i="55" s="1"/>
  <c r="C84" i="55"/>
  <c r="E84" i="55"/>
  <c r="AR83" i="55"/>
  <c r="F84" i="55"/>
  <c r="AP84" i="55" s="1"/>
  <c r="G27" i="35"/>
  <c r="X27" i="35" s="1"/>
  <c r="R27" i="35"/>
  <c r="AB27" i="35"/>
  <c r="K27" i="35"/>
  <c r="AH27" i="35" s="1"/>
  <c r="V27" i="35"/>
  <c r="B82" i="52" l="1"/>
  <c r="N82" i="52" s="1"/>
  <c r="W82" i="51"/>
  <c r="AB82" i="51" s="1"/>
  <c r="F82" i="50"/>
  <c r="L82" i="50" s="1"/>
  <c r="AA82" i="51"/>
  <c r="Y82" i="51"/>
  <c r="AK82" i="51" s="1"/>
  <c r="E82" i="50"/>
  <c r="Q82" i="50" s="1"/>
  <c r="AI82" i="49"/>
  <c r="D82" i="50"/>
  <c r="P82" i="50" s="1"/>
  <c r="AW82" i="35"/>
  <c r="AM82" i="35" s="1"/>
  <c r="AE82" i="49"/>
  <c r="AF82" i="49"/>
  <c r="AH82" i="49"/>
  <c r="AJ82" i="49"/>
  <c r="AK82" i="49" s="1"/>
  <c r="E82" i="52"/>
  <c r="AY82" i="33"/>
  <c r="AO82" i="33" s="1"/>
  <c r="AG82" i="49"/>
  <c r="AE86" i="55"/>
  <c r="BU81" i="35"/>
  <c r="AB86" i="55"/>
  <c r="AF86" i="55"/>
  <c r="P82" i="52"/>
  <c r="J82" i="52"/>
  <c r="R82" i="52"/>
  <c r="L82" i="52"/>
  <c r="BV81" i="33"/>
  <c r="BW81" i="33" s="1"/>
  <c r="H82" i="52"/>
  <c r="AL82" i="51"/>
  <c r="AF82" i="51"/>
  <c r="AD86" i="55"/>
  <c r="I82" i="52"/>
  <c r="O82" i="52"/>
  <c r="N82" i="50"/>
  <c r="H82" i="50"/>
  <c r="AC86" i="55"/>
  <c r="AE82" i="51"/>
  <c r="AG86" i="55"/>
  <c r="AH86" i="55" s="1"/>
  <c r="AG82" i="51"/>
  <c r="AM82" i="51"/>
  <c r="AJ82" i="51"/>
  <c r="AD82" i="51"/>
  <c r="O82" i="50"/>
  <c r="I82" i="50"/>
  <c r="AV84" i="55"/>
  <c r="AX84" i="55"/>
  <c r="K84" i="55"/>
  <c r="AW84" i="55"/>
  <c r="AU84" i="55"/>
  <c r="M84" i="55"/>
  <c r="AT84" i="55"/>
  <c r="AO84" i="55"/>
  <c r="AM84" i="55"/>
  <c r="O84" i="55"/>
  <c r="L84" i="55"/>
  <c r="J84" i="55"/>
  <c r="N84" i="55"/>
  <c r="L27" i="35"/>
  <c r="AI27" i="35" s="1"/>
  <c r="AJ27" i="35" s="1"/>
  <c r="W27" i="35"/>
  <c r="AC27" i="35"/>
  <c r="AD27" i="35" s="1"/>
  <c r="R82" i="50" l="1"/>
  <c r="S82" i="50" s="1"/>
  <c r="T82" i="50" s="1"/>
  <c r="AH82" i="51"/>
  <c r="AI82" i="51"/>
  <c r="AL82" i="49"/>
  <c r="K82" i="50"/>
  <c r="AC82" i="51"/>
  <c r="G82" i="52"/>
  <c r="M82" i="50"/>
  <c r="J82" i="50"/>
  <c r="K82" i="52"/>
  <c r="G82" i="50"/>
  <c r="AN82" i="49"/>
  <c r="AM82" i="49"/>
  <c r="BC82" i="33"/>
  <c r="AS82" i="33" s="1"/>
  <c r="BA82" i="33"/>
  <c r="AQ82" i="33" s="1"/>
  <c r="BB82" i="33"/>
  <c r="AR82" i="33" s="1"/>
  <c r="BA82" i="35"/>
  <c r="AQ82" i="35" s="1"/>
  <c r="BM82" i="35" s="1"/>
  <c r="AX82" i="35"/>
  <c r="AN82" i="35" s="1"/>
  <c r="BJ82" i="35" s="1"/>
  <c r="BK82" i="33"/>
  <c r="AZ82" i="35"/>
  <c r="AP82" i="35" s="1"/>
  <c r="BF82" i="35" s="1"/>
  <c r="AZ82" i="33"/>
  <c r="AP82" i="33" s="1"/>
  <c r="AY82" i="35"/>
  <c r="AO82" i="35" s="1"/>
  <c r="AT82" i="35" s="1"/>
  <c r="BQ82" i="35" s="1"/>
  <c r="M82" i="52"/>
  <c r="Q82" i="52"/>
  <c r="S82" i="52" s="1"/>
  <c r="T82" i="52" s="1"/>
  <c r="AJ86" i="55"/>
  <c r="AI86" i="55"/>
  <c r="AR82" i="35"/>
  <c r="BO82" i="35" s="1"/>
  <c r="BI82" i="35"/>
  <c r="BC82" i="35"/>
  <c r="AC82" i="49"/>
  <c r="AN82" i="51"/>
  <c r="AO82" i="51" s="1"/>
  <c r="BO82" i="33"/>
  <c r="AK86" i="55"/>
  <c r="AT82" i="33"/>
  <c r="BQ82" i="33" s="1"/>
  <c r="BE82" i="33"/>
  <c r="Q84" i="55"/>
  <c r="R84" i="55"/>
  <c r="S84" i="55"/>
  <c r="P84" i="55"/>
  <c r="AK27" i="35"/>
  <c r="BD82" i="35" l="1"/>
  <c r="AS82" i="35"/>
  <c r="BP82" i="35" s="1"/>
  <c r="AV82" i="35"/>
  <c r="BS82" i="35" s="1"/>
  <c r="BN82" i="33"/>
  <c r="BG82" i="35"/>
  <c r="BE82" i="35"/>
  <c r="BM82" i="33"/>
  <c r="AU82" i="35"/>
  <c r="BR82" i="35" s="1"/>
  <c r="BT82" i="35" s="1"/>
  <c r="BL82" i="35"/>
  <c r="BH82" i="35"/>
  <c r="BL82" i="33"/>
  <c r="BK82" i="35"/>
  <c r="BD82" i="33"/>
  <c r="BB82" i="35"/>
  <c r="Z86" i="55"/>
  <c r="W87" i="55" s="1"/>
  <c r="AD82" i="49"/>
  <c r="X83" i="49"/>
  <c r="AA83" i="49"/>
  <c r="AB83" i="49"/>
  <c r="Y83" i="49"/>
  <c r="Z83" i="49"/>
  <c r="AU82" i="33"/>
  <c r="BR82" i="33" s="1"/>
  <c r="BF82" i="33"/>
  <c r="BJ82" i="33"/>
  <c r="AV82" i="33"/>
  <c r="BS82" i="33" s="1"/>
  <c r="BG82" i="33"/>
  <c r="AW82" i="33"/>
  <c r="BT82" i="33" s="1"/>
  <c r="BH82" i="33"/>
  <c r="AX82" i="33"/>
  <c r="BU82" i="33" s="1"/>
  <c r="BI82" i="33"/>
  <c r="H84" i="55"/>
  <c r="I84" i="55" s="1"/>
  <c r="AS84" i="55" s="1"/>
  <c r="AU27" i="49"/>
  <c r="E28" i="49"/>
  <c r="J27" i="49"/>
  <c r="F28" i="49"/>
  <c r="D28" i="49"/>
  <c r="C28" i="49"/>
  <c r="G28" i="49"/>
  <c r="BN82" i="35" l="1"/>
  <c r="BU82" i="35" s="1"/>
  <c r="BP82" i="33"/>
  <c r="AA86" i="55"/>
  <c r="Y87" i="55"/>
  <c r="X87" i="55"/>
  <c r="U87" i="55"/>
  <c r="V87" i="55"/>
  <c r="BV82" i="33"/>
  <c r="D83" i="52"/>
  <c r="Y83" i="51"/>
  <c r="AG83" i="49"/>
  <c r="D83" i="50"/>
  <c r="AF83" i="49"/>
  <c r="C83" i="52"/>
  <c r="X83" i="51"/>
  <c r="C83" i="50"/>
  <c r="F83" i="50"/>
  <c r="AA83" i="51"/>
  <c r="AI83" i="49"/>
  <c r="F83" i="52"/>
  <c r="Z83" i="51"/>
  <c r="E83" i="50"/>
  <c r="AH83" i="49"/>
  <c r="E83" i="52"/>
  <c r="B83" i="52"/>
  <c r="B83" i="50"/>
  <c r="AE83" i="49"/>
  <c r="AY83" i="33"/>
  <c r="AJ83" i="49"/>
  <c r="W83" i="51"/>
  <c r="AW83" i="35"/>
  <c r="D85" i="55"/>
  <c r="E85" i="55"/>
  <c r="C85" i="55"/>
  <c r="F85" i="55"/>
  <c r="AR84" i="55"/>
  <c r="G85" i="55"/>
  <c r="AT28" i="49"/>
  <c r="Q28" i="49"/>
  <c r="F28" i="51"/>
  <c r="BA28" i="49"/>
  <c r="M28" i="35"/>
  <c r="C28" i="35" s="1"/>
  <c r="K28" i="49"/>
  <c r="R28" i="49"/>
  <c r="M28" i="49"/>
  <c r="AW28" i="49"/>
  <c r="AP28" i="49"/>
  <c r="B28" i="51"/>
  <c r="O28" i="33"/>
  <c r="C28" i="33" s="1"/>
  <c r="C28" i="51"/>
  <c r="N28" i="49"/>
  <c r="AX28" i="49"/>
  <c r="AQ28" i="49"/>
  <c r="P28" i="49"/>
  <c r="E28" i="51"/>
  <c r="AZ28" i="49"/>
  <c r="AS28" i="49"/>
  <c r="AV27" i="49"/>
  <c r="O28" i="49"/>
  <c r="AY28" i="49"/>
  <c r="AR28" i="49"/>
  <c r="D28" i="51"/>
  <c r="BW82" i="33" l="1"/>
  <c r="AC87" i="55"/>
  <c r="AE87" i="55"/>
  <c r="AF87" i="55"/>
  <c r="AB87" i="55"/>
  <c r="AG87" i="55"/>
  <c r="AK87" i="55" s="1"/>
  <c r="AD87" i="55"/>
  <c r="AW85" i="55"/>
  <c r="Q83" i="52"/>
  <c r="K83" i="52"/>
  <c r="I83" i="52"/>
  <c r="O83" i="52"/>
  <c r="AL83" i="51"/>
  <c r="AF83" i="51"/>
  <c r="AO83" i="33"/>
  <c r="BK83" i="33"/>
  <c r="BC83" i="33"/>
  <c r="BA83" i="33"/>
  <c r="AZ83" i="33"/>
  <c r="BB83" i="33"/>
  <c r="L83" i="52"/>
  <c r="R83" i="52"/>
  <c r="P83" i="50"/>
  <c r="J83" i="50"/>
  <c r="AM83" i="35"/>
  <c r="AZ83" i="35"/>
  <c r="AP83" i="35" s="1"/>
  <c r="AX83" i="35"/>
  <c r="AN83" i="35" s="1"/>
  <c r="AY83" i="35"/>
  <c r="AO83" i="35" s="1"/>
  <c r="BA83" i="35"/>
  <c r="AQ83" i="35" s="1"/>
  <c r="AB83" i="51"/>
  <c r="AI83" i="51"/>
  <c r="AH83" i="51"/>
  <c r="AC83" i="51"/>
  <c r="G83" i="50"/>
  <c r="N83" i="50"/>
  <c r="H83" i="50"/>
  <c r="M83" i="50"/>
  <c r="AG83" i="51"/>
  <c r="AM83" i="51"/>
  <c r="AE83" i="51"/>
  <c r="AK83" i="51"/>
  <c r="O83" i="50"/>
  <c r="I83" i="50"/>
  <c r="AD83" i="51"/>
  <c r="AJ83" i="51"/>
  <c r="Q83" i="50"/>
  <c r="K83" i="50"/>
  <c r="AN83" i="49"/>
  <c r="AL83" i="49"/>
  <c r="AM83" i="49"/>
  <c r="AK83" i="49"/>
  <c r="M83" i="52"/>
  <c r="G83" i="52"/>
  <c r="N83" i="52"/>
  <c r="H83" i="52"/>
  <c r="R83" i="50"/>
  <c r="L83" i="50"/>
  <c r="P83" i="52"/>
  <c r="J83" i="52"/>
  <c r="AU85" i="55"/>
  <c r="N85" i="55"/>
  <c r="AX85" i="55"/>
  <c r="AQ85" i="55"/>
  <c r="AT85" i="55"/>
  <c r="AM85" i="55"/>
  <c r="O85" i="55"/>
  <c r="J85" i="55"/>
  <c r="AN85" i="55"/>
  <c r="K85" i="55"/>
  <c r="AP85" i="55"/>
  <c r="M85" i="55"/>
  <c r="L85" i="55"/>
  <c r="AO85" i="55"/>
  <c r="AV85" i="55"/>
  <c r="H28" i="35"/>
  <c r="AE28" i="35" s="1"/>
  <c r="S28" i="35"/>
  <c r="Y28" i="35"/>
  <c r="P28" i="33"/>
  <c r="D28" i="33" s="1"/>
  <c r="AB28" i="33" s="1"/>
  <c r="Q28" i="33"/>
  <c r="E28" i="33" s="1"/>
  <c r="AC28" i="33" s="1"/>
  <c r="S28" i="33"/>
  <c r="G28" i="33" s="1"/>
  <c r="AE28" i="33" s="1"/>
  <c r="R28" i="33"/>
  <c r="F28" i="33" s="1"/>
  <c r="AD28" i="33" s="1"/>
  <c r="P28" i="51"/>
  <c r="J28" i="51"/>
  <c r="N28" i="51"/>
  <c r="M28" i="51"/>
  <c r="H28" i="51"/>
  <c r="G28" i="51"/>
  <c r="K28" i="51"/>
  <c r="Q28" i="51"/>
  <c r="AA28" i="33"/>
  <c r="J28" i="33"/>
  <c r="O28" i="51"/>
  <c r="I28" i="51"/>
  <c r="R28" i="51"/>
  <c r="L28" i="51"/>
  <c r="N28" i="35"/>
  <c r="S28" i="49"/>
  <c r="T28" i="49"/>
  <c r="V28" i="49"/>
  <c r="U28" i="49"/>
  <c r="AI87" i="55" l="1"/>
  <c r="AJ87" i="55"/>
  <c r="AH87" i="55"/>
  <c r="AC83" i="49"/>
  <c r="AD83" i="49" s="1"/>
  <c r="AT83" i="33"/>
  <c r="BQ83" i="33" s="1"/>
  <c r="BE83" i="33"/>
  <c r="S83" i="50"/>
  <c r="T83" i="50" s="1"/>
  <c r="BG83" i="35"/>
  <c r="BM83" i="35"/>
  <c r="AV83" i="35"/>
  <c r="BS83" i="35" s="1"/>
  <c r="BE83" i="35"/>
  <c r="BK83" i="35"/>
  <c r="AT83" i="35"/>
  <c r="BQ83" i="35" s="1"/>
  <c r="AR83" i="33"/>
  <c r="BN83" i="33"/>
  <c r="AN83" i="51"/>
  <c r="AO83" i="51" s="1"/>
  <c r="AS83" i="35"/>
  <c r="BP83" i="35" s="1"/>
  <c r="BJ83" i="35"/>
  <c r="BD83" i="35"/>
  <c r="BF83" i="35"/>
  <c r="BL83" i="35"/>
  <c r="AU83" i="35"/>
  <c r="BR83" i="35" s="1"/>
  <c r="AQ83" i="33"/>
  <c r="BM83" i="33"/>
  <c r="BB83" i="35"/>
  <c r="AP83" i="33"/>
  <c r="BL83" i="33"/>
  <c r="BD83" i="33"/>
  <c r="Y84" i="49"/>
  <c r="X84" i="51" s="1"/>
  <c r="S83" i="52"/>
  <c r="T83" i="52" s="1"/>
  <c r="BI83" i="35"/>
  <c r="AR83" i="35"/>
  <c r="BO83" i="35" s="1"/>
  <c r="BC83" i="35"/>
  <c r="BH83" i="35"/>
  <c r="AS83" i="33"/>
  <c r="BO83" i="33"/>
  <c r="Q85" i="55"/>
  <c r="P85" i="55"/>
  <c r="S85" i="55"/>
  <c r="R85" i="55"/>
  <c r="H28" i="49"/>
  <c r="I28" i="33"/>
  <c r="H28" i="33"/>
  <c r="L28" i="33"/>
  <c r="K28" i="33"/>
  <c r="Z28" i="33"/>
  <c r="S28" i="51"/>
  <c r="T28" i="51" s="1"/>
  <c r="U28" i="33"/>
  <c r="AG28" i="33"/>
  <c r="N28" i="33"/>
  <c r="M28" i="33"/>
  <c r="O28" i="35"/>
  <c r="D28" i="35"/>
  <c r="T28" i="33"/>
  <c r="Z87" i="55" l="1"/>
  <c r="U88" i="55" s="1"/>
  <c r="X84" i="49"/>
  <c r="W84" i="51" s="1"/>
  <c r="AC84" i="51" s="1"/>
  <c r="Z84" i="49"/>
  <c r="AB84" i="49"/>
  <c r="AA84" i="51" s="1"/>
  <c r="AM84" i="51" s="1"/>
  <c r="AA84" i="49"/>
  <c r="C84" i="50"/>
  <c r="O84" i="50" s="1"/>
  <c r="C84" i="52"/>
  <c r="O84" i="52" s="1"/>
  <c r="H85" i="55"/>
  <c r="E86" i="55" s="1"/>
  <c r="AO86" i="55" s="1"/>
  <c r="BJ83" i="33"/>
  <c r="BP83" i="33"/>
  <c r="AW83" i="33"/>
  <c r="BT83" i="33" s="1"/>
  <c r="BH83" i="33"/>
  <c r="BT83" i="35"/>
  <c r="AV83" i="33"/>
  <c r="BS83" i="33" s="1"/>
  <c r="BG83" i="33"/>
  <c r="AX83" i="33"/>
  <c r="BU83" i="33" s="1"/>
  <c r="BI83" i="33"/>
  <c r="BN83" i="35"/>
  <c r="AU83" i="33"/>
  <c r="BR83" i="33" s="1"/>
  <c r="BF83" i="33"/>
  <c r="AF28" i="33"/>
  <c r="AJ28" i="33"/>
  <c r="X28" i="33"/>
  <c r="AK28" i="33"/>
  <c r="Y28" i="33"/>
  <c r="W28" i="33"/>
  <c r="AI28" i="33"/>
  <c r="I28" i="35"/>
  <c r="AF28" i="35" s="1"/>
  <c r="Z28" i="35"/>
  <c r="T28" i="35"/>
  <c r="P28" i="35"/>
  <c r="E28" i="35"/>
  <c r="AH28" i="33"/>
  <c r="V28" i="33"/>
  <c r="AJ84" i="51"/>
  <c r="AD84" i="51"/>
  <c r="AI84" i="51" l="1"/>
  <c r="V88" i="55"/>
  <c r="W88" i="55"/>
  <c r="Y88" i="55"/>
  <c r="AA87" i="55"/>
  <c r="X88" i="55"/>
  <c r="AI84" i="49"/>
  <c r="F84" i="52"/>
  <c r="F84" i="50"/>
  <c r="AF84" i="49"/>
  <c r="D84" i="50"/>
  <c r="D84" i="52"/>
  <c r="Y84" i="51"/>
  <c r="AR85" i="55"/>
  <c r="B84" i="50"/>
  <c r="B84" i="52"/>
  <c r="N84" i="52" s="1"/>
  <c r="AY84" i="33"/>
  <c r="BK84" i="33" s="1"/>
  <c r="C86" i="55"/>
  <c r="AM86" i="55" s="1"/>
  <c r="AE84" i="49"/>
  <c r="AW84" i="35"/>
  <c r="AM84" i="35" s="1"/>
  <c r="BC84" i="35" s="1"/>
  <c r="AJ84" i="49"/>
  <c r="AN84" i="49" s="1"/>
  <c r="AG84" i="51"/>
  <c r="I84" i="52"/>
  <c r="E84" i="52"/>
  <c r="Z84" i="51"/>
  <c r="AH84" i="49"/>
  <c r="E84" i="50"/>
  <c r="AG84" i="49"/>
  <c r="I85" i="55"/>
  <c r="AS85" i="55" s="1"/>
  <c r="D86" i="55"/>
  <c r="BU83" i="35"/>
  <c r="I84" i="50"/>
  <c r="F86" i="55"/>
  <c r="AP86" i="55" s="1"/>
  <c r="G86" i="55"/>
  <c r="AQ86" i="55" s="1"/>
  <c r="BV83" i="33"/>
  <c r="BW83" i="33" s="1"/>
  <c r="AL28" i="33"/>
  <c r="AM28" i="33" s="1"/>
  <c r="L28" i="49" s="1"/>
  <c r="J28" i="35"/>
  <c r="AG28" i="35" s="1"/>
  <c r="U28" i="35"/>
  <c r="AA28" i="35"/>
  <c r="Q28" i="35"/>
  <c r="G28" i="35" s="1"/>
  <c r="F28" i="35"/>
  <c r="AO84" i="33" l="1"/>
  <c r="AF88" i="55"/>
  <c r="AG88" i="55"/>
  <c r="AH88" i="55" s="1"/>
  <c r="H84" i="52"/>
  <c r="AC88" i="55"/>
  <c r="AB88" i="55"/>
  <c r="BB84" i="33"/>
  <c r="AR84" i="33" s="1"/>
  <c r="AW84" i="33" s="1"/>
  <c r="BT84" i="33" s="1"/>
  <c r="AD88" i="55"/>
  <c r="BA84" i="33"/>
  <c r="AE88" i="55"/>
  <c r="BC84" i="33"/>
  <c r="AZ84" i="33"/>
  <c r="AP84" i="33" s="1"/>
  <c r="R84" i="50"/>
  <c r="L84" i="50"/>
  <c r="AK84" i="51"/>
  <c r="AE84" i="51"/>
  <c r="G84" i="52"/>
  <c r="AH84" i="51"/>
  <c r="P84" i="52"/>
  <c r="J84" i="52"/>
  <c r="M84" i="52"/>
  <c r="P84" i="50"/>
  <c r="J84" i="50"/>
  <c r="BI84" i="35"/>
  <c r="AZ84" i="35"/>
  <c r="AP84" i="35" s="1"/>
  <c r="BF84" i="35" s="1"/>
  <c r="R84" i="52"/>
  <c r="L84" i="52"/>
  <c r="AY84" i="35"/>
  <c r="AO84" i="35" s="1"/>
  <c r="BE84" i="35" s="1"/>
  <c r="H84" i="50"/>
  <c r="N84" i="50"/>
  <c r="BA84" i="35"/>
  <c r="AQ84" i="35" s="1"/>
  <c r="BG84" i="35" s="1"/>
  <c r="M84" i="50"/>
  <c r="AM84" i="49"/>
  <c r="AL84" i="49"/>
  <c r="AX84" i="35"/>
  <c r="AN84" i="35" s="1"/>
  <c r="BD84" i="35" s="1"/>
  <c r="J86" i="55"/>
  <c r="AR84" i="35"/>
  <c r="BO84" i="35" s="1"/>
  <c r="AK84" i="49"/>
  <c r="AF84" i="51"/>
  <c r="AL84" i="51"/>
  <c r="AB84" i="51"/>
  <c r="Q84" i="52"/>
  <c r="K84" i="52"/>
  <c r="AN86" i="55"/>
  <c r="Q84" i="50"/>
  <c r="G84" i="50"/>
  <c r="K84" i="50"/>
  <c r="AT84" i="33"/>
  <c r="BQ84" i="33" s="1"/>
  <c r="BE84" i="33"/>
  <c r="K86" i="55"/>
  <c r="AT86" i="55"/>
  <c r="O86" i="55"/>
  <c r="Q86" i="55" s="1"/>
  <c r="N86" i="55"/>
  <c r="AW86" i="55"/>
  <c r="AU86" i="55"/>
  <c r="AX86" i="55"/>
  <c r="AV86" i="55"/>
  <c r="L86" i="55"/>
  <c r="M86" i="55"/>
  <c r="AT84" i="35"/>
  <c r="BQ84" i="35" s="1"/>
  <c r="X28" i="35"/>
  <c r="V28" i="35"/>
  <c r="AB28" i="35"/>
  <c r="K28" i="35"/>
  <c r="AH28" i="35" s="1"/>
  <c r="L28" i="35"/>
  <c r="AI28" i="35" s="1"/>
  <c r="W28" i="35"/>
  <c r="AC28" i="35"/>
  <c r="R28" i="35"/>
  <c r="BL84" i="35" l="1"/>
  <c r="BH84" i="33"/>
  <c r="AJ88" i="55"/>
  <c r="BM84" i="35"/>
  <c r="AK88" i="55"/>
  <c r="BN84" i="33"/>
  <c r="AI88" i="55"/>
  <c r="Z88" i="55" s="1"/>
  <c r="X89" i="55" s="1"/>
  <c r="AQ84" i="33"/>
  <c r="BM84" i="33"/>
  <c r="BD84" i="33"/>
  <c r="AS84" i="33"/>
  <c r="BO84" i="33"/>
  <c r="BB84" i="35"/>
  <c r="AV84" i="35"/>
  <c r="BS84" i="35" s="1"/>
  <c r="AS84" i="35"/>
  <c r="BP84" i="35" s="1"/>
  <c r="AC84" i="49"/>
  <c r="AA85" i="49" s="1"/>
  <c r="BL84" i="33"/>
  <c r="S84" i="52"/>
  <c r="T84" i="52" s="1"/>
  <c r="AU84" i="33"/>
  <c r="BR84" i="33" s="1"/>
  <c r="BF84" i="33"/>
  <c r="BH84" i="35"/>
  <c r="BJ84" i="35"/>
  <c r="S84" i="50"/>
  <c r="T84" i="50" s="1"/>
  <c r="BK84" i="35"/>
  <c r="AU84" i="35"/>
  <c r="BR84" i="35" s="1"/>
  <c r="AN84" i="51"/>
  <c r="AO84" i="51" s="1"/>
  <c r="R86" i="55"/>
  <c r="S86" i="55"/>
  <c r="P86" i="55"/>
  <c r="AJ28" i="35"/>
  <c r="AD28" i="35"/>
  <c r="BN84" i="35" l="1"/>
  <c r="AB85" i="49"/>
  <c r="F85" i="52" s="1"/>
  <c r="R85" i="52" s="1"/>
  <c r="X85" i="49"/>
  <c r="AD84" i="49"/>
  <c r="V89" i="55"/>
  <c r="BJ84" i="33"/>
  <c r="U89" i="55"/>
  <c r="BI84" i="33"/>
  <c r="AX84" i="33"/>
  <c r="BU84" i="33" s="1"/>
  <c r="BT84" i="35"/>
  <c r="BP84" i="33"/>
  <c r="Z85" i="49"/>
  <c r="D85" i="50" s="1"/>
  <c r="J85" i="50" s="1"/>
  <c r="AV84" i="33"/>
  <c r="BS84" i="33" s="1"/>
  <c r="BG84" i="33"/>
  <c r="E85" i="50"/>
  <c r="E85" i="52"/>
  <c r="K85" i="52" s="1"/>
  <c r="Z85" i="51"/>
  <c r="AL85" i="51" s="1"/>
  <c r="BU84" i="35"/>
  <c r="B85" i="50"/>
  <c r="N85" i="50" s="1"/>
  <c r="Y89" i="55"/>
  <c r="W89" i="55"/>
  <c r="Y85" i="49"/>
  <c r="C85" i="52" s="1"/>
  <c r="O85" i="52" s="1"/>
  <c r="AA88" i="55"/>
  <c r="W85" i="51"/>
  <c r="AC85" i="51" s="1"/>
  <c r="L85" i="52"/>
  <c r="B85" i="52"/>
  <c r="N85" i="52" s="1"/>
  <c r="H86" i="55"/>
  <c r="AK28" i="35"/>
  <c r="AU28" i="49"/>
  <c r="D29" i="49"/>
  <c r="J28" i="49"/>
  <c r="E29" i="49"/>
  <c r="F29" i="49"/>
  <c r="C29" i="49"/>
  <c r="G29" i="49"/>
  <c r="AA85" i="51" l="1"/>
  <c r="AM85" i="51" s="1"/>
  <c r="F85" i="50"/>
  <c r="R85" i="50" s="1"/>
  <c r="Q85" i="52"/>
  <c r="BV84" i="33"/>
  <c r="AE89" i="55"/>
  <c r="AI85" i="51"/>
  <c r="C85" i="50"/>
  <c r="M85" i="50" s="1"/>
  <c r="BW84" i="33"/>
  <c r="AB89" i="55"/>
  <c r="AF85" i="49"/>
  <c r="X85" i="51"/>
  <c r="AJ85" i="49"/>
  <c r="H85" i="52"/>
  <c r="AI85" i="49"/>
  <c r="AY85" i="33"/>
  <c r="AO85" i="33" s="1"/>
  <c r="AT85" i="33" s="1"/>
  <c r="BQ85" i="33" s="1"/>
  <c r="Y85" i="51"/>
  <c r="D85" i="52"/>
  <c r="M85" i="52" s="1"/>
  <c r="H85" i="50"/>
  <c r="AW85" i="35"/>
  <c r="AM85" i="35" s="1"/>
  <c r="BC85" i="35" s="1"/>
  <c r="AF89" i="55"/>
  <c r="AC89" i="55"/>
  <c r="AG89" i="55"/>
  <c r="AF85" i="51"/>
  <c r="AG85" i="49"/>
  <c r="AH85" i="49"/>
  <c r="K85" i="50"/>
  <c r="Q85" i="50"/>
  <c r="I85" i="52"/>
  <c r="AD89" i="55"/>
  <c r="AE85" i="49"/>
  <c r="BA85" i="35"/>
  <c r="AQ85" i="35" s="1"/>
  <c r="BG85" i="35" s="1"/>
  <c r="P85" i="50"/>
  <c r="AR86" i="55"/>
  <c r="G87" i="55"/>
  <c r="D87" i="55"/>
  <c r="C87" i="55"/>
  <c r="E87" i="55"/>
  <c r="I86" i="55"/>
  <c r="AS86" i="55" s="1"/>
  <c r="F87" i="55"/>
  <c r="O29" i="33"/>
  <c r="C29" i="33" s="1"/>
  <c r="BA29" i="49"/>
  <c r="AT29" i="49"/>
  <c r="Q29" i="49"/>
  <c r="F29" i="51"/>
  <c r="AP29" i="49"/>
  <c r="M29" i="35"/>
  <c r="C29" i="35" s="1"/>
  <c r="B29" i="51"/>
  <c r="K29" i="49"/>
  <c r="R29" i="49"/>
  <c r="AW29" i="49"/>
  <c r="M29" i="49"/>
  <c r="AS29" i="49"/>
  <c r="E29" i="51"/>
  <c r="P29" i="49"/>
  <c r="AZ29" i="49"/>
  <c r="AV28" i="49"/>
  <c r="C29" i="51"/>
  <c r="AQ29" i="49"/>
  <c r="N29" i="49"/>
  <c r="AX29" i="49"/>
  <c r="O29" i="49"/>
  <c r="AY29" i="49"/>
  <c r="D29" i="51"/>
  <c r="AR29" i="49"/>
  <c r="I85" i="50" l="1"/>
  <c r="O85" i="50"/>
  <c r="S85" i="50" s="1"/>
  <c r="T85" i="50" s="1"/>
  <c r="AG85" i="51"/>
  <c r="BA85" i="33"/>
  <c r="BM85" i="33" s="1"/>
  <c r="G85" i="50"/>
  <c r="L85" i="50"/>
  <c r="AZ85" i="35"/>
  <c r="AP85" i="35" s="1"/>
  <c r="BL85" i="35" s="1"/>
  <c r="BI85" i="35"/>
  <c r="G85" i="52"/>
  <c r="AR85" i="35"/>
  <c r="BO85" i="35" s="1"/>
  <c r="AY85" i="35"/>
  <c r="AO85" i="35" s="1"/>
  <c r="BK85" i="35" s="1"/>
  <c r="AX85" i="35"/>
  <c r="AN85" i="35" s="1"/>
  <c r="AS85" i="35" s="1"/>
  <c r="BP85" i="35" s="1"/>
  <c r="BE85" i="33"/>
  <c r="BC85" i="33"/>
  <c r="BK85" i="33"/>
  <c r="BB85" i="33"/>
  <c r="AE85" i="51"/>
  <c r="AK85" i="51"/>
  <c r="AN85" i="49"/>
  <c r="AM85" i="49"/>
  <c r="AK85" i="49"/>
  <c r="AJ85" i="51"/>
  <c r="AB85" i="51"/>
  <c r="AD85" i="51"/>
  <c r="AZ85" i="33"/>
  <c r="AV85" i="35"/>
  <c r="BS85" i="35" s="1"/>
  <c r="AH85" i="51"/>
  <c r="AL85" i="49"/>
  <c r="P85" i="52"/>
  <c r="S85" i="52" s="1"/>
  <c r="T85" i="52" s="1"/>
  <c r="J85" i="52"/>
  <c r="AI89" i="55"/>
  <c r="AK89" i="55"/>
  <c r="AJ89" i="55"/>
  <c r="AU85" i="35"/>
  <c r="BR85" i="35" s="1"/>
  <c r="BH85" i="35"/>
  <c r="BM85" i="35"/>
  <c r="AH89" i="55"/>
  <c r="M87" i="55"/>
  <c r="AP87" i="55"/>
  <c r="AW87" i="55"/>
  <c r="AO87" i="55"/>
  <c r="L87" i="55"/>
  <c r="AV87" i="55"/>
  <c r="AT87" i="55"/>
  <c r="O87" i="55"/>
  <c r="AM87" i="55"/>
  <c r="J87" i="55"/>
  <c r="AN87" i="55"/>
  <c r="K87" i="55"/>
  <c r="AU87" i="55"/>
  <c r="AQ87" i="55"/>
  <c r="N87" i="55"/>
  <c r="AX87" i="55"/>
  <c r="K29" i="51"/>
  <c r="Q29" i="51"/>
  <c r="O29" i="51"/>
  <c r="I29" i="51"/>
  <c r="V29" i="49"/>
  <c r="U29" i="49"/>
  <c r="T29" i="49"/>
  <c r="S29" i="49"/>
  <c r="R29" i="51"/>
  <c r="L29" i="51"/>
  <c r="Y29" i="35"/>
  <c r="H29" i="35"/>
  <c r="AE29" i="35" s="1"/>
  <c r="S29" i="35"/>
  <c r="P29" i="51"/>
  <c r="J29" i="51"/>
  <c r="N29" i="51"/>
  <c r="H29" i="51"/>
  <c r="M29" i="51"/>
  <c r="G29" i="51"/>
  <c r="J29" i="33"/>
  <c r="AA29" i="33"/>
  <c r="N29" i="35"/>
  <c r="P29" i="33"/>
  <c r="D29" i="33" s="1"/>
  <c r="AB29" i="33" s="1"/>
  <c r="S29" i="33"/>
  <c r="G29" i="33" s="1"/>
  <c r="AE29" i="33" s="1"/>
  <c r="R29" i="33"/>
  <c r="F29" i="33" s="1"/>
  <c r="AD29" i="33" s="1"/>
  <c r="Q29" i="33"/>
  <c r="E29" i="33" s="1"/>
  <c r="AC29" i="33" s="1"/>
  <c r="BE85" i="35" l="1"/>
  <c r="BF85" i="35"/>
  <c r="AQ85" i="33"/>
  <c r="AV85" i="33" s="1"/>
  <c r="BS85" i="33" s="1"/>
  <c r="AT85" i="35"/>
  <c r="BQ85" i="35" s="1"/>
  <c r="BT85" i="35" s="1"/>
  <c r="AN85" i="51"/>
  <c r="AO85" i="51" s="1"/>
  <c r="BJ85" i="35"/>
  <c r="BN85" i="35" s="1"/>
  <c r="BB85" i="35"/>
  <c r="Z89" i="55"/>
  <c r="V90" i="55" s="1"/>
  <c r="BD85" i="35"/>
  <c r="AR85" i="33"/>
  <c r="BN85" i="33"/>
  <c r="BG85" i="33"/>
  <c r="AC85" i="49"/>
  <c r="AS85" i="33"/>
  <c r="BO85" i="33"/>
  <c r="AP85" i="33"/>
  <c r="BL85" i="33"/>
  <c r="BD85" i="33"/>
  <c r="Q87" i="55"/>
  <c r="R87" i="55"/>
  <c r="P87" i="55"/>
  <c r="S87" i="55"/>
  <c r="H29" i="49"/>
  <c r="I29" i="33"/>
  <c r="T29" i="33"/>
  <c r="H29" i="33"/>
  <c r="Z29" i="33"/>
  <c r="O29" i="35"/>
  <c r="D29" i="35"/>
  <c r="L29" i="33"/>
  <c r="M29" i="33"/>
  <c r="N29" i="33"/>
  <c r="AG29" i="33"/>
  <c r="U29" i="33"/>
  <c r="K29" i="33"/>
  <c r="S29" i="51"/>
  <c r="T29" i="51" s="1"/>
  <c r="BU85" i="35" l="1"/>
  <c r="W90" i="55"/>
  <c r="AB90" i="55" s="1"/>
  <c r="U90" i="55"/>
  <c r="BP85" i="33"/>
  <c r="X90" i="55"/>
  <c r="Y90" i="55"/>
  <c r="AA89" i="55"/>
  <c r="AX85" i="33"/>
  <c r="BU85" i="33" s="1"/>
  <c r="BI85" i="33"/>
  <c r="AD85" i="49"/>
  <c r="X86" i="49"/>
  <c r="AA86" i="49"/>
  <c r="Z86" i="49"/>
  <c r="Y86" i="49"/>
  <c r="AB86" i="49"/>
  <c r="AU85" i="33"/>
  <c r="BR85" i="33" s="1"/>
  <c r="BF85" i="33"/>
  <c r="BJ85" i="33"/>
  <c r="AW85" i="33"/>
  <c r="BT85" i="33" s="1"/>
  <c r="BH85" i="33"/>
  <c r="H87" i="55"/>
  <c r="AF29" i="33"/>
  <c r="AK29" i="33"/>
  <c r="Y29" i="33"/>
  <c r="AJ29" i="33"/>
  <c r="X29" i="33"/>
  <c r="AH29" i="33"/>
  <c r="V29" i="33"/>
  <c r="Z29" i="35"/>
  <c r="I29" i="35"/>
  <c r="AF29" i="35" s="1"/>
  <c r="T29" i="35"/>
  <c r="AI29" i="33"/>
  <c r="W29" i="33"/>
  <c r="P29" i="35"/>
  <c r="E29" i="35"/>
  <c r="AG90" i="55" l="1"/>
  <c r="AH90" i="55" s="1"/>
  <c r="AD90" i="55"/>
  <c r="AE90" i="55"/>
  <c r="AF90" i="55"/>
  <c r="AC90" i="55"/>
  <c r="AA86" i="51"/>
  <c r="AI86" i="49"/>
  <c r="F86" i="52"/>
  <c r="F86" i="50"/>
  <c r="D86" i="52"/>
  <c r="AG86" i="49"/>
  <c r="D86" i="50"/>
  <c r="Y86" i="51"/>
  <c r="Z86" i="51"/>
  <c r="E86" i="50"/>
  <c r="E86" i="52"/>
  <c r="AH86" i="49"/>
  <c r="B86" i="52"/>
  <c r="AW86" i="35"/>
  <c r="AJ86" i="49"/>
  <c r="W86" i="51"/>
  <c r="AY86" i="33"/>
  <c r="AE86" i="49"/>
  <c r="B86" i="50"/>
  <c r="BV85" i="33"/>
  <c r="BW85" i="33" s="1"/>
  <c r="C86" i="50"/>
  <c r="C86" i="52"/>
  <c r="X86" i="51"/>
  <c r="AF86" i="49"/>
  <c r="G88" i="55"/>
  <c r="F88" i="55"/>
  <c r="AR87" i="55"/>
  <c r="C88" i="55"/>
  <c r="I87" i="55"/>
  <c r="AS87" i="55" s="1"/>
  <c r="D88" i="55"/>
  <c r="E88" i="55"/>
  <c r="AL29" i="33"/>
  <c r="AM29" i="33" s="1"/>
  <c r="L29" i="49" s="1"/>
  <c r="AA29" i="35"/>
  <c r="J29" i="35"/>
  <c r="AG29" i="35" s="1"/>
  <c r="U29" i="35"/>
  <c r="Q29" i="35"/>
  <c r="G29" i="35" s="1"/>
  <c r="F29" i="35"/>
  <c r="AI90" i="55" l="1"/>
  <c r="Z90" i="55" s="1"/>
  <c r="AK90" i="55"/>
  <c r="AJ90" i="55"/>
  <c r="I86" i="50"/>
  <c r="O86" i="50"/>
  <c r="N86" i="52"/>
  <c r="H86" i="52"/>
  <c r="G86" i="52"/>
  <c r="M86" i="52"/>
  <c r="J86" i="52"/>
  <c r="P86" i="52"/>
  <c r="AI86" i="51"/>
  <c r="AH86" i="51"/>
  <c r="AC86" i="51"/>
  <c r="AB86" i="51"/>
  <c r="AK86" i="51"/>
  <c r="AE86" i="51"/>
  <c r="AD86" i="51"/>
  <c r="AJ86" i="51"/>
  <c r="AK86" i="49"/>
  <c r="AL86" i="49"/>
  <c r="AM86" i="49"/>
  <c r="AN86" i="49"/>
  <c r="J86" i="50"/>
  <c r="P86" i="50"/>
  <c r="I86" i="52"/>
  <c r="O86" i="52"/>
  <c r="AM86" i="35"/>
  <c r="BA86" i="35"/>
  <c r="AQ86" i="35" s="1"/>
  <c r="AX86" i="35"/>
  <c r="AY86" i="35"/>
  <c r="AO86" i="35" s="1"/>
  <c r="AZ86" i="35"/>
  <c r="AP86" i="35" s="1"/>
  <c r="R86" i="50"/>
  <c r="L86" i="50"/>
  <c r="N86" i="50"/>
  <c r="H86" i="50"/>
  <c r="M86" i="50"/>
  <c r="G86" i="50"/>
  <c r="Q86" i="52"/>
  <c r="K86" i="52"/>
  <c r="L86" i="52"/>
  <c r="R86" i="52"/>
  <c r="Q86" i="50"/>
  <c r="K86" i="50"/>
  <c r="AO86" i="33"/>
  <c r="AZ86" i="33"/>
  <c r="BA86" i="33"/>
  <c r="BK86" i="33"/>
  <c r="BB86" i="33"/>
  <c r="BC86" i="33"/>
  <c r="AF86" i="51"/>
  <c r="AL86" i="51"/>
  <c r="AM86" i="51"/>
  <c r="AG86" i="51"/>
  <c r="AP88" i="55"/>
  <c r="M88" i="55"/>
  <c r="AW88" i="55"/>
  <c r="AQ88" i="55"/>
  <c r="AX88" i="55"/>
  <c r="N88" i="55"/>
  <c r="AM88" i="55"/>
  <c r="AT88" i="55"/>
  <c r="J88" i="55"/>
  <c r="O88" i="55"/>
  <c r="AO88" i="55"/>
  <c r="AV88" i="55"/>
  <c r="L88" i="55"/>
  <c r="AN88" i="55"/>
  <c r="AU88" i="55"/>
  <c r="K88" i="55"/>
  <c r="X29" i="35"/>
  <c r="R29" i="35"/>
  <c r="K29" i="35"/>
  <c r="AH29" i="35" s="1"/>
  <c r="AB29" i="35"/>
  <c r="V29" i="35"/>
  <c r="W29" i="35"/>
  <c r="AC29" i="35"/>
  <c r="L29" i="35"/>
  <c r="AI29" i="35" s="1"/>
  <c r="X91" i="55" l="1"/>
  <c r="AE91" i="55" s="1"/>
  <c r="W91" i="55"/>
  <c r="AD91" i="55" s="1"/>
  <c r="V91" i="55"/>
  <c r="AA90" i="55"/>
  <c r="Y91" i="55"/>
  <c r="U91" i="55"/>
  <c r="AB91" i="55" s="1"/>
  <c r="AC86" i="49"/>
  <c r="Y87" i="49" s="1"/>
  <c r="AA87" i="49"/>
  <c r="Z87" i="51" s="1"/>
  <c r="AF87" i="51" s="1"/>
  <c r="AB87" i="49"/>
  <c r="AA87" i="51" s="1"/>
  <c r="S86" i="52"/>
  <c r="T86" i="52" s="1"/>
  <c r="AQ86" i="33"/>
  <c r="BM86" i="33"/>
  <c r="BL86" i="35"/>
  <c r="AU86" i="35"/>
  <c r="BR86" i="35" s="1"/>
  <c r="BF86" i="35"/>
  <c r="AP86" i="33"/>
  <c r="BD86" i="33"/>
  <c r="BL86" i="33"/>
  <c r="AT86" i="35"/>
  <c r="BQ86" i="35" s="1"/>
  <c r="BK86" i="35"/>
  <c r="BE86" i="35"/>
  <c r="AS86" i="33"/>
  <c r="BO86" i="33"/>
  <c r="AR86" i="33"/>
  <c r="BN86" i="33"/>
  <c r="AT86" i="33"/>
  <c r="BQ86" i="33" s="1"/>
  <c r="BE86" i="33"/>
  <c r="AN86" i="35"/>
  <c r="BB86" i="35"/>
  <c r="BM86" i="35"/>
  <c r="AV86" i="35"/>
  <c r="BS86" i="35" s="1"/>
  <c r="BG86" i="35"/>
  <c r="S86" i="50"/>
  <c r="T86" i="50" s="1"/>
  <c r="BI86" i="35"/>
  <c r="BC86" i="35"/>
  <c r="AR86" i="35"/>
  <c r="BO86" i="35" s="1"/>
  <c r="BH86" i="35"/>
  <c r="AN86" i="51"/>
  <c r="AO86" i="51" s="1"/>
  <c r="F87" i="52"/>
  <c r="R87" i="52" s="1"/>
  <c r="AG91" i="55"/>
  <c r="AI91" i="55" s="1"/>
  <c r="P88" i="55"/>
  <c r="S88" i="55"/>
  <c r="R88" i="55"/>
  <c r="Q88" i="55"/>
  <c r="AJ29" i="35"/>
  <c r="AD29" i="35"/>
  <c r="AW87" i="35" l="1"/>
  <c r="AM87" i="35" s="1"/>
  <c r="BC87" i="35" s="1"/>
  <c r="AL87" i="51"/>
  <c r="X87" i="49"/>
  <c r="Z87" i="49"/>
  <c r="AC91" i="55"/>
  <c r="AD86" i="49"/>
  <c r="E87" i="50"/>
  <c r="Q87" i="50" s="1"/>
  <c r="AF91" i="55"/>
  <c r="E87" i="52"/>
  <c r="Q87" i="52" s="1"/>
  <c r="F87" i="50"/>
  <c r="L87" i="50" s="1"/>
  <c r="AH87" i="49"/>
  <c r="L87" i="52"/>
  <c r="AI87" i="49"/>
  <c r="AE87" i="49"/>
  <c r="AG87" i="49"/>
  <c r="AM87" i="51"/>
  <c r="AG87" i="51"/>
  <c r="BP86" i="33"/>
  <c r="AV86" i="33"/>
  <c r="BS86" i="33" s="1"/>
  <c r="BG86" i="33"/>
  <c r="C87" i="50"/>
  <c r="AF87" i="49"/>
  <c r="C87" i="52"/>
  <c r="X87" i="51"/>
  <c r="AJ87" i="49"/>
  <c r="AN87" i="49" s="1"/>
  <c r="AW86" i="33"/>
  <c r="BT86" i="33" s="1"/>
  <c r="BH86" i="33"/>
  <c r="AU86" i="33"/>
  <c r="BR86" i="33" s="1"/>
  <c r="BF86" i="33"/>
  <c r="W87" i="51"/>
  <c r="B87" i="50"/>
  <c r="AY87" i="33"/>
  <c r="B87" i="52"/>
  <c r="BN86" i="35"/>
  <c r="Y87" i="51"/>
  <c r="D87" i="52"/>
  <c r="D87" i="50"/>
  <c r="BD86" i="35"/>
  <c r="AS86" i="35"/>
  <c r="BP86" i="35" s="1"/>
  <c r="BT86" i="35" s="1"/>
  <c r="BJ86" i="35"/>
  <c r="AX86" i="33"/>
  <c r="BU86" i="33" s="1"/>
  <c r="BI86" i="33"/>
  <c r="BJ86" i="33"/>
  <c r="AX87" i="35"/>
  <c r="AN87" i="35" s="1"/>
  <c r="BJ87" i="35" s="1"/>
  <c r="AZ87" i="35"/>
  <c r="AP87" i="35" s="1"/>
  <c r="BL87" i="35" s="1"/>
  <c r="AJ91" i="55"/>
  <c r="AK91" i="55"/>
  <c r="AH91" i="55"/>
  <c r="H88" i="55"/>
  <c r="E89" i="55" s="1"/>
  <c r="I88" i="55"/>
  <c r="AS88" i="55" s="1"/>
  <c r="F89" i="55"/>
  <c r="AK29" i="35"/>
  <c r="AU29" i="49"/>
  <c r="D30" i="49"/>
  <c r="J29" i="49"/>
  <c r="E30" i="49"/>
  <c r="F30" i="49"/>
  <c r="C30" i="49"/>
  <c r="G30" i="49"/>
  <c r="K87" i="50" l="1"/>
  <c r="BA87" i="35"/>
  <c r="AQ87" i="35" s="1"/>
  <c r="BG87" i="35" s="1"/>
  <c r="K87" i="52"/>
  <c r="AR87" i="35"/>
  <c r="BO87" i="35" s="1"/>
  <c r="R87" i="50"/>
  <c r="BI87" i="35"/>
  <c r="AY87" i="35"/>
  <c r="AO87" i="35" s="1"/>
  <c r="BH87" i="35" s="1"/>
  <c r="BV86" i="33"/>
  <c r="BW86" i="33" s="1"/>
  <c r="BF87" i="35"/>
  <c r="AU87" i="35"/>
  <c r="BR87" i="35" s="1"/>
  <c r="BU86" i="35"/>
  <c r="AE87" i="51"/>
  <c r="AK87" i="51"/>
  <c r="BC87" i="33"/>
  <c r="BA87" i="33"/>
  <c r="AZ87" i="33"/>
  <c r="BK87" i="33"/>
  <c r="AO87" i="33"/>
  <c r="BB87" i="33"/>
  <c r="AD87" i="51"/>
  <c r="AJ87" i="51"/>
  <c r="N87" i="50"/>
  <c r="H87" i="50"/>
  <c r="M87" i="50"/>
  <c r="G87" i="50"/>
  <c r="O87" i="52"/>
  <c r="I87" i="52"/>
  <c r="BD87" i="35"/>
  <c r="AC87" i="51"/>
  <c r="AI87" i="51"/>
  <c r="AB87" i="51"/>
  <c r="AH87" i="51"/>
  <c r="J87" i="50"/>
  <c r="P87" i="50"/>
  <c r="O87" i="50"/>
  <c r="I87" i="50"/>
  <c r="P87" i="52"/>
  <c r="J87" i="52"/>
  <c r="N87" i="52"/>
  <c r="M87" i="52"/>
  <c r="H87" i="52"/>
  <c r="G87" i="52"/>
  <c r="AM87" i="49"/>
  <c r="AK87" i="49"/>
  <c r="AL87" i="49"/>
  <c r="AS87" i="35"/>
  <c r="BP87" i="35" s="1"/>
  <c r="BE87" i="35"/>
  <c r="C89" i="55"/>
  <c r="AM89" i="55" s="1"/>
  <c r="AR88" i="55"/>
  <c r="D89" i="55"/>
  <c r="G89" i="55"/>
  <c r="Z91" i="55"/>
  <c r="AP89" i="55"/>
  <c r="AO89" i="55"/>
  <c r="F30" i="51"/>
  <c r="Q30" i="49"/>
  <c r="AT30" i="49"/>
  <c r="BA30" i="49"/>
  <c r="M30" i="35"/>
  <c r="C30" i="35" s="1"/>
  <c r="M30" i="49"/>
  <c r="O30" i="33"/>
  <c r="K30" i="49"/>
  <c r="AP30" i="49"/>
  <c r="R30" i="49"/>
  <c r="B30" i="51"/>
  <c r="AW30" i="49"/>
  <c r="E30" i="51"/>
  <c r="AZ30" i="49"/>
  <c r="P30" i="49"/>
  <c r="AS30" i="49"/>
  <c r="AV29" i="49"/>
  <c r="AQ30" i="49"/>
  <c r="N30" i="49"/>
  <c r="C30" i="51"/>
  <c r="AX30" i="49"/>
  <c r="AR30" i="49"/>
  <c r="AY30" i="49"/>
  <c r="D30" i="51"/>
  <c r="O30" i="49"/>
  <c r="AV87" i="35" l="1"/>
  <c r="BS87" i="35" s="1"/>
  <c r="BB87" i="35"/>
  <c r="BM87" i="35"/>
  <c r="BK87" i="35"/>
  <c r="AT87" i="35"/>
  <c r="BQ87" i="35" s="1"/>
  <c r="BT87" i="35"/>
  <c r="AC87" i="49"/>
  <c r="AD87" i="49" s="1"/>
  <c r="AB88" i="49"/>
  <c r="F88" i="50" s="1"/>
  <c r="L88" i="50" s="1"/>
  <c r="BD87" i="33"/>
  <c r="AP87" i="33"/>
  <c r="BL87" i="33"/>
  <c r="AQ87" i="33"/>
  <c r="BM87" i="33"/>
  <c r="AV89" i="55"/>
  <c r="AN87" i="51"/>
  <c r="AO87" i="51" s="1"/>
  <c r="S87" i="50"/>
  <c r="T87" i="50" s="1"/>
  <c r="BO87" i="33"/>
  <c r="AS87" i="33"/>
  <c r="AT87" i="33"/>
  <c r="BQ87" i="33" s="1"/>
  <c r="BE87" i="33"/>
  <c r="S87" i="52"/>
  <c r="T87" i="52" s="1"/>
  <c r="AR87" i="33"/>
  <c r="BN87" i="33"/>
  <c r="O89" i="55"/>
  <c r="P89" i="55" s="1"/>
  <c r="N89" i="55"/>
  <c r="AX89" i="55"/>
  <c r="AN89" i="55"/>
  <c r="AW89" i="55"/>
  <c r="M89" i="55"/>
  <c r="J89" i="55"/>
  <c r="L89" i="55"/>
  <c r="AQ89" i="55"/>
  <c r="K89" i="55"/>
  <c r="V92" i="55"/>
  <c r="U92" i="55"/>
  <c r="Y92" i="55"/>
  <c r="W92" i="55"/>
  <c r="X92" i="55"/>
  <c r="AA91" i="55"/>
  <c r="AT89" i="55"/>
  <c r="AU89" i="55"/>
  <c r="Y30" i="35"/>
  <c r="H30" i="35"/>
  <c r="AE30" i="35" s="1"/>
  <c r="S30" i="35"/>
  <c r="N30" i="35"/>
  <c r="K30" i="51"/>
  <c r="Q30" i="51"/>
  <c r="H30" i="51"/>
  <c r="N30" i="51"/>
  <c r="M30" i="51"/>
  <c r="G30" i="51"/>
  <c r="C30" i="33"/>
  <c r="R30" i="33"/>
  <c r="F30" i="33" s="1"/>
  <c r="AD30" i="33" s="1"/>
  <c r="Q30" i="33"/>
  <c r="E30" i="33" s="1"/>
  <c r="AC30" i="33" s="1"/>
  <c r="P30" i="33"/>
  <c r="D30" i="33" s="1"/>
  <c r="AB30" i="33" s="1"/>
  <c r="S30" i="33"/>
  <c r="G30" i="33" s="1"/>
  <c r="AE30" i="33" s="1"/>
  <c r="I30" i="51"/>
  <c r="O30" i="51"/>
  <c r="J30" i="51"/>
  <c r="P30" i="51"/>
  <c r="V30" i="49"/>
  <c r="T30" i="49"/>
  <c r="U30" i="49"/>
  <c r="S30" i="49"/>
  <c r="R30" i="51"/>
  <c r="BU87" i="35" l="1"/>
  <c r="F88" i="52"/>
  <c r="R88" i="52" s="1"/>
  <c r="BN87" i="35"/>
  <c r="X88" i="49"/>
  <c r="AA88" i="49"/>
  <c r="Y88" i="49"/>
  <c r="C88" i="52" s="1"/>
  <c r="Z88" i="49"/>
  <c r="D88" i="52" s="1"/>
  <c r="AA88" i="51"/>
  <c r="X88" i="51"/>
  <c r="AD88" i="51" s="1"/>
  <c r="R88" i="50"/>
  <c r="S89" i="55"/>
  <c r="BP87" i="33"/>
  <c r="B88" i="50"/>
  <c r="B88" i="52"/>
  <c r="W88" i="51"/>
  <c r="Q89" i="55"/>
  <c r="AY88" i="33"/>
  <c r="AO88" i="33" s="1"/>
  <c r="AT88" i="33" s="1"/>
  <c r="BQ88" i="33" s="1"/>
  <c r="R89" i="55"/>
  <c r="AW87" i="33"/>
  <c r="BT87" i="33" s="1"/>
  <c r="BH87" i="33"/>
  <c r="AV87" i="33"/>
  <c r="BS87" i="33" s="1"/>
  <c r="BG87" i="33"/>
  <c r="AF88" i="49"/>
  <c r="AE88" i="49"/>
  <c r="AX87" i="33"/>
  <c r="BU87" i="33" s="1"/>
  <c r="BI87" i="33"/>
  <c r="AU87" i="33"/>
  <c r="BR87" i="33" s="1"/>
  <c r="BF87" i="33"/>
  <c r="E88" i="50"/>
  <c r="Q88" i="50" s="1"/>
  <c r="BJ87" i="33"/>
  <c r="AE92" i="55"/>
  <c r="AD92" i="55"/>
  <c r="AF92" i="55"/>
  <c r="AG92" i="55"/>
  <c r="AB92" i="55"/>
  <c r="AC92" i="55"/>
  <c r="AM88" i="51"/>
  <c r="AG88" i="51"/>
  <c r="H30" i="49"/>
  <c r="I30" i="33"/>
  <c r="H30" i="33"/>
  <c r="M30" i="33"/>
  <c r="AA30" i="33"/>
  <c r="J30" i="33"/>
  <c r="Z30" i="33"/>
  <c r="O30" i="35"/>
  <c r="D30" i="35"/>
  <c r="K30" i="33"/>
  <c r="T30" i="33"/>
  <c r="S30" i="51"/>
  <c r="T30" i="51" s="1"/>
  <c r="L30" i="33"/>
  <c r="N30" i="33"/>
  <c r="C88" i="50" l="1"/>
  <c r="I88" i="50" s="1"/>
  <c r="L88" i="52"/>
  <c r="H89" i="55"/>
  <c r="C90" i="55" s="1"/>
  <c r="AG88" i="49"/>
  <c r="AH88" i="49"/>
  <c r="AZ88" i="33"/>
  <c r="AP88" i="33" s="1"/>
  <c r="AU88" i="33" s="1"/>
  <c r="BR88" i="33" s="1"/>
  <c r="BK88" i="33"/>
  <c r="D88" i="50"/>
  <c r="J88" i="50" s="1"/>
  <c r="AJ88" i="49"/>
  <c r="AM88" i="49" s="1"/>
  <c r="G88" i="52"/>
  <c r="AW88" i="35"/>
  <c r="BE88" i="33"/>
  <c r="P88" i="52"/>
  <c r="J88" i="52"/>
  <c r="AI88" i="49"/>
  <c r="O88" i="52"/>
  <c r="I88" i="52"/>
  <c r="Y88" i="51"/>
  <c r="AK88" i="51" s="1"/>
  <c r="Z88" i="51"/>
  <c r="E88" i="52"/>
  <c r="M88" i="52"/>
  <c r="AJ88" i="51"/>
  <c r="K88" i="50"/>
  <c r="BB88" i="33"/>
  <c r="AC88" i="51"/>
  <c r="AI88" i="51"/>
  <c r="BV87" i="33"/>
  <c r="BW87" i="33" s="1"/>
  <c r="BC88" i="33"/>
  <c r="AS88" i="33" s="1"/>
  <c r="AX88" i="33" s="1"/>
  <c r="BU88" i="33" s="1"/>
  <c r="BA88" i="33"/>
  <c r="AQ88" i="33" s="1"/>
  <c r="AV88" i="33" s="1"/>
  <c r="BS88" i="33" s="1"/>
  <c r="N88" i="52"/>
  <c r="H88" i="52"/>
  <c r="H88" i="50"/>
  <c r="N88" i="50"/>
  <c r="AH92" i="55"/>
  <c r="AK92" i="55"/>
  <c r="AI92" i="55"/>
  <c r="AJ92" i="55"/>
  <c r="D90" i="55"/>
  <c r="F90" i="55"/>
  <c r="E90" i="55"/>
  <c r="AR89" i="55"/>
  <c r="G90" i="55"/>
  <c r="I89" i="55"/>
  <c r="AS89" i="55" s="1"/>
  <c r="BL88" i="33"/>
  <c r="AK30" i="33"/>
  <c r="Y30" i="33"/>
  <c r="T30" i="35"/>
  <c r="Z30" i="35"/>
  <c r="I30" i="35"/>
  <c r="AF30" i="35" s="1"/>
  <c r="AI30" i="33"/>
  <c r="W30" i="33"/>
  <c r="P30" i="35"/>
  <c r="E30" i="35"/>
  <c r="U30" i="33"/>
  <c r="AG30" i="33"/>
  <c r="AF30" i="33"/>
  <c r="AH30" i="33"/>
  <c r="V30" i="33"/>
  <c r="AJ30" i="33"/>
  <c r="X30" i="33"/>
  <c r="O88" i="50" l="1"/>
  <c r="G88" i="50"/>
  <c r="BF88" i="33"/>
  <c r="BM88" i="33"/>
  <c r="AN88" i="49"/>
  <c r="M88" i="50"/>
  <c r="BO88" i="33"/>
  <c r="BP88" i="33" s="1"/>
  <c r="AL88" i="49"/>
  <c r="P88" i="50"/>
  <c r="AM88" i="35"/>
  <c r="AZ88" i="35"/>
  <c r="AP88" i="35" s="1"/>
  <c r="AY88" i="35"/>
  <c r="AO88" i="35" s="1"/>
  <c r="BA88" i="35"/>
  <c r="AQ88" i="35" s="1"/>
  <c r="AX88" i="35"/>
  <c r="S88" i="52"/>
  <c r="T88" i="52" s="1"/>
  <c r="AH88" i="51"/>
  <c r="AE88" i="51"/>
  <c r="AF88" i="51"/>
  <c r="AL88" i="51"/>
  <c r="AB88" i="51"/>
  <c r="AK88" i="49"/>
  <c r="Q88" i="52"/>
  <c r="K88" i="52"/>
  <c r="AN88" i="51"/>
  <c r="AO88" i="51" s="1"/>
  <c r="BG88" i="33"/>
  <c r="BD88" i="33"/>
  <c r="BI88" i="33"/>
  <c r="AR88" i="33"/>
  <c r="BN88" i="33"/>
  <c r="Z92" i="55"/>
  <c r="AQ90" i="55"/>
  <c r="AX90" i="55"/>
  <c r="N90" i="55"/>
  <c r="AO90" i="55"/>
  <c r="AV90" i="55"/>
  <c r="L90" i="55"/>
  <c r="AP90" i="55"/>
  <c r="AW90" i="55"/>
  <c r="M90" i="55"/>
  <c r="AN90" i="55"/>
  <c r="K90" i="55"/>
  <c r="AU90" i="55"/>
  <c r="AM90" i="55"/>
  <c r="J90" i="55"/>
  <c r="AT90" i="55"/>
  <c r="O90" i="55"/>
  <c r="AL30" i="33"/>
  <c r="AM30" i="33" s="1"/>
  <c r="L30" i="49" s="1"/>
  <c r="AA30" i="35"/>
  <c r="U30" i="35"/>
  <c r="J30" i="35"/>
  <c r="AG30" i="35" s="1"/>
  <c r="Q30" i="35"/>
  <c r="F30" i="35"/>
  <c r="S88" i="50" l="1"/>
  <c r="T88" i="50" s="1"/>
  <c r="AC88" i="49"/>
  <c r="AN88" i="35"/>
  <c r="BH88" i="35" s="1"/>
  <c r="BB88" i="35"/>
  <c r="BG88" i="35"/>
  <c r="BM88" i="35"/>
  <c r="AV88" i="35"/>
  <c r="BS88" i="35" s="1"/>
  <c r="BE88" i="35"/>
  <c r="BK88" i="35"/>
  <c r="AT88" i="35"/>
  <c r="BQ88" i="35" s="1"/>
  <c r="BF88" i="35"/>
  <c r="AU88" i="35"/>
  <c r="BR88" i="35" s="1"/>
  <c r="BL88" i="35"/>
  <c r="BC88" i="35"/>
  <c r="BI88" i="35"/>
  <c r="AR88" i="35"/>
  <c r="BO88" i="35" s="1"/>
  <c r="AW88" i="33"/>
  <c r="BT88" i="33" s="1"/>
  <c r="BV88" i="33" s="1"/>
  <c r="BW88" i="33" s="1"/>
  <c r="BH88" i="33"/>
  <c r="BJ88" i="33"/>
  <c r="X93" i="55"/>
  <c r="AA92" i="55"/>
  <c r="V93" i="55"/>
  <c r="W93" i="55"/>
  <c r="U93" i="55"/>
  <c r="Y93" i="55"/>
  <c r="P90" i="55"/>
  <c r="R90" i="55"/>
  <c r="S90" i="55"/>
  <c r="Q90" i="55"/>
  <c r="G30" i="35"/>
  <c r="X30" i="35" s="1"/>
  <c r="R30" i="35"/>
  <c r="AB30" i="35"/>
  <c r="K30" i="35"/>
  <c r="AH30" i="35" s="1"/>
  <c r="V30" i="35"/>
  <c r="AD88" i="49" l="1"/>
  <c r="Y89" i="49"/>
  <c r="Z89" i="49"/>
  <c r="AB89" i="49"/>
  <c r="X89" i="49"/>
  <c r="AA89" i="49"/>
  <c r="BD88" i="35"/>
  <c r="AS88" i="35"/>
  <c r="BP88" i="35" s="1"/>
  <c r="BT88" i="35" s="1"/>
  <c r="BJ88" i="35"/>
  <c r="BN88" i="35" s="1"/>
  <c r="AC93" i="55"/>
  <c r="AF93" i="55"/>
  <c r="AB93" i="55"/>
  <c r="AG93" i="55"/>
  <c r="AD93" i="55"/>
  <c r="AE93" i="55"/>
  <c r="H90" i="55"/>
  <c r="F91" i="55" s="1"/>
  <c r="AC30" i="35"/>
  <c r="AD30" i="35" s="1"/>
  <c r="L30" i="35"/>
  <c r="AI30" i="35" s="1"/>
  <c r="AJ30" i="35" s="1"/>
  <c r="X89" i="51" l="1"/>
  <c r="C89" i="50"/>
  <c r="C89" i="52"/>
  <c r="AE89" i="49"/>
  <c r="AF89" i="49"/>
  <c r="AJ89" i="49"/>
  <c r="AN89" i="49" s="1"/>
  <c r="W89" i="51"/>
  <c r="B89" i="52"/>
  <c r="AW89" i="35"/>
  <c r="B89" i="50"/>
  <c r="AI89" i="49"/>
  <c r="Z89" i="51"/>
  <c r="E89" i="52"/>
  <c r="AY89" i="33"/>
  <c r="BB89" i="33" s="1"/>
  <c r="F89" i="52"/>
  <c r="F89" i="50"/>
  <c r="AA89" i="51"/>
  <c r="E89" i="50"/>
  <c r="Q89" i="50" s="1"/>
  <c r="AG89" i="49"/>
  <c r="AH89" i="49"/>
  <c r="D89" i="50"/>
  <c r="Y89" i="51"/>
  <c r="D89" i="52"/>
  <c r="AL89" i="49"/>
  <c r="BU88" i="35"/>
  <c r="I90" i="55"/>
  <c r="AS90" i="55" s="1"/>
  <c r="AK89" i="49"/>
  <c r="C91" i="55"/>
  <c r="G91" i="55"/>
  <c r="AQ91" i="55" s="1"/>
  <c r="E91" i="55"/>
  <c r="AO91" i="55" s="1"/>
  <c r="D91" i="55"/>
  <c r="AR90" i="55"/>
  <c r="AI93" i="55"/>
  <c r="AH93" i="55"/>
  <c r="AJ93" i="55"/>
  <c r="AK93" i="55"/>
  <c r="AM91" i="55"/>
  <c r="AP91" i="55"/>
  <c r="AK30" i="35"/>
  <c r="BA89" i="33" l="1"/>
  <c r="BK89" i="33"/>
  <c r="AO89" i="33"/>
  <c r="N89" i="50"/>
  <c r="M89" i="50"/>
  <c r="G89" i="50"/>
  <c r="H89" i="50"/>
  <c r="AM89" i="35"/>
  <c r="AX89" i="35"/>
  <c r="AN89" i="35" s="1"/>
  <c r="BA89" i="35"/>
  <c r="AQ89" i="35" s="1"/>
  <c r="AY89" i="35"/>
  <c r="AO89" i="35" s="1"/>
  <c r="AZ89" i="35"/>
  <c r="AP89" i="35" s="1"/>
  <c r="AJ89" i="51"/>
  <c r="AD89" i="51"/>
  <c r="N89" i="52"/>
  <c r="H89" i="52"/>
  <c r="M89" i="52"/>
  <c r="G89" i="52"/>
  <c r="AC89" i="49"/>
  <c r="AD89" i="49" s="1"/>
  <c r="J89" i="52"/>
  <c r="P89" i="52"/>
  <c r="AI89" i="51"/>
  <c r="AC89" i="51"/>
  <c r="AH89" i="51"/>
  <c r="AB89" i="51"/>
  <c r="AK89" i="51"/>
  <c r="AE89" i="51"/>
  <c r="AZ89" i="33"/>
  <c r="AP89" i="33" s="1"/>
  <c r="Q89" i="52"/>
  <c r="K89" i="52"/>
  <c r="AM89" i="49"/>
  <c r="BC89" i="33"/>
  <c r="BO89" i="33" s="1"/>
  <c r="AL89" i="51"/>
  <c r="AF89" i="51"/>
  <c r="I89" i="50"/>
  <c r="O89" i="50"/>
  <c r="K89" i="50"/>
  <c r="AG89" i="51"/>
  <c r="AM89" i="51"/>
  <c r="R89" i="50"/>
  <c r="L89" i="50"/>
  <c r="R89" i="52"/>
  <c r="L89" i="52"/>
  <c r="BB89" i="35"/>
  <c r="P89" i="50"/>
  <c r="J89" i="50"/>
  <c r="O89" i="52"/>
  <c r="I89" i="52"/>
  <c r="AR89" i="33"/>
  <c r="BN89" i="33"/>
  <c r="Y90" i="49"/>
  <c r="C90" i="50" s="1"/>
  <c r="I90" i="50" s="1"/>
  <c r="AQ89" i="33"/>
  <c r="BM89" i="33"/>
  <c r="AT89" i="33"/>
  <c r="BQ89" i="33" s="1"/>
  <c r="BE89" i="33"/>
  <c r="Z93" i="55"/>
  <c r="W94" i="55" s="1"/>
  <c r="AV91" i="55"/>
  <c r="L91" i="55"/>
  <c r="AW91" i="55"/>
  <c r="N91" i="55"/>
  <c r="M91" i="55"/>
  <c r="AU91" i="55"/>
  <c r="AX91" i="55"/>
  <c r="AN91" i="55"/>
  <c r="AT91" i="55"/>
  <c r="K91" i="55"/>
  <c r="J91" i="55"/>
  <c r="O91" i="55"/>
  <c r="S91" i="55" s="1"/>
  <c r="AU30" i="49"/>
  <c r="C31" i="49"/>
  <c r="G31" i="49"/>
  <c r="J30" i="49"/>
  <c r="E31" i="49"/>
  <c r="F31" i="49"/>
  <c r="D31" i="49"/>
  <c r="X90" i="51"/>
  <c r="AJ90" i="51" s="1"/>
  <c r="S89" i="50" l="1"/>
  <c r="T89" i="50" s="1"/>
  <c r="BD89" i="33"/>
  <c r="BL89" i="33"/>
  <c r="BE89" i="35"/>
  <c r="BK89" i="35"/>
  <c r="AT89" i="35"/>
  <c r="BQ89" i="35" s="1"/>
  <c r="AA90" i="49"/>
  <c r="AS89" i="33"/>
  <c r="BI89" i="33" s="1"/>
  <c r="AN89" i="51"/>
  <c r="AO89" i="51" s="1"/>
  <c r="BF89" i="35"/>
  <c r="BL89" i="35"/>
  <c r="AU89" i="35"/>
  <c r="BR89" i="35" s="1"/>
  <c r="AV89" i="35"/>
  <c r="BS89" i="35" s="1"/>
  <c r="BG89" i="35"/>
  <c r="BM89" i="35"/>
  <c r="X90" i="49"/>
  <c r="BD89" i="35"/>
  <c r="AS89" i="35"/>
  <c r="BP89" i="35" s="1"/>
  <c r="BJ89" i="35"/>
  <c r="Z90" i="49"/>
  <c r="AR89" i="35"/>
  <c r="BO89" i="35" s="1"/>
  <c r="BI89" i="35"/>
  <c r="BC89" i="35"/>
  <c r="BH89" i="35"/>
  <c r="S89" i="52"/>
  <c r="T89" i="52" s="1"/>
  <c r="AB90" i="49"/>
  <c r="C90" i="52"/>
  <c r="O90" i="52" s="1"/>
  <c r="AV89" i="33"/>
  <c r="BS89" i="33" s="1"/>
  <c r="BG89" i="33"/>
  <c r="D90" i="50"/>
  <c r="P90" i="50" s="1"/>
  <c r="BP89" i="33"/>
  <c r="Y90" i="51"/>
  <c r="AU89" i="33"/>
  <c r="BR89" i="33" s="1"/>
  <c r="BF89" i="33"/>
  <c r="D90" i="52"/>
  <c r="P90" i="52" s="1"/>
  <c r="AY90" i="33"/>
  <c r="AO90" i="33" s="1"/>
  <c r="AT90" i="33" s="1"/>
  <c r="BQ90" i="33" s="1"/>
  <c r="AW89" i="33"/>
  <c r="BT89" i="33" s="1"/>
  <c r="BH89" i="33"/>
  <c r="U94" i="55"/>
  <c r="Y94" i="55"/>
  <c r="AA93" i="55"/>
  <c r="X94" i="55"/>
  <c r="V94" i="55"/>
  <c r="P91" i="55"/>
  <c r="R91" i="55"/>
  <c r="Q91" i="55"/>
  <c r="AX31" i="49"/>
  <c r="AQ31" i="49"/>
  <c r="C31" i="51"/>
  <c r="N31" i="49"/>
  <c r="P31" i="49"/>
  <c r="AZ31" i="49"/>
  <c r="E31" i="51"/>
  <c r="AS31" i="49"/>
  <c r="AY31" i="49"/>
  <c r="O31" i="49"/>
  <c r="D31" i="51"/>
  <c r="AR31" i="49"/>
  <c r="AV30" i="49"/>
  <c r="AP31" i="49"/>
  <c r="K31" i="49"/>
  <c r="B31" i="51"/>
  <c r="O31" i="33"/>
  <c r="M31" i="49"/>
  <c r="M31" i="35"/>
  <c r="C31" i="35" s="1"/>
  <c r="AW31" i="49"/>
  <c r="R31" i="49"/>
  <c r="AT31" i="49"/>
  <c r="Q31" i="49"/>
  <c r="BA31" i="49"/>
  <c r="F31" i="51"/>
  <c r="AD90" i="51"/>
  <c r="AE90" i="51"/>
  <c r="AK90" i="51"/>
  <c r="O90" i="50"/>
  <c r="AX89" i="33" l="1"/>
  <c r="BU89" i="33" s="1"/>
  <c r="BV89" i="33" s="1"/>
  <c r="BJ89" i="33"/>
  <c r="J90" i="50"/>
  <c r="AA90" i="51"/>
  <c r="F90" i="50"/>
  <c r="F90" i="52"/>
  <c r="B90" i="52"/>
  <c r="B90" i="50"/>
  <c r="W90" i="51"/>
  <c r="BB90" i="33"/>
  <c r="AB94" i="55"/>
  <c r="AE90" i="49"/>
  <c r="AH90" i="49"/>
  <c r="Z90" i="51"/>
  <c r="E90" i="52"/>
  <c r="E90" i="50"/>
  <c r="I90" i="52"/>
  <c r="AZ90" i="33"/>
  <c r="AP90" i="33" s="1"/>
  <c r="AU90" i="33" s="1"/>
  <c r="BR90" i="33" s="1"/>
  <c r="AI90" i="49"/>
  <c r="BT89" i="35"/>
  <c r="AE94" i="55"/>
  <c r="BC90" i="33"/>
  <c r="BO90" i="33" s="1"/>
  <c r="BA90" i="33"/>
  <c r="AQ90" i="33" s="1"/>
  <c r="AV90" i="33" s="1"/>
  <c r="BS90" i="33" s="1"/>
  <c r="AJ90" i="49"/>
  <c r="AM90" i="49" s="1"/>
  <c r="BN89" i="35"/>
  <c r="BK90" i="33"/>
  <c r="BE90" i="33"/>
  <c r="AF90" i="49"/>
  <c r="AG90" i="49"/>
  <c r="AW90" i="35"/>
  <c r="AG94" i="55"/>
  <c r="AJ94" i="55" s="1"/>
  <c r="AN90" i="49"/>
  <c r="J90" i="52"/>
  <c r="AD94" i="55"/>
  <c r="AF94" i="55"/>
  <c r="BW89" i="33"/>
  <c r="H91" i="55"/>
  <c r="AR91" i="55" s="1"/>
  <c r="AC94" i="55"/>
  <c r="D92" i="55"/>
  <c r="AN92" i="55" s="1"/>
  <c r="AH94" i="55"/>
  <c r="AK94" i="55"/>
  <c r="AI94" i="55"/>
  <c r="P31" i="33"/>
  <c r="D31" i="33" s="1"/>
  <c r="AB31" i="33" s="1"/>
  <c r="S31" i="33"/>
  <c r="G31" i="33" s="1"/>
  <c r="AE31" i="33" s="1"/>
  <c r="R31" i="33"/>
  <c r="F31" i="33" s="1"/>
  <c r="AD31" i="33" s="1"/>
  <c r="Q31" i="33"/>
  <c r="E31" i="33" s="1"/>
  <c r="AC31" i="33" s="1"/>
  <c r="Y31" i="35"/>
  <c r="S31" i="35"/>
  <c r="H31" i="35"/>
  <c r="AE31" i="35" s="1"/>
  <c r="R31" i="51"/>
  <c r="L31" i="51"/>
  <c r="M31" i="51"/>
  <c r="N31" i="51"/>
  <c r="G31" i="51"/>
  <c r="H31" i="51"/>
  <c r="P31" i="51"/>
  <c r="J31" i="51"/>
  <c r="C31" i="33"/>
  <c r="T31" i="49"/>
  <c r="S31" i="49"/>
  <c r="U31" i="49"/>
  <c r="V31" i="49"/>
  <c r="O31" i="51"/>
  <c r="I31" i="51"/>
  <c r="K31" i="51"/>
  <c r="Q31" i="51"/>
  <c r="N31" i="35"/>
  <c r="BL90" i="33"/>
  <c r="AR90" i="33"/>
  <c r="AW90" i="33" s="1"/>
  <c r="BT90" i="33" s="1"/>
  <c r="BN90" i="33"/>
  <c r="BM90" i="33" l="1"/>
  <c r="BD90" i="33"/>
  <c r="Q90" i="50"/>
  <c r="K90" i="50"/>
  <c r="C92" i="55"/>
  <c r="AM92" i="55" s="1"/>
  <c r="H90" i="52"/>
  <c r="N90" i="52"/>
  <c r="M90" i="52"/>
  <c r="AS90" i="33"/>
  <c r="AX90" i="33" s="1"/>
  <c r="BU90" i="33" s="1"/>
  <c r="E92" i="55"/>
  <c r="AO92" i="55" s="1"/>
  <c r="G90" i="52"/>
  <c r="AL90" i="51"/>
  <c r="AF90" i="51"/>
  <c r="R90" i="52"/>
  <c r="L90" i="52"/>
  <c r="AM90" i="51"/>
  <c r="AG90" i="51"/>
  <c r="BF90" i="33"/>
  <c r="F92" i="55"/>
  <c r="N92" i="55" s="1"/>
  <c r="AL90" i="49"/>
  <c r="AK90" i="49"/>
  <c r="AC90" i="51"/>
  <c r="AB90" i="51"/>
  <c r="AI90" i="51"/>
  <c r="AN90" i="51" s="1"/>
  <c r="AO90" i="51" s="1"/>
  <c r="AH90" i="51"/>
  <c r="G92" i="55"/>
  <c r="AQ92" i="55" s="1"/>
  <c r="N90" i="50"/>
  <c r="M90" i="50"/>
  <c r="H90" i="50"/>
  <c r="G90" i="50"/>
  <c r="AM90" i="35"/>
  <c r="AX90" i="35"/>
  <c r="BA90" i="35"/>
  <c r="AQ90" i="35" s="1"/>
  <c r="AZ90" i="35"/>
  <c r="AP90" i="35" s="1"/>
  <c r="AY90" i="35"/>
  <c r="AO90" i="35" s="1"/>
  <c r="Q90" i="52"/>
  <c r="K90" i="52"/>
  <c r="I91" i="55"/>
  <c r="AS91" i="55" s="1"/>
  <c r="BU89" i="35"/>
  <c r="R90" i="50"/>
  <c r="L90" i="50"/>
  <c r="Z94" i="55"/>
  <c r="U95" i="55" s="1"/>
  <c r="AW92" i="55"/>
  <c r="V95" i="55"/>
  <c r="W95" i="55"/>
  <c r="AU92" i="55"/>
  <c r="I31" i="33"/>
  <c r="H31" i="49"/>
  <c r="H31" i="33"/>
  <c r="T31" i="33"/>
  <c r="S31" i="51"/>
  <c r="T31" i="51" s="1"/>
  <c r="O31" i="35"/>
  <c r="D31" i="35"/>
  <c r="L31" i="33"/>
  <c r="M31" i="33"/>
  <c r="J31" i="33"/>
  <c r="Z31" i="33"/>
  <c r="AA31" i="33"/>
  <c r="N31" i="33"/>
  <c r="K31" i="33"/>
  <c r="BH90" i="33"/>
  <c r="BG90" i="33"/>
  <c r="BP90" i="33"/>
  <c r="S90" i="50" l="1"/>
  <c r="T90" i="50" s="1"/>
  <c r="AN90" i="35"/>
  <c r="BB90" i="35"/>
  <c r="AX92" i="55"/>
  <c r="AP92" i="55"/>
  <c r="BI90" i="35"/>
  <c r="AR90" i="35"/>
  <c r="BO90" i="35" s="1"/>
  <c r="BC90" i="35"/>
  <c r="S90" i="52"/>
  <c r="T90" i="52" s="1"/>
  <c r="M92" i="55"/>
  <c r="BE90" i="35"/>
  <c r="AT90" i="35"/>
  <c r="BQ90" i="35" s="1"/>
  <c r="BK90" i="35"/>
  <c r="BL90" i="35"/>
  <c r="BF90" i="35"/>
  <c r="AU90" i="35"/>
  <c r="BR90" i="35" s="1"/>
  <c r="Y95" i="55"/>
  <c r="AF95" i="55" s="1"/>
  <c r="BI90" i="33"/>
  <c r="AA94" i="55"/>
  <c r="AT92" i="55"/>
  <c r="L92" i="55"/>
  <c r="AC90" i="49"/>
  <c r="O92" i="55"/>
  <c r="P92" i="55" s="1"/>
  <c r="BG90" i="35"/>
  <c r="AV90" i="35"/>
  <c r="BS90" i="35" s="1"/>
  <c r="BM90" i="35"/>
  <c r="J92" i="55"/>
  <c r="BJ90" i="33"/>
  <c r="K92" i="55"/>
  <c r="AV92" i="55"/>
  <c r="X95" i="55"/>
  <c r="S92" i="55"/>
  <c r="Q92" i="55"/>
  <c r="R92" i="55"/>
  <c r="H92" i="55" s="1"/>
  <c r="P31" i="35"/>
  <c r="E31" i="35"/>
  <c r="X31" i="33"/>
  <c r="AJ31" i="33"/>
  <c r="AI31" i="33"/>
  <c r="W31" i="33"/>
  <c r="I31" i="35"/>
  <c r="AF31" i="35" s="1"/>
  <c r="T31" i="35"/>
  <c r="Z31" i="35"/>
  <c r="AF31" i="33"/>
  <c r="AG31" i="33"/>
  <c r="U31" i="33"/>
  <c r="AH31" i="33"/>
  <c r="V31" i="33"/>
  <c r="AK31" i="33"/>
  <c r="Y31" i="33"/>
  <c r="BV90" i="33"/>
  <c r="BW90" i="33" s="1"/>
  <c r="BJ90" i="35" l="1"/>
  <c r="BN90" i="35" s="1"/>
  <c r="AS90" i="35"/>
  <c r="BP90" i="35" s="1"/>
  <c r="BT90" i="35" s="1"/>
  <c r="BU90" i="35" s="1"/>
  <c r="BD90" i="35"/>
  <c r="BH90" i="35"/>
  <c r="AD95" i="55"/>
  <c r="AG95" i="55"/>
  <c r="AK95" i="55" s="1"/>
  <c r="AE95" i="55"/>
  <c r="AB95" i="55"/>
  <c r="AD90" i="49"/>
  <c r="X91" i="49"/>
  <c r="Z91" i="49"/>
  <c r="Y91" i="49"/>
  <c r="AA91" i="49"/>
  <c r="AB91" i="49"/>
  <c r="AC95" i="55"/>
  <c r="F93" i="55"/>
  <c r="G93" i="55"/>
  <c r="E93" i="55"/>
  <c r="AR92" i="55"/>
  <c r="C93" i="55"/>
  <c r="D93" i="55"/>
  <c r="I92" i="55"/>
  <c r="AS92" i="55" s="1"/>
  <c r="AI95" i="55"/>
  <c r="AH95" i="55"/>
  <c r="AJ95" i="55"/>
  <c r="AL31" i="33"/>
  <c r="AM31" i="33" s="1"/>
  <c r="L31" i="49" s="1"/>
  <c r="U31" i="35"/>
  <c r="J31" i="35"/>
  <c r="AG31" i="35" s="1"/>
  <c r="AA31" i="35"/>
  <c r="Q31" i="35"/>
  <c r="F31" i="35"/>
  <c r="Z91" i="51" l="1"/>
  <c r="AH91" i="49"/>
  <c r="E91" i="50"/>
  <c r="E91" i="52"/>
  <c r="Y91" i="51"/>
  <c r="AG91" i="49"/>
  <c r="D91" i="52"/>
  <c r="D91" i="50"/>
  <c r="F91" i="50"/>
  <c r="F91" i="52"/>
  <c r="AA91" i="51"/>
  <c r="AI91" i="49"/>
  <c r="C91" i="50"/>
  <c r="X91" i="51"/>
  <c r="AF91" i="49"/>
  <c r="C91" i="52"/>
  <c r="W91" i="51"/>
  <c r="B91" i="50"/>
  <c r="AW91" i="35"/>
  <c r="B91" i="52"/>
  <c r="AE91" i="49"/>
  <c r="AJ91" i="49"/>
  <c r="AY91" i="33"/>
  <c r="Z95" i="55"/>
  <c r="V96" i="55" s="1"/>
  <c r="U96" i="55"/>
  <c r="X96" i="55"/>
  <c r="AN93" i="55"/>
  <c r="K93" i="55"/>
  <c r="AU93" i="55"/>
  <c r="AM93" i="55"/>
  <c r="O93" i="55"/>
  <c r="AT93" i="55"/>
  <c r="J93" i="55"/>
  <c r="AO93" i="55"/>
  <c r="AV93" i="55"/>
  <c r="L93" i="55"/>
  <c r="AQ93" i="55"/>
  <c r="N93" i="55"/>
  <c r="AX93" i="55"/>
  <c r="AP93" i="55"/>
  <c r="AW93" i="55"/>
  <c r="M93" i="55"/>
  <c r="G31" i="35"/>
  <c r="X31" i="35" s="1"/>
  <c r="R31" i="35"/>
  <c r="V31" i="35"/>
  <c r="AB31" i="35"/>
  <c r="K31" i="35"/>
  <c r="AH31" i="35" s="1"/>
  <c r="AM91" i="51" l="1"/>
  <c r="AG91" i="51"/>
  <c r="N91" i="50"/>
  <c r="H91" i="50"/>
  <c r="M91" i="50"/>
  <c r="G91" i="50"/>
  <c r="L91" i="52"/>
  <c r="R91" i="52"/>
  <c r="AF91" i="51"/>
  <c r="AL91" i="51"/>
  <c r="O91" i="52"/>
  <c r="I91" i="52"/>
  <c r="AL91" i="49"/>
  <c r="AK91" i="49"/>
  <c r="AM91" i="49"/>
  <c r="AN91" i="49"/>
  <c r="AC91" i="49" s="1"/>
  <c r="I91" i="50"/>
  <c r="O91" i="50"/>
  <c r="AE91" i="51"/>
  <c r="AK91" i="51"/>
  <c r="AM91" i="35"/>
  <c r="AY91" i="35"/>
  <c r="AO91" i="35" s="1"/>
  <c r="BA91" i="35"/>
  <c r="AQ91" i="35" s="1"/>
  <c r="AZ91" i="35"/>
  <c r="AP91" i="35" s="1"/>
  <c r="AX91" i="35"/>
  <c r="AN91" i="35" s="1"/>
  <c r="K91" i="50"/>
  <c r="Q91" i="50"/>
  <c r="AI91" i="51"/>
  <c r="AC91" i="51"/>
  <c r="AB91" i="51"/>
  <c r="AH91" i="51"/>
  <c r="L91" i="50"/>
  <c r="R91" i="50"/>
  <c r="P91" i="50"/>
  <c r="J91" i="50"/>
  <c r="AO91" i="33"/>
  <c r="AZ91" i="33"/>
  <c r="BC91" i="33"/>
  <c r="BA91" i="33"/>
  <c r="BB91" i="33"/>
  <c r="BK91" i="33"/>
  <c r="J91" i="52"/>
  <c r="P91" i="52"/>
  <c r="AD91" i="51"/>
  <c r="AJ91" i="51"/>
  <c r="N91" i="52"/>
  <c r="S91" i="52" s="1"/>
  <c r="T91" i="52" s="1"/>
  <c r="H91" i="52"/>
  <c r="M91" i="52"/>
  <c r="G91" i="52"/>
  <c r="K91" i="52"/>
  <c r="Q91" i="52"/>
  <c r="W96" i="55"/>
  <c r="AC96" i="55" s="1"/>
  <c r="Y96" i="55"/>
  <c r="AB96" i="55" s="1"/>
  <c r="AA95" i="55"/>
  <c r="AD96" i="55"/>
  <c r="R93" i="55"/>
  <c r="S93" i="55"/>
  <c r="P93" i="55"/>
  <c r="Q93" i="55"/>
  <c r="L31" i="35"/>
  <c r="AI31" i="35" s="1"/>
  <c r="AJ31" i="35" s="1"/>
  <c r="W31" i="35"/>
  <c r="AC31" i="35"/>
  <c r="AD31" i="35" s="1"/>
  <c r="BD91" i="33" l="1"/>
  <c r="AD91" i="49"/>
  <c r="X92" i="49"/>
  <c r="AF92" i="49" s="1"/>
  <c r="Y92" i="49"/>
  <c r="C92" i="50" s="1"/>
  <c r="O92" i="50" s="1"/>
  <c r="AA92" i="49"/>
  <c r="AB92" i="49"/>
  <c r="F92" i="50" s="1"/>
  <c r="L92" i="50" s="1"/>
  <c r="Z92" i="49"/>
  <c r="BD91" i="35"/>
  <c r="AS91" i="35"/>
  <c r="BP91" i="35" s="1"/>
  <c r="BJ91" i="35"/>
  <c r="AR91" i="33"/>
  <c r="BN91" i="33"/>
  <c r="BF91" i="35"/>
  <c r="BL91" i="35"/>
  <c r="AU91" i="35"/>
  <c r="BR91" i="35" s="1"/>
  <c r="BE91" i="35"/>
  <c r="BK91" i="35"/>
  <c r="AT91" i="35"/>
  <c r="BQ91" i="35" s="1"/>
  <c r="AP91" i="33"/>
  <c r="BL91" i="33"/>
  <c r="BP91" i="33" s="1"/>
  <c r="BC91" i="35"/>
  <c r="AR91" i="35"/>
  <c r="BO91" i="35" s="1"/>
  <c r="BI91" i="35"/>
  <c r="BH91" i="35"/>
  <c r="AT91" i="33"/>
  <c r="BQ91" i="33" s="1"/>
  <c r="BE91" i="33"/>
  <c r="BB91" i="35"/>
  <c r="AQ91" i="33"/>
  <c r="BM91" i="33"/>
  <c r="AV91" i="35"/>
  <c r="BS91" i="35" s="1"/>
  <c r="BG91" i="35"/>
  <c r="BM91" i="35"/>
  <c r="AE96" i="55"/>
  <c r="AS91" i="33"/>
  <c r="BO91" i="33"/>
  <c r="AN91" i="51"/>
  <c r="AO91" i="51" s="1"/>
  <c r="AF96" i="55"/>
  <c r="S91" i="50"/>
  <c r="T91" i="50" s="1"/>
  <c r="D92" i="52"/>
  <c r="J92" i="52" s="1"/>
  <c r="AG96" i="55"/>
  <c r="AJ96" i="55" s="1"/>
  <c r="AI96" i="55"/>
  <c r="AI92" i="49"/>
  <c r="Z92" i="51"/>
  <c r="AF92" i="51" s="1"/>
  <c r="H93" i="55"/>
  <c r="AR93" i="55" s="1"/>
  <c r="F92" i="52"/>
  <c r="R92" i="52" s="1"/>
  <c r="C92" i="52"/>
  <c r="O92" i="52" s="1"/>
  <c r="X92" i="51"/>
  <c r="AD92" i="51" s="1"/>
  <c r="AW92" i="35"/>
  <c r="AM92" i="35" s="1"/>
  <c r="AR92" i="35" s="1"/>
  <c r="BO92" i="35" s="1"/>
  <c r="AK31" i="35"/>
  <c r="I92" i="50" l="1"/>
  <c r="R92" i="50"/>
  <c r="AU91" i="33"/>
  <c r="BR91" i="33" s="1"/>
  <c r="BF91" i="33"/>
  <c r="AE92" i="49"/>
  <c r="B92" i="50"/>
  <c r="B92" i="52"/>
  <c r="H92" i="52" s="1"/>
  <c r="AJ92" i="49"/>
  <c r="AM92" i="49" s="1"/>
  <c r="BN91" i="35"/>
  <c r="G94" i="55"/>
  <c r="AQ94" i="55" s="1"/>
  <c r="BT91" i="35"/>
  <c r="BU91" i="35" s="1"/>
  <c r="AH92" i="49"/>
  <c r="W92" i="51"/>
  <c r="AI92" i="51" s="1"/>
  <c r="AV91" i="33"/>
  <c r="BS91" i="33" s="1"/>
  <c r="BG91" i="33"/>
  <c r="E92" i="52"/>
  <c r="M92" i="52" s="1"/>
  <c r="E92" i="50"/>
  <c r="AX91" i="33"/>
  <c r="BU91" i="33" s="1"/>
  <c r="BI91" i="33"/>
  <c r="BJ91" i="33"/>
  <c r="AW91" i="33"/>
  <c r="BT91" i="33" s="1"/>
  <c r="BH91" i="33"/>
  <c r="AY92" i="33"/>
  <c r="BK92" i="33" s="1"/>
  <c r="Y92" i="51"/>
  <c r="AH92" i="51" s="1"/>
  <c r="D92" i="50"/>
  <c r="P92" i="52"/>
  <c r="I92" i="52"/>
  <c r="AG92" i="49"/>
  <c r="AA92" i="51"/>
  <c r="AG92" i="51" s="1"/>
  <c r="N92" i="52"/>
  <c r="AK96" i="55"/>
  <c r="AM92" i="51"/>
  <c r="AH96" i="55"/>
  <c r="AL92" i="49"/>
  <c r="AL92" i="51"/>
  <c r="AJ92" i="51"/>
  <c r="I93" i="55"/>
  <c r="AS93" i="55" s="1"/>
  <c r="D94" i="55"/>
  <c r="AK92" i="49"/>
  <c r="C94" i="55"/>
  <c r="AM94" i="55" s="1"/>
  <c r="F94" i="55"/>
  <c r="AP94" i="55" s="1"/>
  <c r="AC92" i="51"/>
  <c r="E94" i="55"/>
  <c r="L92" i="52"/>
  <c r="AB92" i="51"/>
  <c r="G92" i="52"/>
  <c r="AO94" i="55"/>
  <c r="AX92" i="35"/>
  <c r="AN92" i="35" s="1"/>
  <c r="BD92" i="35" s="1"/>
  <c r="BA92" i="35"/>
  <c r="AQ92" i="35" s="1"/>
  <c r="BM92" i="35" s="1"/>
  <c r="AY92" i="35"/>
  <c r="AO92" i="35" s="1"/>
  <c r="AT92" i="35" s="1"/>
  <c r="BQ92" i="35" s="1"/>
  <c r="AZ92" i="35"/>
  <c r="AP92" i="35" s="1"/>
  <c r="BL92" i="35" s="1"/>
  <c r="BI92" i="35"/>
  <c r="BC92" i="35"/>
  <c r="BF92" i="35"/>
  <c r="AU31" i="49"/>
  <c r="J31" i="49"/>
  <c r="D32" i="49"/>
  <c r="F32" i="49"/>
  <c r="C32" i="49"/>
  <c r="E32" i="49"/>
  <c r="G32" i="49"/>
  <c r="M92" i="50" l="1"/>
  <c r="AO92" i="33"/>
  <c r="AT92" i="33" s="1"/>
  <c r="BQ92" i="33" s="1"/>
  <c r="AZ92" i="33"/>
  <c r="BV91" i="33"/>
  <c r="BW91" i="33" s="1"/>
  <c r="Q92" i="50"/>
  <c r="K92" i="50"/>
  <c r="BA92" i="33"/>
  <c r="BC92" i="33"/>
  <c r="BO92" i="33" s="1"/>
  <c r="BB92" i="33"/>
  <c r="BN92" i="33" s="1"/>
  <c r="AC92" i="49"/>
  <c r="AD92" i="49" s="1"/>
  <c r="P92" i="50"/>
  <c r="J92" i="50"/>
  <c r="AK92" i="51"/>
  <c r="AE92" i="51"/>
  <c r="Q92" i="52"/>
  <c r="S92" i="52" s="1"/>
  <c r="T92" i="52" s="1"/>
  <c r="K92" i="52"/>
  <c r="AN92" i="49"/>
  <c r="G92" i="50"/>
  <c r="N92" i="50"/>
  <c r="H92" i="50"/>
  <c r="AN92" i="51"/>
  <c r="AO92" i="51" s="1"/>
  <c r="Z96" i="55"/>
  <c r="AU94" i="55"/>
  <c r="AA96" i="55"/>
  <c r="AW94" i="55"/>
  <c r="J94" i="55"/>
  <c r="W97" i="55"/>
  <c r="O94" i="55"/>
  <c r="P94" i="55" s="1"/>
  <c r="X97" i="55"/>
  <c r="N94" i="55"/>
  <c r="AN94" i="55"/>
  <c r="AT94" i="55"/>
  <c r="BE92" i="33"/>
  <c r="M94" i="55"/>
  <c r="AV94" i="55"/>
  <c r="K94" i="55"/>
  <c r="L94" i="55"/>
  <c r="AX94" i="55"/>
  <c r="AU92" i="35"/>
  <c r="BR92" i="35" s="1"/>
  <c r="BK92" i="35"/>
  <c r="BE92" i="35"/>
  <c r="BB92" i="35"/>
  <c r="AV92" i="35"/>
  <c r="BS92" i="35" s="1"/>
  <c r="AS92" i="35"/>
  <c r="BP92" i="35" s="1"/>
  <c r="BJ92" i="35"/>
  <c r="BH92" i="35"/>
  <c r="BG92" i="35"/>
  <c r="Z93" i="49"/>
  <c r="D93" i="50" s="1"/>
  <c r="AT32" i="49"/>
  <c r="BA32" i="49"/>
  <c r="Q32" i="49"/>
  <c r="F32" i="51"/>
  <c r="AR32" i="49"/>
  <c r="D32" i="51"/>
  <c r="O32" i="49"/>
  <c r="AY32" i="49"/>
  <c r="AZ32" i="49"/>
  <c r="P32" i="49"/>
  <c r="AS32" i="49"/>
  <c r="E32" i="51"/>
  <c r="AX32" i="49"/>
  <c r="N32" i="49"/>
  <c r="AQ32" i="49"/>
  <c r="C32" i="51"/>
  <c r="AV31" i="49"/>
  <c r="M32" i="35"/>
  <c r="C32" i="35" s="1"/>
  <c r="M32" i="49"/>
  <c r="R32" i="49"/>
  <c r="K32" i="49"/>
  <c r="AW32" i="49"/>
  <c r="O32" i="33"/>
  <c r="AP32" i="49"/>
  <c r="B32" i="51"/>
  <c r="AB93" i="49"/>
  <c r="F93" i="52" s="1"/>
  <c r="X93" i="49"/>
  <c r="B93" i="52" s="1"/>
  <c r="AS92" i="33" l="1"/>
  <c r="AP92" i="33"/>
  <c r="BL92" i="33"/>
  <c r="BD92" i="33"/>
  <c r="AR92" i="33"/>
  <c r="AW92" i="33" s="1"/>
  <c r="BT92" i="33" s="1"/>
  <c r="Q94" i="55"/>
  <c r="S92" i="50"/>
  <c r="T92" i="50" s="1"/>
  <c r="AA93" i="49"/>
  <c r="Z93" i="51" s="1"/>
  <c r="AL93" i="51" s="1"/>
  <c r="BM92" i="33"/>
  <c r="BP92" i="33" s="1"/>
  <c r="AQ92" i="33"/>
  <c r="R94" i="55"/>
  <c r="Y93" i="49"/>
  <c r="C93" i="52" s="1"/>
  <c r="U97" i="55"/>
  <c r="AG97" i="55" s="1"/>
  <c r="V97" i="55"/>
  <c r="AC97" i="55" s="1"/>
  <c r="Y97" i="55"/>
  <c r="S94" i="55"/>
  <c r="BN92" i="35"/>
  <c r="BT92" i="35"/>
  <c r="D93" i="52"/>
  <c r="J93" i="52" s="1"/>
  <c r="Y93" i="51"/>
  <c r="AE93" i="51" s="1"/>
  <c r="B93" i="50"/>
  <c r="W93" i="51"/>
  <c r="AC93" i="51" s="1"/>
  <c r="N32" i="51"/>
  <c r="M32" i="51"/>
  <c r="G32" i="51"/>
  <c r="H32" i="51"/>
  <c r="K32" i="51"/>
  <c r="Q32" i="51"/>
  <c r="R32" i="51"/>
  <c r="L32" i="51"/>
  <c r="O32" i="51"/>
  <c r="I32" i="51"/>
  <c r="J32" i="51"/>
  <c r="P32" i="51"/>
  <c r="Q32" i="33"/>
  <c r="E32" i="33" s="1"/>
  <c r="AC32" i="33" s="1"/>
  <c r="R32" i="33"/>
  <c r="F32" i="33" s="1"/>
  <c r="AD32" i="33" s="1"/>
  <c r="S32" i="33"/>
  <c r="G32" i="33" s="1"/>
  <c r="AE32" i="33" s="1"/>
  <c r="P32" i="33"/>
  <c r="D32" i="33" s="1"/>
  <c r="AB32" i="33" s="1"/>
  <c r="S32" i="49"/>
  <c r="U32" i="49"/>
  <c r="T32" i="49"/>
  <c r="V32" i="49"/>
  <c r="H32" i="35"/>
  <c r="AE32" i="35" s="1"/>
  <c r="S32" i="35"/>
  <c r="Y32" i="35"/>
  <c r="N32" i="35"/>
  <c r="C32" i="33"/>
  <c r="F93" i="50"/>
  <c r="L93" i="50" s="1"/>
  <c r="X93" i="51"/>
  <c r="AJ93" i="51" s="1"/>
  <c r="AA93" i="51"/>
  <c r="AM93" i="51" s="1"/>
  <c r="AG93" i="49"/>
  <c r="C93" i="50"/>
  <c r="O93" i="50" s="1"/>
  <c r="N93" i="52"/>
  <c r="H93" i="52"/>
  <c r="L93" i="52"/>
  <c r="R93" i="52"/>
  <c r="P93" i="50"/>
  <c r="J93" i="50"/>
  <c r="O93" i="52"/>
  <c r="I93" i="52"/>
  <c r="BH92" i="33" l="1"/>
  <c r="AU92" i="33"/>
  <c r="BR92" i="33" s="1"/>
  <c r="BF92" i="33"/>
  <c r="AX92" i="33"/>
  <c r="BU92" i="33" s="1"/>
  <c r="BI92" i="33"/>
  <c r="AI97" i="55"/>
  <c r="AH97" i="55"/>
  <c r="AF97" i="55"/>
  <c r="AF93" i="51"/>
  <c r="AW93" i="35"/>
  <c r="AM93" i="35" s="1"/>
  <c r="BC93" i="35" s="1"/>
  <c r="AJ93" i="49"/>
  <c r="AL93" i="49" s="1"/>
  <c r="AF93" i="49"/>
  <c r="E93" i="50"/>
  <c r="K93" i="50" s="1"/>
  <c r="E93" i="52"/>
  <c r="K93" i="52" s="1"/>
  <c r="H94" i="55"/>
  <c r="F95" i="55" s="1"/>
  <c r="AV92" i="33"/>
  <c r="BS92" i="33" s="1"/>
  <c r="BV92" i="33" s="1"/>
  <c r="BW92" i="33" s="1"/>
  <c r="BG92" i="33"/>
  <c r="BJ92" i="33"/>
  <c r="AH93" i="49"/>
  <c r="AY93" i="33"/>
  <c r="AO93" i="33" s="1"/>
  <c r="AT93" i="33" s="1"/>
  <c r="BQ93" i="33" s="1"/>
  <c r="AD97" i="55"/>
  <c r="AI93" i="49"/>
  <c r="AE93" i="49"/>
  <c r="AJ97" i="55"/>
  <c r="AE97" i="55"/>
  <c r="AB97" i="55"/>
  <c r="AK97" i="55"/>
  <c r="P93" i="52"/>
  <c r="BU92" i="35"/>
  <c r="E95" i="55"/>
  <c r="D95" i="55"/>
  <c r="R93" i="50"/>
  <c r="AN93" i="49"/>
  <c r="AD93" i="51"/>
  <c r="AK93" i="51"/>
  <c r="AG93" i="51"/>
  <c r="AB93" i="51"/>
  <c r="AI93" i="51"/>
  <c r="M93" i="52"/>
  <c r="AK93" i="49"/>
  <c r="H93" i="50"/>
  <c r="I32" i="33"/>
  <c r="H32" i="49"/>
  <c r="AH93" i="51"/>
  <c r="N93" i="50"/>
  <c r="H32" i="33"/>
  <c r="BI93" i="35"/>
  <c r="AR93" i="35"/>
  <c r="BO93" i="35" s="1"/>
  <c r="AX93" i="35"/>
  <c r="AN93" i="35" s="1"/>
  <c r="AZ93" i="35"/>
  <c r="AP93" i="35" s="1"/>
  <c r="BA93" i="35"/>
  <c r="AQ93" i="35" s="1"/>
  <c r="AY93" i="35"/>
  <c r="AO93" i="35" s="1"/>
  <c r="L32" i="33"/>
  <c r="J32" i="33"/>
  <c r="AA32" i="33"/>
  <c r="Z32" i="33"/>
  <c r="K32" i="33"/>
  <c r="N32" i="33"/>
  <c r="M32" i="33"/>
  <c r="O32" i="35"/>
  <c r="D32" i="35"/>
  <c r="T32" i="33"/>
  <c r="S32" i="51"/>
  <c r="T32" i="51" s="1"/>
  <c r="BK93" i="33"/>
  <c r="I93" i="50"/>
  <c r="M93" i="50" l="1"/>
  <c r="G93" i="50"/>
  <c r="Q93" i="50"/>
  <c r="S93" i="50" s="1"/>
  <c r="T93" i="50" s="1"/>
  <c r="BA93" i="33"/>
  <c r="AQ93" i="33" s="1"/>
  <c r="AV93" i="33" s="1"/>
  <c r="BS93" i="33" s="1"/>
  <c r="BB93" i="33"/>
  <c r="AR93" i="33" s="1"/>
  <c r="AW93" i="33" s="1"/>
  <c r="BT93" i="33" s="1"/>
  <c r="BC93" i="33"/>
  <c r="AS93" i="33" s="1"/>
  <c r="AX93" i="33" s="1"/>
  <c r="BU93" i="33" s="1"/>
  <c r="AR94" i="55"/>
  <c r="I94" i="55"/>
  <c r="AS94" i="55" s="1"/>
  <c r="BE93" i="33"/>
  <c r="C95" i="55"/>
  <c r="AM93" i="49"/>
  <c r="G95" i="55"/>
  <c r="O95" i="55" s="1"/>
  <c r="AZ93" i="33"/>
  <c r="AP93" i="33" s="1"/>
  <c r="AU93" i="33" s="1"/>
  <c r="BR93" i="33" s="1"/>
  <c r="G93" i="52"/>
  <c r="Q93" i="52"/>
  <c r="S93" i="52" s="1"/>
  <c r="T93" i="52" s="1"/>
  <c r="Z97" i="55"/>
  <c r="V98" i="55" s="1"/>
  <c r="J95" i="55"/>
  <c r="AM95" i="55"/>
  <c r="AQ95" i="55"/>
  <c r="AX95" i="55"/>
  <c r="N95" i="55"/>
  <c r="M95" i="55"/>
  <c r="AP95" i="55"/>
  <c r="AU95" i="55"/>
  <c r="AN95" i="55"/>
  <c r="K95" i="55"/>
  <c r="L95" i="55"/>
  <c r="AO95" i="55"/>
  <c r="AV95" i="55"/>
  <c r="AN93" i="51"/>
  <c r="AO93" i="51" s="1"/>
  <c r="AC93" i="49"/>
  <c r="AD93" i="49" s="1"/>
  <c r="BM93" i="33"/>
  <c r="BM93" i="35"/>
  <c r="AV93" i="35"/>
  <c r="BS93" i="35" s="1"/>
  <c r="BG93" i="35"/>
  <c r="BJ93" i="35"/>
  <c r="AS93" i="35"/>
  <c r="BP93" i="35" s="1"/>
  <c r="BD93" i="35"/>
  <c r="BH93" i="35"/>
  <c r="BL93" i="35"/>
  <c r="AU93" i="35"/>
  <c r="BR93" i="35" s="1"/>
  <c r="BF93" i="35"/>
  <c r="BB93" i="35"/>
  <c r="BK93" i="35"/>
  <c r="AT93" i="35"/>
  <c r="BQ93" i="35" s="1"/>
  <c r="BE93" i="35"/>
  <c r="P32" i="35"/>
  <c r="E32" i="35"/>
  <c r="AF32" i="33"/>
  <c r="AJ32" i="33"/>
  <c r="X32" i="33"/>
  <c r="AG32" i="33"/>
  <c r="U32" i="33"/>
  <c r="V32" i="33"/>
  <c r="AH32" i="33"/>
  <c r="AI32" i="33"/>
  <c r="W32" i="33"/>
  <c r="I32" i="35"/>
  <c r="AF32" i="35" s="1"/>
  <c r="T32" i="35"/>
  <c r="Z32" i="35"/>
  <c r="Y32" i="33"/>
  <c r="AK32" i="33"/>
  <c r="BO93" i="33"/>
  <c r="BH93" i="33"/>
  <c r="BI93" i="33"/>
  <c r="BG93" i="33"/>
  <c r="BN93" i="33"/>
  <c r="BJ93" i="33" l="1"/>
  <c r="BD93" i="33"/>
  <c r="X98" i="55"/>
  <c r="AE98" i="55" s="1"/>
  <c r="BF93" i="33"/>
  <c r="W98" i="55"/>
  <c r="AT95" i="55"/>
  <c r="AA97" i="55"/>
  <c r="Y98" i="55"/>
  <c r="AF98" i="55" s="1"/>
  <c r="BL93" i="33"/>
  <c r="U98" i="55"/>
  <c r="Z98" i="55" s="1"/>
  <c r="AA98" i="55" s="1"/>
  <c r="AW95" i="55"/>
  <c r="R95" i="55"/>
  <c r="P95" i="55"/>
  <c r="S95" i="55"/>
  <c r="Q95" i="55"/>
  <c r="AA94" i="49"/>
  <c r="E94" i="52" s="1"/>
  <c r="AB98" i="55"/>
  <c r="Y94" i="49"/>
  <c r="X94" i="51" s="1"/>
  <c r="AB94" i="49"/>
  <c r="AA94" i="51" s="1"/>
  <c r="Z94" i="49"/>
  <c r="D94" i="50" s="1"/>
  <c r="X94" i="49"/>
  <c r="BP93" i="33"/>
  <c r="AL32" i="33"/>
  <c r="AM32" i="33" s="1"/>
  <c r="L32" i="49" s="1"/>
  <c r="BT93" i="35"/>
  <c r="BN93" i="35"/>
  <c r="U32" i="35"/>
  <c r="AA32" i="35"/>
  <c r="J32" i="35"/>
  <c r="AG32" i="35" s="1"/>
  <c r="Q32" i="35"/>
  <c r="F32" i="35"/>
  <c r="BV93" i="33"/>
  <c r="AD98" i="55" l="1"/>
  <c r="AC98" i="55"/>
  <c r="E94" i="50"/>
  <c r="K94" i="50" s="1"/>
  <c r="H95" i="55"/>
  <c r="Z94" i="51"/>
  <c r="AF94" i="51" s="1"/>
  <c r="C94" i="50"/>
  <c r="I94" i="50" s="1"/>
  <c r="C94" i="52"/>
  <c r="O94" i="52" s="1"/>
  <c r="Y94" i="51"/>
  <c r="AK94" i="51" s="1"/>
  <c r="AF94" i="49"/>
  <c r="D94" i="52"/>
  <c r="J94" i="52" s="1"/>
  <c r="AH94" i="49"/>
  <c r="F94" i="50"/>
  <c r="R94" i="50" s="1"/>
  <c r="F94" i="52"/>
  <c r="R94" i="52" s="1"/>
  <c r="AW94" i="35"/>
  <c r="AM94" i="35" s="1"/>
  <c r="BI94" i="35" s="1"/>
  <c r="AY94" i="33"/>
  <c r="AO94" i="33" s="1"/>
  <c r="AT94" i="33" s="1"/>
  <c r="BQ94" i="33" s="1"/>
  <c r="B94" i="50"/>
  <c r="N94" i="50" s="1"/>
  <c r="AE94" i="49"/>
  <c r="AG94" i="49"/>
  <c r="AI94" i="49"/>
  <c r="AJ94" i="49"/>
  <c r="AN94" i="49" s="1"/>
  <c r="W94" i="51"/>
  <c r="AI94" i="51" s="1"/>
  <c r="B94" i="52"/>
  <c r="N94" i="52" s="1"/>
  <c r="BW93" i="33"/>
  <c r="BU93" i="35"/>
  <c r="G32" i="35"/>
  <c r="X32" i="35" s="1"/>
  <c r="R32" i="35"/>
  <c r="AB32" i="35"/>
  <c r="K32" i="35"/>
  <c r="AH32" i="35" s="1"/>
  <c r="V32" i="35"/>
  <c r="Q94" i="52"/>
  <c r="K94" i="52"/>
  <c r="AE94" i="51"/>
  <c r="AJ94" i="51"/>
  <c r="AD94" i="51"/>
  <c r="P94" i="50"/>
  <c r="J94" i="50"/>
  <c r="AM94" i="51"/>
  <c r="AG94" i="51"/>
  <c r="Q94" i="50" l="1"/>
  <c r="AL94" i="51"/>
  <c r="L94" i="52"/>
  <c r="D96" i="55"/>
  <c r="I95" i="55"/>
  <c r="AS95" i="55" s="1"/>
  <c r="F96" i="55"/>
  <c r="C96" i="55"/>
  <c r="AR95" i="55"/>
  <c r="E96" i="55"/>
  <c r="G96" i="55"/>
  <c r="P94" i="52"/>
  <c r="S94" i="52" s="1"/>
  <c r="T94" i="52" s="1"/>
  <c r="BK94" i="33"/>
  <c r="AR94" i="35"/>
  <c r="BO94" i="35" s="1"/>
  <c r="L94" i="50"/>
  <c r="I94" i="52"/>
  <c r="AC94" i="51"/>
  <c r="AX94" i="35"/>
  <c r="AN94" i="35" s="1"/>
  <c r="BD94" i="35" s="1"/>
  <c r="O94" i="50"/>
  <c r="H94" i="50"/>
  <c r="BA94" i="35"/>
  <c r="AQ94" i="35" s="1"/>
  <c r="BG94" i="35" s="1"/>
  <c r="AZ94" i="33"/>
  <c r="AP94" i="33" s="1"/>
  <c r="AU94" i="33" s="1"/>
  <c r="BR94" i="33" s="1"/>
  <c r="H94" i="52"/>
  <c r="BC94" i="33"/>
  <c r="AS94" i="33" s="1"/>
  <c r="AX94" i="33" s="1"/>
  <c r="BU94" i="33" s="1"/>
  <c r="M94" i="52"/>
  <c r="BA94" i="33"/>
  <c r="AQ94" i="33" s="1"/>
  <c r="AV94" i="33" s="1"/>
  <c r="BS94" i="33" s="1"/>
  <c r="G94" i="50"/>
  <c r="BE94" i="33"/>
  <c r="G94" i="52"/>
  <c r="BC94" i="35"/>
  <c r="AY94" i="35"/>
  <c r="AO94" i="35" s="1"/>
  <c r="AT94" i="35" s="1"/>
  <c r="BQ94" i="35" s="1"/>
  <c r="AL94" i="49"/>
  <c r="AB94" i="51"/>
  <c r="AH94" i="51"/>
  <c r="M94" i="50"/>
  <c r="AZ94" i="35"/>
  <c r="AP94" i="35" s="1"/>
  <c r="BF94" i="35" s="1"/>
  <c r="AM94" i="49"/>
  <c r="BB94" i="33"/>
  <c r="AR94" i="33" s="1"/>
  <c r="AW94" i="33" s="1"/>
  <c r="BT94" i="33" s="1"/>
  <c r="AK94" i="49"/>
  <c r="L32" i="35"/>
  <c r="AI32" i="35" s="1"/>
  <c r="AJ32" i="35" s="1"/>
  <c r="AC32" i="35"/>
  <c r="AD32" i="35" s="1"/>
  <c r="W32" i="35"/>
  <c r="AN94" i="51"/>
  <c r="AO94" i="51" s="1"/>
  <c r="S94" i="50" l="1"/>
  <c r="T94" i="50" s="1"/>
  <c r="AV94" i="35"/>
  <c r="BS94" i="35" s="1"/>
  <c r="BM94" i="35"/>
  <c r="AO96" i="55"/>
  <c r="L96" i="55"/>
  <c r="AV96" i="55"/>
  <c r="BG94" i="33"/>
  <c r="N96" i="55"/>
  <c r="AQ96" i="55"/>
  <c r="AX96" i="55"/>
  <c r="M96" i="55"/>
  <c r="AW96" i="55"/>
  <c r="AP96" i="55"/>
  <c r="AM96" i="55"/>
  <c r="O96" i="55"/>
  <c r="AT96" i="55"/>
  <c r="J96" i="55"/>
  <c r="AU96" i="55"/>
  <c r="K96" i="55"/>
  <c r="AN96" i="55"/>
  <c r="BK94" i="35"/>
  <c r="BF94" i="33"/>
  <c r="AS94" i="35"/>
  <c r="BP94" i="35" s="1"/>
  <c r="BO94" i="33"/>
  <c r="BI94" i="33"/>
  <c r="BL94" i="33"/>
  <c r="BJ94" i="35"/>
  <c r="BE94" i="35"/>
  <c r="BH94" i="35"/>
  <c r="BB94" i="35"/>
  <c r="AC94" i="49"/>
  <c r="AD94" i="49" s="1"/>
  <c r="BM94" i="33"/>
  <c r="BJ94" i="33"/>
  <c r="BN94" i="33"/>
  <c r="AU94" i="35"/>
  <c r="BR94" i="35" s="1"/>
  <c r="BL94" i="35"/>
  <c r="BD94" i="33"/>
  <c r="BH94" i="33"/>
  <c r="AK32" i="35"/>
  <c r="BV94" i="33"/>
  <c r="BN94" i="35" l="1"/>
  <c r="R96" i="55"/>
  <c r="P96" i="55"/>
  <c r="Q96" i="55"/>
  <c r="S96" i="55"/>
  <c r="BP94" i="33"/>
  <c r="BW94" i="33" s="1"/>
  <c r="BT94" i="35"/>
  <c r="AA95" i="49"/>
  <c r="Y95" i="49"/>
  <c r="X95" i="51" s="1"/>
  <c r="AB95" i="49"/>
  <c r="AA95" i="51" s="1"/>
  <c r="X95" i="49"/>
  <c r="B95" i="52" s="1"/>
  <c r="Z95" i="49"/>
  <c r="Y95" i="51" s="1"/>
  <c r="AU32" i="49"/>
  <c r="J32" i="49"/>
  <c r="F33" i="49"/>
  <c r="E33" i="49"/>
  <c r="D33" i="49"/>
  <c r="C33" i="49"/>
  <c r="G33" i="49"/>
  <c r="H96" i="55" l="1"/>
  <c r="G97" i="55" s="1"/>
  <c r="BU94" i="35"/>
  <c r="F95" i="50"/>
  <c r="R95" i="50" s="1"/>
  <c r="C95" i="52"/>
  <c r="I95" i="52" s="1"/>
  <c r="W95" i="51"/>
  <c r="AC95" i="51" s="1"/>
  <c r="AW95" i="35"/>
  <c r="AM95" i="35" s="1"/>
  <c r="BI95" i="35" s="1"/>
  <c r="C95" i="50"/>
  <c r="O95" i="50" s="1"/>
  <c r="F95" i="52"/>
  <c r="L95" i="52" s="1"/>
  <c r="E95" i="50"/>
  <c r="Q95" i="50" s="1"/>
  <c r="Z95" i="51"/>
  <c r="AL95" i="51" s="1"/>
  <c r="AG95" i="49"/>
  <c r="AY95" i="33"/>
  <c r="BK95" i="33" s="1"/>
  <c r="AH95" i="49"/>
  <c r="E95" i="52"/>
  <c r="K95" i="52" s="1"/>
  <c r="AE95" i="49"/>
  <c r="B95" i="50"/>
  <c r="AI95" i="49"/>
  <c r="D95" i="52"/>
  <c r="P95" i="52" s="1"/>
  <c r="AJ95" i="49"/>
  <c r="AK95" i="49" s="1"/>
  <c r="D95" i="50"/>
  <c r="J95" i="50" s="1"/>
  <c r="AF95" i="49"/>
  <c r="AQ97" i="55"/>
  <c r="F33" i="51"/>
  <c r="AT33" i="49"/>
  <c r="Q33" i="49"/>
  <c r="BA33" i="49"/>
  <c r="O33" i="49"/>
  <c r="AR33" i="49"/>
  <c r="D33" i="51"/>
  <c r="AY33" i="49"/>
  <c r="M33" i="35"/>
  <c r="C33" i="35" s="1"/>
  <c r="E33" i="51"/>
  <c r="P33" i="49"/>
  <c r="AZ33" i="49"/>
  <c r="AS33" i="49"/>
  <c r="B33" i="51"/>
  <c r="AP33" i="49"/>
  <c r="K33" i="49"/>
  <c r="R33" i="49"/>
  <c r="AW33" i="49"/>
  <c r="O33" i="33"/>
  <c r="M33" i="49"/>
  <c r="AV32" i="49"/>
  <c r="C33" i="51"/>
  <c r="AQ33" i="49"/>
  <c r="N33" i="49"/>
  <c r="AX33" i="49"/>
  <c r="AE95" i="51"/>
  <c r="AK95" i="51"/>
  <c r="AJ95" i="51"/>
  <c r="AD95" i="51"/>
  <c r="N95" i="52"/>
  <c r="H95" i="52"/>
  <c r="AM95" i="51"/>
  <c r="AG95" i="51"/>
  <c r="AR96" i="55" l="1"/>
  <c r="D97" i="55"/>
  <c r="AN97" i="55" s="1"/>
  <c r="I95" i="50"/>
  <c r="F97" i="55"/>
  <c r="AP97" i="55" s="1"/>
  <c r="E97" i="55"/>
  <c r="AO97" i="55" s="1"/>
  <c r="BC95" i="33"/>
  <c r="AS95" i="33" s="1"/>
  <c r="AX95" i="33" s="1"/>
  <c r="BU95" i="33" s="1"/>
  <c r="L95" i="50"/>
  <c r="I96" i="55"/>
  <c r="AS96" i="55" s="1"/>
  <c r="C97" i="55"/>
  <c r="AM95" i="49"/>
  <c r="K95" i="50"/>
  <c r="AN95" i="49"/>
  <c r="O95" i="52"/>
  <c r="R95" i="52"/>
  <c r="AL95" i="49"/>
  <c r="BC95" i="35"/>
  <c r="AX95" i="35"/>
  <c r="AN95" i="35" s="1"/>
  <c r="BD95" i="35" s="1"/>
  <c r="AR95" i="35"/>
  <c r="BO95" i="35" s="1"/>
  <c r="AI95" i="51"/>
  <c r="AN95" i="51" s="1"/>
  <c r="AO95" i="51" s="1"/>
  <c r="AF95" i="51"/>
  <c r="AZ95" i="35"/>
  <c r="AP95" i="35" s="1"/>
  <c r="BL95" i="35" s="1"/>
  <c r="BA95" i="35"/>
  <c r="AQ95" i="35" s="1"/>
  <c r="BG95" i="35" s="1"/>
  <c r="AY95" i="35"/>
  <c r="AO95" i="35" s="1"/>
  <c r="BE95" i="35" s="1"/>
  <c r="BB95" i="33"/>
  <c r="AR95" i="33" s="1"/>
  <c r="AW95" i="33" s="1"/>
  <c r="BT95" i="33" s="1"/>
  <c r="G95" i="50"/>
  <c r="AB95" i="51"/>
  <c r="BA95" i="33"/>
  <c r="AQ95" i="33" s="1"/>
  <c r="AV95" i="33" s="1"/>
  <c r="BS95" i="33" s="1"/>
  <c r="AH95" i="51"/>
  <c r="AZ95" i="33"/>
  <c r="AP95" i="33" s="1"/>
  <c r="AU95" i="33" s="1"/>
  <c r="BR95" i="33" s="1"/>
  <c r="Q95" i="52"/>
  <c r="P95" i="50"/>
  <c r="H95" i="50"/>
  <c r="M95" i="50"/>
  <c r="AO95" i="33"/>
  <c r="AT95" i="33" s="1"/>
  <c r="BQ95" i="33" s="1"/>
  <c r="G95" i="52"/>
  <c r="N95" i="50"/>
  <c r="J95" i="52"/>
  <c r="M95" i="52"/>
  <c r="AT95" i="35"/>
  <c r="BQ95" i="35" s="1"/>
  <c r="S33" i="35"/>
  <c r="Y33" i="35"/>
  <c r="H33" i="35"/>
  <c r="AE33" i="35" s="1"/>
  <c r="P33" i="51"/>
  <c r="J33" i="51"/>
  <c r="C33" i="33"/>
  <c r="S33" i="33"/>
  <c r="G33" i="33" s="1"/>
  <c r="AE33" i="33" s="1"/>
  <c r="R33" i="33"/>
  <c r="F33" i="33" s="1"/>
  <c r="AD33" i="33" s="1"/>
  <c r="Q33" i="33"/>
  <c r="E33" i="33" s="1"/>
  <c r="AC33" i="33" s="1"/>
  <c r="P33" i="33"/>
  <c r="D33" i="33" s="1"/>
  <c r="AB33" i="33" s="1"/>
  <c r="T33" i="49"/>
  <c r="U33" i="49"/>
  <c r="S33" i="49"/>
  <c r="V33" i="49"/>
  <c r="N33" i="35"/>
  <c r="I33" i="51"/>
  <c r="O33" i="51"/>
  <c r="Q33" i="51"/>
  <c r="K33" i="51"/>
  <c r="N33" i="51"/>
  <c r="G33" i="51"/>
  <c r="H33" i="51"/>
  <c r="M33" i="51"/>
  <c r="L33" i="51"/>
  <c r="R33" i="51"/>
  <c r="BL95" i="33" l="1"/>
  <c r="AT97" i="55"/>
  <c r="BM95" i="35"/>
  <c r="K97" i="55"/>
  <c r="AC95" i="49"/>
  <c r="AD95" i="49" s="1"/>
  <c r="BO95" i="33"/>
  <c r="BH95" i="33"/>
  <c r="BI95" i="33"/>
  <c r="AX97" i="55"/>
  <c r="N97" i="55"/>
  <c r="AM97" i="55"/>
  <c r="M97" i="55"/>
  <c r="AU95" i="35"/>
  <c r="BR95" i="35" s="1"/>
  <c r="S95" i="50"/>
  <c r="T95" i="50" s="1"/>
  <c r="O97" i="55"/>
  <c r="AW97" i="55"/>
  <c r="AS95" i="35"/>
  <c r="BP95" i="35" s="1"/>
  <c r="L97" i="55"/>
  <c r="J97" i="55"/>
  <c r="AV97" i="55"/>
  <c r="AV95" i="35"/>
  <c r="BS95" i="35" s="1"/>
  <c r="AU97" i="55"/>
  <c r="BE95" i="33"/>
  <c r="BH95" i="35"/>
  <c r="S95" i="52"/>
  <c r="T95" i="52" s="1"/>
  <c r="BJ95" i="35"/>
  <c r="BF95" i="35"/>
  <c r="BN95" i="33"/>
  <c r="BB95" i="35"/>
  <c r="BK95" i="35"/>
  <c r="BM95" i="33"/>
  <c r="BD95" i="33"/>
  <c r="BG95" i="33"/>
  <c r="BF95" i="33"/>
  <c r="BJ95" i="33"/>
  <c r="I33" i="33"/>
  <c r="H33" i="49"/>
  <c r="H33" i="33"/>
  <c r="N33" i="33"/>
  <c r="S33" i="51"/>
  <c r="T33" i="51" s="1"/>
  <c r="AA33" i="33"/>
  <c r="J33" i="33"/>
  <c r="Z33" i="33"/>
  <c r="K33" i="33"/>
  <c r="L33" i="33"/>
  <c r="T33" i="33"/>
  <c r="O33" i="35"/>
  <c r="D33" i="35"/>
  <c r="M33" i="33"/>
  <c r="BV95" i="33"/>
  <c r="Y96" i="49" l="1"/>
  <c r="C96" i="52" s="1"/>
  <c r="Z96" i="49"/>
  <c r="Y96" i="51" s="1"/>
  <c r="AA96" i="49"/>
  <c r="BT95" i="35"/>
  <c r="BN95" i="35"/>
  <c r="X96" i="49"/>
  <c r="W96" i="51" s="1"/>
  <c r="AB96" i="49"/>
  <c r="BP95" i="33"/>
  <c r="BW95" i="33" s="1"/>
  <c r="R97" i="55"/>
  <c r="Q97" i="55"/>
  <c r="S97" i="55"/>
  <c r="P97" i="55"/>
  <c r="BU95" i="35"/>
  <c r="AF33" i="33"/>
  <c r="X33" i="33"/>
  <c r="AJ33" i="33"/>
  <c r="AK33" i="33"/>
  <c r="Y33" i="33"/>
  <c r="U33" i="33"/>
  <c r="AG33" i="33"/>
  <c r="AI33" i="33"/>
  <c r="W33" i="33"/>
  <c r="P33" i="35"/>
  <c r="E33" i="35"/>
  <c r="I33" i="35"/>
  <c r="AF33" i="35" s="1"/>
  <c r="T33" i="35"/>
  <c r="Z33" i="35"/>
  <c r="V33" i="33"/>
  <c r="AH33" i="33"/>
  <c r="E96" i="50"/>
  <c r="K96" i="50" s="1"/>
  <c r="E96" i="52"/>
  <c r="K96" i="52" s="1"/>
  <c r="Z96" i="51"/>
  <c r="AL96" i="51" s="1"/>
  <c r="D96" i="50"/>
  <c r="D96" i="52" l="1"/>
  <c r="P96" i="52" s="1"/>
  <c r="C96" i="50"/>
  <c r="AI96" i="49"/>
  <c r="X96" i="51"/>
  <c r="AJ96" i="51" s="1"/>
  <c r="B96" i="50"/>
  <c r="H96" i="50" s="1"/>
  <c r="AW96" i="35"/>
  <c r="AM96" i="35" s="1"/>
  <c r="AR96" i="35" s="1"/>
  <c r="BO96" i="35" s="1"/>
  <c r="H97" i="55"/>
  <c r="AR97" i="55" s="1"/>
  <c r="AF96" i="49"/>
  <c r="AJ96" i="49"/>
  <c r="AK96" i="49" s="1"/>
  <c r="F96" i="50"/>
  <c r="L96" i="50" s="1"/>
  <c r="AG96" i="49"/>
  <c r="AA96" i="51"/>
  <c r="AM96" i="51" s="1"/>
  <c r="B96" i="52"/>
  <c r="F96" i="52"/>
  <c r="AH96" i="49"/>
  <c r="AE96" i="49"/>
  <c r="AY96" i="33"/>
  <c r="AO96" i="33" s="1"/>
  <c r="AT96" i="33" s="1"/>
  <c r="BQ96" i="33" s="1"/>
  <c r="I97" i="55"/>
  <c r="AS97" i="55" s="1"/>
  <c r="Q96" i="52"/>
  <c r="Q96" i="50"/>
  <c r="AZ96" i="35"/>
  <c r="AP96" i="35" s="1"/>
  <c r="AY96" i="35"/>
  <c r="AO96" i="35" s="1"/>
  <c r="BA96" i="35"/>
  <c r="AQ96" i="35" s="1"/>
  <c r="BI96" i="35"/>
  <c r="AL33" i="33"/>
  <c r="Q33" i="35"/>
  <c r="F33" i="35"/>
  <c r="J33" i="35"/>
  <c r="AG33" i="35" s="1"/>
  <c r="AA33" i="35"/>
  <c r="U33" i="35"/>
  <c r="AF96" i="51"/>
  <c r="AD96" i="51"/>
  <c r="R96" i="52"/>
  <c r="L96" i="52"/>
  <c r="BC96" i="35"/>
  <c r="AC96" i="51"/>
  <c r="AI96" i="51"/>
  <c r="AE96" i="51"/>
  <c r="AK96" i="51"/>
  <c r="O96" i="52"/>
  <c r="I96" i="52"/>
  <c r="P96" i="50"/>
  <c r="J96" i="50"/>
  <c r="N96" i="50" l="1"/>
  <c r="M96" i="50"/>
  <c r="G96" i="50"/>
  <c r="J96" i="52"/>
  <c r="I96" i="50"/>
  <c r="O96" i="50"/>
  <c r="AX96" i="35"/>
  <c r="AN96" i="35" s="1"/>
  <c r="BD96" i="35" s="1"/>
  <c r="R96" i="50"/>
  <c r="G96" i="52"/>
  <c r="G98" i="55"/>
  <c r="AQ98" i="55" s="1"/>
  <c r="C98" i="55"/>
  <c r="AM98" i="55" s="1"/>
  <c r="AM96" i="49"/>
  <c r="AC96" i="49" s="1"/>
  <c r="AD96" i="49" s="1"/>
  <c r="E98" i="55"/>
  <c r="AO98" i="55" s="1"/>
  <c r="AL96" i="49"/>
  <c r="D98" i="55"/>
  <c r="AN98" i="55" s="1"/>
  <c r="F98" i="55"/>
  <c r="AP98" i="55" s="1"/>
  <c r="H96" i="52"/>
  <c r="N96" i="52"/>
  <c r="S96" i="52" s="1"/>
  <c r="T96" i="52" s="1"/>
  <c r="AG96" i="51"/>
  <c r="AN96" i="49"/>
  <c r="AH96" i="51"/>
  <c r="M96" i="52"/>
  <c r="AB96" i="51"/>
  <c r="BE96" i="33"/>
  <c r="BC96" i="33"/>
  <c r="AS96" i="33" s="1"/>
  <c r="AX96" i="33" s="1"/>
  <c r="BU96" i="33" s="1"/>
  <c r="BA96" i="33"/>
  <c r="AQ96" i="33" s="1"/>
  <c r="AV96" i="33" s="1"/>
  <c r="BS96" i="33" s="1"/>
  <c r="BK96" i="33"/>
  <c r="BB96" i="33"/>
  <c r="AR96" i="33" s="1"/>
  <c r="AW96" i="33" s="1"/>
  <c r="BT96" i="33" s="1"/>
  <c r="AZ96" i="33"/>
  <c r="AP96" i="33" s="1"/>
  <c r="AU96" i="33" s="1"/>
  <c r="BR96" i="33" s="1"/>
  <c r="BH96" i="35"/>
  <c r="BB96" i="35"/>
  <c r="BM96" i="35"/>
  <c r="AV96" i="35"/>
  <c r="BS96" i="35" s="1"/>
  <c r="BK96" i="35"/>
  <c r="AT96" i="35"/>
  <c r="BQ96" i="35" s="1"/>
  <c r="BL96" i="35"/>
  <c r="AU96" i="35"/>
  <c r="BR96" i="35" s="1"/>
  <c r="BG96" i="35"/>
  <c r="BJ96" i="35"/>
  <c r="AS96" i="35"/>
  <c r="BP96" i="35" s="1"/>
  <c r="BE96" i="35"/>
  <c r="BF96" i="35"/>
  <c r="AB33" i="35"/>
  <c r="K33" i="35"/>
  <c r="AH33" i="35" s="1"/>
  <c r="V33" i="35"/>
  <c r="G33" i="35"/>
  <c r="R33" i="35"/>
  <c r="AM33" i="33"/>
  <c r="L33" i="49" s="1"/>
  <c r="AN96" i="51"/>
  <c r="AO96" i="51" s="1"/>
  <c r="S96" i="50" l="1"/>
  <c r="T96" i="50" s="1"/>
  <c r="AX98" i="55"/>
  <c r="L98" i="55"/>
  <c r="AV98" i="55"/>
  <c r="BO96" i="33"/>
  <c r="K98" i="55"/>
  <c r="AW98" i="55"/>
  <c r="BM96" i="33"/>
  <c r="BI96" i="33"/>
  <c r="BN96" i="33"/>
  <c r="N98" i="55"/>
  <c r="M98" i="55"/>
  <c r="H98" i="55"/>
  <c r="AT98" i="55"/>
  <c r="J98" i="55"/>
  <c r="AU98" i="55"/>
  <c r="BL96" i="33"/>
  <c r="BF96" i="33"/>
  <c r="BG96" i="33"/>
  <c r="BD96" i="33"/>
  <c r="BN96" i="35"/>
  <c r="BT96" i="35"/>
  <c r="AC33" i="35"/>
  <c r="AD33" i="35" s="1"/>
  <c r="L33" i="35"/>
  <c r="AI33" i="35" s="1"/>
  <c r="AJ33" i="35" s="1"/>
  <c r="W33" i="35"/>
  <c r="X33" i="35"/>
  <c r="BH96" i="33"/>
  <c r="BJ96" i="33"/>
  <c r="Y97" i="49"/>
  <c r="C97" i="50" s="1"/>
  <c r="Z97" i="49"/>
  <c r="D97" i="52" s="1"/>
  <c r="AB97" i="49"/>
  <c r="AA97" i="51" s="1"/>
  <c r="X97" i="49"/>
  <c r="B97" i="52" s="1"/>
  <c r="AA97" i="49"/>
  <c r="Z97" i="51" s="1"/>
  <c r="BP96" i="33" l="1"/>
  <c r="AR98" i="55"/>
  <c r="I98" i="55"/>
  <c r="AS98" i="55" s="1"/>
  <c r="BU96" i="35"/>
  <c r="E97" i="50"/>
  <c r="Q97" i="50" s="1"/>
  <c r="B97" i="50"/>
  <c r="N97" i="50" s="1"/>
  <c r="AJ97" i="49"/>
  <c r="AM97" i="49" s="1"/>
  <c r="AW97" i="35"/>
  <c r="AM97" i="35" s="1"/>
  <c r="BC97" i="35" s="1"/>
  <c r="W97" i="51"/>
  <c r="AC97" i="51" s="1"/>
  <c r="AK33" i="35"/>
  <c r="BV96" i="33"/>
  <c r="AF97" i="49"/>
  <c r="E97" i="52"/>
  <c r="K97" i="52" s="1"/>
  <c r="X97" i="51"/>
  <c r="AJ97" i="51" s="1"/>
  <c r="AE97" i="49"/>
  <c r="C97" i="52"/>
  <c r="F97" i="52"/>
  <c r="L97" i="52" s="1"/>
  <c r="D97" i="50"/>
  <c r="J97" i="50" s="1"/>
  <c r="Y97" i="51"/>
  <c r="AE97" i="51" s="1"/>
  <c r="AY97" i="33"/>
  <c r="AH97" i="49"/>
  <c r="F97" i="50"/>
  <c r="L97" i="50" s="1"/>
  <c r="AG97" i="49"/>
  <c r="AI97" i="49"/>
  <c r="P97" i="52"/>
  <c r="J97" i="52"/>
  <c r="N97" i="52"/>
  <c r="H97" i="52"/>
  <c r="O97" i="50"/>
  <c r="I97" i="50"/>
  <c r="AL97" i="51"/>
  <c r="AF97" i="51"/>
  <c r="AM97" i="51"/>
  <c r="AG97" i="51"/>
  <c r="BW96" i="33" l="1"/>
  <c r="AD97" i="51"/>
  <c r="AI97" i="51"/>
  <c r="AN97" i="49"/>
  <c r="AK97" i="49"/>
  <c r="AL97" i="49"/>
  <c r="H97" i="50"/>
  <c r="M97" i="52"/>
  <c r="Q97" i="52"/>
  <c r="K97" i="50"/>
  <c r="I97" i="52"/>
  <c r="O97" i="52"/>
  <c r="AK97" i="51"/>
  <c r="AZ97" i="35"/>
  <c r="AP97" i="35" s="1"/>
  <c r="AY97" i="35"/>
  <c r="AO97" i="35" s="1"/>
  <c r="AX97" i="35"/>
  <c r="AN97" i="35" s="1"/>
  <c r="BA97" i="35"/>
  <c r="AQ97" i="35" s="1"/>
  <c r="BI97" i="35"/>
  <c r="AR97" i="35"/>
  <c r="BO97" i="35" s="1"/>
  <c r="AB97" i="51"/>
  <c r="G97" i="52"/>
  <c r="AU33" i="49"/>
  <c r="D34" i="49"/>
  <c r="F34" i="49"/>
  <c r="C34" i="49"/>
  <c r="E34" i="49"/>
  <c r="G34" i="49"/>
  <c r="J33" i="49"/>
  <c r="G97" i="50"/>
  <c r="R97" i="52"/>
  <c r="M97" i="50"/>
  <c r="P97" i="50"/>
  <c r="AH97" i="51"/>
  <c r="AO97" i="33"/>
  <c r="AT97" i="33" s="1"/>
  <c r="BQ97" i="33" s="1"/>
  <c r="AZ97" i="33"/>
  <c r="BA97" i="33"/>
  <c r="BC97" i="33"/>
  <c r="BB97" i="33"/>
  <c r="BK97" i="33"/>
  <c r="R97" i="50"/>
  <c r="AN97" i="51" l="1"/>
  <c r="AO97" i="51" s="1"/>
  <c r="AC97" i="49"/>
  <c r="AD97" i="49" s="1"/>
  <c r="BB97" i="35"/>
  <c r="BH97" i="35"/>
  <c r="S97" i="52"/>
  <c r="T97" i="52" s="1"/>
  <c r="S97" i="50"/>
  <c r="T97" i="50" s="1"/>
  <c r="BJ97" i="35"/>
  <c r="AS97" i="35"/>
  <c r="BP97" i="35" s="1"/>
  <c r="BD97" i="35"/>
  <c r="BK97" i="35"/>
  <c r="AT97" i="35"/>
  <c r="BQ97" i="35" s="1"/>
  <c r="BE97" i="35"/>
  <c r="BL97" i="35"/>
  <c r="AU97" i="35"/>
  <c r="BR97" i="35" s="1"/>
  <c r="BF97" i="35"/>
  <c r="BM97" i="35"/>
  <c r="AV97" i="35"/>
  <c r="BS97" i="35" s="1"/>
  <c r="BG97" i="35"/>
  <c r="AV33" i="49"/>
  <c r="BA34" i="49"/>
  <c r="F34" i="51"/>
  <c r="Q34" i="49"/>
  <c r="AT34" i="49"/>
  <c r="AR34" i="49"/>
  <c r="D34" i="51"/>
  <c r="O34" i="49"/>
  <c r="AY34" i="49"/>
  <c r="AQ34" i="49"/>
  <c r="N34" i="49"/>
  <c r="AX34" i="49"/>
  <c r="C34" i="51"/>
  <c r="M34" i="35"/>
  <c r="C34" i="35" s="1"/>
  <c r="O34" i="33"/>
  <c r="AP34" i="49"/>
  <c r="M34" i="49"/>
  <c r="R34" i="49"/>
  <c r="AW34" i="49"/>
  <c r="B34" i="51"/>
  <c r="K34" i="49"/>
  <c r="P34" i="49"/>
  <c r="AS34" i="49"/>
  <c r="AZ34" i="49"/>
  <c r="E34" i="51"/>
  <c r="BE97" i="33"/>
  <c r="AS97" i="33"/>
  <c r="AX97" i="33" s="1"/>
  <c r="BU97" i="33" s="1"/>
  <c r="BO97" i="33"/>
  <c r="AP97" i="33"/>
  <c r="AU97" i="33" s="1"/>
  <c r="BR97" i="33" s="1"/>
  <c r="BL97" i="33"/>
  <c r="BD97" i="33"/>
  <c r="AR97" i="33"/>
  <c r="AW97" i="33" s="1"/>
  <c r="BT97" i="33" s="1"/>
  <c r="BN97" i="33"/>
  <c r="AQ97" i="33"/>
  <c r="AV97" i="33" s="1"/>
  <c r="BS97" i="33" s="1"/>
  <c r="BM97" i="33"/>
  <c r="Z98" i="49" l="1"/>
  <c r="D98" i="52" s="1"/>
  <c r="AB98" i="49"/>
  <c r="F98" i="52" s="1"/>
  <c r="Y98" i="49"/>
  <c r="X98" i="51" s="1"/>
  <c r="AD98" i="51" s="1"/>
  <c r="X98" i="49"/>
  <c r="B98" i="50" s="1"/>
  <c r="AA98" i="49"/>
  <c r="E98" i="52" s="1"/>
  <c r="BN97" i="35"/>
  <c r="BT97" i="35"/>
  <c r="H34" i="35"/>
  <c r="AE34" i="35" s="1"/>
  <c r="Y34" i="35"/>
  <c r="S34" i="35"/>
  <c r="P34" i="51"/>
  <c r="J34" i="51"/>
  <c r="L34" i="51"/>
  <c r="R34" i="51"/>
  <c r="I34" i="51"/>
  <c r="O34" i="51"/>
  <c r="K34" i="51"/>
  <c r="Q34" i="51"/>
  <c r="S34" i="49"/>
  <c r="T34" i="49"/>
  <c r="U34" i="49"/>
  <c r="V34" i="49"/>
  <c r="C34" i="33"/>
  <c r="P34" i="33"/>
  <c r="D34" i="33" s="1"/>
  <c r="AB34" i="33" s="1"/>
  <c r="Q34" i="33"/>
  <c r="E34" i="33" s="1"/>
  <c r="AC34" i="33" s="1"/>
  <c r="S34" i="33"/>
  <c r="G34" i="33" s="1"/>
  <c r="AE34" i="33" s="1"/>
  <c r="R34" i="33"/>
  <c r="F34" i="33" s="1"/>
  <c r="AD34" i="33" s="1"/>
  <c r="G34" i="51"/>
  <c r="N34" i="51"/>
  <c r="M34" i="51"/>
  <c r="H34" i="51"/>
  <c r="N34" i="35"/>
  <c r="BI97" i="33"/>
  <c r="BF97" i="33"/>
  <c r="BG97" i="33"/>
  <c r="BH97" i="33"/>
  <c r="BP97" i="33"/>
  <c r="BJ97" i="33"/>
  <c r="B98" i="52"/>
  <c r="W98" i="51"/>
  <c r="E98" i="50"/>
  <c r="AH98" i="49" l="1"/>
  <c r="Y98" i="51"/>
  <c r="AB98" i="51" s="1"/>
  <c r="F98" i="50"/>
  <c r="R98" i="50" s="1"/>
  <c r="AY98" i="33"/>
  <c r="AO98" i="33" s="1"/>
  <c r="AT98" i="33" s="1"/>
  <c r="AA98" i="51"/>
  <c r="C98" i="52"/>
  <c r="I98" i="52" s="1"/>
  <c r="D98" i="50"/>
  <c r="J98" i="50" s="1"/>
  <c r="AG98" i="49"/>
  <c r="C98" i="50"/>
  <c r="I98" i="50" s="1"/>
  <c r="AI98" i="49"/>
  <c r="AW98" i="35"/>
  <c r="AM98" i="35" s="1"/>
  <c r="AR98" i="35" s="1"/>
  <c r="BO98" i="35" s="1"/>
  <c r="AE98" i="49"/>
  <c r="Z98" i="51"/>
  <c r="AF98" i="49"/>
  <c r="BU97" i="35"/>
  <c r="H34" i="49"/>
  <c r="I34" i="33"/>
  <c r="H34" i="33"/>
  <c r="T34" i="33"/>
  <c r="AJ98" i="51"/>
  <c r="M34" i="33"/>
  <c r="N34" i="33"/>
  <c r="O34" i="35"/>
  <c r="D34" i="35"/>
  <c r="L34" i="33"/>
  <c r="J34" i="33"/>
  <c r="AA34" i="33"/>
  <c r="Z34" i="33"/>
  <c r="K34" i="33"/>
  <c r="S34" i="51"/>
  <c r="T34" i="51" s="1"/>
  <c r="BV97" i="33"/>
  <c r="Q98" i="50"/>
  <c r="K98" i="50"/>
  <c r="AG98" i="51"/>
  <c r="AM98" i="51"/>
  <c r="AF98" i="51"/>
  <c r="AL98" i="51"/>
  <c r="R98" i="52"/>
  <c r="L98" i="52"/>
  <c r="Q98" i="52"/>
  <c r="K98" i="52"/>
  <c r="P98" i="52"/>
  <c r="J98" i="52"/>
  <c r="N98" i="52"/>
  <c r="G98" i="52"/>
  <c r="H98" i="52"/>
  <c r="N98" i="50"/>
  <c r="H98" i="50"/>
  <c r="AI98" i="51"/>
  <c r="AC98" i="51"/>
  <c r="AC98" i="49"/>
  <c r="AD98" i="49" s="1"/>
  <c r="BC98" i="33" l="1"/>
  <c r="AS98" i="33" s="1"/>
  <c r="AX98" i="33" s="1"/>
  <c r="BU98" i="33" s="1"/>
  <c r="BK98" i="33"/>
  <c r="M98" i="52"/>
  <c r="O98" i="52"/>
  <c r="AH98" i="51"/>
  <c r="P98" i="50"/>
  <c r="AE98" i="51"/>
  <c r="AK98" i="51"/>
  <c r="AN98" i="51" s="1"/>
  <c r="AO98" i="51" s="1"/>
  <c r="M98" i="50"/>
  <c r="AZ98" i="33"/>
  <c r="AP98" i="33" s="1"/>
  <c r="AU98" i="33" s="1"/>
  <c r="BR98" i="33" s="1"/>
  <c r="BA98" i="33"/>
  <c r="AQ98" i="33" s="1"/>
  <c r="AV98" i="33" s="1"/>
  <c r="BS98" i="33" s="1"/>
  <c r="BQ98" i="33"/>
  <c r="G98" i="50"/>
  <c r="O98" i="50"/>
  <c r="S98" i="50" s="1"/>
  <c r="T98" i="50" s="1"/>
  <c r="L98" i="50"/>
  <c r="BB98" i="33"/>
  <c r="AR98" i="33" s="1"/>
  <c r="AW98" i="33" s="1"/>
  <c r="BT98" i="33" s="1"/>
  <c r="AY98" i="35"/>
  <c r="AO98" i="35" s="1"/>
  <c r="BK98" i="35" s="1"/>
  <c r="BE98" i="33"/>
  <c r="BC98" i="35"/>
  <c r="AZ98" i="35"/>
  <c r="AP98" i="35" s="1"/>
  <c r="BF98" i="35" s="1"/>
  <c r="BI98" i="35"/>
  <c r="BA98" i="35"/>
  <c r="AQ98" i="35" s="1"/>
  <c r="BG98" i="35" s="1"/>
  <c r="AX98" i="35"/>
  <c r="AN98" i="35" s="1"/>
  <c r="BD98" i="35" s="1"/>
  <c r="BW97" i="33"/>
  <c r="Z34" i="35"/>
  <c r="I34" i="35"/>
  <c r="AF34" i="35" s="1"/>
  <c r="T34" i="35"/>
  <c r="AH34" i="33"/>
  <c r="V34" i="33"/>
  <c r="P34" i="35"/>
  <c r="E34" i="35"/>
  <c r="AK34" i="33"/>
  <c r="Y34" i="33"/>
  <c r="AG34" i="33"/>
  <c r="U34" i="33"/>
  <c r="X34" i="33"/>
  <c r="AJ34" i="33"/>
  <c r="W34" i="33"/>
  <c r="AI34" i="33"/>
  <c r="AF34" i="33"/>
  <c r="BI98" i="33"/>
  <c r="S98" i="52"/>
  <c r="T98" i="52" s="1"/>
  <c r="BH98" i="33" l="1"/>
  <c r="BO98" i="33"/>
  <c r="AS98" i="35"/>
  <c r="BP98" i="35" s="1"/>
  <c r="BJ98" i="35"/>
  <c r="BD98" i="33"/>
  <c r="BM98" i="33"/>
  <c r="AV98" i="35"/>
  <c r="BS98" i="35" s="1"/>
  <c r="BL98" i="33"/>
  <c r="BB98" i="35"/>
  <c r="BE98" i="35"/>
  <c r="BN98" i="33"/>
  <c r="BM98" i="35"/>
  <c r="AT98" i="35"/>
  <c r="BQ98" i="35" s="1"/>
  <c r="BG98" i="33"/>
  <c r="AU98" i="35"/>
  <c r="BR98" i="35" s="1"/>
  <c r="BL98" i="35"/>
  <c r="BH98" i="35"/>
  <c r="AL34" i="33"/>
  <c r="AM34" i="33" s="1"/>
  <c r="L34" i="49" s="1"/>
  <c r="J34" i="35"/>
  <c r="AG34" i="35" s="1"/>
  <c r="U34" i="35"/>
  <c r="AA34" i="35"/>
  <c r="Q34" i="35"/>
  <c r="F34" i="35"/>
  <c r="BV98" i="33"/>
  <c r="BF98" i="33"/>
  <c r="BJ98" i="33"/>
  <c r="BN98" i="35" l="1"/>
  <c r="BT98" i="35"/>
  <c r="BU98" i="35" s="1"/>
  <c r="BP98" i="33"/>
  <c r="BW98" i="33" s="1"/>
  <c r="V34" i="35"/>
  <c r="AB34" i="35"/>
  <c r="K34" i="35"/>
  <c r="AH34" i="35" s="1"/>
  <c r="G34" i="35"/>
  <c r="X34" i="35" s="1"/>
  <c r="R34" i="35"/>
  <c r="L34" i="35" l="1"/>
  <c r="AI34" i="35" s="1"/>
  <c r="AJ34" i="35" s="1"/>
  <c r="W34" i="35"/>
  <c r="AC34" i="35"/>
  <c r="AD34" i="35" s="1"/>
  <c r="AK34" i="35" l="1"/>
  <c r="AU34" i="49" l="1"/>
  <c r="J34" i="49"/>
  <c r="G35" i="49"/>
  <c r="E35" i="49"/>
  <c r="C35" i="49"/>
  <c r="F35" i="49"/>
  <c r="D35" i="49"/>
  <c r="AR35" i="49" l="1"/>
  <c r="AY35" i="49"/>
  <c r="D35" i="51"/>
  <c r="O35" i="49"/>
  <c r="O35" i="33"/>
  <c r="C35" i="51"/>
  <c r="N35" i="49"/>
  <c r="AX35" i="49"/>
  <c r="AQ35" i="49"/>
  <c r="AS35" i="49"/>
  <c r="E35" i="51"/>
  <c r="AZ35" i="49"/>
  <c r="P35" i="49"/>
  <c r="K35" i="49"/>
  <c r="R35" i="49"/>
  <c r="AW35" i="49"/>
  <c r="AP35" i="49"/>
  <c r="M35" i="35"/>
  <c r="B35" i="51"/>
  <c r="M35" i="49"/>
  <c r="F35" i="51"/>
  <c r="Q35" i="49"/>
  <c r="BA35" i="49"/>
  <c r="AT35" i="49"/>
  <c r="L30" i="51"/>
  <c r="W30" i="35"/>
  <c r="AV34" i="49"/>
  <c r="H35" i="51" l="1"/>
  <c r="M35" i="51"/>
  <c r="G35" i="51"/>
  <c r="N35" i="51"/>
  <c r="N35" i="35"/>
  <c r="Q35" i="33"/>
  <c r="E35" i="33" s="1"/>
  <c r="AC35" i="33" s="1"/>
  <c r="S35" i="33"/>
  <c r="G35" i="33" s="1"/>
  <c r="AE35" i="33" s="1"/>
  <c r="R35" i="33"/>
  <c r="F35" i="33" s="1"/>
  <c r="AD35" i="33" s="1"/>
  <c r="P35" i="33"/>
  <c r="D35" i="33" s="1"/>
  <c r="AB35" i="33" s="1"/>
  <c r="K35" i="51"/>
  <c r="Q35" i="51"/>
  <c r="I35" i="51"/>
  <c r="O35" i="51"/>
  <c r="V35" i="49"/>
  <c r="U35" i="49"/>
  <c r="T35" i="49"/>
  <c r="S35" i="49"/>
  <c r="P35" i="51"/>
  <c r="J35" i="51"/>
  <c r="C35" i="33"/>
  <c r="R35" i="51"/>
  <c r="L35" i="51"/>
  <c r="C35" i="35"/>
  <c r="I35" i="33" l="1"/>
  <c r="H35" i="49"/>
  <c r="H35" i="33"/>
  <c r="N35" i="33"/>
  <c r="L35" i="33"/>
  <c r="J35" i="33"/>
  <c r="AA35" i="33"/>
  <c r="Z35" i="33"/>
  <c r="O35" i="35"/>
  <c r="D35" i="35"/>
  <c r="T35" i="33"/>
  <c r="S35" i="51"/>
  <c r="T35" i="51" s="1"/>
  <c r="K35" i="33"/>
  <c r="S35" i="35"/>
  <c r="H35" i="35"/>
  <c r="AE35" i="35" s="1"/>
  <c r="Y35" i="35"/>
  <c r="M35" i="33"/>
  <c r="AF35" i="33" l="1"/>
  <c r="V35" i="33"/>
  <c r="AH35" i="33"/>
  <c r="AG35" i="33"/>
  <c r="U35" i="33"/>
  <c r="AI35" i="33"/>
  <c r="W35" i="33"/>
  <c r="AJ35" i="33"/>
  <c r="X35" i="33"/>
  <c r="AK35" i="33"/>
  <c r="Y35" i="33"/>
  <c r="T35" i="35"/>
  <c r="I35" i="35"/>
  <c r="AF35" i="35" s="1"/>
  <c r="Z35" i="35"/>
  <c r="P35" i="35"/>
  <c r="E35" i="35"/>
  <c r="U35" i="35" l="1"/>
  <c r="AA35" i="35"/>
  <c r="J35" i="35"/>
  <c r="AG35" i="35" s="1"/>
  <c r="Q35" i="35"/>
  <c r="G35" i="35" s="1"/>
  <c r="F35" i="35"/>
  <c r="AL35" i="33"/>
  <c r="R35" i="35" l="1"/>
  <c r="X35" i="35"/>
  <c r="L35" i="35"/>
  <c r="AI35" i="35" s="1"/>
  <c r="W35" i="35"/>
  <c r="AC35" i="35"/>
  <c r="AM35" i="33"/>
  <c r="L35" i="49" s="1"/>
  <c r="AB35" i="35"/>
  <c r="K35" i="35"/>
  <c r="AH35" i="35" s="1"/>
  <c r="V35" i="35"/>
  <c r="AJ35" i="35" l="1"/>
  <c r="AD35" i="35"/>
  <c r="AK35" i="35" l="1"/>
  <c r="AU35" i="49" l="1"/>
  <c r="F36" i="49"/>
  <c r="E36" i="49"/>
  <c r="C36" i="49"/>
  <c r="D36" i="49"/>
  <c r="G36" i="49"/>
  <c r="J35" i="49"/>
  <c r="AT36" i="49" l="1"/>
  <c r="BA36" i="49"/>
  <c r="Q36" i="49"/>
  <c r="F36" i="51"/>
  <c r="N36" i="49"/>
  <c r="AQ36" i="49"/>
  <c r="AX36" i="49"/>
  <c r="C36" i="51"/>
  <c r="M36" i="49"/>
  <c r="O36" i="33"/>
  <c r="C36" i="33" s="1"/>
  <c r="B36" i="51"/>
  <c r="R36" i="49"/>
  <c r="AP36" i="49"/>
  <c r="M36" i="35"/>
  <c r="C36" i="35" s="1"/>
  <c r="K36" i="49"/>
  <c r="AW36" i="49"/>
  <c r="AV35" i="49"/>
  <c r="O36" i="49"/>
  <c r="AY36" i="49"/>
  <c r="D36" i="51"/>
  <c r="AR36" i="49"/>
  <c r="AS36" i="49"/>
  <c r="P36" i="49"/>
  <c r="E36" i="51"/>
  <c r="AZ36" i="49"/>
  <c r="J36" i="33" l="1"/>
  <c r="AA36" i="33"/>
  <c r="S36" i="33"/>
  <c r="G36" i="33" s="1"/>
  <c r="AE36" i="33" s="1"/>
  <c r="P36" i="33"/>
  <c r="D36" i="33" s="1"/>
  <c r="AB36" i="33" s="1"/>
  <c r="R36" i="33"/>
  <c r="F36" i="33" s="1"/>
  <c r="AD36" i="33" s="1"/>
  <c r="Q36" i="33"/>
  <c r="E36" i="33" s="1"/>
  <c r="AC36" i="33" s="1"/>
  <c r="Q36" i="51"/>
  <c r="K36" i="51"/>
  <c r="L36" i="51"/>
  <c r="R36" i="51"/>
  <c r="S36" i="49"/>
  <c r="V36" i="49"/>
  <c r="U36" i="49"/>
  <c r="T36" i="49"/>
  <c r="N36" i="51"/>
  <c r="G36" i="51"/>
  <c r="H36" i="51"/>
  <c r="M36" i="51"/>
  <c r="Y36" i="35"/>
  <c r="H36" i="35"/>
  <c r="AE36" i="35" s="1"/>
  <c r="S36" i="35"/>
  <c r="J36" i="51"/>
  <c r="P36" i="51"/>
  <c r="N36" i="35"/>
  <c r="I36" i="51"/>
  <c r="O36" i="51"/>
  <c r="H36" i="49" l="1"/>
  <c r="I36" i="33"/>
  <c r="H36" i="33"/>
  <c r="T36" i="33"/>
  <c r="M36" i="33"/>
  <c r="K36" i="33"/>
  <c r="O36" i="35"/>
  <c r="D36" i="35"/>
  <c r="N36" i="33"/>
  <c r="Z36" i="33"/>
  <c r="L36" i="33"/>
  <c r="S36" i="51"/>
  <c r="T36" i="51" s="1"/>
  <c r="AG36" i="33"/>
  <c r="U36" i="33"/>
  <c r="AF36" i="33" l="1"/>
  <c r="P36" i="35"/>
  <c r="E36" i="35"/>
  <c r="AH36" i="33"/>
  <c r="V36" i="33"/>
  <c r="AI36" i="33"/>
  <c r="W36" i="33"/>
  <c r="Z36" i="35"/>
  <c r="I36" i="35"/>
  <c r="AF36" i="35" s="1"/>
  <c r="T36" i="35"/>
  <c r="X36" i="33"/>
  <c r="AJ36" i="33"/>
  <c r="AK36" i="33"/>
  <c r="Y36" i="33"/>
  <c r="AL36" i="33" l="1"/>
  <c r="AM36" i="33" s="1"/>
  <c r="L36" i="49" s="1"/>
  <c r="J36" i="35"/>
  <c r="AG36" i="35" s="1"/>
  <c r="U36" i="35"/>
  <c r="AA36" i="35"/>
  <c r="Q36" i="35"/>
  <c r="G36" i="35" s="1"/>
  <c r="F36" i="35"/>
  <c r="X36" i="35" l="1"/>
  <c r="V36" i="35"/>
  <c r="K36" i="35"/>
  <c r="AH36" i="35" s="1"/>
  <c r="AB36" i="35"/>
  <c r="L36" i="35"/>
  <c r="AI36" i="35" s="1"/>
  <c r="AC36" i="35"/>
  <c r="W36" i="35"/>
  <c r="R36" i="35"/>
  <c r="AD36" i="35" l="1"/>
  <c r="AJ36" i="35"/>
  <c r="AK36" i="35" l="1"/>
  <c r="AU36" i="49"/>
  <c r="D37" i="49"/>
  <c r="C37" i="49"/>
  <c r="F37" i="49"/>
  <c r="J36" i="49"/>
  <c r="E37" i="49"/>
  <c r="G37" i="49"/>
  <c r="AV36" i="49" l="1"/>
  <c r="AS37" i="49"/>
  <c r="E37" i="51"/>
  <c r="P37" i="49"/>
  <c r="AZ37" i="49"/>
  <c r="D37" i="51"/>
  <c r="AR37" i="49"/>
  <c r="O37" i="49"/>
  <c r="AY37" i="49"/>
  <c r="M37" i="35"/>
  <c r="C37" i="35" s="1"/>
  <c r="R37" i="49"/>
  <c r="K37" i="49"/>
  <c r="AP37" i="49"/>
  <c r="O37" i="33"/>
  <c r="M37" i="49"/>
  <c r="B37" i="51"/>
  <c r="AW37" i="49"/>
  <c r="AT37" i="49"/>
  <c r="F37" i="51"/>
  <c r="BA37" i="49"/>
  <c r="Q37" i="49"/>
  <c r="C37" i="51"/>
  <c r="AQ37" i="49"/>
  <c r="N37" i="49"/>
  <c r="AX37" i="49"/>
  <c r="V37" i="49" l="1"/>
  <c r="S37" i="49"/>
  <c r="T37" i="49"/>
  <c r="U37" i="49"/>
  <c r="H37" i="35"/>
  <c r="AE37" i="35" s="1"/>
  <c r="Y37" i="35"/>
  <c r="S37" i="35"/>
  <c r="R37" i="51"/>
  <c r="L37" i="51"/>
  <c r="N37" i="35"/>
  <c r="H37" i="51"/>
  <c r="G37" i="51"/>
  <c r="M37" i="51"/>
  <c r="N37" i="51"/>
  <c r="C37" i="33"/>
  <c r="Q37" i="33"/>
  <c r="E37" i="33" s="1"/>
  <c r="AC37" i="33" s="1"/>
  <c r="S37" i="33"/>
  <c r="G37" i="33" s="1"/>
  <c r="AE37" i="33" s="1"/>
  <c r="P37" i="33"/>
  <c r="D37" i="33" s="1"/>
  <c r="AB37" i="33" s="1"/>
  <c r="R37" i="33"/>
  <c r="F37" i="33" s="1"/>
  <c r="AD37" i="33" s="1"/>
  <c r="I37" i="51"/>
  <c r="O37" i="51"/>
  <c r="P37" i="51"/>
  <c r="J37" i="51"/>
  <c r="Q37" i="51"/>
  <c r="K37" i="51"/>
  <c r="I37" i="33" l="1"/>
  <c r="H37" i="49"/>
  <c r="H37" i="33"/>
  <c r="T37" i="33"/>
  <c r="M37" i="33"/>
  <c r="K37" i="33"/>
  <c r="O37" i="35"/>
  <c r="D37" i="35"/>
  <c r="L37" i="33"/>
  <c r="AA37" i="33"/>
  <c r="J37" i="33"/>
  <c r="Z37" i="33"/>
  <c r="N37" i="33"/>
  <c r="S37" i="51"/>
  <c r="T37" i="51" s="1"/>
  <c r="AH37" i="33" l="1"/>
  <c r="V37" i="33"/>
  <c r="AF37" i="33"/>
  <c r="AI37" i="33"/>
  <c r="W37" i="33"/>
  <c r="U37" i="33"/>
  <c r="AG37" i="33"/>
  <c r="Z37" i="35"/>
  <c r="I37" i="35"/>
  <c r="AF37" i="35" s="1"/>
  <c r="T37" i="35"/>
  <c r="Y37" i="33"/>
  <c r="AK37" i="33"/>
  <c r="X37" i="33"/>
  <c r="AJ37" i="33"/>
  <c r="P37" i="35"/>
  <c r="E37" i="35"/>
  <c r="Q37" i="35" l="1"/>
  <c r="G37" i="35" s="1"/>
  <c r="F37" i="35"/>
  <c r="AL37" i="33"/>
  <c r="AM37" i="33" s="1"/>
  <c r="L37" i="49" s="1"/>
  <c r="AA37" i="35"/>
  <c r="J37" i="35"/>
  <c r="AG37" i="35" s="1"/>
  <c r="U37" i="35"/>
  <c r="X37" i="35" l="1"/>
  <c r="R37" i="35"/>
  <c r="K37" i="35"/>
  <c r="AH37" i="35" s="1"/>
  <c r="V37" i="35"/>
  <c r="AB37" i="35"/>
  <c r="L37" i="35"/>
  <c r="AI37" i="35" s="1"/>
  <c r="AC37" i="35"/>
  <c r="W37" i="35"/>
  <c r="AD37" i="35" l="1"/>
  <c r="AJ37" i="35"/>
  <c r="AK37" i="35" l="1"/>
  <c r="AU37" i="49"/>
  <c r="C38" i="49"/>
  <c r="F38" i="49"/>
  <c r="J37" i="49"/>
  <c r="G38" i="49"/>
  <c r="D38" i="49"/>
  <c r="E38" i="49"/>
  <c r="AV37" i="49" l="1"/>
  <c r="AR38" i="49"/>
  <c r="AY38" i="49"/>
  <c r="O38" i="49"/>
  <c r="D38" i="51"/>
  <c r="N38" i="49"/>
  <c r="C38" i="51"/>
  <c r="AQ38" i="49"/>
  <c r="AX38" i="49"/>
  <c r="F38" i="51"/>
  <c r="Q38" i="49"/>
  <c r="BA38" i="49"/>
  <c r="AT38" i="49"/>
  <c r="M38" i="35"/>
  <c r="C38" i="35" s="1"/>
  <c r="AW38" i="49"/>
  <c r="R38" i="49"/>
  <c r="B38" i="51"/>
  <c r="O38" i="33"/>
  <c r="C38" i="33" s="1"/>
  <c r="M38" i="49"/>
  <c r="AP38" i="49"/>
  <c r="K38" i="49"/>
  <c r="E38" i="51"/>
  <c r="P38" i="49"/>
  <c r="AZ38" i="49"/>
  <c r="AS38" i="49"/>
  <c r="AA38" i="33" l="1"/>
  <c r="J38" i="33"/>
  <c r="N38" i="51"/>
  <c r="H38" i="51"/>
  <c r="M38" i="51"/>
  <c r="G38" i="51"/>
  <c r="U38" i="49"/>
  <c r="S38" i="49"/>
  <c r="T38" i="49"/>
  <c r="V38" i="49"/>
  <c r="R38" i="51"/>
  <c r="L38" i="51"/>
  <c r="Q38" i="51"/>
  <c r="K38" i="51"/>
  <c r="N38" i="35"/>
  <c r="P38" i="33"/>
  <c r="D38" i="33" s="1"/>
  <c r="AB38" i="33" s="1"/>
  <c r="Q38" i="33"/>
  <c r="E38" i="33" s="1"/>
  <c r="AC38" i="33" s="1"/>
  <c r="S38" i="33"/>
  <c r="G38" i="33" s="1"/>
  <c r="AE38" i="33" s="1"/>
  <c r="R38" i="33"/>
  <c r="F38" i="33" s="1"/>
  <c r="AD38" i="33" s="1"/>
  <c r="P38" i="51"/>
  <c r="J38" i="51"/>
  <c r="S38" i="35"/>
  <c r="Y38" i="35"/>
  <c r="H38" i="35"/>
  <c r="AE38" i="35" s="1"/>
  <c r="O38" i="51"/>
  <c r="I38" i="51"/>
  <c r="H38" i="49" l="1"/>
  <c r="I38" i="33"/>
  <c r="H38" i="33"/>
  <c r="T38" i="33"/>
  <c r="M38" i="33"/>
  <c r="N38" i="33"/>
  <c r="S38" i="51"/>
  <c r="T38" i="51" s="1"/>
  <c r="O38" i="35"/>
  <c r="D38" i="35"/>
  <c r="L38" i="33"/>
  <c r="K38" i="33"/>
  <c r="AG38" i="33"/>
  <c r="U38" i="33"/>
  <c r="Z38" i="33"/>
  <c r="AF38" i="33" l="1"/>
  <c r="P38" i="35"/>
  <c r="E38" i="35"/>
  <c r="Z38" i="35"/>
  <c r="I38" i="35"/>
  <c r="AF38" i="35" s="1"/>
  <c r="T38" i="35"/>
  <c r="AH38" i="33"/>
  <c r="V38" i="33"/>
  <c r="Y38" i="33"/>
  <c r="AK38" i="33"/>
  <c r="AJ38" i="33"/>
  <c r="X38" i="33"/>
  <c r="AI38" i="33"/>
  <c r="W38" i="33"/>
  <c r="AL38" i="33" l="1"/>
  <c r="AM38" i="33" s="1"/>
  <c r="L38" i="49" s="1"/>
  <c r="Q38" i="35"/>
  <c r="G38" i="35" s="1"/>
  <c r="F38" i="35"/>
  <c r="J38" i="35"/>
  <c r="AG38" i="35" s="1"/>
  <c r="AA38" i="35"/>
  <c r="U38" i="35"/>
  <c r="AC38" i="35" l="1"/>
  <c r="W38" i="35"/>
  <c r="L38" i="35"/>
  <c r="AI38" i="35" s="1"/>
  <c r="K38" i="35"/>
  <c r="AH38" i="35" s="1"/>
  <c r="AB38" i="35"/>
  <c r="V38" i="35"/>
  <c r="X38" i="35"/>
  <c r="R38" i="35"/>
  <c r="AJ38" i="35" l="1"/>
  <c r="AD38" i="35"/>
  <c r="AK38" i="35" l="1"/>
  <c r="AU38" i="49"/>
  <c r="G39" i="49"/>
  <c r="C39" i="49"/>
  <c r="J38" i="49"/>
  <c r="D39" i="49"/>
  <c r="E39" i="49"/>
  <c r="F39" i="49"/>
  <c r="D39" i="51" l="1"/>
  <c r="AR39" i="49"/>
  <c r="AY39" i="49"/>
  <c r="O39" i="49"/>
  <c r="AQ39" i="49"/>
  <c r="C39" i="51"/>
  <c r="AX39" i="49"/>
  <c r="N39" i="49"/>
  <c r="AV38" i="49"/>
  <c r="BA39" i="49"/>
  <c r="R39" i="49"/>
  <c r="B39" i="51"/>
  <c r="M39" i="49"/>
  <c r="O39" i="33"/>
  <c r="K39" i="49"/>
  <c r="AW39" i="49"/>
  <c r="M39" i="35"/>
  <c r="C39" i="35" s="1"/>
  <c r="AP39" i="49"/>
  <c r="AZ39" i="49"/>
  <c r="E39" i="51"/>
  <c r="P39" i="49"/>
  <c r="AS39" i="49"/>
  <c r="F39" i="51"/>
  <c r="AT39" i="49"/>
  <c r="Q39" i="49"/>
  <c r="S39" i="35" l="1"/>
  <c r="H39" i="35"/>
  <c r="AE39" i="35" s="1"/>
  <c r="Y39" i="35"/>
  <c r="S39" i="49"/>
  <c r="U39" i="49"/>
  <c r="T39" i="49"/>
  <c r="V39" i="49"/>
  <c r="K39" i="51"/>
  <c r="Q39" i="51"/>
  <c r="R39" i="51"/>
  <c r="L39" i="51"/>
  <c r="C39" i="33"/>
  <c r="Q39" i="33"/>
  <c r="E39" i="33" s="1"/>
  <c r="AC39" i="33" s="1"/>
  <c r="P39" i="33"/>
  <c r="D39" i="33" s="1"/>
  <c r="AB39" i="33" s="1"/>
  <c r="S39" i="33"/>
  <c r="G39" i="33" s="1"/>
  <c r="AE39" i="33" s="1"/>
  <c r="R39" i="33"/>
  <c r="F39" i="33" s="1"/>
  <c r="AD39" i="33" s="1"/>
  <c r="N39" i="51"/>
  <c r="H39" i="51"/>
  <c r="G39" i="51"/>
  <c r="M39" i="51"/>
  <c r="O39" i="51"/>
  <c r="I39" i="51"/>
  <c r="N39" i="35"/>
  <c r="P39" i="51"/>
  <c r="J39" i="51"/>
  <c r="I39" i="33" l="1"/>
  <c r="H39" i="49"/>
  <c r="H39" i="33"/>
  <c r="K39" i="33"/>
  <c r="S39" i="51"/>
  <c r="T39" i="51" s="1"/>
  <c r="T39" i="33"/>
  <c r="L39" i="33"/>
  <c r="J39" i="33"/>
  <c r="AA39" i="33"/>
  <c r="Z39" i="33"/>
  <c r="O39" i="35"/>
  <c r="D39" i="35"/>
  <c r="M39" i="33"/>
  <c r="N39" i="33"/>
  <c r="AI39" i="33" l="1"/>
  <c r="W39" i="33"/>
  <c r="AJ39" i="33"/>
  <c r="X39" i="33"/>
  <c r="P39" i="35"/>
  <c r="E39" i="35"/>
  <c r="AF39" i="33"/>
  <c r="Z39" i="35"/>
  <c r="I39" i="35"/>
  <c r="AF39" i="35" s="1"/>
  <c r="T39" i="35"/>
  <c r="V39" i="33"/>
  <c r="AH39" i="33"/>
  <c r="AK39" i="33"/>
  <c r="Y39" i="33"/>
  <c r="AG39" i="33"/>
  <c r="U39" i="33"/>
  <c r="AL39" i="33" l="1"/>
  <c r="AM39" i="33" s="1"/>
  <c r="L39" i="49" s="1"/>
  <c r="AA39" i="35"/>
  <c r="J39" i="35"/>
  <c r="AG39" i="35" s="1"/>
  <c r="U39" i="35"/>
  <c r="Q39" i="35"/>
  <c r="F39" i="35"/>
  <c r="AB39" i="35" l="1"/>
  <c r="K39" i="35"/>
  <c r="AH39" i="35" s="1"/>
  <c r="V39" i="35"/>
  <c r="G39" i="35"/>
  <c r="R39" i="35"/>
  <c r="L39" i="35" l="1"/>
  <c r="AI39" i="35" s="1"/>
  <c r="AJ39" i="35" s="1"/>
  <c r="W39" i="35"/>
  <c r="AC39" i="35"/>
  <c r="AD39" i="35" s="1"/>
  <c r="X39" i="35"/>
  <c r="AK39" i="35" l="1"/>
  <c r="AU39" i="49" l="1"/>
  <c r="G40" i="49"/>
  <c r="D40" i="49"/>
  <c r="E40" i="49"/>
  <c r="C40" i="49"/>
  <c r="J39" i="49"/>
  <c r="F40" i="49"/>
  <c r="AS40" i="49" l="1"/>
  <c r="P40" i="49"/>
  <c r="E40" i="51"/>
  <c r="AZ40" i="49"/>
  <c r="AV39" i="49"/>
  <c r="AP40" i="49"/>
  <c r="B40" i="51"/>
  <c r="K40" i="49"/>
  <c r="O40" i="33"/>
  <c r="R40" i="49"/>
  <c r="AW40" i="49"/>
  <c r="M40" i="35"/>
  <c r="M40" i="49"/>
  <c r="D40" i="51"/>
  <c r="AR40" i="49"/>
  <c r="AY40" i="49"/>
  <c r="O40" i="49"/>
  <c r="AQ40" i="49"/>
  <c r="C40" i="51"/>
  <c r="N40" i="49"/>
  <c r="AX40" i="49"/>
  <c r="Q40" i="49"/>
  <c r="BA40" i="49"/>
  <c r="AT40" i="49"/>
  <c r="F40" i="51"/>
  <c r="M40" i="51" l="1"/>
  <c r="O40" i="51"/>
  <c r="I40" i="51"/>
  <c r="R40" i="51"/>
  <c r="L40" i="51"/>
  <c r="P40" i="33"/>
  <c r="D40" i="33" s="1"/>
  <c r="AB40" i="33" s="1"/>
  <c r="Q40" i="33"/>
  <c r="E40" i="33" s="1"/>
  <c r="AC40" i="33" s="1"/>
  <c r="S40" i="33"/>
  <c r="G40" i="33" s="1"/>
  <c r="AE40" i="33" s="1"/>
  <c r="R40" i="33"/>
  <c r="F40" i="33" s="1"/>
  <c r="AD40" i="33" s="1"/>
  <c r="Q40" i="51"/>
  <c r="K40" i="51"/>
  <c r="P40" i="51"/>
  <c r="J40" i="51"/>
  <c r="N40" i="35"/>
  <c r="S40" i="49"/>
  <c r="T40" i="49"/>
  <c r="U40" i="49"/>
  <c r="V40" i="49"/>
  <c r="C40" i="33"/>
  <c r="H40" i="51"/>
  <c r="N40" i="51"/>
  <c r="G40" i="51"/>
  <c r="C40" i="35"/>
  <c r="I40" i="33" l="1"/>
  <c r="H40" i="49"/>
  <c r="H40" i="33"/>
  <c r="T40" i="33"/>
  <c r="Y40" i="35"/>
  <c r="H40" i="35"/>
  <c r="AE40" i="35" s="1"/>
  <c r="S40" i="35"/>
  <c r="N40" i="33"/>
  <c r="O40" i="35"/>
  <c r="D40" i="35"/>
  <c r="L40" i="33"/>
  <c r="K40" i="33"/>
  <c r="J40" i="33"/>
  <c r="AA40" i="33"/>
  <c r="Z40" i="33"/>
  <c r="M40" i="33"/>
  <c r="S40" i="51"/>
  <c r="T40" i="51" s="1"/>
  <c r="AF40" i="33" l="1"/>
  <c r="U40" i="33"/>
  <c r="AG40" i="33"/>
  <c r="AK40" i="33"/>
  <c r="Y40" i="33"/>
  <c r="Z40" i="35"/>
  <c r="I40" i="35"/>
  <c r="AF40" i="35" s="1"/>
  <c r="T40" i="35"/>
  <c r="P40" i="35"/>
  <c r="E40" i="35"/>
  <c r="AH40" i="33"/>
  <c r="V40" i="33"/>
  <c r="AJ40" i="33"/>
  <c r="X40" i="33"/>
  <c r="AI40" i="33"/>
  <c r="W40" i="33"/>
  <c r="J40" i="35" l="1"/>
  <c r="AG40" i="35" s="1"/>
  <c r="U40" i="35"/>
  <c r="AA40" i="35"/>
  <c r="Q40" i="35"/>
  <c r="F40" i="35"/>
  <c r="AL40" i="33"/>
  <c r="AM40" i="33" s="1"/>
  <c r="L40" i="49" s="1"/>
  <c r="K40" i="35" l="1"/>
  <c r="AH40" i="35" s="1"/>
  <c r="V40" i="35"/>
  <c r="AB40" i="35"/>
  <c r="G40" i="35"/>
  <c r="R40" i="35"/>
  <c r="L40" i="35" l="1"/>
  <c r="AI40" i="35" s="1"/>
  <c r="AJ40" i="35" s="1"/>
  <c r="AC40" i="35"/>
  <c r="AD40" i="35" s="1"/>
  <c r="W40" i="35"/>
  <c r="X40" i="35"/>
  <c r="AK40" i="35" l="1"/>
  <c r="AU40" i="49" l="1"/>
  <c r="D41" i="49"/>
  <c r="F41" i="49"/>
  <c r="C41" i="49"/>
  <c r="G41" i="49"/>
  <c r="J40" i="49"/>
  <c r="E41" i="49"/>
  <c r="AT41" i="49" l="1"/>
  <c r="BA41" i="49"/>
  <c r="Q41" i="49"/>
  <c r="F41" i="51"/>
  <c r="AW41" i="49"/>
  <c r="M41" i="35"/>
  <c r="C41" i="35" s="1"/>
  <c r="B41" i="51"/>
  <c r="AP41" i="49"/>
  <c r="K41" i="49"/>
  <c r="O41" i="33"/>
  <c r="C41" i="33" s="1"/>
  <c r="R41" i="49"/>
  <c r="M41" i="49"/>
  <c r="AS41" i="49"/>
  <c r="AZ41" i="49"/>
  <c r="P41" i="49"/>
  <c r="E41" i="51"/>
  <c r="O41" i="49"/>
  <c r="AR41" i="49"/>
  <c r="D41" i="51"/>
  <c r="AY41" i="49"/>
  <c r="AV40" i="49"/>
  <c r="AQ41" i="49"/>
  <c r="C41" i="51"/>
  <c r="N41" i="49"/>
  <c r="AX41" i="49"/>
  <c r="H41" i="35" l="1"/>
  <c r="AE41" i="35" s="1"/>
  <c r="S41" i="35"/>
  <c r="Y41" i="35"/>
  <c r="J41" i="33"/>
  <c r="AA41" i="33"/>
  <c r="H41" i="51"/>
  <c r="N41" i="51"/>
  <c r="G41" i="51"/>
  <c r="M41" i="51"/>
  <c r="P41" i="51"/>
  <c r="J41" i="51"/>
  <c r="L41" i="51"/>
  <c r="R41" i="51"/>
  <c r="Q41" i="33"/>
  <c r="E41" i="33" s="1"/>
  <c r="AC41" i="33" s="1"/>
  <c r="R41" i="33"/>
  <c r="F41" i="33" s="1"/>
  <c r="AD41" i="33" s="1"/>
  <c r="P41" i="33"/>
  <c r="D41" i="33" s="1"/>
  <c r="AB41" i="33" s="1"/>
  <c r="S41" i="33"/>
  <c r="G41" i="33" s="1"/>
  <c r="AE41" i="33" s="1"/>
  <c r="O41" i="51"/>
  <c r="I41" i="51"/>
  <c r="Q41" i="51"/>
  <c r="K41" i="51"/>
  <c r="N41" i="35"/>
  <c r="U41" i="49"/>
  <c r="S41" i="49"/>
  <c r="V41" i="49"/>
  <c r="T41" i="49"/>
  <c r="H41" i="49" l="1"/>
  <c r="I41" i="33"/>
  <c r="H41" i="33"/>
  <c r="S41" i="51"/>
  <c r="T41" i="51" s="1"/>
  <c r="K41" i="33"/>
  <c r="O41" i="35"/>
  <c r="D41" i="35"/>
  <c r="M41" i="33"/>
  <c r="L41" i="33"/>
  <c r="Z41" i="33"/>
  <c r="AG41" i="33"/>
  <c r="U41" i="33"/>
  <c r="T41" i="33"/>
  <c r="N41" i="33"/>
  <c r="AF41" i="33" l="1"/>
  <c r="AI41" i="33"/>
  <c r="W41" i="33"/>
  <c r="AK41" i="33"/>
  <c r="Y41" i="33"/>
  <c r="AJ41" i="33"/>
  <c r="X41" i="33"/>
  <c r="T41" i="35"/>
  <c r="Z41" i="35"/>
  <c r="I41" i="35"/>
  <c r="AF41" i="35" s="1"/>
  <c r="P41" i="35"/>
  <c r="E41" i="35"/>
  <c r="V41" i="33"/>
  <c r="AH41" i="33"/>
  <c r="AL41" i="33" l="1"/>
  <c r="AM41" i="33" s="1"/>
  <c r="L41" i="49" s="1"/>
  <c r="U41" i="35"/>
  <c r="AA41" i="35"/>
  <c r="J41" i="35"/>
  <c r="AG41" i="35" s="1"/>
  <c r="Q41" i="35"/>
  <c r="F41" i="35"/>
  <c r="V41" i="35" l="1"/>
  <c r="K41" i="35"/>
  <c r="AH41" i="35" s="1"/>
  <c r="AB41" i="35"/>
  <c r="G41" i="35"/>
  <c r="R41" i="35"/>
  <c r="AC41" i="35" l="1"/>
  <c r="AD41" i="35" s="1"/>
  <c r="L41" i="35"/>
  <c r="AI41" i="35" s="1"/>
  <c r="AJ41" i="35" s="1"/>
  <c r="W41" i="35"/>
  <c r="X41" i="35"/>
  <c r="AK41" i="35" l="1"/>
  <c r="AU41" i="49" l="1"/>
  <c r="E42" i="49"/>
  <c r="G42" i="49"/>
  <c r="D42" i="49"/>
  <c r="F42" i="49"/>
  <c r="C42" i="49"/>
  <c r="J41" i="49"/>
  <c r="M42" i="35" l="1"/>
  <c r="C42" i="35" s="1"/>
  <c r="O42" i="33"/>
  <c r="AP42" i="49"/>
  <c r="R42" i="49"/>
  <c r="B42" i="51"/>
  <c r="M42" i="49"/>
  <c r="AW42" i="49"/>
  <c r="K42" i="49"/>
  <c r="P42" i="49"/>
  <c r="AZ42" i="49"/>
  <c r="AS42" i="49"/>
  <c r="E42" i="51"/>
  <c r="C42" i="51"/>
  <c r="N42" i="49"/>
  <c r="AX42" i="49"/>
  <c r="AQ42" i="49"/>
  <c r="AV41" i="49"/>
  <c r="Q42" i="49"/>
  <c r="BA42" i="49"/>
  <c r="AT42" i="49"/>
  <c r="F42" i="51"/>
  <c r="AY42" i="49"/>
  <c r="O42" i="49"/>
  <c r="AR42" i="49"/>
  <c r="D42" i="51"/>
  <c r="L42" i="51" l="1"/>
  <c r="R42" i="51"/>
  <c r="H42" i="51"/>
  <c r="N42" i="51"/>
  <c r="M42" i="51"/>
  <c r="G42" i="51"/>
  <c r="I42" i="51"/>
  <c r="O42" i="51"/>
  <c r="T42" i="49"/>
  <c r="U42" i="49"/>
  <c r="V42" i="49"/>
  <c r="S42" i="49"/>
  <c r="P42" i="51"/>
  <c r="J42" i="51"/>
  <c r="K42" i="51"/>
  <c r="Q42" i="51"/>
  <c r="C42" i="33"/>
  <c r="S42" i="33"/>
  <c r="G42" i="33" s="1"/>
  <c r="AE42" i="33" s="1"/>
  <c r="Q42" i="33"/>
  <c r="E42" i="33" s="1"/>
  <c r="AC42" i="33" s="1"/>
  <c r="P42" i="33"/>
  <c r="D42" i="33" s="1"/>
  <c r="AB42" i="33" s="1"/>
  <c r="R42" i="33"/>
  <c r="F42" i="33" s="1"/>
  <c r="AD42" i="33" s="1"/>
  <c r="Y42" i="35"/>
  <c r="H42" i="35"/>
  <c r="AE42" i="35" s="1"/>
  <c r="S42" i="35"/>
  <c r="N42" i="35"/>
  <c r="H42" i="49" l="1"/>
  <c r="I42" i="33"/>
  <c r="H42" i="33"/>
  <c r="T42" i="33"/>
  <c r="M42" i="33"/>
  <c r="O42" i="35"/>
  <c r="D42" i="35"/>
  <c r="K42" i="33"/>
  <c r="S42" i="51"/>
  <c r="T42" i="51" s="1"/>
  <c r="L42" i="33"/>
  <c r="N42" i="33"/>
  <c r="J42" i="33"/>
  <c r="AA42" i="33"/>
  <c r="Z42" i="33"/>
  <c r="AF42" i="33" l="1"/>
  <c r="V42" i="33"/>
  <c r="AH42" i="33"/>
  <c r="U42" i="33"/>
  <c r="AG42" i="33"/>
  <c r="I42" i="35"/>
  <c r="AF42" i="35" s="1"/>
  <c r="Z42" i="35"/>
  <c r="T42" i="35"/>
  <c r="P42" i="35"/>
  <c r="E42" i="35"/>
  <c r="AK42" i="33"/>
  <c r="Y42" i="33"/>
  <c r="W42" i="33"/>
  <c r="AI42" i="33"/>
  <c r="AJ42" i="33"/>
  <c r="X42" i="33"/>
  <c r="AL42" i="33" l="1"/>
  <c r="AM42" i="33" s="1"/>
  <c r="L42" i="49" s="1"/>
  <c r="AA42" i="35"/>
  <c r="J42" i="35"/>
  <c r="AG42" i="35" s="1"/>
  <c r="U42" i="35"/>
  <c r="Q42" i="35"/>
  <c r="F42" i="35"/>
  <c r="AB42" i="35" l="1"/>
  <c r="K42" i="35"/>
  <c r="AH42" i="35" s="1"/>
  <c r="V42" i="35"/>
  <c r="G42" i="35"/>
  <c r="R42" i="35"/>
  <c r="AC42" i="35" l="1"/>
  <c r="AD42" i="35" s="1"/>
  <c r="L42" i="35"/>
  <c r="AI42" i="35" s="1"/>
  <c r="AJ42" i="35" s="1"/>
  <c r="W42" i="35"/>
  <c r="X42" i="35"/>
  <c r="AK42" i="35" l="1"/>
  <c r="AU42" i="49"/>
  <c r="C43" i="49"/>
  <c r="J42" i="49"/>
  <c r="D43" i="49"/>
  <c r="F43" i="49"/>
  <c r="E43" i="49"/>
  <c r="G43" i="49"/>
  <c r="F43" i="51" l="1"/>
  <c r="Q43" i="49"/>
  <c r="BA43" i="49"/>
  <c r="AT43" i="49"/>
  <c r="M43" i="35"/>
  <c r="D43" i="51"/>
  <c r="AR43" i="49"/>
  <c r="AY43" i="49"/>
  <c r="O43" i="49"/>
  <c r="P43" i="49"/>
  <c r="E43" i="51"/>
  <c r="AS43" i="49"/>
  <c r="AZ43" i="49"/>
  <c r="C43" i="51"/>
  <c r="AX43" i="49"/>
  <c r="AQ43" i="49"/>
  <c r="N43" i="49"/>
  <c r="AV42" i="49"/>
  <c r="AP43" i="49"/>
  <c r="B43" i="51"/>
  <c r="M43" i="49"/>
  <c r="O43" i="33"/>
  <c r="AW43" i="49"/>
  <c r="R43" i="49"/>
  <c r="K43" i="49"/>
  <c r="U43" i="49" l="1"/>
  <c r="V43" i="49"/>
  <c r="S43" i="49"/>
  <c r="T43" i="49"/>
  <c r="P43" i="51"/>
  <c r="J43" i="51"/>
  <c r="R43" i="33"/>
  <c r="F43" i="33" s="1"/>
  <c r="AD43" i="33" s="1"/>
  <c r="S43" i="33"/>
  <c r="G43" i="33" s="1"/>
  <c r="AE43" i="33" s="1"/>
  <c r="Q43" i="33"/>
  <c r="E43" i="33" s="1"/>
  <c r="AC43" i="33" s="1"/>
  <c r="P43" i="33"/>
  <c r="D43" i="33" s="1"/>
  <c r="AB43" i="33" s="1"/>
  <c r="N43" i="35"/>
  <c r="C43" i="33"/>
  <c r="K43" i="51"/>
  <c r="Q43" i="51"/>
  <c r="C43" i="35"/>
  <c r="G43" i="51"/>
  <c r="N43" i="51"/>
  <c r="H43" i="51"/>
  <c r="M43" i="51"/>
  <c r="I43" i="51"/>
  <c r="O43" i="51"/>
  <c r="L43" i="51"/>
  <c r="R43" i="51"/>
  <c r="I43" i="33" l="1"/>
  <c r="H43" i="49"/>
  <c r="H43" i="33"/>
  <c r="M43" i="33"/>
  <c r="J43" i="33"/>
  <c r="AA43" i="33"/>
  <c r="Z43" i="33"/>
  <c r="O43" i="35"/>
  <c r="D43" i="35"/>
  <c r="S43" i="51"/>
  <c r="T43" i="51" s="1"/>
  <c r="T43" i="33"/>
  <c r="K43" i="33"/>
  <c r="H43" i="35"/>
  <c r="AE43" i="35" s="1"/>
  <c r="Y43" i="35"/>
  <c r="S43" i="35"/>
  <c r="L43" i="33"/>
  <c r="N43" i="33"/>
  <c r="P43" i="35" l="1"/>
  <c r="E43" i="35"/>
  <c r="AF43" i="33"/>
  <c r="AH43" i="33"/>
  <c r="V43" i="33"/>
  <c r="AG43" i="33"/>
  <c r="U43" i="33"/>
  <c r="W43" i="33"/>
  <c r="AI43" i="33"/>
  <c r="T43" i="35"/>
  <c r="Z43" i="35"/>
  <c r="I43" i="35"/>
  <c r="AF43" i="35" s="1"/>
  <c r="AK43" i="33"/>
  <c r="Y43" i="33"/>
  <c r="AJ43" i="33"/>
  <c r="X43" i="33"/>
  <c r="AL43" i="33" l="1"/>
  <c r="AM43" i="33" s="1"/>
  <c r="L43" i="49" s="1"/>
  <c r="Q43" i="35"/>
  <c r="G43" i="35" s="1"/>
  <c r="F43" i="35"/>
  <c r="J43" i="35"/>
  <c r="AG43" i="35" s="1"/>
  <c r="AA43" i="35"/>
  <c r="U43" i="35"/>
  <c r="R43" i="35" l="1"/>
  <c r="V43" i="35"/>
  <c r="AB43" i="35"/>
  <c r="K43" i="35"/>
  <c r="AH43" i="35" s="1"/>
  <c r="X43" i="35"/>
  <c r="L43" i="35"/>
  <c r="AI43" i="35" s="1"/>
  <c r="W43" i="35"/>
  <c r="AC43" i="35"/>
  <c r="AD43" i="35" l="1"/>
  <c r="AJ43" i="35"/>
  <c r="AK43" i="35" l="1"/>
  <c r="AU43" i="49"/>
  <c r="E44" i="49"/>
  <c r="F44" i="49"/>
  <c r="G44" i="49"/>
  <c r="C44" i="49"/>
  <c r="D44" i="49"/>
  <c r="J43" i="49"/>
  <c r="D44" i="51" l="1"/>
  <c r="AR44" i="49"/>
  <c r="AY44" i="49"/>
  <c r="O44" i="49"/>
  <c r="AV43" i="49"/>
  <c r="Q44" i="49"/>
  <c r="C44" i="51"/>
  <c r="AQ44" i="49"/>
  <c r="N44" i="49"/>
  <c r="AX44" i="49"/>
  <c r="M44" i="49"/>
  <c r="AW44" i="49"/>
  <c r="B44" i="51"/>
  <c r="AP44" i="49"/>
  <c r="R44" i="49"/>
  <c r="M44" i="35"/>
  <c r="C44" i="35" s="1"/>
  <c r="K44" i="49"/>
  <c r="O44" i="33"/>
  <c r="F44" i="51"/>
  <c r="BA44" i="49"/>
  <c r="AT44" i="49"/>
  <c r="AS44" i="49"/>
  <c r="E44" i="51"/>
  <c r="AZ44" i="49"/>
  <c r="P44" i="49"/>
  <c r="K44" i="51" l="1"/>
  <c r="Q44" i="51"/>
  <c r="M44" i="51"/>
  <c r="G44" i="51"/>
  <c r="N44" i="51"/>
  <c r="H44" i="51"/>
  <c r="I44" i="51"/>
  <c r="O44" i="51"/>
  <c r="J44" i="51"/>
  <c r="P44" i="51"/>
  <c r="S44" i="35"/>
  <c r="Y44" i="35"/>
  <c r="H44" i="35"/>
  <c r="AE44" i="35" s="1"/>
  <c r="C44" i="33"/>
  <c r="Q44" i="33"/>
  <c r="E44" i="33" s="1"/>
  <c r="AC44" i="33" s="1"/>
  <c r="R44" i="33"/>
  <c r="F44" i="33" s="1"/>
  <c r="AD44" i="33" s="1"/>
  <c r="S44" i="33"/>
  <c r="G44" i="33" s="1"/>
  <c r="AE44" i="33" s="1"/>
  <c r="P44" i="33"/>
  <c r="D44" i="33" s="1"/>
  <c r="AB44" i="33" s="1"/>
  <c r="L44" i="51"/>
  <c r="R44" i="51"/>
  <c r="N44" i="35"/>
  <c r="T44" i="49"/>
  <c r="S44" i="49"/>
  <c r="U44" i="49"/>
  <c r="V44" i="49"/>
  <c r="I44" i="33" l="1"/>
  <c r="H44" i="49"/>
  <c r="H44" i="33"/>
  <c r="N44" i="33"/>
  <c r="M44" i="33"/>
  <c r="L44" i="33"/>
  <c r="O44" i="35"/>
  <c r="D44" i="35"/>
  <c r="AA44" i="33"/>
  <c r="J44" i="33"/>
  <c r="Z44" i="33"/>
  <c r="S44" i="51"/>
  <c r="T44" i="51" s="1"/>
  <c r="T44" i="33"/>
  <c r="K44" i="33"/>
  <c r="AF44" i="33" l="1"/>
  <c r="AK44" i="33"/>
  <c r="Y44" i="33"/>
  <c r="I44" i="35"/>
  <c r="AF44" i="35" s="1"/>
  <c r="Z44" i="35"/>
  <c r="T44" i="35"/>
  <c r="AH44" i="33"/>
  <c r="V44" i="33"/>
  <c r="P44" i="35"/>
  <c r="E44" i="35"/>
  <c r="AI44" i="33"/>
  <c r="W44" i="33"/>
  <c r="AJ44" i="33"/>
  <c r="X44" i="33"/>
  <c r="U44" i="33"/>
  <c r="AG44" i="33"/>
  <c r="AL44" i="33" l="1"/>
  <c r="AM44" i="33" s="1"/>
  <c r="L44" i="49" s="1"/>
  <c r="Q44" i="35"/>
  <c r="G44" i="35" s="1"/>
  <c r="F44" i="35"/>
  <c r="J44" i="35"/>
  <c r="AG44" i="35" s="1"/>
  <c r="AA44" i="35"/>
  <c r="U44" i="35"/>
  <c r="V44" i="35" l="1"/>
  <c r="AB44" i="35"/>
  <c r="K44" i="35"/>
  <c r="AH44" i="35" s="1"/>
  <c r="X44" i="35"/>
  <c r="W44" i="35"/>
  <c r="L44" i="35"/>
  <c r="AI44" i="35" s="1"/>
  <c r="AC44" i="35"/>
  <c r="R44" i="35"/>
  <c r="AJ44" i="35" l="1"/>
  <c r="AD44" i="35"/>
  <c r="AK44" i="35" l="1"/>
  <c r="AU44" i="49" l="1"/>
  <c r="F45" i="49"/>
  <c r="D45" i="49"/>
  <c r="J44" i="49"/>
  <c r="G45" i="49"/>
  <c r="E45" i="49"/>
  <c r="C45" i="49"/>
  <c r="AS45" i="49" l="1"/>
  <c r="E45" i="51"/>
  <c r="AZ45" i="49"/>
  <c r="P45" i="49"/>
  <c r="M45" i="35"/>
  <c r="C45" i="35" s="1"/>
  <c r="AW45" i="49"/>
  <c r="O45" i="33"/>
  <c r="AP45" i="49"/>
  <c r="B45" i="51"/>
  <c r="K45" i="49"/>
  <c r="R45" i="49"/>
  <c r="M45" i="49"/>
  <c r="AR45" i="49"/>
  <c r="D45" i="51"/>
  <c r="O45" i="49"/>
  <c r="AY45" i="49"/>
  <c r="BA45" i="49"/>
  <c r="AT45" i="49"/>
  <c r="Q45" i="49"/>
  <c r="F45" i="51"/>
  <c r="AV44" i="49"/>
  <c r="N45" i="49"/>
  <c r="AQ45" i="49"/>
  <c r="C45" i="51"/>
  <c r="AX45" i="49"/>
  <c r="Q45" i="51" l="1"/>
  <c r="K45" i="51"/>
  <c r="S45" i="33"/>
  <c r="G45" i="33" s="1"/>
  <c r="AE45" i="33" s="1"/>
  <c r="P45" i="33"/>
  <c r="D45" i="33" s="1"/>
  <c r="AB45" i="33" s="1"/>
  <c r="R45" i="33"/>
  <c r="F45" i="33" s="1"/>
  <c r="AD45" i="33" s="1"/>
  <c r="Q45" i="33"/>
  <c r="E45" i="33" s="1"/>
  <c r="AC45" i="33" s="1"/>
  <c r="C45" i="33"/>
  <c r="P45" i="51"/>
  <c r="J45" i="51"/>
  <c r="H45" i="35"/>
  <c r="AE45" i="35" s="1"/>
  <c r="S45" i="35"/>
  <c r="Y45" i="35"/>
  <c r="L45" i="51"/>
  <c r="R45" i="51"/>
  <c r="N45" i="35"/>
  <c r="V45" i="49"/>
  <c r="T45" i="49"/>
  <c r="S45" i="49"/>
  <c r="U45" i="49"/>
  <c r="O45" i="51"/>
  <c r="I45" i="51"/>
  <c r="M45" i="51"/>
  <c r="H45" i="51"/>
  <c r="N45" i="51"/>
  <c r="G45" i="51"/>
  <c r="I45" i="33" l="1"/>
  <c r="H45" i="49"/>
  <c r="T45" i="33"/>
  <c r="H45" i="33"/>
  <c r="O45" i="35"/>
  <c r="D45" i="35"/>
  <c r="AA45" i="33"/>
  <c r="Z45" i="33"/>
  <c r="J45" i="33"/>
  <c r="L45" i="33"/>
  <c r="M45" i="33"/>
  <c r="K45" i="33"/>
  <c r="S45" i="51"/>
  <c r="T45" i="51" s="1"/>
  <c r="N45" i="33"/>
  <c r="Z45" i="35" l="1"/>
  <c r="I45" i="35"/>
  <c r="AF45" i="35" s="1"/>
  <c r="T45" i="35"/>
  <c r="AK45" i="33"/>
  <c r="Y45" i="33"/>
  <c r="P45" i="35"/>
  <c r="E45" i="35"/>
  <c r="AI45" i="33"/>
  <c r="W45" i="33"/>
  <c r="AG45" i="33"/>
  <c r="U45" i="33"/>
  <c r="AH45" i="33"/>
  <c r="V45" i="33"/>
  <c r="X45" i="33"/>
  <c r="AJ45" i="33"/>
  <c r="AF45" i="33"/>
  <c r="J45" i="35" l="1"/>
  <c r="AG45" i="35" s="1"/>
  <c r="U45" i="35"/>
  <c r="AA45" i="35"/>
  <c r="Q45" i="35"/>
  <c r="F45" i="35"/>
  <c r="AL45" i="33"/>
  <c r="AM45" i="33" s="1"/>
  <c r="L45" i="49" s="1"/>
  <c r="V45" i="35" l="1"/>
  <c r="AB45" i="35"/>
  <c r="K45" i="35"/>
  <c r="AH45" i="35" s="1"/>
  <c r="G45" i="35"/>
  <c r="R45" i="35"/>
  <c r="W45" i="35" l="1"/>
  <c r="AC45" i="35"/>
  <c r="AD45" i="35" s="1"/>
  <c r="L45" i="35"/>
  <c r="AI45" i="35" s="1"/>
  <c r="AJ45" i="35" s="1"/>
  <c r="X45" i="35"/>
  <c r="AK45" i="35" l="1"/>
  <c r="AU45" i="49" l="1"/>
  <c r="D46" i="49"/>
  <c r="E46" i="49"/>
  <c r="G46" i="49"/>
  <c r="J45" i="49"/>
  <c r="C46" i="49"/>
  <c r="F46" i="49"/>
  <c r="AS46" i="49" l="1"/>
  <c r="E46" i="51"/>
  <c r="AZ46" i="49"/>
  <c r="P46" i="49"/>
  <c r="AP46" i="49"/>
  <c r="B46" i="51"/>
  <c r="O46" i="33"/>
  <c r="M46" i="35"/>
  <c r="M46" i="49"/>
  <c r="R46" i="49"/>
  <c r="K46" i="49"/>
  <c r="AW46" i="49"/>
  <c r="AV45" i="49"/>
  <c r="F46" i="51"/>
  <c r="AT46" i="49"/>
  <c r="BA46" i="49"/>
  <c r="Q46" i="49"/>
  <c r="D46" i="51"/>
  <c r="AR46" i="49"/>
  <c r="AY46" i="49"/>
  <c r="O46" i="49"/>
  <c r="C46" i="51"/>
  <c r="N46" i="49"/>
  <c r="AX46" i="49"/>
  <c r="AQ46" i="49"/>
  <c r="I46" i="51" l="1"/>
  <c r="O46" i="51"/>
  <c r="M46" i="51"/>
  <c r="H46" i="51"/>
  <c r="N46" i="51"/>
  <c r="G46" i="51"/>
  <c r="L46" i="51"/>
  <c r="R46" i="51"/>
  <c r="S46" i="49"/>
  <c r="T46" i="49"/>
  <c r="U46" i="49"/>
  <c r="V46" i="49"/>
  <c r="J46" i="51"/>
  <c r="P46" i="51"/>
  <c r="C46" i="35"/>
  <c r="N46" i="35"/>
  <c r="K46" i="51"/>
  <c r="Q46" i="51"/>
  <c r="C46" i="33"/>
  <c r="S46" i="33"/>
  <c r="G46" i="33" s="1"/>
  <c r="AE46" i="33" s="1"/>
  <c r="P46" i="33"/>
  <c r="D46" i="33" s="1"/>
  <c r="AB46" i="33" s="1"/>
  <c r="Q46" i="33"/>
  <c r="E46" i="33" s="1"/>
  <c r="AC46" i="33" s="1"/>
  <c r="R46" i="33"/>
  <c r="F46" i="33" s="1"/>
  <c r="AD46" i="33" s="1"/>
  <c r="I46" i="33" l="1"/>
  <c r="H46" i="49"/>
  <c r="H46" i="33"/>
  <c r="T46" i="33"/>
  <c r="O46" i="35"/>
  <c r="D46" i="35"/>
  <c r="L46" i="33"/>
  <c r="H46" i="35"/>
  <c r="AE46" i="35" s="1"/>
  <c r="Y46" i="35"/>
  <c r="S46" i="35"/>
  <c r="K46" i="33"/>
  <c r="N46" i="33"/>
  <c r="S46" i="51"/>
  <c r="T46" i="51" s="1"/>
  <c r="AA46" i="33"/>
  <c r="Z46" i="33"/>
  <c r="J46" i="33"/>
  <c r="M46" i="33"/>
  <c r="AF46" i="33" l="1"/>
  <c r="AG46" i="33"/>
  <c r="U46" i="33"/>
  <c r="AK46" i="33"/>
  <c r="Y46" i="33"/>
  <c r="AI46" i="33"/>
  <c r="W46" i="33"/>
  <c r="AJ46" i="33"/>
  <c r="X46" i="33"/>
  <c r="Z46" i="35"/>
  <c r="I46" i="35"/>
  <c r="AF46" i="35" s="1"/>
  <c r="T46" i="35"/>
  <c r="AH46" i="33"/>
  <c r="V46" i="33"/>
  <c r="P46" i="35"/>
  <c r="E46" i="35"/>
  <c r="Q46" i="35" l="1"/>
  <c r="G46" i="35" s="1"/>
  <c r="F46" i="35"/>
  <c r="AL46" i="33"/>
  <c r="J46" i="35"/>
  <c r="AG46" i="35" s="1"/>
  <c r="U46" i="35"/>
  <c r="AA46" i="35"/>
  <c r="X46" i="35" l="1"/>
  <c r="R46" i="35"/>
  <c r="AM46" i="33"/>
  <c r="L46" i="49" s="1"/>
  <c r="AB46" i="35"/>
  <c r="K46" i="35"/>
  <c r="AH46" i="35" s="1"/>
  <c r="V46" i="35"/>
  <c r="L46" i="35"/>
  <c r="AI46" i="35" s="1"/>
  <c r="AC46" i="35"/>
  <c r="W46" i="35"/>
  <c r="AD46" i="35" l="1"/>
  <c r="AJ46" i="35"/>
  <c r="AK46" i="35" l="1"/>
  <c r="AU46" i="49"/>
  <c r="D47" i="49"/>
  <c r="C47" i="49"/>
  <c r="E47" i="49"/>
  <c r="G47" i="49"/>
  <c r="J46" i="49"/>
  <c r="F47" i="49"/>
  <c r="E47" i="51" l="1"/>
  <c r="AZ47" i="49"/>
  <c r="AS47" i="49"/>
  <c r="P47" i="49"/>
  <c r="AV46" i="49"/>
  <c r="F47" i="51"/>
  <c r="Q47" i="49"/>
  <c r="BA47" i="49"/>
  <c r="AT47" i="49"/>
  <c r="D47" i="51"/>
  <c r="AR47" i="49"/>
  <c r="AY47" i="49"/>
  <c r="O47" i="49"/>
  <c r="AP47" i="49"/>
  <c r="R47" i="49"/>
  <c r="B47" i="51"/>
  <c r="M47" i="49"/>
  <c r="O47" i="33"/>
  <c r="M47" i="35"/>
  <c r="C47" i="35" s="1"/>
  <c r="K47" i="49"/>
  <c r="AW47" i="49"/>
  <c r="C47" i="51"/>
  <c r="N47" i="49"/>
  <c r="AQ47" i="49"/>
  <c r="AX47" i="49"/>
  <c r="H47" i="35" l="1"/>
  <c r="AE47" i="35" s="1"/>
  <c r="S47" i="35"/>
  <c r="Y47" i="35"/>
  <c r="C47" i="33"/>
  <c r="S47" i="33"/>
  <c r="G47" i="33" s="1"/>
  <c r="AE47" i="33" s="1"/>
  <c r="P47" i="33"/>
  <c r="D47" i="33" s="1"/>
  <c r="AB47" i="33" s="1"/>
  <c r="Q47" i="33"/>
  <c r="E47" i="33" s="1"/>
  <c r="AC47" i="33" s="1"/>
  <c r="R47" i="33"/>
  <c r="F47" i="33" s="1"/>
  <c r="AD47" i="33" s="1"/>
  <c r="J47" i="51"/>
  <c r="P47" i="51"/>
  <c r="N47" i="35"/>
  <c r="R47" i="51"/>
  <c r="L47" i="51"/>
  <c r="H47" i="51"/>
  <c r="G47" i="51"/>
  <c r="M47" i="51"/>
  <c r="N47" i="51"/>
  <c r="U47" i="49"/>
  <c r="V47" i="49"/>
  <c r="S47" i="49"/>
  <c r="T47" i="49"/>
  <c r="I47" i="51"/>
  <c r="O47" i="51"/>
  <c r="K47" i="51"/>
  <c r="Q47" i="51"/>
  <c r="H47" i="49" l="1"/>
  <c r="I47" i="33"/>
  <c r="H47" i="33"/>
  <c r="K47" i="33"/>
  <c r="N47" i="33"/>
  <c r="O47" i="35"/>
  <c r="D47" i="35"/>
  <c r="J47" i="33"/>
  <c r="AA47" i="33"/>
  <c r="Z47" i="33"/>
  <c r="S47" i="51"/>
  <c r="T47" i="51" s="1"/>
  <c r="M47" i="33"/>
  <c r="T47" i="33"/>
  <c r="L47" i="33"/>
  <c r="AG47" i="33" l="1"/>
  <c r="U47" i="33"/>
  <c r="AI47" i="33"/>
  <c r="W47" i="33"/>
  <c r="I47" i="35"/>
  <c r="AF47" i="35" s="1"/>
  <c r="Z47" i="35"/>
  <c r="T47" i="35"/>
  <c r="P47" i="35"/>
  <c r="E47" i="35"/>
  <c r="AJ47" i="33"/>
  <c r="X47" i="33"/>
  <c r="AK47" i="33"/>
  <c r="Y47" i="33"/>
  <c r="AH47" i="33"/>
  <c r="V47" i="33"/>
  <c r="AF47" i="33"/>
  <c r="AL47" i="33" l="1"/>
  <c r="AM47" i="33" s="1"/>
  <c r="L47" i="49" s="1"/>
  <c r="Q47" i="35"/>
  <c r="G47" i="35" s="1"/>
  <c r="F47" i="35"/>
  <c r="AA47" i="35"/>
  <c r="J47" i="35"/>
  <c r="AG47" i="35" s="1"/>
  <c r="U47" i="35"/>
  <c r="X47" i="35" l="1"/>
  <c r="R47" i="35"/>
  <c r="AB47" i="35"/>
  <c r="K47" i="35"/>
  <c r="AH47" i="35" s="1"/>
  <c r="V47" i="35"/>
  <c r="L47" i="35"/>
  <c r="AI47" i="35" s="1"/>
  <c r="W47" i="35"/>
  <c r="AC47" i="35"/>
  <c r="AD47" i="35" l="1"/>
  <c r="AJ47" i="35"/>
  <c r="AK47" i="35" l="1"/>
  <c r="AU47" i="49"/>
  <c r="G48" i="49"/>
  <c r="J47" i="49"/>
  <c r="D48" i="49"/>
  <c r="C48" i="49"/>
  <c r="E48" i="49"/>
  <c r="F48" i="49"/>
  <c r="AS48" i="49" l="1"/>
  <c r="E48" i="51"/>
  <c r="P48" i="49"/>
  <c r="AZ48" i="49"/>
  <c r="D48" i="51"/>
  <c r="AY48" i="49"/>
  <c r="O48" i="49"/>
  <c r="AR48" i="49"/>
  <c r="AP48" i="49"/>
  <c r="K48" i="49"/>
  <c r="O48" i="33"/>
  <c r="AW48" i="49"/>
  <c r="M48" i="35"/>
  <c r="B48" i="51"/>
  <c r="M48" i="49"/>
  <c r="R48" i="49"/>
  <c r="AQ48" i="49"/>
  <c r="C48" i="51"/>
  <c r="N48" i="49"/>
  <c r="AX48" i="49"/>
  <c r="AV47" i="49"/>
  <c r="AT48" i="49"/>
  <c r="BA48" i="49"/>
  <c r="F48" i="51"/>
  <c r="Q48" i="49"/>
  <c r="O48" i="51" l="1"/>
  <c r="I48" i="51"/>
  <c r="N48" i="35"/>
  <c r="C48" i="33"/>
  <c r="Q48" i="33"/>
  <c r="E48" i="33" s="1"/>
  <c r="AC48" i="33" s="1"/>
  <c r="S48" i="33"/>
  <c r="G48" i="33" s="1"/>
  <c r="AE48" i="33" s="1"/>
  <c r="P48" i="33"/>
  <c r="D48" i="33" s="1"/>
  <c r="AB48" i="33" s="1"/>
  <c r="R48" i="33"/>
  <c r="F48" i="33" s="1"/>
  <c r="AD48" i="33" s="1"/>
  <c r="J48" i="51"/>
  <c r="P48" i="51"/>
  <c r="C48" i="35"/>
  <c r="L48" i="51"/>
  <c r="R48" i="51"/>
  <c r="K48" i="51"/>
  <c r="Q48" i="51"/>
  <c r="V48" i="49"/>
  <c r="U48" i="49"/>
  <c r="S48" i="49"/>
  <c r="T48" i="49"/>
  <c r="N48" i="51"/>
  <c r="M48" i="51"/>
  <c r="H48" i="51"/>
  <c r="G48" i="51"/>
  <c r="I48" i="33" l="1"/>
  <c r="H48" i="49"/>
  <c r="H48" i="33"/>
  <c r="L48" i="33"/>
  <c r="Y48" i="35"/>
  <c r="H48" i="35"/>
  <c r="AE48" i="35" s="1"/>
  <c r="S48" i="35"/>
  <c r="J48" i="33"/>
  <c r="AA48" i="33"/>
  <c r="Z48" i="33"/>
  <c r="O48" i="35"/>
  <c r="D48" i="35"/>
  <c r="M48" i="33"/>
  <c r="N48" i="33"/>
  <c r="T48" i="33"/>
  <c r="S48" i="51"/>
  <c r="T48" i="51" s="1"/>
  <c r="K48" i="33"/>
  <c r="Z48" i="35" l="1"/>
  <c r="I48" i="35"/>
  <c r="AF48" i="35" s="1"/>
  <c r="T48" i="35"/>
  <c r="AK48" i="33"/>
  <c r="Y48" i="33"/>
  <c r="AJ48" i="33"/>
  <c r="X48" i="33"/>
  <c r="AH48" i="33"/>
  <c r="V48" i="33"/>
  <c r="P48" i="35"/>
  <c r="E48" i="35"/>
  <c r="AI48" i="33"/>
  <c r="W48" i="33"/>
  <c r="AF48" i="33"/>
  <c r="AG48" i="33"/>
  <c r="U48" i="33"/>
  <c r="AA48" i="35" l="1"/>
  <c r="J48" i="35"/>
  <c r="AG48" i="35" s="1"/>
  <c r="U48" i="35"/>
  <c r="Q48" i="35"/>
  <c r="F48" i="35"/>
  <c r="AL48" i="33"/>
  <c r="AM48" i="33" s="1"/>
  <c r="L48" i="49" s="1"/>
  <c r="V48" i="35" l="1"/>
  <c r="AB48" i="35"/>
  <c r="K48" i="35"/>
  <c r="AH48" i="35" s="1"/>
  <c r="G48" i="35"/>
  <c r="X48" i="35" s="1"/>
  <c r="R48" i="35"/>
  <c r="L48" i="35" l="1"/>
  <c r="AI48" i="35" s="1"/>
  <c r="AJ48" i="35" s="1"/>
  <c r="W48" i="35"/>
  <c r="AC48" i="35"/>
  <c r="AD48" i="35" s="1"/>
  <c r="AK48" i="35" l="1"/>
  <c r="AU48" i="49" l="1"/>
  <c r="G49" i="49"/>
  <c r="E49" i="49"/>
  <c r="D49" i="49"/>
  <c r="F49" i="49"/>
  <c r="C49" i="49"/>
  <c r="J48" i="49"/>
  <c r="AV48" i="49" l="1"/>
  <c r="AP49" i="49"/>
  <c r="M49" i="35"/>
  <c r="M49" i="49"/>
  <c r="K49" i="49"/>
  <c r="R49" i="49"/>
  <c r="B49" i="51"/>
  <c r="O49" i="33"/>
  <c r="C49" i="33" s="1"/>
  <c r="AW49" i="49"/>
  <c r="AS49" i="49"/>
  <c r="E49" i="51"/>
  <c r="AZ49" i="49"/>
  <c r="P49" i="49"/>
  <c r="AQ49" i="49"/>
  <c r="AX49" i="49"/>
  <c r="N49" i="49"/>
  <c r="C49" i="51"/>
  <c r="O49" i="49"/>
  <c r="AY49" i="49"/>
  <c r="D49" i="51"/>
  <c r="AR49" i="49"/>
  <c r="AT49" i="49"/>
  <c r="Q49" i="49"/>
  <c r="BA49" i="49"/>
  <c r="F49" i="51"/>
  <c r="J49" i="33" l="1"/>
  <c r="AA49" i="33"/>
  <c r="J49" i="51"/>
  <c r="P49" i="51"/>
  <c r="N49" i="35"/>
  <c r="L49" i="51"/>
  <c r="R49" i="51"/>
  <c r="K49" i="51"/>
  <c r="Q49" i="51"/>
  <c r="C49" i="35"/>
  <c r="O49" i="51"/>
  <c r="I49" i="51"/>
  <c r="H49" i="51"/>
  <c r="G49" i="51"/>
  <c r="M49" i="51"/>
  <c r="N49" i="51"/>
  <c r="R49" i="33"/>
  <c r="F49" i="33" s="1"/>
  <c r="AD49" i="33" s="1"/>
  <c r="P49" i="33"/>
  <c r="D49" i="33" s="1"/>
  <c r="AB49" i="33" s="1"/>
  <c r="S49" i="33"/>
  <c r="G49" i="33" s="1"/>
  <c r="AE49" i="33" s="1"/>
  <c r="Q49" i="33"/>
  <c r="E49" i="33" s="1"/>
  <c r="AC49" i="33" s="1"/>
  <c r="U49" i="49"/>
  <c r="V49" i="49"/>
  <c r="S49" i="49"/>
  <c r="T49" i="49"/>
  <c r="H49" i="49" l="1"/>
  <c r="I49" i="33"/>
  <c r="H49" i="33"/>
  <c r="T49" i="33"/>
  <c r="AG49" i="33"/>
  <c r="U49" i="33"/>
  <c r="O49" i="35"/>
  <c r="D49" i="35"/>
  <c r="N49" i="33"/>
  <c r="K49" i="33"/>
  <c r="Y49" i="35"/>
  <c r="H49" i="35"/>
  <c r="AE49" i="35" s="1"/>
  <c r="S49" i="35"/>
  <c r="M49" i="33"/>
  <c r="Z49" i="33"/>
  <c r="L49" i="33"/>
  <c r="S49" i="51"/>
  <c r="T49" i="51" s="1"/>
  <c r="AF49" i="33" l="1"/>
  <c r="AH49" i="33"/>
  <c r="V49" i="33"/>
  <c r="AK49" i="33"/>
  <c r="Y49" i="33"/>
  <c r="AJ49" i="33"/>
  <c r="X49" i="33"/>
  <c r="Z49" i="35"/>
  <c r="I49" i="35"/>
  <c r="AF49" i="35" s="1"/>
  <c r="T49" i="35"/>
  <c r="P49" i="35"/>
  <c r="E49" i="35"/>
  <c r="AI49" i="33"/>
  <c r="W49" i="33"/>
  <c r="AL49" i="33" l="1"/>
  <c r="AM49" i="33" s="1"/>
  <c r="L49" i="49" s="1"/>
  <c r="AA49" i="35"/>
  <c r="J49" i="35"/>
  <c r="AG49" i="35" s="1"/>
  <c r="U49" i="35"/>
  <c r="Q49" i="35"/>
  <c r="G49" i="35" s="1"/>
  <c r="F49" i="35"/>
  <c r="X49" i="35" l="1"/>
  <c r="K49" i="35"/>
  <c r="AH49" i="35" s="1"/>
  <c r="AB49" i="35"/>
  <c r="V49" i="35"/>
  <c r="L49" i="35"/>
  <c r="AI49" i="35" s="1"/>
  <c r="AC49" i="35"/>
  <c r="W49" i="35"/>
  <c r="R49" i="35"/>
  <c r="AD49" i="35" l="1"/>
  <c r="AJ49" i="35"/>
  <c r="AK49" i="35" l="1"/>
  <c r="AU49" i="49"/>
  <c r="C50" i="49"/>
  <c r="J49" i="49"/>
  <c r="D50" i="49"/>
  <c r="G50" i="49"/>
  <c r="F50" i="49"/>
  <c r="E50" i="49"/>
  <c r="B50" i="51" l="1"/>
  <c r="AP50" i="49"/>
  <c r="R50" i="49"/>
  <c r="AW50" i="49"/>
  <c r="O50" i="33"/>
  <c r="M50" i="49"/>
  <c r="M50" i="35"/>
  <c r="C50" i="35" s="1"/>
  <c r="K50" i="49"/>
  <c r="AR50" i="49"/>
  <c r="O50" i="49"/>
  <c r="AY50" i="49"/>
  <c r="D50" i="51"/>
  <c r="AZ50" i="49"/>
  <c r="E50" i="51"/>
  <c r="P50" i="49"/>
  <c r="AS50" i="49"/>
  <c r="AT50" i="49"/>
  <c r="Q50" i="49"/>
  <c r="BA50" i="49"/>
  <c r="F50" i="51"/>
  <c r="C50" i="51"/>
  <c r="AQ50" i="49"/>
  <c r="AX50" i="49"/>
  <c r="N50" i="49"/>
  <c r="AV49" i="49"/>
  <c r="Y50" i="35" l="1"/>
  <c r="S50" i="35"/>
  <c r="H50" i="35"/>
  <c r="AE50" i="35" s="1"/>
  <c r="O50" i="51"/>
  <c r="I50" i="51"/>
  <c r="R50" i="51"/>
  <c r="L50" i="51"/>
  <c r="C50" i="33"/>
  <c r="S50" i="33"/>
  <c r="G50" i="33" s="1"/>
  <c r="AE50" i="33" s="1"/>
  <c r="R50" i="33"/>
  <c r="F50" i="33" s="1"/>
  <c r="AD50" i="33" s="1"/>
  <c r="P50" i="33"/>
  <c r="D50" i="33" s="1"/>
  <c r="AB50" i="33" s="1"/>
  <c r="Q50" i="33"/>
  <c r="E50" i="33" s="1"/>
  <c r="AC50" i="33" s="1"/>
  <c r="Q50" i="51"/>
  <c r="K50" i="51"/>
  <c r="V50" i="49"/>
  <c r="T50" i="49"/>
  <c r="U50" i="49"/>
  <c r="S50" i="49"/>
  <c r="J50" i="51"/>
  <c r="P50" i="51"/>
  <c r="G50" i="51"/>
  <c r="N50" i="51"/>
  <c r="M50" i="51"/>
  <c r="H50" i="51"/>
  <c r="N50" i="35"/>
  <c r="I50" i="33" l="1"/>
  <c r="H50" i="49"/>
  <c r="H50" i="33"/>
  <c r="S50" i="51"/>
  <c r="T50" i="51" s="1"/>
  <c r="T50" i="33"/>
  <c r="L50" i="33"/>
  <c r="K50" i="33"/>
  <c r="O50" i="35"/>
  <c r="D50" i="35"/>
  <c r="M50" i="33"/>
  <c r="N50" i="33"/>
  <c r="J50" i="33"/>
  <c r="AA50" i="33"/>
  <c r="Z50" i="33"/>
  <c r="AF50" i="33" l="1"/>
  <c r="AK50" i="33"/>
  <c r="Y50" i="33"/>
  <c r="AH50" i="33"/>
  <c r="V50" i="33"/>
  <c r="AI50" i="33"/>
  <c r="W50" i="33"/>
  <c r="Z50" i="35"/>
  <c r="I50" i="35"/>
  <c r="AF50" i="35" s="1"/>
  <c r="T50" i="35"/>
  <c r="P50" i="35"/>
  <c r="E50" i="35"/>
  <c r="AG50" i="33"/>
  <c r="U50" i="33"/>
  <c r="AJ50" i="33"/>
  <c r="X50" i="33"/>
  <c r="AL50" i="33" l="1"/>
  <c r="AM50" i="33" s="1"/>
  <c r="L50" i="49" s="1"/>
  <c r="Q50" i="35"/>
  <c r="F50" i="35"/>
  <c r="J50" i="35"/>
  <c r="AG50" i="35" s="1"/>
  <c r="AA50" i="35"/>
  <c r="U50" i="35"/>
  <c r="AB50" i="35" l="1"/>
  <c r="V50" i="35"/>
  <c r="K50" i="35"/>
  <c r="AH50" i="35" s="1"/>
  <c r="G50" i="35"/>
  <c r="R50" i="35"/>
  <c r="W50" i="35" l="1"/>
  <c r="AC50" i="35"/>
  <c r="AD50" i="35" s="1"/>
  <c r="L50" i="35"/>
  <c r="AI50" i="35" s="1"/>
  <c r="AJ50" i="35" s="1"/>
  <c r="X50" i="35"/>
  <c r="AK50" i="35" l="1"/>
  <c r="AU50" i="49"/>
  <c r="D51" i="49"/>
  <c r="F51" i="49"/>
  <c r="E51" i="49"/>
  <c r="J50" i="49"/>
  <c r="G51" i="49"/>
  <c r="C51" i="49"/>
  <c r="M51" i="35" l="1"/>
  <c r="C51" i="35" s="1"/>
  <c r="O51" i="33"/>
  <c r="C51" i="33" s="1"/>
  <c r="AW51" i="49"/>
  <c r="K51" i="49"/>
  <c r="B51" i="51"/>
  <c r="M51" i="49"/>
  <c r="R51" i="49"/>
  <c r="AP51" i="49"/>
  <c r="AV50" i="49"/>
  <c r="AZ51" i="49"/>
  <c r="AS51" i="49"/>
  <c r="E51" i="51"/>
  <c r="P51" i="49"/>
  <c r="AT51" i="49"/>
  <c r="F51" i="51"/>
  <c r="Q51" i="49"/>
  <c r="BA51" i="49"/>
  <c r="AY51" i="49"/>
  <c r="O51" i="49"/>
  <c r="D51" i="51"/>
  <c r="AR51" i="49"/>
  <c r="AQ51" i="49"/>
  <c r="C51" i="51"/>
  <c r="N51" i="49"/>
  <c r="AX51" i="49"/>
  <c r="T51" i="49" l="1"/>
  <c r="U51" i="49"/>
  <c r="S51" i="49"/>
  <c r="V51" i="49"/>
  <c r="J51" i="51"/>
  <c r="P51" i="51"/>
  <c r="H51" i="51"/>
  <c r="N51" i="51"/>
  <c r="M51" i="51"/>
  <c r="G51" i="51"/>
  <c r="K51" i="51"/>
  <c r="Q51" i="51"/>
  <c r="I51" i="51"/>
  <c r="O51" i="51"/>
  <c r="J51" i="33"/>
  <c r="AA51" i="33"/>
  <c r="Q51" i="33"/>
  <c r="E51" i="33" s="1"/>
  <c r="AC51" i="33" s="1"/>
  <c r="S51" i="33"/>
  <c r="G51" i="33" s="1"/>
  <c r="AE51" i="33" s="1"/>
  <c r="P51" i="33"/>
  <c r="D51" i="33" s="1"/>
  <c r="AB51" i="33" s="1"/>
  <c r="R51" i="33"/>
  <c r="F51" i="33" s="1"/>
  <c r="AD51" i="33" s="1"/>
  <c r="H51" i="35"/>
  <c r="AE51" i="35" s="1"/>
  <c r="S51" i="35"/>
  <c r="Y51" i="35"/>
  <c r="R51" i="51"/>
  <c r="L51" i="51"/>
  <c r="N51" i="35"/>
  <c r="H51" i="49" l="1"/>
  <c r="I51" i="33"/>
  <c r="Z51" i="33"/>
  <c r="H51" i="33"/>
  <c r="S51" i="51"/>
  <c r="T51" i="51" s="1"/>
  <c r="T51" i="33"/>
  <c r="AG51" i="33"/>
  <c r="U51" i="33"/>
  <c r="O51" i="35"/>
  <c r="D51" i="35"/>
  <c r="M51" i="33"/>
  <c r="K51" i="33"/>
  <c r="N51" i="33"/>
  <c r="L51" i="33"/>
  <c r="P51" i="35" l="1"/>
  <c r="E51" i="35"/>
  <c r="AF51" i="33"/>
  <c r="AH51" i="33"/>
  <c r="V51" i="33"/>
  <c r="AI51" i="33"/>
  <c r="W51" i="33"/>
  <c r="AJ51" i="33"/>
  <c r="X51" i="33"/>
  <c r="Z51" i="35"/>
  <c r="I51" i="35"/>
  <c r="AF51" i="35" s="1"/>
  <c r="T51" i="35"/>
  <c r="AK51" i="33"/>
  <c r="Y51" i="33"/>
  <c r="AL51" i="33" l="1"/>
  <c r="AM51" i="33" s="1"/>
  <c r="L51" i="49" s="1"/>
  <c r="AA51" i="35"/>
  <c r="U51" i="35"/>
  <c r="J51" i="35"/>
  <c r="AG51" i="35" s="1"/>
  <c r="Q51" i="35"/>
  <c r="F51" i="35"/>
  <c r="AB51" i="35" l="1"/>
  <c r="K51" i="35"/>
  <c r="AH51" i="35" s="1"/>
  <c r="V51" i="35"/>
  <c r="G51" i="35"/>
  <c r="R51" i="35"/>
  <c r="AC51" i="35" l="1"/>
  <c r="AD51" i="35" s="1"/>
  <c r="L51" i="35"/>
  <c r="AI51" i="35" s="1"/>
  <c r="AJ51" i="35" s="1"/>
  <c r="W51" i="35"/>
  <c r="X51" i="35"/>
  <c r="AK51" i="35" l="1"/>
  <c r="AU51" i="49" l="1"/>
  <c r="J51" i="49"/>
  <c r="F52" i="49"/>
  <c r="E52" i="49"/>
  <c r="D52" i="49"/>
  <c r="C52" i="49"/>
  <c r="G52" i="49"/>
  <c r="AT52" i="49" l="1"/>
  <c r="F52" i="51"/>
  <c r="Q52" i="49"/>
  <c r="BA52" i="49"/>
  <c r="AX52" i="49"/>
  <c r="N52" i="49"/>
  <c r="AQ52" i="49"/>
  <c r="C52" i="51"/>
  <c r="D52" i="51"/>
  <c r="AR52" i="49"/>
  <c r="AY52" i="49"/>
  <c r="O52" i="49"/>
  <c r="AS52" i="49"/>
  <c r="AZ52" i="49"/>
  <c r="E52" i="51"/>
  <c r="P52" i="49"/>
  <c r="M52" i="35"/>
  <c r="C52" i="35" s="1"/>
  <c r="O52" i="33"/>
  <c r="C52" i="33" s="1"/>
  <c r="M52" i="49"/>
  <c r="AW52" i="49"/>
  <c r="B52" i="51"/>
  <c r="AP52" i="49"/>
  <c r="K52" i="49"/>
  <c r="R52" i="49"/>
  <c r="AV51" i="49"/>
  <c r="AA52" i="33" l="1"/>
  <c r="J52" i="33"/>
  <c r="Y52" i="35"/>
  <c r="H52" i="35"/>
  <c r="AE52" i="35" s="1"/>
  <c r="S52" i="35"/>
  <c r="V52" i="49"/>
  <c r="U52" i="49"/>
  <c r="T52" i="49"/>
  <c r="S52" i="49"/>
  <c r="Q52" i="33"/>
  <c r="E52" i="33" s="1"/>
  <c r="AC52" i="33" s="1"/>
  <c r="R52" i="33"/>
  <c r="F52" i="33" s="1"/>
  <c r="AD52" i="33" s="1"/>
  <c r="P52" i="33"/>
  <c r="D52" i="33" s="1"/>
  <c r="AB52" i="33" s="1"/>
  <c r="S52" i="33"/>
  <c r="G52" i="33" s="1"/>
  <c r="AE52" i="33" s="1"/>
  <c r="N52" i="35"/>
  <c r="J52" i="51"/>
  <c r="P52" i="51"/>
  <c r="H52" i="51"/>
  <c r="N52" i="51"/>
  <c r="G52" i="51"/>
  <c r="M52" i="51"/>
  <c r="Q52" i="51"/>
  <c r="K52" i="51"/>
  <c r="R52" i="51"/>
  <c r="L52" i="51"/>
  <c r="O52" i="51"/>
  <c r="I52" i="51"/>
  <c r="H52" i="49" l="1"/>
  <c r="I52" i="33"/>
  <c r="T52" i="33"/>
  <c r="H52" i="33"/>
  <c r="S52" i="51"/>
  <c r="T52" i="51" s="1"/>
  <c r="N52" i="33"/>
  <c r="K52" i="33"/>
  <c r="M52" i="33"/>
  <c r="L52" i="33"/>
  <c r="Z52" i="33"/>
  <c r="AG52" i="33"/>
  <c r="U52" i="33"/>
  <c r="O52" i="35"/>
  <c r="D52" i="35"/>
  <c r="Z52" i="35" l="1"/>
  <c r="T52" i="35"/>
  <c r="I52" i="35"/>
  <c r="AF52" i="35" s="1"/>
  <c r="P52" i="35"/>
  <c r="E52" i="35"/>
  <c r="AF52" i="33"/>
  <c r="AJ52" i="33"/>
  <c r="X52" i="33"/>
  <c r="AH52" i="33"/>
  <c r="V52" i="33"/>
  <c r="AI52" i="33"/>
  <c r="W52" i="33"/>
  <c r="AK52" i="33"/>
  <c r="Y52" i="33"/>
  <c r="AL52" i="33" l="1"/>
  <c r="AM52" i="33" s="1"/>
  <c r="L52" i="49" s="1"/>
  <c r="AA52" i="35"/>
  <c r="U52" i="35"/>
  <c r="J52" i="35"/>
  <c r="AG52" i="35" s="1"/>
  <c r="Q52" i="35"/>
  <c r="F52" i="35"/>
  <c r="AB52" i="35" l="1"/>
  <c r="V52" i="35"/>
  <c r="K52" i="35"/>
  <c r="AH52" i="35" s="1"/>
  <c r="G52" i="35"/>
  <c r="R52" i="35"/>
  <c r="L52" i="35" l="1"/>
  <c r="AI52" i="35" s="1"/>
  <c r="AJ52" i="35" s="1"/>
  <c r="AC52" i="35"/>
  <c r="AD52" i="35" s="1"/>
  <c r="W52" i="35"/>
  <c r="X52" i="35"/>
  <c r="AK52" i="35" l="1"/>
  <c r="AU52" i="49" l="1"/>
  <c r="E53" i="49"/>
  <c r="F53" i="49"/>
  <c r="D53" i="49"/>
  <c r="G53" i="49"/>
  <c r="J52" i="49"/>
  <c r="C53" i="49"/>
  <c r="M53" i="35" l="1"/>
  <c r="C53" i="35" s="1"/>
  <c r="AW53" i="49"/>
  <c r="B53" i="51"/>
  <c r="K53" i="49"/>
  <c r="AP53" i="49"/>
  <c r="R53" i="49"/>
  <c r="M53" i="49"/>
  <c r="O53" i="33"/>
  <c r="C53" i="33" s="1"/>
  <c r="AV52" i="49"/>
  <c r="BA53" i="49"/>
  <c r="Q53" i="49"/>
  <c r="AT53" i="49"/>
  <c r="F53" i="51"/>
  <c r="N53" i="49"/>
  <c r="AQ53" i="49"/>
  <c r="AX53" i="49"/>
  <c r="C53" i="51"/>
  <c r="E53" i="51"/>
  <c r="AS53" i="49"/>
  <c r="P53" i="49"/>
  <c r="AZ53" i="49"/>
  <c r="AR53" i="49"/>
  <c r="O53" i="49"/>
  <c r="D53" i="51"/>
  <c r="AY53" i="49"/>
  <c r="AA53" i="33" l="1"/>
  <c r="J53" i="33"/>
  <c r="V53" i="49"/>
  <c r="U53" i="49"/>
  <c r="T53" i="49"/>
  <c r="S53" i="49"/>
  <c r="L53" i="51"/>
  <c r="R53" i="51"/>
  <c r="Q53" i="51"/>
  <c r="K53" i="51"/>
  <c r="P53" i="51"/>
  <c r="J53" i="51"/>
  <c r="N53" i="51"/>
  <c r="M53" i="51"/>
  <c r="G53" i="51"/>
  <c r="H53" i="51"/>
  <c r="N53" i="35"/>
  <c r="O53" i="51"/>
  <c r="I53" i="51"/>
  <c r="H53" i="35"/>
  <c r="AE53" i="35" s="1"/>
  <c r="S53" i="35"/>
  <c r="Y53" i="35"/>
  <c r="R53" i="33"/>
  <c r="F53" i="33" s="1"/>
  <c r="AD53" i="33" s="1"/>
  <c r="S53" i="33"/>
  <c r="G53" i="33" s="1"/>
  <c r="AE53" i="33" s="1"/>
  <c r="Q53" i="33"/>
  <c r="E53" i="33" s="1"/>
  <c r="AC53" i="33" s="1"/>
  <c r="P53" i="33"/>
  <c r="D53" i="33" s="1"/>
  <c r="AB53" i="33" s="1"/>
  <c r="H53" i="49" l="1"/>
  <c r="I53" i="33"/>
  <c r="H53" i="33"/>
  <c r="T53" i="33"/>
  <c r="S53" i="51"/>
  <c r="T53" i="51" s="1"/>
  <c r="K53" i="33"/>
  <c r="L53" i="33"/>
  <c r="N53" i="33"/>
  <c r="Z53" i="33"/>
  <c r="M53" i="33"/>
  <c r="O53" i="35"/>
  <c r="D53" i="35"/>
  <c r="AG53" i="33"/>
  <c r="U53" i="33"/>
  <c r="AF53" i="33" l="1"/>
  <c r="AI53" i="33"/>
  <c r="W53" i="33"/>
  <c r="Z53" i="35"/>
  <c r="I53" i="35"/>
  <c r="AF53" i="35" s="1"/>
  <c r="T53" i="35"/>
  <c r="P53" i="35"/>
  <c r="E53" i="35"/>
  <c r="AH53" i="33"/>
  <c r="V53" i="33"/>
  <c r="AJ53" i="33"/>
  <c r="X53" i="33"/>
  <c r="AK53" i="33"/>
  <c r="Y53" i="33"/>
  <c r="AL53" i="33" l="1"/>
  <c r="AM53" i="33" s="1"/>
  <c r="L53" i="49" s="1"/>
  <c r="U53" i="35"/>
  <c r="AA53" i="35"/>
  <c r="J53" i="35"/>
  <c r="AG53" i="35" s="1"/>
  <c r="Q53" i="35"/>
  <c r="G53" i="35" s="1"/>
  <c r="F53" i="35"/>
  <c r="R53" i="35" l="1"/>
  <c r="L53" i="35"/>
  <c r="AI53" i="35" s="1"/>
  <c r="AC53" i="35"/>
  <c r="W53" i="35"/>
  <c r="K53" i="35"/>
  <c r="AH53" i="35" s="1"/>
  <c r="V53" i="35"/>
  <c r="AB53" i="35"/>
  <c r="X53" i="35"/>
  <c r="AD53" i="35" l="1"/>
  <c r="AJ53" i="35"/>
  <c r="AK53" i="35" l="1"/>
  <c r="AU53" i="49"/>
  <c r="J53" i="49"/>
  <c r="C54" i="49"/>
  <c r="D54" i="49"/>
  <c r="E54" i="49"/>
  <c r="G54" i="49"/>
  <c r="F54" i="49"/>
  <c r="AV53" i="49" l="1"/>
  <c r="AS54" i="49"/>
  <c r="E54" i="51"/>
  <c r="AZ54" i="49"/>
  <c r="P54" i="49"/>
  <c r="BA54" i="49"/>
  <c r="AT54" i="49"/>
  <c r="Q54" i="49"/>
  <c r="F54" i="51"/>
  <c r="O54" i="49"/>
  <c r="D54" i="51"/>
  <c r="AR54" i="49"/>
  <c r="AY54" i="49"/>
  <c r="C54" i="51"/>
  <c r="AQ54" i="49"/>
  <c r="AX54" i="49"/>
  <c r="N54" i="49"/>
  <c r="B54" i="51"/>
  <c r="K54" i="49"/>
  <c r="O54" i="33"/>
  <c r="M54" i="49"/>
  <c r="M54" i="35"/>
  <c r="C54" i="35" s="1"/>
  <c r="AW54" i="49"/>
  <c r="AP54" i="49"/>
  <c r="R54" i="49"/>
  <c r="Q54" i="33" l="1"/>
  <c r="E54" i="33" s="1"/>
  <c r="AC54" i="33" s="1"/>
  <c r="P54" i="33"/>
  <c r="D54" i="33" s="1"/>
  <c r="AB54" i="33" s="1"/>
  <c r="R54" i="33"/>
  <c r="F54" i="33" s="1"/>
  <c r="AD54" i="33" s="1"/>
  <c r="S54" i="33"/>
  <c r="G54" i="33" s="1"/>
  <c r="AE54" i="33" s="1"/>
  <c r="S54" i="49"/>
  <c r="V54" i="49"/>
  <c r="U54" i="49"/>
  <c r="T54" i="49"/>
  <c r="J54" i="51"/>
  <c r="P54" i="51"/>
  <c r="I54" i="51"/>
  <c r="O54" i="51"/>
  <c r="C54" i="33"/>
  <c r="M54" i="51"/>
  <c r="N54" i="51"/>
  <c r="G54" i="51"/>
  <c r="H54" i="51"/>
  <c r="S54" i="35"/>
  <c r="Y54" i="35"/>
  <c r="H54" i="35"/>
  <c r="AE54" i="35" s="1"/>
  <c r="N54" i="35"/>
  <c r="Q54" i="51"/>
  <c r="K54" i="51"/>
  <c r="L54" i="51"/>
  <c r="R54" i="51"/>
  <c r="I54" i="33" l="1"/>
  <c r="H54" i="49"/>
  <c r="H54" i="33"/>
  <c r="O54" i="35"/>
  <c r="D54" i="35"/>
  <c r="AA54" i="33"/>
  <c r="J54" i="33"/>
  <c r="Z54" i="33"/>
  <c r="T54" i="33"/>
  <c r="N54" i="33"/>
  <c r="K54" i="33"/>
  <c r="S54" i="51"/>
  <c r="T54" i="51" s="1"/>
  <c r="M54" i="33"/>
  <c r="L54" i="33"/>
  <c r="AF54" i="33" l="1"/>
  <c r="I54" i="35"/>
  <c r="AF54" i="35" s="1"/>
  <c r="Z54" i="35"/>
  <c r="T54" i="35"/>
  <c r="P54" i="35"/>
  <c r="E54" i="35"/>
  <c r="AI54" i="33"/>
  <c r="W54" i="33"/>
  <c r="AK54" i="33"/>
  <c r="Y54" i="33"/>
  <c r="AJ54" i="33"/>
  <c r="X54" i="33"/>
  <c r="AG54" i="33"/>
  <c r="U54" i="33"/>
  <c r="AH54" i="33"/>
  <c r="V54" i="33"/>
  <c r="AL54" i="33" l="1"/>
  <c r="AM54" i="33" s="1"/>
  <c r="L54" i="49" s="1"/>
  <c r="J54" i="35"/>
  <c r="AG54" i="35" s="1"/>
  <c r="U54" i="35"/>
  <c r="AA54" i="35"/>
  <c r="Q54" i="35"/>
  <c r="F54" i="35"/>
  <c r="V54" i="35" l="1"/>
  <c r="AB54" i="35"/>
  <c r="K54" i="35"/>
  <c r="AH54" i="35" s="1"/>
  <c r="G54" i="35"/>
  <c r="R54" i="35"/>
  <c r="AC54" i="35" l="1"/>
  <c r="AD54" i="35" s="1"/>
  <c r="L54" i="35"/>
  <c r="AI54" i="35" s="1"/>
  <c r="AJ54" i="35" s="1"/>
  <c r="W54" i="35"/>
  <c r="X54" i="35"/>
  <c r="AK54" i="35" l="1"/>
  <c r="AU54" i="49" l="1"/>
  <c r="C55" i="49"/>
  <c r="F55" i="49"/>
  <c r="E55" i="49"/>
  <c r="J54" i="49"/>
  <c r="D55" i="49"/>
  <c r="G55" i="49"/>
  <c r="B55" i="51" l="1"/>
  <c r="R55" i="49"/>
  <c r="AP55" i="49"/>
  <c r="O55" i="33"/>
  <c r="K55" i="49"/>
  <c r="M55" i="35"/>
  <c r="C55" i="35" s="1"/>
  <c r="M55" i="49"/>
  <c r="AW55" i="49"/>
  <c r="C55" i="51"/>
  <c r="AQ55" i="49"/>
  <c r="AX55" i="49"/>
  <c r="N55" i="49"/>
  <c r="AV54" i="49"/>
  <c r="O55" i="49"/>
  <c r="AY55" i="49"/>
  <c r="AR55" i="49"/>
  <c r="D55" i="51"/>
  <c r="AT55" i="49"/>
  <c r="F55" i="51"/>
  <c r="BA55" i="49"/>
  <c r="Q55" i="49"/>
  <c r="AS55" i="49"/>
  <c r="E55" i="51"/>
  <c r="AZ55" i="49"/>
  <c r="P55" i="49"/>
  <c r="I55" i="51" l="1"/>
  <c r="O55" i="51"/>
  <c r="S55" i="35"/>
  <c r="Y55" i="35"/>
  <c r="H55" i="35"/>
  <c r="AE55" i="35" s="1"/>
  <c r="N55" i="35"/>
  <c r="R55" i="51"/>
  <c r="L55" i="51"/>
  <c r="C55" i="33"/>
  <c r="S55" i="33"/>
  <c r="G55" i="33" s="1"/>
  <c r="AE55" i="33" s="1"/>
  <c r="P55" i="33"/>
  <c r="D55" i="33" s="1"/>
  <c r="AB55" i="33" s="1"/>
  <c r="R55" i="33"/>
  <c r="F55" i="33" s="1"/>
  <c r="AD55" i="33" s="1"/>
  <c r="Q55" i="33"/>
  <c r="E55" i="33" s="1"/>
  <c r="AC55" i="33" s="1"/>
  <c r="S55" i="49"/>
  <c r="T55" i="49"/>
  <c r="U55" i="49"/>
  <c r="V55" i="49"/>
  <c r="K55" i="51"/>
  <c r="Q55" i="51"/>
  <c r="J55" i="51"/>
  <c r="P55" i="51"/>
  <c r="N55" i="51"/>
  <c r="H55" i="51"/>
  <c r="M55" i="51"/>
  <c r="G55" i="51"/>
  <c r="H55" i="49" l="1"/>
  <c r="T55" i="33"/>
  <c r="I55" i="33"/>
  <c r="H55" i="33"/>
  <c r="O55" i="35"/>
  <c r="D55" i="35"/>
  <c r="N55" i="33"/>
  <c r="L55" i="33"/>
  <c r="M55" i="33"/>
  <c r="K55" i="33"/>
  <c r="AA55" i="33"/>
  <c r="J55" i="33"/>
  <c r="Z55" i="33"/>
  <c r="S55" i="51"/>
  <c r="T55" i="51" s="1"/>
  <c r="AG55" i="33" l="1"/>
  <c r="U55" i="33"/>
  <c r="AF55" i="33"/>
  <c r="AJ55" i="33"/>
  <c r="X55" i="33"/>
  <c r="AK55" i="33"/>
  <c r="Y55" i="33"/>
  <c r="Z55" i="35"/>
  <c r="I55" i="35"/>
  <c r="AF55" i="35" s="1"/>
  <c r="T55" i="35"/>
  <c r="AI55" i="33"/>
  <c r="W55" i="33"/>
  <c r="AH55" i="33"/>
  <c r="V55" i="33"/>
  <c r="P55" i="35"/>
  <c r="E55" i="35"/>
  <c r="Q55" i="35" l="1"/>
  <c r="G55" i="35" s="1"/>
  <c r="F55" i="35"/>
  <c r="AA55" i="35"/>
  <c r="J55" i="35"/>
  <c r="AG55" i="35" s="1"/>
  <c r="U55" i="35"/>
  <c r="AL55" i="33"/>
  <c r="AM55" i="33" s="1"/>
  <c r="L55" i="49" s="1"/>
  <c r="AB55" i="35" l="1"/>
  <c r="K55" i="35"/>
  <c r="AH55" i="35" s="1"/>
  <c r="V55" i="35"/>
  <c r="X55" i="35"/>
  <c r="AC55" i="35"/>
  <c r="L55" i="35"/>
  <c r="AI55" i="35" s="1"/>
  <c r="W55" i="35"/>
  <c r="R55" i="35"/>
  <c r="AJ55" i="35" l="1"/>
  <c r="AD55" i="35"/>
  <c r="AK55" i="35" l="1"/>
  <c r="AU55" i="49" l="1"/>
  <c r="G56" i="49"/>
  <c r="F56" i="49"/>
  <c r="D56" i="49"/>
  <c r="C56" i="49"/>
  <c r="J55" i="49"/>
  <c r="E56" i="49"/>
  <c r="BA56" i="49" l="1"/>
  <c r="F56" i="51"/>
  <c r="Q56" i="49"/>
  <c r="AT56" i="49"/>
  <c r="AY56" i="49"/>
  <c r="O56" i="49"/>
  <c r="D56" i="51"/>
  <c r="AR56" i="49"/>
  <c r="AV55" i="49"/>
  <c r="M56" i="35"/>
  <c r="C56" i="35" s="1"/>
  <c r="K56" i="49"/>
  <c r="AW56" i="49"/>
  <c r="R56" i="49"/>
  <c r="B56" i="51"/>
  <c r="AP56" i="49"/>
  <c r="O56" i="33"/>
  <c r="C56" i="33" s="1"/>
  <c r="M56" i="49"/>
  <c r="AQ56" i="49"/>
  <c r="AX56" i="49"/>
  <c r="C56" i="51"/>
  <c r="N56" i="49"/>
  <c r="AS56" i="49"/>
  <c r="P56" i="49"/>
  <c r="E56" i="51"/>
  <c r="AZ56" i="49"/>
  <c r="M56" i="51" l="1"/>
  <c r="H56" i="51"/>
  <c r="N56" i="51"/>
  <c r="G56" i="51"/>
  <c r="J56" i="51"/>
  <c r="P56" i="51"/>
  <c r="O56" i="51"/>
  <c r="I56" i="51"/>
  <c r="Y56" i="35"/>
  <c r="H56" i="35"/>
  <c r="AE56" i="35" s="1"/>
  <c r="S56" i="35"/>
  <c r="N56" i="35"/>
  <c r="R56" i="51"/>
  <c r="L56" i="51"/>
  <c r="T56" i="49"/>
  <c r="S56" i="49"/>
  <c r="V56" i="49"/>
  <c r="U56" i="49"/>
  <c r="J56" i="33"/>
  <c r="AA56" i="33"/>
  <c r="Q56" i="51"/>
  <c r="K56" i="51"/>
  <c r="R56" i="33"/>
  <c r="F56" i="33" s="1"/>
  <c r="AD56" i="33" s="1"/>
  <c r="S56" i="33"/>
  <c r="G56" i="33" s="1"/>
  <c r="AE56" i="33" s="1"/>
  <c r="P56" i="33"/>
  <c r="D56" i="33" s="1"/>
  <c r="AB56" i="33" s="1"/>
  <c r="Q56" i="33"/>
  <c r="E56" i="33" s="1"/>
  <c r="AC56" i="33" s="1"/>
  <c r="H56" i="49" l="1"/>
  <c r="I56" i="33"/>
  <c r="H56" i="33"/>
  <c r="Z56" i="33"/>
  <c r="T56" i="33"/>
  <c r="L56" i="33"/>
  <c r="O56" i="35"/>
  <c r="D56" i="35"/>
  <c r="K56" i="33"/>
  <c r="N56" i="33"/>
  <c r="S56" i="51"/>
  <c r="T56" i="51" s="1"/>
  <c r="AG56" i="33"/>
  <c r="U56" i="33"/>
  <c r="M56" i="33"/>
  <c r="AF56" i="33" l="1"/>
  <c r="AJ56" i="33"/>
  <c r="X56" i="33"/>
  <c r="AK56" i="33"/>
  <c r="Y56" i="33"/>
  <c r="AH56" i="33"/>
  <c r="V56" i="33"/>
  <c r="Z56" i="35"/>
  <c r="I56" i="35"/>
  <c r="AF56" i="35" s="1"/>
  <c r="T56" i="35"/>
  <c r="P56" i="35"/>
  <c r="E56" i="35"/>
  <c r="AI56" i="33"/>
  <c r="W56" i="33"/>
  <c r="AL56" i="33" l="1"/>
  <c r="AM56" i="33" s="1"/>
  <c r="L56" i="49" s="1"/>
  <c r="J56" i="35"/>
  <c r="AG56" i="35" s="1"/>
  <c r="U56" i="35"/>
  <c r="AA56" i="35"/>
  <c r="Q56" i="35"/>
  <c r="F56" i="35"/>
  <c r="G56" i="35" l="1"/>
  <c r="R56" i="35"/>
  <c r="V56" i="35"/>
  <c r="AB56" i="35"/>
  <c r="K56" i="35"/>
  <c r="AH56" i="35" s="1"/>
  <c r="W56" i="35" l="1"/>
  <c r="AC56" i="35"/>
  <c r="AD56" i="35" s="1"/>
  <c r="L56" i="35"/>
  <c r="AI56" i="35" s="1"/>
  <c r="AJ56" i="35" s="1"/>
  <c r="X56" i="35"/>
  <c r="AK56" i="35" l="1"/>
  <c r="AU56" i="49" l="1"/>
  <c r="J56" i="49"/>
  <c r="C57" i="49"/>
  <c r="G57" i="49"/>
  <c r="D57" i="49"/>
  <c r="F57" i="49"/>
  <c r="E57" i="49"/>
  <c r="AV56" i="49" l="1"/>
  <c r="AY57" i="49"/>
  <c r="O57" i="49"/>
  <c r="D57" i="51"/>
  <c r="AR57" i="49"/>
  <c r="AS57" i="49"/>
  <c r="AZ57" i="49"/>
  <c r="E57" i="51"/>
  <c r="P57" i="49"/>
  <c r="C57" i="51"/>
  <c r="AX57" i="49"/>
  <c r="AQ57" i="49"/>
  <c r="N57" i="49"/>
  <c r="AT57" i="49"/>
  <c r="F57" i="51"/>
  <c r="BA57" i="49"/>
  <c r="Q57" i="49"/>
  <c r="M57" i="49"/>
  <c r="M57" i="35"/>
  <c r="C57" i="35" s="1"/>
  <c r="AW57" i="49"/>
  <c r="AP57" i="49"/>
  <c r="B57" i="51"/>
  <c r="K57" i="49"/>
  <c r="O57" i="33"/>
  <c r="R57" i="49"/>
  <c r="O57" i="51" l="1"/>
  <c r="I57" i="51"/>
  <c r="P57" i="51"/>
  <c r="J57" i="51"/>
  <c r="M57" i="51"/>
  <c r="H57" i="51"/>
  <c r="G57" i="51"/>
  <c r="N57" i="51"/>
  <c r="R57" i="51"/>
  <c r="L57" i="51"/>
  <c r="H57" i="35"/>
  <c r="AE57" i="35" s="1"/>
  <c r="S57" i="35"/>
  <c r="Y57" i="35"/>
  <c r="T57" i="49"/>
  <c r="U57" i="49"/>
  <c r="V57" i="49"/>
  <c r="S57" i="49"/>
  <c r="Q57" i="51"/>
  <c r="K57" i="51"/>
  <c r="C57" i="33"/>
  <c r="S57" i="33"/>
  <c r="G57" i="33" s="1"/>
  <c r="AE57" i="33" s="1"/>
  <c r="P57" i="33"/>
  <c r="D57" i="33" s="1"/>
  <c r="AB57" i="33" s="1"/>
  <c r="Q57" i="33"/>
  <c r="E57" i="33" s="1"/>
  <c r="AC57" i="33" s="1"/>
  <c r="R57" i="33"/>
  <c r="F57" i="33" s="1"/>
  <c r="AD57" i="33" s="1"/>
  <c r="N57" i="35"/>
  <c r="I57" i="33" l="1"/>
  <c r="H57" i="49"/>
  <c r="S57" i="51"/>
  <c r="T57" i="51" s="1"/>
  <c r="H57" i="33"/>
  <c r="K57" i="33"/>
  <c r="O57" i="35"/>
  <c r="D57" i="35"/>
  <c r="T57" i="33"/>
  <c r="N57" i="33"/>
  <c r="J57" i="33"/>
  <c r="AA57" i="33"/>
  <c r="Z57" i="33"/>
  <c r="M57" i="33"/>
  <c r="L57" i="33"/>
  <c r="AI57" i="33" l="1"/>
  <c r="W57" i="33"/>
  <c r="AJ57" i="33"/>
  <c r="X57" i="33"/>
  <c r="Z57" i="35"/>
  <c r="I57" i="35"/>
  <c r="AF57" i="35" s="1"/>
  <c r="T57" i="35"/>
  <c r="P57" i="35"/>
  <c r="E57" i="35"/>
  <c r="AH57" i="33"/>
  <c r="V57" i="33"/>
  <c r="AG57" i="33"/>
  <c r="U57" i="33"/>
  <c r="AF57" i="33"/>
  <c r="AK57" i="33"/>
  <c r="Y57" i="33"/>
  <c r="AL57" i="33" l="1"/>
  <c r="AM57" i="33" s="1"/>
  <c r="L57" i="49" s="1"/>
  <c r="J57" i="35"/>
  <c r="AG57" i="35" s="1"/>
  <c r="U57" i="35"/>
  <c r="AA57" i="35"/>
  <c r="Q57" i="35"/>
  <c r="G57" i="35" s="1"/>
  <c r="F57" i="35"/>
  <c r="L57" i="35" l="1"/>
  <c r="AI57" i="35" s="1"/>
  <c r="AC57" i="35"/>
  <c r="W57" i="35"/>
  <c r="V57" i="35"/>
  <c r="AB57" i="35"/>
  <c r="K57" i="35"/>
  <c r="AH57" i="35" s="1"/>
  <c r="X57" i="35"/>
  <c r="R57" i="35"/>
  <c r="AJ57" i="35" l="1"/>
  <c r="AD57" i="35"/>
  <c r="AK57" i="35" l="1"/>
  <c r="AU57" i="49"/>
  <c r="C58" i="49"/>
  <c r="J57" i="49"/>
  <c r="G58" i="49"/>
  <c r="F58" i="49"/>
  <c r="D58" i="49"/>
  <c r="E58" i="49"/>
  <c r="AR58" i="49" l="1"/>
  <c r="D58" i="51"/>
  <c r="AY58" i="49"/>
  <c r="O58" i="49"/>
  <c r="AQ58" i="49"/>
  <c r="N58" i="49"/>
  <c r="C58" i="51"/>
  <c r="AX58" i="49"/>
  <c r="P58" i="49"/>
  <c r="E58" i="51"/>
  <c r="AZ58" i="49"/>
  <c r="AS58" i="49"/>
  <c r="F58" i="51"/>
  <c r="Q58" i="49"/>
  <c r="BA58" i="49"/>
  <c r="AT58" i="49"/>
  <c r="AV57" i="49"/>
  <c r="AW58" i="49"/>
  <c r="K58" i="49"/>
  <c r="M58" i="35"/>
  <c r="M58" i="49"/>
  <c r="B58" i="51"/>
  <c r="O58" i="33"/>
  <c r="C58" i="33" s="1"/>
  <c r="AP58" i="49"/>
  <c r="R58" i="49"/>
  <c r="R58" i="51" l="1"/>
  <c r="L58" i="51"/>
  <c r="Q58" i="33"/>
  <c r="E58" i="33" s="1"/>
  <c r="AC58" i="33" s="1"/>
  <c r="P58" i="33"/>
  <c r="D58" i="33" s="1"/>
  <c r="AB58" i="33" s="1"/>
  <c r="R58" i="33"/>
  <c r="F58" i="33" s="1"/>
  <c r="AD58" i="33" s="1"/>
  <c r="S58" i="33"/>
  <c r="G58" i="33" s="1"/>
  <c r="AE58" i="33" s="1"/>
  <c r="M58" i="51"/>
  <c r="G58" i="51"/>
  <c r="N58" i="51"/>
  <c r="H58" i="51"/>
  <c r="K58" i="51"/>
  <c r="Q58" i="51"/>
  <c r="V58" i="49"/>
  <c r="S58" i="49"/>
  <c r="T58" i="49"/>
  <c r="U58" i="49"/>
  <c r="P58" i="51"/>
  <c r="J58" i="51"/>
  <c r="AA58" i="33"/>
  <c r="J58" i="33"/>
  <c r="O58" i="51"/>
  <c r="I58" i="51"/>
  <c r="N58" i="35"/>
  <c r="C58" i="35"/>
  <c r="H58" i="49" l="1"/>
  <c r="I58" i="33"/>
  <c r="T58" i="33"/>
  <c r="H58" i="33"/>
  <c r="Z58" i="33"/>
  <c r="AG58" i="33"/>
  <c r="U58" i="33"/>
  <c r="M58" i="33"/>
  <c r="Y58" i="35"/>
  <c r="S58" i="35"/>
  <c r="H58" i="35"/>
  <c r="AE58" i="35" s="1"/>
  <c r="K58" i="33"/>
  <c r="L58" i="33"/>
  <c r="N58" i="33"/>
  <c r="O58" i="35"/>
  <c r="D58" i="35"/>
  <c r="S58" i="51"/>
  <c r="T58" i="51" s="1"/>
  <c r="AF58" i="33" l="1"/>
  <c r="P58" i="35"/>
  <c r="E58" i="35"/>
  <c r="AK58" i="33"/>
  <c r="Y58" i="33"/>
  <c r="AI58" i="33"/>
  <c r="W58" i="33"/>
  <c r="AJ58" i="33"/>
  <c r="X58" i="33"/>
  <c r="AH58" i="33"/>
  <c r="V58" i="33"/>
  <c r="Z58" i="35"/>
  <c r="I58" i="35"/>
  <c r="AF58" i="35" s="1"/>
  <c r="T58" i="35"/>
  <c r="AL58" i="33" l="1"/>
  <c r="AM58" i="33" s="1"/>
  <c r="L58" i="49" s="1"/>
  <c r="AA58" i="35"/>
  <c r="J58" i="35"/>
  <c r="AG58" i="35" s="1"/>
  <c r="U58" i="35"/>
  <c r="Q58" i="35"/>
  <c r="G58" i="35" s="1"/>
  <c r="F58" i="35"/>
  <c r="AB58" i="35" l="1"/>
  <c r="K58" i="35"/>
  <c r="AH58" i="35" s="1"/>
  <c r="V58" i="35"/>
  <c r="W58" i="35"/>
  <c r="AC58" i="35"/>
  <c r="L58" i="35"/>
  <c r="AI58" i="35" s="1"/>
  <c r="X58" i="35"/>
  <c r="R58" i="35"/>
  <c r="AJ58" i="35" l="1"/>
  <c r="AD58" i="35"/>
  <c r="AK58" i="35" l="1"/>
  <c r="AU58" i="49"/>
  <c r="J58" i="49"/>
  <c r="C59" i="49"/>
  <c r="E59" i="49"/>
  <c r="D59" i="49"/>
  <c r="G59" i="49"/>
  <c r="F59" i="49"/>
  <c r="E59" i="51" l="1"/>
  <c r="AS59" i="49"/>
  <c r="P59" i="49"/>
  <c r="AZ59" i="49"/>
  <c r="F59" i="51"/>
  <c r="AT59" i="49"/>
  <c r="Q59" i="49"/>
  <c r="BA59" i="49"/>
  <c r="C59" i="51"/>
  <c r="AX59" i="49"/>
  <c r="N59" i="49"/>
  <c r="AQ59" i="49"/>
  <c r="D59" i="51"/>
  <c r="AR59" i="49"/>
  <c r="AY59" i="49"/>
  <c r="O59" i="49"/>
  <c r="M59" i="35"/>
  <c r="C59" i="35" s="1"/>
  <c r="M59" i="49"/>
  <c r="R59" i="49"/>
  <c r="B59" i="51"/>
  <c r="AW59" i="49"/>
  <c r="K59" i="49"/>
  <c r="AP59" i="49"/>
  <c r="O59" i="33"/>
  <c r="C59" i="33" s="1"/>
  <c r="AV58" i="49"/>
  <c r="U59" i="49" l="1"/>
  <c r="V59" i="49"/>
  <c r="T59" i="49"/>
  <c r="S59" i="49"/>
  <c r="J59" i="51"/>
  <c r="P59" i="51"/>
  <c r="H59" i="35"/>
  <c r="AE59" i="35" s="1"/>
  <c r="S59" i="35"/>
  <c r="Y59" i="35"/>
  <c r="AA59" i="33"/>
  <c r="J59" i="33"/>
  <c r="L59" i="51"/>
  <c r="R59" i="51"/>
  <c r="P59" i="33"/>
  <c r="D59" i="33" s="1"/>
  <c r="AB59" i="33" s="1"/>
  <c r="Q59" i="33"/>
  <c r="E59" i="33" s="1"/>
  <c r="AC59" i="33" s="1"/>
  <c r="R59" i="33"/>
  <c r="F59" i="33" s="1"/>
  <c r="AD59" i="33" s="1"/>
  <c r="S59" i="33"/>
  <c r="G59" i="33" s="1"/>
  <c r="AE59" i="33" s="1"/>
  <c r="N59" i="35"/>
  <c r="O59" i="51"/>
  <c r="I59" i="51"/>
  <c r="M59" i="51"/>
  <c r="G59" i="51"/>
  <c r="N59" i="51"/>
  <c r="H59" i="51"/>
  <c r="Q59" i="51"/>
  <c r="K59" i="51"/>
  <c r="H59" i="49" l="1"/>
  <c r="I59" i="33"/>
  <c r="H59" i="33"/>
  <c r="K59" i="33"/>
  <c r="O59" i="35"/>
  <c r="D59" i="35"/>
  <c r="T59" i="33"/>
  <c r="Z59" i="33"/>
  <c r="S59" i="51"/>
  <c r="T59" i="51" s="1"/>
  <c r="N59" i="33"/>
  <c r="AG59" i="33"/>
  <c r="U59" i="33"/>
  <c r="M59" i="33"/>
  <c r="L59" i="33"/>
  <c r="AF59" i="33" l="1"/>
  <c r="AJ59" i="33"/>
  <c r="X59" i="33"/>
  <c r="Z59" i="35"/>
  <c r="I59" i="35"/>
  <c r="AF59" i="35" s="1"/>
  <c r="T59" i="35"/>
  <c r="P59" i="35"/>
  <c r="E59" i="35"/>
  <c r="AK59" i="33"/>
  <c r="Y59" i="33"/>
  <c r="AI59" i="33"/>
  <c r="W59" i="33"/>
  <c r="AH59" i="33"/>
  <c r="V59" i="33"/>
  <c r="AL59" i="33" l="1"/>
  <c r="AM59" i="33" s="1"/>
  <c r="L59" i="49" s="1"/>
  <c r="U59" i="35"/>
  <c r="AA59" i="35"/>
  <c r="J59" i="35"/>
  <c r="AG59" i="35" s="1"/>
  <c r="Q59" i="35"/>
  <c r="F59" i="35"/>
  <c r="K59" i="35" l="1"/>
  <c r="AH59" i="35" s="1"/>
  <c r="V59" i="35"/>
  <c r="AB59" i="35"/>
  <c r="G59" i="35"/>
  <c r="R59" i="35"/>
  <c r="L59" i="35" l="1"/>
  <c r="AI59" i="35" s="1"/>
  <c r="AJ59" i="35" s="1"/>
  <c r="AC59" i="35"/>
  <c r="AD59" i="35" s="1"/>
  <c r="W59" i="35"/>
  <c r="X59" i="35"/>
  <c r="AK59" i="35" l="1"/>
  <c r="AU59" i="49" l="1"/>
  <c r="E60" i="49"/>
  <c r="F60" i="49"/>
  <c r="G60" i="49"/>
  <c r="C60" i="49"/>
  <c r="J59" i="49"/>
  <c r="D60" i="49"/>
  <c r="AR60" i="49" l="1"/>
  <c r="D60" i="51"/>
  <c r="AY60" i="49"/>
  <c r="O60" i="49"/>
  <c r="N60" i="49"/>
  <c r="AQ60" i="49"/>
  <c r="C60" i="51"/>
  <c r="AX60" i="49"/>
  <c r="AV59" i="49"/>
  <c r="K60" i="49"/>
  <c r="B60" i="51"/>
  <c r="AW60" i="49"/>
  <c r="R60" i="49"/>
  <c r="M60" i="49"/>
  <c r="O60" i="33"/>
  <c r="C60" i="33" s="1"/>
  <c r="M60" i="35"/>
  <c r="AP60" i="49"/>
  <c r="AT60" i="49"/>
  <c r="Q60" i="49"/>
  <c r="BA60" i="49"/>
  <c r="F60" i="51"/>
  <c r="AZ60" i="49"/>
  <c r="AS60" i="49"/>
  <c r="E60" i="51"/>
  <c r="P60" i="49"/>
  <c r="J60" i="33" l="1"/>
  <c r="AA60" i="33"/>
  <c r="N60" i="35"/>
  <c r="Q60" i="51"/>
  <c r="K60" i="51"/>
  <c r="R60" i="33"/>
  <c r="F60" i="33" s="1"/>
  <c r="AD60" i="33" s="1"/>
  <c r="S60" i="33"/>
  <c r="G60" i="33" s="1"/>
  <c r="AE60" i="33" s="1"/>
  <c r="P60" i="33"/>
  <c r="D60" i="33" s="1"/>
  <c r="AB60" i="33" s="1"/>
  <c r="Q60" i="33"/>
  <c r="E60" i="33" s="1"/>
  <c r="AC60" i="33" s="1"/>
  <c r="L60" i="51"/>
  <c r="R60" i="51"/>
  <c r="I60" i="51"/>
  <c r="O60" i="51"/>
  <c r="H60" i="51"/>
  <c r="M60" i="51"/>
  <c r="G60" i="51"/>
  <c r="N60" i="51"/>
  <c r="C60" i="35"/>
  <c r="J60" i="51"/>
  <c r="P60" i="51"/>
  <c r="T60" i="49"/>
  <c r="S60" i="49"/>
  <c r="V60" i="49"/>
  <c r="U60" i="49"/>
  <c r="H60" i="49" l="1"/>
  <c r="I60" i="33"/>
  <c r="H60" i="33"/>
  <c r="Z60" i="33"/>
  <c r="M60" i="33"/>
  <c r="Y60" i="35"/>
  <c r="H60" i="35"/>
  <c r="AE60" i="35" s="1"/>
  <c r="S60" i="35"/>
  <c r="S60" i="51"/>
  <c r="T60" i="51" s="1"/>
  <c r="T60" i="33"/>
  <c r="O60" i="35"/>
  <c r="D60" i="35"/>
  <c r="L60" i="33"/>
  <c r="K60" i="33"/>
  <c r="N60" i="33"/>
  <c r="AG60" i="33"/>
  <c r="U60" i="33"/>
  <c r="AF60" i="33" l="1"/>
  <c r="AH60" i="33"/>
  <c r="V60" i="33"/>
  <c r="AI60" i="33"/>
  <c r="W60" i="33"/>
  <c r="Z60" i="35"/>
  <c r="I60" i="35"/>
  <c r="AF60" i="35" s="1"/>
  <c r="T60" i="35"/>
  <c r="AK60" i="33"/>
  <c r="Y60" i="33"/>
  <c r="P60" i="35"/>
  <c r="E60" i="35"/>
  <c r="AJ60" i="33"/>
  <c r="X60" i="33"/>
  <c r="AL60" i="33" l="1"/>
  <c r="AM60" i="33" s="1"/>
  <c r="L60" i="49" s="1"/>
  <c r="AA60" i="35"/>
  <c r="J60" i="35"/>
  <c r="AG60" i="35" s="1"/>
  <c r="U60" i="35"/>
  <c r="Q60" i="35"/>
  <c r="F60" i="35"/>
  <c r="AB60" i="35" l="1"/>
  <c r="K60" i="35"/>
  <c r="AH60" i="35" s="1"/>
  <c r="V60" i="35"/>
  <c r="G60" i="35"/>
  <c r="X60" i="35" s="1"/>
  <c r="R60" i="35"/>
  <c r="L60" i="35" l="1"/>
  <c r="AI60" i="35" s="1"/>
  <c r="AJ60" i="35" s="1"/>
  <c r="W60" i="35"/>
  <c r="AC60" i="35"/>
  <c r="AD60" i="35" s="1"/>
  <c r="AK60" i="35" l="1"/>
  <c r="AU60" i="49" l="1"/>
  <c r="D61" i="49"/>
  <c r="G61" i="49"/>
  <c r="E61" i="49"/>
  <c r="C61" i="49"/>
  <c r="J60" i="49"/>
  <c r="F61" i="49"/>
  <c r="C61" i="51" l="1"/>
  <c r="AQ61" i="49"/>
  <c r="AX61" i="49"/>
  <c r="N61" i="49"/>
  <c r="E61" i="51"/>
  <c r="P61" i="49"/>
  <c r="AS61" i="49"/>
  <c r="AZ61" i="49"/>
  <c r="AV60" i="49"/>
  <c r="M61" i="35"/>
  <c r="C61" i="35" s="1"/>
  <c r="M61" i="49"/>
  <c r="K61" i="49"/>
  <c r="AP61" i="49"/>
  <c r="R61" i="49"/>
  <c r="O61" i="33"/>
  <c r="C61" i="33" s="1"/>
  <c r="AW61" i="49"/>
  <c r="B61" i="51"/>
  <c r="AR61" i="49"/>
  <c r="D61" i="51"/>
  <c r="O61" i="49"/>
  <c r="AY61" i="49"/>
  <c r="AT61" i="49"/>
  <c r="F61" i="51"/>
  <c r="BA61" i="49"/>
  <c r="Q61" i="49"/>
  <c r="N61" i="35" l="1"/>
  <c r="N61" i="51"/>
  <c r="H61" i="51"/>
  <c r="M61" i="51"/>
  <c r="G61" i="51"/>
  <c r="S61" i="33"/>
  <c r="G61" i="33" s="1"/>
  <c r="AE61" i="33" s="1"/>
  <c r="Q61" i="33"/>
  <c r="E61" i="33" s="1"/>
  <c r="AC61" i="33" s="1"/>
  <c r="P61" i="33"/>
  <c r="D61" i="33" s="1"/>
  <c r="AB61" i="33" s="1"/>
  <c r="R61" i="33"/>
  <c r="F61" i="33" s="1"/>
  <c r="AD61" i="33" s="1"/>
  <c r="S61" i="49"/>
  <c r="U61" i="49"/>
  <c r="T61" i="49"/>
  <c r="V61" i="49"/>
  <c r="Y61" i="35"/>
  <c r="H61" i="35"/>
  <c r="AE61" i="35" s="1"/>
  <c r="S61" i="35"/>
  <c r="P61" i="51"/>
  <c r="J61" i="51"/>
  <c r="J61" i="33"/>
  <c r="AA61" i="33"/>
  <c r="Q61" i="51"/>
  <c r="K61" i="51"/>
  <c r="R61" i="51"/>
  <c r="L61" i="51"/>
  <c r="I61" i="51"/>
  <c r="O61" i="51"/>
  <c r="H61" i="49" l="1"/>
  <c r="I61" i="33"/>
  <c r="H61" i="33"/>
  <c r="M61" i="33"/>
  <c r="K61" i="33"/>
  <c r="O61" i="35"/>
  <c r="D61" i="35"/>
  <c r="L61" i="33"/>
  <c r="Z61" i="33"/>
  <c r="N61" i="33"/>
  <c r="AG61" i="33"/>
  <c r="U61" i="33"/>
  <c r="T61" i="33"/>
  <c r="S61" i="51"/>
  <c r="T61" i="51" s="1"/>
  <c r="AF61" i="33" l="1"/>
  <c r="Z61" i="35"/>
  <c r="T61" i="35"/>
  <c r="I61" i="35"/>
  <c r="AF61" i="35" s="1"/>
  <c r="AK61" i="33"/>
  <c r="Y61" i="33"/>
  <c r="P61" i="35"/>
  <c r="E61" i="35"/>
  <c r="AH61" i="33"/>
  <c r="V61" i="33"/>
  <c r="AI61" i="33"/>
  <c r="W61" i="33"/>
  <c r="AJ61" i="33"/>
  <c r="X61" i="33"/>
  <c r="AL61" i="33" l="1"/>
  <c r="AM61" i="33" s="1"/>
  <c r="L61" i="49" s="1"/>
  <c r="Q61" i="35"/>
  <c r="G61" i="35" s="1"/>
  <c r="F61" i="35"/>
  <c r="AA61" i="35"/>
  <c r="J61" i="35"/>
  <c r="AG61" i="35" s="1"/>
  <c r="U61" i="35"/>
  <c r="R61" i="35" l="1"/>
  <c r="K61" i="35"/>
  <c r="AH61" i="35" s="1"/>
  <c r="AB61" i="35"/>
  <c r="V61" i="35"/>
  <c r="X61" i="35"/>
  <c r="AC61" i="35"/>
  <c r="L61" i="35"/>
  <c r="AI61" i="35" s="1"/>
  <c r="W61" i="35"/>
  <c r="AJ61" i="35" l="1"/>
  <c r="AD61" i="35"/>
  <c r="AK61" i="35" l="1"/>
  <c r="AU61" i="49"/>
  <c r="F62" i="49"/>
  <c r="C62" i="49"/>
  <c r="D62" i="49"/>
  <c r="G62" i="49"/>
  <c r="J61" i="49"/>
  <c r="E62" i="49"/>
  <c r="O62" i="49" l="1"/>
  <c r="AY62" i="49"/>
  <c r="D62" i="51"/>
  <c r="AR62" i="49"/>
  <c r="AV61" i="49"/>
  <c r="F62" i="51"/>
  <c r="Q62" i="49"/>
  <c r="AT62" i="49"/>
  <c r="BA62" i="49"/>
  <c r="AX62" i="49"/>
  <c r="AQ62" i="49"/>
  <c r="N62" i="49"/>
  <c r="C62" i="51"/>
  <c r="O62" i="33"/>
  <c r="C62" i="33" s="1"/>
  <c r="AP62" i="49"/>
  <c r="AW62" i="49"/>
  <c r="M62" i="49"/>
  <c r="K62" i="49"/>
  <c r="B62" i="51"/>
  <c r="R62" i="49"/>
  <c r="M62" i="35"/>
  <c r="AZ62" i="49"/>
  <c r="E62" i="51"/>
  <c r="AS62" i="49"/>
  <c r="P62" i="49"/>
  <c r="N62" i="35" l="1"/>
  <c r="T62" i="49"/>
  <c r="V62" i="49"/>
  <c r="S62" i="49"/>
  <c r="U62" i="49"/>
  <c r="R62" i="51"/>
  <c r="L62" i="51"/>
  <c r="N62" i="51"/>
  <c r="H62" i="51"/>
  <c r="M62" i="51"/>
  <c r="G62" i="51"/>
  <c r="I62" i="51"/>
  <c r="O62" i="51"/>
  <c r="AA62" i="33"/>
  <c r="J62" i="33"/>
  <c r="P62" i="51"/>
  <c r="J62" i="51"/>
  <c r="Q62" i="51"/>
  <c r="K62" i="51"/>
  <c r="C62" i="35"/>
  <c r="Q62" i="33"/>
  <c r="E62" i="33" s="1"/>
  <c r="AC62" i="33" s="1"/>
  <c r="R62" i="33"/>
  <c r="F62" i="33" s="1"/>
  <c r="AD62" i="33" s="1"/>
  <c r="S62" i="33"/>
  <c r="G62" i="33" s="1"/>
  <c r="AE62" i="33" s="1"/>
  <c r="P62" i="33"/>
  <c r="D62" i="33" s="1"/>
  <c r="AB62" i="33" s="1"/>
  <c r="H62" i="49" l="1"/>
  <c r="I62" i="33"/>
  <c r="H62" i="33"/>
  <c r="M62" i="33"/>
  <c r="Z62" i="33"/>
  <c r="L62" i="33"/>
  <c r="Y62" i="35"/>
  <c r="S62" i="35"/>
  <c r="H62" i="35"/>
  <c r="AE62" i="35" s="1"/>
  <c r="T62" i="33"/>
  <c r="K62" i="33"/>
  <c r="N62" i="33"/>
  <c r="AG62" i="33"/>
  <c r="U62" i="33"/>
  <c r="S62" i="51"/>
  <c r="T62" i="51" s="1"/>
  <c r="O62" i="35"/>
  <c r="D62" i="35"/>
  <c r="AF62" i="33" l="1"/>
  <c r="AK62" i="33"/>
  <c r="Y62" i="33"/>
  <c r="Z62" i="35"/>
  <c r="I62" i="35"/>
  <c r="AF62" i="35" s="1"/>
  <c r="T62" i="35"/>
  <c r="AH62" i="33"/>
  <c r="V62" i="33"/>
  <c r="P62" i="35"/>
  <c r="E62" i="35"/>
  <c r="AI62" i="33"/>
  <c r="W62" i="33"/>
  <c r="AJ62" i="33"/>
  <c r="X62" i="33"/>
  <c r="AL62" i="33" l="1"/>
  <c r="AM62" i="33" s="1"/>
  <c r="L62" i="49" s="1"/>
  <c r="J62" i="35"/>
  <c r="AG62" i="35" s="1"/>
  <c r="U62" i="35"/>
  <c r="AA62" i="35"/>
  <c r="Q62" i="35"/>
  <c r="G62" i="35" s="1"/>
  <c r="F62" i="35"/>
  <c r="X62" i="35" l="1"/>
  <c r="W62" i="35"/>
  <c r="AC62" i="35"/>
  <c r="L62" i="35"/>
  <c r="AI62" i="35" s="1"/>
  <c r="V62" i="35"/>
  <c r="AB62" i="35"/>
  <c r="K62" i="35"/>
  <c r="AH62" i="35" s="1"/>
  <c r="R62" i="35"/>
  <c r="AJ62" i="35" l="1"/>
  <c r="AD62" i="35"/>
  <c r="AK62" i="35" l="1"/>
  <c r="AU62" i="49" l="1"/>
  <c r="G63" i="49"/>
  <c r="F63" i="49"/>
  <c r="C63" i="49"/>
  <c r="J62" i="49"/>
  <c r="D63" i="49"/>
  <c r="E63" i="49"/>
  <c r="M63" i="49" l="1"/>
  <c r="O63" i="33"/>
  <c r="C63" i="33" s="1"/>
  <c r="R63" i="49"/>
  <c r="M63" i="35"/>
  <c r="C63" i="35" s="1"/>
  <c r="AP63" i="49"/>
  <c r="K63" i="49"/>
  <c r="B63" i="51"/>
  <c r="AW63" i="49"/>
  <c r="E63" i="51"/>
  <c r="AS63" i="49"/>
  <c r="P63" i="49"/>
  <c r="AZ63" i="49"/>
  <c r="AR63" i="49"/>
  <c r="AY63" i="49"/>
  <c r="O63" i="49"/>
  <c r="D63" i="51"/>
  <c r="AQ63" i="49"/>
  <c r="AX63" i="49"/>
  <c r="C63" i="51"/>
  <c r="N63" i="49"/>
  <c r="AV62" i="49"/>
  <c r="F63" i="51"/>
  <c r="BA63" i="49"/>
  <c r="AT63" i="49"/>
  <c r="Q63" i="49"/>
  <c r="U63" i="49" l="1"/>
  <c r="V63" i="49"/>
  <c r="S63" i="49"/>
  <c r="T63" i="49"/>
  <c r="J63" i="51"/>
  <c r="P63" i="51"/>
  <c r="K63" i="51"/>
  <c r="Q63" i="51"/>
  <c r="H63" i="51"/>
  <c r="N63" i="51"/>
  <c r="G63" i="51"/>
  <c r="M63" i="51"/>
  <c r="O63" i="51"/>
  <c r="I63" i="51"/>
  <c r="N63" i="35"/>
  <c r="J63" i="33"/>
  <c r="AA63" i="33"/>
  <c r="Q63" i="33"/>
  <c r="E63" i="33" s="1"/>
  <c r="AC63" i="33" s="1"/>
  <c r="S63" i="33"/>
  <c r="G63" i="33" s="1"/>
  <c r="AE63" i="33" s="1"/>
  <c r="R63" i="33"/>
  <c r="F63" i="33" s="1"/>
  <c r="AD63" i="33" s="1"/>
  <c r="P63" i="33"/>
  <c r="D63" i="33" s="1"/>
  <c r="AB63" i="33" s="1"/>
  <c r="R63" i="51"/>
  <c r="L63" i="51"/>
  <c r="H63" i="35"/>
  <c r="AE63" i="35" s="1"/>
  <c r="Y63" i="35"/>
  <c r="S63" i="35"/>
  <c r="H63" i="49" l="1"/>
  <c r="I63" i="33"/>
  <c r="H63" i="33"/>
  <c r="T63" i="33"/>
  <c r="Z63" i="33"/>
  <c r="S63" i="51"/>
  <c r="T63" i="51" s="1"/>
  <c r="AG63" i="33"/>
  <c r="U63" i="33"/>
  <c r="K63" i="33"/>
  <c r="O63" i="35"/>
  <c r="D63" i="35"/>
  <c r="M63" i="33"/>
  <c r="N63" i="33"/>
  <c r="L63" i="33"/>
  <c r="AJ63" i="33" l="1"/>
  <c r="X63" i="33"/>
  <c r="Z63" i="35"/>
  <c r="I63" i="35"/>
  <c r="AF63" i="35" s="1"/>
  <c r="T63" i="35"/>
  <c r="P63" i="35"/>
  <c r="E63" i="35"/>
  <c r="AH63" i="33"/>
  <c r="V63" i="33"/>
  <c r="AI63" i="33"/>
  <c r="W63" i="33"/>
  <c r="AF63" i="33"/>
  <c r="AK63" i="33"/>
  <c r="Y63" i="33"/>
  <c r="AL63" i="33" l="1"/>
  <c r="AM63" i="33" s="1"/>
  <c r="L63" i="49" s="1"/>
  <c r="Q63" i="35"/>
  <c r="F63" i="35"/>
  <c r="AA63" i="35"/>
  <c r="J63" i="35"/>
  <c r="AG63" i="35" s="1"/>
  <c r="U63" i="35"/>
  <c r="G63" i="35" l="1"/>
  <c r="X63" i="35" s="1"/>
  <c r="R63" i="35"/>
  <c r="K63" i="35"/>
  <c r="AH63" i="35" s="1"/>
  <c r="V63" i="35"/>
  <c r="AB63" i="35"/>
  <c r="L63" i="35" l="1"/>
  <c r="AI63" i="35" s="1"/>
  <c r="AJ63" i="35" s="1"/>
  <c r="AC63" i="35"/>
  <c r="AD63" i="35" s="1"/>
  <c r="W63" i="35"/>
  <c r="AK63" i="35" l="1"/>
  <c r="AU63" i="49" l="1"/>
  <c r="F64" i="49"/>
  <c r="E64" i="49"/>
  <c r="C64" i="49"/>
  <c r="D64" i="49"/>
  <c r="G64" i="49"/>
  <c r="J63" i="49"/>
  <c r="B64" i="51" l="1"/>
  <c r="K64" i="49"/>
  <c r="R64" i="49"/>
  <c r="M64" i="35"/>
  <c r="O64" i="33"/>
  <c r="AP64" i="49"/>
  <c r="AW64" i="49"/>
  <c r="M64" i="49"/>
  <c r="AR64" i="49"/>
  <c r="D64" i="51"/>
  <c r="AY64" i="49"/>
  <c r="O64" i="49"/>
  <c r="AV63" i="49"/>
  <c r="F64" i="51"/>
  <c r="AT64" i="49"/>
  <c r="Q64" i="49"/>
  <c r="BA64" i="49"/>
  <c r="AQ64" i="49"/>
  <c r="N64" i="49"/>
  <c r="C64" i="51"/>
  <c r="AX64" i="49"/>
  <c r="E64" i="51"/>
  <c r="AS64" i="49"/>
  <c r="AZ64" i="49"/>
  <c r="P64" i="49"/>
  <c r="L64" i="51" l="1"/>
  <c r="R64" i="51"/>
  <c r="O64" i="51"/>
  <c r="I64" i="51"/>
  <c r="N64" i="35"/>
  <c r="S64" i="49"/>
  <c r="V64" i="49"/>
  <c r="T64" i="49"/>
  <c r="U64" i="49"/>
  <c r="Q64" i="51"/>
  <c r="K64" i="51"/>
  <c r="P64" i="51"/>
  <c r="J64" i="51"/>
  <c r="C64" i="35"/>
  <c r="S64" i="33"/>
  <c r="G64" i="33" s="1"/>
  <c r="AE64" i="33" s="1"/>
  <c r="R64" i="33"/>
  <c r="F64" i="33" s="1"/>
  <c r="AD64" i="33" s="1"/>
  <c r="P64" i="33"/>
  <c r="D64" i="33" s="1"/>
  <c r="AB64" i="33" s="1"/>
  <c r="Q64" i="33"/>
  <c r="E64" i="33" s="1"/>
  <c r="AC64" i="33" s="1"/>
  <c r="C64" i="33"/>
  <c r="H64" i="51"/>
  <c r="N64" i="51"/>
  <c r="M64" i="51"/>
  <c r="G64" i="51"/>
  <c r="H64" i="49" l="1"/>
  <c r="S64" i="51"/>
  <c r="T64" i="51" s="1"/>
  <c r="I64" i="33"/>
  <c r="H64" i="33"/>
  <c r="Y64" i="35"/>
  <c r="H64" i="35"/>
  <c r="AE64" i="35" s="1"/>
  <c r="S64" i="35"/>
  <c r="J64" i="33"/>
  <c r="AA64" i="33"/>
  <c r="Z64" i="33"/>
  <c r="T64" i="33"/>
  <c r="O64" i="35"/>
  <c r="D64" i="35"/>
  <c r="L64" i="33"/>
  <c r="K64" i="33"/>
  <c r="M64" i="33"/>
  <c r="N64" i="33"/>
  <c r="AJ64" i="33" l="1"/>
  <c r="X64" i="33"/>
  <c r="AH64" i="33"/>
  <c r="V64" i="33"/>
  <c r="AF64" i="33"/>
  <c r="AG64" i="33"/>
  <c r="U64" i="33"/>
  <c r="AI64" i="33"/>
  <c r="W64" i="33"/>
  <c r="AK64" i="33"/>
  <c r="Y64" i="33"/>
  <c r="Z64" i="35"/>
  <c r="I64" i="35"/>
  <c r="AF64" i="35" s="1"/>
  <c r="T64" i="35"/>
  <c r="P64" i="35"/>
  <c r="E64" i="35"/>
  <c r="AL64" i="33" l="1"/>
  <c r="AM64" i="33" s="1"/>
  <c r="L64" i="49" s="1"/>
  <c r="Q64" i="35"/>
  <c r="G64" i="35" s="1"/>
  <c r="F64" i="35"/>
  <c r="U64" i="35"/>
  <c r="AA64" i="35"/>
  <c r="J64" i="35"/>
  <c r="AG64" i="35" s="1"/>
  <c r="V64" i="35" l="1"/>
  <c r="AB64" i="35"/>
  <c r="K64" i="35"/>
  <c r="AH64" i="35" s="1"/>
  <c r="R64" i="35"/>
  <c r="L64" i="35"/>
  <c r="AI64" i="35" s="1"/>
  <c r="AC64" i="35"/>
  <c r="W64" i="35"/>
  <c r="X64" i="35"/>
  <c r="AJ64" i="35" l="1"/>
  <c r="AD64" i="35"/>
  <c r="AK64" i="35" l="1"/>
  <c r="AU64" i="49" l="1"/>
  <c r="F65" i="49"/>
  <c r="G65" i="49"/>
  <c r="E65" i="49"/>
  <c r="J64" i="49"/>
  <c r="D65" i="49"/>
  <c r="C65" i="49"/>
  <c r="AT65" i="49" l="1"/>
  <c r="BA65" i="49"/>
  <c r="Q65" i="49"/>
  <c r="F65" i="51"/>
  <c r="AS65" i="49"/>
  <c r="AZ65" i="49"/>
  <c r="P65" i="49"/>
  <c r="E65" i="51"/>
  <c r="M65" i="35"/>
  <c r="O65" i="33"/>
  <c r="C65" i="33" s="1"/>
  <c r="M65" i="49"/>
  <c r="AW65" i="49"/>
  <c r="B65" i="51"/>
  <c r="AP65" i="49"/>
  <c r="K65" i="49"/>
  <c r="R65" i="49"/>
  <c r="C65" i="51"/>
  <c r="AX65" i="49"/>
  <c r="N65" i="49"/>
  <c r="AQ65" i="49"/>
  <c r="AV64" i="49"/>
  <c r="D65" i="51"/>
  <c r="AR65" i="49"/>
  <c r="O65" i="49"/>
  <c r="AY65" i="49"/>
  <c r="Q65" i="51" l="1"/>
  <c r="K65" i="51"/>
  <c r="H65" i="51"/>
  <c r="M65" i="51"/>
  <c r="G65" i="51"/>
  <c r="N65" i="51"/>
  <c r="J65" i="33"/>
  <c r="AA65" i="33"/>
  <c r="Q65" i="33"/>
  <c r="E65" i="33" s="1"/>
  <c r="AC65" i="33" s="1"/>
  <c r="S65" i="33"/>
  <c r="G65" i="33" s="1"/>
  <c r="AE65" i="33" s="1"/>
  <c r="R65" i="33"/>
  <c r="F65" i="33" s="1"/>
  <c r="AD65" i="33" s="1"/>
  <c r="P65" i="33"/>
  <c r="D65" i="33" s="1"/>
  <c r="R65" i="51"/>
  <c r="L65" i="51"/>
  <c r="N65" i="35"/>
  <c r="I65" i="51"/>
  <c r="O65" i="51"/>
  <c r="C65" i="35"/>
  <c r="T65" i="49"/>
  <c r="V65" i="49"/>
  <c r="U65" i="49"/>
  <c r="S65" i="49"/>
  <c r="J65" i="51"/>
  <c r="P65" i="51"/>
  <c r="I65" i="33" l="1"/>
  <c r="H65" i="49"/>
  <c r="H65" i="33"/>
  <c r="AB65" i="33"/>
  <c r="T65" i="33"/>
  <c r="S65" i="51"/>
  <c r="T65" i="51" s="1"/>
  <c r="Y65" i="35"/>
  <c r="H65" i="35"/>
  <c r="AE65" i="35" s="1"/>
  <c r="S65" i="35"/>
  <c r="K65" i="33"/>
  <c r="M65" i="33"/>
  <c r="AG65" i="33"/>
  <c r="U65" i="33"/>
  <c r="L65" i="33"/>
  <c r="O65" i="35"/>
  <c r="D65" i="35"/>
  <c r="N65" i="33"/>
  <c r="Z65" i="33"/>
  <c r="AF65" i="33" l="1"/>
  <c r="AI65" i="33"/>
  <c r="W65" i="33"/>
  <c r="Z65" i="35"/>
  <c r="I65" i="35"/>
  <c r="AF65" i="35" s="1"/>
  <c r="T65" i="35"/>
  <c r="P65" i="35"/>
  <c r="E65" i="35"/>
  <c r="AH65" i="33"/>
  <c r="V65" i="33"/>
  <c r="AK65" i="33"/>
  <c r="Y65" i="33"/>
  <c r="AJ65" i="33"/>
  <c r="X65" i="33"/>
  <c r="AL65" i="33" l="1"/>
  <c r="AM65" i="33" s="1"/>
  <c r="L65" i="49" s="1"/>
  <c r="J65" i="35"/>
  <c r="AG65" i="35" s="1"/>
  <c r="U65" i="35"/>
  <c r="AA65" i="35"/>
  <c r="Q65" i="35"/>
  <c r="F65" i="35"/>
  <c r="AB65" i="35" l="1"/>
  <c r="K65" i="35"/>
  <c r="AH65" i="35" s="1"/>
  <c r="V65" i="35"/>
  <c r="G65" i="35"/>
  <c r="R65" i="35"/>
  <c r="W65" i="35" l="1"/>
  <c r="AC65" i="35"/>
  <c r="AD65" i="35" s="1"/>
  <c r="L65" i="35"/>
  <c r="AI65" i="35" s="1"/>
  <c r="AJ65" i="35" s="1"/>
  <c r="X65" i="35"/>
  <c r="AK65" i="35" l="1"/>
  <c r="AU65" i="49" l="1"/>
  <c r="F66" i="49"/>
  <c r="J65" i="49"/>
  <c r="E66" i="49"/>
  <c r="C66" i="49"/>
  <c r="G66" i="49"/>
  <c r="D66" i="49"/>
  <c r="C66" i="51" l="1"/>
  <c r="AQ66" i="49"/>
  <c r="AX66" i="49"/>
  <c r="N66" i="49"/>
  <c r="Q66" i="49"/>
  <c r="F66" i="51"/>
  <c r="BA66" i="49"/>
  <c r="AT66" i="49"/>
  <c r="M66" i="49"/>
  <c r="AW66" i="49"/>
  <c r="R66" i="49"/>
  <c r="M66" i="35"/>
  <c r="B66" i="51"/>
  <c r="AP66" i="49"/>
  <c r="O66" i="33"/>
  <c r="K66" i="49"/>
  <c r="AY66" i="49"/>
  <c r="O66" i="49"/>
  <c r="D66" i="51"/>
  <c r="AR66" i="49"/>
  <c r="E66" i="51"/>
  <c r="AS66" i="49"/>
  <c r="P66" i="49"/>
  <c r="AZ66" i="49"/>
  <c r="AV65" i="49"/>
  <c r="N66" i="35" l="1"/>
  <c r="L66" i="51"/>
  <c r="R66" i="51"/>
  <c r="S66" i="49"/>
  <c r="U66" i="49"/>
  <c r="V66" i="49"/>
  <c r="T66" i="49"/>
  <c r="K66" i="51"/>
  <c r="Q66" i="51"/>
  <c r="C66" i="33"/>
  <c r="S66" i="33"/>
  <c r="G66" i="33" s="1"/>
  <c r="AE66" i="33" s="1"/>
  <c r="R66" i="33"/>
  <c r="F66" i="33" s="1"/>
  <c r="AD66" i="33" s="1"/>
  <c r="Q66" i="33"/>
  <c r="E66" i="33" s="1"/>
  <c r="AC66" i="33" s="1"/>
  <c r="P66" i="33"/>
  <c r="D66" i="33" s="1"/>
  <c r="AB66" i="33" s="1"/>
  <c r="M66" i="51"/>
  <c r="G66" i="51"/>
  <c r="N66" i="51"/>
  <c r="H66" i="51"/>
  <c r="J66" i="51"/>
  <c r="P66" i="51"/>
  <c r="C66" i="35"/>
  <c r="O66" i="51"/>
  <c r="I66" i="51"/>
  <c r="I66" i="33" l="1"/>
  <c r="H66" i="49"/>
  <c r="T66" i="33"/>
  <c r="H66" i="33"/>
  <c r="H66" i="35"/>
  <c r="AE66" i="35" s="1"/>
  <c r="S66" i="35"/>
  <c r="Y66" i="35"/>
  <c r="K66" i="33"/>
  <c r="L66" i="33"/>
  <c r="M66" i="33"/>
  <c r="J66" i="33"/>
  <c r="AA66" i="33"/>
  <c r="Z66" i="33"/>
  <c r="N66" i="33"/>
  <c r="S66" i="51"/>
  <c r="T66" i="51" s="1"/>
  <c r="O66" i="35"/>
  <c r="D66" i="35"/>
  <c r="AG66" i="33" l="1"/>
  <c r="U66" i="33"/>
  <c r="AK66" i="33"/>
  <c r="Y66" i="33"/>
  <c r="AI66" i="33"/>
  <c r="W66" i="33"/>
  <c r="AH66" i="33"/>
  <c r="V66" i="33"/>
  <c r="AF66" i="33"/>
  <c r="Z66" i="35"/>
  <c r="T66" i="35"/>
  <c r="I66" i="35"/>
  <c r="AF66" i="35" s="1"/>
  <c r="P66" i="35"/>
  <c r="E66" i="35"/>
  <c r="AJ66" i="33"/>
  <c r="X66" i="33"/>
  <c r="AA66" i="35" l="1"/>
  <c r="J66" i="35"/>
  <c r="AG66" i="35" s="1"/>
  <c r="U66" i="35"/>
  <c r="Q66" i="35"/>
  <c r="F66" i="35"/>
  <c r="AL66" i="33"/>
  <c r="AM66" i="33" s="1"/>
  <c r="L66" i="49" s="1"/>
  <c r="V66" i="35" l="1"/>
  <c r="AB66" i="35"/>
  <c r="K66" i="35"/>
  <c r="AH66" i="35" s="1"/>
  <c r="G66" i="35"/>
  <c r="R66" i="35"/>
  <c r="W66" i="35" l="1"/>
  <c r="L66" i="35"/>
  <c r="AI66" i="35" s="1"/>
  <c r="AJ66" i="35" s="1"/>
  <c r="AC66" i="35"/>
  <c r="AD66" i="35" s="1"/>
  <c r="X66" i="35"/>
  <c r="AK66" i="35" l="1"/>
  <c r="AU66" i="49" l="1"/>
  <c r="C67" i="49"/>
  <c r="F67" i="49"/>
  <c r="D67" i="49"/>
  <c r="J66" i="49"/>
  <c r="G67" i="49"/>
  <c r="E67" i="49"/>
  <c r="AS67" i="49" l="1"/>
  <c r="AZ67" i="49"/>
  <c r="E67" i="51"/>
  <c r="P67" i="49"/>
  <c r="AR67" i="49"/>
  <c r="O67" i="49"/>
  <c r="AY67" i="49"/>
  <c r="D67" i="51"/>
  <c r="F67" i="51"/>
  <c r="Q67" i="49"/>
  <c r="BA67" i="49"/>
  <c r="AT67" i="49"/>
  <c r="AV66" i="49"/>
  <c r="B67" i="51"/>
  <c r="M67" i="35"/>
  <c r="C67" i="35" s="1"/>
  <c r="O67" i="33"/>
  <c r="AW67" i="49"/>
  <c r="K67" i="49"/>
  <c r="M67" i="49"/>
  <c r="R67" i="49"/>
  <c r="AP67" i="49"/>
  <c r="AQ67" i="49"/>
  <c r="C67" i="51"/>
  <c r="AX67" i="49"/>
  <c r="N67" i="49"/>
  <c r="Q67" i="33" l="1"/>
  <c r="E67" i="33" s="1"/>
  <c r="AC67" i="33" s="1"/>
  <c r="P67" i="33"/>
  <c r="D67" i="33" s="1"/>
  <c r="AB67" i="33" s="1"/>
  <c r="S67" i="33"/>
  <c r="G67" i="33" s="1"/>
  <c r="AE67" i="33" s="1"/>
  <c r="R67" i="33"/>
  <c r="F67" i="33" s="1"/>
  <c r="AD67" i="33" s="1"/>
  <c r="C67" i="33"/>
  <c r="N67" i="35"/>
  <c r="H67" i="35"/>
  <c r="AE67" i="35" s="1"/>
  <c r="S67" i="35"/>
  <c r="Y67" i="35"/>
  <c r="R67" i="51"/>
  <c r="L67" i="51"/>
  <c r="O67" i="51"/>
  <c r="I67" i="51"/>
  <c r="H67" i="51"/>
  <c r="N67" i="51"/>
  <c r="G67" i="51"/>
  <c r="M67" i="51"/>
  <c r="Q67" i="51"/>
  <c r="K67" i="51"/>
  <c r="T67" i="49"/>
  <c r="U67" i="49"/>
  <c r="V67" i="49"/>
  <c r="S67" i="49"/>
  <c r="P67" i="51"/>
  <c r="J67" i="51"/>
  <c r="H67" i="49" l="1"/>
  <c r="I67" i="33"/>
  <c r="H67" i="33"/>
  <c r="O67" i="35"/>
  <c r="D67" i="35"/>
  <c r="J67" i="33"/>
  <c r="AA67" i="33"/>
  <c r="Z67" i="33"/>
  <c r="T67" i="33"/>
  <c r="N67" i="33"/>
  <c r="S67" i="51"/>
  <c r="T67" i="51" s="1"/>
  <c r="K67" i="33"/>
  <c r="M67" i="33"/>
  <c r="L67" i="33"/>
  <c r="AK67" i="33" l="1"/>
  <c r="Y67" i="33"/>
  <c r="AJ67" i="33"/>
  <c r="X67" i="33"/>
  <c r="AH67" i="33"/>
  <c r="V67" i="33"/>
  <c r="AF67" i="33"/>
  <c r="AI67" i="33"/>
  <c r="W67" i="33"/>
  <c r="Z67" i="35"/>
  <c r="I67" i="35"/>
  <c r="AF67" i="35" s="1"/>
  <c r="T67" i="35"/>
  <c r="AG67" i="33"/>
  <c r="U67" i="33"/>
  <c r="P67" i="35"/>
  <c r="E67" i="35"/>
  <c r="Q67" i="35" l="1"/>
  <c r="G67" i="35" s="1"/>
  <c r="F67" i="35"/>
  <c r="AL67" i="33"/>
  <c r="AM67" i="33" s="1"/>
  <c r="L67" i="49" s="1"/>
  <c r="AA67" i="35"/>
  <c r="J67" i="35"/>
  <c r="AG67" i="35" s="1"/>
  <c r="U67" i="35"/>
  <c r="X67" i="35" l="1"/>
  <c r="R67" i="35"/>
  <c r="V67" i="35"/>
  <c r="AB67" i="35"/>
  <c r="K67" i="35"/>
  <c r="AH67" i="35" s="1"/>
  <c r="L67" i="35"/>
  <c r="AI67" i="35" s="1"/>
  <c r="AJ67" i="35" s="1"/>
  <c r="AC67" i="35"/>
  <c r="W67" i="35"/>
  <c r="AD67" i="35" l="1"/>
  <c r="AK67" i="35" s="1"/>
  <c r="AU67" i="49" l="1"/>
  <c r="J67" i="49"/>
  <c r="D68" i="49"/>
  <c r="E68" i="49"/>
  <c r="C68" i="49"/>
  <c r="G68" i="49"/>
  <c r="F68" i="49"/>
  <c r="AQ68" i="49" l="1"/>
  <c r="AX68" i="49"/>
  <c r="N68" i="49"/>
  <c r="C68" i="51"/>
  <c r="E68" i="51"/>
  <c r="AS68" i="49"/>
  <c r="P68" i="49"/>
  <c r="AZ68" i="49"/>
  <c r="F68" i="51"/>
  <c r="Q68" i="49"/>
  <c r="BA68" i="49"/>
  <c r="AT68" i="49"/>
  <c r="M68" i="35"/>
  <c r="K68" i="49"/>
  <c r="AW68" i="49"/>
  <c r="AP68" i="49"/>
  <c r="B68" i="51"/>
  <c r="M68" i="49"/>
  <c r="O68" i="33"/>
  <c r="R68" i="49"/>
  <c r="AV67" i="49"/>
  <c r="AR68" i="49"/>
  <c r="D68" i="51"/>
  <c r="O68" i="49"/>
  <c r="AY68" i="49"/>
  <c r="N68" i="35" l="1"/>
  <c r="P68" i="33"/>
  <c r="D68" i="33" s="1"/>
  <c r="AB68" i="33" s="1"/>
  <c r="R68" i="33"/>
  <c r="F68" i="33" s="1"/>
  <c r="AD68" i="33" s="1"/>
  <c r="Q68" i="33"/>
  <c r="E68" i="33" s="1"/>
  <c r="AC68" i="33" s="1"/>
  <c r="S68" i="33"/>
  <c r="G68" i="33" s="1"/>
  <c r="AE68" i="33" s="1"/>
  <c r="K68" i="51"/>
  <c r="Q68" i="51"/>
  <c r="H68" i="51"/>
  <c r="N68" i="51"/>
  <c r="M68" i="51"/>
  <c r="G68" i="51"/>
  <c r="J68" i="51"/>
  <c r="P68" i="51"/>
  <c r="C68" i="35"/>
  <c r="T68" i="49"/>
  <c r="U68" i="49"/>
  <c r="S68" i="49"/>
  <c r="V68" i="49"/>
  <c r="I68" i="51"/>
  <c r="O68" i="51"/>
  <c r="L68" i="51"/>
  <c r="R68" i="51"/>
  <c r="C68" i="33"/>
  <c r="H68" i="33" l="1"/>
  <c r="I68" i="33"/>
  <c r="H68" i="49"/>
  <c r="H68" i="35"/>
  <c r="AE68" i="35" s="1"/>
  <c r="Y68" i="35"/>
  <c r="S68" i="35"/>
  <c r="T68" i="33"/>
  <c r="N68" i="33"/>
  <c r="L68" i="33"/>
  <c r="M68" i="33"/>
  <c r="S68" i="51"/>
  <c r="T68" i="51" s="1"/>
  <c r="K68" i="33"/>
  <c r="AA68" i="33"/>
  <c r="J68" i="33"/>
  <c r="Z68" i="33"/>
  <c r="O68" i="35"/>
  <c r="D68" i="35"/>
  <c r="AH68" i="33" l="1"/>
  <c r="V68" i="33"/>
  <c r="I68" i="35"/>
  <c r="AF68" i="35" s="1"/>
  <c r="Z68" i="35"/>
  <c r="T68" i="35"/>
  <c r="P68" i="35"/>
  <c r="E68" i="35"/>
  <c r="AF68" i="33"/>
  <c r="AG68" i="33"/>
  <c r="U68" i="33"/>
  <c r="AI68" i="33"/>
  <c r="W68" i="33"/>
  <c r="AJ68" i="33"/>
  <c r="X68" i="33"/>
  <c r="AK68" i="33"/>
  <c r="Y68" i="33"/>
  <c r="AL68" i="33" l="1"/>
  <c r="AM68" i="33" s="1"/>
  <c r="L68" i="49" s="1"/>
  <c r="AA68" i="35"/>
  <c r="J68" i="35"/>
  <c r="AG68" i="35" s="1"/>
  <c r="U68" i="35"/>
  <c r="Q68" i="35"/>
  <c r="G68" i="35" s="1"/>
  <c r="F68" i="35"/>
  <c r="R68" i="35" l="1"/>
  <c r="AB68" i="35"/>
  <c r="K68" i="35"/>
  <c r="AH68" i="35" s="1"/>
  <c r="V68" i="35"/>
  <c r="L68" i="35"/>
  <c r="AI68" i="35" s="1"/>
  <c r="AC68" i="35"/>
  <c r="W68" i="35"/>
  <c r="X68" i="35"/>
  <c r="AJ68" i="35" l="1"/>
  <c r="AD68" i="35"/>
  <c r="AK68" i="35" l="1"/>
  <c r="AU68" i="49" l="1"/>
  <c r="J68" i="49"/>
  <c r="F69" i="49"/>
  <c r="E69" i="49"/>
  <c r="D69" i="49"/>
  <c r="C69" i="49"/>
  <c r="G69" i="49"/>
  <c r="Q69" i="49" l="1"/>
  <c r="BA69" i="49"/>
  <c r="AT69" i="49"/>
  <c r="F69" i="51"/>
  <c r="M69" i="49"/>
  <c r="AP69" i="49"/>
  <c r="AW69" i="49"/>
  <c r="O69" i="33"/>
  <c r="B69" i="51"/>
  <c r="R69" i="49"/>
  <c r="K69" i="49"/>
  <c r="M69" i="35"/>
  <c r="C69" i="35" s="1"/>
  <c r="AQ69" i="49"/>
  <c r="N69" i="49"/>
  <c r="C69" i="51"/>
  <c r="AX69" i="49"/>
  <c r="AS69" i="49"/>
  <c r="AZ69" i="49"/>
  <c r="P69" i="49"/>
  <c r="E69" i="51"/>
  <c r="AV68" i="49"/>
  <c r="O69" i="49"/>
  <c r="AY69" i="49"/>
  <c r="D69" i="51"/>
  <c r="AR69" i="49"/>
  <c r="S69" i="49" l="1"/>
  <c r="T69" i="49"/>
  <c r="U69" i="49"/>
  <c r="V69" i="49"/>
  <c r="O69" i="51"/>
  <c r="I69" i="51"/>
  <c r="Y69" i="35"/>
  <c r="H69" i="35"/>
  <c r="AE69" i="35" s="1"/>
  <c r="S69" i="35"/>
  <c r="N69" i="35"/>
  <c r="K69" i="51"/>
  <c r="Q69" i="51"/>
  <c r="M69" i="51"/>
  <c r="N69" i="51"/>
  <c r="H69" i="51"/>
  <c r="G69" i="51"/>
  <c r="C69" i="33"/>
  <c r="P69" i="33"/>
  <c r="D69" i="33" s="1"/>
  <c r="AB69" i="33" s="1"/>
  <c r="S69" i="33"/>
  <c r="G69" i="33" s="1"/>
  <c r="AE69" i="33" s="1"/>
  <c r="R69" i="33"/>
  <c r="F69" i="33" s="1"/>
  <c r="AD69" i="33" s="1"/>
  <c r="Q69" i="33"/>
  <c r="E69" i="33" s="1"/>
  <c r="AC69" i="33" s="1"/>
  <c r="L69" i="51"/>
  <c r="R69" i="51"/>
  <c r="P69" i="51"/>
  <c r="J69" i="51"/>
  <c r="I69" i="33" l="1"/>
  <c r="H69" i="49"/>
  <c r="H69" i="33"/>
  <c r="L69" i="33"/>
  <c r="M69" i="33"/>
  <c r="N69" i="33"/>
  <c r="K69" i="33"/>
  <c r="J69" i="33"/>
  <c r="AA69" i="33"/>
  <c r="Z69" i="33"/>
  <c r="O69" i="35"/>
  <c r="D69" i="35"/>
  <c r="T69" i="33"/>
  <c r="S69" i="51"/>
  <c r="T69" i="51" s="1"/>
  <c r="AF69" i="33" l="1"/>
  <c r="AG69" i="33"/>
  <c r="U69" i="33"/>
  <c r="Z69" i="35"/>
  <c r="I69" i="35"/>
  <c r="AF69" i="35" s="1"/>
  <c r="T69" i="35"/>
  <c r="AK69" i="33"/>
  <c r="Y69" i="33"/>
  <c r="P69" i="35"/>
  <c r="E69" i="35"/>
  <c r="AJ69" i="33"/>
  <c r="X69" i="33"/>
  <c r="AH69" i="33"/>
  <c r="V69" i="33"/>
  <c r="AI69" i="33"/>
  <c r="W69" i="33"/>
  <c r="U69" i="35" l="1"/>
  <c r="AA69" i="35"/>
  <c r="J69" i="35"/>
  <c r="AG69" i="35" s="1"/>
  <c r="Q69" i="35"/>
  <c r="F69" i="35"/>
  <c r="AL69" i="33"/>
  <c r="AM69" i="33" l="1"/>
  <c r="L69" i="49" s="1"/>
  <c r="K69" i="35"/>
  <c r="AH69" i="35" s="1"/>
  <c r="V69" i="35"/>
  <c r="AB69" i="35"/>
  <c r="G69" i="35"/>
  <c r="X69" i="35" s="1"/>
  <c r="R69" i="35"/>
  <c r="W69" i="35" l="1"/>
  <c r="AC69" i="35"/>
  <c r="AD69" i="35" s="1"/>
  <c r="L69" i="35"/>
  <c r="AI69" i="35" s="1"/>
  <c r="AJ69" i="35" s="1"/>
  <c r="AK69" i="35" l="1"/>
  <c r="AU69" i="49"/>
  <c r="G70" i="49" l="1"/>
  <c r="AT70" i="49" s="1"/>
  <c r="J69" i="49"/>
  <c r="AV69" i="49" s="1"/>
  <c r="D70" i="49"/>
  <c r="C70" i="51" s="1"/>
  <c r="C70" i="49"/>
  <c r="E70" i="49"/>
  <c r="AR70" i="49" s="1"/>
  <c r="F70" i="49"/>
  <c r="B70" i="51" l="1"/>
  <c r="N70" i="51" s="1"/>
  <c r="AQ70" i="49"/>
  <c r="F70" i="51"/>
  <c r="R70" i="51" s="1"/>
  <c r="P70" i="49"/>
  <c r="O70" i="33"/>
  <c r="C70" i="33" s="1"/>
  <c r="E70" i="51"/>
  <c r="K70" i="51" s="1"/>
  <c r="BA70" i="49"/>
  <c r="AS70" i="49"/>
  <c r="AX70" i="49"/>
  <c r="D70" i="51"/>
  <c r="J70" i="51" s="1"/>
  <c r="R70" i="49"/>
  <c r="U70" i="49" s="1"/>
  <c r="M70" i="49"/>
  <c r="N70" i="49"/>
  <c r="O70" i="49"/>
  <c r="M70" i="35"/>
  <c r="C70" i="35" s="1"/>
  <c r="H70" i="35" s="1"/>
  <c r="AE70" i="35" s="1"/>
  <c r="AP70" i="49"/>
  <c r="AY70" i="49"/>
  <c r="K70" i="49"/>
  <c r="AZ70" i="49"/>
  <c r="Q70" i="49"/>
  <c r="AW70" i="49"/>
  <c r="I70" i="51"/>
  <c r="O70" i="51"/>
  <c r="H70" i="51"/>
  <c r="L70" i="51" l="1"/>
  <c r="Q70" i="51"/>
  <c r="Q70" i="33"/>
  <c r="E70" i="33" s="1"/>
  <c r="AC70" i="33" s="1"/>
  <c r="S70" i="33"/>
  <c r="G70" i="33" s="1"/>
  <c r="AE70" i="33" s="1"/>
  <c r="R70" i="33"/>
  <c r="F70" i="33" s="1"/>
  <c r="P70" i="33"/>
  <c r="D70" i="33" s="1"/>
  <c r="T70" i="49"/>
  <c r="P70" i="51"/>
  <c r="G70" i="51"/>
  <c r="N70" i="35"/>
  <c r="O70" i="35" s="1"/>
  <c r="S70" i="49"/>
  <c r="M70" i="51"/>
  <c r="V70" i="49"/>
  <c r="Y70" i="35"/>
  <c r="S70" i="35"/>
  <c r="AA70" i="33"/>
  <c r="J70" i="33"/>
  <c r="N70" i="33" l="1"/>
  <c r="I70" i="33"/>
  <c r="S70" i="51"/>
  <c r="T70" i="51" s="1"/>
  <c r="H70" i="49"/>
  <c r="L70" i="33"/>
  <c r="W70" i="33" s="1"/>
  <c r="K70" i="33"/>
  <c r="AH70" i="33" s="1"/>
  <c r="AB70" i="33"/>
  <c r="M70" i="33"/>
  <c r="AJ70" i="33" s="1"/>
  <c r="AD70" i="33"/>
  <c r="Z70" i="33"/>
  <c r="T70" i="33"/>
  <c r="H70" i="33"/>
  <c r="D70" i="35"/>
  <c r="I70" i="35" s="1"/>
  <c r="AF70" i="35" s="1"/>
  <c r="P70" i="35"/>
  <c r="E70" i="35"/>
  <c r="AG70" i="33"/>
  <c r="U70" i="33"/>
  <c r="AK70" i="33"/>
  <c r="Y70" i="33"/>
  <c r="X70" i="33" l="1"/>
  <c r="Z70" i="35"/>
  <c r="V70" i="33"/>
  <c r="AF70" i="33"/>
  <c r="AI70" i="33"/>
  <c r="AL70" i="33" s="1"/>
  <c r="T70" i="35"/>
  <c r="AA70" i="35"/>
  <c r="J70" i="35"/>
  <c r="AG70" i="35" s="1"/>
  <c r="U70" i="35"/>
  <c r="Q70" i="35"/>
  <c r="F70" i="35"/>
  <c r="AM70" i="33" l="1"/>
  <c r="L70" i="49" s="1"/>
  <c r="AB70" i="35"/>
  <c r="K70" i="35"/>
  <c r="AH70" i="35" s="1"/>
  <c r="V70" i="35"/>
  <c r="G70" i="35"/>
  <c r="R70" i="35"/>
  <c r="W70" i="35" l="1"/>
  <c r="AC70" i="35"/>
  <c r="AD70" i="35" s="1"/>
  <c r="L70" i="35"/>
  <c r="AI70" i="35" s="1"/>
  <c r="AJ70" i="35" s="1"/>
  <c r="X70" i="35"/>
  <c r="AK70" i="35" l="1"/>
  <c r="AU70" i="49" l="1"/>
  <c r="J70" i="49"/>
  <c r="C71" i="49"/>
  <c r="E71" i="49"/>
  <c r="F71" i="49"/>
  <c r="G71" i="49"/>
  <c r="D71" i="49"/>
  <c r="P71" i="49" l="1"/>
  <c r="E71" i="51"/>
  <c r="AZ71" i="49"/>
  <c r="AS71" i="49"/>
  <c r="F71" i="51"/>
  <c r="Q71" i="49"/>
  <c r="AT71" i="49"/>
  <c r="BA71" i="49"/>
  <c r="D71" i="51"/>
  <c r="AR71" i="49"/>
  <c r="O71" i="49"/>
  <c r="AY71" i="49"/>
  <c r="AV70" i="49"/>
  <c r="AQ71" i="49"/>
  <c r="C71" i="51"/>
  <c r="AX71" i="49"/>
  <c r="N71" i="49"/>
  <c r="K71" i="49"/>
  <c r="AW71" i="49"/>
  <c r="AP71" i="49"/>
  <c r="B71" i="51"/>
  <c r="M71" i="49"/>
  <c r="M71" i="35"/>
  <c r="C71" i="35" s="1"/>
  <c r="O71" i="33"/>
  <c r="R71" i="49"/>
  <c r="N71" i="35" l="1"/>
  <c r="S71" i="49"/>
  <c r="U71" i="49"/>
  <c r="T71" i="49"/>
  <c r="V71" i="49"/>
  <c r="L71" i="51"/>
  <c r="R71" i="51"/>
  <c r="O71" i="51"/>
  <c r="I71" i="51"/>
  <c r="P71" i="51"/>
  <c r="J71" i="51"/>
  <c r="K71" i="51"/>
  <c r="Q71" i="51"/>
  <c r="H71" i="35"/>
  <c r="AE71" i="35" s="1"/>
  <c r="S71" i="35"/>
  <c r="Y71" i="35"/>
  <c r="C71" i="33"/>
  <c r="R71" i="33"/>
  <c r="F71" i="33" s="1"/>
  <c r="AD71" i="33" s="1"/>
  <c r="P71" i="33"/>
  <c r="D71" i="33" s="1"/>
  <c r="AB71" i="33" s="1"/>
  <c r="S71" i="33"/>
  <c r="G71" i="33" s="1"/>
  <c r="AE71" i="33" s="1"/>
  <c r="Q71" i="33"/>
  <c r="E71" i="33" s="1"/>
  <c r="AC71" i="33" s="1"/>
  <c r="H71" i="51"/>
  <c r="N71" i="51"/>
  <c r="G71" i="51"/>
  <c r="M71" i="51"/>
  <c r="H71" i="49" l="1"/>
  <c r="I71" i="33"/>
  <c r="H71" i="33"/>
  <c r="L71" i="33"/>
  <c r="Z71" i="33"/>
  <c r="N71" i="33"/>
  <c r="K71" i="33"/>
  <c r="M71" i="33"/>
  <c r="O71" i="35"/>
  <c r="D71" i="35"/>
  <c r="J71" i="33"/>
  <c r="AA71" i="33"/>
  <c r="S71" i="51"/>
  <c r="T71" i="51" s="1"/>
  <c r="T71" i="33"/>
  <c r="AJ71" i="33" l="1"/>
  <c r="X71" i="33"/>
  <c r="AH71" i="33"/>
  <c r="V71" i="33"/>
  <c r="AK71" i="33"/>
  <c r="Y71" i="33"/>
  <c r="AG71" i="33"/>
  <c r="U71" i="33"/>
  <c r="AF71" i="33"/>
  <c r="T71" i="35"/>
  <c r="Z71" i="35"/>
  <c r="I71" i="35"/>
  <c r="AF71" i="35" s="1"/>
  <c r="P71" i="35"/>
  <c r="E71" i="35"/>
  <c r="AI71" i="33"/>
  <c r="W71" i="33"/>
  <c r="AL71" i="33" l="1"/>
  <c r="AM71" i="33" s="1"/>
  <c r="L71" i="49" s="1"/>
  <c r="AA71" i="35"/>
  <c r="J71" i="35"/>
  <c r="AG71" i="35" s="1"/>
  <c r="U71" i="35"/>
  <c r="Q71" i="35"/>
  <c r="F71" i="35"/>
  <c r="AB71" i="35" l="1"/>
  <c r="V71" i="35"/>
  <c r="K71" i="35"/>
  <c r="AH71" i="35" s="1"/>
  <c r="G71" i="35"/>
  <c r="X71" i="35" s="1"/>
  <c r="R71" i="35"/>
  <c r="L71" i="35" l="1"/>
  <c r="AI71" i="35" s="1"/>
  <c r="AJ71" i="35" s="1"/>
  <c r="AC71" i="35"/>
  <c r="AD71" i="35" s="1"/>
  <c r="W71" i="35"/>
  <c r="AK71" i="35" l="1"/>
  <c r="AU71" i="49" l="1"/>
  <c r="J71" i="49"/>
  <c r="F72" i="49"/>
  <c r="C72" i="49"/>
  <c r="G72" i="49"/>
  <c r="E72" i="49"/>
  <c r="D72" i="49"/>
  <c r="F72" i="51" l="1"/>
  <c r="BA72" i="49"/>
  <c r="Q72" i="49"/>
  <c r="AT72" i="49"/>
  <c r="D72" i="51"/>
  <c r="AR72" i="49"/>
  <c r="O72" i="49"/>
  <c r="AY72" i="49"/>
  <c r="AZ72" i="49"/>
  <c r="P72" i="49"/>
  <c r="E72" i="51"/>
  <c r="AS72" i="49"/>
  <c r="AV71" i="49"/>
  <c r="AQ72" i="49"/>
  <c r="N72" i="49"/>
  <c r="C72" i="51"/>
  <c r="AX72" i="49"/>
  <c r="AP72" i="49"/>
  <c r="O72" i="33"/>
  <c r="C72" i="33" s="1"/>
  <c r="M72" i="35"/>
  <c r="C72" i="35" s="1"/>
  <c r="B72" i="51"/>
  <c r="M72" i="49"/>
  <c r="R72" i="49"/>
  <c r="K72" i="49"/>
  <c r="AW72" i="49"/>
  <c r="P72" i="51" l="1"/>
  <c r="J72" i="51"/>
  <c r="U72" i="49"/>
  <c r="S72" i="49"/>
  <c r="V72" i="49"/>
  <c r="T72" i="49"/>
  <c r="K72" i="51"/>
  <c r="Q72" i="51"/>
  <c r="G72" i="51"/>
  <c r="N72" i="51"/>
  <c r="H72" i="51"/>
  <c r="M72" i="51"/>
  <c r="N72" i="35"/>
  <c r="AA72" i="33"/>
  <c r="J72" i="33"/>
  <c r="O72" i="51"/>
  <c r="I72" i="51"/>
  <c r="S72" i="35"/>
  <c r="Y72" i="35"/>
  <c r="H72" i="35"/>
  <c r="AE72" i="35" s="1"/>
  <c r="Q72" i="33"/>
  <c r="E72" i="33" s="1"/>
  <c r="AC72" i="33" s="1"/>
  <c r="R72" i="33"/>
  <c r="F72" i="33" s="1"/>
  <c r="AD72" i="33" s="1"/>
  <c r="S72" i="33"/>
  <c r="G72" i="33" s="1"/>
  <c r="AE72" i="33" s="1"/>
  <c r="P72" i="33"/>
  <c r="D72" i="33" s="1"/>
  <c r="AB72" i="33" s="1"/>
  <c r="R72" i="51"/>
  <c r="L72" i="51"/>
  <c r="H72" i="49" l="1"/>
  <c r="I72" i="33"/>
  <c r="H72" i="33"/>
  <c r="O72" i="35"/>
  <c r="D72" i="35"/>
  <c r="L72" i="33"/>
  <c r="T72" i="33"/>
  <c r="K72" i="33"/>
  <c r="S72" i="51"/>
  <c r="T72" i="51" s="1"/>
  <c r="Z72" i="33"/>
  <c r="N72" i="33"/>
  <c r="M72" i="33"/>
  <c r="AG72" i="33"/>
  <c r="U72" i="33"/>
  <c r="AF72" i="33" l="1"/>
  <c r="AJ72" i="33"/>
  <c r="X72" i="33"/>
  <c r="AK72" i="33"/>
  <c r="Y72" i="33"/>
  <c r="AI72" i="33"/>
  <c r="W72" i="33"/>
  <c r="T72" i="35"/>
  <c r="I72" i="35"/>
  <c r="AF72" i="35" s="1"/>
  <c r="Z72" i="35"/>
  <c r="P72" i="35"/>
  <c r="E72" i="35"/>
  <c r="AH72" i="33"/>
  <c r="V72" i="33"/>
  <c r="AL72" i="33" l="1"/>
  <c r="AM72" i="33" s="1"/>
  <c r="L72" i="49" s="1"/>
  <c r="AA72" i="35"/>
  <c r="J72" i="35"/>
  <c r="AG72" i="35" s="1"/>
  <c r="U72" i="35"/>
  <c r="Q72" i="35"/>
  <c r="F72" i="35"/>
  <c r="G72" i="35" l="1"/>
  <c r="X72" i="35" s="1"/>
  <c r="R72" i="35"/>
  <c r="K72" i="35"/>
  <c r="AH72" i="35" s="1"/>
  <c r="V72" i="35"/>
  <c r="AB72" i="35"/>
  <c r="AC72" i="35" l="1"/>
  <c r="AD72" i="35" s="1"/>
  <c r="L72" i="35"/>
  <c r="AI72" i="35" s="1"/>
  <c r="AJ72" i="35" s="1"/>
  <c r="W72" i="35"/>
  <c r="AK72" i="35" l="1"/>
  <c r="AU72" i="49" l="1"/>
  <c r="J72" i="49"/>
  <c r="F73" i="49"/>
  <c r="D73" i="49"/>
  <c r="C73" i="49"/>
  <c r="E73" i="49"/>
  <c r="G73" i="49"/>
  <c r="D73" i="51" l="1"/>
  <c r="O73" i="49"/>
  <c r="AR73" i="49"/>
  <c r="AY73" i="49"/>
  <c r="M73" i="35"/>
  <c r="C73" i="35" s="1"/>
  <c r="R73" i="49"/>
  <c r="AP73" i="49"/>
  <c r="B73" i="51"/>
  <c r="O73" i="33"/>
  <c r="C73" i="33" s="1"/>
  <c r="M73" i="49"/>
  <c r="AW73" i="49"/>
  <c r="K73" i="49"/>
  <c r="P73" i="49"/>
  <c r="AZ73" i="49"/>
  <c r="E73" i="51"/>
  <c r="AS73" i="49"/>
  <c r="AV72" i="49"/>
  <c r="AT73" i="49"/>
  <c r="Q73" i="49"/>
  <c r="F73" i="51"/>
  <c r="BA73" i="49"/>
  <c r="AQ73" i="49"/>
  <c r="C73" i="51"/>
  <c r="N73" i="49"/>
  <c r="AX73" i="49"/>
  <c r="K73" i="51" l="1"/>
  <c r="Q73" i="51"/>
  <c r="Y73" i="35"/>
  <c r="H73" i="35"/>
  <c r="AE73" i="35" s="1"/>
  <c r="S73" i="35"/>
  <c r="R73" i="51"/>
  <c r="L73" i="51"/>
  <c r="J73" i="33"/>
  <c r="AA73" i="33"/>
  <c r="N73" i="35"/>
  <c r="V73" i="49"/>
  <c r="U73" i="49"/>
  <c r="S73" i="49"/>
  <c r="T73" i="49"/>
  <c r="I73" i="51"/>
  <c r="O73" i="51"/>
  <c r="R73" i="33"/>
  <c r="F73" i="33" s="1"/>
  <c r="AD73" i="33" s="1"/>
  <c r="P73" i="33"/>
  <c r="D73" i="33" s="1"/>
  <c r="AB73" i="33" s="1"/>
  <c r="Q73" i="33"/>
  <c r="E73" i="33" s="1"/>
  <c r="AC73" i="33" s="1"/>
  <c r="S73" i="33"/>
  <c r="G73" i="33" s="1"/>
  <c r="AE73" i="33" s="1"/>
  <c r="N73" i="51"/>
  <c r="G73" i="51"/>
  <c r="H73" i="51"/>
  <c r="M73" i="51"/>
  <c r="P73" i="51"/>
  <c r="J73" i="51"/>
  <c r="H73" i="49" l="1"/>
  <c r="I73" i="33"/>
  <c r="H73" i="33"/>
  <c r="K73" i="33"/>
  <c r="M73" i="33"/>
  <c r="O73" i="35"/>
  <c r="D73" i="35"/>
  <c r="Z73" i="33"/>
  <c r="N73" i="33"/>
  <c r="L73" i="33"/>
  <c r="S73" i="51"/>
  <c r="T73" i="51" s="1"/>
  <c r="AG73" i="33"/>
  <c r="U73" i="33"/>
  <c r="T73" i="33"/>
  <c r="AF73" i="33" l="1"/>
  <c r="I73" i="35"/>
  <c r="AF73" i="35" s="1"/>
  <c r="Z73" i="35"/>
  <c r="T73" i="35"/>
  <c r="P73" i="35"/>
  <c r="E73" i="35"/>
  <c r="AI73" i="33"/>
  <c r="W73" i="33"/>
  <c r="AJ73" i="33"/>
  <c r="X73" i="33"/>
  <c r="AH73" i="33"/>
  <c r="V73" i="33"/>
  <c r="AK73" i="33"/>
  <c r="Y73" i="33"/>
  <c r="AL73" i="33" l="1"/>
  <c r="AM73" i="33" s="1"/>
  <c r="L73" i="49" s="1"/>
  <c r="J73" i="35"/>
  <c r="AG73" i="35" s="1"/>
  <c r="U73" i="35"/>
  <c r="AA73" i="35"/>
  <c r="Q73" i="35"/>
  <c r="F73" i="35"/>
  <c r="V73" i="35" l="1"/>
  <c r="AB73" i="35"/>
  <c r="K73" i="35"/>
  <c r="AH73" i="35" s="1"/>
  <c r="G73" i="35"/>
  <c r="R73" i="35"/>
  <c r="L73" i="35" l="1"/>
  <c r="AI73" i="35" s="1"/>
  <c r="AJ73" i="35" s="1"/>
  <c r="AC73" i="35"/>
  <c r="AD73" i="35" s="1"/>
  <c r="W73" i="35"/>
  <c r="X73" i="35"/>
  <c r="AK73" i="35" l="1"/>
  <c r="AU73" i="49" l="1"/>
  <c r="E74" i="49"/>
  <c r="D74" i="49"/>
  <c r="C74" i="49"/>
  <c r="G74" i="49"/>
  <c r="J73" i="49"/>
  <c r="F74" i="49"/>
  <c r="AQ74" i="49" l="1"/>
  <c r="C74" i="51"/>
  <c r="N74" i="49"/>
  <c r="AX74" i="49"/>
  <c r="AS74" i="49"/>
  <c r="E74" i="51"/>
  <c r="AZ74" i="49"/>
  <c r="P74" i="49"/>
  <c r="AV73" i="49"/>
  <c r="AT74" i="49"/>
  <c r="F74" i="51"/>
  <c r="Q74" i="49"/>
  <c r="BA74" i="49"/>
  <c r="M74" i="35"/>
  <c r="C74" i="35" s="1"/>
  <c r="O74" i="33"/>
  <c r="AP74" i="49"/>
  <c r="B74" i="51"/>
  <c r="R74" i="49"/>
  <c r="K74" i="49"/>
  <c r="M74" i="49"/>
  <c r="AW74" i="49"/>
  <c r="AR74" i="49"/>
  <c r="D74" i="51"/>
  <c r="AY74" i="49"/>
  <c r="O74" i="49"/>
  <c r="S74" i="49" l="1"/>
  <c r="T74" i="49"/>
  <c r="V74" i="49"/>
  <c r="U74" i="49"/>
  <c r="Q74" i="51"/>
  <c r="K74" i="51"/>
  <c r="N74" i="51"/>
  <c r="M74" i="51"/>
  <c r="G74" i="51"/>
  <c r="H74" i="51"/>
  <c r="L74" i="51"/>
  <c r="R74" i="51"/>
  <c r="C74" i="33"/>
  <c r="P74" i="33"/>
  <c r="D74" i="33" s="1"/>
  <c r="AB74" i="33" s="1"/>
  <c r="S74" i="33"/>
  <c r="G74" i="33" s="1"/>
  <c r="AE74" i="33" s="1"/>
  <c r="Q74" i="33"/>
  <c r="E74" i="33" s="1"/>
  <c r="AC74" i="33" s="1"/>
  <c r="R74" i="33"/>
  <c r="F74" i="33" s="1"/>
  <c r="AD74" i="33" s="1"/>
  <c r="Y74" i="35"/>
  <c r="H74" i="35"/>
  <c r="AE74" i="35" s="1"/>
  <c r="S74" i="35"/>
  <c r="J74" i="51"/>
  <c r="P74" i="51"/>
  <c r="N74" i="35"/>
  <c r="O74" i="51"/>
  <c r="I74" i="51"/>
  <c r="H74" i="49" l="1"/>
  <c r="I74" i="33"/>
  <c r="H74" i="33"/>
  <c r="L74" i="33"/>
  <c r="N74" i="33"/>
  <c r="K74" i="33"/>
  <c r="AA74" i="33"/>
  <c r="J74" i="33"/>
  <c r="Z74" i="33"/>
  <c r="S74" i="51"/>
  <c r="T74" i="51" s="1"/>
  <c r="T74" i="33"/>
  <c r="O74" i="35"/>
  <c r="D74" i="35"/>
  <c r="M74" i="33"/>
  <c r="AJ74" i="33" l="1"/>
  <c r="X74" i="33"/>
  <c r="AG74" i="33"/>
  <c r="U74" i="33"/>
  <c r="AF74" i="33"/>
  <c r="T74" i="35"/>
  <c r="Z74" i="35"/>
  <c r="I74" i="35"/>
  <c r="AF74" i="35" s="1"/>
  <c r="AH74" i="33"/>
  <c r="V74" i="33"/>
  <c r="P74" i="35"/>
  <c r="E74" i="35"/>
  <c r="AK74" i="33"/>
  <c r="Y74" i="33"/>
  <c r="AI74" i="33"/>
  <c r="W74" i="33"/>
  <c r="AA74" i="35" l="1"/>
  <c r="J74" i="35"/>
  <c r="AG74" i="35" s="1"/>
  <c r="U74" i="35"/>
  <c r="Q74" i="35"/>
  <c r="F74" i="35"/>
  <c r="AL74" i="33"/>
  <c r="AM74" i="33" s="1"/>
  <c r="L74" i="49" s="1"/>
  <c r="AB74" i="35" l="1"/>
  <c r="K74" i="35"/>
  <c r="AH74" i="35" s="1"/>
  <c r="V74" i="35"/>
  <c r="G74" i="35"/>
  <c r="R74" i="35"/>
  <c r="L74" i="35" l="1"/>
  <c r="AI74" i="35" s="1"/>
  <c r="AJ74" i="35" s="1"/>
  <c r="AC74" i="35"/>
  <c r="AD74" i="35" s="1"/>
  <c r="W74" i="35"/>
  <c r="X74" i="35"/>
  <c r="AK74" i="35" l="1"/>
  <c r="AU74" i="49" l="1"/>
  <c r="F75" i="49"/>
  <c r="J74" i="49"/>
  <c r="E75" i="49"/>
  <c r="C75" i="49"/>
  <c r="D75" i="49"/>
  <c r="G75" i="49"/>
  <c r="F75" i="51" l="1"/>
  <c r="AT75" i="49"/>
  <c r="Q75" i="49"/>
  <c r="BA75" i="49"/>
  <c r="C75" i="51"/>
  <c r="AQ75" i="49"/>
  <c r="N75" i="49"/>
  <c r="AX75" i="49"/>
  <c r="B75" i="51"/>
  <c r="AP75" i="49"/>
  <c r="R75" i="49"/>
  <c r="M75" i="35"/>
  <c r="AW75" i="49"/>
  <c r="O75" i="33"/>
  <c r="K75" i="49"/>
  <c r="M75" i="49"/>
  <c r="D75" i="51"/>
  <c r="AR75" i="49"/>
  <c r="O75" i="49"/>
  <c r="AY75" i="49"/>
  <c r="AV74" i="49"/>
  <c r="AS75" i="49"/>
  <c r="P75" i="49"/>
  <c r="AZ75" i="49"/>
  <c r="E75" i="51"/>
  <c r="N75" i="35" l="1"/>
  <c r="U75" i="49"/>
  <c r="S75" i="49"/>
  <c r="V75" i="49"/>
  <c r="T75" i="49"/>
  <c r="I75" i="51"/>
  <c r="O75" i="51"/>
  <c r="C75" i="33"/>
  <c r="P75" i="33"/>
  <c r="D75" i="33" s="1"/>
  <c r="AB75" i="33" s="1"/>
  <c r="S75" i="33"/>
  <c r="G75" i="33" s="1"/>
  <c r="AE75" i="33" s="1"/>
  <c r="Q75" i="33"/>
  <c r="E75" i="33" s="1"/>
  <c r="AC75" i="33" s="1"/>
  <c r="R75" i="33"/>
  <c r="F75" i="33" s="1"/>
  <c r="AD75" i="33" s="1"/>
  <c r="G75" i="51"/>
  <c r="Q75" i="51"/>
  <c r="K75" i="51"/>
  <c r="C75" i="35"/>
  <c r="H75" i="51"/>
  <c r="N75" i="51"/>
  <c r="M75" i="51"/>
  <c r="J75" i="51"/>
  <c r="P75" i="51"/>
  <c r="R75" i="51"/>
  <c r="L75" i="51"/>
  <c r="I75" i="33" l="1"/>
  <c r="H75" i="49"/>
  <c r="H75" i="33"/>
  <c r="S75" i="51"/>
  <c r="T75" i="51" s="1"/>
  <c r="T75" i="33"/>
  <c r="M75" i="33"/>
  <c r="L75" i="33"/>
  <c r="N75" i="33"/>
  <c r="Y75" i="35"/>
  <c r="H75" i="35"/>
  <c r="AE75" i="35" s="1"/>
  <c r="S75" i="35"/>
  <c r="K75" i="33"/>
  <c r="J75" i="33"/>
  <c r="AA75" i="33"/>
  <c r="Z75" i="33"/>
  <c r="O75" i="35"/>
  <c r="D75" i="35"/>
  <c r="AH75" i="33" l="1"/>
  <c r="V75" i="33"/>
  <c r="AF75" i="33"/>
  <c r="AG75" i="33"/>
  <c r="U75" i="33"/>
  <c r="AK75" i="33"/>
  <c r="Y75" i="33"/>
  <c r="AI75" i="33"/>
  <c r="W75" i="33"/>
  <c r="I75" i="35"/>
  <c r="AF75" i="35" s="1"/>
  <c r="T75" i="35"/>
  <c r="Z75" i="35"/>
  <c r="AJ75" i="33"/>
  <c r="X75" i="33"/>
  <c r="P75" i="35"/>
  <c r="E75" i="35"/>
  <c r="Q75" i="35" l="1"/>
  <c r="F75" i="35"/>
  <c r="AL75" i="33"/>
  <c r="AM75" i="33" s="1"/>
  <c r="L75" i="49" s="1"/>
  <c r="AA75" i="35"/>
  <c r="J75" i="35"/>
  <c r="AG75" i="35" s="1"/>
  <c r="U75" i="35"/>
  <c r="AB75" i="35" l="1"/>
  <c r="K75" i="35"/>
  <c r="AH75" i="35" s="1"/>
  <c r="V75" i="35"/>
  <c r="G75" i="35"/>
  <c r="X75" i="35" s="1"/>
  <c r="R75" i="35"/>
  <c r="AC75" i="35" l="1"/>
  <c r="AD75" i="35" s="1"/>
  <c r="L75" i="35"/>
  <c r="AI75" i="35" s="1"/>
  <c r="AJ75" i="35" s="1"/>
  <c r="W75" i="35"/>
  <c r="AK75" i="35" l="1"/>
  <c r="AU75" i="49" l="1"/>
  <c r="C76" i="49"/>
  <c r="J75" i="49"/>
  <c r="F76" i="49"/>
  <c r="G76" i="49"/>
  <c r="E76" i="49"/>
  <c r="D76" i="49"/>
  <c r="M76" i="35" l="1"/>
  <c r="N76" i="49"/>
  <c r="AX76" i="49"/>
  <c r="C76" i="51"/>
  <c r="AQ76" i="49"/>
  <c r="AY76" i="49"/>
  <c r="AR76" i="49"/>
  <c r="D76" i="51"/>
  <c r="O76" i="49"/>
  <c r="Q76" i="49"/>
  <c r="BA76" i="49"/>
  <c r="AT76" i="49"/>
  <c r="F76" i="51"/>
  <c r="P76" i="49"/>
  <c r="AZ76" i="49"/>
  <c r="E76" i="51"/>
  <c r="AS76" i="49"/>
  <c r="AV75" i="49"/>
  <c r="R76" i="49"/>
  <c r="M76" i="49"/>
  <c r="B76" i="51"/>
  <c r="K76" i="49"/>
  <c r="AP76" i="49"/>
  <c r="O76" i="33"/>
  <c r="C76" i="33" s="1"/>
  <c r="C76" i="35"/>
  <c r="AW76" i="49"/>
  <c r="S76" i="35" l="1"/>
  <c r="Y76" i="35"/>
  <c r="H76" i="35"/>
  <c r="AE76" i="35" s="1"/>
  <c r="AA76" i="33"/>
  <c r="J76" i="33"/>
  <c r="R76" i="51"/>
  <c r="L76" i="51"/>
  <c r="P76" i="33"/>
  <c r="D76" i="33" s="1"/>
  <c r="AB76" i="33" s="1"/>
  <c r="R76" i="33"/>
  <c r="F76" i="33" s="1"/>
  <c r="AD76" i="33" s="1"/>
  <c r="Q76" i="33"/>
  <c r="E76" i="33" s="1"/>
  <c r="AC76" i="33" s="1"/>
  <c r="S76" i="33"/>
  <c r="G76" i="33" s="1"/>
  <c r="AE76" i="33" s="1"/>
  <c r="O76" i="51"/>
  <c r="I76" i="51"/>
  <c r="H76" i="51"/>
  <c r="N76" i="51"/>
  <c r="G76" i="51"/>
  <c r="M76" i="51"/>
  <c r="K76" i="51"/>
  <c r="Q76" i="51"/>
  <c r="V76" i="49"/>
  <c r="S76" i="49"/>
  <c r="U76" i="49"/>
  <c r="T76" i="49"/>
  <c r="P76" i="51"/>
  <c r="J76" i="51"/>
  <c r="N76" i="35"/>
  <c r="I76" i="33" l="1"/>
  <c r="H76" i="49"/>
  <c r="Z76" i="33"/>
  <c r="H76" i="33"/>
  <c r="AG76" i="33"/>
  <c r="U76" i="33"/>
  <c r="T76" i="33"/>
  <c r="O76" i="35"/>
  <c r="D76" i="35"/>
  <c r="N76" i="33"/>
  <c r="M76" i="33"/>
  <c r="S76" i="51"/>
  <c r="T76" i="51" s="1"/>
  <c r="K76" i="33"/>
  <c r="L76" i="33"/>
  <c r="AF76" i="33" l="1"/>
  <c r="AK76" i="33"/>
  <c r="Y76" i="33"/>
  <c r="AI76" i="33"/>
  <c r="W76" i="33"/>
  <c r="T76" i="35"/>
  <c r="Z76" i="35"/>
  <c r="I76" i="35"/>
  <c r="AF76" i="35" s="1"/>
  <c r="AH76" i="33"/>
  <c r="V76" i="33"/>
  <c r="P76" i="35"/>
  <c r="E76" i="35"/>
  <c r="AJ76" i="33"/>
  <c r="X76" i="33"/>
  <c r="AL76" i="33" l="1"/>
  <c r="AM76" i="33" s="1"/>
  <c r="L76" i="49" s="1"/>
  <c r="U76" i="35"/>
  <c r="AA76" i="35"/>
  <c r="J76" i="35"/>
  <c r="AG76" i="35" s="1"/>
  <c r="Q76" i="35"/>
  <c r="F76" i="35"/>
  <c r="AB76" i="35" l="1"/>
  <c r="K76" i="35"/>
  <c r="AH76" i="35" s="1"/>
  <c r="V76" i="35"/>
  <c r="G76" i="35"/>
  <c r="X76" i="35" s="1"/>
  <c r="R76" i="35"/>
  <c r="AC76" i="35" l="1"/>
  <c r="AD76" i="35" s="1"/>
  <c r="L76" i="35"/>
  <c r="AI76" i="35" s="1"/>
  <c r="AJ76" i="35" s="1"/>
  <c r="W76" i="35"/>
  <c r="AK76" i="35" l="1"/>
  <c r="AU76" i="49"/>
  <c r="E77" i="49"/>
  <c r="D77" i="49"/>
  <c r="G77" i="49"/>
  <c r="C77" i="49"/>
  <c r="J76" i="49"/>
  <c r="F77" i="49"/>
  <c r="AV76" i="49" l="1"/>
  <c r="AZ77" i="49"/>
  <c r="P77" i="49"/>
  <c r="AS77" i="49"/>
  <c r="E77" i="51"/>
  <c r="AW77" i="49"/>
  <c r="AP77" i="49"/>
  <c r="O77" i="33"/>
  <c r="M77" i="35"/>
  <c r="B77" i="51"/>
  <c r="M77" i="49"/>
  <c r="R77" i="49"/>
  <c r="K77" i="49"/>
  <c r="AT77" i="49"/>
  <c r="F77" i="51"/>
  <c r="BA77" i="49"/>
  <c r="Q77" i="49"/>
  <c r="AX77" i="49"/>
  <c r="C77" i="51"/>
  <c r="AQ77" i="49"/>
  <c r="N77" i="49"/>
  <c r="AY77" i="49"/>
  <c r="D77" i="51"/>
  <c r="AR77" i="49"/>
  <c r="O77" i="49"/>
  <c r="V77" i="49" l="1"/>
  <c r="U77" i="49"/>
  <c r="T77" i="49"/>
  <c r="S77" i="49"/>
  <c r="Q77" i="51"/>
  <c r="K77" i="51"/>
  <c r="N77" i="35"/>
  <c r="R77" i="51"/>
  <c r="L77" i="51"/>
  <c r="O77" i="51"/>
  <c r="I77" i="51"/>
  <c r="H77" i="51"/>
  <c r="M77" i="51"/>
  <c r="G77" i="51"/>
  <c r="N77" i="51"/>
  <c r="C77" i="33"/>
  <c r="P77" i="33"/>
  <c r="D77" i="33" s="1"/>
  <c r="AB77" i="33" s="1"/>
  <c r="S77" i="33"/>
  <c r="G77" i="33" s="1"/>
  <c r="AE77" i="33" s="1"/>
  <c r="Q77" i="33"/>
  <c r="E77" i="33" s="1"/>
  <c r="AC77" i="33" s="1"/>
  <c r="R77" i="33"/>
  <c r="F77" i="33" s="1"/>
  <c r="AD77" i="33" s="1"/>
  <c r="J77" i="51"/>
  <c r="P77" i="51"/>
  <c r="C77" i="35"/>
  <c r="I77" i="33" l="1"/>
  <c r="H77" i="49"/>
  <c r="T77" i="33"/>
  <c r="H77" i="33"/>
  <c r="O77" i="35"/>
  <c r="D77" i="35"/>
  <c r="L77" i="33"/>
  <c r="K77" i="33"/>
  <c r="S77" i="35"/>
  <c r="Y77" i="35"/>
  <c r="H77" i="35"/>
  <c r="AE77" i="35" s="1"/>
  <c r="J77" i="33"/>
  <c r="AA77" i="33"/>
  <c r="Z77" i="33"/>
  <c r="M77" i="33"/>
  <c r="N77" i="33"/>
  <c r="S77" i="51"/>
  <c r="T77" i="51" s="1"/>
  <c r="AJ77" i="33" l="1"/>
  <c r="X77" i="33"/>
  <c r="AF77" i="33"/>
  <c r="AG77" i="33"/>
  <c r="U77" i="33"/>
  <c r="AI77" i="33"/>
  <c r="W77" i="33"/>
  <c r="Z77" i="35"/>
  <c r="I77" i="35"/>
  <c r="AF77" i="35" s="1"/>
  <c r="T77" i="35"/>
  <c r="AH77" i="33"/>
  <c r="V77" i="33"/>
  <c r="AK77" i="33"/>
  <c r="Y77" i="33"/>
  <c r="P77" i="35"/>
  <c r="E77" i="35"/>
  <c r="AL77" i="33" l="1"/>
  <c r="AM77" i="33" s="1"/>
  <c r="L77" i="49" s="1"/>
  <c r="AA77" i="35"/>
  <c r="J77" i="35"/>
  <c r="AG77" i="35" s="1"/>
  <c r="U77" i="35"/>
  <c r="Q77" i="35"/>
  <c r="F77" i="35"/>
  <c r="G77" i="35" l="1"/>
  <c r="R77" i="35"/>
  <c r="AB77" i="35"/>
  <c r="K77" i="35"/>
  <c r="AH77" i="35" s="1"/>
  <c r="V77" i="35"/>
  <c r="AC77" i="35" l="1"/>
  <c r="AD77" i="35" s="1"/>
  <c r="L77" i="35"/>
  <c r="AI77" i="35" s="1"/>
  <c r="AJ77" i="35" s="1"/>
  <c r="W77" i="35"/>
  <c r="X77" i="35"/>
  <c r="AK77" i="35" l="1"/>
  <c r="AU77" i="49" l="1"/>
  <c r="J77" i="49"/>
  <c r="G78" i="49"/>
  <c r="E78" i="49"/>
  <c r="C78" i="49"/>
  <c r="D78" i="49"/>
  <c r="F78" i="49"/>
  <c r="D78" i="51" l="1"/>
  <c r="AR78" i="49"/>
  <c r="O78" i="49"/>
  <c r="AY78" i="49"/>
  <c r="AV77" i="49"/>
  <c r="AS78" i="49"/>
  <c r="E78" i="51"/>
  <c r="AZ78" i="49"/>
  <c r="P78" i="49"/>
  <c r="N78" i="49"/>
  <c r="C78" i="51"/>
  <c r="AQ78" i="49"/>
  <c r="AX78" i="49"/>
  <c r="O78" i="33"/>
  <c r="M78" i="35"/>
  <c r="C78" i="35" s="1"/>
  <c r="AW78" i="49"/>
  <c r="R78" i="49"/>
  <c r="B78" i="51"/>
  <c r="AP78" i="49"/>
  <c r="K78" i="49"/>
  <c r="M78" i="49"/>
  <c r="Q78" i="49"/>
  <c r="AT78" i="49"/>
  <c r="BA78" i="49"/>
  <c r="F78" i="51"/>
  <c r="S78" i="35" l="1"/>
  <c r="Y78" i="35"/>
  <c r="H78" i="35"/>
  <c r="AE78" i="35" s="1"/>
  <c r="N78" i="51"/>
  <c r="H78" i="51"/>
  <c r="G78" i="51"/>
  <c r="M78" i="51"/>
  <c r="S78" i="49"/>
  <c r="V78" i="49"/>
  <c r="T78" i="49"/>
  <c r="U78" i="49"/>
  <c r="O78" i="51"/>
  <c r="I78" i="51"/>
  <c r="R78" i="51"/>
  <c r="L78" i="51"/>
  <c r="C78" i="33"/>
  <c r="P78" i="33"/>
  <c r="D78" i="33" s="1"/>
  <c r="AB78" i="33" s="1"/>
  <c r="S78" i="33"/>
  <c r="G78" i="33" s="1"/>
  <c r="AE78" i="33" s="1"/>
  <c r="Q78" i="33"/>
  <c r="E78" i="33" s="1"/>
  <c r="AC78" i="33" s="1"/>
  <c r="R78" i="33"/>
  <c r="F78" i="33" s="1"/>
  <c r="AD78" i="33" s="1"/>
  <c r="N78" i="35"/>
  <c r="K78" i="51"/>
  <c r="Q78" i="51"/>
  <c r="P78" i="51"/>
  <c r="J78" i="51"/>
  <c r="I78" i="33" l="1"/>
  <c r="H78" i="49"/>
  <c r="H78" i="33"/>
  <c r="O78" i="35"/>
  <c r="D78" i="35"/>
  <c r="T78" i="33"/>
  <c r="M78" i="33"/>
  <c r="S78" i="51"/>
  <c r="T78" i="51" s="1"/>
  <c r="L78" i="33"/>
  <c r="N78" i="33"/>
  <c r="K78" i="33"/>
  <c r="AA78" i="33"/>
  <c r="J78" i="33"/>
  <c r="Z78" i="33"/>
  <c r="AK78" i="33" l="1"/>
  <c r="Y78" i="33"/>
  <c r="T78" i="35"/>
  <c r="Z78" i="35"/>
  <c r="I78" i="35"/>
  <c r="AF78" i="35" s="1"/>
  <c r="AG78" i="33"/>
  <c r="U78" i="33"/>
  <c r="AF78" i="33"/>
  <c r="AI78" i="33"/>
  <c r="W78" i="33"/>
  <c r="AH78" i="33"/>
  <c r="V78" i="33"/>
  <c r="AJ78" i="33"/>
  <c r="X78" i="33"/>
  <c r="P78" i="35"/>
  <c r="E78" i="35"/>
  <c r="AL78" i="33" l="1"/>
  <c r="AM78" i="33" s="1"/>
  <c r="L78" i="49" s="1"/>
  <c r="AA78" i="35"/>
  <c r="J78" i="35"/>
  <c r="AG78" i="35" s="1"/>
  <c r="U78" i="35"/>
  <c r="Q78" i="35"/>
  <c r="G78" i="35" s="1"/>
  <c r="F78" i="35"/>
  <c r="R78" i="35" l="1"/>
  <c r="AB78" i="35"/>
  <c r="K78" i="35"/>
  <c r="AH78" i="35" s="1"/>
  <c r="V78" i="35"/>
  <c r="X78" i="35"/>
  <c r="L78" i="35"/>
  <c r="AI78" i="35" s="1"/>
  <c r="AC78" i="35"/>
  <c r="W78" i="35"/>
  <c r="AJ78" i="35" l="1"/>
  <c r="AD78" i="35"/>
  <c r="AK78" i="35" l="1"/>
  <c r="AU78" i="49" l="1"/>
  <c r="F79" i="49"/>
  <c r="J78" i="49"/>
  <c r="G79" i="49"/>
  <c r="D79" i="49"/>
  <c r="E79" i="49"/>
  <c r="C79" i="49"/>
  <c r="F79" i="51" l="1"/>
  <c r="BA79" i="49"/>
  <c r="AT79" i="49"/>
  <c r="Q79" i="49"/>
  <c r="AV78" i="49"/>
  <c r="AP79" i="49"/>
  <c r="B79" i="51"/>
  <c r="O79" i="33"/>
  <c r="K79" i="49"/>
  <c r="M79" i="35"/>
  <c r="C79" i="35" s="1"/>
  <c r="R79" i="49"/>
  <c r="AW79" i="49"/>
  <c r="M79" i="49"/>
  <c r="AR79" i="49"/>
  <c r="D79" i="51"/>
  <c r="AY79" i="49"/>
  <c r="O79" i="49"/>
  <c r="AX79" i="49"/>
  <c r="C79" i="51"/>
  <c r="N79" i="49"/>
  <c r="AQ79" i="49"/>
  <c r="AS79" i="49"/>
  <c r="E79" i="51"/>
  <c r="P79" i="49"/>
  <c r="AZ79" i="49"/>
  <c r="O79" i="51" l="1"/>
  <c r="I79" i="51"/>
  <c r="U79" i="49"/>
  <c r="S79" i="49"/>
  <c r="T79" i="49"/>
  <c r="V79" i="49"/>
  <c r="N79" i="35"/>
  <c r="S79" i="33"/>
  <c r="G79" i="33" s="1"/>
  <c r="AE79" i="33" s="1"/>
  <c r="P79" i="33"/>
  <c r="D79" i="33" s="1"/>
  <c r="AB79" i="33" s="1"/>
  <c r="R79" i="33"/>
  <c r="F79" i="33" s="1"/>
  <c r="AD79" i="33" s="1"/>
  <c r="Q79" i="33"/>
  <c r="E79" i="33" s="1"/>
  <c r="AC79" i="33" s="1"/>
  <c r="C79" i="33"/>
  <c r="H79" i="51"/>
  <c r="N79" i="51"/>
  <c r="G79" i="51"/>
  <c r="M79" i="51"/>
  <c r="K79" i="51"/>
  <c r="Q79" i="51"/>
  <c r="J79" i="51"/>
  <c r="P79" i="51"/>
  <c r="Y79" i="35"/>
  <c r="H79" i="35"/>
  <c r="AE79" i="35" s="1"/>
  <c r="S79" i="35"/>
  <c r="L79" i="51"/>
  <c r="R79" i="51"/>
  <c r="I79" i="33" l="1"/>
  <c r="H79" i="49"/>
  <c r="S79" i="51"/>
  <c r="T79" i="51" s="1"/>
  <c r="H79" i="33"/>
  <c r="T79" i="33"/>
  <c r="J79" i="33"/>
  <c r="Z79" i="33"/>
  <c r="AA79" i="33"/>
  <c r="L79" i="33"/>
  <c r="M79" i="33"/>
  <c r="K79" i="33"/>
  <c r="O79" i="35"/>
  <c r="D79" i="35"/>
  <c r="N79" i="33"/>
  <c r="AF79" i="33" l="1"/>
  <c r="AJ79" i="33"/>
  <c r="X79" i="33"/>
  <c r="T79" i="35"/>
  <c r="Z79" i="35"/>
  <c r="I79" i="35"/>
  <c r="AF79" i="35" s="1"/>
  <c r="AH79" i="33"/>
  <c r="V79" i="33"/>
  <c r="AG79" i="33"/>
  <c r="U79" i="33"/>
  <c r="AK79" i="33"/>
  <c r="Y79" i="33"/>
  <c r="AI79" i="33"/>
  <c r="W79" i="33"/>
  <c r="P79" i="35"/>
  <c r="E79" i="35"/>
  <c r="U79" i="35" l="1"/>
  <c r="AA79" i="35"/>
  <c r="J79" i="35"/>
  <c r="AG79" i="35" s="1"/>
  <c r="Q79" i="35"/>
  <c r="F79" i="35"/>
  <c r="AL79" i="33"/>
  <c r="AM79" i="33" s="1"/>
  <c r="L79" i="49" s="1"/>
  <c r="G79" i="35" l="1"/>
  <c r="R79" i="35"/>
  <c r="AB79" i="35"/>
  <c r="K79" i="35"/>
  <c r="AH79" i="35" s="1"/>
  <c r="V79" i="35"/>
  <c r="L79" i="35" l="1"/>
  <c r="AI79" i="35" s="1"/>
  <c r="AJ79" i="35" s="1"/>
  <c r="AC79" i="35"/>
  <c r="AD79" i="35" s="1"/>
  <c r="W79" i="35"/>
  <c r="X79" i="35"/>
  <c r="AK79" i="35" l="1"/>
  <c r="AU79" i="49" l="1"/>
  <c r="G80" i="49"/>
  <c r="C80" i="49"/>
  <c r="F80" i="49"/>
  <c r="D80" i="49"/>
  <c r="J79" i="49"/>
  <c r="E80" i="49"/>
  <c r="O80" i="49" l="1"/>
  <c r="D80" i="51"/>
  <c r="AY80" i="49"/>
  <c r="AR80" i="49"/>
  <c r="AV79" i="49"/>
  <c r="C80" i="51"/>
  <c r="AX80" i="49"/>
  <c r="N80" i="49"/>
  <c r="AQ80" i="49"/>
  <c r="AZ80" i="49"/>
  <c r="E80" i="51"/>
  <c r="AS80" i="49"/>
  <c r="P80" i="49"/>
  <c r="AW80" i="49"/>
  <c r="M80" i="35"/>
  <c r="C80" i="35" s="1"/>
  <c r="K80" i="49"/>
  <c r="O80" i="33"/>
  <c r="C80" i="33" s="1"/>
  <c r="R80" i="49"/>
  <c r="B80" i="51"/>
  <c r="AP80" i="49"/>
  <c r="M80" i="49"/>
  <c r="F80" i="51"/>
  <c r="AT80" i="49"/>
  <c r="Q80" i="49"/>
  <c r="BA80" i="49"/>
  <c r="Y80" i="35" l="1"/>
  <c r="H80" i="35"/>
  <c r="AE80" i="35" s="1"/>
  <c r="S80" i="35"/>
  <c r="S80" i="49"/>
  <c r="T80" i="49"/>
  <c r="U80" i="49"/>
  <c r="V80" i="49"/>
  <c r="O80" i="51"/>
  <c r="I80" i="51"/>
  <c r="S80" i="33"/>
  <c r="G80" i="33" s="1"/>
  <c r="AE80" i="33" s="1"/>
  <c r="P80" i="33"/>
  <c r="D80" i="33" s="1"/>
  <c r="AB80" i="33" s="1"/>
  <c r="Q80" i="33"/>
  <c r="E80" i="33" s="1"/>
  <c r="AC80" i="33" s="1"/>
  <c r="R80" i="33"/>
  <c r="F80" i="33" s="1"/>
  <c r="AD80" i="33" s="1"/>
  <c r="Q80" i="51"/>
  <c r="K80" i="51"/>
  <c r="J80" i="33"/>
  <c r="AA80" i="33"/>
  <c r="R80" i="51"/>
  <c r="L80" i="51"/>
  <c r="P80" i="51"/>
  <c r="J80" i="51"/>
  <c r="N80" i="35"/>
  <c r="G80" i="51"/>
  <c r="M80" i="51"/>
  <c r="H80" i="51"/>
  <c r="N80" i="51"/>
  <c r="I80" i="33" l="1"/>
  <c r="H80" i="49"/>
  <c r="H80" i="33"/>
  <c r="T80" i="33"/>
  <c r="M80" i="33"/>
  <c r="L80" i="33"/>
  <c r="K80" i="33"/>
  <c r="N80" i="33"/>
  <c r="S80" i="51"/>
  <c r="T80" i="51" s="1"/>
  <c r="Z80" i="33"/>
  <c r="O80" i="35"/>
  <c r="D80" i="35"/>
  <c r="AG80" i="33"/>
  <c r="U80" i="33"/>
  <c r="AF80" i="33" l="1"/>
  <c r="AH80" i="33"/>
  <c r="V80" i="33"/>
  <c r="Z80" i="35"/>
  <c r="I80" i="35"/>
  <c r="AF80" i="35" s="1"/>
  <c r="T80" i="35"/>
  <c r="P80" i="35"/>
  <c r="E80" i="35"/>
  <c r="AI80" i="33"/>
  <c r="W80" i="33"/>
  <c r="AJ80" i="33"/>
  <c r="X80" i="33"/>
  <c r="AK80" i="33"/>
  <c r="Y80" i="33"/>
  <c r="AL80" i="33" l="1"/>
  <c r="AM80" i="33" s="1"/>
  <c r="L80" i="49" s="1"/>
  <c r="AA80" i="35"/>
  <c r="J80" i="35"/>
  <c r="AG80" i="35" s="1"/>
  <c r="U80" i="35"/>
  <c r="Q80" i="35"/>
  <c r="F80" i="35"/>
  <c r="AB80" i="35" l="1"/>
  <c r="K80" i="35"/>
  <c r="AH80" i="35" s="1"/>
  <c r="V80" i="35"/>
  <c r="G80" i="35"/>
  <c r="R80" i="35"/>
  <c r="W80" i="35" l="1"/>
  <c r="AC80" i="35"/>
  <c r="AD80" i="35" s="1"/>
  <c r="L80" i="35"/>
  <c r="AI80" i="35" s="1"/>
  <c r="AJ80" i="35" s="1"/>
  <c r="X80" i="35"/>
  <c r="AK80" i="35" l="1"/>
  <c r="AU80" i="49" l="1"/>
  <c r="D81" i="49"/>
  <c r="G81" i="49"/>
  <c r="C81" i="49"/>
  <c r="E81" i="49"/>
  <c r="J80" i="49"/>
  <c r="F81" i="49"/>
  <c r="AV80" i="49" l="1"/>
  <c r="O81" i="49"/>
  <c r="AY81" i="49"/>
  <c r="AR81" i="49"/>
  <c r="D81" i="51"/>
  <c r="BA81" i="49"/>
  <c r="Q81" i="49"/>
  <c r="AT81" i="49"/>
  <c r="F81" i="51"/>
  <c r="C81" i="51"/>
  <c r="AX81" i="49"/>
  <c r="N81" i="49"/>
  <c r="AQ81" i="49"/>
  <c r="P81" i="49"/>
  <c r="AS81" i="49"/>
  <c r="AZ81" i="49"/>
  <c r="E81" i="51"/>
  <c r="AW81" i="49"/>
  <c r="O81" i="33"/>
  <c r="C81" i="33" s="1"/>
  <c r="M81" i="49"/>
  <c r="AP81" i="49"/>
  <c r="R81" i="49"/>
  <c r="K81" i="49"/>
  <c r="B81" i="51"/>
  <c r="M81" i="35"/>
  <c r="C81" i="35" s="1"/>
  <c r="J81" i="33" l="1"/>
  <c r="AA81" i="33"/>
  <c r="R81" i="51"/>
  <c r="L81" i="51"/>
  <c r="S81" i="35"/>
  <c r="Y81" i="35"/>
  <c r="H81" i="35"/>
  <c r="AE81" i="35" s="1"/>
  <c r="N81" i="35"/>
  <c r="G81" i="51"/>
  <c r="M81" i="51"/>
  <c r="H81" i="51"/>
  <c r="N81" i="51"/>
  <c r="P81" i="51"/>
  <c r="J81" i="51"/>
  <c r="Q81" i="51"/>
  <c r="K81" i="51"/>
  <c r="O81" i="51"/>
  <c r="I81" i="51"/>
  <c r="S81" i="33"/>
  <c r="G81" i="33" s="1"/>
  <c r="AE81" i="33" s="1"/>
  <c r="Q81" i="33"/>
  <c r="E81" i="33" s="1"/>
  <c r="AC81" i="33" s="1"/>
  <c r="P81" i="33"/>
  <c r="D81" i="33" s="1"/>
  <c r="AB81" i="33" s="1"/>
  <c r="R81" i="33"/>
  <c r="F81" i="33" s="1"/>
  <c r="AD81" i="33" s="1"/>
  <c r="V81" i="49"/>
  <c r="U81" i="49"/>
  <c r="S81" i="49"/>
  <c r="T81" i="49"/>
  <c r="H81" i="49" l="1"/>
  <c r="I81" i="33"/>
  <c r="H81" i="33"/>
  <c r="S81" i="51"/>
  <c r="T81" i="51" s="1"/>
  <c r="N81" i="33"/>
  <c r="M81" i="33"/>
  <c r="AG81" i="33"/>
  <c r="U81" i="33"/>
  <c r="L81" i="33"/>
  <c r="Z81" i="33"/>
  <c r="T81" i="33"/>
  <c r="O81" i="35"/>
  <c r="D81" i="35"/>
  <c r="K81" i="33"/>
  <c r="AF81" i="33" l="1"/>
  <c r="AJ81" i="33"/>
  <c r="X81" i="33"/>
  <c r="AI81" i="33"/>
  <c r="W81" i="33"/>
  <c r="AH81" i="33"/>
  <c r="V81" i="33"/>
  <c r="T81" i="35"/>
  <c r="Z81" i="35"/>
  <c r="I81" i="35"/>
  <c r="AF81" i="35" s="1"/>
  <c r="P81" i="35"/>
  <c r="E81" i="35"/>
  <c r="AK81" i="33"/>
  <c r="Y81" i="33"/>
  <c r="AL81" i="33" l="1"/>
  <c r="AM81" i="33" s="1"/>
  <c r="L81" i="49" s="1"/>
  <c r="J81" i="35"/>
  <c r="AG81" i="35" s="1"/>
  <c r="U81" i="35"/>
  <c r="AA81" i="35"/>
  <c r="Q81" i="35"/>
  <c r="F81" i="35"/>
  <c r="AB81" i="35" l="1"/>
  <c r="K81" i="35"/>
  <c r="AH81" i="35" s="1"/>
  <c r="V81" i="35"/>
  <c r="G81" i="35"/>
  <c r="R81" i="35"/>
  <c r="AC81" i="35" l="1"/>
  <c r="AD81" i="35" s="1"/>
  <c r="L81" i="35"/>
  <c r="AI81" i="35" s="1"/>
  <c r="AJ81" i="35" s="1"/>
  <c r="W81" i="35"/>
  <c r="X81" i="35"/>
  <c r="AK81" i="35" l="1"/>
  <c r="AU81" i="49" l="1"/>
  <c r="E82" i="49"/>
  <c r="D82" i="49"/>
  <c r="C82" i="49"/>
  <c r="F82" i="49"/>
  <c r="J81" i="49"/>
  <c r="G82" i="49"/>
  <c r="AV81" i="49" l="1"/>
  <c r="E82" i="51"/>
  <c r="AS82" i="49"/>
  <c r="AZ82" i="49"/>
  <c r="P82" i="49"/>
  <c r="M82" i="35"/>
  <c r="R82" i="49"/>
  <c r="B82" i="51"/>
  <c r="O82" i="33"/>
  <c r="AP82" i="49"/>
  <c r="AW82" i="49"/>
  <c r="M82" i="49"/>
  <c r="K82" i="49"/>
  <c r="AR82" i="49"/>
  <c r="D82" i="51"/>
  <c r="O82" i="49"/>
  <c r="AY82" i="49"/>
  <c r="F82" i="51"/>
  <c r="AT82" i="49"/>
  <c r="Q82" i="49"/>
  <c r="BA82" i="49"/>
  <c r="AQ82" i="49"/>
  <c r="C82" i="51"/>
  <c r="AX82" i="49"/>
  <c r="N82" i="49"/>
  <c r="N82" i="35" l="1"/>
  <c r="R82" i="51"/>
  <c r="L82" i="51"/>
  <c r="K82" i="51"/>
  <c r="Q82" i="51"/>
  <c r="C82" i="35"/>
  <c r="S82" i="49"/>
  <c r="T82" i="49"/>
  <c r="V82" i="49"/>
  <c r="U82" i="49"/>
  <c r="R82" i="33"/>
  <c r="F82" i="33" s="1"/>
  <c r="AD82" i="33" s="1"/>
  <c r="Q82" i="33"/>
  <c r="E82" i="33" s="1"/>
  <c r="AC82" i="33" s="1"/>
  <c r="S82" i="33"/>
  <c r="G82" i="33" s="1"/>
  <c r="AE82" i="33" s="1"/>
  <c r="P82" i="33"/>
  <c r="D82" i="33" s="1"/>
  <c r="AB82" i="33" s="1"/>
  <c r="I82" i="51"/>
  <c r="O82" i="51"/>
  <c r="G82" i="51"/>
  <c r="H82" i="51"/>
  <c r="N82" i="51"/>
  <c r="M82" i="51"/>
  <c r="J82" i="51"/>
  <c r="P82" i="51"/>
  <c r="C82" i="33"/>
  <c r="I82" i="33" l="1"/>
  <c r="H82" i="49"/>
  <c r="H82" i="33"/>
  <c r="T82" i="33"/>
  <c r="K82" i="33"/>
  <c r="H82" i="35"/>
  <c r="AE82" i="35" s="1"/>
  <c r="S82" i="35"/>
  <c r="Y82" i="35"/>
  <c r="L82" i="33"/>
  <c r="N82" i="33"/>
  <c r="S82" i="51"/>
  <c r="T82" i="51" s="1"/>
  <c r="M82" i="33"/>
  <c r="AA82" i="33"/>
  <c r="J82" i="33"/>
  <c r="Z82" i="33"/>
  <c r="O82" i="35"/>
  <c r="D82" i="35"/>
  <c r="AK82" i="33" l="1"/>
  <c r="Y82" i="33"/>
  <c r="AH82" i="33"/>
  <c r="V82" i="33"/>
  <c r="AF82" i="33"/>
  <c r="AJ82" i="33"/>
  <c r="X82" i="33"/>
  <c r="Z82" i="35"/>
  <c r="I82" i="35"/>
  <c r="AF82" i="35" s="1"/>
  <c r="T82" i="35"/>
  <c r="P82" i="35"/>
  <c r="E82" i="35"/>
  <c r="AG82" i="33"/>
  <c r="U82" i="33"/>
  <c r="AI82" i="33"/>
  <c r="W82" i="33"/>
  <c r="AL82" i="33" l="1"/>
  <c r="AM82" i="33" s="1"/>
  <c r="L82" i="49" s="1"/>
  <c r="AA82" i="35"/>
  <c r="J82" i="35"/>
  <c r="AG82" i="35" s="1"/>
  <c r="U82" i="35"/>
  <c r="Q82" i="35"/>
  <c r="G82" i="35" s="1"/>
  <c r="F82" i="35"/>
  <c r="X82" i="35" l="1"/>
  <c r="R82" i="35"/>
  <c r="V82" i="35"/>
  <c r="AB82" i="35"/>
  <c r="K82" i="35"/>
  <c r="AH82" i="35" s="1"/>
  <c r="L82" i="35"/>
  <c r="AI82" i="35" s="1"/>
  <c r="W82" i="35"/>
  <c r="AC82" i="35"/>
  <c r="AJ82" i="35" l="1"/>
  <c r="AD82" i="35"/>
  <c r="AK82" i="35" l="1"/>
  <c r="AU82" i="49" l="1"/>
  <c r="J82" i="49"/>
  <c r="C83" i="49"/>
  <c r="E83" i="49"/>
  <c r="G83" i="49"/>
  <c r="D83" i="49"/>
  <c r="F83" i="49"/>
  <c r="E83" i="51" l="1"/>
  <c r="AZ83" i="49"/>
  <c r="AS83" i="49"/>
  <c r="P83" i="49"/>
  <c r="N83" i="49"/>
  <c r="AQ83" i="49"/>
  <c r="C83" i="51"/>
  <c r="AX83" i="49"/>
  <c r="F83" i="51"/>
  <c r="BA83" i="49"/>
  <c r="AT83" i="49"/>
  <c r="Q83" i="49"/>
  <c r="AR83" i="49"/>
  <c r="D83" i="51"/>
  <c r="AY83" i="49"/>
  <c r="O83" i="49"/>
  <c r="M83" i="35"/>
  <c r="C83" i="35" s="1"/>
  <c r="R83" i="49"/>
  <c r="AW83" i="49"/>
  <c r="M83" i="49"/>
  <c r="K83" i="49"/>
  <c r="O83" i="33"/>
  <c r="B83" i="51"/>
  <c r="AP83" i="49"/>
  <c r="AV82" i="49"/>
  <c r="I83" i="51" l="1"/>
  <c r="O83" i="51"/>
  <c r="U83" i="49"/>
  <c r="T83" i="49"/>
  <c r="V83" i="49"/>
  <c r="S83" i="49"/>
  <c r="Y83" i="35"/>
  <c r="H83" i="35"/>
  <c r="AE83" i="35" s="1"/>
  <c r="S83" i="35"/>
  <c r="N83" i="35"/>
  <c r="H83" i="51"/>
  <c r="N83" i="51"/>
  <c r="M83" i="51"/>
  <c r="G83" i="51"/>
  <c r="C83" i="33"/>
  <c r="S83" i="33"/>
  <c r="G83" i="33" s="1"/>
  <c r="AE83" i="33" s="1"/>
  <c r="P83" i="33"/>
  <c r="D83" i="33" s="1"/>
  <c r="AB83" i="33" s="1"/>
  <c r="R83" i="33"/>
  <c r="F83" i="33" s="1"/>
  <c r="AD83" i="33" s="1"/>
  <c r="Q83" i="33"/>
  <c r="E83" i="33" s="1"/>
  <c r="AC83" i="33" s="1"/>
  <c r="L83" i="51"/>
  <c r="R83" i="51"/>
  <c r="J83" i="51"/>
  <c r="P83" i="51"/>
  <c r="Q83" i="51"/>
  <c r="K83" i="51"/>
  <c r="I83" i="33" l="1"/>
  <c r="H83" i="49"/>
  <c r="H83" i="33"/>
  <c r="T83" i="33"/>
  <c r="L83" i="33"/>
  <c r="M83" i="33"/>
  <c r="N83" i="33"/>
  <c r="O83" i="35"/>
  <c r="D83" i="35"/>
  <c r="J83" i="33"/>
  <c r="AA83" i="33"/>
  <c r="Z83" i="33"/>
  <c r="S83" i="51"/>
  <c r="T83" i="51" s="1"/>
  <c r="K83" i="33"/>
  <c r="AK83" i="33" l="1"/>
  <c r="Y83" i="33"/>
  <c r="AJ83" i="33"/>
  <c r="X83" i="33"/>
  <c r="AH83" i="33"/>
  <c r="V83" i="33"/>
  <c r="AF83" i="33"/>
  <c r="AG83" i="33"/>
  <c r="U83" i="33"/>
  <c r="AI83" i="33"/>
  <c r="W83" i="33"/>
  <c r="I83" i="35"/>
  <c r="AF83" i="35" s="1"/>
  <c r="T83" i="35"/>
  <c r="Z83" i="35"/>
  <c r="P83" i="35"/>
  <c r="E83" i="35"/>
  <c r="Q83" i="35" l="1"/>
  <c r="F83" i="35"/>
  <c r="AL83" i="33"/>
  <c r="AM83" i="33" s="1"/>
  <c r="L83" i="49" s="1"/>
  <c r="U83" i="35"/>
  <c r="AA83" i="35"/>
  <c r="J83" i="35"/>
  <c r="AG83" i="35" s="1"/>
  <c r="V83" i="35" l="1"/>
  <c r="AB83" i="35"/>
  <c r="K83" i="35"/>
  <c r="AH83" i="35" s="1"/>
  <c r="G83" i="35"/>
  <c r="X83" i="35" s="1"/>
  <c r="R83" i="35"/>
  <c r="AC83" i="35" l="1"/>
  <c r="AD83" i="35" s="1"/>
  <c r="L83" i="35"/>
  <c r="AI83" i="35" s="1"/>
  <c r="AJ83" i="35" s="1"/>
  <c r="W83" i="35"/>
  <c r="AK83" i="35" l="1"/>
  <c r="AU83" i="49" l="1"/>
  <c r="F84" i="49"/>
  <c r="D84" i="49"/>
  <c r="G84" i="49"/>
  <c r="J83" i="49"/>
  <c r="C84" i="49"/>
  <c r="E84" i="49"/>
  <c r="F84" i="51" l="1"/>
  <c r="Q84" i="49"/>
  <c r="AT84" i="49"/>
  <c r="BA84" i="49"/>
  <c r="AQ84" i="49"/>
  <c r="N84" i="49"/>
  <c r="AX84" i="49"/>
  <c r="C84" i="51"/>
  <c r="E84" i="51"/>
  <c r="AS84" i="49"/>
  <c r="AZ84" i="49"/>
  <c r="P84" i="49"/>
  <c r="D84" i="51"/>
  <c r="AR84" i="49"/>
  <c r="AY84" i="49"/>
  <c r="O84" i="49"/>
  <c r="AP84" i="49"/>
  <c r="B84" i="51"/>
  <c r="K84" i="49"/>
  <c r="O84" i="33"/>
  <c r="M84" i="35"/>
  <c r="C84" i="35" s="1"/>
  <c r="R84" i="49"/>
  <c r="M84" i="49"/>
  <c r="AW84" i="49"/>
  <c r="AV83" i="49"/>
  <c r="Y84" i="35" l="1"/>
  <c r="H84" i="35"/>
  <c r="AE84" i="35" s="1"/>
  <c r="S84" i="35"/>
  <c r="P84" i="51"/>
  <c r="J84" i="51"/>
  <c r="H84" i="51"/>
  <c r="N84" i="51"/>
  <c r="M84" i="51"/>
  <c r="G84" i="51"/>
  <c r="N84" i="35"/>
  <c r="T84" i="49"/>
  <c r="S84" i="49"/>
  <c r="V84" i="49"/>
  <c r="U84" i="49"/>
  <c r="Q84" i="51"/>
  <c r="K84" i="51"/>
  <c r="C84" i="33"/>
  <c r="R84" i="33"/>
  <c r="F84" i="33" s="1"/>
  <c r="AD84" i="33" s="1"/>
  <c r="Q84" i="33"/>
  <c r="E84" i="33" s="1"/>
  <c r="AC84" i="33" s="1"/>
  <c r="S84" i="33"/>
  <c r="G84" i="33" s="1"/>
  <c r="AE84" i="33" s="1"/>
  <c r="P84" i="33"/>
  <c r="D84" i="33" s="1"/>
  <c r="AB84" i="33" s="1"/>
  <c r="I84" i="51"/>
  <c r="O84" i="51"/>
  <c r="R84" i="51"/>
  <c r="L84" i="51"/>
  <c r="H84" i="49" l="1"/>
  <c r="I84" i="33"/>
  <c r="H84" i="33"/>
  <c r="N84" i="33"/>
  <c r="M84" i="33"/>
  <c r="L84" i="33"/>
  <c r="O84" i="35"/>
  <c r="D84" i="35"/>
  <c r="K84" i="33"/>
  <c r="J84" i="33"/>
  <c r="AA84" i="33"/>
  <c r="Z84" i="33"/>
  <c r="T84" i="33"/>
  <c r="S84" i="51"/>
  <c r="T84" i="51" s="1"/>
  <c r="AK84" i="33" l="1"/>
  <c r="Y84" i="33"/>
  <c r="P84" i="35"/>
  <c r="E84" i="35"/>
  <c r="AF84" i="33"/>
  <c r="AI84" i="33"/>
  <c r="W84" i="33"/>
  <c r="AG84" i="33"/>
  <c r="U84" i="33"/>
  <c r="AH84" i="33"/>
  <c r="V84" i="33"/>
  <c r="AJ84" i="33"/>
  <c r="X84" i="33"/>
  <c r="Z84" i="35"/>
  <c r="T84" i="35"/>
  <c r="I84" i="35"/>
  <c r="AF84" i="35" s="1"/>
  <c r="AA84" i="35" l="1"/>
  <c r="J84" i="35"/>
  <c r="AG84" i="35" s="1"/>
  <c r="U84" i="35"/>
  <c r="Q84" i="35"/>
  <c r="G84" i="35" s="1"/>
  <c r="F84" i="35"/>
  <c r="AL84" i="33"/>
  <c r="AM84" i="33" s="1"/>
  <c r="L84" i="49" s="1"/>
  <c r="X84" i="35" l="1"/>
  <c r="R84" i="35"/>
  <c r="V84" i="35"/>
  <c r="AB84" i="35"/>
  <c r="K84" i="35"/>
  <c r="AH84" i="35" s="1"/>
  <c r="L84" i="35"/>
  <c r="AI84" i="35" s="1"/>
  <c r="W84" i="35"/>
  <c r="AC84" i="35"/>
  <c r="AD84" i="35" l="1"/>
  <c r="AJ84" i="35"/>
  <c r="AK84" i="35" l="1"/>
  <c r="AU84" i="49" l="1"/>
  <c r="E85" i="49"/>
  <c r="F85" i="49"/>
  <c r="J84" i="49"/>
  <c r="D85" i="49"/>
  <c r="C85" i="49"/>
  <c r="G85" i="49"/>
  <c r="AV84" i="49" l="1"/>
  <c r="AY85" i="49"/>
  <c r="O85" i="49"/>
  <c r="D85" i="51"/>
  <c r="AR85" i="49"/>
  <c r="F85" i="51"/>
  <c r="BA85" i="49"/>
  <c r="Q85" i="49"/>
  <c r="AT85" i="49"/>
  <c r="M85" i="35"/>
  <c r="C85" i="35" s="1"/>
  <c r="O85" i="33"/>
  <c r="C85" i="33" s="1"/>
  <c r="B85" i="51"/>
  <c r="R85" i="49"/>
  <c r="AP85" i="49"/>
  <c r="M85" i="49"/>
  <c r="AW85" i="49"/>
  <c r="K85" i="49"/>
  <c r="C85" i="51"/>
  <c r="AX85" i="49"/>
  <c r="AQ85" i="49"/>
  <c r="N85" i="49"/>
  <c r="E85" i="51"/>
  <c r="AS85" i="49"/>
  <c r="AZ85" i="49"/>
  <c r="P85" i="49"/>
  <c r="Y85" i="35" l="1"/>
  <c r="S85" i="35"/>
  <c r="H85" i="35"/>
  <c r="AE85" i="35" s="1"/>
  <c r="T85" i="49"/>
  <c r="V85" i="49"/>
  <c r="U85" i="49"/>
  <c r="S85" i="49"/>
  <c r="L85" i="51"/>
  <c r="R85" i="51"/>
  <c r="H85" i="51"/>
  <c r="N85" i="51"/>
  <c r="G85" i="51"/>
  <c r="M85" i="51"/>
  <c r="J85" i="33"/>
  <c r="AA85" i="33"/>
  <c r="P85" i="33"/>
  <c r="D85" i="33" s="1"/>
  <c r="AB85" i="33" s="1"/>
  <c r="Q85" i="33"/>
  <c r="E85" i="33" s="1"/>
  <c r="AC85" i="33" s="1"/>
  <c r="S85" i="33"/>
  <c r="G85" i="33" s="1"/>
  <c r="AE85" i="33" s="1"/>
  <c r="R85" i="33"/>
  <c r="F85" i="33" s="1"/>
  <c r="AD85" i="33" s="1"/>
  <c r="J85" i="51"/>
  <c r="P85" i="51"/>
  <c r="N85" i="35"/>
  <c r="O85" i="51"/>
  <c r="I85" i="51"/>
  <c r="Q85" i="51"/>
  <c r="K85" i="51"/>
  <c r="H85" i="49" l="1"/>
  <c r="I85" i="33"/>
  <c r="Z85" i="33"/>
  <c r="H85" i="33"/>
  <c r="T85" i="33"/>
  <c r="S85" i="51"/>
  <c r="T85" i="51" s="1"/>
  <c r="M85" i="33"/>
  <c r="AG85" i="33"/>
  <c r="U85" i="33"/>
  <c r="N85" i="33"/>
  <c r="O85" i="35"/>
  <c r="D85" i="35"/>
  <c r="K85" i="33"/>
  <c r="L85" i="33"/>
  <c r="AF85" i="33" l="1"/>
  <c r="P85" i="35"/>
  <c r="E85" i="35"/>
  <c r="AK85" i="33"/>
  <c r="Y85" i="33"/>
  <c r="AI85" i="33"/>
  <c r="W85" i="33"/>
  <c r="AH85" i="33"/>
  <c r="V85" i="33"/>
  <c r="Z85" i="35"/>
  <c r="I85" i="35"/>
  <c r="AF85" i="35" s="1"/>
  <c r="T85" i="35"/>
  <c r="AJ85" i="33"/>
  <c r="X85" i="33"/>
  <c r="AL85" i="33" l="1"/>
  <c r="AM85" i="33" s="1"/>
  <c r="L85" i="49" s="1"/>
  <c r="AA85" i="35"/>
  <c r="J85" i="35"/>
  <c r="AG85" i="35" s="1"/>
  <c r="U85" i="35"/>
  <c r="Q85" i="35"/>
  <c r="F85" i="35"/>
  <c r="G85" i="35" l="1"/>
  <c r="X85" i="35" s="1"/>
  <c r="R85" i="35"/>
  <c r="V85" i="35"/>
  <c r="AB85" i="35"/>
  <c r="K85" i="35"/>
  <c r="AH85" i="35" s="1"/>
  <c r="L85" i="35" l="1"/>
  <c r="AI85" i="35" s="1"/>
  <c r="AJ85" i="35" s="1"/>
  <c r="W85" i="35"/>
  <c r="AC85" i="35"/>
  <c r="AD85" i="35" s="1"/>
  <c r="AK85" i="35" l="1"/>
  <c r="AU85" i="49" l="1"/>
  <c r="F86" i="49"/>
  <c r="E86" i="49"/>
  <c r="J85" i="49"/>
  <c r="C86" i="49"/>
  <c r="G86" i="49"/>
  <c r="D86" i="49"/>
  <c r="AV85" i="49" l="1"/>
  <c r="D86" i="51"/>
  <c r="AY86" i="49"/>
  <c r="AR86" i="49"/>
  <c r="O86" i="49"/>
  <c r="P86" i="49"/>
  <c r="AZ86" i="49"/>
  <c r="AS86" i="49"/>
  <c r="E86" i="51"/>
  <c r="AQ86" i="49"/>
  <c r="N86" i="49"/>
  <c r="AX86" i="49"/>
  <c r="C86" i="51"/>
  <c r="Q86" i="49"/>
  <c r="AT86" i="49"/>
  <c r="BA86" i="49"/>
  <c r="F86" i="51"/>
  <c r="M86" i="35"/>
  <c r="M86" i="49"/>
  <c r="R86" i="49"/>
  <c r="K86" i="49"/>
  <c r="AW86" i="49"/>
  <c r="AP86" i="49"/>
  <c r="B86" i="51"/>
  <c r="O86" i="33"/>
  <c r="C86" i="33" s="1"/>
  <c r="N86" i="35" l="1"/>
  <c r="H86" i="51"/>
  <c r="N86" i="51"/>
  <c r="M86" i="51"/>
  <c r="G86" i="51"/>
  <c r="L86" i="51"/>
  <c r="R86" i="51"/>
  <c r="C86" i="35"/>
  <c r="K86" i="51"/>
  <c r="Q86" i="51"/>
  <c r="J86" i="51"/>
  <c r="P86" i="51"/>
  <c r="AA86" i="33"/>
  <c r="J86" i="33"/>
  <c r="I86" i="51"/>
  <c r="O86" i="51"/>
  <c r="R86" i="33"/>
  <c r="F86" i="33" s="1"/>
  <c r="AD86" i="33" s="1"/>
  <c r="P86" i="33"/>
  <c r="D86" i="33" s="1"/>
  <c r="AB86" i="33" s="1"/>
  <c r="S86" i="33"/>
  <c r="G86" i="33" s="1"/>
  <c r="AE86" i="33" s="1"/>
  <c r="Q86" i="33"/>
  <c r="E86" i="33" s="1"/>
  <c r="AC86" i="33" s="1"/>
  <c r="T86" i="49"/>
  <c r="V86" i="49"/>
  <c r="U86" i="49"/>
  <c r="S86" i="49"/>
  <c r="H86" i="49" l="1"/>
  <c r="I86" i="33"/>
  <c r="H86" i="33"/>
  <c r="Z86" i="33"/>
  <c r="T86" i="33"/>
  <c r="AG86" i="33"/>
  <c r="U86" i="33"/>
  <c r="N86" i="33"/>
  <c r="K86" i="33"/>
  <c r="S86" i="51"/>
  <c r="T86" i="51" s="1"/>
  <c r="L86" i="33"/>
  <c r="M86" i="33"/>
  <c r="H86" i="35"/>
  <c r="AE86" i="35" s="1"/>
  <c r="Y86" i="35"/>
  <c r="S86" i="35"/>
  <c r="O86" i="35"/>
  <c r="D86" i="35"/>
  <c r="AF86" i="33" l="1"/>
  <c r="AI86" i="33"/>
  <c r="W86" i="33"/>
  <c r="AH86" i="33"/>
  <c r="V86" i="33"/>
  <c r="AK86" i="33"/>
  <c r="Y86" i="33"/>
  <c r="AJ86" i="33"/>
  <c r="X86" i="33"/>
  <c r="I86" i="35"/>
  <c r="AF86" i="35" s="1"/>
  <c r="T86" i="35"/>
  <c r="Z86" i="35"/>
  <c r="P86" i="35"/>
  <c r="E86" i="35"/>
  <c r="AL86" i="33" l="1"/>
  <c r="AM86" i="33" s="1"/>
  <c r="L86" i="49" s="1"/>
  <c r="Q86" i="35"/>
  <c r="F86" i="35"/>
  <c r="J86" i="35"/>
  <c r="AG86" i="35" s="1"/>
  <c r="AA86" i="35"/>
  <c r="U86" i="35"/>
  <c r="AB86" i="35" l="1"/>
  <c r="V86" i="35"/>
  <c r="K86" i="35"/>
  <c r="AH86" i="35" s="1"/>
  <c r="G86" i="35"/>
  <c r="X86" i="35" s="1"/>
  <c r="R86" i="35"/>
  <c r="AC86" i="35" l="1"/>
  <c r="AD86" i="35" s="1"/>
  <c r="L86" i="35"/>
  <c r="AI86" i="35" s="1"/>
  <c r="AJ86" i="35" s="1"/>
  <c r="W86" i="35"/>
  <c r="AK86" i="35" l="1"/>
  <c r="AU86" i="49" l="1"/>
  <c r="F87" i="49"/>
  <c r="G87" i="49"/>
  <c r="J86" i="49"/>
  <c r="E87" i="49"/>
  <c r="C87" i="49"/>
  <c r="D87" i="49"/>
  <c r="AQ87" i="49" l="1"/>
  <c r="C87" i="51"/>
  <c r="AX87" i="49"/>
  <c r="N87" i="49"/>
  <c r="M87" i="35"/>
  <c r="AW87" i="49"/>
  <c r="O87" i="33"/>
  <c r="K87" i="49"/>
  <c r="R87" i="49"/>
  <c r="M87" i="49"/>
  <c r="AP87" i="49"/>
  <c r="B87" i="51"/>
  <c r="AR87" i="49"/>
  <c r="AY87" i="49"/>
  <c r="O87" i="49"/>
  <c r="D87" i="51"/>
  <c r="AV86" i="49"/>
  <c r="AT87" i="49"/>
  <c r="F87" i="51"/>
  <c r="BA87" i="49"/>
  <c r="Q87" i="49"/>
  <c r="AS87" i="49"/>
  <c r="E87" i="51"/>
  <c r="AZ87" i="49"/>
  <c r="P87" i="49"/>
  <c r="P87" i="51" l="1"/>
  <c r="J87" i="51"/>
  <c r="M87" i="51"/>
  <c r="N87" i="51"/>
  <c r="G87" i="51"/>
  <c r="H87" i="51"/>
  <c r="N87" i="35"/>
  <c r="R87" i="51"/>
  <c r="L87" i="51"/>
  <c r="C87" i="35"/>
  <c r="V87" i="49"/>
  <c r="T87" i="49"/>
  <c r="S87" i="49"/>
  <c r="U87" i="49"/>
  <c r="O87" i="51"/>
  <c r="I87" i="51"/>
  <c r="K87" i="51"/>
  <c r="Q87" i="51"/>
  <c r="C87" i="33"/>
  <c r="P87" i="33"/>
  <c r="D87" i="33" s="1"/>
  <c r="AB87" i="33" s="1"/>
  <c r="Q87" i="33"/>
  <c r="E87" i="33" s="1"/>
  <c r="AC87" i="33" s="1"/>
  <c r="R87" i="33"/>
  <c r="F87" i="33" s="1"/>
  <c r="AD87" i="33" s="1"/>
  <c r="S87" i="33"/>
  <c r="G87" i="33" s="1"/>
  <c r="AE87" i="33" s="1"/>
  <c r="I87" i="33" l="1"/>
  <c r="H87" i="49"/>
  <c r="H87" i="33"/>
  <c r="S87" i="51"/>
  <c r="T87" i="51" s="1"/>
  <c r="M87" i="33"/>
  <c r="L87" i="33"/>
  <c r="Y87" i="35"/>
  <c r="S87" i="35"/>
  <c r="H87" i="35"/>
  <c r="AE87" i="35" s="1"/>
  <c r="O87" i="35"/>
  <c r="D87" i="35"/>
  <c r="K87" i="33"/>
  <c r="T87" i="33"/>
  <c r="AA87" i="33"/>
  <c r="J87" i="33"/>
  <c r="Z87" i="33"/>
  <c r="N87" i="33"/>
  <c r="AG87" i="33" l="1"/>
  <c r="U87" i="33"/>
  <c r="AF87" i="33"/>
  <c r="AH87" i="33"/>
  <c r="V87" i="33"/>
  <c r="AI87" i="33"/>
  <c r="W87" i="33"/>
  <c r="T87" i="35"/>
  <c r="Z87" i="35"/>
  <c r="I87" i="35"/>
  <c r="AF87" i="35" s="1"/>
  <c r="AJ87" i="33"/>
  <c r="X87" i="33"/>
  <c r="AK87" i="33"/>
  <c r="Y87" i="33"/>
  <c r="P87" i="35"/>
  <c r="E87" i="35"/>
  <c r="AA87" i="35" l="1"/>
  <c r="J87" i="35"/>
  <c r="AG87" i="35" s="1"/>
  <c r="U87" i="35"/>
  <c r="Q87" i="35"/>
  <c r="G87" i="35" s="1"/>
  <c r="F87" i="35"/>
  <c r="AL87" i="33"/>
  <c r="AM87" i="33" s="1"/>
  <c r="L87" i="49" s="1"/>
  <c r="X87" i="35" l="1"/>
  <c r="R87" i="35"/>
  <c r="W87" i="35"/>
  <c r="AC87" i="35"/>
  <c r="L87" i="35"/>
  <c r="AI87" i="35" s="1"/>
  <c r="AB87" i="35"/>
  <c r="K87" i="35"/>
  <c r="AH87" i="35" s="1"/>
  <c r="V87" i="35"/>
  <c r="AJ87" i="35" l="1"/>
  <c r="AD87" i="35"/>
  <c r="AK87" i="35" l="1"/>
  <c r="AU87" i="49"/>
  <c r="F88" i="49"/>
  <c r="E88" i="49"/>
  <c r="G88" i="49"/>
  <c r="D88" i="49"/>
  <c r="J87" i="49"/>
  <c r="C88" i="49"/>
  <c r="R88" i="49" l="1"/>
  <c r="O88" i="33"/>
  <c r="B88" i="51"/>
  <c r="M88" i="35"/>
  <c r="K88" i="49"/>
  <c r="AP88" i="49"/>
  <c r="AW88" i="49"/>
  <c r="M88" i="49"/>
  <c r="AV87" i="49"/>
  <c r="AQ88" i="49"/>
  <c r="N88" i="49"/>
  <c r="AX88" i="49"/>
  <c r="C88" i="51"/>
  <c r="F88" i="51"/>
  <c r="AT88" i="49"/>
  <c r="BA88" i="49"/>
  <c r="Q88" i="49"/>
  <c r="O88" i="49"/>
  <c r="AY88" i="49"/>
  <c r="D88" i="51"/>
  <c r="AR88" i="49"/>
  <c r="E88" i="51"/>
  <c r="AS88" i="49"/>
  <c r="P88" i="49"/>
  <c r="AZ88" i="49"/>
  <c r="R88" i="51" l="1"/>
  <c r="L88" i="51"/>
  <c r="P88" i="51"/>
  <c r="J88" i="51"/>
  <c r="N88" i="35"/>
  <c r="N88" i="51"/>
  <c r="H88" i="51"/>
  <c r="G88" i="51"/>
  <c r="M88" i="51"/>
  <c r="C88" i="33"/>
  <c r="Q88" i="33"/>
  <c r="E88" i="33" s="1"/>
  <c r="AC88" i="33" s="1"/>
  <c r="S88" i="33"/>
  <c r="G88" i="33" s="1"/>
  <c r="AE88" i="33" s="1"/>
  <c r="P88" i="33"/>
  <c r="D88" i="33" s="1"/>
  <c r="AB88" i="33" s="1"/>
  <c r="R88" i="33"/>
  <c r="F88" i="33" s="1"/>
  <c r="AD88" i="33" s="1"/>
  <c r="C88" i="35"/>
  <c r="T88" i="49"/>
  <c r="U88" i="49"/>
  <c r="V88" i="49"/>
  <c r="S88" i="49"/>
  <c r="I88" i="51"/>
  <c r="O88" i="51"/>
  <c r="Q88" i="51"/>
  <c r="K88" i="51"/>
  <c r="I88" i="33" l="1"/>
  <c r="H88" i="49"/>
  <c r="H88" i="33"/>
  <c r="T88" i="33"/>
  <c r="S88" i="51"/>
  <c r="T88" i="51" s="1"/>
  <c r="Z88" i="33"/>
  <c r="K88" i="33"/>
  <c r="N88" i="33"/>
  <c r="O88" i="35"/>
  <c r="D88" i="35"/>
  <c r="M88" i="33"/>
  <c r="L88" i="33"/>
  <c r="AA88" i="33"/>
  <c r="J88" i="33"/>
  <c r="Y88" i="35"/>
  <c r="S88" i="35"/>
  <c r="H88" i="35"/>
  <c r="AE88" i="35" s="1"/>
  <c r="AF88" i="33" l="1"/>
  <c r="T88" i="35"/>
  <c r="Z88" i="35"/>
  <c r="I88" i="35"/>
  <c r="AF88" i="35" s="1"/>
  <c r="AG88" i="33"/>
  <c r="U88" i="33"/>
  <c r="AK88" i="33"/>
  <c r="Y88" i="33"/>
  <c r="AH88" i="33"/>
  <c r="V88" i="33"/>
  <c r="AJ88" i="33"/>
  <c r="X88" i="33"/>
  <c r="P88" i="35"/>
  <c r="E88" i="35"/>
  <c r="AI88" i="33"/>
  <c r="W88" i="33"/>
  <c r="AA88" i="35" l="1"/>
  <c r="J88" i="35"/>
  <c r="AG88" i="35" s="1"/>
  <c r="U88" i="35"/>
  <c r="Q88" i="35"/>
  <c r="F88" i="35"/>
  <c r="AL88" i="33"/>
  <c r="G88" i="35" l="1"/>
  <c r="X88" i="35" s="1"/>
  <c r="R88" i="35"/>
  <c r="AM88" i="33"/>
  <c r="L88" i="49" s="1"/>
  <c r="AB88" i="35"/>
  <c r="K88" i="35"/>
  <c r="AH88" i="35" s="1"/>
  <c r="V88" i="35"/>
  <c r="L88" i="35" l="1"/>
  <c r="AI88" i="35" s="1"/>
  <c r="AJ88" i="35" s="1"/>
  <c r="AC88" i="35"/>
  <c r="AD88" i="35" s="1"/>
  <c r="W88" i="35"/>
  <c r="AK88" i="35" l="1"/>
  <c r="AU88" i="49" l="1"/>
  <c r="J88" i="49"/>
  <c r="C89" i="49"/>
  <c r="G89" i="49"/>
  <c r="D89" i="49"/>
  <c r="E89" i="49"/>
  <c r="F89" i="49"/>
  <c r="M89" i="49" l="1"/>
  <c r="M89" i="35"/>
  <c r="C89" i="35" s="1"/>
  <c r="AP89" i="49"/>
  <c r="R89" i="49"/>
  <c r="AW89" i="49"/>
  <c r="B89" i="51"/>
  <c r="K89" i="49"/>
  <c r="O89" i="33"/>
  <c r="AV88" i="49"/>
  <c r="AZ89" i="49"/>
  <c r="P89" i="49"/>
  <c r="E89" i="51"/>
  <c r="AS89" i="49"/>
  <c r="D89" i="51"/>
  <c r="AY89" i="49"/>
  <c r="O89" i="49"/>
  <c r="AR89" i="49"/>
  <c r="N89" i="49"/>
  <c r="AX89" i="49"/>
  <c r="AQ89" i="49"/>
  <c r="C89" i="51"/>
  <c r="Q89" i="49"/>
  <c r="F89" i="51"/>
  <c r="BA89" i="49"/>
  <c r="AT89" i="49"/>
  <c r="Y89" i="35" l="1"/>
  <c r="H89" i="35"/>
  <c r="AE89" i="35" s="1"/>
  <c r="S89" i="35"/>
  <c r="Q89" i="51"/>
  <c r="K89" i="51"/>
  <c r="O89" i="51"/>
  <c r="I89" i="51"/>
  <c r="P89" i="51"/>
  <c r="J89" i="51"/>
  <c r="G89" i="51"/>
  <c r="N89" i="51"/>
  <c r="H89" i="51"/>
  <c r="M89" i="51"/>
  <c r="T89" i="49"/>
  <c r="U89" i="49"/>
  <c r="V89" i="49"/>
  <c r="S89" i="49"/>
  <c r="N89" i="35"/>
  <c r="L89" i="51"/>
  <c r="R89" i="51"/>
  <c r="C89" i="33"/>
  <c r="S89" i="33"/>
  <c r="G89" i="33" s="1"/>
  <c r="AE89" i="33" s="1"/>
  <c r="P89" i="33"/>
  <c r="D89" i="33" s="1"/>
  <c r="AB89" i="33" s="1"/>
  <c r="Q89" i="33"/>
  <c r="E89" i="33" s="1"/>
  <c r="AC89" i="33" s="1"/>
  <c r="R89" i="33"/>
  <c r="F89" i="33" s="1"/>
  <c r="AD89" i="33" s="1"/>
  <c r="I89" i="33" l="1"/>
  <c r="H89" i="49"/>
  <c r="H89" i="33"/>
  <c r="T89" i="33"/>
  <c r="S89" i="51"/>
  <c r="T89" i="51" s="1"/>
  <c r="M89" i="33"/>
  <c r="O89" i="35"/>
  <c r="D89" i="35"/>
  <c r="L89" i="33"/>
  <c r="N89" i="33"/>
  <c r="AA89" i="33"/>
  <c r="J89" i="33"/>
  <c r="Z89" i="33"/>
  <c r="K89" i="33"/>
  <c r="AH89" i="33" l="1"/>
  <c r="V89" i="33"/>
  <c r="P89" i="35"/>
  <c r="E89" i="35"/>
  <c r="AF89" i="33"/>
  <c r="AJ89" i="33"/>
  <c r="X89" i="33"/>
  <c r="AK89" i="33"/>
  <c r="Y89" i="33"/>
  <c r="AI89" i="33"/>
  <c r="W89" i="33"/>
  <c r="Z89" i="35"/>
  <c r="I89" i="35"/>
  <c r="AF89" i="35" s="1"/>
  <c r="T89" i="35"/>
  <c r="AG89" i="33"/>
  <c r="U89" i="33"/>
  <c r="Q89" i="35" l="1"/>
  <c r="G89" i="35" s="1"/>
  <c r="F89" i="35"/>
  <c r="AA89" i="35"/>
  <c r="J89" i="35"/>
  <c r="AG89" i="35" s="1"/>
  <c r="U89" i="35"/>
  <c r="AL89" i="33"/>
  <c r="AM89" i="33" s="1"/>
  <c r="L89" i="49" s="1"/>
  <c r="K89" i="35" l="1"/>
  <c r="AH89" i="35" s="1"/>
  <c r="AB89" i="35"/>
  <c r="V89" i="35"/>
  <c r="X89" i="35"/>
  <c r="R89" i="35"/>
  <c r="AC89" i="35"/>
  <c r="L89" i="35"/>
  <c r="AI89" i="35" s="1"/>
  <c r="W89" i="35"/>
  <c r="AJ89" i="35" l="1"/>
  <c r="AD89" i="35"/>
  <c r="AK89" i="35" l="1"/>
  <c r="AU89" i="49" l="1"/>
  <c r="J89" i="49"/>
  <c r="F90" i="49"/>
  <c r="D90" i="49"/>
  <c r="G90" i="49"/>
  <c r="E90" i="49"/>
  <c r="C90" i="49"/>
  <c r="N90" i="49" l="1"/>
  <c r="AQ90" i="49"/>
  <c r="C90" i="51"/>
  <c r="AX90" i="49"/>
  <c r="P90" i="49"/>
  <c r="AZ90" i="49"/>
  <c r="AS90" i="49"/>
  <c r="E90" i="51"/>
  <c r="M90" i="35"/>
  <c r="C90" i="35" s="1"/>
  <c r="B90" i="51"/>
  <c r="K90" i="49"/>
  <c r="R90" i="49"/>
  <c r="AP90" i="49"/>
  <c r="M90" i="49"/>
  <c r="O90" i="33"/>
  <c r="AW90" i="49"/>
  <c r="AY90" i="49"/>
  <c r="O90" i="49"/>
  <c r="D90" i="51"/>
  <c r="AR90" i="49"/>
  <c r="BA90" i="49"/>
  <c r="F90" i="51"/>
  <c r="AT90" i="49"/>
  <c r="Q90" i="49"/>
  <c r="AV89" i="49"/>
  <c r="T90" i="49" l="1"/>
  <c r="S90" i="49"/>
  <c r="V90" i="49"/>
  <c r="U90" i="49"/>
  <c r="H90" i="51"/>
  <c r="M90" i="51"/>
  <c r="G90" i="51"/>
  <c r="N90" i="51"/>
  <c r="P90" i="51"/>
  <c r="J90" i="51"/>
  <c r="Y90" i="35"/>
  <c r="H90" i="35"/>
  <c r="AE90" i="35" s="1"/>
  <c r="S90" i="35"/>
  <c r="N90" i="35"/>
  <c r="L90" i="51"/>
  <c r="R90" i="51"/>
  <c r="O90" i="51"/>
  <c r="I90" i="51"/>
  <c r="C90" i="33"/>
  <c r="S90" i="33"/>
  <c r="G90" i="33" s="1"/>
  <c r="AE90" i="33" s="1"/>
  <c r="P90" i="33"/>
  <c r="D90" i="33" s="1"/>
  <c r="AB90" i="33" s="1"/>
  <c r="R90" i="33"/>
  <c r="F90" i="33" s="1"/>
  <c r="AD90" i="33" s="1"/>
  <c r="Q90" i="33"/>
  <c r="E90" i="33" s="1"/>
  <c r="AC90" i="33" s="1"/>
  <c r="K90" i="51"/>
  <c r="Q90" i="51"/>
  <c r="H90" i="49" l="1"/>
  <c r="I90" i="33"/>
  <c r="H90" i="33"/>
  <c r="S90" i="51"/>
  <c r="T90" i="51" s="1"/>
  <c r="O90" i="35"/>
  <c r="D90" i="35"/>
  <c r="L90" i="33"/>
  <c r="K90" i="33"/>
  <c r="N90" i="33"/>
  <c r="J90" i="33"/>
  <c r="AA90" i="33"/>
  <c r="Z90" i="33"/>
  <c r="T90" i="33"/>
  <c r="M90" i="33"/>
  <c r="AF90" i="33" l="1"/>
  <c r="I90" i="35"/>
  <c r="AF90" i="35" s="1"/>
  <c r="Z90" i="35"/>
  <c r="T90" i="35"/>
  <c r="AK90" i="33"/>
  <c r="Y90" i="33"/>
  <c r="AJ90" i="33"/>
  <c r="X90" i="33"/>
  <c r="AH90" i="33"/>
  <c r="V90" i="33"/>
  <c r="AI90" i="33"/>
  <c r="W90" i="33"/>
  <c r="AG90" i="33"/>
  <c r="U90" i="33"/>
  <c r="P90" i="35"/>
  <c r="E90" i="35"/>
  <c r="AA90" i="35" l="1"/>
  <c r="J90" i="35"/>
  <c r="AG90" i="35" s="1"/>
  <c r="U90" i="35"/>
  <c r="Q90" i="35"/>
  <c r="F90" i="35"/>
  <c r="AL90" i="33"/>
  <c r="G90" i="35" l="1"/>
  <c r="R90" i="35"/>
  <c r="AM90" i="33"/>
  <c r="L90" i="49" s="1"/>
  <c r="V90" i="35"/>
  <c r="AB90" i="35"/>
  <c r="K90" i="35"/>
  <c r="AH90" i="35" s="1"/>
  <c r="L90" i="35" l="1"/>
  <c r="AI90" i="35" s="1"/>
  <c r="AJ90" i="35" s="1"/>
  <c r="W90" i="35"/>
  <c r="AC90" i="35"/>
  <c r="AD90" i="35" s="1"/>
  <c r="X90" i="35"/>
  <c r="AK90" i="35" l="1"/>
  <c r="AU90" i="49" l="1"/>
  <c r="F91" i="49"/>
  <c r="E91" i="49"/>
  <c r="D91" i="49"/>
  <c r="J90" i="49"/>
  <c r="C91" i="49"/>
  <c r="G91" i="49"/>
  <c r="Q91" i="49" l="1"/>
  <c r="F91" i="51"/>
  <c r="AT91" i="49"/>
  <c r="BA91" i="49"/>
  <c r="O91" i="33"/>
  <c r="C91" i="33" s="1"/>
  <c r="B91" i="51"/>
  <c r="AW91" i="49"/>
  <c r="R91" i="49"/>
  <c r="M91" i="35"/>
  <c r="C91" i="35" s="1"/>
  <c r="M91" i="49"/>
  <c r="AP91" i="49"/>
  <c r="K91" i="49"/>
  <c r="AV90" i="49"/>
  <c r="AR91" i="49"/>
  <c r="AY91" i="49"/>
  <c r="D91" i="51"/>
  <c r="O91" i="49"/>
  <c r="AZ91" i="49"/>
  <c r="P91" i="49"/>
  <c r="AS91" i="49"/>
  <c r="E91" i="51"/>
  <c r="AX91" i="49"/>
  <c r="N91" i="49"/>
  <c r="AQ91" i="49"/>
  <c r="C91" i="51"/>
  <c r="Y91" i="35" l="1"/>
  <c r="S91" i="35"/>
  <c r="H91" i="35"/>
  <c r="AE91" i="35" s="1"/>
  <c r="M91" i="51"/>
  <c r="N91" i="51"/>
  <c r="H91" i="51"/>
  <c r="G91" i="51"/>
  <c r="Q91" i="51"/>
  <c r="K91" i="51"/>
  <c r="J91" i="33"/>
  <c r="AA91" i="33"/>
  <c r="Q91" i="33"/>
  <c r="E91" i="33" s="1"/>
  <c r="AC91" i="33" s="1"/>
  <c r="R91" i="33"/>
  <c r="F91" i="33" s="1"/>
  <c r="AD91" i="33" s="1"/>
  <c r="S91" i="33"/>
  <c r="G91" i="33" s="1"/>
  <c r="AE91" i="33" s="1"/>
  <c r="P91" i="33"/>
  <c r="D91" i="33" s="1"/>
  <c r="AB91" i="33" s="1"/>
  <c r="O91" i="51"/>
  <c r="I91" i="51"/>
  <c r="V91" i="49"/>
  <c r="S91" i="49"/>
  <c r="U91" i="49"/>
  <c r="T91" i="49"/>
  <c r="L91" i="51"/>
  <c r="R91" i="51"/>
  <c r="N91" i="35"/>
  <c r="P91" i="51"/>
  <c r="J91" i="51"/>
  <c r="H91" i="49" l="1"/>
  <c r="I91" i="33"/>
  <c r="H91" i="33"/>
  <c r="Z91" i="33"/>
  <c r="S91" i="51"/>
  <c r="T91" i="51" s="1"/>
  <c r="M91" i="33"/>
  <c r="O91" i="35"/>
  <c r="D91" i="35"/>
  <c r="AG91" i="33"/>
  <c r="U91" i="33"/>
  <c r="L91" i="33"/>
  <c r="T91" i="33"/>
  <c r="K91" i="33"/>
  <c r="N91" i="33"/>
  <c r="AF91" i="33" l="1"/>
  <c r="AI91" i="33"/>
  <c r="W91" i="33"/>
  <c r="AJ91" i="33"/>
  <c r="X91" i="33"/>
  <c r="AK91" i="33"/>
  <c r="Y91" i="33"/>
  <c r="Z91" i="35"/>
  <c r="I91" i="35"/>
  <c r="AF91" i="35" s="1"/>
  <c r="T91" i="35"/>
  <c r="AH91" i="33"/>
  <c r="V91" i="33"/>
  <c r="P91" i="35"/>
  <c r="E91" i="35"/>
  <c r="AL91" i="33" l="1"/>
  <c r="AM91" i="33" s="1"/>
  <c r="L91" i="49" s="1"/>
  <c r="Q91" i="35"/>
  <c r="G91" i="35" s="1"/>
  <c r="F91" i="35"/>
  <c r="AA91" i="35"/>
  <c r="U91" i="35"/>
  <c r="J91" i="35"/>
  <c r="AG91" i="35" s="1"/>
  <c r="R91" i="35" l="1"/>
  <c r="K91" i="35"/>
  <c r="AH91" i="35" s="1"/>
  <c r="V91" i="35"/>
  <c r="AB91" i="35"/>
  <c r="X91" i="35"/>
  <c r="AC91" i="35"/>
  <c r="L91" i="35"/>
  <c r="AI91" i="35" s="1"/>
  <c r="W91" i="35"/>
  <c r="AD91" i="35" l="1"/>
  <c r="AJ91" i="35"/>
  <c r="AK91" i="35" l="1"/>
  <c r="AU91" i="49"/>
  <c r="G92" i="49" l="1"/>
  <c r="AT92" i="49" s="1"/>
  <c r="D92" i="49"/>
  <c r="C92" i="51" s="1"/>
  <c r="J91" i="49"/>
  <c r="AV91" i="49" s="1"/>
  <c r="F92" i="49"/>
  <c r="E92" i="51" s="1"/>
  <c r="E92" i="49"/>
  <c r="D92" i="51" s="1"/>
  <c r="C92" i="49"/>
  <c r="F92" i="51" l="1"/>
  <c r="R92" i="51" s="1"/>
  <c r="AR92" i="49"/>
  <c r="AS92" i="49"/>
  <c r="AQ92" i="49"/>
  <c r="O92" i="49"/>
  <c r="AW92" i="49"/>
  <c r="K92" i="49"/>
  <c r="N92" i="49"/>
  <c r="AP92" i="49"/>
  <c r="AY92" i="49"/>
  <c r="BA92" i="49"/>
  <c r="B92" i="51"/>
  <c r="H92" i="51" s="1"/>
  <c r="R92" i="49"/>
  <c r="T92" i="49" s="1"/>
  <c r="Q92" i="49"/>
  <c r="M92" i="35"/>
  <c r="C92" i="35" s="1"/>
  <c r="S92" i="35" s="1"/>
  <c r="P92" i="49"/>
  <c r="AZ92" i="49"/>
  <c r="M92" i="49"/>
  <c r="AX92" i="49"/>
  <c r="O92" i="33"/>
  <c r="C92" i="33" s="1"/>
  <c r="Q92" i="51"/>
  <c r="K92" i="51"/>
  <c r="P92" i="51"/>
  <c r="J92" i="51"/>
  <c r="I92" i="51"/>
  <c r="O92" i="51"/>
  <c r="L92" i="51" l="1"/>
  <c r="U92" i="49"/>
  <c r="V92" i="49"/>
  <c r="S92" i="49"/>
  <c r="H92" i="35"/>
  <c r="AE92" i="35" s="1"/>
  <c r="Y92" i="35"/>
  <c r="M92" i="51"/>
  <c r="G92" i="51"/>
  <c r="N92" i="51"/>
  <c r="S92" i="51" s="1"/>
  <c r="T92" i="51" s="1"/>
  <c r="P92" i="33"/>
  <c r="D92" i="33" s="1"/>
  <c r="S92" i="33"/>
  <c r="G92" i="33" s="1"/>
  <c r="Q92" i="33"/>
  <c r="E92" i="33" s="1"/>
  <c r="AC92" i="33" s="1"/>
  <c r="N92" i="35"/>
  <c r="O92" i="35" s="1"/>
  <c r="R92" i="33"/>
  <c r="AA92" i="33"/>
  <c r="J92" i="33"/>
  <c r="H92" i="49" l="1"/>
  <c r="N92" i="33"/>
  <c r="AK92" i="33" s="1"/>
  <c r="AE92" i="33"/>
  <c r="K92" i="33"/>
  <c r="AH92" i="33" s="1"/>
  <c r="AB92" i="33"/>
  <c r="L92" i="33"/>
  <c r="AI92" i="33" s="1"/>
  <c r="D92" i="35"/>
  <c r="T92" i="35" s="1"/>
  <c r="F92" i="33"/>
  <c r="I92" i="33" s="1"/>
  <c r="T92" i="33"/>
  <c r="AG92" i="33"/>
  <c r="U92" i="33"/>
  <c r="P92" i="35"/>
  <c r="E92" i="35"/>
  <c r="Y92" i="33" l="1"/>
  <c r="V92" i="33"/>
  <c r="H92" i="33"/>
  <c r="AD92" i="33"/>
  <c r="AF92" i="33" s="1"/>
  <c r="I92" i="35"/>
  <c r="AF92" i="35" s="1"/>
  <c r="Z92" i="35"/>
  <c r="W92" i="33"/>
  <c r="M92" i="33"/>
  <c r="Z92" i="33"/>
  <c r="AA92" i="35"/>
  <c r="J92" i="35"/>
  <c r="AG92" i="35" s="1"/>
  <c r="U92" i="35"/>
  <c r="Q92" i="35"/>
  <c r="F92" i="35"/>
  <c r="X92" i="33" l="1"/>
  <c r="AJ92" i="33"/>
  <c r="AL92" i="33" s="1"/>
  <c r="AM92" i="33" s="1"/>
  <c r="L92" i="49" s="1"/>
  <c r="K92" i="35"/>
  <c r="AH92" i="35" s="1"/>
  <c r="V92" i="35"/>
  <c r="AB92" i="35"/>
  <c r="G92" i="35"/>
  <c r="R92" i="35"/>
  <c r="W92" i="35" l="1"/>
  <c r="L92" i="35"/>
  <c r="AI92" i="35" s="1"/>
  <c r="AJ92" i="35" s="1"/>
  <c r="AC92" i="35"/>
  <c r="AD92" i="35" s="1"/>
  <c r="X92" i="35"/>
  <c r="AU92" i="49" l="1"/>
  <c r="AK92" i="35"/>
  <c r="G93" i="49" l="1"/>
  <c r="F93" i="51" s="1"/>
  <c r="D93" i="49"/>
  <c r="C93" i="51" s="1"/>
  <c r="C93" i="49"/>
  <c r="J92" i="49"/>
  <c r="AV92" i="49" s="1"/>
  <c r="E93" i="49"/>
  <c r="AR93" i="49" s="1"/>
  <c r="F93" i="49"/>
  <c r="E93" i="51" s="1"/>
  <c r="D93" i="51" l="1"/>
  <c r="J93" i="51" s="1"/>
  <c r="M93" i="35"/>
  <c r="N93" i="35" s="1"/>
  <c r="R93" i="49"/>
  <c r="S93" i="49" s="1"/>
  <c r="B93" i="51"/>
  <c r="AP93" i="49"/>
  <c r="AQ93" i="49"/>
  <c r="P93" i="49"/>
  <c r="AT93" i="49"/>
  <c r="AZ93" i="49"/>
  <c r="M93" i="49"/>
  <c r="AS93" i="49"/>
  <c r="AY93" i="49"/>
  <c r="Q93" i="49"/>
  <c r="O93" i="49"/>
  <c r="N93" i="49"/>
  <c r="BA93" i="49"/>
  <c r="K93" i="49"/>
  <c r="AW93" i="49"/>
  <c r="AX93" i="49"/>
  <c r="O93" i="33"/>
  <c r="Q93" i="33" s="1"/>
  <c r="E93" i="33" s="1"/>
  <c r="I93" i="51"/>
  <c r="O93" i="51"/>
  <c r="Q93" i="51"/>
  <c r="K93" i="51"/>
  <c r="P93" i="51"/>
  <c r="L93" i="51"/>
  <c r="R93" i="51"/>
  <c r="M93" i="51" l="1"/>
  <c r="C93" i="35"/>
  <c r="H93" i="35" s="1"/>
  <c r="AE93" i="35" s="1"/>
  <c r="H93" i="51"/>
  <c r="G93" i="51"/>
  <c r="N93" i="51"/>
  <c r="S93" i="51" s="1"/>
  <c r="T93" i="51" s="1"/>
  <c r="U93" i="49"/>
  <c r="L93" i="33"/>
  <c r="AC93" i="33"/>
  <c r="T93" i="49"/>
  <c r="V93" i="49"/>
  <c r="P93" i="33"/>
  <c r="D93" i="33" s="1"/>
  <c r="AB93" i="33" s="1"/>
  <c r="R93" i="33"/>
  <c r="F93" i="33" s="1"/>
  <c r="AD93" i="33" s="1"/>
  <c r="S93" i="33"/>
  <c r="G93" i="33" s="1"/>
  <c r="AE93" i="33" s="1"/>
  <c r="C93" i="33"/>
  <c r="Y93" i="35"/>
  <c r="O93" i="35"/>
  <c r="D93" i="35"/>
  <c r="S93" i="35" l="1"/>
  <c r="H93" i="49"/>
  <c r="J93" i="33"/>
  <c r="AG93" i="33" s="1"/>
  <c r="I93" i="33"/>
  <c r="N93" i="33"/>
  <c r="Y93" i="33" s="1"/>
  <c r="AA93" i="33"/>
  <c r="K93" i="33"/>
  <c r="AH93" i="33" s="1"/>
  <c r="M93" i="33"/>
  <c r="AJ93" i="33" s="1"/>
  <c r="T93" i="33"/>
  <c r="Z93" i="33"/>
  <c r="H93" i="33"/>
  <c r="Z93" i="35"/>
  <c r="I93" i="35"/>
  <c r="AF93" i="35" s="1"/>
  <c r="T93" i="35"/>
  <c r="AF93" i="33"/>
  <c r="P93" i="35"/>
  <c r="E93" i="35"/>
  <c r="AI93" i="33"/>
  <c r="W93" i="33"/>
  <c r="U93" i="33" l="1"/>
  <c r="X93" i="33"/>
  <c r="AK93" i="33"/>
  <c r="AL93" i="33" s="1"/>
  <c r="AM93" i="33" s="1"/>
  <c r="L93" i="49" s="1"/>
  <c r="V93" i="33"/>
  <c r="AA93" i="35"/>
  <c r="J93" i="35"/>
  <c r="AG93" i="35" s="1"/>
  <c r="U93" i="35"/>
  <c r="Q93" i="35"/>
  <c r="G93" i="35" s="1"/>
  <c r="F93" i="35"/>
  <c r="AC93" i="35" l="1"/>
  <c r="L93" i="35"/>
  <c r="AI93" i="35" s="1"/>
  <c r="W93" i="35"/>
  <c r="K93" i="35"/>
  <c r="AH93" i="35" s="1"/>
  <c r="AB93" i="35"/>
  <c r="V93" i="35"/>
  <c r="X93" i="35"/>
  <c r="R93" i="35"/>
  <c r="AJ93" i="35" l="1"/>
  <c r="AD93" i="35"/>
  <c r="AU93" i="49" l="1"/>
  <c r="F94" i="49"/>
  <c r="D94" i="49"/>
  <c r="E94" i="49"/>
  <c r="C94" i="49"/>
  <c r="J93" i="49"/>
  <c r="G94" i="49"/>
  <c r="AK93" i="35"/>
  <c r="F94" i="51" l="1"/>
  <c r="Q94" i="49"/>
  <c r="BA94" i="49"/>
  <c r="AT94" i="49"/>
  <c r="AV93" i="49"/>
  <c r="K94" i="49"/>
  <c r="M94" i="49"/>
  <c r="AP94" i="49"/>
  <c r="M94" i="35"/>
  <c r="AW94" i="49"/>
  <c r="O94" i="33"/>
  <c r="B94" i="51"/>
  <c r="R94" i="49"/>
  <c r="AY94" i="49"/>
  <c r="AR94" i="49"/>
  <c r="O94" i="49"/>
  <c r="D94" i="51"/>
  <c r="AQ94" i="49"/>
  <c r="AX94" i="49"/>
  <c r="N94" i="49"/>
  <c r="C94" i="51"/>
  <c r="P94" i="49"/>
  <c r="AZ94" i="49"/>
  <c r="E94" i="51"/>
  <c r="AS94" i="49"/>
  <c r="C94" i="33" l="1"/>
  <c r="P94" i="33"/>
  <c r="D94" i="33" s="1"/>
  <c r="AB94" i="33" s="1"/>
  <c r="S94" i="33"/>
  <c r="G94" i="33" s="1"/>
  <c r="AE94" i="33" s="1"/>
  <c r="Q94" i="33"/>
  <c r="E94" i="33" s="1"/>
  <c r="AC94" i="33" s="1"/>
  <c r="R94" i="33"/>
  <c r="F94" i="33" s="1"/>
  <c r="AD94" i="33" s="1"/>
  <c r="V94" i="49"/>
  <c r="T94" i="49"/>
  <c r="S94" i="49"/>
  <c r="H94" i="49" s="1"/>
  <c r="U94" i="49"/>
  <c r="P94" i="51"/>
  <c r="J94" i="51"/>
  <c r="O94" i="51"/>
  <c r="I94" i="51"/>
  <c r="M94" i="51"/>
  <c r="H94" i="51"/>
  <c r="G94" i="51"/>
  <c r="N94" i="51"/>
  <c r="N94" i="35"/>
  <c r="Q94" i="51"/>
  <c r="K94" i="51"/>
  <c r="C94" i="35"/>
  <c r="L94" i="51"/>
  <c r="R94" i="51"/>
  <c r="I94" i="33" l="1"/>
  <c r="H94" i="33"/>
  <c r="T94" i="33"/>
  <c r="S94" i="51"/>
  <c r="T94" i="51" s="1"/>
  <c r="H94" i="35"/>
  <c r="AE94" i="35" s="1"/>
  <c r="S94" i="35"/>
  <c r="Y94" i="35"/>
  <c r="M94" i="33"/>
  <c r="L94" i="33"/>
  <c r="O94" i="35"/>
  <c r="D94" i="35"/>
  <c r="N94" i="33"/>
  <c r="K94" i="33"/>
  <c r="J94" i="33"/>
  <c r="AA94" i="33"/>
  <c r="Z94" i="33"/>
  <c r="AF94" i="33" l="1"/>
  <c r="AK94" i="33"/>
  <c r="Y94" i="33"/>
  <c r="I94" i="35"/>
  <c r="AF94" i="35" s="1"/>
  <c r="T94" i="35"/>
  <c r="Z94" i="35"/>
  <c r="AG94" i="33"/>
  <c r="U94" i="33"/>
  <c r="AI94" i="33"/>
  <c r="W94" i="33"/>
  <c r="AH94" i="33"/>
  <c r="V94" i="33"/>
  <c r="AJ94" i="33"/>
  <c r="X94" i="33"/>
  <c r="P94" i="35"/>
  <c r="E94" i="35"/>
  <c r="AL94" i="33" l="1"/>
  <c r="AM94" i="33" s="1"/>
  <c r="L94" i="49" s="1"/>
  <c r="U94" i="35"/>
  <c r="AA94" i="35"/>
  <c r="J94" i="35"/>
  <c r="AG94" i="35" s="1"/>
  <c r="Q94" i="35"/>
  <c r="G94" i="35" s="1"/>
  <c r="F94" i="35"/>
  <c r="V94" i="35" l="1"/>
  <c r="AB94" i="35"/>
  <c r="K94" i="35"/>
  <c r="AH94" i="35" s="1"/>
  <c r="X94" i="35"/>
  <c r="L94" i="35"/>
  <c r="AI94" i="35" s="1"/>
  <c r="W94" i="35"/>
  <c r="AC94" i="35"/>
  <c r="R94" i="35"/>
  <c r="AJ94" i="35" l="1"/>
  <c r="AD94" i="35"/>
  <c r="AK94" i="35" l="1"/>
  <c r="AU94" i="49" l="1"/>
  <c r="C95" i="49"/>
  <c r="D95" i="49"/>
  <c r="E95" i="49"/>
  <c r="G95" i="49"/>
  <c r="J94" i="49"/>
  <c r="F95" i="49"/>
  <c r="O95" i="49" l="1"/>
  <c r="AR95" i="49"/>
  <c r="D95" i="51"/>
  <c r="AY95" i="49"/>
  <c r="AX95" i="49"/>
  <c r="AQ95" i="49"/>
  <c r="N95" i="49"/>
  <c r="C95" i="51"/>
  <c r="M95" i="35"/>
  <c r="C95" i="35" s="1"/>
  <c r="B95" i="51"/>
  <c r="AW95" i="49"/>
  <c r="M95" i="49"/>
  <c r="AP95" i="49"/>
  <c r="R95" i="49"/>
  <c r="O95" i="33"/>
  <c r="K95" i="49"/>
  <c r="E95" i="51"/>
  <c r="AS95" i="49"/>
  <c r="P95" i="49"/>
  <c r="AZ95" i="49"/>
  <c r="AV94" i="49"/>
  <c r="F95" i="51"/>
  <c r="AT95" i="49"/>
  <c r="BA95" i="49"/>
  <c r="Q95" i="49"/>
  <c r="Y95" i="35" l="1"/>
  <c r="H95" i="35"/>
  <c r="AE95" i="35" s="1"/>
  <c r="S95" i="35"/>
  <c r="M95" i="51"/>
  <c r="H95" i="51"/>
  <c r="N95" i="51"/>
  <c r="G95" i="51"/>
  <c r="J95" i="51"/>
  <c r="P95" i="51"/>
  <c r="K95" i="51"/>
  <c r="Q95" i="51"/>
  <c r="N95" i="35"/>
  <c r="C95" i="33"/>
  <c r="P95" i="33"/>
  <c r="D95" i="33" s="1"/>
  <c r="AB95" i="33" s="1"/>
  <c r="Q95" i="33"/>
  <c r="E95" i="33" s="1"/>
  <c r="AC95" i="33" s="1"/>
  <c r="S95" i="33"/>
  <c r="G95" i="33" s="1"/>
  <c r="AE95" i="33" s="1"/>
  <c r="R95" i="33"/>
  <c r="F95" i="33" s="1"/>
  <c r="AD95" i="33" s="1"/>
  <c r="R95" i="51"/>
  <c r="L95" i="51"/>
  <c r="V95" i="49"/>
  <c r="T95" i="49"/>
  <c r="U95" i="49"/>
  <c r="S95" i="49"/>
  <c r="O95" i="51"/>
  <c r="I95" i="51"/>
  <c r="H95" i="49" l="1"/>
  <c r="I95" i="33"/>
  <c r="H95" i="33"/>
  <c r="S95" i="51"/>
  <c r="T95" i="51" s="1"/>
  <c r="AA95" i="33"/>
  <c r="J95" i="33"/>
  <c r="Z95" i="33"/>
  <c r="T95" i="33"/>
  <c r="O95" i="35"/>
  <c r="D95" i="35"/>
  <c r="M95" i="33"/>
  <c r="N95" i="33"/>
  <c r="L95" i="33"/>
  <c r="K95" i="33"/>
  <c r="I95" i="35" l="1"/>
  <c r="AF95" i="35" s="1"/>
  <c r="Z95" i="35"/>
  <c r="T95" i="35"/>
  <c r="P95" i="35"/>
  <c r="E95" i="35"/>
  <c r="AI95" i="33"/>
  <c r="W95" i="33"/>
  <c r="AJ95" i="33"/>
  <c r="X95" i="33"/>
  <c r="AH95" i="33"/>
  <c r="V95" i="33"/>
  <c r="AK95" i="33"/>
  <c r="Y95" i="33"/>
  <c r="AG95" i="33"/>
  <c r="U95" i="33"/>
  <c r="AF95" i="33"/>
  <c r="AL95" i="33" l="1"/>
  <c r="AM95" i="33" s="1"/>
  <c r="L95" i="49" s="1"/>
  <c r="AA95" i="35"/>
  <c r="U95" i="35"/>
  <c r="J95" i="35"/>
  <c r="AG95" i="35" s="1"/>
  <c r="Q95" i="35"/>
  <c r="F95" i="35"/>
  <c r="G95" i="35" l="1"/>
  <c r="R95" i="35"/>
  <c r="V95" i="35"/>
  <c r="AB95" i="35"/>
  <c r="K95" i="35"/>
  <c r="AH95" i="35" s="1"/>
  <c r="W95" i="35" l="1"/>
  <c r="AC95" i="35"/>
  <c r="AD95" i="35" s="1"/>
  <c r="L95" i="35"/>
  <c r="AI95" i="35" s="1"/>
  <c r="AJ95" i="35" s="1"/>
  <c r="X95" i="35"/>
  <c r="AK95" i="35" l="1"/>
  <c r="AU95" i="49" l="1"/>
  <c r="C96" i="49"/>
  <c r="G96" i="49"/>
  <c r="D96" i="49"/>
  <c r="F96" i="49"/>
  <c r="E96" i="49"/>
  <c r="J95" i="49"/>
  <c r="AV95" i="49" l="1"/>
  <c r="E96" i="51"/>
  <c r="AZ96" i="49"/>
  <c r="P96" i="49"/>
  <c r="AS96" i="49"/>
  <c r="AX96" i="49"/>
  <c r="C96" i="51"/>
  <c r="AQ96" i="49"/>
  <c r="N96" i="49"/>
  <c r="AY96" i="49"/>
  <c r="D96" i="51"/>
  <c r="O96" i="49"/>
  <c r="AR96" i="49"/>
  <c r="AT96" i="49"/>
  <c r="Q96" i="49"/>
  <c r="F96" i="51"/>
  <c r="BA96" i="49"/>
  <c r="M96" i="49"/>
  <c r="AW96" i="49"/>
  <c r="M96" i="35"/>
  <c r="O96" i="33"/>
  <c r="C96" i="33" s="1"/>
  <c r="B96" i="51"/>
  <c r="AP96" i="49"/>
  <c r="R96" i="49"/>
  <c r="K96" i="49"/>
  <c r="U96" i="49" l="1"/>
  <c r="S96" i="49"/>
  <c r="V96" i="49"/>
  <c r="T96" i="49"/>
  <c r="P96" i="51"/>
  <c r="J96" i="51"/>
  <c r="L96" i="51"/>
  <c r="R96" i="51"/>
  <c r="N96" i="35"/>
  <c r="AA96" i="33"/>
  <c r="J96" i="33"/>
  <c r="N96" i="51"/>
  <c r="H96" i="51"/>
  <c r="G96" i="51"/>
  <c r="M96" i="51"/>
  <c r="Q96" i="33"/>
  <c r="E96" i="33" s="1"/>
  <c r="AC96" i="33" s="1"/>
  <c r="R96" i="33"/>
  <c r="F96" i="33" s="1"/>
  <c r="AD96" i="33" s="1"/>
  <c r="S96" i="33"/>
  <c r="G96" i="33" s="1"/>
  <c r="AE96" i="33" s="1"/>
  <c r="P96" i="33"/>
  <c r="D96" i="33" s="1"/>
  <c r="AB96" i="33" s="1"/>
  <c r="Q96" i="51"/>
  <c r="K96" i="51"/>
  <c r="C96" i="35"/>
  <c r="O96" i="51"/>
  <c r="I96" i="51"/>
  <c r="H96" i="49" l="1"/>
  <c r="I96" i="33"/>
  <c r="H96" i="33"/>
  <c r="T96" i="33"/>
  <c r="S96" i="51"/>
  <c r="T96" i="51" s="1"/>
  <c r="K96" i="33"/>
  <c r="AG96" i="33"/>
  <c r="U96" i="33"/>
  <c r="N96" i="33"/>
  <c r="M96" i="33"/>
  <c r="Z96" i="33"/>
  <c r="L96" i="33"/>
  <c r="Y96" i="35"/>
  <c r="S96" i="35"/>
  <c r="H96" i="35"/>
  <c r="AE96" i="35" s="1"/>
  <c r="O96" i="35"/>
  <c r="D96" i="35"/>
  <c r="AF96" i="33" l="1"/>
  <c r="AK96" i="33"/>
  <c r="Y96" i="33"/>
  <c r="AI96" i="33"/>
  <c r="W96" i="33"/>
  <c r="Z96" i="35"/>
  <c r="I96" i="35"/>
  <c r="AF96" i="35" s="1"/>
  <c r="T96" i="35"/>
  <c r="P96" i="35"/>
  <c r="E96" i="35"/>
  <c r="AH96" i="33"/>
  <c r="V96" i="33"/>
  <c r="AJ96" i="33"/>
  <c r="X96" i="33"/>
  <c r="AL96" i="33" l="1"/>
  <c r="AM96" i="33" s="1"/>
  <c r="L96" i="49" s="1"/>
  <c r="Q96" i="35"/>
  <c r="F96" i="35"/>
  <c r="AA96" i="35"/>
  <c r="J96" i="35"/>
  <c r="AG96" i="35" s="1"/>
  <c r="U96" i="35"/>
  <c r="V96" i="35" l="1"/>
  <c r="AB96" i="35"/>
  <c r="K96" i="35"/>
  <c r="AH96" i="35" s="1"/>
  <c r="G96" i="35"/>
  <c r="R96" i="35"/>
  <c r="L96" i="35" l="1"/>
  <c r="AI96" i="35" s="1"/>
  <c r="AJ96" i="35" s="1"/>
  <c r="AC96" i="35"/>
  <c r="AD96" i="35" s="1"/>
  <c r="W96" i="35"/>
  <c r="X96" i="35"/>
  <c r="AK96" i="35" l="1"/>
  <c r="F97" i="49" l="1"/>
  <c r="E97" i="49"/>
  <c r="J96" i="49"/>
  <c r="C97" i="49"/>
  <c r="G97" i="49"/>
  <c r="D97" i="49"/>
  <c r="AU96" i="49"/>
  <c r="Q97" i="49" l="1"/>
  <c r="BA97" i="49"/>
  <c r="F97" i="51"/>
  <c r="AT97" i="49"/>
  <c r="N97" i="49"/>
  <c r="C97" i="51"/>
  <c r="AQ97" i="49"/>
  <c r="AX97" i="49"/>
  <c r="B97" i="51"/>
  <c r="O97" i="33"/>
  <c r="R97" i="49"/>
  <c r="AW97" i="49"/>
  <c r="K97" i="49"/>
  <c r="M97" i="35"/>
  <c r="C97" i="35" s="1"/>
  <c r="AP97" i="49"/>
  <c r="M97" i="49"/>
  <c r="AV96" i="49"/>
  <c r="D97" i="51"/>
  <c r="O97" i="49"/>
  <c r="AY97" i="49"/>
  <c r="AR97" i="49"/>
  <c r="P97" i="49"/>
  <c r="E97" i="51"/>
  <c r="AS97" i="49"/>
  <c r="AZ97" i="49"/>
  <c r="O97" i="51" l="1"/>
  <c r="I97" i="51"/>
  <c r="V97" i="49"/>
  <c r="S97" i="49"/>
  <c r="U97" i="49"/>
  <c r="T97" i="49"/>
  <c r="C97" i="33"/>
  <c r="P97" i="33"/>
  <c r="D97" i="33" s="1"/>
  <c r="AB97" i="33" s="1"/>
  <c r="S97" i="33"/>
  <c r="G97" i="33" s="1"/>
  <c r="AE97" i="33" s="1"/>
  <c r="Q97" i="33"/>
  <c r="E97" i="33" s="1"/>
  <c r="AC97" i="33" s="1"/>
  <c r="R97" i="33"/>
  <c r="F97" i="33" s="1"/>
  <c r="AD97" i="33" s="1"/>
  <c r="P97" i="51"/>
  <c r="J97" i="51"/>
  <c r="H97" i="35"/>
  <c r="AE97" i="35" s="1"/>
  <c r="S97" i="35"/>
  <c r="Y97" i="35"/>
  <c r="L97" i="51"/>
  <c r="R97" i="51"/>
  <c r="K97" i="51"/>
  <c r="Q97" i="51"/>
  <c r="H97" i="51"/>
  <c r="N97" i="51"/>
  <c r="M97" i="51"/>
  <c r="G97" i="51"/>
  <c r="N97" i="35"/>
  <c r="I97" i="33" l="1"/>
  <c r="H97" i="49"/>
  <c r="H97" i="33"/>
  <c r="S97" i="51"/>
  <c r="T97" i="51" s="1"/>
  <c r="T97" i="33"/>
  <c r="O97" i="35"/>
  <c r="D97" i="35"/>
  <c r="K97" i="33"/>
  <c r="J97" i="33"/>
  <c r="AA97" i="33"/>
  <c r="Z97" i="33"/>
  <c r="M97" i="33"/>
  <c r="L97" i="33"/>
  <c r="N97" i="33"/>
  <c r="AF97" i="33" l="1"/>
  <c r="AK97" i="33"/>
  <c r="Y97" i="33"/>
  <c r="U97" i="33"/>
  <c r="AG97" i="33"/>
  <c r="AH97" i="33"/>
  <c r="V97" i="33"/>
  <c r="P97" i="35"/>
  <c r="E97" i="35"/>
  <c r="AI97" i="33"/>
  <c r="W97" i="33"/>
  <c r="Z97" i="35"/>
  <c r="I97" i="35"/>
  <c r="AF97" i="35" s="1"/>
  <c r="T97" i="35"/>
  <c r="AJ97" i="33"/>
  <c r="X97" i="33"/>
  <c r="Q97" i="35" l="1"/>
  <c r="F97" i="35"/>
  <c r="AL97" i="33"/>
  <c r="J97" i="35"/>
  <c r="AG97" i="35" s="1"/>
  <c r="AA97" i="35"/>
  <c r="U97" i="35"/>
  <c r="AM97" i="33" l="1"/>
  <c r="L97" i="49" s="1"/>
  <c r="V97" i="35"/>
  <c r="AB97" i="35"/>
  <c r="K97" i="35"/>
  <c r="AH97" i="35" s="1"/>
  <c r="G97" i="35"/>
  <c r="R97" i="35"/>
  <c r="W97" i="35" l="1"/>
  <c r="AC97" i="35"/>
  <c r="AD97" i="35" s="1"/>
  <c r="L97" i="35"/>
  <c r="AI97" i="35" s="1"/>
  <c r="AJ97" i="35" s="1"/>
  <c r="X97" i="35"/>
  <c r="AK97" i="35" l="1"/>
  <c r="AU97" i="49" l="1"/>
  <c r="F98" i="49"/>
  <c r="J97" i="49"/>
  <c r="C98" i="49"/>
  <c r="E98" i="49"/>
  <c r="G98" i="49"/>
  <c r="D98" i="49"/>
  <c r="H98" i="49" l="1"/>
  <c r="M98" i="35"/>
  <c r="C98" i="35" s="1"/>
  <c r="O98" i="33"/>
  <c r="B98" i="51"/>
  <c r="M98" i="49"/>
  <c r="K98" i="49"/>
  <c r="AW98" i="49"/>
  <c r="AP98" i="49"/>
  <c r="AV97" i="49"/>
  <c r="AQ98" i="49"/>
  <c r="C98" i="51"/>
  <c r="N98" i="49"/>
  <c r="AX98" i="49"/>
  <c r="BA98" i="49"/>
  <c r="Q98" i="49"/>
  <c r="AT98" i="49"/>
  <c r="F98" i="51"/>
  <c r="D98" i="51"/>
  <c r="AR98" i="49"/>
  <c r="O98" i="49"/>
  <c r="AY98" i="49"/>
  <c r="AS98" i="49"/>
  <c r="E98" i="51"/>
  <c r="P98" i="49"/>
  <c r="AZ98" i="49"/>
  <c r="P98" i="51" l="1"/>
  <c r="J98" i="51"/>
  <c r="I98" i="51"/>
  <c r="O98" i="51"/>
  <c r="K98" i="51"/>
  <c r="Q98" i="51"/>
  <c r="L98" i="51"/>
  <c r="R98" i="51"/>
  <c r="N98" i="51"/>
  <c r="G98" i="51"/>
  <c r="H98" i="51"/>
  <c r="M98" i="51"/>
  <c r="C98" i="33"/>
  <c r="P98" i="33"/>
  <c r="D98" i="33" s="1"/>
  <c r="AB98" i="33" s="1"/>
  <c r="R98" i="33"/>
  <c r="F98" i="33" s="1"/>
  <c r="AD98" i="33" s="1"/>
  <c r="Q98" i="33"/>
  <c r="E98" i="33" s="1"/>
  <c r="AC98" i="33" s="1"/>
  <c r="S98" i="33"/>
  <c r="G98" i="33" s="1"/>
  <c r="AE98" i="33" s="1"/>
  <c r="H98" i="35"/>
  <c r="AE98" i="35" s="1"/>
  <c r="S98" i="35"/>
  <c r="Y98" i="35"/>
  <c r="N98" i="35"/>
  <c r="I98" i="33" l="1"/>
  <c r="H98" i="33"/>
  <c r="L98" i="33"/>
  <c r="O98" i="35"/>
  <c r="D98" i="35"/>
  <c r="M98" i="33"/>
  <c r="K98" i="33"/>
  <c r="J98" i="33"/>
  <c r="AA98" i="33"/>
  <c r="Z98" i="33"/>
  <c r="T98" i="33"/>
  <c r="N98" i="33"/>
  <c r="S98" i="51"/>
  <c r="T98" i="51" s="1"/>
  <c r="AK98" i="33" l="1"/>
  <c r="Y98" i="33"/>
  <c r="AH98" i="33"/>
  <c r="V98" i="33"/>
  <c r="AJ98" i="33"/>
  <c r="X98" i="33"/>
  <c r="I98" i="35"/>
  <c r="AF98" i="35" s="1"/>
  <c r="Z98" i="35"/>
  <c r="T98" i="35"/>
  <c r="P98" i="35"/>
  <c r="E98" i="35"/>
  <c r="AF98" i="33"/>
  <c r="AG98" i="33"/>
  <c r="U98" i="33"/>
  <c r="AI98" i="33"/>
  <c r="W98" i="33"/>
  <c r="AL98" i="33" l="1"/>
  <c r="AM98" i="33" s="1"/>
  <c r="L98" i="49" s="1"/>
  <c r="U98" i="35"/>
  <c r="AA98" i="35"/>
  <c r="J98" i="35"/>
  <c r="AG98" i="35" s="1"/>
  <c r="Q98" i="35"/>
  <c r="G98" i="35" s="1"/>
  <c r="F98" i="35"/>
  <c r="W98" i="35" l="1"/>
  <c r="AC98" i="35"/>
  <c r="L98" i="35"/>
  <c r="AI98" i="35" s="1"/>
  <c r="R98" i="35"/>
  <c r="AB98" i="35"/>
  <c r="K98" i="35"/>
  <c r="AH98" i="35" s="1"/>
  <c r="V98" i="35"/>
  <c r="X98" i="35"/>
  <c r="AJ98" i="35" l="1"/>
  <c r="AD98" i="35"/>
  <c r="AK98" i="35" l="1"/>
  <c r="AU98" i="49"/>
  <c r="J98" i="49"/>
  <c r="AV98" i="49" s="1"/>
</calcChain>
</file>

<file path=xl/sharedStrings.xml><?xml version="1.0" encoding="utf-8"?>
<sst xmlns="http://schemas.openxmlformats.org/spreadsheetml/2006/main" count="2117" uniqueCount="467">
  <si>
    <t>States:</t>
  </si>
  <si>
    <t>Design:</t>
  </si>
  <si>
    <t>Cohort model</t>
  </si>
  <si>
    <t>Healthy</t>
  </si>
  <si>
    <t>Myocardial Infarction Chronic</t>
  </si>
  <si>
    <t>Myocardial Infarction Onset</t>
  </si>
  <si>
    <t>Stroke Onset</t>
  </si>
  <si>
    <t>Stroke Chronic</t>
  </si>
  <si>
    <t>Cancer Onset</t>
  </si>
  <si>
    <t>Cancer Chronic</t>
  </si>
  <si>
    <t>Diabetes Onset</t>
  </si>
  <si>
    <t>Diabetes Chronic</t>
  </si>
  <si>
    <t>Dead</t>
  </si>
  <si>
    <t>Outcomes:</t>
  </si>
  <si>
    <t>Change in Life Expectancy</t>
  </si>
  <si>
    <t>Change in Years of Life Lost</t>
  </si>
  <si>
    <t>Change in Disability Adjusted Living Years</t>
  </si>
  <si>
    <t>Change in Survival Rates</t>
  </si>
  <si>
    <t>Change in Prevalence in Later Years</t>
  </si>
  <si>
    <t>Population:</t>
  </si>
  <si>
    <t>Males and Females aged 18+ Years</t>
  </si>
  <si>
    <t>Boundary:</t>
  </si>
  <si>
    <t>Dead or 100 Years Old</t>
  </si>
  <si>
    <t>Number:</t>
  </si>
  <si>
    <t>Baseline</t>
  </si>
  <si>
    <t>Transition</t>
  </si>
  <si>
    <t>Healthy =&gt; MI Onset</t>
  </si>
  <si>
    <t>Description</t>
  </si>
  <si>
    <t>Probability of Moving from Healthy to MI Onset</t>
  </si>
  <si>
    <t>Healthy =&gt; Stroke Onset</t>
  </si>
  <si>
    <t>Healthy =&gt; Cancer Onset</t>
  </si>
  <si>
    <t>Healthy =&gt; Diabetes Onset</t>
  </si>
  <si>
    <t>Healthy =&gt; Dead</t>
  </si>
  <si>
    <t>MI Onset =&gt; Dead</t>
  </si>
  <si>
    <t>Stroke Onset =&gt; Dead</t>
  </si>
  <si>
    <t>Cancer Onset =&gt; Dead</t>
  </si>
  <si>
    <t>Diabetes Onset =&gt; Dead</t>
  </si>
  <si>
    <t>MI Chronic =&gt; Dead</t>
  </si>
  <si>
    <t>Stroke Chronic =&gt; Dead</t>
  </si>
  <si>
    <t>Cancer Chronic =&gt; Dead</t>
  </si>
  <si>
    <t>Diabetes Chronic =&gt; Dead</t>
  </si>
  <si>
    <t>Data Source</t>
  </si>
  <si>
    <t>Parameter Description</t>
  </si>
  <si>
    <t>ONS All Cause Mortality by Age &amp; Gender</t>
  </si>
  <si>
    <t>Males</t>
  </si>
  <si>
    <t>Inactive</t>
  </si>
  <si>
    <t>Slightly Active</t>
  </si>
  <si>
    <t>Somewhat Active</t>
  </si>
  <si>
    <t>Active</t>
  </si>
  <si>
    <t>Highly Active</t>
  </si>
  <si>
    <t>Gender specific cancers</t>
  </si>
  <si>
    <t>Menopause related incidence/age</t>
  </si>
  <si>
    <t>Often dichotomous risks, so assume a linear relationship</t>
  </si>
  <si>
    <t>Issues</t>
  </si>
  <si>
    <t>ONS Cancer register</t>
  </si>
  <si>
    <t>All</t>
  </si>
  <si>
    <t>Counterfactual One</t>
  </si>
  <si>
    <t>Cycle</t>
  </si>
  <si>
    <t>Age</t>
  </si>
  <si>
    <t>Females</t>
  </si>
  <si>
    <t>Aggregate</t>
  </si>
  <si>
    <t>Combined probability of leaving well state</t>
  </si>
  <si>
    <t>Probability of remaining in well state</t>
  </si>
  <si>
    <t>Incidence rates by age, gender</t>
  </si>
  <si>
    <t>UCHE Data</t>
  </si>
  <si>
    <t>?</t>
  </si>
  <si>
    <t>All Cause Mortality</t>
  </si>
  <si>
    <t>Case Fatality Rates</t>
  </si>
  <si>
    <t>Disease Mortality Rate</t>
  </si>
  <si>
    <t>Combined</t>
  </si>
  <si>
    <t>Back to Contents</t>
  </si>
  <si>
    <r>
      <t>Table 1   Death rates by age and sex, 2003, 2012 and 2013 registrations</t>
    </r>
    <r>
      <rPr>
        <b/>
        <vertAlign val="superscript"/>
        <sz val="10"/>
        <rFont val="Arial"/>
        <family val="2"/>
      </rPr>
      <t>3</t>
    </r>
  </si>
  <si>
    <t>England and Wales</t>
  </si>
  <si>
    <t>Age group</t>
  </si>
  <si>
    <t>Percentage change 2003–2013</t>
  </si>
  <si>
    <r>
      <t>Age-standardised mortality rate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>,</t>
    </r>
    <r>
      <rPr>
        <b/>
        <vertAlign val="superscript"/>
        <sz val="10"/>
        <rFont val="Arial"/>
        <family val="2"/>
      </rPr>
      <t xml:space="preserve"> </t>
    </r>
    <r>
      <rPr>
        <b/>
        <sz val="10"/>
        <rFont val="Arial"/>
        <family val="2"/>
      </rPr>
      <t>all ages, all causes, per million population</t>
    </r>
  </si>
  <si>
    <t>Age-specific mortality rates per 1,000 population</t>
  </si>
  <si>
    <r>
      <t xml:space="preserve">Under 1 </t>
    </r>
    <r>
      <rPr>
        <vertAlign val="superscript"/>
        <sz val="10"/>
        <rFont val="Arial"/>
        <family val="2"/>
      </rPr>
      <t>2</t>
    </r>
  </si>
  <si>
    <t>1–4</t>
  </si>
  <si>
    <t>5–9</t>
  </si>
  <si>
    <t>10–14</t>
  </si>
  <si>
    <t>15–19</t>
  </si>
  <si>
    <t>20–24</t>
  </si>
  <si>
    <t>25–29</t>
  </si>
  <si>
    <t>30–34</t>
  </si>
  <si>
    <t>35–39</t>
  </si>
  <si>
    <t>40–44</t>
  </si>
  <si>
    <t>45–49</t>
  </si>
  <si>
    <t>50–54</t>
  </si>
  <si>
    <t>55–59</t>
  </si>
  <si>
    <t>60–64</t>
  </si>
  <si>
    <t>65–69</t>
  </si>
  <si>
    <t>70–74</t>
  </si>
  <si>
    <t>75–79</t>
  </si>
  <si>
    <t>80–84</t>
  </si>
  <si>
    <t>85-89</t>
  </si>
  <si>
    <t>90 and over</t>
  </si>
  <si>
    <t>1 These rates are standardised to the 2013 European Standard Population, expressed per million population; they allow comparisons between populations with different age structures, including between males and females and over time.</t>
  </si>
  <si>
    <t>2  Deaths per 1,000 live births.</t>
  </si>
  <si>
    <t>3  Death figures are based on deaths registered rather than deaths occurring in a calendar year. For information on registration delays for a range of causes, see:
www.ons.gov.uk/ons/guide-method/user-guidance/health-and-life-events/impact-of-registration-delays-on-mortality-statistics/index.html</t>
  </si>
  <si>
    <t>Source: Office for National Statistics (ONS)</t>
  </si>
  <si>
    <t>Case fatalities appear in following years death state</t>
  </si>
  <si>
    <t>Input population</t>
  </si>
  <si>
    <t>Number of people in the cohort, even gender split at present</t>
  </si>
  <si>
    <t xml:space="preserve">Incidence rates by age, gender, for bowel+colon+breast (+womb?); bowel includes C18-C20 including colon, rectum and rectosigmoid junction; breast includes invasive and in situ breast cancer; </t>
  </si>
  <si>
    <t>Male</t>
  </si>
  <si>
    <t>Female</t>
  </si>
  <si>
    <t>Total</t>
  </si>
  <si>
    <t>Lower 95%CI</t>
  </si>
  <si>
    <t>Higher</t>
  </si>
  <si>
    <t>95%CI</t>
  </si>
  <si>
    <t>Age (yr)</t>
  </si>
  <si>
    <t>N</t>
  </si>
  <si>
    <t>Rate</t>
  </si>
  <si>
    <t>0-14</t>
  </si>
  <si>
    <t>15-24</t>
  </si>
  <si>
    <t>25-34</t>
  </si>
  <si>
    <t>35-44</t>
  </si>
  <si>
    <t>&lt;45</t>
  </si>
  <si>
    <t>45-54</t>
  </si>
  <si>
    <t>55-64</t>
  </si>
  <si>
    <t>65-74</t>
  </si>
  <si>
    <t>75-84</t>
  </si>
  <si>
    <t>85+</t>
  </si>
  <si>
    <t>Bamford et al (1988) A prospective study of acute cerebrovascular disease in the community: the Oxfordshire Community Stroke Project 1981-86 1. Methodology, demography and incident cases of first-ever stroke.  Journal of Neurology, Neurosurgery and Psychiatry, 51, 1373-1380.</t>
  </si>
  <si>
    <t>England</t>
  </si>
  <si>
    <t>Wales</t>
  </si>
  <si>
    <t xml:space="preserve"> 0-4</t>
  </si>
  <si>
    <t xml:space="preserve"> 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</si>
  <si>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</si>
  <si>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</si>
  <si>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</si>
  <si>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</si>
  <si>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</si>
  <si>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</si>
  <si>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</si>
  <si>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</si>
  <si>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</si>
  <si>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</si>
  <si>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</si>
  <si>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</si>
  <si>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</si>
  <si>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</si>
  <si>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</si>
  <si>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90+</t>
  </si>
  <si>
    <t>Overall</t>
  </si>
  <si>
    <t>Men</t>
  </si>
  <si>
    <t>0–29</t>
  </si>
  <si>
    <t>85–89</t>
  </si>
  <si>
    <t>Women</t>
  </si>
  <si>
    <t>All ages</t>
  </si>
  <si>
    <t>Sex</t>
  </si>
  <si>
    <t>First AMI</t>
  </si>
  <si>
    <t>Hospital Admissions</t>
  </si>
  <si>
    <t>Sudden Deaths</t>
  </si>
  <si>
    <t>Total first AMI's</t>
  </si>
  <si>
    <t>Incidence Rate per 100,000</t>
  </si>
  <si>
    <t>Smolina 2012 paper, data from 2010</t>
  </si>
  <si>
    <t>Incidence</t>
  </si>
  <si>
    <t>Prevalence comes from Heart Stats 2013 figures</t>
  </si>
  <si>
    <t>Case Fatality from Smolina</t>
  </si>
  <si>
    <t>From Cancer Research</t>
  </si>
  <si>
    <t xml:space="preserve">Incidence of C50 </t>
  </si>
  <si>
    <t>Breast Cancer (C50): 2009-2011</t>
  </si>
  <si>
    <t>Average Number of New Cases Per Year and Age-Specific Incidence Rates per 100,000 Population, Females, UK</t>
  </si>
  <si>
    <t>Age Range</t>
  </si>
  <si>
    <t>Female Cases</t>
  </si>
  <si>
    <t>Female Rates</t>
  </si>
  <si>
    <t>0 to 04</t>
  </si>
  <si>
    <t>05 to 09</t>
  </si>
  <si>
    <t>10 to 14</t>
  </si>
  <si>
    <t>15 to 19</t>
  </si>
  <si>
    <t>20 to 24</t>
  </si>
  <si>
    <t>25 to 29</t>
  </si>
  <si>
    <t>30 to 34</t>
  </si>
  <si>
    <t>35 to 39</t>
  </si>
  <si>
    <t>40 to 44</t>
  </si>
  <si>
    <t>45 to 49</t>
  </si>
  <si>
    <t>50 to 54</t>
  </si>
  <si>
    <t>55 to 59</t>
  </si>
  <si>
    <t>60 to 64</t>
  </si>
  <si>
    <t>65 to 69</t>
  </si>
  <si>
    <t>70 to 74</t>
  </si>
  <si>
    <t>75 to 79</t>
  </si>
  <si>
    <t>80 to 84</t>
  </si>
  <si>
    <t>All Ages</t>
  </si>
  <si>
    <t>But this is UK, so I have gone with the English figures from the ONS</t>
  </si>
  <si>
    <t>u</t>
  </si>
  <si>
    <t>C50</t>
  </si>
  <si>
    <t>Under 1</t>
  </si>
  <si>
    <t>1-4</t>
  </si>
  <si>
    <t>5-9</t>
  </si>
  <si>
    <t>D05</t>
  </si>
  <si>
    <t>From ONS</t>
  </si>
  <si>
    <t>C18-C20</t>
  </si>
  <si>
    <t>Incidence from ONS</t>
  </si>
  <si>
    <t>C54-C55</t>
  </si>
  <si>
    <t>Prevalence from Heart Stats (England Only) (2014) but 2012 data</t>
  </si>
  <si>
    <t>And Mortality</t>
  </si>
  <si>
    <t>2010 data set</t>
  </si>
  <si>
    <t>Incidence comes from Stroke Stats which in turn is drawn from OxVASC</t>
  </si>
  <si>
    <t>Other sources are UK or limited to Scottish Borders</t>
  </si>
  <si>
    <t>Page 44</t>
  </si>
  <si>
    <t>Issues: Only based in Oxford locality in 2006, so some scaling issues may be present</t>
  </si>
  <si>
    <t>Combined ischaemic and haemorrhagic types</t>
  </si>
  <si>
    <t>Death Rates from Stroke Stats Table 1.4 so from 2006 for E&amp;W</t>
  </si>
  <si>
    <t>Case fatality from Rothwell 2004 &amp; 2005 OXVasc</t>
  </si>
  <si>
    <t>Survival Rates from ONS 2012</t>
  </si>
  <si>
    <t>Cancer</t>
  </si>
  <si>
    <t>Number of patients</t>
  </si>
  <si>
    <t>One-year survival</t>
  </si>
  <si>
    <t>Five-year survival</t>
  </si>
  <si>
    <t>%</t>
  </si>
  <si>
    <t>Breast</t>
  </si>
  <si>
    <t>Age-standardised</t>
  </si>
  <si>
    <t>Un-standardised</t>
  </si>
  <si>
    <r>
      <t>15</t>
    </r>
    <r>
      <rPr>
        <sz val="10"/>
        <color indexed="8"/>
        <rFont val="Arial"/>
        <family val="2"/>
      </rPr>
      <t>–39</t>
    </r>
  </si>
  <si>
    <t>40–49</t>
  </si>
  <si>
    <t>50–59</t>
  </si>
  <si>
    <t>60–69</t>
  </si>
  <si>
    <t>70–79</t>
  </si>
  <si>
    <t>80–99</t>
  </si>
  <si>
    <t>Colorectum</t>
  </si>
  <si>
    <t>Cervix</t>
  </si>
  <si>
    <t>Mortality from ONS</t>
  </si>
  <si>
    <t>Per Million</t>
  </si>
  <si>
    <t>Under</t>
  </si>
  <si>
    <t>5-14</t>
  </si>
  <si>
    <t xml:space="preserve">90 and </t>
  </si>
  <si>
    <t>over</t>
  </si>
  <si>
    <t xml:space="preserve">C50      </t>
  </si>
  <si>
    <t>Malignant neoplasm of</t>
  </si>
  <si>
    <t>M</t>
  </si>
  <si>
    <t>breast</t>
  </si>
  <si>
    <t>F</t>
  </si>
  <si>
    <t>Per 1000000</t>
  </si>
  <si>
    <t xml:space="preserve">C53      </t>
  </si>
  <si>
    <t xml:space="preserve">cervix uteri            </t>
  </si>
  <si>
    <t xml:space="preserve">C54-C55  </t>
  </si>
  <si>
    <t xml:space="preserve">other and unspecified        </t>
  </si>
  <si>
    <t xml:space="preserve">parts of uterus              </t>
  </si>
  <si>
    <t>Mortality from ONS - 2013</t>
  </si>
  <si>
    <t>Prevalence from Diabetes Society</t>
  </si>
  <si>
    <t>90% of adult Diabetes is Type 2, so figures below show gross, figures entered are net</t>
  </si>
  <si>
    <t>Figures are for 2013 - England</t>
  </si>
  <si>
    <t>16-34</t>
  </si>
  <si>
    <t>35-54</t>
  </si>
  <si>
    <t>75+</t>
  </si>
  <si>
    <t>Gross</t>
  </si>
  <si>
    <t>From ONS 2012</t>
  </si>
  <si>
    <t>code</t>
  </si>
  <si>
    <t>ages</t>
  </si>
  <si>
    <t xml:space="preserve">C18      </t>
  </si>
  <si>
    <t>colon</t>
  </si>
  <si>
    <t xml:space="preserve">C19-C21  </t>
  </si>
  <si>
    <t>rectosigmoid junction,</t>
  </si>
  <si>
    <t xml:space="preserve">rectum and anus  </t>
  </si>
  <si>
    <t>C18-C21</t>
  </si>
  <si>
    <t>Sedentary</t>
  </si>
  <si>
    <t>Barely</t>
  </si>
  <si>
    <t>Somewhat</t>
  </si>
  <si>
    <t>Highly</t>
  </si>
  <si>
    <t>Zero Scores</t>
  </si>
  <si>
    <t>Positive Group Scores</t>
  </si>
  <si>
    <t>91-100</t>
  </si>
  <si>
    <t>Input</t>
  </si>
  <si>
    <t>Prevalcence</t>
  </si>
  <si>
    <t>Remission</t>
  </si>
  <si>
    <t>Case Fatality</t>
  </si>
  <si>
    <t>Mortality</t>
  </si>
  <si>
    <t>Prevalence</t>
  </si>
  <si>
    <t>Duration</t>
  </si>
  <si>
    <t>RR Mortality</t>
  </si>
  <si>
    <t>Age of Onset</t>
  </si>
  <si>
    <t>0-4</t>
  </si>
  <si>
    <t>90-94</t>
  </si>
  <si>
    <t>95-99</t>
  </si>
  <si>
    <t>100+</t>
  </si>
  <si>
    <t>Output</t>
  </si>
  <si>
    <t>alpha</t>
  </si>
  <si>
    <t>beta1</t>
  </si>
  <si>
    <t>beta2</t>
  </si>
  <si>
    <t>beta3</t>
  </si>
  <si>
    <t>beta4</t>
  </si>
  <si>
    <t>age</t>
  </si>
  <si>
    <t>p(sed)</t>
  </si>
  <si>
    <t>p(binq1)</t>
  </si>
  <si>
    <t>Actual M Sed</t>
  </si>
  <si>
    <t>Actual M Barely</t>
  </si>
  <si>
    <t>malesedentary</t>
  </si>
  <si>
    <t>malebarely</t>
  </si>
  <si>
    <t>Pete's Demo</t>
  </si>
  <si>
    <t>2nd</t>
  </si>
  <si>
    <t>1st</t>
  </si>
  <si>
    <t>3rd</t>
  </si>
  <si>
    <t>4th</t>
  </si>
  <si>
    <t>5th</t>
  </si>
  <si>
    <t>Actual</t>
  </si>
  <si>
    <t>Male Sed^1</t>
  </si>
  <si>
    <t>Male Sed^2</t>
  </si>
  <si>
    <t>Male Sed^3</t>
  </si>
  <si>
    <t>Male Sed^4</t>
  </si>
  <si>
    <t>Male Sed^5</t>
  </si>
  <si>
    <t>Male Barely^1</t>
  </si>
  <si>
    <t>Male Barely^2</t>
  </si>
  <si>
    <t>Male Barely^3</t>
  </si>
  <si>
    <t>Male Barely^4</t>
  </si>
  <si>
    <t>Male Barely^5</t>
  </si>
  <si>
    <t>Male Somewhat^1</t>
  </si>
  <si>
    <t>Male Somewhat^2</t>
  </si>
  <si>
    <t>Male Somewhat^3</t>
  </si>
  <si>
    <t>Male Somewhat^4</t>
  </si>
  <si>
    <t>Male Somewhat^5</t>
  </si>
  <si>
    <t>Male Active^1</t>
  </si>
  <si>
    <t>Male Active^2</t>
  </si>
  <si>
    <t>Male Active^3</t>
  </si>
  <si>
    <t>Male Active^4</t>
  </si>
  <si>
    <t>Male Active^5</t>
  </si>
  <si>
    <t>Male Highly^1</t>
  </si>
  <si>
    <t>Male Highly^2</t>
  </si>
  <si>
    <t>Male Highly^3</t>
  </si>
  <si>
    <t>Male Highly^4</t>
  </si>
  <si>
    <t>Male Highly^5</t>
  </si>
  <si>
    <t>Female Sedentary^1</t>
  </si>
  <si>
    <t>Female Sedentary^2</t>
  </si>
  <si>
    <t>Female Sedentary^3</t>
  </si>
  <si>
    <t>Female Sedentary^4</t>
  </si>
  <si>
    <t>Female Sedentary^5</t>
  </si>
  <si>
    <t>Female Barely^1</t>
  </si>
  <si>
    <t>Female Barely^2</t>
  </si>
  <si>
    <t>Female Barely^3</t>
  </si>
  <si>
    <t>Female Barely^4</t>
  </si>
  <si>
    <t>Female Barely^5</t>
  </si>
  <si>
    <t>Female Somewhat^1</t>
  </si>
  <si>
    <t>Female Somewhat^2</t>
  </si>
  <si>
    <t>Female Somewhat^3</t>
  </si>
  <si>
    <t>Female Somewhat^4</t>
  </si>
  <si>
    <t>Female Somewhat^5</t>
  </si>
  <si>
    <t>Female Active^1</t>
  </si>
  <si>
    <t>Female Active^2</t>
  </si>
  <si>
    <t>Female Active^3</t>
  </si>
  <si>
    <t>Female Active^4</t>
  </si>
  <si>
    <t>Female Active^5</t>
  </si>
  <si>
    <t>Female Highly^1</t>
  </si>
  <si>
    <t>Female Highly^2</t>
  </si>
  <si>
    <t>Female Highly^3</t>
  </si>
  <si>
    <t>Female Highly^4</t>
  </si>
  <si>
    <t>Female Highly^5</t>
  </si>
  <si>
    <t>Males Total</t>
  </si>
  <si>
    <t>Females Total</t>
  </si>
  <si>
    <t>Cohort</t>
  </si>
  <si>
    <t>Cut points:</t>
  </si>
  <si>
    <t>Model specifies five groups. By default, model specifies sedentary group as zero met mins/week, and then divides remaining data by quartlile within each gender cohort</t>
  </si>
  <si>
    <t>Alternative is ability for user to specify cut points by gender</t>
  </si>
  <si>
    <t>Zero scores counted and then dropped, positive scores then quartiled across whole cohort, i.e. data driven model</t>
  </si>
  <si>
    <t>Imposed cut points set at 1, 250, 1000, 2000, 20000, theoretically driven by guidelines</t>
  </si>
  <si>
    <t>Quartlies</t>
  </si>
  <si>
    <t>Cut Points</t>
  </si>
  <si>
    <t>Males Prevalence</t>
  </si>
  <si>
    <t>Females Prevalence</t>
  </si>
  <si>
    <t>Cohort Prevalence</t>
  </si>
  <si>
    <t>Males Mortality Rates</t>
  </si>
  <si>
    <t>Adjustment</t>
  </si>
  <si>
    <t>Male Prevalence</t>
  </si>
  <si>
    <t>Female Prevalence</t>
  </si>
  <si>
    <t>Male Incidence</t>
  </si>
  <si>
    <t>Annual Total</t>
  </si>
  <si>
    <t>Male Case Fatality Numbers</t>
  </si>
  <si>
    <t>Onset Dead</t>
  </si>
  <si>
    <t>RR for all cause mortality</t>
  </si>
  <si>
    <t>Assuming 0.25 power transformation, RR at 1.61METh/d = 0.78</t>
  </si>
  <si>
    <t>Beta =</t>
  </si>
  <si>
    <t>METh/d</t>
  </si>
  <si>
    <t>RR</t>
  </si>
  <si>
    <t>Per 1000</t>
  </si>
  <si>
    <t>Means from Stata according to Quartile</t>
  </si>
  <si>
    <t>METmins/week</t>
  </si>
  <si>
    <t>METGroup</t>
  </si>
  <si>
    <t>mean</t>
  </si>
  <si>
    <t>sd</t>
  </si>
  <si>
    <t>MI Dead</t>
  </si>
  <si>
    <t>Annual</t>
  </si>
  <si>
    <t>Cumulative</t>
  </si>
  <si>
    <t>Males All Cause Mortality Rates</t>
  </si>
  <si>
    <t>Annual Deaths</t>
  </si>
  <si>
    <t>arbitrary</t>
  </si>
  <si>
    <t>How much of this is explained by NCD's?</t>
  </si>
  <si>
    <t>Cumulative Dead</t>
  </si>
  <si>
    <t>Median</t>
  </si>
  <si>
    <t>Mean</t>
  </si>
  <si>
    <t>SD</t>
  </si>
  <si>
    <t>Variance</t>
  </si>
  <si>
    <t>Males Median</t>
  </si>
  <si>
    <t>Females Mean</t>
  </si>
  <si>
    <t>Males Mean</t>
  </si>
  <si>
    <t>From HSE Means</t>
  </si>
  <si>
    <t>From HSE Medians</t>
  </si>
  <si>
    <t>Female Median</t>
  </si>
  <si>
    <t>Group</t>
  </si>
  <si>
    <t>MET/h day</t>
  </si>
  <si>
    <t>Annual Dead</t>
  </si>
  <si>
    <t>Cumulative  Dead</t>
  </si>
  <si>
    <t>Females All Cause Mortality Rates</t>
  </si>
  <si>
    <t>Female Case Fatality Numbers</t>
  </si>
  <si>
    <t>RR for CVA</t>
  </si>
  <si>
    <t>RR for MI</t>
  </si>
  <si>
    <t>RR for Breast Cancer</t>
  </si>
  <si>
    <t>HSE Means</t>
  </si>
  <si>
    <t>HSE Medians</t>
  </si>
  <si>
    <t>0.90 arbitrary set</t>
  </si>
  <si>
    <t>From HSE Means Males</t>
  </si>
  <si>
    <t>From HSE Medians Males</t>
  </si>
  <si>
    <t>Means from Stata according to specified cut points</t>
  </si>
  <si>
    <t>Male Incidence Rates</t>
  </si>
  <si>
    <t>Male MI Cases</t>
  </si>
  <si>
    <t>By Year Outputs</t>
  </si>
  <si>
    <t>Female Incidence</t>
  </si>
  <si>
    <t>Female MI Cases</t>
  </si>
  <si>
    <t>Conflating ACM and Disease Deaths</t>
  </si>
  <si>
    <t>Cumulative Sum</t>
  </si>
  <si>
    <t>Cummulative - CF &amp; Mort</t>
  </si>
  <si>
    <t>Male Mortality Numbers</t>
  </si>
  <si>
    <t>Annual CF Dead</t>
  </si>
  <si>
    <t>Annual Mort Dead</t>
  </si>
  <si>
    <t>Annual Arbitraty 20%Mortality</t>
  </si>
  <si>
    <t>Cumulative Incident</t>
  </si>
  <si>
    <t>Double Counting</t>
  </si>
  <si>
    <t>Annual Incident Cases</t>
  </si>
  <si>
    <t xml:space="preserve">Female MI Cases </t>
  </si>
  <si>
    <t>Female Mortality Numbers</t>
  </si>
  <si>
    <t>Arbitrary Annual Mortality Rate for Incident MI Cases</t>
  </si>
  <si>
    <t>Males and females</t>
  </si>
  <si>
    <t xml:space="preserve">Male Stroke Cases </t>
  </si>
  <si>
    <t>Male Stroke Cases</t>
  </si>
  <si>
    <t>Annual New Incidences</t>
  </si>
  <si>
    <t>Female Incidence Rates</t>
  </si>
  <si>
    <t xml:space="preserve">Female Stroke Cases </t>
  </si>
  <si>
    <t>ABSOLUTE VALUES!</t>
  </si>
  <si>
    <t>From stata.</t>
  </si>
  <si>
    <t xml:space="preserve">Male MI Incident Cases </t>
  </si>
  <si>
    <t>Cumulative Incidence</t>
  </si>
  <si>
    <t>Cumulative ACM Dead</t>
  </si>
  <si>
    <t>Male Prevalence of PA Level in Live Population</t>
  </si>
  <si>
    <t>Annual Incidence</t>
  </si>
  <si>
    <t>MI Cumulative Dead</t>
  </si>
  <si>
    <t>ACM</t>
  </si>
  <si>
    <t>MI</t>
  </si>
  <si>
    <t>CVA</t>
  </si>
  <si>
    <t>Diabetes</t>
  </si>
  <si>
    <t>Bowel Cancer</t>
  </si>
  <si>
    <t>Total Mortality Rate</t>
  </si>
  <si>
    <t>La</t>
  </si>
  <si>
    <t>Ta</t>
  </si>
  <si>
    <t>Ea</t>
  </si>
  <si>
    <t>Base Rate</t>
  </si>
  <si>
    <t>Individual Rate</t>
  </si>
  <si>
    <t>Living</t>
  </si>
  <si>
    <t>Some exponent shit</t>
  </si>
  <si>
    <t>INCIDENCE</t>
  </si>
  <si>
    <t>MORTALITY</t>
  </si>
  <si>
    <t>Incidence Rate</t>
  </si>
  <si>
    <t>Mortality Rate</t>
  </si>
  <si>
    <t>Incidence Probablility</t>
  </si>
  <si>
    <t>Mortality Probability</t>
  </si>
  <si>
    <t>Do Re Me</t>
  </si>
  <si>
    <t>Breast Cancer</t>
  </si>
  <si>
    <t>Uterine Cancer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</si>
</sst>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-* #,##0.00_-;\-* #,##0.00_-;_-* &quot;-&quot;??_-;_-@_-"/>
    <numFmt numFmtId="164" formatCode="0.0"/>
    <numFmt numFmtId="165" formatCode="#,##0.0"/>
    <numFmt numFmtId="166" formatCode="0.0000"/>
    <numFmt numFmtId="167" formatCode="0.000%"/>
    <numFmt numFmtId="168" formatCode="0.000"/>
    <numFmt numFmtId="169" formatCode="0.00000"/>
    <numFmt numFmtId="170" formatCode="0.0%"/>
  </numFmts>
  <fonts count="4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0"/>
      <color indexed="12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vertAlign val="superscript"/>
      <sz val="10"/>
      <name val="Arial"/>
      <family val="2"/>
    </font>
    <font>
      <vertAlign val="superscript"/>
      <sz val="10"/>
      <name val="Arial"/>
      <family val="2"/>
    </font>
    <font>
      <sz val="11"/>
      <color rgb="FFFF00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8"/>
      <color theme="1"/>
      <name val="Arial"/>
      <family val="2"/>
    </font>
    <font>
      <b/>
      <sz val="14"/>
      <color rgb="FFEC008C"/>
      <name val="Arial"/>
      <family val="2"/>
    </font>
    <font>
      <b/>
      <sz val="12"/>
      <color rgb="FF2E008B"/>
      <name val="Arial"/>
      <family val="2"/>
    </font>
    <font>
      <b/>
      <sz val="11"/>
      <color rgb="FF6F6F6F"/>
      <name val="Arial"/>
      <family val="2"/>
    </font>
    <font>
      <sz val="11"/>
      <color rgb="FF6F6F6F"/>
      <name val="Arial"/>
      <family val="2"/>
    </font>
    <font>
      <sz val="10"/>
      <name val="MS Sans Serif"/>
      <family val="2"/>
    </font>
    <font>
      <u/>
      <sz val="10"/>
      <color indexed="30"/>
      <name val="Arial"/>
      <family val="2"/>
    </font>
    <font>
      <sz val="10"/>
      <name val="Atlanta"/>
    </font>
    <font>
      <b/>
      <sz val="10"/>
      <color theme="1"/>
      <name val="Arial"/>
      <family val="2"/>
    </font>
    <font>
      <sz val="10"/>
      <color indexed="8"/>
      <name val="Arial"/>
      <family val="2"/>
    </font>
    <font>
      <sz val="10"/>
      <color rgb="FFFF0000"/>
      <name val="Arial"/>
      <family val="2"/>
    </font>
    <font>
      <b/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ck">
        <color rgb="FFC8C9C7"/>
      </right>
      <top/>
      <bottom style="thick">
        <color rgb="FFC8C9C7"/>
      </bottom>
      <diagonal/>
    </border>
    <border>
      <left/>
      <right/>
      <top/>
      <bottom style="thick">
        <color rgb="FFC8C9C7"/>
      </bottom>
      <diagonal/>
    </border>
    <border>
      <left/>
      <right style="thick">
        <color rgb="FFC8C9C7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 style="dotted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55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2" fillId="0" borderId="0"/>
    <xf numFmtId="0" fontId="11" fillId="0" borderId="11" applyNumberFormat="0" applyFill="0" applyAlignment="0" applyProtection="0"/>
    <xf numFmtId="0" fontId="12" fillId="0" borderId="12" applyNumberFormat="0" applyFill="0" applyAlignment="0" applyProtection="0"/>
    <xf numFmtId="0" fontId="13" fillId="0" borderId="13" applyNumberFormat="0" applyFill="0" applyAlignment="0" applyProtection="0"/>
    <xf numFmtId="0" fontId="13" fillId="0" borderId="0" applyNumberFormat="0" applyFill="0" applyBorder="0" applyAlignment="0" applyProtection="0"/>
    <xf numFmtId="0" fontId="14" fillId="2" borderId="0" applyNumberFormat="0" applyBorder="0" applyAlignment="0" applyProtection="0"/>
    <xf numFmtId="0" fontId="15" fillId="3" borderId="0" applyNumberFormat="0" applyBorder="0" applyAlignment="0" applyProtection="0"/>
    <xf numFmtId="0" fontId="16" fillId="4" borderId="0" applyNumberFormat="0" applyBorder="0" applyAlignment="0" applyProtection="0"/>
    <xf numFmtId="0" fontId="17" fillId="5" borderId="14" applyNumberFormat="0" applyAlignment="0" applyProtection="0"/>
    <xf numFmtId="0" fontId="18" fillId="6" borderId="15" applyNumberFormat="0" applyAlignment="0" applyProtection="0"/>
    <xf numFmtId="0" fontId="19" fillId="6" borderId="14" applyNumberFormat="0" applyAlignment="0" applyProtection="0"/>
    <xf numFmtId="0" fontId="20" fillId="0" borderId="16" applyNumberFormat="0" applyFill="0" applyAlignment="0" applyProtection="0"/>
    <xf numFmtId="0" fontId="21" fillId="7" borderId="17" applyNumberFormat="0" applyAlignment="0" applyProtection="0"/>
    <xf numFmtId="0" fontId="10" fillId="0" borderId="0" applyNumberFormat="0" applyFill="0" applyBorder="0" applyAlignment="0" applyProtection="0"/>
    <xf numFmtId="0" fontId="2" fillId="8" borderId="18" applyNumberFormat="0" applyFont="0" applyAlignment="0" applyProtection="0"/>
    <xf numFmtId="0" fontId="22" fillId="0" borderId="0" applyNumberFormat="0" applyFill="0" applyBorder="0" applyAlignment="0" applyProtection="0"/>
    <xf numFmtId="0" fontId="23" fillId="0" borderId="19" applyNumberFormat="0" applyFill="0" applyAlignment="0" applyProtection="0"/>
    <xf numFmtId="0" fontId="2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4" fillId="24" borderId="0" applyNumberFormat="0" applyBorder="0" applyAlignment="0" applyProtection="0"/>
    <xf numFmtId="0" fontId="2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4" fillId="32" borderId="0" applyNumberFormat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33" fillId="0" borderId="0"/>
    <xf numFmtId="0" fontId="25" fillId="0" borderId="0" applyNumberFormat="0" applyFill="0" applyBorder="0" applyAlignment="0" applyProtection="0"/>
    <xf numFmtId="0" fontId="6" fillId="0" borderId="0"/>
    <xf numFmtId="0" fontId="35" fillId="0" borderId="0"/>
    <xf numFmtId="0" fontId="6" fillId="0" borderId="0"/>
    <xf numFmtId="9" fontId="35" fillId="0" borderId="0" applyAlignment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8">
    <xf numFmtId="0" fontId="0" fillId="0" borderId="0" xfId="0"/>
    <xf numFmtId="1" fontId="0" fillId="0" borderId="0" xfId="0" applyNumberFormat="1"/>
    <xf numFmtId="10" fontId="0" fillId="0" borderId="0" xfId="0" applyNumberFormat="1"/>
    <xf numFmtId="0" fontId="5" fillId="0" borderId="0" xfId="0" applyFont="1"/>
    <xf numFmtId="0" fontId="7" fillId="0" borderId="0" xfId="2" applyFont="1" applyFill="1" applyBorder="1" applyAlignment="1">
      <alignment vertical="center"/>
    </xf>
    <xf numFmtId="0" fontId="6" fillId="0" borderId="0" xfId="2" applyFont="1" applyFill="1"/>
    <xf numFmtId="0" fontId="7" fillId="0" borderId="0" xfId="2" applyFont="1" applyFill="1" applyBorder="1" applyAlignment="1">
      <alignment horizontal="right" vertical="center"/>
    </xf>
    <xf numFmtId="0" fontId="6" fillId="0" borderId="1" xfId="2" applyFont="1" applyFill="1" applyBorder="1"/>
    <xf numFmtId="0" fontId="6" fillId="0" borderId="2" xfId="2" applyFont="1" applyFill="1" applyBorder="1" applyAlignment="1">
      <alignment vertical="top"/>
    </xf>
    <xf numFmtId="0" fontId="6" fillId="0" borderId="5" xfId="2" applyFont="1" applyFill="1" applyBorder="1"/>
    <xf numFmtId="0" fontId="6" fillId="0" borderId="4" xfId="2" applyFont="1" applyFill="1" applyBorder="1" applyAlignment="1">
      <alignment horizontal="right"/>
    </xf>
    <xf numFmtId="0" fontId="6" fillId="0" borderId="6" xfId="2" applyFont="1" applyFill="1" applyBorder="1" applyAlignment="1">
      <alignment horizontal="right"/>
    </xf>
    <xf numFmtId="0" fontId="6" fillId="0" borderId="0" xfId="2" applyFont="1" applyFill="1" applyBorder="1"/>
    <xf numFmtId="0" fontId="6" fillId="0" borderId="0" xfId="2" applyFont="1" applyFill="1" applyBorder="1" applyAlignment="1">
      <alignment horizontal="center"/>
    </xf>
    <xf numFmtId="0" fontId="7" fillId="0" borderId="0" xfId="2" applyFont="1" applyFill="1" applyBorder="1" applyAlignment="1">
      <alignment vertical="top" wrapText="1"/>
    </xf>
    <xf numFmtId="3" fontId="6" fillId="0" borderId="0" xfId="2" applyNumberFormat="1" applyFont="1" applyFill="1" applyBorder="1" applyAlignment="1">
      <alignment horizontal="right" vertical="top"/>
    </xf>
    <xf numFmtId="3" fontId="6" fillId="0" borderId="0" xfId="2" applyNumberFormat="1" applyFont="1" applyFill="1" applyAlignment="1">
      <alignment horizontal="right" vertical="top"/>
    </xf>
    <xf numFmtId="164" fontId="6" fillId="0" borderId="0" xfId="2" applyNumberFormat="1" applyFont="1" applyFill="1" applyAlignment="1">
      <alignment horizontal="right" vertical="top"/>
    </xf>
    <xf numFmtId="3" fontId="6" fillId="0" borderId="0" xfId="2" applyNumberFormat="1" applyFont="1" applyFill="1" applyBorder="1" applyAlignment="1">
      <alignment horizontal="center"/>
    </xf>
    <xf numFmtId="3" fontId="6" fillId="0" borderId="0" xfId="2" applyNumberFormat="1" applyFont="1" applyFill="1" applyAlignment="1">
      <alignment horizontal="center"/>
    </xf>
    <xf numFmtId="164" fontId="6" fillId="0" borderId="0" xfId="2" applyNumberFormat="1" applyFont="1" applyFill="1"/>
    <xf numFmtId="0" fontId="7" fillId="0" borderId="0" xfId="2" applyFont="1" applyFill="1"/>
    <xf numFmtId="164" fontId="6" fillId="0" borderId="0" xfId="2" applyNumberFormat="1" applyFont="1" applyFill="1" applyAlignment="1">
      <alignment horizontal="center"/>
    </xf>
    <xf numFmtId="164" fontId="6" fillId="0" borderId="0" xfId="3" applyNumberFormat="1" applyFont="1" applyFill="1"/>
    <xf numFmtId="49" fontId="6" fillId="0" borderId="0" xfId="2" applyNumberFormat="1" applyFont="1" applyFill="1"/>
    <xf numFmtId="164" fontId="6" fillId="0" borderId="1" xfId="2" applyNumberFormat="1" applyFont="1" applyFill="1" applyBorder="1"/>
    <xf numFmtId="164" fontId="6" fillId="0" borderId="0" xfId="2" applyNumberFormat="1" applyFont="1" applyFill="1" applyBorder="1"/>
    <xf numFmtId="49" fontId="0" fillId="0" borderId="0" xfId="0" applyNumberFormat="1" applyAlignment="1">
      <alignment wrapText="1"/>
    </xf>
    <xf numFmtId="0" fontId="0" fillId="0" borderId="9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0" xfId="0" applyAlignment="1">
      <alignment vertical="center"/>
    </xf>
    <xf numFmtId="3" fontId="0" fillId="0" borderId="0" xfId="0" applyNumberFormat="1"/>
    <xf numFmtId="0" fontId="0" fillId="0" borderId="0" xfId="0" applyNumberFormat="1"/>
    <xf numFmtId="0" fontId="0" fillId="0" borderId="0" xfId="0" applyAlignment="1">
      <alignment horizontal="left" indent="1"/>
    </xf>
    <xf numFmtId="165" fontId="6" fillId="0" borderId="0" xfId="47" applyNumberFormat="1" applyFont="1"/>
    <xf numFmtId="165" fontId="0" fillId="0" borderId="0" xfId="0" applyNumberFormat="1"/>
    <xf numFmtId="0" fontId="0" fillId="0" borderId="24" xfId="0" applyFill="1" applyBorder="1"/>
    <xf numFmtId="165" fontId="6" fillId="0" borderId="23" xfId="47" applyNumberFormat="1" applyFont="1" applyBorder="1"/>
    <xf numFmtId="0" fontId="0" fillId="0" borderId="26" xfId="0" applyBorder="1"/>
    <xf numFmtId="0" fontId="0" fillId="0" borderId="10" xfId="0" applyBorder="1"/>
    <xf numFmtId="0" fontId="0" fillId="0" borderId="25" xfId="0" applyBorder="1"/>
    <xf numFmtId="0" fontId="6" fillId="0" borderId="23" xfId="47" applyFont="1" applyBorder="1"/>
    <xf numFmtId="0" fontId="6" fillId="0" borderId="10" xfId="47" applyFont="1" applyBorder="1"/>
    <xf numFmtId="0" fontId="6" fillId="0" borderId="24" xfId="47" applyFont="1" applyBorder="1"/>
    <xf numFmtId="165" fontId="6" fillId="0" borderId="26" xfId="47" applyNumberFormat="1" applyFont="1" applyBorder="1"/>
    <xf numFmtId="165" fontId="6" fillId="0" borderId="24" xfId="47" applyNumberFormat="1" applyFont="1" applyBorder="1"/>
    <xf numFmtId="0" fontId="6" fillId="0" borderId="25" xfId="47" applyFont="1" applyBorder="1"/>
    <xf numFmtId="0" fontId="0" fillId="0" borderId="24" xfId="0" applyBorder="1"/>
    <xf numFmtId="0" fontId="6" fillId="0" borderId="9" xfId="47" applyFont="1" applyBorder="1"/>
    <xf numFmtId="0" fontId="0" fillId="0" borderId="23" xfId="0" applyBorder="1"/>
    <xf numFmtId="0" fontId="0" fillId="0" borderId="0" xfId="0"/>
    <xf numFmtId="0" fontId="31" fillId="33" borderId="20" xfId="0" applyFont="1" applyFill="1" applyBorder="1" applyAlignment="1">
      <alignment horizontal="left" wrapText="1"/>
    </xf>
    <xf numFmtId="0" fontId="31" fillId="33" borderId="21" xfId="0" applyFont="1" applyFill="1" applyBorder="1" applyAlignment="1">
      <alignment horizontal="left" vertical="center" wrapText="1"/>
    </xf>
    <xf numFmtId="0" fontId="31" fillId="33" borderId="22" xfId="0" applyFont="1" applyFill="1" applyBorder="1" applyAlignment="1">
      <alignment horizontal="left" vertical="center" wrapText="1"/>
    </xf>
    <xf numFmtId="0" fontId="32" fillId="33" borderId="0" xfId="0" applyFont="1" applyFill="1" applyAlignment="1">
      <alignment horizontal="right" wrapText="1"/>
    </xf>
    <xf numFmtId="3" fontId="32" fillId="33" borderId="0" xfId="0" applyNumberFormat="1" applyFont="1" applyFill="1" applyAlignment="1">
      <alignment horizontal="right" wrapText="1"/>
    </xf>
    <xf numFmtId="165" fontId="6" fillId="0" borderId="0" xfId="47" applyNumberFormat="1" applyFont="1"/>
    <xf numFmtId="0" fontId="0" fillId="0" borderId="0" xfId="0"/>
    <xf numFmtId="1" fontId="36" fillId="0" borderId="29" xfId="0" applyNumberFormat="1" applyFont="1" applyFill="1" applyBorder="1" applyAlignment="1" applyProtection="1">
      <alignment horizontal="center" vertical="center"/>
      <protection locked="0"/>
    </xf>
    <xf numFmtId="0" fontId="36" fillId="0" borderId="0" xfId="0" applyFont="1" applyFill="1" applyAlignment="1" applyProtection="1">
      <alignment horizontal="right"/>
      <protection locked="0"/>
    </xf>
    <xf numFmtId="164" fontId="36" fillId="0" borderId="0" xfId="0" applyNumberFormat="1" applyFont="1" applyFill="1" applyBorder="1" applyAlignment="1" applyProtection="1">
      <protection locked="0"/>
    </xf>
    <xf numFmtId="164" fontId="36" fillId="0" borderId="0" xfId="0" applyNumberFormat="1" applyFont="1" applyFill="1" applyAlignment="1" applyProtection="1">
      <protection locked="0"/>
    </xf>
    <xf numFmtId="164" fontId="5" fillId="0" borderId="0" xfId="0" applyNumberFormat="1" applyFont="1" applyFill="1" applyBorder="1" applyAlignment="1" applyProtection="1">
      <protection locked="0"/>
    </xf>
    <xf numFmtId="164" fontId="5" fillId="0" borderId="0" xfId="0" applyNumberFormat="1" applyFont="1" applyFill="1" applyAlignment="1" applyProtection="1">
      <protection locked="0"/>
    </xf>
    <xf numFmtId="0" fontId="5" fillId="0" borderId="0" xfId="0" applyFont="1" applyFill="1" applyAlignment="1" applyProtection="1">
      <alignment horizontal="right"/>
      <protection locked="0"/>
    </xf>
    <xf numFmtId="3" fontId="5" fillId="0" borderId="0" xfId="0" applyNumberFormat="1" applyFont="1" applyFill="1" applyAlignment="1" applyProtection="1">
      <protection locked="0"/>
    </xf>
    <xf numFmtId="1" fontId="36" fillId="0" borderId="0" xfId="0" applyNumberFormat="1" applyFont="1" applyFill="1" applyBorder="1" applyAlignment="1" applyProtection="1">
      <protection locked="0"/>
    </xf>
    <xf numFmtId="1" fontId="5" fillId="0" borderId="0" xfId="0" applyNumberFormat="1" applyFont="1" applyFill="1" applyBorder="1" applyAlignment="1" applyProtection="1">
      <protection locked="0"/>
    </xf>
    <xf numFmtId="1" fontId="5" fillId="0" borderId="0" xfId="0" applyNumberFormat="1" applyFont="1" applyFill="1" applyAlignment="1" applyProtection="1">
      <protection locked="0"/>
    </xf>
    <xf numFmtId="1" fontId="36" fillId="0" borderId="0" xfId="0" applyNumberFormat="1" applyFont="1" applyFill="1" applyAlignment="1" applyProtection="1">
      <protection locked="0"/>
    </xf>
    <xf numFmtId="1" fontId="36" fillId="0" borderId="1" xfId="0" applyNumberFormat="1" applyFont="1" applyFill="1" applyBorder="1" applyAlignment="1" applyProtection="1">
      <protection locked="0"/>
    </xf>
    <xf numFmtId="1" fontId="5" fillId="0" borderId="1" xfId="0" applyNumberFormat="1" applyFont="1" applyFill="1" applyBorder="1" applyAlignment="1" applyProtection="1">
      <protection locked="0"/>
    </xf>
    <xf numFmtId="0" fontId="36" fillId="0" borderId="27" xfId="0" applyFont="1" applyFill="1" applyBorder="1" applyAlignment="1" applyProtection="1">
      <alignment horizontal="right"/>
      <protection locked="0"/>
    </xf>
    <xf numFmtId="0" fontId="36" fillId="0" borderId="0" xfId="0" applyFont="1" applyFill="1" applyBorder="1" applyAlignment="1" applyProtection="1">
      <alignment horizontal="right"/>
      <protection locked="0"/>
    </xf>
    <xf numFmtId="0" fontId="5" fillId="0" borderId="0" xfId="0" applyFont="1" applyFill="1" applyBorder="1" applyAlignment="1" applyProtection="1">
      <alignment horizontal="right"/>
      <protection locked="0"/>
    </xf>
    <xf numFmtId="3" fontId="5" fillId="0" borderId="0" xfId="0" applyNumberFormat="1" applyFont="1" applyFill="1" applyBorder="1" applyAlignment="1" applyProtection="1">
      <protection locked="0"/>
    </xf>
    <xf numFmtId="1" fontId="36" fillId="0" borderId="30" xfId="0" applyNumberFormat="1" applyFont="1" applyFill="1" applyBorder="1" applyAlignment="1" applyProtection="1">
      <protection locked="0"/>
    </xf>
    <xf numFmtId="1" fontId="5" fillId="0" borderId="30" xfId="0" applyNumberFormat="1" applyFont="1" applyFill="1" applyBorder="1" applyAlignment="1" applyProtection="1">
      <protection locked="0"/>
    </xf>
    <xf numFmtId="0" fontId="36" fillId="0" borderId="31" xfId="0" applyFont="1" applyFill="1" applyBorder="1" applyAlignment="1" applyProtection="1">
      <alignment horizontal="right"/>
      <protection locked="0"/>
    </xf>
    <xf numFmtId="0" fontId="5" fillId="0" borderId="30" xfId="0" applyFont="1" applyFill="1" applyBorder="1" applyAlignment="1" applyProtection="1">
      <alignment horizontal="right"/>
      <protection locked="0"/>
    </xf>
    <xf numFmtId="0" fontId="5" fillId="0" borderId="1" xfId="0" applyFont="1" applyFill="1" applyBorder="1" applyAlignment="1" applyProtection="1">
      <alignment horizontal="right"/>
      <protection locked="0"/>
    </xf>
    <xf numFmtId="3" fontId="5" fillId="0" borderId="1" xfId="0" applyNumberFormat="1" applyFont="1" applyFill="1" applyBorder="1" applyAlignment="1" applyProtection="1">
      <protection locked="0"/>
    </xf>
    <xf numFmtId="0" fontId="5" fillId="0" borderId="0" xfId="0" applyFont="1" applyAlignment="1">
      <alignment horizontal="right"/>
    </xf>
    <xf numFmtId="49" fontId="5" fillId="0" borderId="0" xfId="0" applyNumberFormat="1" applyFont="1" applyAlignment="1">
      <alignment horizontal="right"/>
    </xf>
    <xf numFmtId="0" fontId="5" fillId="0" borderId="0" xfId="53" applyNumberFormat="1" applyFont="1" applyAlignment="1">
      <alignment horizontal="left"/>
    </xf>
    <xf numFmtId="3" fontId="36" fillId="0" borderId="0" xfId="0" applyNumberFormat="1" applyFont="1"/>
    <xf numFmtId="3" fontId="5" fillId="0" borderId="0" xfId="0" applyNumberFormat="1" applyFont="1"/>
    <xf numFmtId="0" fontId="5" fillId="0" borderId="1" xfId="0" applyFont="1" applyBorder="1"/>
    <xf numFmtId="9" fontId="0" fillId="0" borderId="0" xfId="0" applyNumberFormat="1"/>
    <xf numFmtId="0" fontId="36" fillId="0" borderId="0" xfId="0" applyFont="1" applyAlignment="1">
      <alignment horizontal="right"/>
    </xf>
    <xf numFmtId="0" fontId="1" fillId="0" borderId="0" xfId="0" applyFont="1"/>
    <xf numFmtId="49" fontId="0" fillId="0" borderId="0" xfId="0" applyNumberFormat="1"/>
    <xf numFmtId="2" fontId="0" fillId="0" borderId="0" xfId="0" applyNumberFormat="1"/>
    <xf numFmtId="0" fontId="23" fillId="0" borderId="0" xfId="0" applyFont="1"/>
    <xf numFmtId="1" fontId="23" fillId="0" borderId="0" xfId="0" applyNumberFormat="1" applyFont="1"/>
    <xf numFmtId="49" fontId="23" fillId="0" borderId="0" xfId="0" applyNumberFormat="1" applyFont="1" applyAlignment="1">
      <alignment horizontal="center"/>
    </xf>
    <xf numFmtId="11" fontId="0" fillId="0" borderId="0" xfId="0" applyNumberFormat="1"/>
    <xf numFmtId="49" fontId="23" fillId="0" borderId="0" xfId="0" applyNumberFormat="1" applyFont="1" applyAlignment="1">
      <alignment horizontal="center"/>
    </xf>
    <xf numFmtId="0" fontId="6" fillId="0" borderId="0" xfId="2" applyFont="1" applyFill="1" applyAlignment="1">
      <alignment vertical="top" wrapText="1"/>
    </xf>
    <xf numFmtId="0" fontId="6" fillId="0" borderId="0" xfId="2" applyFont="1" applyFill="1" applyAlignment="1"/>
    <xf numFmtId="0" fontId="6" fillId="0" borderId="0" xfId="2" applyFont="1" applyAlignment="1">
      <alignment wrapText="1"/>
    </xf>
    <xf numFmtId="10" fontId="6" fillId="0" borderId="0" xfId="2" applyNumberFormat="1" applyFont="1" applyFill="1"/>
    <xf numFmtId="0" fontId="6" fillId="0" borderId="0" xfId="2" applyFont="1" applyFill="1" applyBorder="1" applyAlignment="1">
      <alignment horizontal="center" vertical="center" wrapText="1"/>
    </xf>
    <xf numFmtId="0" fontId="6" fillId="0" borderId="0" xfId="2" applyFont="1" applyFill="1" applyBorder="1" applyAlignment="1">
      <alignment horizontal="right"/>
    </xf>
    <xf numFmtId="9" fontId="6" fillId="0" borderId="0" xfId="54" applyFont="1" applyFill="1"/>
    <xf numFmtId="2" fontId="0" fillId="0" borderId="0" xfId="54" applyNumberFormat="1" applyFont="1"/>
    <xf numFmtId="166" fontId="6" fillId="0" borderId="0" xfId="54" applyNumberFormat="1" applyFont="1" applyFill="1"/>
    <xf numFmtId="0" fontId="38" fillId="0" borderId="0" xfId="2" applyFont="1" applyFill="1"/>
    <xf numFmtId="0" fontId="10" fillId="0" borderId="0" xfId="0" applyFont="1"/>
    <xf numFmtId="167" fontId="0" fillId="0" borderId="0" xfId="54" applyNumberFormat="1" applyFont="1"/>
    <xf numFmtId="168" fontId="0" fillId="0" borderId="0" xfId="0" applyNumberFormat="1"/>
    <xf numFmtId="0" fontId="39" fillId="0" borderId="0" xfId="0" applyFont="1"/>
    <xf numFmtId="11" fontId="6" fillId="0" borderId="0" xfId="2" applyNumberFormat="1" applyFont="1" applyFill="1"/>
    <xf numFmtId="2" fontId="10" fillId="0" borderId="0" xfId="0" applyNumberFormat="1" applyFont="1"/>
    <xf numFmtId="0" fontId="5" fillId="0" borderId="0" xfId="2" applyFont="1" applyFill="1"/>
    <xf numFmtId="0" fontId="40" fillId="0" borderId="0" xfId="0" applyFont="1"/>
    <xf numFmtId="169" fontId="0" fillId="0" borderId="0" xfId="0" applyNumberFormat="1"/>
    <xf numFmtId="9" fontId="0" fillId="0" borderId="0" xfId="54" applyFont="1"/>
    <xf numFmtId="170" fontId="0" fillId="0" borderId="0" xfId="54" applyNumberFormat="1" applyFont="1"/>
    <xf numFmtId="9" fontId="0" fillId="0" borderId="6" xfId="54" applyFont="1" applyBorder="1"/>
    <xf numFmtId="0" fontId="6" fillId="0" borderId="0" xfId="2" applyFont="1" applyFill="1" applyAlignment="1">
      <alignment vertical="top" wrapText="1"/>
    </xf>
    <xf numFmtId="0" fontId="6" fillId="0" borderId="0" xfId="2" applyFont="1" applyFill="1" applyAlignment="1"/>
    <xf numFmtId="0" fontId="6" fillId="0" borderId="0" xfId="2" applyFont="1" applyAlignment="1">
      <alignment wrapText="1"/>
    </xf>
    <xf numFmtId="0" fontId="6" fillId="0" borderId="0" xfId="2" applyFont="1" applyFill="1" applyAlignment="1"/>
    <xf numFmtId="168" fontId="6" fillId="0" borderId="0" xfId="2" applyNumberFormat="1" applyFont="1" applyFill="1"/>
    <xf numFmtId="49" fontId="23" fillId="0" borderId="0" xfId="0" applyNumberFormat="1" applyFont="1" applyAlignment="1">
      <alignment horizontal="center"/>
    </xf>
    <xf numFmtId="0" fontId="6" fillId="0" borderId="0" xfId="2" applyFont="1" applyFill="1" applyAlignment="1">
      <alignment vertical="top" wrapText="1"/>
    </xf>
    <xf numFmtId="0" fontId="6" fillId="0" borderId="0" xfId="2" applyFont="1" applyFill="1" applyAlignment="1"/>
    <xf numFmtId="0" fontId="6" fillId="0" borderId="0" xfId="2" applyFont="1" applyFill="1" applyAlignment="1">
      <alignment wrapText="1"/>
    </xf>
    <xf numFmtId="0" fontId="6" fillId="0" borderId="0" xfId="2" applyFont="1" applyAlignment="1">
      <alignment wrapText="1"/>
    </xf>
    <xf numFmtId="0" fontId="4" fillId="0" borderId="0" xfId="1" applyFont="1" applyAlignment="1" applyProtection="1"/>
    <xf numFmtId="0" fontId="7" fillId="0" borderId="3" xfId="2" applyFont="1" applyFill="1" applyBorder="1" applyAlignment="1">
      <alignment horizontal="center" vertical="center"/>
    </xf>
    <xf numFmtId="0" fontId="6" fillId="0" borderId="4" xfId="2" applyFont="1" applyFill="1" applyBorder="1" applyAlignment="1">
      <alignment vertical="center"/>
    </xf>
    <xf numFmtId="0" fontId="6" fillId="0" borderId="4" xfId="2" applyFont="1" applyFill="1" applyBorder="1" applyAlignment="1">
      <alignment horizontal="center" vertical="center"/>
    </xf>
    <xf numFmtId="0" fontId="6" fillId="0" borderId="3" xfId="2" applyFont="1" applyFill="1" applyBorder="1" applyAlignment="1">
      <alignment horizontal="center" vertical="center" wrapText="1"/>
    </xf>
    <xf numFmtId="0" fontId="6" fillId="0" borderId="4" xfId="2" applyFont="1" applyFill="1" applyBorder="1" applyAlignment="1">
      <alignment horizontal="center" vertical="center" wrapText="1"/>
    </xf>
    <xf numFmtId="0" fontId="7" fillId="0" borderId="0" xfId="2" applyFont="1" applyFill="1" applyBorder="1" applyAlignment="1">
      <alignment wrapText="1"/>
    </xf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10" fillId="0" borderId="7" xfId="0" applyFont="1" applyBorder="1" applyAlignment="1">
      <alignment vertical="center" wrapText="1"/>
    </xf>
    <xf numFmtId="0" fontId="10" fillId="0" borderId="8" xfId="0" applyFont="1" applyBorder="1" applyAlignment="1">
      <alignment vertical="center" wrapText="1"/>
    </xf>
    <xf numFmtId="0" fontId="6" fillId="0" borderId="9" xfId="47" applyFont="1" applyBorder="1" applyAlignment="1">
      <alignment horizontal="right" vertical="center"/>
    </xf>
    <xf numFmtId="0" fontId="6" fillId="0" borderId="25" xfId="47" applyFont="1" applyBorder="1" applyAlignment="1">
      <alignment horizontal="right" vertical="center"/>
    </xf>
    <xf numFmtId="0" fontId="6" fillId="0" borderId="9" xfId="47" applyFont="1" applyBorder="1" applyAlignment="1">
      <alignment horizontal="right" vertical="center" wrapText="1"/>
    </xf>
    <xf numFmtId="0" fontId="6" fillId="0" borderId="25" xfId="47" applyFont="1" applyBorder="1" applyAlignment="1">
      <alignment horizontal="right" vertical="center" wrapText="1"/>
    </xf>
    <xf numFmtId="0" fontId="29" fillId="0" borderId="0" xfId="0" applyFont="1" applyAlignment="1">
      <alignment horizontal="left" wrapText="1"/>
    </xf>
    <xf numFmtId="0" fontId="30" fillId="0" borderId="0" xfId="0" applyFont="1" applyAlignment="1">
      <alignment horizontal="left" wrapText="1"/>
    </xf>
    <xf numFmtId="0" fontId="28" fillId="0" borderId="0" xfId="0" applyFont="1" applyAlignment="1">
      <alignment horizontal="center" vertical="top" wrapText="1"/>
    </xf>
    <xf numFmtId="1" fontId="36" fillId="0" borderId="28" xfId="0" applyNumberFormat="1" applyFont="1" applyFill="1" applyBorder="1" applyAlignment="1" applyProtection="1">
      <alignment horizontal="center" vertical="center"/>
      <protection locked="0"/>
    </xf>
    <xf numFmtId="1" fontId="36" fillId="0" borderId="29" xfId="0" applyNumberFormat="1" applyFont="1" applyFill="1" applyBorder="1" applyAlignment="1" applyProtection="1">
      <alignment horizontal="center" vertical="center"/>
      <protection locked="0"/>
    </xf>
    <xf numFmtId="0" fontId="36" fillId="0" borderId="0" xfId="0" applyFont="1" applyFill="1" applyAlignment="1" applyProtection="1">
      <alignment horizontal="left" vertical="top"/>
      <protection locked="0"/>
    </xf>
    <xf numFmtId="0" fontId="5" fillId="0" borderId="0" xfId="0" applyFont="1" applyFill="1" applyAlignment="1" applyProtection="1">
      <alignment horizontal="left" vertical="top"/>
      <protection locked="0"/>
    </xf>
    <xf numFmtId="3" fontId="36" fillId="0" borderId="27" xfId="0" applyNumberFormat="1" applyFont="1" applyFill="1" applyBorder="1" applyAlignment="1" applyProtection="1">
      <alignment horizontal="right" vertical="center"/>
      <protection locked="0"/>
    </xf>
    <xf numFmtId="3" fontId="36" fillId="0" borderId="0" xfId="0" applyNumberFormat="1" applyFont="1" applyFill="1" applyAlignment="1" applyProtection="1">
      <alignment horizontal="right" vertical="center"/>
      <protection locked="0"/>
    </xf>
    <xf numFmtId="0" fontId="36" fillId="0" borderId="27" xfId="0" applyFont="1" applyFill="1" applyBorder="1" applyAlignment="1" applyProtection="1">
      <alignment horizontal="center" vertical="center"/>
      <protection locked="0"/>
    </xf>
    <xf numFmtId="0" fontId="36" fillId="0" borderId="29" xfId="0" applyFont="1" applyFill="1" applyBorder="1" applyAlignment="1" applyProtection="1">
      <alignment horizontal="center" vertical="center"/>
      <protection locked="0"/>
    </xf>
    <xf numFmtId="0" fontId="36" fillId="0" borderId="27" xfId="0" applyFont="1" applyFill="1" applyBorder="1" applyAlignment="1" applyProtection="1">
      <alignment horizontal="center" vertical="center" wrapText="1"/>
      <protection locked="0"/>
    </xf>
    <xf numFmtId="0" fontId="5" fillId="0" borderId="29" xfId="0" applyFont="1" applyFill="1" applyBorder="1" applyAlignment="1" applyProtection="1">
      <alignment horizontal="center" vertical="center"/>
      <protection locked="0"/>
    </xf>
    <xf numFmtId="3" fontId="36" fillId="0" borderId="27" xfId="0" applyNumberFormat="1" applyFont="1" applyFill="1" applyBorder="1" applyAlignment="1" applyProtection="1">
      <alignment horizontal="right" vertical="center" wrapText="1"/>
      <protection locked="0"/>
    </xf>
    <xf numFmtId="3" fontId="36" fillId="0" borderId="29" xfId="0" applyNumberFormat="1" applyFont="1" applyFill="1" applyBorder="1" applyAlignment="1" applyProtection="1">
      <alignment horizontal="right" vertical="center" wrapText="1"/>
      <protection locked="0"/>
    </xf>
    <xf numFmtId="0" fontId="6" fillId="0" borderId="0" xfId="47" applyFont="1" applyAlignment="1">
      <alignment horizontal="right" vertical="center"/>
    </xf>
    <xf numFmtId="0" fontId="6" fillId="0" borderId="0" xfId="47" applyFont="1" applyAlignment="1">
      <alignment horizontal="right" vertical="center" wrapText="1"/>
    </xf>
    <xf numFmtId="0" fontId="36" fillId="0" borderId="27" xfId="0" applyFont="1" applyFill="1" applyBorder="1" applyAlignment="1" applyProtection="1">
      <alignment horizontal="left" vertical="top"/>
      <protection locked="0"/>
    </xf>
    <xf numFmtId="0" fontId="36" fillId="0" borderId="0" xfId="0" applyFont="1" applyFill="1" applyBorder="1" applyAlignment="1" applyProtection="1">
      <alignment horizontal="left" vertical="top"/>
      <protection locked="0"/>
    </xf>
    <xf numFmtId="0" fontId="36" fillId="0" borderId="1" xfId="0" applyFont="1" applyFill="1" applyBorder="1" applyAlignment="1" applyProtection="1">
      <alignment horizontal="left" vertical="top"/>
      <protection locked="0"/>
    </xf>
    <xf numFmtId="0" fontId="5" fillId="0" borderId="27" xfId="0" applyFont="1" applyFill="1" applyBorder="1" applyAlignment="1" applyProtection="1">
      <alignment horizontal="left" vertical="top"/>
      <protection locked="0"/>
    </xf>
    <xf numFmtId="0" fontId="5" fillId="0" borderId="0" xfId="0" applyFont="1" applyFill="1" applyBorder="1" applyAlignment="1" applyProtection="1">
      <alignment horizontal="left" vertical="top"/>
      <protection locked="0"/>
    </xf>
    <xf numFmtId="3" fontId="36" fillId="0" borderId="0" xfId="0" applyNumberFormat="1" applyFont="1" applyFill="1" applyBorder="1" applyAlignment="1" applyProtection="1">
      <alignment horizontal="right" vertical="center"/>
      <protection locked="0"/>
    </xf>
    <xf numFmtId="0" fontId="5" fillId="0" borderId="31" xfId="0" applyFont="1" applyFill="1" applyBorder="1" applyAlignment="1" applyProtection="1">
      <alignment horizontal="left" vertical="top"/>
      <protection locked="0"/>
    </xf>
    <xf numFmtId="0" fontId="5" fillId="0" borderId="30" xfId="0" applyFont="1" applyFill="1" applyBorder="1" applyAlignment="1" applyProtection="1">
      <alignment horizontal="left" vertical="top"/>
      <protection locked="0"/>
    </xf>
    <xf numFmtId="3" fontId="36" fillId="0" borderId="31" xfId="0" applyNumberFormat="1" applyFont="1" applyFill="1" applyBorder="1" applyAlignment="1" applyProtection="1">
      <alignment horizontal="right" vertical="center"/>
      <protection locked="0"/>
    </xf>
    <xf numFmtId="0" fontId="5" fillId="0" borderId="1" xfId="0" applyFont="1" applyFill="1" applyBorder="1" applyAlignment="1" applyProtection="1">
      <alignment horizontal="left" vertical="top"/>
      <protection locked="0"/>
    </xf>
    <xf numFmtId="0" fontId="6" fillId="0" borderId="32" xfId="47" applyFont="1" applyBorder="1"/>
    <xf numFmtId="0" fontId="6" fillId="0" borderId="0" xfId="47" applyFont="1" applyBorder="1"/>
    <xf numFmtId="165" fontId="6" fillId="0" borderId="0" xfId="47" applyNumberFormat="1" applyFont="1" applyBorder="1"/>
    <xf numFmtId="165" fontId="6" fillId="0" borderId="33" xfId="47" applyNumberFormat="1" applyFont="1" applyBorder="1"/>
    <xf numFmtId="165" fontId="6" fillId="0" borderId="32" xfId="47" applyNumberFormat="1" applyFont="1" applyBorder="1"/>
  </cellXfs>
  <cellStyles count="55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53" builtinId="3"/>
    <cellStyle name="Explanatory Text" xfId="18" builtinId="53" customBuiltin="1"/>
    <cellStyle name="Followed Hyperlink" xfId="45" builtinId="9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Hyperlink" xfId="1" builtinId="8"/>
    <cellStyle name="Hyperlink 2" xfId="46"/>
    <cellStyle name="Hyperlink 3" xfId="44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 2" xfId="47"/>
    <cellStyle name="Normal 2 2" xfId="49"/>
    <cellStyle name="Normal 3" xfId="50"/>
    <cellStyle name="Normal 3 2" xfId="3"/>
    <cellStyle name="Normal 4" xfId="51"/>
    <cellStyle name="Normal 5" xfId="2"/>
    <cellStyle name="Note" xfId="17" builtinId="10" customBuiltin="1"/>
    <cellStyle name="Output" xfId="12" builtinId="21" customBuiltin="1"/>
    <cellStyle name="Percent" xfId="54" builtinId="5"/>
    <cellStyle name="Percent 2" xfId="52"/>
    <cellStyle name="Title 2" xfId="48"/>
    <cellStyle name="Total" xfId="19" builtinId="25" customBuiltin="1"/>
    <cellStyle name="Warning Text" xfId="16" builtinId="11" customBuiltin="1"/>
  </cellStyles>
  <dxfs count="3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6699"/>
      <color rgb="FFFF3399"/>
      <color rgb="FFFF33CC"/>
      <color rgb="FFFF66FF"/>
      <color rgb="FFFF99FF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Male Sedentary Data and Function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'Function Resolution'!$H$9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Resolution'!$H$10:$H$97</c:f>
              <c:numCache>
                <c:formatCode>0.00%</c:formatCode>
                <c:ptCount val="88"/>
                <c:pt idx="0">
                  <c:v>2.8985507246376812E-2</c:v>
                </c:pt>
                <c:pt idx="1">
                  <c:v>3.0303030303030304E-2</c:v>
                </c:pt>
                <c:pt idx="2">
                  <c:v>0</c:v>
                </c:pt>
                <c:pt idx="3">
                  <c:v>1.5384615384615385E-2</c:v>
                </c:pt>
                <c:pt idx="4">
                  <c:v>5.4545454545454543E-2</c:v>
                </c:pt>
                <c:pt idx="5">
                  <c:v>5.2631578947368418E-2</c:v>
                </c:pt>
                <c:pt idx="6">
                  <c:v>5.2631578947368418E-2</c:v>
                </c:pt>
                <c:pt idx="7">
                  <c:v>7.4626865671641784E-2</c:v>
                </c:pt>
                <c:pt idx="8">
                  <c:v>4.4444444444444446E-2</c:v>
                </c:pt>
                <c:pt idx="9">
                  <c:v>5.8823529411764705E-2</c:v>
                </c:pt>
                <c:pt idx="10">
                  <c:v>7.0175438596491224E-2</c:v>
                </c:pt>
                <c:pt idx="11">
                  <c:v>7.2727272727272724E-2</c:v>
                </c:pt>
                <c:pt idx="12">
                  <c:v>9.7560975609756101E-2</c:v>
                </c:pt>
                <c:pt idx="13">
                  <c:v>0</c:v>
                </c:pt>
                <c:pt idx="14">
                  <c:v>2.3255813953488372E-2</c:v>
                </c:pt>
                <c:pt idx="15">
                  <c:v>8.3333333333333329E-2</c:v>
                </c:pt>
                <c:pt idx="16">
                  <c:v>0</c:v>
                </c:pt>
                <c:pt idx="17">
                  <c:v>6.6666666666666666E-2</c:v>
                </c:pt>
                <c:pt idx="18">
                  <c:v>3.3333333333333333E-2</c:v>
                </c:pt>
                <c:pt idx="19">
                  <c:v>0</c:v>
                </c:pt>
                <c:pt idx="20">
                  <c:v>3.7735849056603772E-2</c:v>
                </c:pt>
                <c:pt idx="21">
                  <c:v>4.5454545454545456E-2</c:v>
                </c:pt>
                <c:pt idx="22">
                  <c:v>3.9215686274509803E-2</c:v>
                </c:pt>
                <c:pt idx="23">
                  <c:v>2.564102564102564E-2</c:v>
                </c:pt>
                <c:pt idx="24">
                  <c:v>0.04</c:v>
                </c:pt>
                <c:pt idx="25">
                  <c:v>2.3255813953488372E-2</c:v>
                </c:pt>
                <c:pt idx="26">
                  <c:v>2.0408163265306121E-2</c:v>
                </c:pt>
                <c:pt idx="27">
                  <c:v>0</c:v>
                </c:pt>
                <c:pt idx="28">
                  <c:v>4.7619047619047616E-2</c:v>
                </c:pt>
                <c:pt idx="29">
                  <c:v>1.9607843137254902E-2</c:v>
                </c:pt>
                <c:pt idx="30">
                  <c:v>3.8461538461538464E-2</c:v>
                </c:pt>
                <c:pt idx="31">
                  <c:v>1.7857142857142856E-2</c:v>
                </c:pt>
                <c:pt idx="32">
                  <c:v>1.8181818181818181E-2</c:v>
                </c:pt>
                <c:pt idx="33">
                  <c:v>3.1746031746031744E-2</c:v>
                </c:pt>
                <c:pt idx="34">
                  <c:v>5.2631578947368418E-2</c:v>
                </c:pt>
                <c:pt idx="35">
                  <c:v>1.8867924528301886E-2</c:v>
                </c:pt>
                <c:pt idx="36">
                  <c:v>3.3898305084745763E-2</c:v>
                </c:pt>
                <c:pt idx="37">
                  <c:v>9.6774193548387094E-2</c:v>
                </c:pt>
                <c:pt idx="38">
                  <c:v>5.9701492537313432E-2</c:v>
                </c:pt>
                <c:pt idx="39">
                  <c:v>4.3478260869565216E-2</c:v>
                </c:pt>
                <c:pt idx="40">
                  <c:v>3.7037037037037035E-2</c:v>
                </c:pt>
                <c:pt idx="41">
                  <c:v>3.3898305084745763E-2</c:v>
                </c:pt>
                <c:pt idx="42">
                  <c:v>7.1428571428571425E-2</c:v>
                </c:pt>
                <c:pt idx="43">
                  <c:v>2.6666666666666668E-2</c:v>
                </c:pt>
                <c:pt idx="44">
                  <c:v>8.3333333333333329E-2</c:v>
                </c:pt>
                <c:pt idx="45">
                  <c:v>3.4482758620689655E-2</c:v>
                </c:pt>
                <c:pt idx="46">
                  <c:v>7.407407407407407E-2</c:v>
                </c:pt>
                <c:pt idx="47">
                  <c:v>0.140625</c:v>
                </c:pt>
                <c:pt idx="48">
                  <c:v>0.10810810810810811</c:v>
                </c:pt>
                <c:pt idx="49">
                  <c:v>8.1967213114754092E-2</c:v>
                </c:pt>
                <c:pt idx="50">
                  <c:v>0.11428571428571428</c:v>
                </c:pt>
                <c:pt idx="51">
                  <c:v>4.8387096774193547E-2</c:v>
                </c:pt>
                <c:pt idx="52">
                  <c:v>0.15384615384615385</c:v>
                </c:pt>
                <c:pt idx="53">
                  <c:v>0.1875</c:v>
                </c:pt>
                <c:pt idx="54">
                  <c:v>8.3333333333333329E-2</c:v>
                </c:pt>
                <c:pt idx="55">
                  <c:v>0.15873015873015872</c:v>
                </c:pt>
                <c:pt idx="56">
                  <c:v>6.6666666666666666E-2</c:v>
                </c:pt>
                <c:pt idx="57">
                  <c:v>0.140625</c:v>
                </c:pt>
                <c:pt idx="58">
                  <c:v>0.23076923076923078</c:v>
                </c:pt>
                <c:pt idx="59">
                  <c:v>0.21212121212121213</c:v>
                </c:pt>
                <c:pt idx="60">
                  <c:v>0.15053763440860216</c:v>
                </c:pt>
                <c:pt idx="61">
                  <c:v>0.20895522388059701</c:v>
                </c:pt>
                <c:pt idx="62">
                  <c:v>0.23529411764705882</c:v>
                </c:pt>
                <c:pt idx="63">
                  <c:v>0.23076923076923078</c:v>
                </c:pt>
                <c:pt idx="64">
                  <c:v>0.21311475409836064</c:v>
                </c:pt>
                <c:pt idx="65">
                  <c:v>0.30612244897959184</c:v>
                </c:pt>
                <c:pt idx="66">
                  <c:v>0.36842105263157893</c:v>
                </c:pt>
                <c:pt idx="67">
                  <c:v>0.33962264150943394</c:v>
                </c:pt>
                <c:pt idx="68">
                  <c:v>0.38181818181818183</c:v>
                </c:pt>
                <c:pt idx="69">
                  <c:v>0.26829268292682928</c:v>
                </c:pt>
                <c:pt idx="70">
                  <c:v>0.30952380952380953</c:v>
                </c:pt>
                <c:pt idx="71">
                  <c:v>0.375</c:v>
                </c:pt>
                <c:pt idx="72">
                  <c:v>0.31914893617021278</c:v>
                </c:pt>
                <c:pt idx="73">
                  <c:v>0.29166666666666669</c:v>
                </c:pt>
                <c:pt idx="74">
                  <c:v>0.36363636363636365</c:v>
                </c:pt>
                <c:pt idx="75">
                  <c:v>0.55555555555555558</c:v>
                </c:pt>
                <c:pt idx="76">
                  <c:v>0.34375</c:v>
                </c:pt>
                <c:pt idx="77">
                  <c:v>0.42105263157894735</c:v>
                </c:pt>
                <c:pt idx="78">
                  <c:v>0.6875</c:v>
                </c:pt>
                <c:pt idx="79">
                  <c:v>0.58823529411764708</c:v>
                </c:pt>
                <c:pt idx="80">
                  <c:v>0.56000000000000005</c:v>
                </c:pt>
                <c:pt idx="81">
                  <c:v>0.5714285714285714</c:v>
                </c:pt>
                <c:pt idx="82">
                  <c:v>0.8</c:v>
                </c:pt>
                <c:pt idx="83">
                  <c:v>0.6875</c:v>
                </c:pt>
                <c:pt idx="84">
                  <c:v>0.75</c:v>
                </c:pt>
                <c:pt idx="85">
                  <c:v>0.5</c:v>
                </c:pt>
                <c:pt idx="86">
                  <c:v>0.83333333333333337</c:v>
                </c:pt>
                <c:pt idx="87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'Function Resolution'!$I$9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Resolution'!$I$10:$I$97</c:f>
              <c:numCache>
                <c:formatCode>General</c:formatCode>
                <c:ptCount val="88"/>
                <c:pt idx="0">
                  <c:v>9.5189470357414929E-3</c:v>
                </c:pt>
                <c:pt idx="1">
                  <c:v>1.0059083538865261E-2</c:v>
                </c:pt>
                <c:pt idx="2">
                  <c:v>1.062954025455556E-2</c:v>
                </c:pt>
                <c:pt idx="3">
                  <c:v>1.1231980858394667E-2</c:v>
                </c:pt>
                <c:pt idx="4">
                  <c:v>1.1868155850550505E-2</c:v>
                </c:pt>
                <c:pt idx="5">
                  <c:v>1.253990656533719E-2</c:v>
                </c:pt>
                <c:pt idx="6">
                  <c:v>1.3249169303529073E-2</c:v>
                </c:pt>
                <c:pt idx="7">
                  <c:v>1.3997979583058295E-2</c:v>
                </c:pt>
                <c:pt idx="8">
                  <c:v>1.4788476502339718E-2</c:v>
                </c:pt>
                <c:pt idx="9">
                  <c:v>1.5622907208903962E-2</c:v>
                </c:pt>
                <c:pt idx="10">
                  <c:v>1.6503631464260531E-2</c:v>
                </c:pt>
                <c:pt idx="11">
                  <c:v>1.7433126293944518E-2</c:v>
                </c:pt>
                <c:pt idx="12">
                  <c:v>1.8413990709502798E-2</c:v>
                </c:pt>
                <c:pt idx="13">
                  <c:v>1.9448950486731099E-2</c:v>
                </c:pt>
                <c:pt idx="14">
                  <c:v>2.0540862981765044E-2</c:v>
                </c:pt>
                <c:pt idx="15">
                  <c:v>2.1692721963635822E-2</c:v>
                </c:pt>
                <c:pt idx="16">
                  <c:v>2.2907662438607514E-2</c:v>
                </c:pt>
                <c:pt idx="17">
                  <c:v>2.4188965438001392E-2</c:v>
                </c:pt>
                <c:pt idx="18">
                  <c:v>2.5540062737263555E-2</c:v>
                </c:pt>
                <c:pt idx="19">
                  <c:v>2.696454146973495E-2</c:v>
                </c:pt>
                <c:pt idx="20">
                  <c:v>2.8466148593920718E-2</c:v>
                </c:pt>
                <c:pt idx="21">
                  <c:v>3.0048795168021128E-2</c:v>
                </c:pt>
                <c:pt idx="22">
                  <c:v>3.1716560380073353E-2</c:v>
                </c:pt>
                <c:pt idx="23">
                  <c:v>3.3473695276259277E-2</c:v>
                </c:pt>
                <c:pt idx="24">
                  <c:v>3.5324626123765489E-2</c:v>
                </c:pt>
                <c:pt idx="25">
                  <c:v>3.727395733805066E-2</c:v>
                </c:pt>
                <c:pt idx="26">
                  <c:v>3.9326473897500276E-2</c:v>
                </c:pt>
                <c:pt idx="27">
                  <c:v>4.1487143161265325E-2</c:v>
                </c:pt>
                <c:pt idx="28">
                  <c:v>4.3761115998629516E-2</c:v>
                </c:pt>
                <c:pt idx="29">
                  <c:v>4.6153727130588303E-2</c:v>
                </c:pt>
                <c:pt idx="30">
                  <c:v>4.8670494576528202E-2</c:v>
                </c:pt>
                <c:pt idx="31">
                  <c:v>5.1317118091054215E-2</c:v>
                </c:pt>
                <c:pt idx="32">
                  <c:v>5.4099476468245998E-2</c:v>
                </c:pt>
                <c:pt idx="33">
                  <c:v>5.702362358306047E-2</c:v>
                </c:pt>
                <c:pt idx="34">
                  <c:v>6.0095783032403427E-2</c:v>
                </c:pt>
                <c:pt idx="35">
                  <c:v>6.3322341231755466E-2</c:v>
                </c:pt>
                <c:pt idx="36">
                  <c:v>6.6709838817371886E-2</c:v>
                </c:pt>
                <c:pt idx="37">
                  <c:v>7.0264960199235338E-2</c:v>
                </c:pt>
                <c:pt idx="38">
                  <c:v>7.3994521106399119E-2</c:v>
                </c:pt>
                <c:pt idx="39">
                  <c:v>7.7905453964435822E-2</c:v>
                </c:pt>
                <c:pt idx="40">
                  <c:v>8.2004790944735576E-2</c:v>
                </c:pt>
                <c:pt idx="41">
                  <c:v>8.6299644527762162E-2</c:v>
                </c:pt>
                <c:pt idx="42">
                  <c:v>9.0797185427462443E-2</c:v>
                </c:pt>
                <c:pt idx="43">
                  <c:v>9.550461773226375E-2</c:v>
                </c:pt>
                <c:pt idx="44">
                  <c:v>0.10042915112991006</c:v>
                </c:pt>
                <c:pt idx="45">
                  <c:v>0.10557797009922697</c:v>
                </c:pt>
                <c:pt idx="46">
                  <c:v>0.11095819997219715</c:v>
                </c:pt>
                <c:pt idx="47">
                  <c:v>0.11657686979488277</c:v>
                </c:pt>
                <c:pt idx="48">
                  <c:v>0.12244087194613157</c:v>
                </c:pt>
                <c:pt idx="49">
                  <c:v>0.12855691850895645</c:v>
                </c:pt>
                <c:pt idx="50">
                  <c:v>0.13493149443123534</c:v>
                </c:pt>
                <c:pt idx="51">
                  <c:v>0.14157080756006332</c:v>
                </c:pt>
                <c:pt idx="52">
                  <c:v>0.14848073568771736</c:v>
                </c:pt>
                <c:pt idx="53">
                  <c:v>0.15566677080660149</c:v>
                </c:pt>
                <c:pt idx="54">
                  <c:v>0.16313396083539494</c:v>
                </c:pt>
                <c:pt idx="55">
                  <c:v>0.17088684914836669</c:v>
                </c:pt>
                <c:pt idx="56">
                  <c:v>0.17892941231365769</c:v>
                </c:pt>
                <c:pt idx="57">
                  <c:v>0.18726499652320652</c:v>
                </c:pt>
                <c:pt idx="58">
                  <c:v>0.1958962532755856</c:v>
                </c:pt>
                <c:pt idx="59">
                  <c:v>0.20482507495170085</c:v>
                </c:pt>
                <c:pt idx="60">
                  <c:v>0.21405253100021374</c:v>
                </c:pt>
                <c:pt idx="61">
                  <c:v>0.22357880552250955</c:v>
                </c:pt>
                <c:pt idx="62">
                  <c:v>0.23340313711368893</c:v>
                </c:pt>
                <c:pt idx="63">
                  <c:v>0.24352376187383515</c:v>
                </c:pt>
                <c:pt idx="64">
                  <c:v>0.2539378605500266</c:v>
                </c:pt>
                <c:pt idx="65">
                  <c:v>0.26464151080150483</c:v>
                </c:pt>
                <c:pt idx="66">
                  <c:v>0.27562964559540704</c:v>
                </c:pt>
                <c:pt idx="67">
                  <c:v>0.28689601873604381</c:v>
                </c:pt>
                <c:pt idx="68">
                  <c:v>0.29843317850464152</c:v>
                </c:pt>
                <c:pt idx="69">
                  <c:v>0.31023245033700414</c:v>
                </c:pt>
                <c:pt idx="70">
                  <c:v>0.32228392939243261</c:v>
                </c:pt>
                <c:pt idx="71">
                  <c:v>0.33457648376793125</c:v>
                </c:pt>
                <c:pt idx="72">
                  <c:v>0.3470977689874219</c:v>
                </c:pt>
                <c:pt idx="73">
                  <c:v>0.35983425424745763</c:v>
                </c:pt>
                <c:pt idx="74">
                  <c:v>0.37277126073077155</c:v>
                </c:pt>
                <c:pt idx="75">
                  <c:v>0.38589301210981752</c:v>
                </c:pt>
                <c:pt idx="76">
                  <c:v>0.39918269715807358</c:v>
                </c:pt>
                <c:pt idx="77">
                  <c:v>0.41262254417195421</c:v>
                </c:pt>
                <c:pt idx="78">
                  <c:v>0.42619390668602919</c:v>
                </c:pt>
                <c:pt idx="79">
                  <c:v>0.43987735974481412</c:v>
                </c:pt>
                <c:pt idx="80">
                  <c:v>0.45365280578187883</c:v>
                </c:pt>
                <c:pt idx="81">
                  <c:v>0.46749958895775368</c:v>
                </c:pt>
                <c:pt idx="82">
                  <c:v>0.48139661662828526</c:v>
                </c:pt>
                <c:pt idx="83">
                  <c:v>0.49532248646041949</c:v>
                </c:pt>
                <c:pt idx="84">
                  <c:v>0.50925561758796722</c:v>
                </c:pt>
                <c:pt idx="85">
                  <c:v>0.52317438410988293</c:v>
                </c:pt>
                <c:pt idx="86">
                  <c:v>0.53705724918098752</c:v>
                </c:pt>
                <c:pt idx="87">
                  <c:v>0.55088289793173728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'Function Resolution'!$J$9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Resolution'!$J$10:$J$97</c:f>
              <c:numCache>
                <c:formatCode>General</c:formatCode>
                <c:ptCount val="88"/>
                <c:pt idx="0">
                  <c:v>4.1789695035819106E-2</c:v>
                </c:pt>
                <c:pt idx="1">
                  <c:v>4.0849680841334335E-2</c:v>
                </c:pt>
                <c:pt idx="2">
                  <c:v>3.9995996237401368E-2</c:v>
                </c:pt>
                <c:pt idx="3">
                  <c:v>3.9224267074870402E-2</c:v>
                </c:pt>
                <c:pt idx="4">
                  <c:v>3.8530574380897381E-2</c:v>
                </c:pt>
                <c:pt idx="5">
                  <c:v>3.7911425086929275E-2</c:v>
                </c:pt>
                <c:pt idx="6">
                  <c:v>3.7363725956652903E-2</c:v>
                </c:pt>
                <c:pt idx="7">
                  <c:v>3.68847605235764E-2</c:v>
                </c:pt>
                <c:pt idx="8">
                  <c:v>3.6472168865026945E-2</c:v>
                </c:pt>
                <c:pt idx="9">
                  <c:v>3.6123930057040073E-2</c:v>
                </c:pt>
                <c:pt idx="10">
                  <c:v>3.5838347172593377E-2</c:v>
                </c:pt>
                <c:pt idx="11">
                  <c:v>3.5614034703695951E-2</c:v>
                </c:pt>
                <c:pt idx="12">
                  <c:v>3.5449908305855003E-2</c:v>
                </c:pt>
                <c:pt idx="13">
                  <c:v>3.5345176781325753E-2</c:v>
                </c:pt>
                <c:pt idx="14">
                  <c:v>3.5299336235278096E-2</c:v>
                </c:pt>
                <c:pt idx="15">
                  <c:v>3.5312166356583748E-2</c:v>
                </c:pt>
                <c:pt idx="16">
                  <c:v>3.5383728792363997E-2</c:v>
                </c:pt>
                <c:pt idx="17">
                  <c:v>3.551436760278092E-2</c:v>
                </c:pt>
                <c:pt idx="18">
                  <c:v>3.5704711799856188E-2</c:v>
                </c:pt>
                <c:pt idx="19">
                  <c:v>3.5955679991413615E-2</c:v>
                </c:pt>
                <c:pt idx="20">
                  <c:v>3.6268487168619731E-2</c:v>
                </c:pt>
                <c:pt idx="21">
                  <c:v>3.6644653693088017E-2</c:v>
                </c:pt>
                <c:pt idx="22">
                  <c:v>3.7086016557148771E-2</c:v>
                </c:pt>
                <c:pt idx="23">
                  <c:v>3.7594743008685545E-2</c:v>
                </c:pt>
                <c:pt idx="24">
                  <c:v>3.8173346649883887E-2</c:v>
                </c:pt>
                <c:pt idx="25">
                  <c:v>3.8824706137282304E-2</c:v>
                </c:pt>
                <c:pt idx="26">
                  <c:v>3.9552086628558497E-2</c:v>
                </c:pt>
                <c:pt idx="27">
                  <c:v>4.0359164139365487E-2</c:v>
                </c:pt>
                <c:pt idx="28">
                  <c:v>4.1250052991014696E-2</c:v>
                </c:pt>
                <c:pt idx="29">
                  <c:v>4.2229336546542109E-2</c:v>
                </c:pt>
                <c:pt idx="30">
                  <c:v>4.3302101448229477E-2</c:v>
                </c:pt>
                <c:pt idx="31">
                  <c:v>4.4473975583350617E-2</c:v>
                </c:pt>
                <c:pt idx="32">
                  <c:v>4.5751170015969123E-2</c:v>
                </c:pt>
                <c:pt idx="33">
                  <c:v>4.7140525129949554E-2</c:v>
                </c:pt>
                <c:pt idx="34">
                  <c:v>4.8649561230615694E-2</c:v>
                </c:pt>
                <c:pt idx="35">
                  <c:v>5.0286533847967198E-2</c:v>
                </c:pt>
                <c:pt idx="36">
                  <c:v>5.206049397089095E-2</c:v>
                </c:pt>
                <c:pt idx="37">
                  <c:v>5.3981353416685814E-2</c:v>
                </c:pt>
                <c:pt idx="38">
                  <c:v>5.6059955500124423E-2</c:v>
                </c:pt>
                <c:pt idx="39">
                  <c:v>5.8308151107139182E-2</c:v>
                </c:pt>
                <c:pt idx="40">
                  <c:v>6.0738880195057798E-2</c:v>
                </c:pt>
                <c:pt idx="41">
                  <c:v>6.3366258628168401E-2</c:v>
                </c:pt>
                <c:pt idx="42">
                  <c:v>6.6205670107095549E-2</c:v>
                </c:pt>
                <c:pt idx="43">
                  <c:v>6.9273862754578988E-2</c:v>
                </c:pt>
                <c:pt idx="44">
                  <c:v>7.2589049668892E-2</c:v>
                </c:pt>
                <c:pt idx="45">
                  <c:v>7.6171012437941749E-2</c:v>
                </c:pt>
                <c:pt idx="46">
                  <c:v>8.0041206209218146E-2</c:v>
                </c:pt>
                <c:pt idx="47">
                  <c:v>8.4222864418938267E-2</c:v>
                </c:pt>
                <c:pt idx="48">
                  <c:v>8.8741100682685842E-2</c:v>
                </c:pt>
                <c:pt idx="49">
                  <c:v>9.362300462373295E-2</c:v>
                </c:pt>
                <c:pt idx="50">
                  <c:v>9.8897727548667047E-2</c:v>
                </c:pt>
                <c:pt idx="51">
                  <c:v>0.10459655285938962</c:v>
                </c:pt>
                <c:pt idx="52">
                  <c:v>0.11075294490640508</c:v>
                </c:pt>
                <c:pt idx="53">
                  <c:v>0.11740256863786622</c:v>
                </c:pt>
                <c:pt idx="54">
                  <c:v>0.12458327089018226</c:v>
                </c:pt>
                <c:pt idx="55">
                  <c:v>0.13233501252320903</c:v>
                </c:pt>
                <c:pt idx="56">
                  <c:v>0.14069973887266085</c:v>
                </c:pt>
                <c:pt idx="57">
                  <c:v>0.14972117425118164</c:v>
                </c:pt>
                <c:pt idx="58">
                  <c:v>0.15944452459341621</c:v>
                </c:pt>
                <c:pt idx="59">
                  <c:v>0.16991607097394232</c:v>
                </c:pt>
                <c:pt idx="60">
                  <c:v>0.18118263585218081</c:v>
                </c:pt>
                <c:pt idx="61">
                  <c:v>0.19329090380172315</c:v>
                </c:pt>
                <c:pt idx="62">
                  <c:v>0.20628657951552068</c:v>
                </c:pt>
                <c:pt idx="63">
                  <c:v>0.22021336845534004</c:v>
                </c:pt>
                <c:pt idx="64">
                  <c:v>0.23511177008659881</c:v>
                </c:pt>
                <c:pt idx="65">
                  <c:v>0.25101768066443347</c:v>
                </c:pt>
                <c:pt idx="66">
                  <c:v>0.26796081241368841</c:v>
                </c:pt>
                <c:pt idx="67">
                  <c:v>0.28596294893332891</c:v>
                </c:pt>
                <c:pt idx="68">
                  <c:v>0.30503607276165445</c:v>
                </c:pt>
                <c:pt idx="69">
                  <c:v>0.32518041988955132</c:v>
                </c:pt>
                <c:pt idx="70">
                  <c:v>0.34638253672043118</c:v>
                </c:pt>
                <c:pt idx="71">
                  <c:v>0.36861343604475627</c:v>
                </c:pt>
                <c:pt idx="72">
                  <c:v>0.39182696785817483</c:v>
                </c:pt>
                <c:pt idx="73">
                  <c:v>0.41595853553628126</c:v>
                </c:pt>
                <c:pt idx="74">
                  <c:v>0.44092429482244061</c:v>
                </c:pt>
                <c:pt idx="75">
                  <c:v>0.46662096911080109</c:v>
                </c:pt>
                <c:pt idx="76">
                  <c:v>0.49292639696842466</c:v>
                </c:pt>
                <c:pt idx="77">
                  <c:v>0.51970089527208707</c:v>
                </c:pt>
                <c:pt idx="78">
                  <c:v>0.54678947408705991</c:v>
                </c:pt>
                <c:pt idx="79">
                  <c:v>0.57402488011736974</c:v>
                </c:pt>
                <c:pt idx="80">
                  <c:v>0.60123137923474457</c:v>
                </c:pt>
                <c:pt idx="81">
                  <c:v>0.62822912229993155</c:v>
                </c:pt>
                <c:pt idx="82">
                  <c:v>0.6548388804212123</c:v>
                </c:pt>
                <c:pt idx="83">
                  <c:v>0.68088689399032754</c:v>
                </c:pt>
                <c:pt idx="84">
                  <c:v>0.70620956071037466</c:v>
                </c:pt>
                <c:pt idx="85">
                  <c:v>0.73065769487370091</c:v>
                </c:pt>
                <c:pt idx="86">
                  <c:v>0.75410012313012909</c:v>
                </c:pt>
                <c:pt idx="87">
                  <c:v>0.77642643689168866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'Function Resolution'!$K$9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Resolution'!$K$10:$K$97</c:f>
              <c:numCache>
                <c:formatCode>0.00E+00</c:formatCode>
                <c:ptCount val="88"/>
                <c:pt idx="0">
                  <c:v>4.9846488973145545E-2</c:v>
                </c:pt>
                <c:pt idx="1">
                  <c:v>4.7533518569677073E-2</c:v>
                </c:pt>
                <c:pt idx="2">
                  <c:v>4.5461068818061168E-2</c:v>
                </c:pt>
                <c:pt idx="3">
                  <c:v>4.3606358930203738E-2</c:v>
                </c:pt>
                <c:pt idx="4">
                  <c:v>4.1949358398833313E-2</c:v>
                </c:pt>
                <c:pt idx="5">
                  <c:v>4.0472470666944732E-2</c:v>
                </c:pt>
                <c:pt idx="6">
                  <c:v>3.9160255266846397E-2</c:v>
                </c:pt>
                <c:pt idx="7">
                  <c:v>3.7999184478383262E-2</c:v>
                </c:pt>
                <c:pt idx="8">
                  <c:v>3.697743078984779E-2</c:v>
                </c:pt>
                <c:pt idx="9">
                  <c:v>3.608468173545188E-2</c:v>
                </c:pt>
                <c:pt idx="10">
                  <c:v>3.5311978998367632E-2</c:v>
                </c:pt>
                <c:pt idx="11">
                  <c:v>3.4651578987325696E-2</c:v>
                </c:pt>
                <c:pt idx="12">
                  <c:v>3.4096832404255012E-2</c:v>
                </c:pt>
                <c:pt idx="13">
                  <c:v>3.364208061247756E-2</c:v>
                </c:pt>
                <c:pt idx="14">
                  <c:v>3.3282566885206685E-2</c:v>
                </c:pt>
                <c:pt idx="15">
                  <c:v>3.3014360860703126E-2</c:v>
                </c:pt>
                <c:pt idx="16">
                  <c:v>3.2834294753180032E-2</c:v>
                </c:pt>
                <c:pt idx="17">
                  <c:v>3.273991006821466E-2</c:v>
                </c:pt>
                <c:pt idx="18">
                  <c:v>3.2729413749385795E-2</c:v>
                </c:pt>
                <c:pt idx="19">
                  <c:v>3.2801642840807256E-2</c:v>
                </c:pt>
                <c:pt idx="20">
                  <c:v>3.2956036889940733E-2</c:v>
                </c:pt>
                <c:pt idx="21">
                  <c:v>3.3192617438318979E-2</c:v>
                </c:pt>
                <c:pt idx="22">
                  <c:v>3.351197405623061E-2</c:v>
                </c:pt>
                <c:pt idx="23">
                  <c:v>3.3915256472497823E-2</c:v>
                </c:pt>
                <c:pt idx="24">
                  <c:v>3.440417243349194E-2</c:v>
                </c:pt>
                <c:pt idx="25">
                  <c:v>3.4980990997530895E-2</c:v>
                </c:pt>
                <c:pt idx="26">
                  <c:v>3.5648551032596801E-2</c:v>
                </c:pt>
                <c:pt idx="27">
                  <c:v>3.641027473745246E-2</c:v>
                </c:pt>
                <c:pt idx="28">
                  <c:v>3.7270186049008967E-2</c:v>
                </c:pt>
                <c:pt idx="29">
                  <c:v>3.8232933832200014E-2</c:v>
                </c:pt>
                <c:pt idx="30">
                  <c:v>3.9303819772357182E-2</c:v>
                </c:pt>
                <c:pt idx="31">
                  <c:v>4.0488830903525133E-2</c:v>
                </c:pt>
                <c:pt idx="32">
                  <c:v>4.1794676708337995E-2</c:v>
                </c:pt>
                <c:pt idx="33">
                  <c:v>4.3228830714647122E-2</c:v>
                </c:pt>
                <c:pt idx="34">
                  <c:v>4.4799576489285918E-2</c:v>
                </c:pt>
                <c:pt idx="35">
                  <c:v>4.651605788797291E-2</c:v>
                </c:pt>
                <c:pt idx="36">
                  <c:v>4.8388333359705243E-2</c:v>
                </c:pt>
                <c:pt idx="37">
                  <c:v>5.0427434020894092E-2</c:v>
                </c:pt>
                <c:pt idx="38">
                  <c:v>5.2645425105221078E-2</c:v>
                </c:pt>
                <c:pt idx="39">
                  <c:v>5.5055470255516735E-2</c:v>
                </c:pt>
                <c:pt idx="40">
                  <c:v>5.7671897949128186E-2</c:v>
                </c:pt>
                <c:pt idx="41">
                  <c:v>6.0510269133093222E-2</c:v>
                </c:pt>
                <c:pt idx="42">
                  <c:v>6.3587444884482966E-2</c:v>
                </c:pt>
                <c:pt idx="43">
                  <c:v>6.6921652598944448E-2</c:v>
                </c:pt>
                <c:pt idx="44">
                  <c:v>7.0532548841382131E-2</c:v>
                </c:pt>
                <c:pt idx="45">
                  <c:v>7.4441276562161249E-2</c:v>
                </c:pt>
                <c:pt idx="46">
                  <c:v>7.8670513886736224E-2</c:v>
                </c:pt>
                <c:pt idx="47">
                  <c:v>8.3244511124875187E-2</c:v>
                </c:pt>
                <c:pt idx="48">
                  <c:v>8.8189112019513488E-2</c:v>
                </c:pt>
                <c:pt idx="49">
                  <c:v>9.3531754571124184E-2</c:v>
                </c:pt>
                <c:pt idx="50">
                  <c:v>9.9301446043983541E-2</c:v>
                </c:pt>
                <c:pt idx="51">
                  <c:v>0.10552870600667572</c:v>
                </c:pt>
                <c:pt idx="52">
                  <c:v>0.11224547051193749</c:v>
                </c:pt>
                <c:pt idx="53">
                  <c:v>0.11948494982467511</c:v>
                </c:pt>
                <c:pt idx="54">
                  <c:v>0.12728143152115667</c:v>
                </c:pt>
                <c:pt idx="55">
                  <c:v>0.13567002038383291</c:v>
                </c:pt>
                <c:pt idx="56">
                  <c:v>0.14468630640050412</c:v>
                </c:pt>
                <c:pt idx="57">
                  <c:v>0.15436595245790052</c:v>
                </c:pt>
                <c:pt idx="58">
                  <c:v>0.16474419412906505</c:v>
                </c:pt>
                <c:pt idx="59">
                  <c:v>0.17585524543369754</c:v>
                </c:pt>
                <c:pt idx="60">
                  <c:v>0.18773160674580189</c:v>
                </c:pt>
                <c:pt idx="61">
                  <c:v>0.20040327426728041</c:v>
                </c:pt>
                <c:pt idx="62">
                  <c:v>0.2138968547825896</c:v>
                </c:pt>
                <c:pt idx="63">
                  <c:v>0.22823459480593819</c:v>
                </c:pt>
                <c:pt idx="64">
                  <c:v>0.24343333969199138</c:v>
                </c:pt>
                <c:pt idx="65">
                  <c:v>0.25950344565091937</c:v>
                </c:pt>
                <c:pt idx="66">
                  <c:v>0.27644767559091621</c:v>
                </c:pt>
                <c:pt idx="67">
                  <c:v>0.2942601178408753</c:v>
                </c:pt>
                <c:pt idx="68">
                  <c:v>0.31292517444380413</c:v>
                </c:pt>
                <c:pt idx="69">
                  <c:v>0.33241667206137587</c:v>
                </c:pt>
                <c:pt idx="70">
                  <c:v>0.35269715268448182</c:v>
                </c:pt>
                <c:pt idx="71">
                  <c:v>0.37371740236675288</c:v>
                </c:pt>
                <c:pt idx="72">
                  <c:v>0.39541627323571066</c:v>
                </c:pt>
                <c:pt idx="73">
                  <c:v>0.41772084646134955</c:v>
                </c:pt>
                <c:pt idx="74">
                  <c:v>0.4405469714171778</c:v>
                </c:pt>
                <c:pt idx="75">
                  <c:v>0.46380019919547627</c:v>
                </c:pt>
                <c:pt idx="76">
                  <c:v>0.48737710775790544</c:v>
                </c:pt>
                <c:pt idx="77">
                  <c:v>0.51116699271975241</c:v>
                </c:pt>
                <c:pt idx="78">
                  <c:v>0.53505387397988924</c:v>
                </c:pt>
                <c:pt idx="79">
                  <c:v>0.55891874632321448</c:v>
                </c:pt>
                <c:pt idx="80">
                  <c:v>0.58264198398029066</c:v>
                </c:pt>
                <c:pt idx="81">
                  <c:v>0.60610579690343369</c:v>
                </c:pt>
                <c:pt idx="82">
                  <c:v>0.62919663162047501</c:v>
                </c:pt>
                <c:pt idx="83">
                  <c:v>0.65180741258224228</c:v>
                </c:pt>
                <c:pt idx="84">
                  <c:v>0.67383953066122904</c:v>
                </c:pt>
                <c:pt idx="85">
                  <c:v>0.69520450276233403</c:v>
                </c:pt>
                <c:pt idx="86">
                  <c:v>0.71582524855703977</c:v>
                </c:pt>
                <c:pt idx="87">
                  <c:v>0.73563695491260683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'Function Resolution'!$L$9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Resolution'!$L$10:$L$97</c:f>
              <c:numCache>
                <c:formatCode>0.00E+00</c:formatCode>
                <c:ptCount val="88"/>
                <c:pt idx="0">
                  <c:v>4.3888566564149613E-2</c:v>
                </c:pt>
                <c:pt idx="1">
                  <c:v>4.316951620825004E-2</c:v>
                </c:pt>
                <c:pt idx="2">
                  <c:v>4.2459616782172672E-2</c:v>
                </c:pt>
                <c:pt idx="3">
                  <c:v>4.1764261320263799E-2</c:v>
                </c:pt>
                <c:pt idx="4">
                  <c:v>4.1088344172340648E-2</c:v>
                </c:pt>
                <c:pt idx="5">
                  <c:v>4.0436292456755306E-2</c:v>
                </c:pt>
                <c:pt idx="6">
                  <c:v>3.9812101654848997E-2</c:v>
                </c:pt>
                <c:pt idx="7">
                  <c:v>3.9219374253203411E-2</c:v>
                </c:pt>
                <c:pt idx="8">
                  <c:v>3.8661360490301326E-2</c:v>
                </c:pt>
                <c:pt idx="9">
                  <c:v>3.8141000412931496E-2</c:v>
                </c:pt>
                <c:pt idx="10">
                  <c:v>3.7660966591332772E-2</c:v>
                </c:pt>
                <c:pt idx="11">
                  <c:v>3.7223706977980719E-2</c:v>
                </c:pt>
                <c:pt idx="12">
                  <c:v>3.6831487521199517E-2</c:v>
                </c:pt>
                <c:pt idx="13">
                  <c:v>3.6486434260273863E-2</c:v>
                </c:pt>
                <c:pt idx="14">
                  <c:v>3.6190574732876665E-2</c:v>
                </c:pt>
                <c:pt idx="15">
                  <c:v>3.5945878618357748E-2</c:v>
                </c:pt>
                <c:pt idx="16">
                  <c:v>3.5754297622081398E-2</c:v>
                </c:pt>
                <c:pt idx="17">
                  <c:v>3.5617804677165375E-2</c:v>
                </c:pt>
                <c:pt idx="18">
                  <c:v>3.5538432601474053E-2</c:v>
                </c:pt>
                <c:pt idx="19">
                  <c:v>3.5518312400469106E-2</c:v>
                </c:pt>
                <c:pt idx="20">
                  <c:v>3.5559711451488792E-2</c:v>
                </c:pt>
                <c:pt idx="21">
                  <c:v>3.5665071843150507E-2</c:v>
                </c:pt>
                <c:pt idx="22">
                  <c:v>3.5837049175716638E-2</c:v>
                </c:pt>
                <c:pt idx="23">
                  <c:v>3.6078552155169905E-2</c:v>
                </c:pt>
                <c:pt idx="24">
                  <c:v>3.6392783335987597E-2</c:v>
                </c:pt>
                <c:pt idx="25">
                  <c:v>3.6783281385547914E-2</c:v>
                </c:pt>
                <c:pt idx="26">
                  <c:v>3.7253965256865744E-2</c:v>
                </c:pt>
                <c:pt idx="27">
                  <c:v>3.780918066576288E-2</c:v>
                </c:pt>
                <c:pt idx="28">
                  <c:v>3.845374927311801E-2</c:v>
                </c:pt>
                <c:pt idx="29">
                  <c:v>3.9193020971608615E-2</c:v>
                </c:pt>
                <c:pt idx="30">
                  <c:v>4.0032929667988985E-2</c:v>
                </c:pt>
                <c:pt idx="31">
                  <c:v>4.0980052934558274E-2</c:v>
                </c:pt>
                <c:pt idx="32">
                  <c:v>4.2041675874563172E-2</c:v>
                </c:pt>
                <c:pt idx="33">
                  <c:v>4.3225859502641378E-2</c:v>
                </c:pt>
                <c:pt idx="34">
                  <c:v>4.4541513879044668E-2</c:v>
                </c:pt>
                <c:pt idx="35">
                  <c:v>4.5998476150333034E-2</c:v>
                </c:pt>
                <c:pt idx="36">
                  <c:v>4.7607593533562059E-2</c:v>
                </c:pt>
                <c:pt idx="37">
                  <c:v>4.9380811128570075E-2</c:v>
                </c:pt>
                <c:pt idx="38">
                  <c:v>5.1331264245514263E-2</c:v>
                </c:pt>
                <c:pt idx="39">
                  <c:v>5.3473374682713189E-2</c:v>
                </c:pt>
                <c:pt idx="40">
                  <c:v>5.5822950072344141E-2</c:v>
                </c:pt>
                <c:pt idx="41">
                  <c:v>5.8397285016738659E-2</c:v>
                </c:pt>
                <c:pt idx="42">
                  <c:v>6.1215262253292199E-2</c:v>
                </c:pt>
                <c:pt idx="43">
                  <c:v>6.4297451498500843E-2</c:v>
                </c:pt>
                <c:pt idx="44">
                  <c:v>6.7666202919174176E-2</c:v>
                </c:pt>
                <c:pt idx="45">
                  <c:v>7.1345731351191946E-2</c:v>
                </c:pt>
                <c:pt idx="46">
                  <c:v>7.5362186426801481E-2</c:v>
                </c:pt>
                <c:pt idx="47">
                  <c:v>7.9743702680163744E-2</c:v>
                </c:pt>
                <c:pt idx="48">
                  <c:v>8.4520422486945704E-2</c:v>
                </c:pt>
                <c:pt idx="49">
                  <c:v>8.9724483380130796E-2</c:v>
                </c:pt>
                <c:pt idx="50">
                  <c:v>9.5389959912371813E-2</c:v>
                </c:pt>
                <c:pt idx="51">
                  <c:v>0.10155274887091104</c:v>
                </c:pt>
                <c:pt idx="52">
                  <c:v>0.10825038539050139</c:v>
                </c:pt>
                <c:pt idx="53">
                  <c:v>0.11552177648535297</c:v>
                </c:pt>
                <c:pt idx="54">
                  <c:v>0.12340683790642007</c:v>
                </c:pt>
                <c:pt idx="55">
                  <c:v>0.13194602024200089</c:v>
                </c:pt>
                <c:pt idx="56">
                  <c:v>0.14117971107491034</c:v>
                </c:pt>
                <c:pt idx="57">
                  <c:v>0.15114750207666799</c:v>
                </c:pt>
                <c:pt idx="58">
                  <c:v>0.16188731345807122</c:v>
                </c:pt>
                <c:pt idx="59">
                  <c:v>0.1734343734858137</c:v>
                </c:pt>
                <c:pt idx="60">
                  <c:v>0.18582005802988444</c:v>
                </c:pt>
                <c:pt idx="61">
                  <c:v>0.19907060441367974</c:v>
                </c:pt>
                <c:pt idx="62">
                  <c:v>0.2132057250885242</c:v>
                </c:pt>
                <c:pt idx="63">
                  <c:v>0.22823715946638573</c:v>
                </c:pt>
                <c:pt idx="64">
                  <c:v>0.24416721590391671</c:v>
                </c:pt>
                <c:pt idx="65">
                  <c:v>0.2609873692512657</c:v>
                </c:pt>
                <c:pt idx="66">
                  <c:v>0.27867699111576427</c:v>
                </c:pt>
                <c:pt idx="67">
                  <c:v>0.29720229832353678</c:v>
                </c:pt>
                <c:pt idx="68">
                  <c:v>0.31651560816289237</c:v>
                </c:pt>
                <c:pt idx="69">
                  <c:v>0.33655498517633842</c:v>
                </c:pt>
                <c:pt idx="70">
                  <c:v>0.35724435230351498</c:v>
                </c:pt>
                <c:pt idx="71">
                  <c:v>0.37849411862087473</c:v>
                </c:pt>
                <c:pt idx="72">
                  <c:v>0.40020234739273219</c:v>
                </c:pt>
                <c:pt idx="73">
                  <c:v>0.42225645346705887</c:v>
                </c:pt>
                <c:pt idx="74">
                  <c:v>0.44453538119641145</c:v>
                </c:pt>
                <c:pt idx="75">
                  <c:v>0.46691217688340181</c:v>
                </c:pt>
                <c:pt idx="76">
                  <c:v>0.48925683744532689</c:v>
                </c:pt>
                <c:pt idx="77">
                  <c:v>0.51143929348412964</c:v>
                </c:pt>
                <c:pt idx="78">
                  <c:v>0.53333237321332827</c:v>
                </c:pt>
                <c:pt idx="79">
                  <c:v>0.55481459524039278</c:v>
                </c:pt>
                <c:pt idx="80">
                  <c:v>0.57577265279394152</c:v>
                </c:pt>
                <c:pt idx="81">
                  <c:v>0.59610347768449834</c:v>
                </c:pt>
                <c:pt idx="82">
                  <c:v>0.61571580581495999</c:v>
                </c:pt>
                <c:pt idx="83">
                  <c:v>0.63453120336414659</c:v>
                </c:pt>
                <c:pt idx="84">
                  <c:v>0.65248454970354164</c:v>
                </c:pt>
                <c:pt idx="85">
                  <c:v>0.66952400603428419</c:v>
                </c:pt>
                <c:pt idx="86">
                  <c:v>0.68561052496743879</c:v>
                </c:pt>
                <c:pt idx="87">
                  <c:v>0.70071697431278945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'Function Resolution'!$M$9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Resolution'!$M$10:$M$97</c:f>
              <c:numCache>
                <c:formatCode>0.00E+00</c:formatCode>
                <c:ptCount val="88"/>
                <c:pt idx="0">
                  <c:v>2.3648987235148505E-2</c:v>
                </c:pt>
                <c:pt idx="1">
                  <c:v>2.8500217226233707E-2</c:v>
                </c:pt>
                <c:pt idx="2">
                  <c:v>3.3264616810825633E-2</c:v>
                </c:pt>
                <c:pt idx="3">
                  <c:v>3.7724038011503008E-2</c:v>
                </c:pt>
                <c:pt idx="4">
                  <c:v>4.1694431117462565E-2</c:v>
                </c:pt>
                <c:pt idx="5">
                  <c:v>4.5040149290879031E-2</c:v>
                </c:pt>
                <c:pt idx="6">
                  <c:v>4.7679747040712393E-2</c:v>
                </c:pt>
                <c:pt idx="7">
                  <c:v>4.958441802485359E-2</c:v>
                </c:pt>
                <c:pt idx="8">
                  <c:v>5.0771149770648033E-2</c:v>
                </c:pt>
                <c:pt idx="9">
                  <c:v>5.129287203191378E-2</c:v>
                </c:pt>
                <c:pt idx="10">
                  <c:v>5.1227593396792254E-2</c:v>
                </c:pt>
                <c:pt idx="11">
                  <c:v>5.0668014225655637E-2</c:v>
                </c:pt>
                <c:pt idx="12">
                  <c:v>4.9712560131238967E-2</c:v>
                </c:pt>
                <c:pt idx="13">
                  <c:v>4.8458305026932609E-2</c:v>
                </c:pt>
                <c:pt idx="14">
                  <c:v>4.6995889832665658E-2</c:v>
                </c:pt>
                <c:pt idx="15">
                  <c:v>4.540629752880472E-2</c:v>
                </c:pt>
                <c:pt idx="16">
                  <c:v>4.375920321232523E-2</c:v>
                </c:pt>
                <c:pt idx="17">
                  <c:v>4.211255720854451E-2</c:v>
                </c:pt>
                <c:pt idx="18">
                  <c:v>4.0513056883766815E-2</c:v>
                </c:pt>
                <c:pt idx="19">
                  <c:v>3.8997197373547968E-2</c:v>
                </c:pt>
                <c:pt idx="20">
                  <c:v>3.7592645449510124E-2</c:v>
                </c:pt>
                <c:pt idx="21">
                  <c:v>3.6319740979223414E-2</c:v>
                </c:pt>
                <c:pt idx="22">
                  <c:v>3.5192987951081993E-2</c:v>
                </c:pt>
                <c:pt idx="23">
                  <c:v>3.4222446652952446E-2</c:v>
                </c:pt>
                <c:pt idx="24">
                  <c:v>3.3414978069882313E-2</c:v>
                </c:pt>
                <c:pt idx="25">
                  <c:v>3.2775320722462059E-2</c:v>
                </c:pt>
                <c:pt idx="26">
                  <c:v>3.2307000068750799E-2</c:v>
                </c:pt>
                <c:pt idx="27">
                  <c:v>3.2013082897536842E-2</c:v>
                </c:pt>
                <c:pt idx="28">
                  <c:v>3.1896795642447726E-2</c:v>
                </c:pt>
                <c:pt idx="29">
                  <c:v>3.1962027894094081E-2</c:v>
                </c:pt>
                <c:pt idx="30">
                  <c:v>3.2213741948481374E-2</c:v>
                </c:pt>
                <c:pt idx="31">
                  <c:v>3.2658307051198363E-2</c:v>
                </c:pt>
                <c:pt idx="32">
                  <c:v>3.3303773824913861E-2</c:v>
                </c:pt>
                <c:pt idx="33">
                  <c:v>3.4160100698490826E-2</c:v>
                </c:pt>
                <c:pt idx="34">
                  <c:v>3.5239340294967579E-2</c:v>
                </c:pt>
                <c:pt idx="35">
                  <c:v>3.6555789856255211E-2</c:v>
                </c:pt>
                <c:pt idx="36">
                  <c:v>3.8126105978439087E-2</c:v>
                </c:pt>
                <c:pt idx="37">
                  <c:v>3.9969380261594467E-2</c:v>
                </c:pt>
                <c:pt idx="38">
                  <c:v>4.2107169002176939E-2</c:v>
                </c:pt>
                <c:pt idx="39">
                  <c:v>4.456346686631233E-2</c:v>
                </c:pt>
                <c:pt idx="40">
                  <c:v>4.7364611726624768E-2</c:v>
                </c:pt>
                <c:pt idx="41">
                  <c:v>5.0539105744361178E-2</c:v>
                </c:pt>
                <c:pt idx="42">
                  <c:v>5.4117336634132152E-2</c:v>
                </c:pt>
                <c:pt idx="43">
                  <c:v>5.81311832381778E-2</c:v>
                </c:pt>
                <c:pt idx="44">
                  <c:v>6.2613491491902512E-2</c:v>
                </c:pt>
                <c:pt idx="45">
                  <c:v>6.7597411022948861E-2</c:v>
                </c:pt>
                <c:pt idx="46">
                  <c:v>7.3115589371341161E-2</c:v>
                </c:pt>
                <c:pt idx="47">
                  <c:v>7.919923037089098E-2</c:v>
                </c:pt>
                <c:pt idx="48">
                  <c:v>8.5877035543233393E-2</c:v>
                </c:pt>
                <c:pt idx="49">
                  <c:v>9.3174061988974363E-2</c:v>
                </c:pt>
                <c:pt idx="50">
                  <c:v>0.10111054629496841</c:v>
                </c:pt>
                <c:pt idx="51">
                  <c:v>0.10970075996990158</c:v>
                </c:pt>
                <c:pt idx="52">
                  <c:v>0.11895197595817082</c:v>
                </c:pt>
                <c:pt idx="53">
                  <c:v>0.12886363565111492</c:v>
                </c:pt>
                <c:pt idx="54">
                  <c:v>0.13942680929853485</c:v>
                </c:pt>
                <c:pt idx="55">
                  <c:v>0.15062403799996638</c:v>
                </c:pt>
                <c:pt idx="56">
                  <c:v>0.16242963152720796</c:v>
                </c:pt>
                <c:pt idx="57">
                  <c:v>0.17481047329334362</c:v>
                </c:pt>
                <c:pt idx="58">
                  <c:v>0.18772735342249847</c:v>
                </c:pt>
                <c:pt idx="59">
                  <c:v>0.20113681599048311</c:v>
                </c:pt>
                <c:pt idx="60">
                  <c:v>0.21499347095284124</c:v>
                </c:pt>
                <c:pt idx="61">
                  <c:v>0.22925268923499412</c:v>
                </c:pt>
                <c:pt idx="62">
                  <c:v>0.24387357468015883</c:v>
                </c:pt>
                <c:pt idx="63">
                  <c:v>0.25882209162558317</c:v>
                </c:pt>
                <c:pt idx="64">
                  <c:v>0.27407422270058068</c:v>
                </c:pt>
                <c:pt idx="65">
                  <c:v>0.2896190369777335</c:v>
                </c:pt>
                <c:pt idx="66">
                  <c:v>0.30546156098733929</c:v>
                </c:pt>
                <c:pt idx="67">
                  <c:v>0.32162535995336716</c:v>
                </c:pt>
                <c:pt idx="68">
                  <c:v>0.33815474850909572</c:v>
                </c:pt>
                <c:pt idx="69">
                  <c:v>0.35511655305518286</c:v>
                </c:pt>
                <c:pt idx="70">
                  <c:v>0.37260133542858492</c:v>
                </c:pt>
                <c:pt idx="71">
                  <c:v>0.39072395301557861</c:v>
                </c:pt>
                <c:pt idx="72">
                  <c:v>0.40962326707814778</c:v>
                </c:pt>
                <c:pt idx="73">
                  <c:v>0.42946071234414934</c:v>
                </c:pt>
                <c:pt idx="74">
                  <c:v>0.45041730187756579</c:v>
                </c:pt>
                <c:pt idx="75">
                  <c:v>0.47268846169931233</c:v>
                </c:pt>
                <c:pt idx="76">
                  <c:v>0.49647588060841041</c:v>
                </c:pt>
                <c:pt idx="77">
                  <c:v>0.52197535590210908</c:v>
                </c:pt>
                <c:pt idx="78">
                  <c:v>0.54935948934410328</c:v>
                </c:pt>
                <c:pt idx="79">
                  <c:v>0.5787541768140898</c:v>
                </c:pt>
                <c:pt idx="80">
                  <c:v>0.61020835817635011</c:v>
                </c:pt>
                <c:pt idx="81">
                  <c:v>0.64365774281906396</c:v>
                </c:pt>
                <c:pt idx="82">
                  <c:v>0.67888548634175327</c:v>
                </c:pt>
                <c:pt idx="83">
                  <c:v>0.7154861346436916</c:v>
                </c:pt>
                <c:pt idx="84">
                  <c:v>0.75284306261414391</c:v>
                </c:pt>
                <c:pt idx="85">
                  <c:v>0.79013262043498222</c:v>
                </c:pt>
                <c:pt idx="86">
                  <c:v>0.82636772180589646</c:v>
                </c:pt>
                <c:pt idx="87">
                  <c:v>0.86048697200957003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645600"/>
        <c:axId val="338787792"/>
      </c:lineChart>
      <c:catAx>
        <c:axId val="17964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787792"/>
        <c:crosses val="autoZero"/>
        <c:auto val="1"/>
        <c:lblAlgn val="ctr"/>
        <c:lblOffset val="100"/>
        <c:noMultiLvlLbl val="0"/>
      </c:catAx>
      <c:valAx>
        <c:axId val="3387877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4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Male Barely Data and</a:t>
            </a:r>
            <a:r>
              <a:rPr lang="en-GB" sz="1200" baseline="0"/>
              <a:t> Function Lines</a:t>
            </a:r>
            <a:endParaRPr lang="en-GB" sz="1200"/>
          </a:p>
        </c:rich>
      </c:tx>
      <c:layout>
        <c:manualLayout>
          <c:xMode val="edge"/>
          <c:yMode val="edge"/>
          <c:x val="0.17373168547975465"/>
          <c:y val="3.00375429867987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'Function Resolution'!$N$9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Resolution'!$N$10:$N$97</c:f>
              <c:numCache>
                <c:formatCode>0.00%</c:formatCode>
                <c:ptCount val="88"/>
                <c:pt idx="0">
                  <c:v>0.34782608695652173</c:v>
                </c:pt>
                <c:pt idx="1">
                  <c:v>0.2878787878787879</c:v>
                </c:pt>
                <c:pt idx="2">
                  <c:v>0.36842105263157893</c:v>
                </c:pt>
                <c:pt idx="3">
                  <c:v>0.36923076923076925</c:v>
                </c:pt>
                <c:pt idx="4">
                  <c:v>0.27272727272727271</c:v>
                </c:pt>
                <c:pt idx="5">
                  <c:v>0.2982456140350877</c:v>
                </c:pt>
                <c:pt idx="6">
                  <c:v>0.31578947368421051</c:v>
                </c:pt>
                <c:pt idx="7">
                  <c:v>0.26865671641791045</c:v>
                </c:pt>
                <c:pt idx="8">
                  <c:v>0.24444444444444444</c:v>
                </c:pt>
                <c:pt idx="9">
                  <c:v>0.35294117647058826</c:v>
                </c:pt>
                <c:pt idx="10">
                  <c:v>0.36842105263157893</c:v>
                </c:pt>
                <c:pt idx="11">
                  <c:v>0.30909090909090908</c:v>
                </c:pt>
                <c:pt idx="12">
                  <c:v>0.17073170731707318</c:v>
                </c:pt>
                <c:pt idx="13">
                  <c:v>0.28000000000000003</c:v>
                </c:pt>
                <c:pt idx="14">
                  <c:v>0.11627906976744186</c:v>
                </c:pt>
                <c:pt idx="15">
                  <c:v>0.16666666666666666</c:v>
                </c:pt>
                <c:pt idx="16">
                  <c:v>0.21052631578947367</c:v>
                </c:pt>
                <c:pt idx="17">
                  <c:v>0.1111111111111111</c:v>
                </c:pt>
                <c:pt idx="18">
                  <c:v>6.6666666666666666E-2</c:v>
                </c:pt>
                <c:pt idx="19">
                  <c:v>0.1</c:v>
                </c:pt>
                <c:pt idx="20">
                  <c:v>0.16981132075471697</c:v>
                </c:pt>
                <c:pt idx="21">
                  <c:v>6.8181818181818177E-2</c:v>
                </c:pt>
                <c:pt idx="22">
                  <c:v>5.8823529411764705E-2</c:v>
                </c:pt>
                <c:pt idx="23">
                  <c:v>7.6923076923076927E-2</c:v>
                </c:pt>
                <c:pt idx="24">
                  <c:v>0.06</c:v>
                </c:pt>
                <c:pt idx="25">
                  <c:v>2.3255813953488372E-2</c:v>
                </c:pt>
                <c:pt idx="26">
                  <c:v>0</c:v>
                </c:pt>
                <c:pt idx="27">
                  <c:v>3.1746031746031744E-2</c:v>
                </c:pt>
                <c:pt idx="28">
                  <c:v>4.7619047619047616E-2</c:v>
                </c:pt>
                <c:pt idx="29">
                  <c:v>9.8039215686274508E-2</c:v>
                </c:pt>
                <c:pt idx="30">
                  <c:v>9.6153846153846159E-2</c:v>
                </c:pt>
                <c:pt idx="31">
                  <c:v>3.5714285714285712E-2</c:v>
                </c:pt>
                <c:pt idx="32">
                  <c:v>3.6363636363636362E-2</c:v>
                </c:pt>
                <c:pt idx="33">
                  <c:v>0.1111111111111111</c:v>
                </c:pt>
                <c:pt idx="34">
                  <c:v>3.5087719298245612E-2</c:v>
                </c:pt>
                <c:pt idx="35">
                  <c:v>9.4339622641509441E-2</c:v>
                </c:pt>
                <c:pt idx="36">
                  <c:v>0.10169491525423729</c:v>
                </c:pt>
                <c:pt idx="37">
                  <c:v>8.0645161290322578E-2</c:v>
                </c:pt>
                <c:pt idx="38">
                  <c:v>0.1044776119402985</c:v>
                </c:pt>
                <c:pt idx="39">
                  <c:v>0.11594202898550725</c:v>
                </c:pt>
                <c:pt idx="40">
                  <c:v>3.7037037037037035E-2</c:v>
                </c:pt>
                <c:pt idx="41">
                  <c:v>5.0847457627118647E-2</c:v>
                </c:pt>
                <c:pt idx="42">
                  <c:v>1.7857142857142856E-2</c:v>
                </c:pt>
                <c:pt idx="43">
                  <c:v>0.08</c:v>
                </c:pt>
                <c:pt idx="44">
                  <c:v>0.05</c:v>
                </c:pt>
                <c:pt idx="45">
                  <c:v>5.1724137931034482E-2</c:v>
                </c:pt>
                <c:pt idx="46">
                  <c:v>5.5555555555555552E-2</c:v>
                </c:pt>
                <c:pt idx="47">
                  <c:v>0.140625</c:v>
                </c:pt>
                <c:pt idx="48">
                  <c:v>0.12162162162162163</c:v>
                </c:pt>
                <c:pt idx="49">
                  <c:v>0.11475409836065574</c:v>
                </c:pt>
                <c:pt idx="50">
                  <c:v>0.1</c:v>
                </c:pt>
                <c:pt idx="51">
                  <c:v>0.19354838709677419</c:v>
                </c:pt>
                <c:pt idx="52">
                  <c:v>7.6923076923076927E-2</c:v>
                </c:pt>
                <c:pt idx="53">
                  <c:v>6.25E-2</c:v>
                </c:pt>
                <c:pt idx="54">
                  <c:v>0.1</c:v>
                </c:pt>
                <c:pt idx="55">
                  <c:v>0.23809523809523808</c:v>
                </c:pt>
                <c:pt idx="56">
                  <c:v>0.26666666666666666</c:v>
                </c:pt>
                <c:pt idx="57">
                  <c:v>0.171875</c:v>
                </c:pt>
                <c:pt idx="58">
                  <c:v>0.29230769230769232</c:v>
                </c:pt>
                <c:pt idx="59">
                  <c:v>0.24242424242424243</c:v>
                </c:pt>
                <c:pt idx="60">
                  <c:v>0.24731182795698925</c:v>
                </c:pt>
                <c:pt idx="61">
                  <c:v>0.26865671641791045</c:v>
                </c:pt>
                <c:pt idx="62">
                  <c:v>0.3235294117647059</c:v>
                </c:pt>
                <c:pt idx="63">
                  <c:v>0.34615384615384615</c:v>
                </c:pt>
                <c:pt idx="64">
                  <c:v>0.34426229508196721</c:v>
                </c:pt>
                <c:pt idx="65">
                  <c:v>0.30612244897959184</c:v>
                </c:pt>
                <c:pt idx="66">
                  <c:v>0.2807017543859649</c:v>
                </c:pt>
                <c:pt idx="67">
                  <c:v>0.35849056603773582</c:v>
                </c:pt>
                <c:pt idx="68">
                  <c:v>0.29090909090909089</c:v>
                </c:pt>
                <c:pt idx="69">
                  <c:v>0.43902439024390244</c:v>
                </c:pt>
                <c:pt idx="70">
                  <c:v>0.38095238095238093</c:v>
                </c:pt>
                <c:pt idx="71">
                  <c:v>0.33333333333333331</c:v>
                </c:pt>
                <c:pt idx="72">
                  <c:v>0.42553191489361702</c:v>
                </c:pt>
                <c:pt idx="73">
                  <c:v>0.375</c:v>
                </c:pt>
                <c:pt idx="74">
                  <c:v>0.36363636363636365</c:v>
                </c:pt>
                <c:pt idx="75">
                  <c:v>0.29629629629629628</c:v>
                </c:pt>
                <c:pt idx="76">
                  <c:v>0.28125</c:v>
                </c:pt>
                <c:pt idx="77">
                  <c:v>0.42105263157894735</c:v>
                </c:pt>
                <c:pt idx="78">
                  <c:v>0.1875</c:v>
                </c:pt>
                <c:pt idx="79">
                  <c:v>0.29411764705882354</c:v>
                </c:pt>
                <c:pt idx="80">
                  <c:v>0.2</c:v>
                </c:pt>
                <c:pt idx="81">
                  <c:v>0.42857142857142855</c:v>
                </c:pt>
                <c:pt idx="82">
                  <c:v>0.2</c:v>
                </c:pt>
                <c:pt idx="83">
                  <c:v>0.3125</c:v>
                </c:pt>
                <c:pt idx="84">
                  <c:v>0.25</c:v>
                </c:pt>
                <c:pt idx="85">
                  <c:v>0.5</c:v>
                </c:pt>
                <c:pt idx="86">
                  <c:v>0.16666666666666666</c:v>
                </c:pt>
                <c:pt idx="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'Function Resolution'!$O$9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Resolution'!$O$10:$O$97</c:f>
              <c:numCache>
                <c:formatCode>General</c:formatCode>
                <c:ptCount val="88"/>
                <c:pt idx="0">
                  <c:v>0.16036046328208586</c:v>
                </c:pt>
                <c:pt idx="1">
                  <c:v>0.16104184396312793</c:v>
                </c:pt>
                <c:pt idx="2">
                  <c:v>0.16172556221099962</c:v>
                </c:pt>
                <c:pt idx="3">
                  <c:v>0.16241162130561324</c:v>
                </c:pt>
                <c:pt idx="4">
                  <c:v>0.16310002448943153</c:v>
                </c:pt>
                <c:pt idx="5">
                  <c:v>0.16379077496708316</c:v>
                </c:pt>
                <c:pt idx="6">
                  <c:v>0.16448387590497723</c:v>
                </c:pt>
                <c:pt idx="7">
                  <c:v>0.16517933043091679</c:v>
                </c:pt>
                <c:pt idx="8">
                  <c:v>0.1658771416337122</c:v>
                </c:pt>
                <c:pt idx="9">
                  <c:v>0.16657731256279326</c:v>
                </c:pt>
                <c:pt idx="10">
                  <c:v>0.16727984622782097</c:v>
                </c:pt>
                <c:pt idx="11">
                  <c:v>0.16798474559829857</c:v>
                </c:pt>
                <c:pt idx="12">
                  <c:v>0.16869201360318217</c:v>
                </c:pt>
                <c:pt idx="13">
                  <c:v>0.16940165313049033</c:v>
                </c:pt>
                <c:pt idx="14">
                  <c:v>0.17011366702691372</c:v>
                </c:pt>
                <c:pt idx="15">
                  <c:v>0.17082805809742371</c:v>
                </c:pt>
                <c:pt idx="16">
                  <c:v>0.17154482910488095</c:v>
                </c:pt>
                <c:pt idx="17">
                  <c:v>0.17226398276964303</c:v>
                </c:pt>
                <c:pt idx="18">
                  <c:v>0.17298552176917206</c:v>
                </c:pt>
                <c:pt idx="19">
                  <c:v>0.17370944873764171</c:v>
                </c:pt>
                <c:pt idx="20">
                  <c:v>0.17443576626554386</c:v>
                </c:pt>
                <c:pt idx="21">
                  <c:v>0.1751644768992951</c:v>
                </c:pt>
                <c:pt idx="22">
                  <c:v>0.17589558314084253</c:v>
                </c:pt>
                <c:pt idx="23">
                  <c:v>0.17662908744726988</c:v>
                </c:pt>
                <c:pt idx="24">
                  <c:v>0.17736499223040267</c:v>
                </c:pt>
                <c:pt idx="25">
                  <c:v>0.17810329985641388</c:v>
                </c:pt>
                <c:pt idx="26">
                  <c:v>0.17884401264542896</c:v>
                </c:pt>
                <c:pt idx="27">
                  <c:v>0.17958713287113079</c:v>
                </c:pt>
                <c:pt idx="28">
                  <c:v>0.18033266276036475</c:v>
                </c:pt>
                <c:pt idx="29">
                  <c:v>0.18108060449274341</c:v>
                </c:pt>
                <c:pt idx="30">
                  <c:v>0.18183096020025141</c:v>
                </c:pt>
                <c:pt idx="31">
                  <c:v>0.18258373196685024</c:v>
                </c:pt>
                <c:pt idx="32">
                  <c:v>0.18333892182808301</c:v>
                </c:pt>
                <c:pt idx="33">
                  <c:v>0.18409653177067944</c:v>
                </c:pt>
                <c:pt idx="34">
                  <c:v>0.18485656373216075</c:v>
                </c:pt>
                <c:pt idx="35">
                  <c:v>0.1856190196004448</c:v>
                </c:pt>
                <c:pt idx="36">
                  <c:v>0.1863839012134515</c:v>
                </c:pt>
                <c:pt idx="37">
                  <c:v>0.18715121035870813</c:v>
                </c:pt>
                <c:pt idx="38">
                  <c:v>0.18792094877295523</c:v>
                </c:pt>
                <c:pt idx="39">
                  <c:v>0.18869311814175269</c:v>
                </c:pt>
                <c:pt idx="40">
                  <c:v>0.18946772009908591</c:v>
                </c:pt>
                <c:pt idx="41">
                  <c:v>0.19024475622697265</c:v>
                </c:pt>
                <c:pt idx="42">
                  <c:v>0.1910242280550703</c:v>
                </c:pt>
                <c:pt idx="43">
                  <c:v>0.19180613706028313</c:v>
                </c:pt>
                <c:pt idx="44">
                  <c:v>0.19259048466637049</c:v>
                </c:pt>
                <c:pt idx="45">
                  <c:v>0.19337727224355553</c:v>
                </c:pt>
                <c:pt idx="46">
                  <c:v>0.19416650110813385</c:v>
                </c:pt>
                <c:pt idx="47">
                  <c:v>0.19495817252208378</c:v>
                </c:pt>
                <c:pt idx="48">
                  <c:v>0.19575228769267622</c:v>
                </c:pt>
                <c:pt idx="49">
                  <c:v>0.196548847772086</c:v>
                </c:pt>
                <c:pt idx="50">
                  <c:v>0.19734785385700332</c:v>
                </c:pt>
                <c:pt idx="51">
                  <c:v>0.19814930698824668</c:v>
                </c:pt>
                <c:pt idx="52">
                  <c:v>0.19895320815037557</c:v>
                </c:pt>
                <c:pt idx="53">
                  <c:v>0.19975955827130526</c:v>
                </c:pt>
                <c:pt idx="54">
                  <c:v>0.20056835822192126</c:v>
                </c:pt>
                <c:pt idx="55">
                  <c:v>0.20137960881569561</c:v>
                </c:pt>
                <c:pt idx="56">
                  <c:v>0.20219331080830369</c:v>
                </c:pt>
                <c:pt idx="57">
                  <c:v>0.20300946489724234</c:v>
                </c:pt>
                <c:pt idx="58">
                  <c:v>0.20382807172144823</c:v>
                </c:pt>
                <c:pt idx="59">
                  <c:v>0.20464913186091899</c:v>
                </c:pt>
                <c:pt idx="60">
                  <c:v>0.2054726458363334</c:v>
                </c:pt>
                <c:pt idx="61">
                  <c:v>0.20629861410867453</c:v>
                </c:pt>
                <c:pt idx="62">
                  <c:v>0.20712703707885291</c:v>
                </c:pt>
                <c:pt idx="63">
                  <c:v>0.207957915087332</c:v>
                </c:pt>
                <c:pt idx="64">
                  <c:v>0.20879124841375385</c:v>
                </c:pt>
                <c:pt idx="65">
                  <c:v>0.20962703727656737</c:v>
                </c:pt>
                <c:pt idx="66">
                  <c:v>0.21046528183265653</c:v>
                </c:pt>
                <c:pt idx="67">
                  <c:v>0.21130598217697194</c:v>
                </c:pt>
                <c:pt idx="68">
                  <c:v>0.21214913834216173</c:v>
                </c:pt>
                <c:pt idx="69">
                  <c:v>0.21299475029820616</c:v>
                </c:pt>
                <c:pt idx="70">
                  <c:v>0.21384281795205179</c:v>
                </c:pt>
                <c:pt idx="71">
                  <c:v>0.21469334114724922</c:v>
                </c:pt>
                <c:pt idx="72">
                  <c:v>0.21554631966359075</c:v>
                </c:pt>
                <c:pt idx="73">
                  <c:v>0.21640175321675126</c:v>
                </c:pt>
                <c:pt idx="74">
                  <c:v>0.21725964145792978</c:v>
                </c:pt>
                <c:pt idx="75">
                  <c:v>0.21811998397349375</c:v>
                </c:pt>
                <c:pt idx="76">
                  <c:v>0.21898278028462434</c:v>
                </c:pt>
                <c:pt idx="77">
                  <c:v>0.21984802984696442</c:v>
                </c:pt>
                <c:pt idx="78">
                  <c:v>0.22071573205026812</c:v>
                </c:pt>
                <c:pt idx="79">
                  <c:v>0.22158588621805245</c:v>
                </c:pt>
                <c:pt idx="80">
                  <c:v>0.22245849160725117</c:v>
                </c:pt>
                <c:pt idx="81">
                  <c:v>0.22333354740787065</c:v>
                </c:pt>
                <c:pt idx="82">
                  <c:v>0.22421105274264766</c:v>
                </c:pt>
                <c:pt idx="83">
                  <c:v>0.22509100666671009</c:v>
                </c:pt>
                <c:pt idx="84">
                  <c:v>0.22597340816723907</c:v>
                </c:pt>
                <c:pt idx="85">
                  <c:v>0.22685825616313418</c:v>
                </c:pt>
                <c:pt idx="86">
                  <c:v>0.22774554950468034</c:v>
                </c:pt>
                <c:pt idx="87">
                  <c:v>0.22863528697321794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'Function Resolution'!$P$9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Resolution'!$P$10:$P$97</c:f>
              <c:numCache>
                <c:formatCode>General</c:formatCode>
                <c:ptCount val="88"/>
                <c:pt idx="0">
                  <c:v>0.35749840469471866</c:v>
                </c:pt>
                <c:pt idx="1">
                  <c:v>0.33876861697883259</c:v>
                </c:pt>
                <c:pt idx="2">
                  <c:v>0.32102493598549242</c:v>
                </c:pt>
                <c:pt idx="3">
                  <c:v>0.30426375284097557</c:v>
                </c:pt>
                <c:pt idx="4">
                  <c:v>0.2884719882433891</c:v>
                </c:pt>
                <c:pt idx="5">
                  <c:v>0.27362876731605307</c:v>
                </c:pt>
                <c:pt idx="6">
                  <c:v>0.25970699640377248</c:v>
                </c:pt>
                <c:pt idx="7">
                  <c:v>0.24667480689792598</c:v>
                </c:pt>
                <c:pt idx="8">
                  <c:v>0.23449684552782993</c:v>
                </c:pt>
                <c:pt idx="9">
                  <c:v>0.22313540227368148</c:v>
                </c:pt>
                <c:pt idx="10">
                  <c:v>0.21255137610909505</c:v>
                </c:pt>
                <c:pt idx="11">
                  <c:v>0.20270508536126597</c:v>
                </c:pt>
                <c:pt idx="12">
                  <c:v>0.19355693390618281</c:v>
                </c:pt>
                <c:pt idx="13">
                  <c:v>0.18506794707314328</c:v>
                </c:pt>
                <c:pt idx="14">
                  <c:v>0.17720019239911344</c:v>
                </c:pt>
                <c:pt idx="15">
                  <c:v>0.16991710060200182</c:v>
                </c:pt>
                <c:pt idx="16">
                  <c:v>0.16318370163831591</c:v>
                </c:pt>
                <c:pt idx="17">
                  <c:v>0.15696678972649625</c:v>
                </c:pt>
                <c:pt idx="18">
                  <c:v>0.15123502995043869</c:v>
                </c:pt>
                <c:pt idx="19">
                  <c:v>0.14595901765752312</c:v>
                </c:pt>
                <c:pt idx="20">
                  <c:v>0.14111130043930295</c:v>
                </c:pt>
                <c:pt idx="21">
                  <c:v>0.13666637110420624</c:v>
                </c:pt>
                <c:pt idx="22">
                  <c:v>0.13260063876674116</c:v>
                </c:pt>
                <c:pt idx="23">
                  <c:v>0.12889238401317962</c:v>
                </c:pt>
                <c:pt idx="24">
                  <c:v>0.12552170307123142</c:v>
                </c:pt>
                <c:pt idx="25">
                  <c:v>0.12247044501236025</c:v>
                </c:pt>
                <c:pt idx="26">
                  <c:v>0.11972214524490368</c:v>
                </c:pt>
                <c:pt idx="27">
                  <c:v>0.11726195790473938</c:v>
                </c:pt>
                <c:pt idx="28">
                  <c:v>0.11507658920634384</c:v>
                </c:pt>
                <c:pt idx="29">
                  <c:v>0.11315423336830223</c:v>
                </c:pt>
                <c:pt idx="30">
                  <c:v>0.11148451236124078</c:v>
                </c:pt>
                <c:pt idx="31">
                  <c:v>0.11005842043092871</c:v>
                </c:pt>
                <c:pt idx="32">
                  <c:v>0.10886827411400384</c:v>
                </c:pt>
                <c:pt idx="33">
                  <c:v>0.10790766827850536</c:v>
                </c:pt>
                <c:pt idx="34">
                  <c:v>0.10717143857734616</c:v>
                </c:pt>
                <c:pt idx="35">
                  <c:v>0.10665563059223193</c:v>
                </c:pt>
                <c:pt idx="36">
                  <c:v>0.10635747586149247</c:v>
                </c:pt>
                <c:pt idx="37">
                  <c:v>0.10627537492179628</c:v>
                </c:pt>
                <c:pt idx="38">
                  <c:v>0.10640888744540702</c:v>
                </c:pt>
                <c:pt idx="39">
                  <c:v>0.10675872951666927</c:v>
                </c:pt>
                <c:pt idx="40">
                  <c:v>0.10732677805930388</c:v>
                </c:pt>
                <c:pt idx="41">
                  <c:v>0.10811608239558272</c:v>
                </c:pt>
                <c:pt idx="42">
                  <c:v>0.10913088288534045</c:v>
                </c:pt>
                <c:pt idx="43">
                  <c:v>0.11037663655276293</c:v>
                </c:pt>
                <c:pt idx="44">
                  <c:v>0.11186004955741595</c:v>
                </c:pt>
                <c:pt idx="45">
                  <c:v>0.11358911629809915</c:v>
                </c:pt>
                <c:pt idx="46">
                  <c:v>0.11557316484830457</c:v>
                </c:pt>
                <c:pt idx="47">
                  <c:v>0.11782290830412387</c:v>
                </c:pt>
                <c:pt idx="48">
                  <c:v>0.12035050147231621</c:v>
                </c:pt>
                <c:pt idx="49">
                  <c:v>0.12316960212989707</c:v>
                </c:pt>
                <c:pt idx="50">
                  <c:v>0.12629543583796882</c:v>
                </c:pt>
                <c:pt idx="51">
                  <c:v>0.12974486298142796</c:v>
                </c:pt>
                <c:pt idx="52">
                  <c:v>0.13353644632149358</c:v>
                </c:pt>
                <c:pt idx="53">
                  <c:v>0.13769051687767758</c:v>
                </c:pt>
                <c:pt idx="54">
                  <c:v>0.14222923538740928</c:v>
                </c:pt>
                <c:pt idx="55">
                  <c:v>0.14717664591271523</c:v>
                </c:pt>
                <c:pt idx="56">
                  <c:v>0.15255871736300025</c:v>
                </c:pt>
                <c:pt idx="57">
                  <c:v>0.15840336777253761</c:v>
                </c:pt>
                <c:pt idx="58">
                  <c:v>0.16474046510688556</c:v>
                </c:pt>
                <c:pt idx="59">
                  <c:v>0.17160179717771629</c:v>
                </c:pt>
                <c:pt idx="60">
                  <c:v>0.17902100193523418</c:v>
                </c:pt>
                <c:pt idx="61">
                  <c:v>0.18703344801216235</c:v>
                </c:pt>
                <c:pt idx="62">
                  <c:v>0.19567605396548624</c:v>
                </c:pt>
                <c:pt idx="63">
                  <c:v>0.20498703328256307</c:v>
                </c:pt>
                <c:pt idx="64">
                  <c:v>0.21500555100351176</c:v>
                </c:pt>
                <c:pt idx="65">
                  <c:v>0.22577127692224569</c:v>
                </c:pt>
                <c:pt idx="66">
                  <c:v>0.23732381997451474</c:v>
                </c:pt>
                <c:pt idx="67">
                  <c:v>0.24970202886750154</c:v>
                </c:pt>
                <c:pt idx="68">
                  <c:v>0.26294314556972048</c:v>
                </c:pt>
                <c:pt idx="69">
                  <c:v>0.27708180132407634</c:v>
                </c:pt>
                <c:pt idx="70">
                  <c:v>0.29214884975567879</c:v>
                </c:pt>
                <c:pt idx="71">
                  <c:v>0.30817003878963173</c:v>
                </c:pt>
                <c:pt idx="72">
                  <c:v>0.32516453277115737</c:v>
                </c:pt>
                <c:pt idx="73">
                  <c:v>0.34314330853945424</c:v>
                </c:pt>
                <c:pt idx="74">
                  <c:v>0.36210746414700901</c:v>
                </c:pt>
                <c:pt idx="75">
                  <c:v>0.38204649597739071</c:v>
                </c:pt>
                <c:pt idx="76">
                  <c:v>0.40293661826898097</c:v>
                </c:pt>
                <c:pt idx="77">
                  <c:v>0.42473921702481976</c:v>
                </c:pt>
                <c:pt idx="78">
                  <c:v>0.44739954593970493</c:v>
                </c:pt>
                <c:pt idx="79">
                  <c:v>0.47084578278075295</c:v>
                </c:pt>
                <c:pt idx="80">
                  <c:v>0.49498856782261591</c:v>
                </c:pt>
                <c:pt idx="81">
                  <c:v>0.51972113876277215</c:v>
                </c:pt>
                <c:pt idx="82">
                  <c:v>0.5449201569165949</c:v>
                </c:pt>
                <c:pt idx="83">
                  <c:v>0.57044728647060283</c:v>
                </c:pt>
                <c:pt idx="84">
                  <c:v>0.59615154291138672</c:v>
                </c:pt>
                <c:pt idx="85">
                  <c:v>0.62187237126382966</c:v>
                </c:pt>
                <c:pt idx="86">
                  <c:v>0.64744335437373091</c:v>
                </c:pt>
                <c:pt idx="87">
                  <c:v>0.67269639275205473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'Function Resolution'!$Q$9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Resolution'!$Q$10:$Q$97</c:f>
              <c:numCache>
                <c:formatCode>0.00E+00</c:formatCode>
                <c:ptCount val="88"/>
                <c:pt idx="0">
                  <c:v>0.49349961626866584</c:v>
                </c:pt>
                <c:pt idx="1">
                  <c:v>0.44652139032408794</c:v>
                </c:pt>
                <c:pt idx="2">
                  <c:v>0.40262967790496662</c:v>
                </c:pt>
                <c:pt idx="3">
                  <c:v>0.36227064829768851</c:v>
                </c:pt>
                <c:pt idx="4">
                  <c:v>0.32565357490587815</c:v>
                </c:pt>
                <c:pt idx="5">
                  <c:v>0.29279476725685366</c:v>
                </c:pt>
                <c:pt idx="6">
                  <c:v>0.26356774841833075</c:v>
                </c:pt>
                <c:pt idx="7">
                  <c:v>0.23775088518398671</c:v>
                </c:pt>
                <c:pt idx="8">
                  <c:v>0.21506756659374696</c:v>
                </c:pt>
                <c:pt idx="9">
                  <c:v>0.19521717525502844</c:v>
                </c:pt>
                <c:pt idx="10">
                  <c:v>0.17789714043179189</c:v>
                </c:pt>
                <c:pt idx="11">
                  <c:v>0.16281741081296483</c:v>
                </c:pt>
                <c:pt idx="12">
                  <c:v>0.14970902978441802</c:v>
                </c:pt>
                <c:pt idx="13">
                  <c:v>0.13832843043258169</c:v>
                </c:pt>
                <c:pt idx="14">
                  <c:v>0.12845881212489357</c:v>
                </c:pt>
                <c:pt idx="15">
                  <c:v>0.11990965317916019</c:v>
                </c:pt>
                <c:pt idx="16">
                  <c:v>0.11251512718671047</c:v>
                </c:pt>
                <c:pt idx="17">
                  <c:v>0.10613195359591421</c:v>
                </c:pt>
                <c:pt idx="18">
                  <c:v>0.10063703182907875</c:v>
                </c:pt>
                <c:pt idx="19">
                  <c:v>9.5925076786617033E-2</c:v>
                </c:pt>
                <c:pt idx="20">
                  <c:v>9.1906382401549816E-2</c:v>
                </c:pt>
                <c:pt idx="21">
                  <c:v>8.8504779043805035E-2</c:v>
                </c:pt>
                <c:pt idx="22">
                  <c:v>8.5655811517918373E-2</c:v>
                </c:pt>
                <c:pt idx="23">
                  <c:v>8.3305140453011906E-2</c:v>
                </c:pt>
                <c:pt idx="24">
                  <c:v>8.140715607878414E-2</c:v>
                </c:pt>
                <c:pt idx="25">
                  <c:v>7.9923786171018793E-2</c:v>
                </c:pt>
                <c:pt idx="26">
                  <c:v>7.8823476885419574E-2</c:v>
                </c:pt>
                <c:pt idx="27">
                  <c:v>7.8080324631243037E-2</c:v>
                </c:pt>
                <c:pt idx="28">
                  <c:v>7.7673337984514909E-2</c:v>
                </c:pt>
                <c:pt idx="29">
                  <c:v>7.7585810212881592E-2</c:v>
                </c:pt>
                <c:pt idx="30">
                  <c:v>7.7804784851532097E-2</c:v>
                </c:pt>
                <c:pt idx="31">
                  <c:v>7.8320598677043565E-2</c:v>
                </c:pt>
                <c:pt idx="32">
                  <c:v>7.9126488231163389E-2</c:v>
                </c:pt>
                <c:pt idx="33">
                  <c:v>8.0218247679066615E-2</c:v>
                </c:pt>
                <c:pt idx="34">
                  <c:v>8.15939272210396E-2</c:v>
                </c:pt>
                <c:pt idx="35">
                  <c:v>8.3253562514941148E-2</c:v>
                </c:pt>
                <c:pt idx="36">
                  <c:v>8.5198926627653965E-2</c:v>
                </c:pt>
                <c:pt idx="37">
                  <c:v>8.7433296945200467E-2</c:v>
                </c:pt>
                <c:pt idx="38">
                  <c:v>8.9961230266716305E-2</c:v>
                </c:pt>
                <c:pt idx="39">
                  <c:v>9.2788340023429963E-2</c:v>
                </c:pt>
                <c:pt idx="40">
                  <c:v>9.5921070237726128E-2</c:v>
                </c:pt>
                <c:pt idx="41">
                  <c:v>9.9366461506880457E-2</c:v>
                </c:pt>
                <c:pt idx="42">
                  <c:v>0.10313190499765071</c:v>
                </c:pt>
                <c:pt idx="43">
                  <c:v>0.10722488120568127</c:v>
                </c:pt>
                <c:pt idx="44">
                  <c:v>0.11165268109776497</c:v>
                </c:pt>
                <c:pt idx="45">
                  <c:v>0.11642210823943407</c:v>
                </c:pt>
                <c:pt idx="46">
                  <c:v>0.12153916163070352</c:v>
                </c:pt>
                <c:pt idx="47">
                  <c:v>0.12700870023338556</c:v>
                </c:pt>
                <c:pt idx="48">
                  <c:v>0.13283409156439158</c:v>
                </c:pt>
                <c:pt idx="49">
                  <c:v>0.13901684822423135</c:v>
                </c:pt>
                <c:pt idx="50">
                  <c:v>0.14555625778297135</c:v>
                </c:pt>
                <c:pt idx="51">
                  <c:v>0.15244901299191568</c:v>
                </c:pt>
                <c:pt idx="52">
                  <c:v>0.15968885074376279</c:v>
                </c:pt>
                <c:pt idx="53">
                  <c:v>0.16726620946642748</c:v>
                </c:pt>
                <c:pt idx="54">
                  <c:v>0.1751679155946938</c:v>
                </c:pt>
                <c:pt idx="55">
                  <c:v>0.18337691030546732</c:v>
                </c:pt>
                <c:pt idx="56">
                  <c:v>0.19187202772051729</c:v>
                </c:pt>
                <c:pt idx="57">
                  <c:v>0.20062783518933014</c:v>
                </c:pt>
                <c:pt idx="58">
                  <c:v>0.20961454501097471</c:v>
                </c:pt>
                <c:pt idx="59">
                  <c:v>0.21879800502945959</c:v>
                </c:pt>
                <c:pt idx="60">
                  <c:v>0.22813977298726668</c:v>
                </c:pt>
                <c:pt idx="61">
                  <c:v>0.23759727645012696</c:v>
                </c:pt>
                <c:pt idx="62">
                  <c:v>0.24712405668263254</c:v>
                </c:pt>
                <c:pt idx="63">
                  <c:v>0.25667009126709228</c:v>
                </c:pt>
                <c:pt idx="64">
                  <c:v>0.26618218675858502</c:v>
                </c:pt>
                <c:pt idx="65">
                  <c:v>0.27560442951167796</c:v>
                </c:pt>
                <c:pt idx="66">
                  <c:v>0.2848786802430559</c:v>
                </c:pt>
                <c:pt idx="67">
                  <c:v>0.2939450961193677</c:v>
                </c:pt>
                <c:pt idx="68">
                  <c:v>0.30274266333724553</c:v>
                </c:pt>
                <c:pt idx="69">
                  <c:v>0.31120972337958669</c:v>
                </c:pt>
                <c:pt idx="70">
                  <c:v>0.3192844774005214</c:v>
                </c:pt>
                <c:pt idx="71">
                  <c:v>0.32690545544867206</c:v>
                </c:pt>
                <c:pt idx="72">
                  <c:v>0.33401194035836912</c:v>
                </c:pt>
                <c:pt idx="73">
                  <c:v>0.34054433994814648</c:v>
                </c:pt>
                <c:pt idx="74">
                  <c:v>0.34644450546396799</c:v>
                </c:pt>
                <c:pt idx="75">
                  <c:v>0.3516559987831443</c:v>
                </c:pt>
                <c:pt idx="76">
                  <c:v>0.35612431555535978</c:v>
                </c:pt>
                <c:pt idx="77">
                  <c:v>0.35979707602342936</c:v>
                </c:pt>
                <c:pt idx="78">
                  <c:v>0.36262419958842701</c:v>
                </c:pt>
                <c:pt idx="79">
                  <c:v>0.36455808313423499</c:v>
                </c:pt>
                <c:pt idx="80">
                  <c:v>0.36555380658786873</c:v>
                </c:pt>
                <c:pt idx="81">
                  <c:v>0.36556939203633038</c:v>
                </c:pt>
                <c:pt idx="82">
                  <c:v>0.36456614478318439</c:v>
                </c:pt>
                <c:pt idx="83">
                  <c:v>0.36250910577578394</c:v>
                </c:pt>
                <c:pt idx="84">
                  <c:v>0.35936764453523867</c:v>
                </c:pt>
                <c:pt idx="85">
                  <c:v>0.35511621961845646</c:v>
                </c:pt>
                <c:pt idx="86">
                  <c:v>0.34973532913759747</c:v>
                </c:pt>
                <c:pt idx="87">
                  <c:v>0.34321266622897928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'Function Resolution'!$R$9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Resolution'!$R$10:$R$97</c:f>
              <c:numCache>
                <c:formatCode>0.00E+00</c:formatCode>
                <c:ptCount val="88"/>
                <c:pt idx="0">
                  <c:v>0.3668710476687177</c:v>
                </c:pt>
                <c:pt idx="1">
                  <c:v>0.35960761761747162</c:v>
                </c:pt>
                <c:pt idx="2">
                  <c:v>0.35031135401808572</c:v>
                </c:pt>
                <c:pt idx="3">
                  <c:v>0.33926234115536169</c:v>
                </c:pt>
                <c:pt idx="4">
                  <c:v>0.32674579373272467</c:v>
                </c:pt>
                <c:pt idx="5">
                  <c:v>0.31304857791652452</c:v>
                </c:pt>
                <c:pt idx="6">
                  <c:v>0.29845495352600376</c:v>
                </c:pt>
                <c:pt idx="7">
                  <c:v>0.28324163665958596</c:v>
                </c:pt>
                <c:pt idx="8">
                  <c:v>0.26767248038996277</c:v>
                </c:pt>
                <c:pt idx="9">
                  <c:v>0.25199319355767735</c:v>
                </c:pt>
                <c:pt idx="10">
                  <c:v>0.23642655593289336</c:v>
                </c:pt>
                <c:pt idx="11">
                  <c:v>0.22116854566032118</c:v>
                </c:pt>
                <c:pt idx="12">
                  <c:v>0.20638568799415408</c:v>
                </c:pt>
                <c:pt idx="13">
                  <c:v>0.19221378841394296</c:v>
                </c:pt>
                <c:pt idx="14">
                  <c:v>0.17875805764770084</c:v>
                </c:pt>
                <c:pt idx="15">
                  <c:v>0.16609449765895343</c:v>
                </c:pt>
                <c:pt idx="16">
                  <c:v>0.15427231531025484</c:v>
                </c:pt>
                <c:pt idx="17">
                  <c:v>0.14331707307080549</c:v>
                </c:pt>
                <c:pt idx="18">
                  <c:v>0.13323427292844658</c:v>
                </c:pt>
                <c:pt idx="19">
                  <c:v>0.12401309253689856</c:v>
                </c:pt>
                <c:pt idx="20">
                  <c:v>0.11563003977540043</c:v>
                </c:pt>
                <c:pt idx="21">
                  <c:v>0.10805235102259891</c:v>
                </c:pt>
                <c:pt idx="22">
                  <c:v>0.1012410190850922</c:v>
                </c:pt>
                <c:pt idx="23">
                  <c:v>9.5153391425675526E-2</c:v>
                </c:pt>
                <c:pt idx="24">
                  <c:v>8.9745323866029778E-2</c:v>
                </c:pt>
                <c:pt idx="25">
                  <c:v>8.4972907790598767E-2</c:v>
                </c:pt>
                <c:pt idx="26">
                  <c:v>8.079381051592327E-2</c:v>
                </c:pt>
                <c:pt idx="27">
                  <c:v>7.7168280540310316E-2</c:v>
                </c:pt>
                <c:pt idx="28">
                  <c:v>7.4059873975837159E-2</c:v>
                </c:pt>
                <c:pt idx="29">
                  <c:v>7.1435957735154043E-2</c:v>
                </c:pt>
                <c:pt idx="30">
                  <c:v>6.926804088900107E-2</c:v>
                </c:pt>
                <c:pt idx="31">
                  <c:v>6.7531979531789382E-2</c:v>
                </c:pt>
                <c:pt idx="32">
                  <c:v>6.62080935894966E-2</c:v>
                </c:pt>
                <c:pt idx="33">
                  <c:v>6.5281227004323303E-2</c:v>
                </c:pt>
                <c:pt idx="34">
                  <c:v>6.474077605750822E-2</c:v>
                </c:pt>
                <c:pt idx="35">
                  <c:v>6.4580704435470815E-2</c:v>
                </c:pt>
                <c:pt idx="36">
                  <c:v>6.4799558026458884E-2</c:v>
                </c:pt>
                <c:pt idx="37">
                  <c:v>6.5400487260937903E-2</c:v>
                </c:pt>
                <c:pt idx="38">
                  <c:v>6.6391279910742701E-2</c:v>
                </c:pt>
                <c:pt idx="39">
                  <c:v>6.7784402428288926E-2</c:v>
                </c:pt>
                <c:pt idx="40">
                  <c:v>6.9597042909130213E-2</c:v>
                </c:pt>
                <c:pt idx="41">
                  <c:v>7.1851143375591911E-2</c:v>
                </c:pt>
                <c:pt idx="42">
                  <c:v>7.4573403114319106E-2</c:v>
                </c:pt>
                <c:pt idx="43">
                  <c:v>7.7795228129100974E-2</c:v>
                </c:pt>
                <c:pt idx="44">
                  <c:v>8.1552594374287496E-2</c:v>
                </c:pt>
                <c:pt idx="45">
                  <c:v>8.5885784464362375E-2</c:v>
                </c:pt>
                <c:pt idx="46">
                  <c:v>9.08389494066634E-2</c:v>
                </c:pt>
                <c:pt idx="47">
                  <c:v>9.6459439302956834E-2</c:v>
                </c:pt>
                <c:pt idx="48">
                  <c:v>0.10279684105690727</c:v>
                </c:pt>
                <c:pt idx="49">
                  <c:v>0.10990165853930928</c:v>
                </c:pt>
                <c:pt idx="50">
                  <c:v>0.11782357352604264</c:v>
                </c:pt>
                <c:pt idx="51">
                  <c:v>0.12660923655232131</c:v>
                </c:pt>
                <c:pt idx="52">
                  <c:v>0.1362995582574946</c:v>
                </c:pt>
                <c:pt idx="53">
                  <c:v>0.14692650608067473</c:v>
                </c:pt>
                <c:pt idx="54">
                  <c:v>0.15850945942094358</c:v>
                </c:pt>
                <c:pt idx="55">
                  <c:v>0.17105123760036448</c:v>
                </c:pt>
                <c:pt idx="56">
                  <c:v>0.18453398504713034</c:v>
                </c:pt>
                <c:pt idx="57">
                  <c:v>0.19891516906712897</c:v>
                </c:pt>
                <c:pt idx="58">
                  <c:v>0.21412400550348601</c:v>
                </c:pt>
                <c:pt idx="59">
                  <c:v>0.23005866181456619</c:v>
                </c:pt>
                <c:pt idx="60">
                  <c:v>0.24658458072496567</c:v>
                </c:pt>
                <c:pt idx="61">
                  <c:v>0.26353420934488597</c:v>
                </c:pt>
                <c:pt idx="62">
                  <c:v>0.28070830523858376</c:v>
                </c:pt>
                <c:pt idx="63">
                  <c:v>0.29787883060443032</c:v>
                </c:pt>
                <c:pt idx="64">
                  <c:v>0.31479325936389035</c:v>
                </c:pt>
                <c:pt idx="65">
                  <c:v>0.33117994050853206</c:v>
                </c:pt>
                <c:pt idx="66">
                  <c:v>0.34675401955623597</c:v>
                </c:pt>
                <c:pt idx="67">
                  <c:v>0.36122334946513651</c:v>
                </c:pt>
                <c:pt idx="68">
                  <c:v>0.37429384246883318</c:v>
                </c:pt>
                <c:pt idx="69">
                  <c:v>0.38567382913431614</c:v>
                </c:pt>
                <c:pt idx="70">
                  <c:v>0.3950771899003423</c:v>
                </c:pt>
                <c:pt idx="71">
                  <c:v>0.40222528742965913</c:v>
                </c:pt>
                <c:pt idx="72">
                  <c:v>0.40684803345115378</c:v>
                </c:pt>
                <c:pt idx="73">
                  <c:v>0.40868475403183185</c:v>
                </c:pt>
                <c:pt idx="74">
                  <c:v>0.40748586120986913</c:v>
                </c:pt>
                <c:pt idx="75">
                  <c:v>0.40301668544595942</c:v>
                </c:pt>
                <c:pt idx="76">
                  <c:v>0.39506514480736321</c:v>
                </c:pt>
                <c:pt idx="77">
                  <c:v>0.38345515107199424</c:v>
                </c:pt>
                <c:pt idx="78">
                  <c:v>0.36806762545729821</c:v>
                </c:pt>
                <c:pt idx="79">
                  <c:v>0.3488704441155383</c:v>
                </c:pt>
                <c:pt idx="80">
                  <c:v>0.32595716176529443</c:v>
                </c:pt>
                <c:pt idx="81">
                  <c:v>0.2995915537561783</c:v>
                </c:pt>
                <c:pt idx="82">
                  <c:v>0.27025072046915355</c:v>
                </c:pt>
                <c:pt idx="83">
                  <c:v>0.23865434798670945</c:v>
                </c:pt>
                <c:pt idx="84">
                  <c:v>0.20576371650938424</c:v>
                </c:pt>
                <c:pt idx="85">
                  <c:v>0.17273460714707325</c:v>
                </c:pt>
                <c:pt idx="86">
                  <c:v>0.14081683819608576</c:v>
                </c:pt>
                <c:pt idx="87">
                  <c:v>0.1112102254898389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'Function Resolution'!$S$9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Resolution'!$S$10:$S$97</c:f>
              <c:numCache>
                <c:formatCode>0.00E+00</c:formatCode>
                <c:ptCount val="88"/>
                <c:pt idx="0">
                  <c:v>0.31167105943409801</c:v>
                </c:pt>
                <c:pt idx="1">
                  <c:v>0.32754980989092719</c:v>
                </c:pt>
                <c:pt idx="2">
                  <c:v>0.33743241029244514</c:v>
                </c:pt>
                <c:pt idx="3">
                  <c:v>0.34166263955801529</c:v>
                </c:pt>
                <c:pt idx="4">
                  <c:v>0.3407397389622383</c:v>
                </c:pt>
                <c:pt idx="5">
                  <c:v>0.33525546180351568</c:v>
                </c:pt>
                <c:pt idx="6">
                  <c:v>0.32585538156450383</c:v>
                </c:pt>
                <c:pt idx="7">
                  <c:v>0.31321414004463943</c:v>
                </c:pt>
                <c:pt idx="8">
                  <c:v>0.29801649493226812</c:v>
                </c:pt>
                <c:pt idx="9">
                  <c:v>0.28093920553954504</c:v>
                </c:pt>
                <c:pt idx="10">
                  <c:v>0.26263185986238619</c:v>
                </c:pt>
                <c:pt idx="11">
                  <c:v>0.2436971422856809</c:v>
                </c:pt>
                <c:pt idx="12">
                  <c:v>0.22467248676775359</c:v>
                </c:pt>
                <c:pt idx="13">
                  <c:v>0.2060154805950892</c:v>
                </c:pt>
                <c:pt idx="14">
                  <c:v>0.18809492228247346</c:v>
                </c:pt>
                <c:pt idx="15">
                  <c:v>0.1711884231472913</c:v>
                </c:pt>
                <c:pt idx="16">
                  <c:v>0.15548628512111018</c:v>
                </c:pt>
                <c:pt idx="17">
                  <c:v>0.14110044253037479</c:v>
                </c:pt>
                <c:pt idx="18">
                  <c:v>0.12807672551897567</c:v>
                </c:pt>
                <c:pt idx="19">
                  <c:v>0.11640861543462823</c:v>
                </c:pt>
                <c:pt idx="20">
                  <c:v>0.10605091620126302</c:v>
                </c:pt>
                <c:pt idx="21">
                  <c:v>9.6932203625442595E-2</c:v>
                </c:pt>
                <c:pt idx="22">
                  <c:v>8.8965389972535502E-2</c:v>
                </c:pt>
                <c:pt idx="23">
                  <c:v>8.2056153355571357E-2</c:v>
                </c:pt>
                <c:pt idx="24">
                  <c:v>7.6109282897518685E-2</c:v>
                </c:pt>
                <c:pt idx="25">
                  <c:v>7.103317541581107E-2</c:v>
                </c:pt>
                <c:pt idx="26">
                  <c:v>6.6742806181825723E-2</c:v>
                </c:pt>
                <c:pt idx="27">
                  <c:v>6.3161513022480173E-2</c:v>
                </c:pt>
                <c:pt idx="28">
                  <c:v>6.0221906815831241E-2</c:v>
                </c:pt>
                <c:pt idx="29">
                  <c:v>5.7866173880408392E-2</c:v>
                </c:pt>
                <c:pt idx="30">
                  <c:v>5.6045981696295766E-2</c:v>
                </c:pt>
                <c:pt idx="31">
                  <c:v>5.4722147660044372E-2</c:v>
                </c:pt>
                <c:pt idx="32">
                  <c:v>5.3864185519171395E-2</c:v>
                </c:pt>
                <c:pt idx="33">
                  <c:v>5.3449807158912344E-2</c:v>
                </c:pt>
                <c:pt idx="34">
                  <c:v>5.3464428215209296E-2</c:v>
                </c:pt>
                <c:pt idx="35">
                  <c:v>5.3900703416030558E-2</c:v>
                </c:pt>
                <c:pt idx="36">
                  <c:v>5.4758100176679064E-2</c:v>
                </c:pt>
                <c:pt idx="37">
                  <c:v>5.6042505400192164E-2</c:v>
                </c:pt>
                <c:pt idx="38">
                  <c:v>5.7765849474668361E-2</c:v>
                </c:pt>
                <c:pt idx="39">
                  <c:v>5.9945722219160003E-2</c:v>
                </c:pt>
                <c:pt idx="40">
                  <c:v>6.2604947444189138E-2</c:v>
                </c:pt>
                <c:pt idx="41">
                  <c:v>6.5771075656950159E-2</c:v>
                </c:pt>
                <c:pt idx="42">
                  <c:v>6.9475748434186496E-2</c:v>
                </c:pt>
                <c:pt idx="43">
                  <c:v>7.3753883693211522E-2</c:v>
                </c:pt>
                <c:pt idx="44">
                  <c:v>7.8642629511685547E-2</c:v>
                </c:pt>
                <c:pt idx="45">
                  <c:v>8.4180036655881557E-2</c:v>
                </c:pt>
                <c:pt idx="46">
                  <c:v>9.0403408224068962E-2</c:v>
                </c:pt>
                <c:pt idx="47">
                  <c:v>9.7347300502101539E-2</c:v>
                </c:pt>
                <c:pt idx="48">
                  <c:v>0.10504117367291586</c:v>
                </c:pt>
                <c:pt idx="49">
                  <c:v>0.11350672504081109</c:v>
                </c:pt>
                <c:pt idx="50">
                  <c:v>0.12275498016150359</c:v>
                </c:pt>
                <c:pt idx="51">
                  <c:v>0.13278326597921869</c:v>
                </c:pt>
                <c:pt idx="52">
                  <c:v>0.14357223967864116</c:v>
                </c:pt>
                <c:pt idx="53">
                  <c:v>0.15508319007691576</c:v>
                </c:pt>
                <c:pt idx="54">
                  <c:v>0.16725585603876225</c:v>
                </c:pt>
                <c:pt idx="55">
                  <c:v>0.18000700953725107</c:v>
                </c:pt>
                <c:pt idx="56">
                  <c:v>0.19323002260830624</c:v>
                </c:pt>
                <c:pt idx="57">
                  <c:v>0.20679557499654333</c:v>
                </c:pt>
                <c:pt idx="58">
                  <c:v>0.22055356652224628</c:v>
                </c:pt>
                <c:pt idx="59">
                  <c:v>0.23433618579804641</c:v>
                </c:pt>
                <c:pt idx="60">
                  <c:v>0.24796197127693442</c:v>
                </c:pt>
                <c:pt idx="61">
                  <c:v>0.26124060074596139</c:v>
                </c:pt>
                <c:pt idx="62">
                  <c:v>0.27397807873064633</c:v>
                </c:pt>
                <c:pt idx="63">
                  <c:v>0.28598196951953375</c:v>
                </c:pt>
                <c:pt idx="64">
                  <c:v>0.29706634975094182</c:v>
                </c:pt>
                <c:pt idx="65">
                  <c:v>0.30705622265979154</c:v>
                </c:pt>
                <c:pt idx="66">
                  <c:v>0.31579123269131437</c:v>
                </c:pt>
                <c:pt idx="67">
                  <c:v>0.32312862676690429</c:v>
                </c:pt>
                <c:pt idx="68">
                  <c:v>0.32894550939959755</c:v>
                </c:pt>
                <c:pt idx="69">
                  <c:v>0.33314051851262422</c:v>
                </c:pt>
                <c:pt idx="70">
                  <c:v>0.33563509750318316</c:v>
                </c:pt>
                <c:pt idx="71">
                  <c:v>0.33637455235368779</c:v>
                </c:pt>
                <c:pt idx="72">
                  <c:v>0.33532906052360534</c:v>
                </c:pt>
                <c:pt idx="73">
                  <c:v>0.33249474452123828</c:v>
                </c:pt>
                <c:pt idx="74">
                  <c:v>0.3278948436040281</c:v>
                </c:pt>
                <c:pt idx="75">
                  <c:v>0.32158092041355085</c:v>
                </c:pt>
                <c:pt idx="76">
                  <c:v>0.31363393649186366</c:v>
                </c:pt>
                <c:pt idx="77">
                  <c:v>0.30416493556190632</c:v>
                </c:pt>
                <c:pt idx="78">
                  <c:v>0.29331500323499898</c:v>
                </c:pt>
                <c:pt idx="79">
                  <c:v>0.28125414523260106</c:v>
                </c:pt>
                <c:pt idx="80">
                  <c:v>0.26817876066863228</c:v>
                </c:pt>
                <c:pt idx="81">
                  <c:v>0.25430749334702435</c:v>
                </c:pt>
                <c:pt idx="82">
                  <c:v>0.23987542095929201</c:v>
                </c:pt>
                <c:pt idx="83">
                  <c:v>0.2251267711192563</c:v>
                </c:pt>
                <c:pt idx="84">
                  <c:v>0.2103065983576278</c:v>
                </c:pt>
                <c:pt idx="85">
                  <c:v>0.19565206930889084</c:v>
                </c:pt>
                <c:pt idx="86">
                  <c:v>0.18138413531463632</c:v>
                </c:pt>
                <c:pt idx="87">
                  <c:v>0.16770038711955848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419104"/>
        <c:axId val="344419664"/>
      </c:lineChart>
      <c:catAx>
        <c:axId val="34441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419664"/>
        <c:crosses val="autoZero"/>
        <c:auto val="1"/>
        <c:lblAlgn val="ctr"/>
        <c:lblOffset val="100"/>
        <c:noMultiLvlLbl val="0"/>
      </c:catAx>
      <c:valAx>
        <c:axId val="3444196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41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Male Somewhat Data and Function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'Function Resolution'!$T$9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Resolution'!$T$10:$T$97</c:f>
              <c:numCache>
                <c:formatCode>0.00%</c:formatCode>
                <c:ptCount val="88"/>
                <c:pt idx="0">
                  <c:v>0.39130434782608697</c:v>
                </c:pt>
                <c:pt idx="1">
                  <c:v>0.39393939393939392</c:v>
                </c:pt>
                <c:pt idx="2">
                  <c:v>0.2807017543859649</c:v>
                </c:pt>
                <c:pt idx="3">
                  <c:v>0.38461538461538464</c:v>
                </c:pt>
                <c:pt idx="4">
                  <c:v>0.34545454545454546</c:v>
                </c:pt>
                <c:pt idx="5">
                  <c:v>0.42105263157894735</c:v>
                </c:pt>
                <c:pt idx="6">
                  <c:v>0.31578947368421051</c:v>
                </c:pt>
                <c:pt idx="7">
                  <c:v>0.46268656716417911</c:v>
                </c:pt>
                <c:pt idx="8">
                  <c:v>0.53333333333333333</c:v>
                </c:pt>
                <c:pt idx="9">
                  <c:v>0.33333333333333331</c:v>
                </c:pt>
                <c:pt idx="10">
                  <c:v>0.40350877192982454</c:v>
                </c:pt>
                <c:pt idx="11">
                  <c:v>0.38181818181818183</c:v>
                </c:pt>
                <c:pt idx="12">
                  <c:v>0.29268292682926828</c:v>
                </c:pt>
                <c:pt idx="13">
                  <c:v>0.14000000000000001</c:v>
                </c:pt>
                <c:pt idx="14">
                  <c:v>0.18604651162790697</c:v>
                </c:pt>
                <c:pt idx="15">
                  <c:v>0.19444444444444445</c:v>
                </c:pt>
                <c:pt idx="16">
                  <c:v>0.26315789473684209</c:v>
                </c:pt>
                <c:pt idx="17">
                  <c:v>0.13333333333333333</c:v>
                </c:pt>
                <c:pt idx="18">
                  <c:v>0.13333333333333333</c:v>
                </c:pt>
                <c:pt idx="19">
                  <c:v>0.17499999999999999</c:v>
                </c:pt>
                <c:pt idx="20">
                  <c:v>0.13207547169811321</c:v>
                </c:pt>
                <c:pt idx="21">
                  <c:v>9.0909090909090912E-2</c:v>
                </c:pt>
                <c:pt idx="22">
                  <c:v>0.11764705882352941</c:v>
                </c:pt>
                <c:pt idx="23">
                  <c:v>7.6923076923076927E-2</c:v>
                </c:pt>
                <c:pt idx="24">
                  <c:v>0.22</c:v>
                </c:pt>
                <c:pt idx="25">
                  <c:v>0.16279069767441862</c:v>
                </c:pt>
                <c:pt idx="26">
                  <c:v>0.12244897959183673</c:v>
                </c:pt>
                <c:pt idx="27">
                  <c:v>0.1111111111111111</c:v>
                </c:pt>
                <c:pt idx="28">
                  <c:v>0.14285714285714285</c:v>
                </c:pt>
                <c:pt idx="29">
                  <c:v>0.15686274509803921</c:v>
                </c:pt>
                <c:pt idx="30">
                  <c:v>3.8461538461538464E-2</c:v>
                </c:pt>
                <c:pt idx="31">
                  <c:v>0.21428571428571427</c:v>
                </c:pt>
                <c:pt idx="32">
                  <c:v>0.12727272727272726</c:v>
                </c:pt>
                <c:pt idx="33">
                  <c:v>0.1111111111111111</c:v>
                </c:pt>
                <c:pt idx="34">
                  <c:v>3.5087719298245612E-2</c:v>
                </c:pt>
                <c:pt idx="35">
                  <c:v>0.11320754716981132</c:v>
                </c:pt>
                <c:pt idx="36">
                  <c:v>3.3898305084745763E-2</c:v>
                </c:pt>
                <c:pt idx="37">
                  <c:v>9.6774193548387094E-2</c:v>
                </c:pt>
                <c:pt idx="38">
                  <c:v>0.16417910447761194</c:v>
                </c:pt>
                <c:pt idx="39">
                  <c:v>4.3478260869565216E-2</c:v>
                </c:pt>
                <c:pt idx="40">
                  <c:v>0.12962962962962962</c:v>
                </c:pt>
                <c:pt idx="41">
                  <c:v>0.11864406779661017</c:v>
                </c:pt>
                <c:pt idx="42">
                  <c:v>0.125</c:v>
                </c:pt>
                <c:pt idx="43">
                  <c:v>0.14666666666666667</c:v>
                </c:pt>
                <c:pt idx="44">
                  <c:v>6.6666666666666666E-2</c:v>
                </c:pt>
                <c:pt idx="45">
                  <c:v>0.13793103448275862</c:v>
                </c:pt>
                <c:pt idx="46">
                  <c:v>0.12962962962962962</c:v>
                </c:pt>
                <c:pt idx="47">
                  <c:v>7.8125E-2</c:v>
                </c:pt>
                <c:pt idx="48">
                  <c:v>0.12162162162162163</c:v>
                </c:pt>
                <c:pt idx="49">
                  <c:v>0.11475409836065574</c:v>
                </c:pt>
                <c:pt idx="50">
                  <c:v>0.2</c:v>
                </c:pt>
                <c:pt idx="51">
                  <c:v>0.11290322580645161</c:v>
                </c:pt>
                <c:pt idx="52">
                  <c:v>0.2</c:v>
                </c:pt>
                <c:pt idx="53">
                  <c:v>9.375E-2</c:v>
                </c:pt>
                <c:pt idx="54">
                  <c:v>0.1</c:v>
                </c:pt>
                <c:pt idx="55">
                  <c:v>0.15873015873015872</c:v>
                </c:pt>
                <c:pt idx="56">
                  <c:v>0.17777777777777778</c:v>
                </c:pt>
                <c:pt idx="57">
                  <c:v>0.234375</c:v>
                </c:pt>
                <c:pt idx="58">
                  <c:v>0.15384615384615385</c:v>
                </c:pt>
                <c:pt idx="59">
                  <c:v>0.15151515151515152</c:v>
                </c:pt>
                <c:pt idx="60">
                  <c:v>0.21505376344086022</c:v>
                </c:pt>
                <c:pt idx="61">
                  <c:v>0.2537313432835821</c:v>
                </c:pt>
                <c:pt idx="62">
                  <c:v>0.23529411764705882</c:v>
                </c:pt>
                <c:pt idx="63">
                  <c:v>0.21153846153846154</c:v>
                </c:pt>
                <c:pt idx="64">
                  <c:v>0.16393442622950818</c:v>
                </c:pt>
                <c:pt idx="65">
                  <c:v>0.12244897959183673</c:v>
                </c:pt>
                <c:pt idx="66">
                  <c:v>0.15789473684210525</c:v>
                </c:pt>
                <c:pt idx="67">
                  <c:v>0.15094339622641509</c:v>
                </c:pt>
                <c:pt idx="68">
                  <c:v>0.16363636363636364</c:v>
                </c:pt>
                <c:pt idx="69">
                  <c:v>0.17073170731707318</c:v>
                </c:pt>
                <c:pt idx="70">
                  <c:v>0.21428571428571427</c:v>
                </c:pt>
                <c:pt idx="71">
                  <c:v>0.14583333333333334</c:v>
                </c:pt>
                <c:pt idx="72">
                  <c:v>0.1702127659574468</c:v>
                </c:pt>
                <c:pt idx="73">
                  <c:v>0.29166666666666669</c:v>
                </c:pt>
                <c:pt idx="74">
                  <c:v>0.21212121212121213</c:v>
                </c:pt>
                <c:pt idx="75">
                  <c:v>7.407407407407407E-2</c:v>
                </c:pt>
                <c:pt idx="76">
                  <c:v>0.3125</c:v>
                </c:pt>
                <c:pt idx="77">
                  <c:v>5.2631578947368418E-2</c:v>
                </c:pt>
                <c:pt idx="78">
                  <c:v>0.125</c:v>
                </c:pt>
                <c:pt idx="79">
                  <c:v>0.11764705882352941</c:v>
                </c:pt>
                <c:pt idx="80">
                  <c:v>0.2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'Function Resolution'!$U$9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Resolution'!$U$10:$U$97</c:f>
              <c:numCache>
                <c:formatCode>General</c:formatCode>
                <c:ptCount val="88"/>
                <c:pt idx="0">
                  <c:v>0.29112398426859226</c:v>
                </c:pt>
                <c:pt idx="1">
                  <c:v>0.28779431749301321</c:v>
                </c:pt>
                <c:pt idx="2">
                  <c:v>0.28448744977792212</c:v>
                </c:pt>
                <c:pt idx="3">
                  <c:v>0.28120357663784779</c:v>
                </c:pt>
                <c:pt idx="4">
                  <c:v>0.27794288489354946</c:v>
                </c:pt>
                <c:pt idx="5">
                  <c:v>0.27470555270534042</c:v>
                </c:pt>
                <c:pt idx="6">
                  <c:v>0.27149174961211286</c:v>
                </c:pt>
                <c:pt idx="7">
                  <c:v>0.26830163657591011</c:v>
                </c:pt>
                <c:pt idx="8">
                  <c:v>0.26513536603189142</c:v>
                </c:pt>
                <c:pt idx="9">
                  <c:v>0.26199308194352938</c:v>
                </c:pt>
                <c:pt idx="10">
                  <c:v>0.25887491986287547</c:v>
                </c:pt>
                <c:pt idx="11">
                  <c:v>0.25578100699572992</c:v>
                </c:pt>
                <c:pt idx="12">
                  <c:v>0.25271146227154512</c:v>
                </c:pt>
                <c:pt idx="13">
                  <c:v>0.24966639641789332</c:v>
                </c:pt>
                <c:pt idx="14">
                  <c:v>0.24664591203932554</c:v>
                </c:pt>
                <c:pt idx="15">
                  <c:v>0.24365010370044785</c:v>
                </c:pt>
                <c:pt idx="16">
                  <c:v>0.24067905801303882</c:v>
                </c:pt>
                <c:pt idx="17">
                  <c:v>0.23773285372703365</c:v>
                </c:pt>
                <c:pt idx="18">
                  <c:v>0.23481156182519705</c:v>
                </c:pt>
                <c:pt idx="19">
                  <c:v>0.23191524562130894</c:v>
                </c:pt>
                <c:pt idx="20">
                  <c:v>0.22904396086168552</c:v>
                </c:pt>
                <c:pt idx="21">
                  <c:v>0.22619775582986018</c:v>
                </c:pt>
                <c:pt idx="22">
                  <c:v>0.2233766714542483</c:v>
                </c:pt>
                <c:pt idx="23">
                  <c:v>0.22058074141862108</c:v>
                </c:pt>
                <c:pt idx="24">
                  <c:v>0.21780999227521469</c:v>
                </c:pt>
                <c:pt idx="25">
                  <c:v>0.21506444356030402</c:v>
                </c:pt>
                <c:pt idx="26">
                  <c:v>0.21234410791206842</c:v>
                </c:pt>
                <c:pt idx="27">
                  <c:v>0.20964899119058306</c:v>
                </c:pt>
                <c:pt idx="28">
                  <c:v>0.20697909259976843</c:v>
                </c:pt>
                <c:pt idx="29">
                  <c:v>0.20433440481113385</c:v>
                </c:pt>
                <c:pt idx="30">
                  <c:v>0.20171491408915412</c:v>
                </c:pt>
                <c:pt idx="31">
                  <c:v>0.1991206004181198</c:v>
                </c:pt>
                <c:pt idx="32">
                  <c:v>0.19655143763030525</c:v>
                </c:pt>
                <c:pt idx="33">
                  <c:v>0.19400739353530194</c:v>
                </c:pt>
                <c:pt idx="34">
                  <c:v>0.19148843005036559</c:v>
                </c:pt>
                <c:pt idx="35">
                  <c:v>0.18899450333163303</c:v>
                </c:pt>
                <c:pt idx="36">
                  <c:v>0.18652556390606256</c:v>
                </c:pt>
                <c:pt idx="37">
                  <c:v>0.18408155680396063</c:v>
                </c:pt>
                <c:pt idx="38">
                  <c:v>0.18166242169195698</c:v>
                </c:pt>
                <c:pt idx="39">
                  <c:v>0.17926809300629662</c:v>
                </c:pt>
                <c:pt idx="40">
                  <c:v>0.17689850008631988</c:v>
                </c:pt>
                <c:pt idx="41">
                  <c:v>0.17455356730800473</c:v>
                </c:pt>
                <c:pt idx="42">
                  <c:v>0.17223321421745208</c:v>
                </c:pt>
                <c:pt idx="43">
                  <c:v>0.16993735566419482</c:v>
                </c:pt>
                <c:pt idx="44">
                  <c:v>0.16766590193421943</c:v>
                </c:pt>
                <c:pt idx="45">
                  <c:v>0.16541875888258969</c:v>
                </c:pt>
                <c:pt idx="46">
                  <c:v>0.16319582806556754</c:v>
                </c:pt>
                <c:pt idx="47">
                  <c:v>0.16099700687213117</c:v>
                </c:pt>
                <c:pt idx="48">
                  <c:v>0.15882218865479097</c:v>
                </c:pt>
                <c:pt idx="49">
                  <c:v>0.1566712628596125</c:v>
                </c:pt>
                <c:pt idx="50">
                  <c:v>0.15454411515535635</c:v>
                </c:pt>
                <c:pt idx="51">
                  <c:v>0.15244062756164897</c:v>
                </c:pt>
                <c:pt idx="52">
                  <c:v>0.15036067857610597</c:v>
                </c:pt>
                <c:pt idx="53">
                  <c:v>0.14830414330032715</c:v>
                </c:pt>
                <c:pt idx="54">
                  <c:v>0.14627089356469311</c:v>
                </c:pt>
                <c:pt idx="55">
                  <c:v>0.14426079805189207</c:v>
                </c:pt>
                <c:pt idx="56">
                  <c:v>0.1422737224191119</c:v>
                </c:pt>
                <c:pt idx="57">
                  <c:v>0.14030952941883579</c:v>
                </c:pt>
                <c:pt idx="58">
                  <c:v>0.13836807901818235</c:v>
                </c:pt>
                <c:pt idx="59">
                  <c:v>0.13644922851673691</c:v>
                </c:pt>
                <c:pt idx="60">
                  <c:v>0.13455283266282178</c:v>
                </c:pt>
                <c:pt idx="61">
                  <c:v>0.13267874376815891</c:v>
                </c:pt>
                <c:pt idx="62">
                  <c:v>0.13082681182088021</c:v>
                </c:pt>
                <c:pt idx="63">
                  <c:v>0.12899688459684527</c:v>
                </c:pt>
                <c:pt idx="64">
                  <c:v>0.12718880776922897</c:v>
                </c:pt>
                <c:pt idx="65">
                  <c:v>0.12540242501634435</c:v>
                </c:pt>
                <c:pt idx="66">
                  <c:v>0.12363757812767025</c:v>
                </c:pt>
                <c:pt idx="67">
                  <c:v>0.12189410710805523</c:v>
                </c:pt>
                <c:pt idx="68">
                  <c:v>0.12017185028007266</c:v>
                </c:pt>
                <c:pt idx="69">
                  <c:v>0.11847064438450496</c:v>
                </c:pt>
                <c:pt idx="70">
                  <c:v>0.116790324678937</c:v>
                </c:pt>
                <c:pt idx="71">
                  <c:v>0.11513072503444272</c:v>
                </c:pt>
                <c:pt idx="72">
                  <c:v>0.11349167803034986</c:v>
                </c:pt>
                <c:pt idx="73">
                  <c:v>0.11187301504707155</c:v>
                </c:pt>
                <c:pt idx="74">
                  <c:v>0.11027456635699562</c:v>
                </c:pt>
                <c:pt idx="75">
                  <c:v>0.10869616121342492</c:v>
                </c:pt>
                <c:pt idx="76">
                  <c:v>0.10713762793756264</c:v>
                </c:pt>
                <c:pt idx="77">
                  <c:v>0.10559879400354236</c:v>
                </c:pt>
                <c:pt idx="78">
                  <c:v>0.10407948612150039</c:v>
                </c:pt>
                <c:pt idx="79">
                  <c:v>0.10257953031869323</c:v>
                </c:pt>
                <c:pt idx="80">
                  <c:v>0.10109875201866264</c:v>
                </c:pt>
                <c:pt idx="81">
                  <c:v>9.9636976118454998E-2</c:v>
                </c:pt>
                <c:pt idx="82">
                  <c:v>9.8194027063900194E-2</c:v>
                </c:pt>
                <c:pt idx="83">
                  <c:v>9.6769728922960277E-2</c:v>
                </c:pt>
                <c:pt idx="84">
                  <c:v>9.5363905457157186E-2</c:v>
                </c:pt>
                <c:pt idx="85">
                  <c:v>9.3976380191091946E-2</c:v>
                </c:pt>
                <c:pt idx="86">
                  <c:v>9.2606976480067674E-2</c:v>
                </c:pt>
                <c:pt idx="87">
                  <c:v>9.1255517575831724E-2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'Function Resolution'!$V$9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Resolution'!$V$10:$V$97</c:f>
              <c:numCache>
                <c:formatCode>General</c:formatCode>
                <c:ptCount val="88"/>
                <c:pt idx="0">
                  <c:v>0.41452992601538646</c:v>
                </c:pt>
                <c:pt idx="1">
                  <c:v>0.39880611860417586</c:v>
                </c:pt>
                <c:pt idx="2">
                  <c:v>0.38360696597477845</c:v>
                </c:pt>
                <c:pt idx="3">
                  <c:v>0.36894568462909855</c:v>
                </c:pt>
                <c:pt idx="4">
                  <c:v>0.35483099500780868</c:v>
                </c:pt>
                <c:pt idx="5">
                  <c:v>0.34126750152916985</c:v>
                </c:pt>
                <c:pt idx="6">
                  <c:v>0.328256093448411</c:v>
                </c:pt>
                <c:pt idx="7">
                  <c:v>0.31579435426466124</c:v>
                </c:pt>
                <c:pt idx="8">
                  <c:v>0.30387696924062935</c:v>
                </c:pt>
                <c:pt idx="9">
                  <c:v>0.2924961224780554</c:v>
                </c:pt>
                <c:pt idx="10">
                  <c:v>0.28164187681509373</c:v>
                </c:pt>
                <c:pt idx="11">
                  <c:v>0.271302531510907</c:v>
                </c:pt>
                <c:pt idx="12">
                  <c:v>0.26146495421157073</c:v>
                </c:pt>
                <c:pt idx="13">
                  <c:v>0.25211488502360829</c:v>
                </c:pt>
                <c:pt idx="14">
                  <c:v>0.24323721164711079</c:v>
                </c:pt>
                <c:pt idx="15">
                  <c:v>0.23481621544204914</c:v>
                </c:pt>
                <c:pt idx="16">
                  <c:v>0.22683578903068377</c:v>
                </c:pt>
                <c:pt idx="17">
                  <c:v>0.21927962659352027</c:v>
                </c:pt>
                <c:pt idx="18">
                  <c:v>0.2121313884169802</c:v>
                </c:pt>
                <c:pt idx="19">
                  <c:v>0.20537484152016328</c:v>
                </c:pt>
                <c:pt idx="20">
                  <c:v>0.19899397834786339</c:v>
                </c:pt>
                <c:pt idx="21">
                  <c:v>0.19297311558828162</c:v>
                </c:pt>
                <c:pt idx="22">
                  <c:v>0.18729697517564414</c:v>
                </c:pt>
                <c:pt idx="23">
                  <c:v>0.18195074948694354</c:v>
                </c:pt>
                <c:pt idx="24">
                  <c:v>0.17692015265264768</c:v>
                </c:pt>
                <c:pt idx="25">
                  <c:v>0.17219145978548778</c:v>
                </c:pt>
                <c:pt idx="26">
                  <c:v>0.16775153579915841</c:v>
                </c:pt>
                <c:pt idx="27">
                  <c:v>0.16358785534776968</c:v>
                </c:pt>
                <c:pt idx="28">
                  <c:v>0.15968851527324396</c:v>
                </c:pt>
                <c:pt idx="29">
                  <c:v>0.15604224080612558</c:v>
                </c:pt>
                <c:pt idx="30">
                  <c:v>0.15263838662877882</c:v>
                </c:pt>
                <c:pt idx="31">
                  <c:v>0.14946693378097789</c:v>
                </c:pt>
                <c:pt idx="32">
                  <c:v>0.14651848326789893</c:v>
                </c:pt>
                <c:pt idx="33">
                  <c:v>0.14378424712032631</c:v>
                </c:pt>
                <c:pt idx="34">
                  <c:v>0.1412560375567998</c:v>
                </c:pt>
                <c:pt idx="35">
                  <c:v>0.13892625480740442</c:v>
                </c:pt>
                <c:pt idx="36">
                  <c:v>0.13678787407862164</c:v>
                </c:pt>
                <c:pt idx="37">
                  <c:v>0.13483443206761975</c:v>
                </c:pt>
                <c:pt idx="38">
                  <c:v>0.13306001337193715</c:v>
                </c:pt>
                <c:pt idx="39">
                  <c:v>0.1314592370860134</c:v>
                </c:pt>
                <c:pt idx="40">
                  <c:v>0.1300272438287349</c:v>
                </c:pt>
                <c:pt idx="41">
                  <c:v>0.1287596834053438</c:v>
                </c:pt>
                <c:pt idx="42">
                  <c:v>0.12765270327201378</c:v>
                </c:pt>
                <c:pt idx="43">
                  <c:v>0.12670293794143031</c:v>
                </c:pt>
                <c:pt idx="44">
                  <c:v>0.1259074994421846</c:v>
                </c:pt>
                <c:pt idx="45">
                  <c:v>0.12526396892308542</c:v>
                </c:pt>
                <c:pt idx="46">
                  <c:v>0.12477038947505167</c:v>
                </c:pt>
                <c:pt idx="47">
                  <c:v>0.12442526022753105</c:v>
                </c:pt>
                <c:pt idx="48">
                  <c:v>0.12422753176291318</c:v>
                </c:pt>
                <c:pt idx="49">
                  <c:v>0.12417660288070122</c:v>
                </c:pt>
                <c:pt idx="50">
                  <c:v>0.12427231873284014</c:v>
                </c:pt>
                <c:pt idx="51">
                  <c:v>0.1245149703421618</c:v>
                </c:pt>
                <c:pt idx="52">
                  <c:v>0.12490529550699044</c:v>
                </c:pt>
                <c:pt idx="53">
                  <c:v>0.12544448108617512</c:v>
                </c:pt>
                <c:pt idx="54">
                  <c:v>0.1261341666497815</c:v>
                </c:pt>
                <c:pt idx="55">
                  <c:v>0.1269764494709949</c:v>
                </c:pt>
                <c:pt idx="56">
                  <c:v>0.1279738908240606</c:v>
                </c:pt>
                <c:pt idx="57">
                  <c:v>0.12912952354088539</c:v>
                </c:pt>
                <c:pt idx="58">
                  <c:v>0.13044686076481549</c:v>
                </c:pt>
                <c:pt idx="59">
                  <c:v>0.13192990582361036</c:v>
                </c:pt>
                <c:pt idx="60">
                  <c:v>0.13358316312425161</c:v>
                </c:pt>
                <c:pt idx="61">
                  <c:v>0.13541164994941615</c:v>
                </c:pt>
                <c:pt idx="62">
                  <c:v>0.13742090900862575</c:v>
                </c:pt>
                <c:pt idx="63">
                  <c:v>0.13961702156563832</c:v>
                </c:pt>
                <c:pt idx="64">
                  <c:v>0.14200662092691271</c:v>
                </c:pt>
                <c:pt idx="65">
                  <c:v>0.14459690603326242</c:v>
                </c:pt>
                <c:pt idx="66">
                  <c:v>0.14739565484739905</c:v>
                </c:pt>
                <c:pt idx="67">
                  <c:v>0.15041123717322596</c:v>
                </c:pt>
                <c:pt idx="68">
                  <c:v>0.15365262647775527</c:v>
                </c:pt>
                <c:pt idx="69">
                  <c:v>0.15712941021272428</c:v>
                </c:pt>
                <c:pt idx="70">
                  <c:v>0.1608517980497709</c:v>
                </c:pt>
                <c:pt idx="71">
                  <c:v>0.16483062734995804</c:v>
                </c:pt>
                <c:pt idx="72">
                  <c:v>0.16907736508525312</c:v>
                </c:pt>
                <c:pt idx="73">
                  <c:v>0.17360410531632431</c:v>
                </c:pt>
                <c:pt idx="74">
                  <c:v>0.17842356120816982</c:v>
                </c:pt>
                <c:pt idx="75">
                  <c:v>0.18354905043363826</c:v>
                </c:pt>
                <c:pt idx="76">
                  <c:v>0.18899447267651867</c:v>
                </c:pt>
                <c:pt idx="77">
                  <c:v>0.19477427780317022</c:v>
                </c:pt>
                <c:pt idx="78">
                  <c:v>0.20090342312826659</c:v>
                </c:pt>
                <c:pt idx="79">
                  <c:v>0.20739731806118614</c:v>
                </c:pt>
                <c:pt idx="80">
                  <c:v>0.2142717542914308</c:v>
                </c:pt>
                <c:pt idx="81">
                  <c:v>0.22154281956263289</c:v>
                </c:pt>
                <c:pt idx="82">
                  <c:v>0.22922679300567694</c:v>
                </c:pt>
                <c:pt idx="83">
                  <c:v>0.23734001996494586</c:v>
                </c:pt>
                <c:pt idx="84">
                  <c:v>0.24589876427280241</c:v>
                </c:pt>
                <c:pt idx="85">
                  <c:v>0.25491903602361921</c:v>
                </c:pt>
                <c:pt idx="86">
                  <c:v>0.2644163930895676</c:v>
                </c:pt>
                <c:pt idx="87">
                  <c:v>0.27440571492737276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'Function Resolution'!$W$9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Resolution'!$W$10:$W$97</c:f>
              <c:numCache>
                <c:formatCode>0.00E+00</c:formatCode>
                <c:ptCount val="88"/>
                <c:pt idx="0">
                  <c:v>0.50821945947634128</c:v>
                </c:pt>
                <c:pt idx="1">
                  <c:v>0.47450268606282697</c:v>
                </c:pt>
                <c:pt idx="2">
                  <c:v>0.44248269176158772</c:v>
                </c:pt>
                <c:pt idx="3">
                  <c:v>0.41234448227230647</c:v>
                </c:pt>
                <c:pt idx="4">
                  <c:v>0.38419834035686756</c:v>
                </c:pt>
                <c:pt idx="5">
                  <c:v>0.35808989782495287</c:v>
                </c:pt>
                <c:pt idx="6">
                  <c:v>0.33401176240002101</c:v>
                </c:pt>
                <c:pt idx="7">
                  <c:v>0.31191531378451814</c:v>
                </c:pt>
                <c:pt idx="8">
                  <c:v>0.29172170618817772</c:v>
                </c:pt>
                <c:pt idx="9">
                  <c:v>0.27333150909626402</c:v>
                </c:pt>
                <c:pt idx="10">
                  <c:v>0.25663273625618338</c:v>
                </c:pt>
                <c:pt idx="11">
                  <c:v>0.24150724030202914</c:v>
                </c:pt>
                <c:pt idx="12">
                  <c:v>0.22783559375142703</c:v>
                </c:pt>
                <c:pt idx="13">
                  <c:v>0.21550065301585891</c:v>
                </c:pt>
                <c:pt idx="14">
                  <c:v>0.20439002968976872</c:v>
                </c:pt>
                <c:pt idx="15">
                  <c:v>0.19439768993556497</c:v>
                </c:pt>
                <c:pt idx="16">
                  <c:v>0.18542488176565616</c:v>
                </c:pt>
                <c:pt idx="17">
                  <c:v>0.17738056100608846</c:v>
                </c:pt>
                <c:pt idx="18">
                  <c:v>0.17018145588291733</c:v>
                </c:pt>
                <c:pt idx="19">
                  <c:v>0.16375188108767647</c:v>
                </c:pt>
                <c:pt idx="20">
                  <c:v>0.15802338663564494</c:v>
                </c:pt>
                <c:pt idx="21">
                  <c:v>0.15293430545727946</c:v>
                </c:pt>
                <c:pt idx="22">
                  <c:v>0.14842924640790828</c:v>
                </c:pt>
                <c:pt idx="23">
                  <c:v>0.1444585658399388</c:v>
                </c:pt>
                <c:pt idx="24">
                  <c:v>0.14097784050672038</c:v>
                </c:pt>
                <c:pt idx="25">
                  <c:v>0.13794735678600439</c:v>
                </c:pt>
                <c:pt idx="26">
                  <c:v>0.13533162549360941</c:v>
                </c:pt>
                <c:pt idx="27">
                  <c:v>0.13309892744500645</c:v>
                </c:pt>
                <c:pt idx="28">
                  <c:v>0.13122089203321324</c:v>
                </c:pt>
                <c:pt idx="29">
                  <c:v>0.12967210911961136</c:v>
                </c:pt>
                <c:pt idx="30">
                  <c:v>0.12842977324016194</c:v>
                </c:pt>
                <c:pt idx="31">
                  <c:v>0.1274733583284148</c:v>
                </c:pt>
                <c:pt idx="32">
                  <c:v>0.12678432070897236</c:v>
                </c:pt>
                <c:pt idx="33">
                  <c:v>0.12634582791642796</c:v>
                </c:pt>
                <c:pt idx="34">
                  <c:v>0.12614251086836878</c:v>
                </c:pt>
                <c:pt idx="35">
                  <c:v>0.12616023701087392</c:v>
                </c:pt>
                <c:pt idx="36">
                  <c:v>0.12638590222069021</c:v>
                </c:pt>
                <c:pt idx="37">
                  <c:v>0.12680723946123709</c:v>
                </c:pt>
                <c:pt idx="38">
                  <c:v>0.12741264242942976</c:v>
                </c:pt>
                <c:pt idx="39">
                  <c:v>0.12819100268281583</c:v>
                </c:pt>
                <c:pt idx="40">
                  <c:v>0.12913155899167233</c:v>
                </c:pt>
                <c:pt idx="41">
                  <c:v>0.13022375791151808</c:v>
                </c:pt>
                <c:pt idx="42">
                  <c:v>0.13145712481285277</c:v>
                </c:pt>
                <c:pt idx="43">
                  <c:v>0.132821144833115</c:v>
                </c:pt>
                <c:pt idx="44">
                  <c:v>0.13430515342786778</c:v>
                </c:pt>
                <c:pt idx="45">
                  <c:v>0.13589823639165874</c:v>
                </c:pt>
                <c:pt idx="46">
                  <c:v>0.13758913939174311</c:v>
                </c:pt>
                <c:pt idx="47">
                  <c:v>0.13936618720806979</c:v>
                </c:pt>
                <c:pt idx="48">
                  <c:v>0.14121721299902007</c:v>
                </c:pt>
                <c:pt idx="49">
                  <c:v>0.14312949801309918</c:v>
                </c:pt>
                <c:pt idx="50">
                  <c:v>0.14508972224125954</c:v>
                </c:pt>
                <c:pt idx="51">
                  <c:v>0.14708392655242905</c:v>
                </c:pt>
                <c:pt idx="52">
                  <c:v>0.14909748687644492</c:v>
                </c:pt>
                <c:pt idx="53">
                  <c:v>0.15111510099495018</c:v>
                </c:pt>
                <c:pt idx="54">
                  <c:v>0.15312078847372049</c:v>
                </c:pt>
                <c:pt idx="55">
                  <c:v>0.15509790422192332</c:v>
                </c:pt>
                <c:pt idx="56">
                  <c:v>0.15702916609833348</c:v>
                </c:pt>
                <c:pt idx="57">
                  <c:v>0.15889669690546906</c:v>
                </c:pt>
                <c:pt idx="58">
                  <c:v>0.16068208102437828</c:v>
                </c:pt>
                <c:pt idx="59">
                  <c:v>0.16236643584987717</c:v>
                </c:pt>
                <c:pt idx="60">
                  <c:v>0.16393049809277796</c:v>
                </c:pt>
                <c:pt idx="61">
                  <c:v>0.1653547249257363</c:v>
                </c:pt>
                <c:pt idx="62">
                  <c:v>0.16661940986549303</c:v>
                </c:pt>
                <c:pt idx="63">
                  <c:v>0.16770481320765873</c:v>
                </c:pt>
                <c:pt idx="64">
                  <c:v>0.16859130676004155</c:v>
                </c:pt>
                <c:pt idx="65">
                  <c:v>0.16925953255378073</c:v>
                </c:pt>
                <c:pt idx="66">
                  <c:v>0.16969057514249333</c:v>
                </c:pt>
                <c:pt idx="67">
                  <c:v>0.16986614701973468</c:v>
                </c:pt>
                <c:pt idx="68">
                  <c:v>0.16976878658287908</c:v>
                </c:pt>
                <c:pt idx="69">
                  <c:v>0.16938206793297858</c:v>
                </c:pt>
                <c:pt idx="70">
                  <c:v>0.16869082160888485</c:v>
                </c:pt>
                <c:pt idx="71">
                  <c:v>0.16768136509203466</c:v>
                </c:pt>
                <c:pt idx="72">
                  <c:v>0.16634174156752787</c:v>
                </c:pt>
                <c:pt idx="73">
                  <c:v>0.16466196497016378</c:v>
                </c:pt>
                <c:pt idx="74">
                  <c:v>0.16263426876673315</c:v>
                </c:pt>
                <c:pt idx="75">
                  <c:v>0.16025335521917516</c:v>
                </c:pt>
                <c:pt idx="76">
                  <c:v>0.15751664103655222</c:v>
                </c:pt>
                <c:pt idx="77">
                  <c:v>0.15442449436784236</c:v>
                </c:pt>
                <c:pt idx="78">
                  <c:v>0.15098045703771784</c:v>
                </c:pt>
                <c:pt idx="79">
                  <c:v>0.1471914448270695</c:v>
                </c:pt>
                <c:pt idx="80">
                  <c:v>0.14306791751288905</c:v>
                </c:pt>
                <c:pt idx="81">
                  <c:v>0.13862400939411143</c:v>
                </c:pt>
                <c:pt idx="82">
                  <c:v>0.13387761024871797</c:v>
                </c:pt>
                <c:pt idx="83">
                  <c:v>0.12885038621899553</c:v>
                </c:pt>
                <c:pt idx="84">
                  <c:v>0.12356773014478432</c:v>
                </c:pt>
                <c:pt idx="85">
                  <c:v>0.11805863149915227</c:v>
                </c:pt>
                <c:pt idx="86">
                  <c:v>0.11235545745479708</c:v>
                </c:pt>
                <c:pt idx="87">
                  <c:v>0.1064936388194138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'Function Resolution'!$X$9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Resolution'!$X$10:$X$97</c:f>
              <c:numCache>
                <c:formatCode>0.00E+00</c:formatCode>
                <c:ptCount val="88"/>
                <c:pt idx="0">
                  <c:v>0.40405976138884292</c:v>
                </c:pt>
                <c:pt idx="1">
                  <c:v>0.40186503597314926</c:v>
                </c:pt>
                <c:pt idx="2">
                  <c:v>0.39746168432761048</c:v>
                </c:pt>
                <c:pt idx="3">
                  <c:v>0.39106776784608305</c:v>
                </c:pt>
                <c:pt idx="4">
                  <c:v>0.38290512907083873</c:v>
                </c:pt>
                <c:pt idx="5">
                  <c:v>0.37319823190610135</c:v>
                </c:pt>
                <c:pt idx="6">
                  <c:v>0.36217290031717486</c:v>
                </c:pt>
                <c:pt idx="7">
                  <c:v>0.35005466758255072</c:v>
                </c:pt>
                <c:pt idx="8">
                  <c:v>0.33706661691801404</c:v>
                </c:pt>
                <c:pt idx="9">
                  <c:v>0.32342673709469794</c:v>
                </c:pt>
                <c:pt idx="10">
                  <c:v>0.30934492816051828</c:v>
                </c:pt>
                <c:pt idx="11">
                  <c:v>0.29501986750715642</c:v>
                </c:pt>
                <c:pt idx="12">
                  <c:v>0.28063598230757458</c:v>
                </c:pt>
                <c:pt idx="13">
                  <c:v>0.2663607714574851</c:v>
                </c:pt>
                <c:pt idx="14">
                  <c:v>0.25234268370255192</c:v>
                </c:pt>
                <c:pt idx="15">
                  <c:v>0.23870969774037148</c:v>
                </c:pt>
                <c:pt idx="16">
                  <c:v>0.2255686763595966</c:v>
                </c:pt>
                <c:pt idx="17">
                  <c:v>0.21300549209714228</c:v>
                </c:pt>
                <c:pt idx="18">
                  <c:v>0.20108585672890492</c:v>
                </c:pt>
                <c:pt idx="19">
                  <c:v>0.18985673822592194</c:v>
                </c:pt>
                <c:pt idx="20">
                  <c:v>0.17934821985091973</c:v>
                </c:pt>
                <c:pt idx="21">
                  <c:v>0.1695756465164637</c:v>
                </c:pt>
                <c:pt idx="22">
                  <c:v>0.16054191036648177</c:v>
                </c:pt>
                <c:pt idx="23">
                  <c:v>0.15223974624669309</c:v>
                </c:pt>
                <c:pt idx="24">
                  <c:v>0.14465393336488783</c:v>
                </c:pt>
                <c:pt idx="25">
                  <c:v>0.13776332753911799</c:v>
                </c:pt>
                <c:pt idx="26">
                  <c:v>0.13154267549647125</c:v>
                </c:pt>
                <c:pt idx="27">
                  <c:v>0.12596418638311249</c:v>
                </c:pt>
                <c:pt idx="28">
                  <c:v>0.1209988547403678</c:v>
                </c:pt>
                <c:pt idx="29">
                  <c:v>0.11661754334194742</c:v>
                </c:pt>
                <c:pt idx="30">
                  <c:v>0.11279184374734863</c:v>
                </c:pt>
                <c:pt idx="31">
                  <c:v>0.10949473784835506</c:v>
                </c:pt>
                <c:pt idx="32">
                  <c:v>0.10670108587273273</c:v>
                </c:pt>
                <c:pt idx="33">
                  <c:v>0.10438796607769646</c:v>
                </c:pt>
                <c:pt idx="34">
                  <c:v>0.10253488945267784</c:v>
                </c:pt>
                <c:pt idx="35">
                  <c:v>0.10112390976979542</c:v>
                </c:pt>
                <c:pt idx="36">
                  <c:v>0.10013964574936011</c:v>
                </c:pt>
                <c:pt idx="37">
                  <c:v>9.9569228299432988E-2</c:v>
                </c:pt>
                <c:pt idx="38">
                  <c:v>9.9402181991357419E-2</c:v>
                </c:pt>
                <c:pt idx="39">
                  <c:v>9.9630246317717192E-2</c:v>
                </c:pt>
                <c:pt idx="40">
                  <c:v>0.10024713896393585</c:v>
                </c:pt>
                <c:pt idx="41">
                  <c:v>0.10124826040055442</c:v>
                </c:pt>
                <c:pt idx="42">
                  <c:v>0.10263033665371757</c:v>
                </c:pt>
                <c:pt idx="43">
                  <c:v>0.10439099522876646</c:v>
                </c:pt>
                <c:pt idx="44">
                  <c:v>0.1065282679579278</c:v>
                </c:pt>
                <c:pt idx="45">
                  <c:v>0.10904001415446313</c:v>
                </c:pt>
                <c:pt idx="46">
                  <c:v>0.11192325804145682</c:v>
                </c:pt>
                <c:pt idx="47">
                  <c:v>0.1151734361556544</c:v>
                </c:pt>
                <c:pt idx="48">
                  <c:v>0.11878355347018252</c:v>
                </c:pt>
                <c:pt idx="49">
                  <c:v>0.12274325146308145</c:v>
                </c:pt>
                <c:pt idx="50">
                  <c:v>0.12703779733449089</c:v>
                </c:pt>
                <c:pt idx="51">
                  <c:v>0.13164701097745801</c:v>
                </c:pt>
                <c:pt idx="52">
                  <c:v>0.13654415490486591</c:v>
                </c:pt>
                <c:pt idx="53">
                  <c:v>0.14169482169872713</c:v>
                </c:pt>
                <c:pt idx="54">
                  <c:v>0.14705586303944923</c:v>
                </c:pt>
                <c:pt idx="55">
                  <c:v>0.15257441317001216</c:v>
                </c:pt>
                <c:pt idx="56">
                  <c:v>0.15818706682444075</c:v>
                </c:pt>
                <c:pt idx="57">
                  <c:v>0.1638192762962139</c:v>
                </c:pt>
                <c:pt idx="58">
                  <c:v>0.16938503373643368</c:v>
                </c:pt>
                <c:pt idx="59">
                  <c:v>0.17478690265238953</c:v>
                </c:pt>
                <c:pt idx="60">
                  <c:v>0.17991645720718891</c:v>
                </c:pt>
                <c:pt idx="61">
                  <c:v>0.18465518027231842</c:v>
                </c:pt>
                <c:pt idx="62">
                  <c:v>0.18887586288424393</c:v>
                </c:pt>
                <c:pt idx="63">
                  <c:v>0.19244454085958401</c:v>
                </c:pt>
                <c:pt idx="64">
                  <c:v>0.19522300086436037</c:v>
                </c:pt>
                <c:pt idx="65">
                  <c:v>0.19707188954698521</c:v>
                </c:pt>
                <c:pt idx="66">
                  <c:v>0.19785446520830358</c:v>
                </c:pt>
                <c:pt idx="67">
                  <c:v>0.19744103914181763</c:v>
                </c:pt>
                <c:pt idx="68">
                  <c:v>0.19571415700181399</c:v>
                </c:pt>
                <c:pt idx="69">
                  <c:v>0.19257455892029374</c:v>
                </c:pt>
                <c:pt idx="70">
                  <c:v>0.18794791585781292</c:v>
                </c:pt>
                <c:pt idx="71">
                  <c:v>0.18179225087615775</c:v>
                </c:pt>
                <c:pt idx="72">
                  <c:v>0.17410579967553827</c:v>
                </c:pt>
                <c:pt idx="73">
                  <c:v>0.16493483324039548</c:v>
                </c:pt>
                <c:pt idx="74">
                  <c:v>0.15438066195177211</c:v>
                </c:pt>
                <c:pt idx="75">
                  <c:v>0.14260470069646514</c:v>
                </c:pt>
                <c:pt idx="76">
                  <c:v>0.12983017765049362</c:v>
                </c:pt>
                <c:pt idx="77">
                  <c:v>0.11633894263279845</c:v>
                </c:pt>
                <c:pt idx="78">
                  <c:v>0.10246203137482303</c:v>
                </c:pt>
                <c:pt idx="79">
                  <c:v>8.8563306066926167E-2</c:v>
                </c:pt>
                <c:pt idx="80">
                  <c:v>7.5016653362075164E-2</c:v>
                </c:pt>
                <c:pt idx="81">
                  <c:v>6.217872342772534E-2</c:v>
                </c:pt>
                <c:pt idx="82">
                  <c:v>5.0360661706250115E-2</c:v>
                </c:pt>
                <c:pt idx="83">
                  <c:v>3.9803201237676389E-2</c:v>
                </c:pt>
                <c:pt idx="84">
                  <c:v>3.0659388787997021E-2</c:v>
                </c:pt>
                <c:pt idx="85">
                  <c:v>2.298795494212337E-2</c:v>
                </c:pt>
                <c:pt idx="86">
                  <c:v>1.6758191116546403E-2</c:v>
                </c:pt>
                <c:pt idx="87">
                  <c:v>1.1864816144528596E-2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'Function Resolution'!$Y$9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Resolution'!$Y$10:$Y$97</c:f>
              <c:numCache>
                <c:formatCode>0.00E+00</c:formatCode>
                <c:ptCount val="88"/>
                <c:pt idx="0">
                  <c:v>0.37558603212249853</c:v>
                </c:pt>
                <c:pt idx="1">
                  <c:v>0.38556787815241</c:v>
                </c:pt>
                <c:pt idx="2">
                  <c:v>0.39110240142699926</c:v>
                </c:pt>
                <c:pt idx="3">
                  <c:v>0.39255720956554985</c:v>
                </c:pt>
                <c:pt idx="4">
                  <c:v>0.39033516363289339</c:v>
                </c:pt>
                <c:pt idx="5">
                  <c:v>0.38485627187235305</c:v>
                </c:pt>
                <c:pt idx="6">
                  <c:v>0.37654773750113346</c:v>
                </c:pt>
                <c:pt idx="7">
                  <c:v>0.36583813572916696</c:v>
                </c:pt>
                <c:pt idx="8">
                  <c:v>0.35315293706591866</c:v>
                </c:pt>
                <c:pt idx="9">
                  <c:v>0.33890974209911234</c:v>
                </c:pt>
                <c:pt idx="10">
                  <c:v>0.32351254747162356</c:v>
                </c:pt>
                <c:pt idx="11">
                  <c:v>0.30734508902990565</c:v>
                </c:pt>
                <c:pt idx="12">
                  <c:v>0.2907637912970123</c:v>
                </c:pt>
                <c:pt idx="13">
                  <c:v>0.27409109140023014</c:v>
                </c:pt>
                <c:pt idx="14">
                  <c:v>0.25760992055619397</c:v>
                </c:pt>
                <c:pt idx="15">
                  <c:v>0.24155996385773121</c:v>
                </c:pt>
                <c:pt idx="16">
                  <c:v>0.22613604776822913</c:v>
                </c:pt>
                <c:pt idx="17">
                  <c:v>0.21148870055791938</c:v>
                </c:pt>
                <c:pt idx="18">
                  <c:v>0.19772666089994043</c:v>
                </c:pt>
                <c:pt idx="19">
                  <c:v>0.18492091870022312</c:v>
                </c:pt>
                <c:pt idx="20">
                  <c:v>0.1731097773707207</c:v>
                </c:pt>
                <c:pt idx="21">
                  <c:v>0.16230442145832946</c:v>
                </c:pt>
                <c:pt idx="22">
                  <c:v>0.15249453544867334</c:v>
                </c:pt>
                <c:pt idx="23">
                  <c:v>0.1436536204156634</c:v>
                </c:pt>
                <c:pt idx="24">
                  <c:v>0.13574376872865149</c:v>
                </c:pt>
                <c:pt idx="25">
                  <c:v>0.12871976359487899</c:v>
                </c:pt>
                <c:pt idx="26">
                  <c:v>0.12253245809984072</c:v>
                </c:pt>
                <c:pt idx="27">
                  <c:v>0.11713145297952525</c:v>
                </c:pt>
                <c:pt idx="28">
                  <c:v>0.11246713408346561</c:v>
                </c:pt>
                <c:pt idx="29">
                  <c:v>0.10849215279679418</c:v>
                </c:pt>
                <c:pt idx="30">
                  <c:v>0.10516244021308353</c:v>
                </c:pt>
                <c:pt idx="31">
                  <c:v>0.10243784322002945</c:v>
                </c:pt>
                <c:pt idx="32">
                  <c:v>0.1002824618513326</c:v>
                </c:pt>
                <c:pt idx="33">
                  <c:v>9.8664755334038914E-2</c:v>
                </c:pt>
                <c:pt idx="34">
                  <c:v>9.7557471378440092E-2</c:v>
                </c:pt>
                <c:pt idx="35">
                  <c:v>9.6937440806542666E-2</c:v>
                </c:pt>
                <c:pt idx="36">
                  <c:v>9.6785268400306337E-2</c:v>
                </c:pt>
                <c:pt idx="37">
                  <c:v>9.7084941273800546E-2</c:v>
                </c:pt>
                <c:pt idx="38">
                  <c:v>9.7823368282677514E-2</c:v>
                </c:pt>
                <c:pt idx="39">
                  <c:v>9.8989857989691829E-2</c:v>
                </c:pt>
                <c:pt idx="40">
                  <c:v>0.1005755384555056</c:v>
                </c:pt>
                <c:pt idx="41">
                  <c:v>0.10257271955513257</c:v>
                </c:pt>
                <c:pt idx="42">
                  <c:v>0.10497419757558678</c:v>
                </c:pt>
                <c:pt idx="43">
                  <c:v>0.10777250248227291</c:v>
                </c:pt>
                <c:pt idx="44">
                  <c:v>0.11095909039789179</c:v>
                </c:pt>
                <c:pt idx="45">
                  <c:v>0.11452348743373363</c:v>
                </c:pt>
                <c:pt idx="46">
                  <c:v>0.11845239589960774</c:v>
                </c:pt>
                <c:pt idx="47">
                  <c:v>0.12272877984477717</c:v>
                </c:pt>
                <c:pt idx="48">
                  <c:v>0.12733095346738924</c:v>
                </c:pt>
                <c:pt idx="49">
                  <c:v>0.13223170264722092</c:v>
                </c:pt>
                <c:pt idx="50">
                  <c:v>0.137397476041593</c:v>
                </c:pt>
                <c:pt idx="51">
                  <c:v>0.14278768707437739</c:v>
                </c:pt>
                <c:pt idx="52">
                  <c:v>0.14835417095693662</c:v>
                </c:pt>
                <c:pt idx="53">
                  <c:v>0.15404084090546252</c:v>
                </c:pt>
                <c:pt idx="54">
                  <c:v>0.15978358447053809</c:v>
                </c:pt>
                <c:pt idx="55">
                  <c:v>0.16551043421839914</c:v>
                </c:pt>
                <c:pt idx="56">
                  <c:v>0.17114203717829712</c:v>
                </c:pt>
                <c:pt idx="57">
                  <c:v>0.17659243524370788</c:v>
                </c:pt>
                <c:pt idx="58">
                  <c:v>0.18177015525151335</c:v>
                </c:pt>
                <c:pt idx="59">
                  <c:v>0.18657959420127646</c:v>
                </c:pt>
                <c:pt idx="60">
                  <c:v>0.19092267350339093</c:v>
                </c:pt>
                <c:pt idx="61">
                  <c:v>0.19470072751915402</c:v>
                </c:pt>
                <c:pt idx="62">
                  <c:v>0.19781658673485353</c:v>
                </c:pt>
                <c:pt idx="63">
                  <c:v>0.20017681472874604</c:v>
                </c:pt>
                <c:pt idx="64">
                  <c:v>0.20169405983689395</c:v>
                </c:pt>
                <c:pt idx="65">
                  <c:v>0.20228948547056758</c:v>
                </c:pt>
                <c:pt idx="66">
                  <c:v>0.20189524509438758</c:v>
                </c:pt>
                <c:pt idx="67">
                  <c:v>0.2004569663002983</c:v>
                </c:pt>
                <c:pt idx="68">
                  <c:v>0.19793620064727202</c:v>
                </c:pt>
                <c:pt idx="69">
                  <c:v>0.19431278004356048</c:v>
                </c:pt>
                <c:pt idx="70">
                  <c:v>0.1895869957283117</c:v>
                </c:pt>
                <c:pt idx="71">
                  <c:v>0.18378148355274598</c:v>
                </c:pt>
                <c:pt idx="72">
                  <c:v>0.17694266292654029</c:v>
                </c:pt>
                <c:pt idx="73">
                  <c:v>0.16914154295717379</c:v>
                </c:pt>
                <c:pt idx="74">
                  <c:v>0.16047368711839138</c:v>
                </c:pt>
                <c:pt idx="75">
                  <c:v>0.15105812814807137</c:v>
                </c:pt>
                <c:pt idx="76">
                  <c:v>0.1410350585339982</c:v>
                </c:pt>
                <c:pt idx="77">
                  <c:v>0.13056219653849618</c:v>
                </c:pt>
                <c:pt idx="78">
                  <c:v>0.11980984428507122</c:v>
                </c:pt>
                <c:pt idx="79">
                  <c:v>0.10895480434687257</c:v>
                </c:pt>
                <c:pt idx="80">
                  <c:v>9.8173484924162904E-2</c:v>
                </c:pt>
                <c:pt idx="81">
                  <c:v>8.7634672295038532E-2</c:v>
                </c:pt>
                <c:pt idx="82">
                  <c:v>7.7492550304284397E-2</c:v>
                </c:pt>
                <c:pt idx="83">
                  <c:v>6.788057237592135E-2</c:v>
                </c:pt>
                <c:pt idx="84">
                  <c:v>5.8906727419023842E-2</c:v>
                </c:pt>
                <c:pt idx="85">
                  <c:v>5.0650591885702693E-2</c:v>
                </c:pt>
                <c:pt idx="86">
                  <c:v>4.3162350762693452E-2</c:v>
                </c:pt>
                <c:pt idx="87">
                  <c:v>3.6463739080052376E-2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7506416"/>
        <c:axId val="347506976"/>
      </c:lineChart>
      <c:catAx>
        <c:axId val="34750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506976"/>
        <c:crosses val="autoZero"/>
        <c:auto val="1"/>
        <c:lblAlgn val="ctr"/>
        <c:lblOffset val="100"/>
        <c:noMultiLvlLbl val="0"/>
      </c:catAx>
      <c:valAx>
        <c:axId val="3475069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50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Male Active Data and Function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'Function Resolution'!$Z$9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Resolution'!$Z$10:$Z$97</c:f>
              <c:numCache>
                <c:formatCode>0.00%</c:formatCode>
                <c:ptCount val="88"/>
                <c:pt idx="0">
                  <c:v>0.17391304347826086</c:v>
                </c:pt>
                <c:pt idx="1">
                  <c:v>0.27272727272727271</c:v>
                </c:pt>
                <c:pt idx="2">
                  <c:v>0.2807017543859649</c:v>
                </c:pt>
                <c:pt idx="3">
                  <c:v>0.18461538461538463</c:v>
                </c:pt>
                <c:pt idx="4">
                  <c:v>0.25454545454545452</c:v>
                </c:pt>
                <c:pt idx="5">
                  <c:v>0.21052631578947367</c:v>
                </c:pt>
                <c:pt idx="6">
                  <c:v>0.21052631578947367</c:v>
                </c:pt>
                <c:pt idx="7">
                  <c:v>0.11940298507462686</c:v>
                </c:pt>
                <c:pt idx="8">
                  <c:v>0.13333333333333333</c:v>
                </c:pt>
                <c:pt idx="9">
                  <c:v>0.13725490196078433</c:v>
                </c:pt>
                <c:pt idx="10">
                  <c:v>0.12280701754385964</c:v>
                </c:pt>
                <c:pt idx="11">
                  <c:v>9.0909090909090912E-2</c:v>
                </c:pt>
                <c:pt idx="12">
                  <c:v>0.1951219512195122</c:v>
                </c:pt>
                <c:pt idx="13">
                  <c:v>0.22</c:v>
                </c:pt>
                <c:pt idx="14">
                  <c:v>0.32558139534883723</c:v>
                </c:pt>
                <c:pt idx="15">
                  <c:v>0.16666666666666666</c:v>
                </c:pt>
                <c:pt idx="16">
                  <c:v>0.15789473684210525</c:v>
                </c:pt>
                <c:pt idx="17">
                  <c:v>0.26666666666666666</c:v>
                </c:pt>
                <c:pt idx="18">
                  <c:v>0.23333333333333334</c:v>
                </c:pt>
                <c:pt idx="19">
                  <c:v>0.15</c:v>
                </c:pt>
                <c:pt idx="20">
                  <c:v>0.24528301886792453</c:v>
                </c:pt>
                <c:pt idx="21">
                  <c:v>0.34090909090909088</c:v>
                </c:pt>
                <c:pt idx="22">
                  <c:v>0.21568627450980393</c:v>
                </c:pt>
                <c:pt idx="23">
                  <c:v>0.30769230769230771</c:v>
                </c:pt>
                <c:pt idx="24">
                  <c:v>0.2</c:v>
                </c:pt>
                <c:pt idx="25">
                  <c:v>0.30232558139534882</c:v>
                </c:pt>
                <c:pt idx="26">
                  <c:v>0.32653061224489793</c:v>
                </c:pt>
                <c:pt idx="27">
                  <c:v>0.42857142857142855</c:v>
                </c:pt>
                <c:pt idx="28">
                  <c:v>0.23809523809523808</c:v>
                </c:pt>
                <c:pt idx="29">
                  <c:v>0.27450980392156865</c:v>
                </c:pt>
                <c:pt idx="30">
                  <c:v>0.28846153846153844</c:v>
                </c:pt>
                <c:pt idx="31">
                  <c:v>0.4107142857142857</c:v>
                </c:pt>
                <c:pt idx="32">
                  <c:v>0.36363636363636365</c:v>
                </c:pt>
                <c:pt idx="33">
                  <c:v>0.26984126984126983</c:v>
                </c:pt>
                <c:pt idx="34">
                  <c:v>0.31578947368421051</c:v>
                </c:pt>
                <c:pt idx="35">
                  <c:v>0.33962264150943394</c:v>
                </c:pt>
                <c:pt idx="36">
                  <c:v>0.30508474576271188</c:v>
                </c:pt>
                <c:pt idx="37">
                  <c:v>0.27419354838709675</c:v>
                </c:pt>
                <c:pt idx="38">
                  <c:v>0.28358208955223879</c:v>
                </c:pt>
                <c:pt idx="39">
                  <c:v>0.34782608695652173</c:v>
                </c:pt>
                <c:pt idx="40">
                  <c:v>0.27777777777777779</c:v>
                </c:pt>
                <c:pt idx="41">
                  <c:v>0.33898305084745761</c:v>
                </c:pt>
                <c:pt idx="42">
                  <c:v>0.32142857142857145</c:v>
                </c:pt>
                <c:pt idx="43">
                  <c:v>0.22666666666666666</c:v>
                </c:pt>
                <c:pt idx="44">
                  <c:v>0.33333333333333331</c:v>
                </c:pt>
                <c:pt idx="45">
                  <c:v>0.41379310344827586</c:v>
                </c:pt>
                <c:pt idx="46">
                  <c:v>0.35185185185185186</c:v>
                </c:pt>
                <c:pt idx="47">
                  <c:v>0.234375</c:v>
                </c:pt>
                <c:pt idx="48">
                  <c:v>0.21621621621621623</c:v>
                </c:pt>
                <c:pt idx="49">
                  <c:v>0.27868852459016391</c:v>
                </c:pt>
                <c:pt idx="50">
                  <c:v>0.2857142857142857</c:v>
                </c:pt>
                <c:pt idx="51">
                  <c:v>0.38709677419354838</c:v>
                </c:pt>
                <c:pt idx="52">
                  <c:v>0.2153846153846154</c:v>
                </c:pt>
                <c:pt idx="53">
                  <c:v>0.21875</c:v>
                </c:pt>
                <c:pt idx="54">
                  <c:v>0.33333333333333331</c:v>
                </c:pt>
                <c:pt idx="55">
                  <c:v>0.22222222222222221</c:v>
                </c:pt>
                <c:pt idx="56">
                  <c:v>0.22222222222222221</c:v>
                </c:pt>
                <c:pt idx="57">
                  <c:v>0.234375</c:v>
                </c:pt>
                <c:pt idx="58">
                  <c:v>0.16923076923076924</c:v>
                </c:pt>
                <c:pt idx="59">
                  <c:v>0.16666666666666666</c:v>
                </c:pt>
                <c:pt idx="60">
                  <c:v>0.19354838709677419</c:v>
                </c:pt>
                <c:pt idx="61">
                  <c:v>0.13432835820895522</c:v>
                </c:pt>
                <c:pt idx="62">
                  <c:v>0.14705882352941177</c:v>
                </c:pt>
                <c:pt idx="63">
                  <c:v>0.11538461538461539</c:v>
                </c:pt>
                <c:pt idx="64">
                  <c:v>0.14754098360655737</c:v>
                </c:pt>
                <c:pt idx="65">
                  <c:v>0.14285714285714285</c:v>
                </c:pt>
                <c:pt idx="66">
                  <c:v>0.10526315789473684</c:v>
                </c:pt>
                <c:pt idx="67">
                  <c:v>7.5471698113207544E-2</c:v>
                </c:pt>
                <c:pt idx="68">
                  <c:v>9.0909090909090912E-2</c:v>
                </c:pt>
                <c:pt idx="69">
                  <c:v>4.878048780487805E-2</c:v>
                </c:pt>
                <c:pt idx="70">
                  <c:v>7.1428571428571425E-2</c:v>
                </c:pt>
                <c:pt idx="71">
                  <c:v>0.125</c:v>
                </c:pt>
                <c:pt idx="72">
                  <c:v>6.3829787234042548E-2</c:v>
                </c:pt>
                <c:pt idx="73">
                  <c:v>0</c:v>
                </c:pt>
                <c:pt idx="74">
                  <c:v>3.0303030303030304E-2</c:v>
                </c:pt>
                <c:pt idx="75">
                  <c:v>3.7037037037037035E-2</c:v>
                </c:pt>
                <c:pt idx="76">
                  <c:v>3.125E-2</c:v>
                </c:pt>
                <c:pt idx="77">
                  <c:v>5.2631578947368418E-2</c:v>
                </c:pt>
                <c:pt idx="78">
                  <c:v>0</c:v>
                </c:pt>
                <c:pt idx="79">
                  <c:v>0</c:v>
                </c:pt>
                <c:pt idx="80">
                  <c:v>0.04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'Function Resolution'!$AA$9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Resolution'!$AA$10:$AA$97</c:f>
              <c:numCache>
                <c:formatCode>General</c:formatCode>
                <c:ptCount val="88"/>
                <c:pt idx="0">
                  <c:v>0.28907425378981666</c:v>
                </c:pt>
                <c:pt idx="1">
                  <c:v>0.28712989780498593</c:v>
                </c:pt>
                <c:pt idx="2">
                  <c:v>0.2851933734938053</c:v>
                </c:pt>
                <c:pt idx="3">
                  <c:v>0.28326472012627857</c:v>
                </c:pt>
                <c:pt idx="4">
                  <c:v>0.2813439759493564</c:v>
                </c:pt>
                <c:pt idx="5">
                  <c:v>0.27943117818906399</c:v>
                </c:pt>
                <c:pt idx="6">
                  <c:v>0.27752636305286171</c:v>
                </c:pt>
                <c:pt idx="7">
                  <c:v>0.27562956573223668</c:v>
                </c:pt>
                <c:pt idx="8">
                  <c:v>0.27374082040552028</c:v>
                </c:pt>
                <c:pt idx="9">
                  <c:v>0.27186016024092891</c:v>
                </c:pt>
                <c:pt idx="10">
                  <c:v>0.2699876173998238</c:v>
                </c:pt>
                <c:pt idx="11">
                  <c:v>0.2681232230401866</c:v>
                </c:pt>
                <c:pt idx="12">
                  <c:v>0.26626700732030639</c:v>
                </c:pt>
                <c:pt idx="13">
                  <c:v>0.26441899940267488</c:v>
                </c:pt>
                <c:pt idx="14">
                  <c:v>0.26257922745808521</c:v>
                </c:pt>
                <c:pt idx="15">
                  <c:v>0.26074771866993163</c:v>
                </c:pt>
                <c:pt idx="16">
                  <c:v>0.25892449923870425</c:v>
                </c:pt>
                <c:pt idx="17">
                  <c:v>0.25710959438667724</c:v>
                </c:pt>
                <c:pt idx="18">
                  <c:v>0.25530302836278396</c:v>
                </c:pt>
                <c:pt idx="19">
                  <c:v>0.2535048244476773</c:v>
                </c:pt>
                <c:pt idx="20">
                  <c:v>0.25171500495896937</c:v>
                </c:pt>
                <c:pt idx="21">
                  <c:v>0.24993359125664727</c:v>
                </c:pt>
                <c:pt idx="22">
                  <c:v>0.24816060374866122</c:v>
                </c:pt>
                <c:pt idx="23">
                  <c:v>0.24639606189667967</c:v>
                </c:pt>
                <c:pt idx="24">
                  <c:v>0.24463998422200881</c:v>
                </c:pt>
                <c:pt idx="25">
                  <c:v>0.24289238831167048</c:v>
                </c:pt>
                <c:pt idx="26">
                  <c:v>0.24115329082463666</c:v>
                </c:pt>
                <c:pt idx="27">
                  <c:v>0.23942270749821398</c:v>
                </c:pt>
                <c:pt idx="28">
                  <c:v>0.23770065315457567</c:v>
                </c:pt>
                <c:pt idx="29">
                  <c:v>0.23598714170743623</c:v>
                </c:pt>
                <c:pt idx="30">
                  <c:v>0.23428218616886456</c:v>
                </c:pt>
                <c:pt idx="31">
                  <c:v>0.23258579865623166</c:v>
                </c:pt>
                <c:pt idx="32">
                  <c:v>0.23089799039928843</c:v>
                </c:pt>
                <c:pt idx="33">
                  <c:v>0.22921877174736968</c:v>
                </c:pt>
                <c:pt idx="34">
                  <c:v>0.22754815217671992</c:v>
                </c:pt>
                <c:pt idx="35">
                  <c:v>0.22588614029793733</c:v>
                </c:pt>
                <c:pt idx="36">
                  <c:v>0.22423274386353073</c:v>
                </c:pt>
                <c:pt idx="37">
                  <c:v>0.22258796977558701</c:v>
                </c:pt>
                <c:pt idx="38">
                  <c:v>0.22095182409354328</c:v>
                </c:pt>
                <c:pt idx="39">
                  <c:v>0.21932431204206096</c:v>
                </c:pt>
                <c:pt idx="40">
                  <c:v>0.21770543801899681</c:v>
                </c:pt>
                <c:pt idx="41">
                  <c:v>0.21609520560346765</c:v>
                </c:pt>
                <c:pt idx="42">
                  <c:v>0.21449361756400459</c:v>
                </c:pt>
                <c:pt idx="43">
                  <c:v>0.21290067586679198</c:v>
                </c:pt>
                <c:pt idx="44">
                  <c:v>0.2113163816839887</c:v>
                </c:pt>
                <c:pt idx="45">
                  <c:v>0.2097407354021262</c:v>
                </c:pt>
                <c:pt idx="46">
                  <c:v>0.20817373663058067</c:v>
                </c:pt>
                <c:pt idx="47">
                  <c:v>0.20661538421011522</c:v>
                </c:pt>
                <c:pt idx="48">
                  <c:v>0.20506567622148736</c:v>
                </c:pt>
                <c:pt idx="49">
                  <c:v>0.20352460999411959</c:v>
                </c:pt>
                <c:pt idx="50">
                  <c:v>0.20199218211482808</c:v>
                </c:pt>
                <c:pt idx="51">
                  <c:v>0.20046838843660614</c:v>
                </c:pt>
                <c:pt idx="52">
                  <c:v>0.198953224087459</c:v>
                </c:pt>
                <c:pt idx="53">
                  <c:v>0.19744668347928646</c:v>
                </c:pt>
                <c:pt idx="54">
                  <c:v>0.19594876031680908</c:v>
                </c:pt>
                <c:pt idx="55">
                  <c:v>0.19445944760653502</c:v>
                </c:pt>
                <c:pt idx="56">
                  <c:v>0.19297873766576445</c:v>
                </c:pt>
                <c:pt idx="57">
                  <c:v>0.19150662213162645</c:v>
                </c:pt>
                <c:pt idx="58">
                  <c:v>0.19004309197014749</c:v>
                </c:pt>
                <c:pt idx="59">
                  <c:v>0.1885881374853455</c:v>
                </c:pt>
                <c:pt idx="60">
                  <c:v>0.1871417483283489</c:v>
                </c:pt>
                <c:pt idx="61">
                  <c:v>0.18570391350653442</c:v>
                </c:pt>
                <c:pt idx="62">
                  <c:v>0.18427462139268377</c:v>
                </c:pt>
                <c:pt idx="63">
                  <c:v>0.18285385973415305</c:v>
                </c:pt>
                <c:pt idx="64">
                  <c:v>0.18144161566205402</c:v>
                </c:pt>
                <c:pt idx="65">
                  <c:v>0.18003787570044269</c:v>
                </c:pt>
                <c:pt idx="66">
                  <c:v>0.17864262577551357</c:v>
                </c:pt>
                <c:pt idx="67">
                  <c:v>0.1772558512247952</c:v>
                </c:pt>
                <c:pt idx="68">
                  <c:v>0.17587753680634546</c:v>
                </c:pt>
                <c:pt idx="69">
                  <c:v>0.1745076667079431</c:v>
                </c:pt>
                <c:pt idx="70">
                  <c:v>0.17314622455627271</c:v>
                </c:pt>
                <c:pt idx="71">
                  <c:v>0.17179319342610092</c:v>
                </c:pt>
                <c:pt idx="72">
                  <c:v>0.17044855584944049</c:v>
                </c:pt>
                <c:pt idx="73">
                  <c:v>0.16911229382470039</c:v>
                </c:pt>
                <c:pt idx="74">
                  <c:v>0.16778438882581884</c:v>
                </c:pt>
                <c:pt idx="75">
                  <c:v>0.1664648218113769</c:v>
                </c:pt>
                <c:pt idx="76">
                  <c:v>0.1651535732336907</c:v>
                </c:pt>
                <c:pt idx="77">
                  <c:v>0.16385062304787895</c:v>
                </c:pt>
                <c:pt idx="78">
                  <c:v>0.16255595072090423</c:v>
                </c:pt>
                <c:pt idx="79">
                  <c:v>0.16126953524058577</c:v>
                </c:pt>
                <c:pt idx="80">
                  <c:v>0.15999135512458074</c:v>
                </c:pt>
                <c:pt idx="81">
                  <c:v>0.1587213884293332</c:v>
                </c:pt>
                <c:pt idx="82">
                  <c:v>0.1574596127589869</c:v>
                </c:pt>
                <c:pt idx="83">
                  <c:v>0.15620600527426187</c:v>
                </c:pt>
                <c:pt idx="84">
                  <c:v>0.15496054270129092</c:v>
                </c:pt>
                <c:pt idx="85">
                  <c:v>0.15372320134041573</c:v>
                </c:pt>
                <c:pt idx="86">
                  <c:v>0.1524939570749391</c:v>
                </c:pt>
                <c:pt idx="87">
                  <c:v>0.15127278537983352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'Function Resolution'!$AB$9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Resolution'!$AB$10:$AB$97</c:f>
              <c:numCache>
                <c:formatCode>General</c:formatCode>
                <c:ptCount val="88"/>
                <c:pt idx="0">
                  <c:v>0.13385745865707951</c:v>
                </c:pt>
                <c:pt idx="1">
                  <c:v>0.14201265215044548</c:v>
                </c:pt>
                <c:pt idx="2">
                  <c:v>0.15030038941993071</c:v>
                </c:pt>
                <c:pt idx="3">
                  <c:v>0.15869162709955109</c:v>
                </c:pt>
                <c:pt idx="4">
                  <c:v>0.16715606147659934</c:v>
                </c:pt>
                <c:pt idx="5">
                  <c:v>0.1756624265842513</c:v>
                </c:pt>
                <c:pt idx="6">
                  <c:v>0.1841787982571208</c:v>
                </c:pt>
                <c:pt idx="7">
                  <c:v>0.19267289721584033</c:v>
                </c:pt>
                <c:pt idx="8">
                  <c:v>0.20111238462148126</c:v>
                </c:pt>
                <c:pt idx="9">
                  <c:v>0.20946514414197417</c:v>
                </c:pt>
                <c:pt idx="10">
                  <c:v>0.21769954535815569</c:v>
                </c:pt>
                <c:pt idx="11">
                  <c:v>0.22578468425743073</c:v>
                </c:pt>
                <c:pt idx="12">
                  <c:v>0.23369059756613506</c:v>
                </c:pt>
                <c:pt idx="13">
                  <c:v>0.24138844870612391</c:v>
                </c:pt>
                <c:pt idx="14">
                  <c:v>0.24885068417939663</c:v>
                </c:pt>
                <c:pt idx="15">
                  <c:v>0.25605116014562074</c:v>
                </c:pt>
                <c:pt idx="16">
                  <c:v>0.26296523982822778</c:v>
                </c:pt>
                <c:pt idx="17">
                  <c:v>0.26956986314122583</c:v>
                </c:pt>
                <c:pt idx="18">
                  <c:v>0.27584359055593533</c:v>
                </c:pt>
                <c:pt idx="19">
                  <c:v>0.28176662371786326</c:v>
                </c:pt>
                <c:pt idx="20">
                  <c:v>0.28732080567964591</c:v>
                </c:pt>
                <c:pt idx="21">
                  <c:v>0.29248960384322847</c:v>
                </c:pt>
                <c:pt idx="22">
                  <c:v>0.29725807881454297</c:v>
                </c:pt>
                <c:pt idx="23">
                  <c:v>0.30161284238126485</c:v>
                </c:pt>
                <c:pt idx="24">
                  <c:v>0.30554200774474466</c:v>
                </c:pt>
                <c:pt idx="25">
                  <c:v>0.30903513498727836</c:v>
                </c:pt>
                <c:pt idx="26">
                  <c:v>0.31208317455123313</c:v>
                </c:pt>
                <c:pt idx="27">
                  <c:v>0.3146784112615556</c:v>
                </c:pt>
                <c:pt idx="28">
                  <c:v>0.31681441115031411</c:v>
                </c:pt>
                <c:pt idx="29">
                  <c:v>0.31848597305148946</c:v>
                </c:pt>
                <c:pt idx="30">
                  <c:v>0.31968908663421886</c:v>
                </c:pt>
                <c:pt idx="31">
                  <c:v>0.32042089823893205</c:v>
                </c:pt>
                <c:pt idx="32">
                  <c:v>0.32067968557703114</c:v>
                </c:pt>
                <c:pt idx="33">
                  <c:v>0.32046484205293091</c:v>
                </c:pt>
                <c:pt idx="34">
                  <c:v>0.31977687116793041</c:v>
                </c:pt>
                <c:pt idx="35">
                  <c:v>0.31861739116799331</c:v>
                </c:pt>
                <c:pt idx="36">
                  <c:v>0.31698914980089593</c:v>
                </c:pt>
                <c:pt idx="37">
                  <c:v>0.31489604875093896</c:v>
                </c:pt>
                <c:pt idx="38">
                  <c:v>0.31234317702028691</c:v>
                </c:pt>
                <c:pt idx="39">
                  <c:v>0.30933685222439317</c:v>
                </c:pt>
                <c:pt idx="40">
                  <c:v>0.30588466846530604</c:v>
                </c:pt>
                <c:pt idx="41">
                  <c:v>0.30199554914275184</c:v>
                </c:pt>
                <c:pt idx="42">
                  <c:v>0.29767980276232264</c:v>
                </c:pt>
                <c:pt idx="43">
                  <c:v>0.2929491795084721</c:v>
                </c:pt>
                <c:pt idx="44">
                  <c:v>0.287816926075112</c:v>
                </c:pt>
                <c:pt idx="45">
                  <c:v>0.28229783599853903</c:v>
                </c:pt>
                <c:pt idx="46">
                  <c:v>0.27640829252844562</c:v>
                </c:pt>
                <c:pt idx="47">
                  <c:v>0.27016630091711624</c:v>
                </c:pt>
                <c:pt idx="48">
                  <c:v>0.26359150692020222</c:v>
                </c:pt>
                <c:pt idx="49">
                  <c:v>0.25670519830104471</c:v>
                </c:pt>
                <c:pt idx="50">
                  <c:v>0.24953028623043549</c:v>
                </c:pt>
                <c:pt idx="51">
                  <c:v>0.24209126368953099</c:v>
                </c:pt>
                <c:pt idx="52">
                  <c:v>0.23441413832706698</c:v>
                </c:pt>
                <c:pt idx="53">
                  <c:v>0.22652633770033839</c:v>
                </c:pt>
                <c:pt idx="54">
                  <c:v>0.21845658544399649</c:v>
                </c:pt>
                <c:pt idx="55">
                  <c:v>0.21023474765568531</c:v>
                </c:pt>
                <c:pt idx="56">
                  <c:v>0.20189164964860862</c:v>
                </c:pt>
                <c:pt idx="57">
                  <c:v>0.19345886417505503</c:v>
                </c:pt>
                <c:pt idx="58">
                  <c:v>0.18496847323949642</c:v>
                </c:pt>
                <c:pt idx="59">
                  <c:v>0.17645280665473387</c:v>
                </c:pt>
                <c:pt idx="60">
                  <c:v>0.1679441615026965</c:v>
                </c:pt>
                <c:pt idx="61">
                  <c:v>0.15947450759174348</c:v>
                </c:pt>
                <c:pt idx="62">
                  <c:v>0.15107518480245313</c:v>
                </c:pt>
                <c:pt idx="63">
                  <c:v>0.14277659883423549</c:v>
                </c:pt>
                <c:pt idx="64">
                  <c:v>0.13460792226240034</c:v>
                </c:pt>
                <c:pt idx="65">
                  <c:v>0.12659680795638639</c:v>
                </c:pt>
                <c:pt idx="66">
                  <c:v>0.11876912177476476</c:v>
                </c:pt>
                <c:pt idx="67">
                  <c:v>0.11114870103697209</c:v>
                </c:pt>
                <c:pt idx="68">
                  <c:v>0.10375714458773316</c:v>
                </c:pt>
                <c:pt idx="69">
                  <c:v>9.6613639346370697E-2</c:v>
                </c:pt>
                <c:pt idx="70">
                  <c:v>8.973482711296786E-2</c:v>
                </c:pt>
                <c:pt idx="71">
                  <c:v>8.3134714141723298E-2</c:v>
                </c:pt>
                <c:pt idx="72">
                  <c:v>7.6824624651780749E-2</c:v>
                </c:pt>
                <c:pt idx="73">
                  <c:v>7.0813198093628418E-2</c:v>
                </c:pt>
                <c:pt idx="74">
                  <c:v>6.5106428689785958E-2</c:v>
                </c:pt>
                <c:pt idx="75">
                  <c:v>5.9707744581105719E-2</c:v>
                </c:pt>
                <c:pt idx="76">
                  <c:v>5.4618122884247576E-2</c:v>
                </c:pt>
                <c:pt idx="77">
                  <c:v>4.9836236139134231E-2</c:v>
                </c:pt>
                <c:pt idx="78">
                  <c:v>4.5358625021000715E-2</c:v>
                </c:pt>
                <c:pt idx="79">
                  <c:v>4.1179891819354414E-2</c:v>
                </c:pt>
                <c:pt idx="80">
                  <c:v>3.7292909041663908E-2</c:v>
                </c:pt>
                <c:pt idx="81">
                  <c:v>3.3689037567042161E-2</c:v>
                </c:pt>
                <c:pt idx="82">
                  <c:v>3.0358349029356902E-2</c:v>
                </c:pt>
                <c:pt idx="83">
                  <c:v>2.7289847518209478E-2</c:v>
                </c:pt>
                <c:pt idx="84">
                  <c:v>2.4471686214413896E-2</c:v>
                </c:pt>
                <c:pt idx="85">
                  <c:v>2.1891375187183263E-2</c:v>
                </c:pt>
                <c:pt idx="86">
                  <c:v>1.9535977237617245E-2</c:v>
                </c:pt>
                <c:pt idx="87">
                  <c:v>1.7392289344785924E-2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'Function Resolution'!$AC$9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Resolution'!$AC$10:$AC$97</c:f>
              <c:numCache>
                <c:formatCode>0.00E+00</c:formatCode>
                <c:ptCount val="88"/>
                <c:pt idx="0">
                  <c:v>0.19349225732737002</c:v>
                </c:pt>
                <c:pt idx="1">
                  <c:v>0.19299110355999868</c:v>
                </c:pt>
                <c:pt idx="2">
                  <c:v>0.1929237058477844</c:v>
                </c:pt>
                <c:pt idx="3">
                  <c:v>0.19326782727879077</c:v>
                </c:pt>
                <c:pt idx="4">
                  <c:v>0.19400318725660806</c:v>
                </c:pt>
                <c:pt idx="5">
                  <c:v>0.19511111814792145</c:v>
                </c:pt>
                <c:pt idx="6">
                  <c:v>0.19657424212877991</c:v>
                </c:pt>
                <c:pt idx="7">
                  <c:v>0.19837616700764038</c:v>
                </c:pt>
                <c:pt idx="8">
                  <c:v>0.20050119993085858</c:v>
                </c:pt>
                <c:pt idx="9">
                  <c:v>0.20293407810607703</c:v>
                </c:pt>
                <c:pt idx="10">
                  <c:v>0.20565971597173022</c:v>
                </c:pt>
                <c:pt idx="11">
                  <c:v>0.20866296856526281</c:v>
                </c:pt>
                <c:pt idx="12">
                  <c:v>0.21192841117276864</c:v>
                </c:pt>
                <c:pt idx="13">
                  <c:v>0.21544013565672407</c:v>
                </c:pt>
                <c:pt idx="14">
                  <c:v>0.21918156413744497</c:v>
                </c:pt>
                <c:pt idx="15">
                  <c:v>0.22313528093150883</c:v>
                </c:pt>
                <c:pt idx="16">
                  <c:v>0.22728288381283307</c:v>
                </c:pt>
                <c:pt idx="17">
                  <c:v>0.23160485574825282</c:v>
                </c:pt>
                <c:pt idx="18">
                  <c:v>0.23608045826139679</c:v>
                </c:pt>
                <c:pt idx="19">
                  <c:v>0.24068764749223173</c:v>
                </c:pt>
                <c:pt idx="20">
                  <c:v>0.24540301384503346</c:v>
                </c:pt>
                <c:pt idx="21">
                  <c:v>0.25020174585975091</c:v>
                </c:pt>
                <c:pt idx="22">
                  <c:v>0.25505761861091775</c:v>
                </c:pt>
                <c:pt idx="23">
                  <c:v>0.25994300654972935</c:v>
                </c:pt>
                <c:pt idx="24">
                  <c:v>0.26482892027877442</c:v>
                </c:pt>
                <c:pt idx="25">
                  <c:v>0.26968506630945122</c:v>
                </c:pt>
                <c:pt idx="26">
                  <c:v>0.27447992842666058</c:v>
                </c:pt>
                <c:pt idx="27">
                  <c:v>0.27918086890299126</c:v>
                </c:pt>
                <c:pt idx="28">
                  <c:v>0.28375424749447647</c:v>
                </c:pt>
                <c:pt idx="29">
                  <c:v>0.28816555593963727</c:v>
                </c:pt>
                <c:pt idx="30">
                  <c:v>0.2923795655971938</c:v>
                </c:pt>
                <c:pt idx="31">
                  <c:v>0.2963604859148834</c:v>
                </c:pt>
                <c:pt idx="32">
                  <c:v>0.30007213163547564</c:v>
                </c:pt>
                <c:pt idx="33">
                  <c:v>0.30347809702236639</c:v>
                </c:pt>
                <c:pt idx="34">
                  <c:v>0.30654193592437773</c:v>
                </c:pt>
                <c:pt idx="35">
                  <c:v>0.30922734718780098</c:v>
                </c:pt>
                <c:pt idx="36">
                  <c:v>0.31149836574548206</c:v>
                </c:pt>
                <c:pt idx="37">
                  <c:v>0.31331956064196703</c:v>
                </c:pt>
                <c:pt idx="38">
                  <c:v>0.31465624225649896</c:v>
                </c:pt>
                <c:pt idx="39">
                  <c:v>0.31547468201986623</c:v>
                </c:pt>
                <c:pt idx="40">
                  <c:v>0.31574234893572511</c:v>
                </c:pt>
                <c:pt idx="41">
                  <c:v>0.31542816815114832</c:v>
                </c:pt>
                <c:pt idx="42">
                  <c:v>0.31450280760231814</c:v>
                </c:pt>
                <c:pt idx="43">
                  <c:v>0.31293899930361713</c:v>
                </c:pt>
                <c:pt idx="44">
                  <c:v>0.3107119020505934</c:v>
                </c:pt>
                <c:pt idx="45">
                  <c:v>0.30779951205137351</c:v>
                </c:pt>
                <c:pt idx="46">
                  <c:v>0.30418312715229634</c:v>
                </c:pt>
                <c:pt idx="47">
                  <c:v>0.29984786873299379</c:v>
                </c:pt>
                <c:pt idx="48">
                  <c:v>0.29478326285765988</c:v>
                </c:pt>
                <c:pt idx="49">
                  <c:v>0.2889838787319769</c:v>
                </c:pt>
                <c:pt idx="50">
                  <c:v>0.28245001780385776</c:v>
                </c:pt>
                <c:pt idx="51">
                  <c:v>0.27518844089078509</c:v>
                </c:pt>
                <c:pt idx="52">
                  <c:v>0.26721311354140742</c:v>
                </c:pt>
                <c:pt idx="53">
                  <c:v>0.25854594161083932</c:v>
                </c:pt>
                <c:pt idx="54">
                  <c:v>0.2492174601091055</c:v>
                </c:pt>
                <c:pt idx="55">
                  <c:v>0.23926742937571238</c:v>
                </c:pt>
                <c:pt idx="56">
                  <c:v>0.22874528442341358</c:v>
                </c:pt>
                <c:pt idx="57">
                  <c:v>0.21771037704305807</c:v>
                </c:pt>
                <c:pt idx="58">
                  <c:v>0.20623194735987824</c:v>
                </c:pt>
                <c:pt idx="59">
                  <c:v>0.19438876347905956</c:v>
                </c:pt>
                <c:pt idx="60">
                  <c:v>0.1822683760614654</c:v>
                </c:pt>
                <c:pt idx="61">
                  <c:v>0.16996595016569491</c:v>
                </c:pt>
                <c:pt idx="62">
                  <c:v>0.15758265982260156</c:v>
                </c:pt>
                <c:pt idx="63">
                  <c:v>0.14522366090594238</c:v>
                </c:pt>
                <c:pt idx="64">
                  <c:v>0.13299569302700287</c:v>
                </c:pt>
                <c:pt idx="65">
                  <c:v>0.12100439823570459</c:v>
                </c:pt>
                <c:pt idx="66">
                  <c:v>0.10935147902372616</c:v>
                </c:pt>
                <c:pt idx="67">
                  <c:v>9.8131845719022087E-2</c:v>
                </c:pt>
                <c:pt idx="68">
                  <c:v>8.7430919270709909E-2</c:v>
                </c:pt>
                <c:pt idx="69">
                  <c:v>7.7322256172570367E-2</c:v>
                </c:pt>
                <c:pt idx="70">
                  <c:v>6.7865646274924002E-2</c:v>
                </c:pt>
                <c:pt idx="71">
                  <c:v>5.9105802298918701E-2</c:v>
                </c:pt>
                <c:pt idx="72">
                  <c:v>5.1071715255876747E-2</c:v>
                </c:pt>
                <c:pt idx="73">
                  <c:v>4.377669794101708E-2</c:v>
                </c:pt>
                <c:pt idx="74">
                  <c:v>3.7219085572077489E-2</c:v>
                </c:pt>
                <c:pt idx="75">
                  <c:v>3.1383514823089459E-2</c:v>
                </c:pt>
                <c:pt idx="76">
                  <c:v>2.6242665216495809E-2</c:v>
                </c:pt>
                <c:pt idx="77">
                  <c:v>2.1759323455305332E-2</c:v>
                </c:pt>
                <c:pt idx="78">
                  <c:v>1.7888622934520527E-2</c:v>
                </c:pt>
                <c:pt idx="79">
                  <c:v>1.4580316369017051E-2</c:v>
                </c:pt>
                <c:pt idx="80">
                  <c:v>1.1780956561138008E-2</c:v>
                </c:pt>
                <c:pt idx="81">
                  <c:v>9.4358851857635432E-3</c:v>
                </c:pt>
                <c:pt idx="82">
                  <c:v>7.4909582202598449E-3</c:v>
                </c:pt>
                <c:pt idx="83">
                  <c:v>5.8939657614762546E-3</c:v>
                </c:pt>
                <c:pt idx="84">
                  <c:v>4.5957306615958893E-3</c:v>
                </c:pt>
                <c:pt idx="85">
                  <c:v>3.5508928069782424E-3</c:v>
                </c:pt>
                <c:pt idx="86">
                  <c:v>2.7184029969899008E-3</c:v>
                </c:pt>
                <c:pt idx="87">
                  <c:v>2.0617620650425347E-3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'Function Resolution'!$AD$9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Resolution'!$AD$10:$AD$97</c:f>
              <c:numCache>
                <c:formatCode>0.00E+00</c:formatCode>
                <c:ptCount val="88"/>
                <c:pt idx="0">
                  <c:v>0.22008319410391469</c:v>
                </c:pt>
                <c:pt idx="1">
                  <c:v>0.21180123062205197</c:v>
                </c:pt>
                <c:pt idx="2">
                  <c:v>0.2051035004435651</c:v>
                </c:pt>
                <c:pt idx="3">
                  <c:v>0.1998130417610525</c:v>
                </c:pt>
                <c:pt idx="4">
                  <c:v>0.19577916531948053</c:v>
                </c:pt>
                <c:pt idx="5">
                  <c:v>0.19287386984856833</c:v>
                </c:pt>
                <c:pt idx="6">
                  <c:v>0.19098842741463706</c:v>
                </c:pt>
                <c:pt idx="7">
                  <c:v>0.19003024557883061</c:v>
                </c:pt>
                <c:pt idx="8">
                  <c:v>0.18992004497974221</c:v>
                </c:pt>
                <c:pt idx="9">
                  <c:v>0.19058935258724866</c:v>
                </c:pt>
                <c:pt idx="10">
                  <c:v>0.19197829143552428</c:v>
                </c:pt>
                <c:pt idx="11">
                  <c:v>0.19403363977639007</c:v>
                </c:pt>
                <c:pt idx="12">
                  <c:v>0.19670713148877084</c:v>
                </c:pt>
                <c:pt idx="13">
                  <c:v>0.19995397215214805</c:v>
                </c:pt>
                <c:pt idx="14">
                  <c:v>0.20373154949043293</c:v>
                </c:pt>
                <c:pt idx="15">
                  <c:v>0.20799832169325772</c:v>
                </c:pt>
                <c:pt idx="16">
                  <c:v>0.21271287166042102</c:v>
                </c:pt>
                <c:pt idx="17">
                  <c:v>0.21783311902188665</c:v>
                </c:pt>
                <c:pt idx="18">
                  <c:v>0.22331568458425494</c:v>
                </c:pt>
                <c:pt idx="19">
                  <c:v>0.22911540350768883</c:v>
                </c:pt>
                <c:pt idx="20">
                  <c:v>0.23518498399760604</c:v>
                </c:pt>
                <c:pt idx="21">
                  <c:v>0.24147480767133098</c:v>
                </c:pt>
                <c:pt idx="22">
                  <c:v>0.2479328661856316</c:v>
                </c:pt>
                <c:pt idx="23">
                  <c:v>0.25450482641616456</c:v>
                </c:pt>
                <c:pt idx="24">
                  <c:v>0.26113421375309337</c:v>
                </c:pt>
                <c:pt idx="25">
                  <c:v>0.26776270024407334</c:v>
                </c:pt>
                <c:pt idx="26">
                  <c:v>0.27433048171052254</c:v>
                </c:pt>
                <c:pt idx="27">
                  <c:v>0.2807767258968632</c:v>
                </c:pt>
                <c:pt idx="28">
                  <c:v>0.28704007244303265</c:v>
                </c:pt>
                <c:pt idx="29">
                  <c:v>0.29305916517654396</c:v>
                </c:pt>
                <c:pt idx="30">
                  <c:v>0.29877319798376328</c:v>
                </c:pt>
                <c:pt idx="31">
                  <c:v>0.30412245732032644</c:v>
                </c:pt>
                <c:pt idx="32">
                  <c:v>0.30904884713979452</c:v>
                </c:pt>
                <c:pt idx="33">
                  <c:v>0.31349638545827557</c:v>
                </c:pt>
                <c:pt idx="34">
                  <c:v>0.317411665672859</c:v>
                </c:pt>
                <c:pt idx="35">
                  <c:v>0.32074427982359899</c:v>
                </c:pt>
                <c:pt idx="36">
                  <c:v>0.32344720493753559</c:v>
                </c:pt>
                <c:pt idx="37">
                  <c:v>0.32547715714128905</c:v>
                </c:pt>
                <c:pt idx="38">
                  <c:v>0.32679492113245356</c:v>
                </c:pt>
                <c:pt idx="39">
                  <c:v>0.3273656646594591</c:v>
                </c:pt>
                <c:pt idx="40">
                  <c:v>0.32715924872176866</c:v>
                </c:pt>
                <c:pt idx="41">
                  <c:v>0.32615054416012956</c:v>
                </c:pt>
                <c:pt idx="42">
                  <c:v>0.32431976409560476</c:v>
                </c:pt>
                <c:pt idx="43">
                  <c:v>0.32165281927220685</c:v>
                </c:pt>
                <c:pt idx="44">
                  <c:v>0.31814169977865758</c:v>
                </c:pt>
                <c:pt idx="45">
                  <c:v>0.31378488193624393</c:v>
                </c:pt>
                <c:pt idx="46">
                  <c:v>0.30858775346973549</c:v>
                </c:pt>
                <c:pt idx="47">
                  <c:v>0.30256304363567343</c:v>
                </c:pt>
                <c:pt idx="48">
                  <c:v>0.29573123807875457</c:v>
                </c:pt>
                <c:pt idx="49">
                  <c:v>0.28812095125799031</c:v>
                </c:pt>
                <c:pt idx="50">
                  <c:v>0.27976922290110079</c:v>
                </c:pt>
                <c:pt idx="51">
                  <c:v>0.27072169981034194</c:v>
                </c:pt>
                <c:pt idx="52">
                  <c:v>0.26103266125766789</c:v>
                </c:pt>
                <c:pt idx="53">
                  <c:v>0.25076484600921434</c:v>
                </c:pt>
                <c:pt idx="54">
                  <c:v>0.23998904247991565</c:v>
                </c:pt>
                <c:pt idx="55">
                  <c:v>0.22878341121019904</c:v>
                </c:pt>
                <c:pt idx="56">
                  <c:v>0.21723252099839466</c:v>
                </c:pt>
                <c:pt idx="57">
                  <c:v>0.20542609633890868</c:v>
                </c:pt>
                <c:pt idx="58">
                  <c:v>0.19345749343295243</c:v>
                </c:pt>
                <c:pt idx="59">
                  <c:v>0.18142194345935858</c:v>
                </c:pt>
                <c:pt idx="60">
                  <c:v>0.16941462298447843</c:v>
                </c:pt>
                <c:pt idx="61">
                  <c:v>0.15752862999062722</c:v>
                </c:pt>
                <c:pt idx="62">
                  <c:v>0.14585295763576644</c:v>
                </c:pt>
                <c:pt idx="63">
                  <c:v>0.13447056450809139</c:v>
                </c:pt>
                <c:pt idx="64">
                  <c:v>0.12345663851914121</c:v>
                </c:pt>
                <c:pt idx="65">
                  <c:v>0.11287714139914458</c:v>
                </c:pt>
                <c:pt idx="66">
                  <c:v>0.10278770284164414</c:v>
                </c:pt>
                <c:pt idx="67">
                  <c:v>9.3232909540732475E-2</c:v>
                </c:pt>
                <c:pt idx="68">
                  <c:v>8.424600727458921E-2</c:v>
                </c:pt>
                <c:pt idx="69">
                  <c:v>7.5849006758054852E-2</c:v>
                </c:pt>
                <c:pt idx="70">
                  <c:v>6.8053159046710721E-2</c:v>
                </c:pt>
                <c:pt idx="71">
                  <c:v>6.0859746136571545E-2</c:v>
                </c:pt>
                <c:pt idx="72">
                  <c:v>5.4261118573684042E-2</c:v>
                </c:pt>
                <c:pt idx="73">
                  <c:v>4.824190495051673E-2</c:v>
                </c:pt>
                <c:pt idx="74">
                  <c:v>4.2780317830961909E-2</c:v>
                </c:pt>
                <c:pt idx="75">
                  <c:v>3.7849485927754313E-2</c:v>
                </c:pt>
                <c:pt idx="76">
                  <c:v>3.3418751828885061E-2</c:v>
                </c:pt>
                <c:pt idx="77">
                  <c:v>2.9454886634351772E-2</c:v>
                </c:pt>
                <c:pt idx="78">
                  <c:v>2.5923185985156819E-2</c:v>
                </c:pt>
                <c:pt idx="79">
                  <c:v>2.2788424838993855E-2</c:v>
                </c:pt>
                <c:pt idx="80">
                  <c:v>2.0015659995600121E-2</c:v>
                </c:pt>
                <c:pt idx="81">
                  <c:v>1.7570879177110307E-2</c:v>
                </c:pt>
                <c:pt idx="82">
                  <c:v>1.5421503129936998E-2</c:v>
                </c:pt>
                <c:pt idx="83">
                  <c:v>1.3536752707077691E-2</c:v>
                </c:pt>
                <c:pt idx="84">
                  <c:v>1.1887896379163753E-2</c:v>
                </c:pt>
                <c:pt idx="85">
                  <c:v>1.0448395394822873E-2</c:v>
                </c:pt>
                <c:pt idx="86">
                  <c:v>9.1939642082801837E-3</c:v>
                </c:pt>
                <c:pt idx="87">
                  <c:v>8.1025631642540983E-3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'Function Resolution'!$AE$9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Resolution'!$AE$10:$AE$97</c:f>
              <c:numCache>
                <c:formatCode>0.00E+00</c:formatCode>
                <c:ptCount val="88"/>
                <c:pt idx="0">
                  <c:v>0.25084197187742108</c:v>
                </c:pt>
                <c:pt idx="1">
                  <c:v>0.22861339409123216</c:v>
                </c:pt>
                <c:pt idx="2">
                  <c:v>0.21144867716582375</c:v>
                </c:pt>
                <c:pt idx="3">
                  <c:v>0.19840975888965134</c:v>
                </c:pt>
                <c:pt idx="4">
                  <c:v>0.18874829431634751</c:v>
                </c:pt>
                <c:pt idx="5">
                  <c:v>0.18187688953526426</c:v>
                </c:pt>
                <c:pt idx="6">
                  <c:v>0.17733777340713308</c:v>
                </c:pt>
                <c:pt idx="7">
                  <c:v>0.17477432766826959</c:v>
                </c:pt>
                <c:pt idx="8">
                  <c:v>0.17390717096133523</c:v>
                </c:pt>
                <c:pt idx="9">
                  <c:v>0.17451483510320071</c:v>
                </c:pt>
                <c:pt idx="10">
                  <c:v>0.17641845629292136</c:v>
                </c:pt>
                <c:pt idx="11">
                  <c:v>0.17946976866736625</c:v>
                </c:pt>
                <c:pt idx="12">
                  <c:v>0.18354174858645331</c:v>
                </c:pt>
                <c:pt idx="13">
                  <c:v>0.18852138057035536</c:v>
                </c:pt>
                <c:pt idx="14">
                  <c:v>0.19430414058984197</c:v>
                </c:pt>
                <c:pt idx="15">
                  <c:v>0.20078989633227987</c:v>
                </c:pt>
                <c:pt idx="16">
                  <c:v>0.20788000074897287</c:v>
                </c:pt>
                <c:pt idx="17">
                  <c:v>0.21547540570334062</c:v>
                </c:pt>
                <c:pt idx="18">
                  <c:v>0.22347565117748008</c:v>
                </c:pt>
                <c:pt idx="19">
                  <c:v>0.23177859785888924</c:v>
                </c:pt>
                <c:pt idx="20">
                  <c:v>0.24028077296468356</c:v>
                </c:pt>
                <c:pt idx="21">
                  <c:v>0.24887819652420753</c:v>
                </c:pt>
                <c:pt idx="22">
                  <c:v>0.25746755288303641</c:v>
                </c:pt>
                <c:pt idx="23">
                  <c:v>0.26594757353160658</c:v>
                </c:pt>
                <c:pt idx="24">
                  <c:v>0.27422050461818626</c:v>
                </c:pt>
                <c:pt idx="25">
                  <c:v>0.28219354623965853</c:v>
                </c:pt>
                <c:pt idx="26">
                  <c:v>0.28978016999733086</c:v>
                </c:pt>
                <c:pt idx="27">
                  <c:v>0.29690124453697181</c:v>
                </c:pt>
                <c:pt idx="28">
                  <c:v>0.30348592351886078</c:v>
                </c:pt>
                <c:pt idx="29">
                  <c:v>0.3094722743081621</c:v>
                </c:pt>
                <c:pt idx="30">
                  <c:v>0.31480764662911237</c:v>
                </c:pt>
                <c:pt idx="31">
                  <c:v>0.31944879710233232</c:v>
                </c:pt>
                <c:pt idx="32">
                  <c:v>0.32336179731451636</c:v>
                </c:pt>
                <c:pt idx="33">
                  <c:v>0.32652175985711041</c:v>
                </c:pt>
                <c:pt idx="34">
                  <c:v>0.32891241914891628</c:v>
                </c:pt>
                <c:pt idx="35">
                  <c:v>0.33052560270427117</c:v>
                </c:pt>
                <c:pt idx="36">
                  <c:v>0.33136062485695561</c:v>
                </c:pt>
                <c:pt idx="37">
                  <c:v>0.33142362983238871</c:v>
                </c:pt>
                <c:pt idx="38">
                  <c:v>0.33072690539379956</c:v>
                </c:pt>
                <c:pt idx="39">
                  <c:v>0.32928818280757172</c:v>
                </c:pt>
                <c:pt idx="40">
                  <c:v>0.32712993410657848</c:v>
                </c:pt>
                <c:pt idx="41">
                  <c:v>0.32427867390173742</c:v>
                </c:pt>
                <c:pt idx="42">
                  <c:v>0.32076427044373407</c:v>
                </c:pt>
                <c:pt idx="43">
                  <c:v>0.3166192692631557</c:v>
                </c:pt>
                <c:pt idx="44">
                  <c:v>0.31187823240056978</c:v>
                </c:pt>
                <c:pt idx="45">
                  <c:v>0.30657709678524164</c:v>
                </c:pt>
                <c:pt idx="46">
                  <c:v>0.30075255649600929</c:v>
                </c:pt>
                <c:pt idx="47">
                  <c:v>0.29444147519019848</c:v>
                </c:pt>
                <c:pt idx="48">
                  <c:v>0.28768033667662962</c:v>
                </c:pt>
                <c:pt idx="49">
                  <c:v>0.28050474322546537</c:v>
                </c:pt>
                <c:pt idx="50">
                  <c:v>0.27294897258113343</c:v>
                </c:pt>
                <c:pt idx="51">
                  <c:v>0.2650456056524601</c:v>
                </c:pt>
                <c:pt idx="52">
                  <c:v>0.2568252374202401</c:v>
                </c:pt>
                <c:pt idx="53">
                  <c:v>0.24831628368834405</c:v>
                </c:pt>
                <c:pt idx="54">
                  <c:v>0.23954489589537498</c:v>
                </c:pt>
                <c:pt idx="55">
                  <c:v>0.23053499528794705</c:v>
                </c:pt>
                <c:pt idx="56">
                  <c:v>0.22130843630237662</c:v>
                </c:pt>
                <c:pt idx="57">
                  <c:v>0.21188530693316848</c:v>
                </c:pt>
                <c:pt idx="58">
                  <c:v>0.20228437104263874</c:v>
                </c:pt>
                <c:pt idx="59">
                  <c:v>0.19252365376486305</c:v>
                </c:pt>
                <c:pt idx="60">
                  <c:v>0.18262116607243181</c:v>
                </c:pt>
                <c:pt idx="61">
                  <c:v>0.17259575783251677</c:v>
                </c:pt>
                <c:pt idx="62">
                  <c:v>0.16246807987756645</c:v>
                </c:pt>
                <c:pt idx="63">
                  <c:v>0.15226162440465432</c:v>
                </c:pt>
                <c:pt idx="64">
                  <c:v>0.14200379921622663</c:v>
                </c:pt>
                <c:pt idx="65">
                  <c:v>0.13172697509058526</c:v>
                </c:pt>
                <c:pt idx="66">
                  <c:v>0.12146942765102367</c:v>
                </c:pt>
                <c:pt idx="67">
                  <c:v>0.11127607702951511</c:v>
                </c:pt>
                <c:pt idx="68">
                  <c:v>0.10119891296468671</c:v>
                </c:pt>
                <c:pt idx="69">
                  <c:v>9.1296983454249789E-2</c:v>
                </c:pt>
                <c:pt idx="70">
                  <c:v>8.1635826443983955E-2</c:v>
                </c:pt>
                <c:pt idx="71">
                  <c:v>7.2286241555640701E-2</c:v>
                </c:pt>
                <c:pt idx="72">
                  <c:v>6.3322337340847884E-2</c:v>
                </c:pt>
                <c:pt idx="73">
                  <c:v>5.4818851810133989E-2</c:v>
                </c:pt>
                <c:pt idx="74">
                  <c:v>4.684782896599228E-2</c:v>
                </c:pt>
                <c:pt idx="75">
                  <c:v>3.9474835056456346E-2</c:v>
                </c:pt>
                <c:pt idx="76">
                  <c:v>3.2755001941764589E-2</c:v>
                </c:pt>
                <c:pt idx="77">
                  <c:v>2.6729272101816446E-2</c:v>
                </c:pt>
                <c:pt idx="78">
                  <c:v>2.1421268227464169E-2</c:v>
                </c:pt>
                <c:pt idx="79">
                  <c:v>1.6835200072695022E-2</c:v>
                </c:pt>
                <c:pt idx="80">
                  <c:v>1.295514087807517E-2</c:v>
                </c:pt>
                <c:pt idx="81">
                  <c:v>9.7458578479044881E-3</c:v>
                </c:pt>
                <c:pt idx="82">
                  <c:v>7.1551849897756514E-3</c:v>
                </c:pt>
                <c:pt idx="83">
                  <c:v>5.1177154014911876E-3</c:v>
                </c:pt>
                <c:pt idx="84">
                  <c:v>3.5594042515118582E-3</c:v>
                </c:pt>
                <c:pt idx="85">
                  <c:v>2.4025508746503203E-3</c:v>
                </c:pt>
                <c:pt idx="86">
                  <c:v>1.5705936514855499E-3</c:v>
                </c:pt>
                <c:pt idx="87">
                  <c:v>9.9221064565349973E-4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6585264"/>
        <c:axId val="346585824"/>
      </c:lineChart>
      <c:catAx>
        <c:axId val="34658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585824"/>
        <c:crosses val="autoZero"/>
        <c:auto val="1"/>
        <c:lblAlgn val="ctr"/>
        <c:lblOffset val="100"/>
        <c:noMultiLvlLbl val="0"/>
      </c:catAx>
      <c:valAx>
        <c:axId val="3465858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58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Male Highly Data and Function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'Function Resolution'!$AF$9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Resolution'!$AF$10:$AF$97</c:f>
              <c:numCache>
                <c:formatCode>0.00%</c:formatCode>
                <c:ptCount val="88"/>
                <c:pt idx="0">
                  <c:v>5.7971014492753624E-2</c:v>
                </c:pt>
                <c:pt idx="1">
                  <c:v>1.5151515151515152E-2</c:v>
                </c:pt>
                <c:pt idx="2">
                  <c:v>7.0175438596491224E-2</c:v>
                </c:pt>
                <c:pt idx="3">
                  <c:v>4.6153846153846156E-2</c:v>
                </c:pt>
                <c:pt idx="4">
                  <c:v>7.2727272727272724E-2</c:v>
                </c:pt>
                <c:pt idx="5">
                  <c:v>1.7543859649122806E-2</c:v>
                </c:pt>
                <c:pt idx="6">
                  <c:v>0.10526315789473684</c:v>
                </c:pt>
                <c:pt idx="7">
                  <c:v>7.4626865671641784E-2</c:v>
                </c:pt>
                <c:pt idx="8">
                  <c:v>4.4444444444444446E-2</c:v>
                </c:pt>
                <c:pt idx="9">
                  <c:v>0.11764705882352941</c:v>
                </c:pt>
                <c:pt idx="10">
                  <c:v>3.5087719298245612E-2</c:v>
                </c:pt>
                <c:pt idx="11">
                  <c:v>0.14545454545454545</c:v>
                </c:pt>
                <c:pt idx="12">
                  <c:v>0.24390243902439024</c:v>
                </c:pt>
                <c:pt idx="13">
                  <c:v>0.36</c:v>
                </c:pt>
                <c:pt idx="14">
                  <c:v>0.34883720930232559</c:v>
                </c:pt>
                <c:pt idx="15">
                  <c:v>0.3888888888888889</c:v>
                </c:pt>
                <c:pt idx="16">
                  <c:v>0.36842105263157893</c:v>
                </c:pt>
                <c:pt idx="17">
                  <c:v>0.42222222222222222</c:v>
                </c:pt>
                <c:pt idx="18">
                  <c:v>0.53333333333333333</c:v>
                </c:pt>
                <c:pt idx="19">
                  <c:v>0.57499999999999996</c:v>
                </c:pt>
                <c:pt idx="20">
                  <c:v>0.41509433962264153</c:v>
                </c:pt>
                <c:pt idx="21">
                  <c:v>0.45454545454545453</c:v>
                </c:pt>
                <c:pt idx="22">
                  <c:v>0.56862745098039214</c:v>
                </c:pt>
                <c:pt idx="23">
                  <c:v>0.51282051282051277</c:v>
                </c:pt>
                <c:pt idx="24">
                  <c:v>0.48</c:v>
                </c:pt>
                <c:pt idx="25">
                  <c:v>0.48837209302325579</c:v>
                </c:pt>
                <c:pt idx="26">
                  <c:v>0.53061224489795922</c:v>
                </c:pt>
                <c:pt idx="27">
                  <c:v>0.42857142857142855</c:v>
                </c:pt>
                <c:pt idx="28">
                  <c:v>0.52380952380952384</c:v>
                </c:pt>
                <c:pt idx="29">
                  <c:v>0.45098039215686275</c:v>
                </c:pt>
                <c:pt idx="30">
                  <c:v>0.53846153846153844</c:v>
                </c:pt>
                <c:pt idx="31">
                  <c:v>0.32142857142857145</c:v>
                </c:pt>
                <c:pt idx="32">
                  <c:v>0.45454545454545453</c:v>
                </c:pt>
                <c:pt idx="33">
                  <c:v>0.47619047619047616</c:v>
                </c:pt>
                <c:pt idx="34">
                  <c:v>0.56140350877192979</c:v>
                </c:pt>
                <c:pt idx="35">
                  <c:v>0.43396226415094341</c:v>
                </c:pt>
                <c:pt idx="36">
                  <c:v>0.52542372881355937</c:v>
                </c:pt>
                <c:pt idx="37">
                  <c:v>0.45161290322580644</c:v>
                </c:pt>
                <c:pt idx="38">
                  <c:v>0.38805970149253732</c:v>
                </c:pt>
                <c:pt idx="39">
                  <c:v>0.44927536231884058</c:v>
                </c:pt>
                <c:pt idx="40">
                  <c:v>0.51851851851851849</c:v>
                </c:pt>
                <c:pt idx="41">
                  <c:v>0.4576271186440678</c:v>
                </c:pt>
                <c:pt idx="42">
                  <c:v>0.4642857142857143</c:v>
                </c:pt>
                <c:pt idx="43">
                  <c:v>0.52</c:v>
                </c:pt>
                <c:pt idx="44">
                  <c:v>0.46666666666666667</c:v>
                </c:pt>
                <c:pt idx="45">
                  <c:v>0.36206896551724138</c:v>
                </c:pt>
                <c:pt idx="46">
                  <c:v>0.3888888888888889</c:v>
                </c:pt>
                <c:pt idx="47">
                  <c:v>0.40625</c:v>
                </c:pt>
                <c:pt idx="48">
                  <c:v>0.43243243243243246</c:v>
                </c:pt>
                <c:pt idx="49">
                  <c:v>0.4098360655737705</c:v>
                </c:pt>
                <c:pt idx="50">
                  <c:v>0.3</c:v>
                </c:pt>
                <c:pt idx="51">
                  <c:v>0.25806451612903225</c:v>
                </c:pt>
                <c:pt idx="52">
                  <c:v>0.35384615384615387</c:v>
                </c:pt>
                <c:pt idx="53">
                  <c:v>0.4375</c:v>
                </c:pt>
                <c:pt idx="54">
                  <c:v>0.38333333333333336</c:v>
                </c:pt>
                <c:pt idx="55">
                  <c:v>0.22222222222222221</c:v>
                </c:pt>
                <c:pt idx="56">
                  <c:v>0.26666666666666666</c:v>
                </c:pt>
                <c:pt idx="57">
                  <c:v>0.21875</c:v>
                </c:pt>
                <c:pt idx="58">
                  <c:v>0.15384615384615385</c:v>
                </c:pt>
                <c:pt idx="59">
                  <c:v>0.22727272727272727</c:v>
                </c:pt>
                <c:pt idx="60">
                  <c:v>0.19354838709677419</c:v>
                </c:pt>
                <c:pt idx="61">
                  <c:v>0.13432835820895522</c:v>
                </c:pt>
                <c:pt idx="62">
                  <c:v>5.8823529411764705E-2</c:v>
                </c:pt>
                <c:pt idx="63">
                  <c:v>9.6153846153846159E-2</c:v>
                </c:pt>
                <c:pt idx="64">
                  <c:v>0.13114754098360656</c:v>
                </c:pt>
                <c:pt idx="65">
                  <c:v>0.12244897959183673</c:v>
                </c:pt>
                <c:pt idx="66">
                  <c:v>8.771929824561403E-2</c:v>
                </c:pt>
                <c:pt idx="67">
                  <c:v>7.5471698113207544E-2</c:v>
                </c:pt>
                <c:pt idx="68">
                  <c:v>7.2727272727272724E-2</c:v>
                </c:pt>
                <c:pt idx="69">
                  <c:v>7.3170731707317069E-2</c:v>
                </c:pt>
                <c:pt idx="70">
                  <c:v>2.3809523809523808E-2</c:v>
                </c:pt>
                <c:pt idx="71">
                  <c:v>2.0833333333333332E-2</c:v>
                </c:pt>
                <c:pt idx="72">
                  <c:v>2.1276595744680851E-2</c:v>
                </c:pt>
                <c:pt idx="73">
                  <c:v>4.1666666666666664E-2</c:v>
                </c:pt>
                <c:pt idx="74">
                  <c:v>3.0303030303030304E-2</c:v>
                </c:pt>
                <c:pt idx="75">
                  <c:v>3.7037037037037035E-2</c:v>
                </c:pt>
                <c:pt idx="76">
                  <c:v>3.125E-2</c:v>
                </c:pt>
                <c:pt idx="77">
                  <c:v>5.2631578947368418E-2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'Function Resolution'!$AG$9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Resolution'!$AG$10:$AG$97</c:f>
              <c:numCache>
                <c:formatCode>General</c:formatCode>
                <c:ptCount val="88"/>
                <c:pt idx="0">
                  <c:v>0.34278733879099305</c:v>
                </c:pt>
                <c:pt idx="1">
                  <c:v>0.34102668750738713</c:v>
                </c:pt>
                <c:pt idx="2">
                  <c:v>0.33927041108463896</c:v>
                </c:pt>
                <c:pt idx="3">
                  <c:v>0.33751854680324561</c:v>
                </c:pt>
                <c:pt idx="4">
                  <c:v>0.33577113148716209</c:v>
                </c:pt>
                <c:pt idx="5">
                  <c:v>0.3340282015018422</c:v>
                </c:pt>
                <c:pt idx="6">
                  <c:v>0.33228979275237164</c:v>
                </c:pt>
                <c:pt idx="7">
                  <c:v>0.33055594068169497</c:v>
                </c:pt>
                <c:pt idx="8">
                  <c:v>0.32882668026893441</c:v>
                </c:pt>
                <c:pt idx="9">
                  <c:v>0.32710204602780157</c:v>
                </c:pt>
                <c:pt idx="10">
                  <c:v>0.32538207200510105</c:v>
                </c:pt>
                <c:pt idx="11">
                  <c:v>0.32366679177932584</c:v>
                </c:pt>
                <c:pt idx="12">
                  <c:v>0.32195623845934429</c:v>
                </c:pt>
                <c:pt idx="13">
                  <c:v>0.32025044468317809</c:v>
                </c:pt>
                <c:pt idx="14">
                  <c:v>0.3185494426168709</c:v>
                </c:pt>
                <c:pt idx="15">
                  <c:v>0.31685326395344726</c:v>
                </c:pt>
                <c:pt idx="16">
                  <c:v>0.31516193991196118</c:v>
                </c:pt>
                <c:pt idx="17">
                  <c:v>0.3134755012366342</c:v>
                </c:pt>
                <c:pt idx="18">
                  <c:v>0.31179397819608218</c:v>
                </c:pt>
                <c:pt idx="19">
                  <c:v>0.31011740058263049</c:v>
                </c:pt>
                <c:pt idx="20">
                  <c:v>0.3084457977117166</c:v>
                </c:pt>
                <c:pt idx="21">
                  <c:v>0.30677919842138018</c:v>
                </c:pt>
                <c:pt idx="22">
                  <c:v>0.30511763107183965</c:v>
                </c:pt>
                <c:pt idx="23">
                  <c:v>0.30346112354515448</c:v>
                </c:pt>
                <c:pt idx="24">
                  <c:v>0.30180970324497314</c:v>
                </c:pt>
                <c:pt idx="25">
                  <c:v>0.30016339709636547</c:v>
                </c:pt>
                <c:pt idx="26">
                  <c:v>0.29852223154573893</c:v>
                </c:pt>
                <c:pt idx="27">
                  <c:v>0.29688623256083796</c:v>
                </c:pt>
                <c:pt idx="28">
                  <c:v>0.29525542563082668</c:v>
                </c:pt>
                <c:pt idx="29">
                  <c:v>0.29362983576645224</c:v>
                </c:pt>
                <c:pt idx="30">
                  <c:v>0.29200948750028982</c:v>
                </c:pt>
                <c:pt idx="31">
                  <c:v>0.29039440488706791</c:v>
                </c:pt>
                <c:pt idx="32">
                  <c:v>0.28878461150407253</c:v>
                </c:pt>
                <c:pt idx="33">
                  <c:v>0.28718013045163088</c:v>
                </c:pt>
                <c:pt idx="34">
                  <c:v>0.28558098435367157</c:v>
                </c:pt>
                <c:pt idx="35">
                  <c:v>0.28398719535836336</c:v>
                </c:pt>
                <c:pt idx="36">
                  <c:v>0.28239878513882849</c:v>
                </c:pt>
                <c:pt idx="37">
                  <c:v>0.28081577489393178</c:v>
                </c:pt>
                <c:pt idx="38">
                  <c:v>0.27923818534914441</c:v>
                </c:pt>
                <c:pt idx="39">
                  <c:v>0.27766603675748064</c:v>
                </c:pt>
                <c:pt idx="40">
                  <c:v>0.27609934890050686</c:v>
                </c:pt>
                <c:pt idx="41">
                  <c:v>0.27453814108942259</c:v>
                </c:pt>
                <c:pt idx="42">
                  <c:v>0.27298243216621187</c:v>
                </c:pt>
                <c:pt idx="43">
                  <c:v>0.27143224050486403</c:v>
                </c:pt>
                <c:pt idx="44">
                  <c:v>0.26988758401266372</c:v>
                </c:pt>
                <c:pt idx="45">
                  <c:v>0.26834848013154794</c:v>
                </c:pt>
                <c:pt idx="46">
                  <c:v>0.26681494583953019</c:v>
                </c:pt>
                <c:pt idx="47">
                  <c:v>0.26528699765219005</c:v>
                </c:pt>
                <c:pt idx="48">
                  <c:v>0.26376465162422774</c:v>
                </c:pt>
                <c:pt idx="49">
                  <c:v>0.26224792335108188</c:v>
                </c:pt>
                <c:pt idx="50">
                  <c:v>0.26073682797061015</c:v>
                </c:pt>
                <c:pt idx="51">
                  <c:v>0.25923138016483194</c:v>
                </c:pt>
                <c:pt idx="52">
                  <c:v>0.25773159416173047</c:v>
                </c:pt>
                <c:pt idx="53">
                  <c:v>0.25623748373711547</c:v>
                </c:pt>
                <c:pt idx="54">
                  <c:v>0.25474906221654348</c:v>
                </c:pt>
                <c:pt idx="55">
                  <c:v>0.25326634247729668</c:v>
                </c:pt>
                <c:pt idx="56">
                  <c:v>0.25178933695041661</c:v>
                </c:pt>
                <c:pt idx="57">
                  <c:v>0.25031805762279397</c:v>
                </c:pt>
                <c:pt idx="58">
                  <c:v>0.24885251603931272</c:v>
                </c:pt>
                <c:pt idx="59">
                  <c:v>0.24739272330504669</c:v>
                </c:pt>
                <c:pt idx="60">
                  <c:v>0.24593869008750865</c:v>
                </c:pt>
                <c:pt idx="61">
                  <c:v>0.24449042661895032</c:v>
                </c:pt>
                <c:pt idx="62">
                  <c:v>0.24304794269871191</c:v>
                </c:pt>
                <c:pt idx="63">
                  <c:v>0.24161124769562051</c:v>
                </c:pt>
                <c:pt idx="64">
                  <c:v>0.24018035055043666</c:v>
                </c:pt>
                <c:pt idx="65">
                  <c:v>0.23875525977834672</c:v>
                </c:pt>
                <c:pt idx="66">
                  <c:v>0.23733598347150117</c:v>
                </c:pt>
                <c:pt idx="67">
                  <c:v>0.23592252930159718</c:v>
                </c:pt>
                <c:pt idx="68">
                  <c:v>0.23451490452250504</c:v>
                </c:pt>
                <c:pt idx="69">
                  <c:v>0.23311311597293566</c:v>
                </c:pt>
                <c:pt idx="70">
                  <c:v>0.23171717007915016</c:v>
                </c:pt>
                <c:pt idx="71">
                  <c:v>0.23032707285770951</c:v>
                </c:pt>
                <c:pt idx="72">
                  <c:v>0.22894282991826245</c:v>
                </c:pt>
                <c:pt idx="73">
                  <c:v>0.22756444646637178</c:v>
                </c:pt>
                <c:pt idx="74">
                  <c:v>0.22619192730637772</c:v>
                </c:pt>
                <c:pt idx="75">
                  <c:v>0.22482527684429646</c:v>
                </c:pt>
                <c:pt idx="76">
                  <c:v>0.22346449909075322</c:v>
                </c:pt>
                <c:pt idx="77">
                  <c:v>0.22210959766394991</c:v>
                </c:pt>
                <c:pt idx="78">
                  <c:v>0.22076057579266462</c:v>
                </c:pt>
                <c:pt idx="79">
                  <c:v>0.21941743631928193</c:v>
                </c:pt>
                <c:pt idx="80">
                  <c:v>0.21808018170285526</c:v>
                </c:pt>
                <c:pt idx="81">
                  <c:v>0.21674881402219728</c:v>
                </c:pt>
                <c:pt idx="82">
                  <c:v>0.21542333497899899</c:v>
                </c:pt>
                <c:pt idx="83">
                  <c:v>0.21410374590097636</c:v>
                </c:pt>
                <c:pt idx="84">
                  <c:v>0.21279004774504304</c:v>
                </c:pt>
                <c:pt idx="85">
                  <c:v>0.21148224110050823</c:v>
                </c:pt>
                <c:pt idx="86">
                  <c:v>0.21018032619229871</c:v>
                </c:pt>
                <c:pt idx="87">
                  <c:v>0.2088843028842047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'Function Resolution'!$AH$9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Resolution'!$AH$10:$AH$97</c:f>
              <c:numCache>
                <c:formatCode>General</c:formatCode>
                <c:ptCount val="88"/>
                <c:pt idx="0">
                  <c:v>4.4016672097941099E-2</c:v>
                </c:pt>
                <c:pt idx="1">
                  <c:v>5.2156351202128942E-2</c:v>
                </c:pt>
                <c:pt idx="2">
                  <c:v>6.1403317741854944E-2</c:v>
                </c:pt>
                <c:pt idx="3">
                  <c:v>7.1817032982367232E-2</c:v>
                </c:pt>
                <c:pt idx="4">
                  <c:v>8.3440039836730609E-2</c:v>
                </c:pt>
                <c:pt idx="5">
                  <c:v>9.629400649965679E-2</c:v>
                </c:pt>
                <c:pt idx="6">
                  <c:v>0.11037625359816965</c:v>
                </c:pt>
                <c:pt idx="7">
                  <c:v>0.12565708508524212</c:v>
                </c:pt>
                <c:pt idx="8">
                  <c:v>0.142078217418174</c:v>
                </c:pt>
                <c:pt idx="9">
                  <c:v>0.15955253572402131</c:v>
                </c:pt>
                <c:pt idx="10">
                  <c:v>0.17796530304426372</c:v>
                </c:pt>
                <c:pt idx="11">
                  <c:v>0.1971768201307518</c:v>
                </c:pt>
                <c:pt idx="12">
                  <c:v>0.21702639555142617</c:v>
                </c:pt>
                <c:pt idx="13">
                  <c:v>0.23733735913211679</c:v>
                </c:pt>
                <c:pt idx="14">
                  <c:v>0.25792275512529483</c:v>
                </c:pt>
                <c:pt idx="15">
                  <c:v>0.27859129899281132</c:v>
                </c:pt>
                <c:pt idx="16">
                  <c:v>0.29915317934020969</c:v>
                </c:pt>
                <c:pt idx="17">
                  <c:v>0.31942533144124563</c:v>
                </c:pt>
                <c:pt idx="18">
                  <c:v>0.33923589037529189</c:v>
                </c:pt>
                <c:pt idx="19">
                  <c:v>0.35842763474800371</c:v>
                </c:pt>
                <c:pt idx="20">
                  <c:v>0.37686033979648192</c:v>
                </c:pt>
                <c:pt idx="21">
                  <c:v>0.39441205699905485</c:v>
                </c:pt>
                <c:pt idx="22">
                  <c:v>0.41097941597394555</c:v>
                </c:pt>
                <c:pt idx="23">
                  <c:v>0.42647709838166925</c:v>
                </c:pt>
                <c:pt idx="24">
                  <c:v>0.44083666233706337</c:v>
                </c:pt>
                <c:pt idx="25">
                  <c:v>0.45400490258072845</c:v>
                </c:pt>
                <c:pt idx="26">
                  <c:v>0.46594192147459035</c:v>
                </c:pt>
                <c:pt idx="27">
                  <c:v>0.47661906454442649</c:v>
                </c:pt>
                <c:pt idx="28">
                  <c:v>0.4860168471860235</c:v>
                </c:pt>
                <c:pt idx="29">
                  <c:v>0.49412297067510408</c:v>
                </c:pt>
                <c:pt idx="30">
                  <c:v>0.50093049892579466</c:v>
                </c:pt>
                <c:pt idx="31">
                  <c:v>0.50643624446733193</c:v>
                </c:pt>
                <c:pt idx="32">
                  <c:v>0.51063939377125911</c:v>
                </c:pt>
                <c:pt idx="33">
                  <c:v>0.51354038851135364</c:v>
                </c:pt>
                <c:pt idx="34">
                  <c:v>0.51514007020870389</c:v>
                </c:pt>
                <c:pt idx="35">
                  <c:v>0.51543909032879209</c:v>
                </c:pt>
                <c:pt idx="36">
                  <c:v>0.51443758542316131</c:v>
                </c:pt>
                <c:pt idx="37">
                  <c:v>0.51213511645085896</c:v>
                </c:pt>
                <c:pt idx="38">
                  <c:v>0.50853087206758174</c:v>
                </c:pt>
                <c:pt idx="39">
                  <c:v>0.50362413653035354</c:v>
                </c:pt>
                <c:pt idx="40">
                  <c:v>0.49741502303115587</c:v>
                </c:pt>
                <c:pt idx="41">
                  <c:v>0.48990547183865757</c:v>
                </c:pt>
                <c:pt idx="42">
                  <c:v>0.48110050868921556</c:v>
                </c:pt>
                <c:pt idx="43">
                  <c:v>0.47100975155661207</c:v>
                </c:pt>
                <c:pt idx="44">
                  <c:v>0.45964914248116334</c:v>
                </c:pt>
                <c:pt idx="45">
                  <c:v>0.44704286502103086</c:v>
                </c:pt>
                <c:pt idx="46">
                  <c:v>0.43322538698474244</c:v>
                </c:pt>
                <c:pt idx="47">
                  <c:v>0.41824354294587995</c:v>
                </c:pt>
                <c:pt idx="48">
                  <c:v>0.40215854306837007</c:v>
                </c:pt>
                <c:pt idx="49">
                  <c:v>0.38504776656188949</c:v>
                </c:pt>
                <c:pt idx="50">
                  <c:v>0.36700617347514919</c:v>
                </c:pt>
                <c:pt idx="51">
                  <c:v>0.34814715250596107</c:v>
                </c:pt>
                <c:pt idx="52">
                  <c:v>0.32860262076192204</c:v>
                </c:pt>
                <c:pt idx="53">
                  <c:v>0.30852220951682668</c:v>
                </c:pt>
                <c:pt idx="54">
                  <c:v>0.28807141218382248</c:v>
                </c:pt>
                <c:pt idx="55">
                  <c:v>0.26742863834435898</c:v>
                </c:pt>
                <c:pt idx="56">
                  <c:v>0.24678120790961128</c:v>
                </c:pt>
                <c:pt idx="57">
                  <c:v>0.22632042451361739</c:v>
                </c:pt>
                <c:pt idx="58">
                  <c:v>0.20623597441712918</c:v>
                </c:pt>
                <c:pt idx="59">
                  <c:v>0.18670999066642766</c:v>
                </c:pt>
                <c:pt idx="60">
                  <c:v>0.16791118570185554</c:v>
                </c:pt>
                <c:pt idx="61">
                  <c:v>0.1499894758660382</c:v>
                </c:pt>
                <c:pt idx="62">
                  <c:v>0.13307149161810261</c:v>
                </c:pt>
                <c:pt idx="63">
                  <c:v>0.11725728961256165</c:v>
                </c:pt>
                <c:pt idx="64">
                  <c:v>0.10261846775502396</c:v>
                </c:pt>
                <c:pt idx="65">
                  <c:v>8.9197749146125965E-2</c:v>
                </c:pt>
                <c:pt idx="66">
                  <c:v>7.7009965644234527E-2</c:v>
                </c:pt>
                <c:pt idx="67">
                  <c:v>6.604425544749562E-2</c:v>
                </c:pt>
                <c:pt idx="68">
                  <c:v>5.6267205475253483E-2</c:v>
                </c:pt>
                <c:pt idx="69">
                  <c:v>4.7626625223679081E-2</c:v>
                </c:pt>
                <c:pt idx="70">
                  <c:v>4.0055633727814483E-2</c:v>
                </c:pt>
                <c:pt idx="71">
                  <c:v>3.3476768967147991E-2</c:v>
                </c:pt>
                <c:pt idx="72">
                  <c:v>2.780587965755275E-2</c:v>
                </c:pt>
                <c:pt idx="73">
                  <c:v>2.2955621997905157E-2</c:v>
                </c:pt>
                <c:pt idx="74">
                  <c:v>1.8838448722875673E-2</c:v>
                </c:pt>
                <c:pt idx="75">
                  <c:v>1.5369037197514465E-2</c:v>
                </c:pt>
                <c:pt idx="76">
                  <c:v>1.2466152506781947E-2</c:v>
                </c:pt>
                <c:pt idx="77">
                  <c:v>1.0053978411310215E-2</c:v>
                </c:pt>
                <c:pt idx="78">
                  <c:v>8.0629736186852638E-3</c:v>
                </c:pt>
                <c:pt idx="79">
                  <c:v>6.4303244191632383E-3</c:v>
                </c:pt>
                <c:pt idx="80">
                  <c:v>5.1000694627089055E-3</c:v>
                </c:pt>
                <c:pt idx="81">
                  <c:v>4.0229706380861497E-3</c:v>
                </c:pt>
                <c:pt idx="82">
                  <c:v>3.1561978459156577E-3</c:v>
                </c:pt>
                <c:pt idx="83">
                  <c:v>2.4628867911956087E-3</c:v>
                </c:pt>
                <c:pt idx="84">
                  <c:v>1.9116191975055202E-3</c:v>
                </c:pt>
                <c:pt idx="85">
                  <c:v>1.4758650961433624E-3</c:v>
                </c:pt>
                <c:pt idx="86">
                  <c:v>1.1334177420232747E-3</c:v>
                </c:pt>
                <c:pt idx="87">
                  <c:v>8.6584364110483191E-4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'Function Resolution'!$AI$9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Resolution'!$AI$10:$AI$97</c:f>
              <c:numCache>
                <c:formatCode>0.00E+00</c:formatCode>
                <c:ptCount val="88"/>
                <c:pt idx="0">
                  <c:v>2.8786312495592107E-2</c:v>
                </c:pt>
                <c:pt idx="1">
                  <c:v>3.6143879675737518E-2</c:v>
                </c:pt>
                <c:pt idx="2">
                  <c:v>4.4909716468009953E-2</c:v>
                </c:pt>
                <c:pt idx="3">
                  <c:v>5.521649890741049E-2</c:v>
                </c:pt>
                <c:pt idx="4">
                  <c:v>6.7172466082647153E-2</c:v>
                </c:pt>
                <c:pt idx="5">
                  <c:v>8.085131861759999E-2</c:v>
                </c:pt>
                <c:pt idx="6">
                  <c:v>9.6282790015764702E-2</c:v>
                </c:pt>
                <c:pt idx="7">
                  <c:v>0.11344498263576969</c:v>
                </c:pt>
                <c:pt idx="8">
                  <c:v>0.1322595350063758</c:v>
                </c:pt>
                <c:pt idx="9">
                  <c:v>0.15259047235928194</c:v>
                </c:pt>
                <c:pt idx="10">
                  <c:v>0.17424719632761884</c:v>
                </c:pt>
                <c:pt idx="11">
                  <c:v>0.19699155039751709</c:v>
                </c:pt>
                <c:pt idx="12">
                  <c:v>0.22054835247675172</c:v>
                </c:pt>
                <c:pt idx="13">
                  <c:v>0.24461832733423858</c:v>
                </c:pt>
                <c:pt idx="14">
                  <c:v>0.26889209429582206</c:v>
                </c:pt>
                <c:pt idx="15">
                  <c:v>0.29306381835969642</c:v>
                </c:pt>
                <c:pt idx="16">
                  <c:v>0.31684330700277219</c:v>
                </c:pt>
                <c:pt idx="17">
                  <c:v>0.33996567154719509</c:v>
                </c:pt>
                <c:pt idx="18">
                  <c:v>0.3621980847179167</c:v>
                </c:pt>
                <c:pt idx="19">
                  <c:v>0.38334356824740001</c:v>
                </c:pt>
                <c:pt idx="20">
                  <c:v>0.40324207052594163</c:v>
                </c:pt>
                <c:pt idx="21">
                  <c:v>0.42176931021883701</c:v>
                </c:pt>
                <c:pt idx="22">
                  <c:v>0.43883396367299299</c:v>
                </c:pt>
                <c:pt idx="23">
                  <c:v>0.45437377982199245</c:v>
                </c:pt>
                <c:pt idx="24">
                  <c:v>0.46835114500429237</c:v>
                </c:pt>
                <c:pt idx="25">
                  <c:v>0.48074852176636629</c:v>
                </c:pt>
                <c:pt idx="26">
                  <c:v>0.49156407559147175</c:v>
                </c:pt>
                <c:pt idx="27">
                  <c:v>0.50080769929743152</c:v>
                </c:pt>
                <c:pt idx="28">
                  <c:v>0.50849755673075725</c:v>
                </c:pt>
                <c:pt idx="29">
                  <c:v>0.51465719935748644</c:v>
                </c:pt>
                <c:pt idx="30">
                  <c:v>0.51931326121063337</c:v>
                </c:pt>
                <c:pt idx="31">
                  <c:v>0.52249370678649198</c:v>
                </c:pt>
                <c:pt idx="32">
                  <c:v>0.52422658924295351</c:v>
                </c:pt>
                <c:pt idx="33">
                  <c:v>0.52453926887385405</c:v>
                </c:pt>
                <c:pt idx="34">
                  <c:v>0.52345804092259185</c:v>
                </c:pt>
                <c:pt idx="35">
                  <c:v>0.5210081245517868</c:v>
                </c:pt>
                <c:pt idx="36">
                  <c:v>0.51721396901799599</c:v>
                </c:pt>
                <c:pt idx="37">
                  <c:v>0.51209983718372776</c:v>
                </c:pt>
                <c:pt idx="38">
                  <c:v>0.50569062927272046</c:v>
                </c:pt>
                <c:pt idx="39">
                  <c:v>0.49801291046152901</c:v>
                </c:pt>
                <c:pt idx="40">
                  <c:v>0.4890961040509138</c:v>
                </c:pt>
                <c:pt idx="41">
                  <c:v>0.47897380742881185</c:v>
                </c:pt>
                <c:pt idx="42">
                  <c:v>0.46768518099158435</c:v>
                </c:pt>
                <c:pt idx="43">
                  <c:v>0.45527635114681225</c:v>
                </c:pt>
                <c:pt idx="44">
                  <c:v>0.44180175837836622</c:v>
                </c:pt>
                <c:pt idx="45">
                  <c:v>0.42732537141697813</c:v>
                </c:pt>
                <c:pt idx="46">
                  <c:v>0.4119216805126234</c:v>
                </c:pt>
                <c:pt idx="47">
                  <c:v>0.39567637861932453</c:v>
                </c:pt>
                <c:pt idx="48">
                  <c:v>0.37868664104399241</c:v>
                </c:pt>
                <c:pt idx="49">
                  <c:v>0.36106092364759806</c:v>
                </c:pt>
                <c:pt idx="50">
                  <c:v>0.34291821831953512</c:v>
                </c:pt>
                <c:pt idx="51">
                  <c:v>0.32438673250381234</c:v>
                </c:pt>
                <c:pt idx="52">
                  <c:v>0.30560199604952865</c:v>
                </c:pt>
                <c:pt idx="53">
                  <c:v>0.28670444109081844</c:v>
                </c:pt>
                <c:pt idx="54">
                  <c:v>0.26783654509577726</c:v>
                </c:pt>
                <c:pt idx="55">
                  <c:v>0.24913966866662468</c:v>
                </c:pt>
                <c:pt idx="56">
                  <c:v>0.23075075276508428</c:v>
                </c:pt>
                <c:pt idx="57">
                  <c:v>0.21279905994614776</c:v>
                </c:pt>
                <c:pt idx="58">
                  <c:v>0.19540314752574986</c:v>
                </c:pt>
                <c:pt idx="59">
                  <c:v>0.17866824617286348</c:v>
                </c:pt>
                <c:pt idx="60">
                  <c:v>0.16268418650741226</c:v>
                </c:pt>
                <c:pt idx="61">
                  <c:v>0.1475239725666416</c:v>
                </c:pt>
                <c:pt idx="62">
                  <c:v>0.13324304987360244</c:v>
                </c:pt>
                <c:pt idx="63">
                  <c:v>0.11987926348347201</c:v>
                </c:pt>
                <c:pt idx="64">
                  <c:v>0.10745345370452694</c:v>
                </c:pt>
                <c:pt idx="65">
                  <c:v>9.597059890886056E-2</c:v>
                </c:pt>
                <c:pt idx="66">
                  <c:v>8.542138889537422E-2</c:v>
                </c:pt>
                <c:pt idx="67">
                  <c:v>7.5784099596876611E-2</c:v>
                </c:pt>
                <c:pt idx="68">
                  <c:v>6.7026639692360376E-2</c:v>
                </c:pt>
                <c:pt idx="69">
                  <c:v>5.910864971328432E-2</c:v>
                </c:pt>
                <c:pt idx="70">
                  <c:v>5.1983551579245814E-2</c:v>
                </c:pt>
                <c:pt idx="71">
                  <c:v>4.5600468034711523E-2</c:v>
                </c:pt>
                <c:pt idx="72">
                  <c:v>3.9905954322836348E-2</c:v>
                </c:pt>
                <c:pt idx="73">
                  <c:v>3.4845506326119276E-2</c:v>
                </c:pt>
                <c:pt idx="74">
                  <c:v>3.0364828721124573E-2</c:v>
                </c:pt>
                <c:pt idx="75">
                  <c:v>2.641086251813364E-2</c:v>
                </c:pt>
                <c:pt idx="76">
                  <c:v>2.2932583359483567E-2</c:v>
                </c:pt>
                <c:pt idx="77">
                  <c:v>1.988159025306498E-2</c:v>
                </c:pt>
                <c:pt idx="78">
                  <c:v>1.7212509435006889E-2</c:v>
                </c:pt>
                <c:pt idx="79">
                  <c:v>1.4883240360384933E-2</c:v>
                </c:pt>
                <c:pt idx="80">
                  <c:v>1.2855071034276586E-2</c:v>
                </c:pt>
                <c:pt idx="81">
                  <c:v>1.109268861218247E-2</c:v>
                </c:pt>
                <c:pt idx="82">
                  <c:v>9.5641089406150737E-3</c:v>
                </c:pt>
                <c:pt idx="83">
                  <c:v>8.2405459030010595E-3</c:v>
                </c:pt>
                <c:pt idx="84">
                  <c:v>7.096238411945904E-3</c:v>
                </c:pt>
                <c:pt idx="85">
                  <c:v>6.1082498837955641E-3</c:v>
                </c:pt>
                <c:pt idx="86">
                  <c:v>5.2562522041913612E-3</c:v>
                </c:pt>
                <c:pt idx="87">
                  <c:v>4.5223036396026244E-3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'Function Resolution'!$AJ$9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Resolution'!$AJ$10:$AJ$97</c:f>
              <c:numCache>
                <c:formatCode>0.00E+00</c:formatCode>
                <c:ptCount val="88"/>
                <c:pt idx="0">
                  <c:v>1.6431068660226224E-2</c:v>
                </c:pt>
                <c:pt idx="1">
                  <c:v>2.3017415260380977E-2</c:v>
                </c:pt>
                <c:pt idx="2">
                  <c:v>3.1521829966501554E-2</c:v>
                </c:pt>
                <c:pt idx="3">
                  <c:v>4.2221898664383181E-2</c:v>
                </c:pt>
                <c:pt idx="4">
                  <c:v>5.5340917897109689E-2</c:v>
                </c:pt>
                <c:pt idx="5">
                  <c:v>7.1017208107310395E-2</c:v>
                </c:pt>
                <c:pt idx="6">
                  <c:v>8.9277779866475296E-2</c:v>
                </c:pt>
                <c:pt idx="7">
                  <c:v>0.11002145220604105</c:v>
                </c:pt>
                <c:pt idx="8">
                  <c:v>0.13301539552911085</c:v>
                </c:pt>
                <c:pt idx="9">
                  <c:v>0.15790671481632454</c:v>
                </c:pt>
                <c:pt idx="10">
                  <c:v>0.18424769353836243</c:v>
                </c:pt>
                <c:pt idx="11">
                  <c:v>0.21153058947832384</c:v>
                </c:pt>
                <c:pt idx="12">
                  <c:v>0.23922624792947206</c:v>
                </c:pt>
                <c:pt idx="13">
                  <c:v>0.26682068316086305</c:v>
                </c:pt>
                <c:pt idx="14">
                  <c:v>0.29384501674708319</c:v>
                </c:pt>
                <c:pt idx="15">
                  <c:v>0.31989617071754611</c:v>
                </c:pt>
                <c:pt idx="16">
                  <c:v>0.34464779842364762</c:v>
                </c:pt>
                <c:pt idx="17">
                  <c:v>0.36785256473572386</c:v>
                </c:pt>
                <c:pt idx="18">
                  <c:v>0.38933782208061712</c:v>
                </c:pt>
                <c:pt idx="19">
                  <c:v>0.40899700011669471</c:v>
                </c:pt>
                <c:pt idx="20">
                  <c:v>0.42677882064728406</c:v>
                </c:pt>
                <c:pt idx="21">
                  <c:v>0.44267599036371885</c:v>
                </c:pt>
                <c:pt idx="22">
                  <c:v>0.4567144983259237</c:v>
                </c:pt>
                <c:pt idx="23">
                  <c:v>0.46894417102335062</c:v>
                </c:pt>
                <c:pt idx="24">
                  <c:v>0.47943076989942079</c:v>
                </c:pt>
                <c:pt idx="25">
                  <c:v>0.48824966388188196</c:v>
                </c:pt>
                <c:pt idx="26">
                  <c:v>0.49548095755500526</c:v>
                </c:pt>
                <c:pt idx="27">
                  <c:v>0.50120587966195862</c:v>
                </c:pt>
                <c:pt idx="28">
                  <c:v>0.5055042121404385</c:v>
                </c:pt>
                <c:pt idx="29">
                  <c:v>0.50845254666616624</c:v>
                </c:pt>
                <c:pt idx="30">
                  <c:v>0.51012317894537418</c:v>
                </c:pt>
                <c:pt idx="31">
                  <c:v>0.51058348096637518</c:v>
                </c:pt>
                <c:pt idx="32">
                  <c:v>0.50989562217979167</c:v>
                </c:pt>
                <c:pt idx="33">
                  <c:v>0.50811653894990683</c:v>
                </c:pt>
                <c:pt idx="34">
                  <c:v>0.50529807620005396</c:v>
                </c:pt>
                <c:pt idx="35">
                  <c:v>0.5014872456137921</c:v>
                </c:pt>
                <c:pt idx="36">
                  <c:v>0.49672656126948128</c:v>
                </c:pt>
                <c:pt idx="37">
                  <c:v>0.49105442665554322</c:v>
                </c:pt>
                <c:pt idx="38">
                  <c:v>0.48450555718787142</c:v>
                </c:pt>
                <c:pt idx="39">
                  <c:v>0.47711143015327423</c:v>
                </c:pt>
                <c:pt idx="40">
                  <c:v>0.46890075988199548</c:v>
                </c:pt>
                <c:pt idx="41">
                  <c:v>0.45990000026154831</c:v>
                </c:pt>
                <c:pt idx="42">
                  <c:v>0.45013387969948443</c:v>
                </c:pt>
                <c:pt idx="43">
                  <c:v>0.43962597548700166</c:v>
                </c:pt>
                <c:pt idx="44">
                  <c:v>0.42839933528679669</c:v>
                </c:pt>
                <c:pt idx="45">
                  <c:v>0.41647715316967565</c:v>
                </c:pt>
                <c:pt idx="46">
                  <c:v>0.4038835061931888</c:v>
                </c:pt>
                <c:pt idx="47">
                  <c:v>0.39064415483896531</c:v>
                </c:pt>
                <c:pt idx="48">
                  <c:v>0.37678740655801612</c:v>
                </c:pt>
                <c:pt idx="49">
                  <c:v>0.36234503606421786</c:v>
                </c:pt>
                <c:pt idx="50">
                  <c:v>0.34735324874688561</c:v>
                </c:pt>
                <c:pt idx="51">
                  <c:v>0.33185366460962967</c:v>
                </c:pt>
                <c:pt idx="52">
                  <c:v>0.31589428960251059</c:v>
                </c:pt>
                <c:pt idx="53">
                  <c:v>0.29953042944785202</c:v>
                </c:pt>
                <c:pt idx="54">
                  <c:v>0.28282548873744978</c:v>
                </c:pt>
                <c:pt idx="55">
                  <c:v>0.26585158626981514</c:v>
                </c:pt>
                <c:pt idx="56">
                  <c:v>0.24868990781808248</c:v>
                </c:pt>
                <c:pt idx="57">
                  <c:v>0.23143071172527224</c:v>
                </c:pt>
                <c:pt idx="58">
                  <c:v>0.21417290318773283</c:v>
                </c:pt>
                <c:pt idx="59">
                  <c:v>0.19702310216151322</c:v>
                </c:pt>
                <c:pt idx="60">
                  <c:v>0.18009414954125577</c:v>
                </c:pt>
                <c:pt idx="61">
                  <c:v>0.16350302779925419</c:v>
                </c:pt>
                <c:pt idx="62">
                  <c:v>0.14736821536929787</c:v>
                </c:pt>
                <c:pt idx="63">
                  <c:v>0.13180654646960632</c:v>
                </c:pt>
                <c:pt idx="64">
                  <c:v>0.11692970525295034</c:v>
                </c:pt>
                <c:pt idx="65">
                  <c:v>0.10284053846343502</c:v>
                </c:pt>
                <c:pt idx="66">
                  <c:v>8.9629416008608687E-2</c:v>
                </c:pt>
                <c:pt idx="67">
                  <c:v>7.7370895646483639E-2</c:v>
                </c:pt>
                <c:pt idx="68">
                  <c:v>6.6120949406573828E-2</c:v>
                </c:pt>
                <c:pt idx="69">
                  <c:v>5.5914981628790147E-2</c:v>
                </c:pt>
                <c:pt idx="70">
                  <c:v>4.6766812268078425E-2</c:v>
                </c:pt>
                <c:pt idx="71">
                  <c:v>3.8668719900952019E-2</c:v>
                </c:pt>
                <c:pt idx="72">
                  <c:v>3.1592546415332337E-2</c:v>
                </c:pt>
                <c:pt idx="73">
                  <c:v>2.5491771920172903E-2</c:v>
                </c:pt>
                <c:pt idx="74">
                  <c:v>2.0304386430390762E-2</c:v>
                </c:pt>
                <c:pt idx="75">
                  <c:v>1.5956324668390871E-2</c:v>
                </c:pt>
                <c:pt idx="76">
                  <c:v>1.2365198244592391E-2</c:v>
                </c:pt>
                <c:pt idx="77">
                  <c:v>9.444057161991393E-3</c:v>
                </c:pt>
                <c:pt idx="78">
                  <c:v>7.1049371778368941E-3</c:v>
                </c:pt>
                <c:pt idx="79">
                  <c:v>5.2619948247533931E-3</c:v>
                </c:pt>
                <c:pt idx="80">
                  <c:v>3.8340898147258555E-3</c:v>
                </c:pt>
                <c:pt idx="81">
                  <c:v>2.7467368604562493E-3</c:v>
                </c:pt>
                <c:pt idx="82">
                  <c:v>1.9334084027378868E-3</c:v>
                </c:pt>
                <c:pt idx="83">
                  <c:v>1.3362208556766341E-3</c:v>
                </c:pt>
                <c:pt idx="84">
                  <c:v>9.060763453501104E-4</c:v>
                </c:pt>
                <c:pt idx="85">
                  <c:v>6.0235803945131883E-4</c:v>
                </c:pt>
                <c:pt idx="86">
                  <c:v>3.922901908933563E-4</c:v>
                </c:pt>
                <c:pt idx="87">
                  <c:v>2.5007531672074939E-4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'Function Resolution'!$AK$9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Resolution'!$AK$10:$AK$97</c:f>
              <c:numCache>
                <c:formatCode>0.00E+00</c:formatCode>
                <c:ptCount val="88"/>
                <c:pt idx="0">
                  <c:v>1.5352729219704261E-2</c:v>
                </c:pt>
                <c:pt idx="1">
                  <c:v>2.1897871326377036E-2</c:v>
                </c:pt>
                <c:pt idx="2">
                  <c:v>3.0444156748694658E-2</c:v>
                </c:pt>
                <c:pt idx="3">
                  <c:v>4.1287199466363313E-2</c:v>
                </c:pt>
                <c:pt idx="4">
                  <c:v>5.4658691007778225E-2</c:v>
                </c:pt>
                <c:pt idx="5">
                  <c:v>7.0692184656614782E-2</c:v>
                </c:pt>
                <c:pt idx="6">
                  <c:v>8.9395234937141729E-2</c:v>
                </c:pt>
                <c:pt idx="7">
                  <c:v>0.11063372151503259</c:v>
                </c:pt>
                <c:pt idx="8">
                  <c:v>0.13413236900493647</c:v>
                </c:pt>
                <c:pt idx="9">
                  <c:v>0.15949231381602744</c:v>
                </c:pt>
                <c:pt idx="10">
                  <c:v>0.18622297516766595</c:v>
                </c:pt>
                <c:pt idx="11">
                  <c:v>0.21378261402932902</c:v>
                </c:pt>
                <c:pt idx="12">
                  <c:v>0.24162069113779802</c:v>
                </c:pt>
                <c:pt idx="13">
                  <c:v>0.26921569048300192</c:v>
                </c:pt>
                <c:pt idx="14">
                  <c:v>0.29610400854477176</c:v>
                </c:pt>
                <c:pt idx="15">
                  <c:v>0.32189799867441732</c:v>
                </c:pt>
                <c:pt idx="16">
                  <c:v>0.34629351077516124</c:v>
                </c:pt>
                <c:pt idx="17">
                  <c:v>0.36906879327293196</c:v>
                </c:pt>
                <c:pt idx="18">
                  <c:v>0.39007731157328268</c:v>
                </c:pt>
                <c:pt idx="19">
                  <c:v>0.40923703715095205</c:v>
                </c:pt>
                <c:pt idx="20">
                  <c:v>0.42651833903448633</c:v>
                </c:pt>
                <c:pt idx="21">
                  <c:v>0.44193201786265368</c:v>
                </c:pt>
                <c:pt idx="22">
                  <c:v>0.45551844100973848</c:v>
                </c:pt>
                <c:pt idx="23">
                  <c:v>0.46733826081660401</c:v>
                </c:pt>
                <c:pt idx="24">
                  <c:v>0.47746485677314515</c:v>
                </c:pt>
                <c:pt idx="25">
                  <c:v>0.48597842734101804</c:v>
                </c:pt>
                <c:pt idx="26">
                  <c:v>0.49296154134550335</c:v>
                </c:pt>
                <c:pt idx="27">
                  <c:v>0.49849591261691145</c:v>
                </c:pt>
                <c:pt idx="28">
                  <c:v>0.5026601588827817</c:v>
                </c:pt>
                <c:pt idx="29">
                  <c:v>0.5055283272648583</c:v>
                </c:pt>
                <c:pt idx="30">
                  <c:v>0.50716900086324124</c:v>
                </c:pt>
                <c:pt idx="31">
                  <c:v>0.5076448356350387</c:v>
                </c:pt>
                <c:pt idx="32">
                  <c:v>0.50701240956830873</c:v>
                </c:pt>
                <c:pt idx="33">
                  <c:v>0.50532229488806002</c:v>
                </c:pt>
                <c:pt idx="34">
                  <c:v>0.50261928803701139</c:v>
                </c:pt>
                <c:pt idx="35">
                  <c:v>0.49894275157569118</c:v>
                </c:pt>
                <c:pt idx="36">
                  <c:v>0.4943270374481577</c:v>
                </c:pt>
                <c:pt idx="37">
                  <c:v>0.488801972891244</c:v>
                </c:pt>
                <c:pt idx="38">
                  <c:v>0.48239339924275232</c:v>
                </c:pt>
                <c:pt idx="39">
                  <c:v>0.47512376055919525</c:v>
                </c:pt>
                <c:pt idx="40">
                  <c:v>0.46701274370391865</c:v>
                </c:pt>
                <c:pt idx="41">
                  <c:v>0.45807797470746409</c:v>
                </c:pt>
                <c:pt idx="42">
                  <c:v>0.44833577791151263</c:v>
                </c:pt>
                <c:pt idx="43">
                  <c:v>0.43780200475498426</c:v>
                </c:pt>
                <c:pt idx="44">
                  <c:v>0.42649293801998245</c:v>
                </c:pt>
                <c:pt idx="45">
                  <c:v>0.41442627482321132</c:v>
                </c:pt>
                <c:pt idx="46">
                  <c:v>0.40162218745939293</c:v>
                </c:pt>
                <c:pt idx="47">
                  <c:v>0.38810445520217801</c:v>
                </c:pt>
                <c:pt idx="48">
                  <c:v>0.37390165220007793</c:v>
                </c:pt>
                <c:pt idx="49">
                  <c:v>0.35904836661858569</c:v>
                </c:pt>
                <c:pt idx="50">
                  <c:v>0.34358641430032921</c:v>
                </c:pt>
                <c:pt idx="51">
                  <c:v>0.32756599684287718</c:v>
                </c:pt>
                <c:pt idx="52">
                  <c:v>0.31104673990593207</c:v>
                </c:pt>
                <c:pt idx="53">
                  <c:v>0.29409853400254105</c:v>
                </c:pt>
                <c:pt idx="54">
                  <c:v>0.27680208876629742</c:v>
                </c:pt>
                <c:pt idx="55">
                  <c:v>0.25924910497125392</c:v>
                </c:pt>
                <c:pt idx="56">
                  <c:v>0.2415419690035451</c:v>
                </c:pt>
                <c:pt idx="57">
                  <c:v>0.22379288466485436</c:v>
                </c:pt>
                <c:pt idx="58">
                  <c:v>0.20612237930457444</c:v>
                </c:pt>
                <c:pt idx="59">
                  <c:v>0.18865715645124825</c:v>
                </c:pt>
                <c:pt idx="60">
                  <c:v>0.17152731475712857</c:v>
                </c:pt>
                <c:pt idx="61">
                  <c:v>0.1548630103455452</c:v>
                </c:pt>
                <c:pt idx="62">
                  <c:v>0.13879070124800286</c:v>
                </c:pt>
                <c:pt idx="63">
                  <c:v>0.12342917103241756</c:v>
                </c:pt>
                <c:pt idx="64">
                  <c:v>0.1088855751594705</c:v>
                </c:pt>
                <c:pt idx="65">
                  <c:v>9.525177944426462E-2</c:v>
                </c:pt>
                <c:pt idx="66">
                  <c:v>8.2601258603978725E-2</c:v>
                </c:pt>
                <c:pt idx="67">
                  <c:v>7.0986791268242977E-2</c:v>
                </c:pt>
                <c:pt idx="68">
                  <c:v>6.0439127819770407E-2</c:v>
                </c:pt>
                <c:pt idx="69">
                  <c:v>5.0966725708825475E-2</c:v>
                </c:pt>
                <c:pt idx="70">
                  <c:v>4.2556554004909035E-2</c:v>
                </c:pt>
                <c:pt idx="71">
                  <c:v>3.5175877385531802E-2</c:v>
                </c:pt>
                <c:pt idx="72">
                  <c:v>2.8774851498035135E-2</c:v>
                </c:pt>
                <c:pt idx="73">
                  <c:v>2.3289705938056526E-2</c:v>
                </c:pt>
                <c:pt idx="74">
                  <c:v>1.8646263037649793E-2</c:v>
                </c:pt>
                <c:pt idx="75">
                  <c:v>1.4763540661263671E-2</c:v>
                </c:pt>
                <c:pt idx="76">
                  <c:v>1.1557211584950171E-2</c:v>
                </c:pt>
                <c:pt idx="77">
                  <c:v>8.9427342842041506E-3</c:v>
                </c:pt>
                <c:pt idx="78">
                  <c:v>6.8380223428536448E-3</c:v>
                </c:pt>
                <c:pt idx="79">
                  <c:v>5.1655747117423821E-3</c:v>
                </c:pt>
                <c:pt idx="80">
                  <c:v>3.8540404818831055E-3</c:v>
                </c:pt>
                <c:pt idx="81">
                  <c:v>2.8392353447762486E-3</c:v>
                </c:pt>
                <c:pt idx="82">
                  <c:v>2.0646601045793563E-3</c:v>
                </c:pt>
                <c:pt idx="83">
                  <c:v>1.4815938147658078E-3</c:v>
                </c:pt>
                <c:pt idx="84">
                  <c:v>1.0488459695038685E-3</c:v>
                </c:pt>
                <c:pt idx="85">
                  <c:v>7.3225516154967166E-4</c:v>
                </c:pt>
                <c:pt idx="86">
                  <c:v>5.0401762706123361E-4</c:v>
                </c:pt>
                <c:pt idx="87">
                  <c:v>3.4192014637565563E-4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6591424"/>
        <c:axId val="346591984"/>
      </c:lineChart>
      <c:catAx>
        <c:axId val="34659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591984"/>
        <c:crosses val="autoZero"/>
        <c:auto val="1"/>
        <c:lblAlgn val="ctr"/>
        <c:lblOffset val="100"/>
        <c:noMultiLvlLbl val="0"/>
      </c:catAx>
      <c:valAx>
        <c:axId val="34659198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59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Female Sedentary Data and Function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'Function Resolution'!$AL$9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Resolution'!$AL$10:$AL$99</c:f>
              <c:numCache>
                <c:formatCode>0.00%</c:formatCode>
                <c:ptCount val="90"/>
                <c:pt idx="0">
                  <c:v>4.5454545454545456E-2</c:v>
                </c:pt>
                <c:pt idx="1">
                  <c:v>1.7543859649122806E-2</c:v>
                </c:pt>
                <c:pt idx="2">
                  <c:v>0</c:v>
                </c:pt>
                <c:pt idx="3">
                  <c:v>0</c:v>
                </c:pt>
                <c:pt idx="4">
                  <c:v>4.8387096774193547E-2</c:v>
                </c:pt>
                <c:pt idx="5">
                  <c:v>1.6666666666666666E-2</c:v>
                </c:pt>
                <c:pt idx="6">
                  <c:v>2.7397260273972601E-2</c:v>
                </c:pt>
                <c:pt idx="7">
                  <c:v>3.1746031746031744E-2</c:v>
                </c:pt>
                <c:pt idx="8">
                  <c:v>0</c:v>
                </c:pt>
                <c:pt idx="9">
                  <c:v>0.1111111111111111</c:v>
                </c:pt>
                <c:pt idx="10">
                  <c:v>0.05</c:v>
                </c:pt>
                <c:pt idx="11">
                  <c:v>0.13043478260869565</c:v>
                </c:pt>
                <c:pt idx="12">
                  <c:v>0.23529411764705882</c:v>
                </c:pt>
                <c:pt idx="13">
                  <c:v>0.15555555555555556</c:v>
                </c:pt>
                <c:pt idx="14">
                  <c:v>1.7857142857142856E-2</c:v>
                </c:pt>
                <c:pt idx="15">
                  <c:v>0.16</c:v>
                </c:pt>
                <c:pt idx="16">
                  <c:v>4.1666666666666664E-2</c:v>
                </c:pt>
                <c:pt idx="17">
                  <c:v>9.0909090909090912E-2</c:v>
                </c:pt>
                <c:pt idx="18">
                  <c:v>5.9701492537313432E-2</c:v>
                </c:pt>
                <c:pt idx="19">
                  <c:v>7.575757575757576E-2</c:v>
                </c:pt>
                <c:pt idx="20">
                  <c:v>9.8360655737704916E-2</c:v>
                </c:pt>
                <c:pt idx="21">
                  <c:v>0.13043478260869565</c:v>
                </c:pt>
                <c:pt idx="22">
                  <c:v>4.4776119402985072E-2</c:v>
                </c:pt>
                <c:pt idx="23">
                  <c:v>4.6875E-2</c:v>
                </c:pt>
                <c:pt idx="24">
                  <c:v>6.25E-2</c:v>
                </c:pt>
                <c:pt idx="25">
                  <c:v>9.2307692307692313E-2</c:v>
                </c:pt>
                <c:pt idx="26">
                  <c:v>5.434782608695652E-2</c:v>
                </c:pt>
                <c:pt idx="27">
                  <c:v>4.2253521126760563E-2</c:v>
                </c:pt>
                <c:pt idx="28">
                  <c:v>1.3513513513513514E-2</c:v>
                </c:pt>
                <c:pt idx="29">
                  <c:v>4.4117647058823532E-2</c:v>
                </c:pt>
                <c:pt idx="30">
                  <c:v>5.2631578947368418E-2</c:v>
                </c:pt>
                <c:pt idx="31">
                  <c:v>5.8823529411764705E-2</c:v>
                </c:pt>
                <c:pt idx="32">
                  <c:v>6.8965517241379309E-2</c:v>
                </c:pt>
                <c:pt idx="33">
                  <c:v>2.5000000000000001E-2</c:v>
                </c:pt>
                <c:pt idx="34">
                  <c:v>6.097560975609756E-2</c:v>
                </c:pt>
                <c:pt idx="35">
                  <c:v>7.5949367088607597E-2</c:v>
                </c:pt>
                <c:pt idx="36">
                  <c:v>5.0632911392405063E-2</c:v>
                </c:pt>
                <c:pt idx="37">
                  <c:v>4.6511627906976744E-2</c:v>
                </c:pt>
                <c:pt idx="38">
                  <c:v>9.45945945945946E-2</c:v>
                </c:pt>
                <c:pt idx="39">
                  <c:v>7.8947368421052627E-2</c:v>
                </c:pt>
                <c:pt idx="40">
                  <c:v>7.4999999999999997E-2</c:v>
                </c:pt>
                <c:pt idx="41">
                  <c:v>4.878048780487805E-2</c:v>
                </c:pt>
                <c:pt idx="42">
                  <c:v>0.1</c:v>
                </c:pt>
                <c:pt idx="43">
                  <c:v>7.8431372549019607E-2</c:v>
                </c:pt>
                <c:pt idx="44">
                  <c:v>0.1125</c:v>
                </c:pt>
                <c:pt idx="45">
                  <c:v>4.5977011494252873E-2</c:v>
                </c:pt>
                <c:pt idx="46">
                  <c:v>9.8765432098765427E-2</c:v>
                </c:pt>
                <c:pt idx="47">
                  <c:v>0.14634146341463414</c:v>
                </c:pt>
                <c:pt idx="48">
                  <c:v>9.0909090909090912E-2</c:v>
                </c:pt>
                <c:pt idx="49">
                  <c:v>0.13235294117647059</c:v>
                </c:pt>
                <c:pt idx="50">
                  <c:v>2.8571428571428571E-2</c:v>
                </c:pt>
                <c:pt idx="51">
                  <c:v>0.11940298507462686</c:v>
                </c:pt>
                <c:pt idx="52">
                  <c:v>0.16666666666666666</c:v>
                </c:pt>
                <c:pt idx="53">
                  <c:v>0.20289855072463769</c:v>
                </c:pt>
                <c:pt idx="54">
                  <c:v>0.13846153846153847</c:v>
                </c:pt>
                <c:pt idx="55">
                  <c:v>0.2</c:v>
                </c:pt>
                <c:pt idx="56">
                  <c:v>9.45945945945946E-2</c:v>
                </c:pt>
                <c:pt idx="57">
                  <c:v>0.16176470588235295</c:v>
                </c:pt>
                <c:pt idx="58">
                  <c:v>0.1875</c:v>
                </c:pt>
                <c:pt idx="59">
                  <c:v>0.1875</c:v>
                </c:pt>
                <c:pt idx="60">
                  <c:v>0.19767441860465115</c:v>
                </c:pt>
                <c:pt idx="61">
                  <c:v>0.26984126984126983</c:v>
                </c:pt>
                <c:pt idx="62">
                  <c:v>0.19354838709677419</c:v>
                </c:pt>
                <c:pt idx="63">
                  <c:v>0.26984126984126983</c:v>
                </c:pt>
                <c:pt idx="64">
                  <c:v>0.16949152542372881</c:v>
                </c:pt>
                <c:pt idx="65">
                  <c:v>0.28767123287671231</c:v>
                </c:pt>
                <c:pt idx="66">
                  <c:v>0.30188679245283018</c:v>
                </c:pt>
                <c:pt idx="67">
                  <c:v>0.44615384615384618</c:v>
                </c:pt>
                <c:pt idx="68">
                  <c:v>0.41666666666666669</c:v>
                </c:pt>
                <c:pt idx="69">
                  <c:v>0.33333333333333331</c:v>
                </c:pt>
                <c:pt idx="70">
                  <c:v>0.32608695652173914</c:v>
                </c:pt>
                <c:pt idx="71">
                  <c:v>0.40909090909090912</c:v>
                </c:pt>
                <c:pt idx="72">
                  <c:v>0.62222222222222223</c:v>
                </c:pt>
                <c:pt idx="73">
                  <c:v>0.57499999999999996</c:v>
                </c:pt>
                <c:pt idx="74">
                  <c:v>0.44736842105263158</c:v>
                </c:pt>
                <c:pt idx="75">
                  <c:v>0.6</c:v>
                </c:pt>
                <c:pt idx="76">
                  <c:v>0.55813953488372092</c:v>
                </c:pt>
                <c:pt idx="77">
                  <c:v>0.6</c:v>
                </c:pt>
                <c:pt idx="78">
                  <c:v>0.65625</c:v>
                </c:pt>
                <c:pt idx="79">
                  <c:v>0.7142857142857143</c:v>
                </c:pt>
                <c:pt idx="80">
                  <c:v>0.7407407407407407</c:v>
                </c:pt>
                <c:pt idx="81">
                  <c:v>0.72</c:v>
                </c:pt>
                <c:pt idx="82">
                  <c:v>0.84615384615384615</c:v>
                </c:pt>
                <c:pt idx="83">
                  <c:v>0.83333333333333337</c:v>
                </c:pt>
                <c:pt idx="84">
                  <c:v>0.8666666666666667</c:v>
                </c:pt>
                <c:pt idx="85">
                  <c:v>0.77777777777777779</c:v>
                </c:pt>
                <c:pt idx="86">
                  <c:v>0.9285714285714286</c:v>
                </c:pt>
                <c:pt idx="87">
                  <c:v>0.72727272727272729</c:v>
                </c:pt>
                <c:pt idx="88">
                  <c:v>0.83333333333333337</c:v>
                </c:pt>
                <c:pt idx="89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'Function Resolution'!$AM$9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Resolution'!$AM$10:$AM$99</c:f>
              <c:numCache>
                <c:formatCode>General</c:formatCode>
                <c:ptCount val="90"/>
                <c:pt idx="0">
                  <c:v>1.202667617590324E-2</c:v>
                </c:pt>
                <c:pt idx="1">
                  <c:v>1.2720885750766764E-2</c:v>
                </c:pt>
                <c:pt idx="2">
                  <c:v>1.3454621114018265E-2</c:v>
                </c:pt>
                <c:pt idx="3">
                  <c:v>1.4230068027539454E-2</c:v>
                </c:pt>
                <c:pt idx="4">
                  <c:v>1.5049525466706496E-2</c:v>
                </c:pt>
                <c:pt idx="5">
                  <c:v>1.5915410572332426E-2</c:v>
                </c:pt>
                <c:pt idx="6">
                  <c:v>1.6830263707134818E-2</c:v>
                </c:pt>
                <c:pt idx="7">
                  <c:v>1.7796753603336737E-2</c:v>
                </c:pt>
                <c:pt idx="8">
                  <c:v>1.8817682585356293E-2</c:v>
                </c:pt>
                <c:pt idx="9">
                  <c:v>1.9895991848586429E-2</c:v>
                </c:pt>
                <c:pt idx="10">
                  <c:v>2.1034766771990687E-2</c:v>
                </c:pt>
                <c:pt idx="11">
                  <c:v>2.2237242238619927E-2</c:v>
                </c:pt>
                <c:pt idx="12">
                  <c:v>2.3506807934167668E-2</c:v>
                </c:pt>
                <c:pt idx="13">
                  <c:v>2.4847013589307E-2</c:v>
                </c:pt>
                <c:pt idx="14">
                  <c:v>2.6261574126770434E-2</c:v>
                </c:pt>
                <c:pt idx="15">
                  <c:v>2.7754374668928709E-2</c:v>
                </c:pt>
                <c:pt idx="16">
                  <c:v>2.9329475355981439E-2</c:v>
                </c:pt>
                <c:pt idx="17">
                  <c:v>3.09911159187817E-2</c:v>
                </c:pt>
                <c:pt idx="18">
                  <c:v>3.2743719943773793E-2</c:v>
                </c:pt>
                <c:pt idx="19">
                  <c:v>3.4591898760530933E-2</c:v>
                </c:pt>
                <c:pt idx="20">
                  <c:v>3.6540454874947371E-2</c:v>
                </c:pt>
                <c:pt idx="21">
                  <c:v>3.8594384863288582E-2</c:v>
                </c:pt>
                <c:pt idx="22">
                  <c:v>4.0758881634065616E-2</c:v>
                </c:pt>
                <c:pt idx="23">
                  <c:v>4.3039335956122658E-2</c:v>
                </c:pt>
                <c:pt idx="24">
                  <c:v>4.544133714247206E-2</c:v>
                </c:pt>
                <c:pt idx="25">
                  <c:v>4.7970672770362703E-2</c:v>
                </c:pt>
                <c:pt idx="26">
                  <c:v>5.0633327308927834E-2</c:v>
                </c:pt>
                <c:pt idx="27">
                  <c:v>5.3435479516656788E-2</c:v>
                </c:pt>
                <c:pt idx="28">
                  <c:v>5.6383498462026956E-2</c:v>
                </c:pt>
                <c:pt idx="29">
                  <c:v>5.9483938012104956E-2</c:v>
                </c:pt>
                <c:pt idx="30">
                  <c:v>6.2743529625997899E-2</c:v>
                </c:pt>
                <c:pt idx="31">
                  <c:v>6.6169173282962346E-2</c:v>
                </c:pt>
                <c:pt idx="32">
                  <c:v>6.97679263690517E-2</c:v>
                </c:pt>
                <c:pt idx="33">
                  <c:v>7.3546990341734911E-2</c:v>
                </c:pt>
                <c:pt idx="34">
                  <c:v>7.7513694989318982E-2</c:v>
                </c:pt>
                <c:pt idx="35">
                  <c:v>8.1675480101666323E-2</c:v>
                </c:pt>
                <c:pt idx="36">
                  <c:v>8.6039874371059505E-2</c:v>
                </c:pt>
                <c:pt idx="37">
                  <c:v>9.0614471347611109E-2</c:v>
                </c:pt>
                <c:pt idx="38">
                  <c:v>9.540690228284851E-2</c:v>
                </c:pt>
                <c:pt idx="39">
                  <c:v>0.10042480570855027</c:v>
                </c:pt>
                <c:pt idx="40">
                  <c:v>0.1056757936161009</c:v>
                </c:pt>
                <c:pt idx="41">
                  <c:v>0.11116741412509161</c:v>
                </c:pt>
                <c:pt idx="42">
                  <c:v>0.11690711055912768</c:v>
                </c:pt>
                <c:pt idx="43">
                  <c:v>0.12290217688226068</c:v>
                </c:pt>
                <c:pt idx="44">
                  <c:v>0.12915970949153621</c:v>
                </c:pt>
                <c:pt idx="45">
                  <c:v>0.13568655541011782</c:v>
                </c:pt>
                <c:pt idx="46">
                  <c:v>0.14248925698147766</c:v>
                </c:pt>
                <c:pt idx="47">
                  <c:v>0.14957399322822462</c:v>
                </c:pt>
                <c:pt idx="48">
                  <c:v>0.1569465181090732</c:v>
                </c:pt>
                <c:pt idx="49">
                  <c:v>0.16461209598379786</c:v>
                </c:pt>
                <c:pt idx="50">
                  <c:v>0.17257543467806924</c:v>
                </c:pt>
                <c:pt idx="51">
                  <c:v>0.18084061662682055</c:v>
                </c:pt>
                <c:pt idx="52">
                  <c:v>0.18941102866491966</c:v>
                </c:pt>
                <c:pt idx="53">
                  <c:v>0.19828929112575211</c:v>
                </c:pt>
                <c:pt idx="54">
                  <c:v>0.20747718699983589</c:v>
                </c:pt>
                <c:pt idx="55">
                  <c:v>0.21697559199443195</c:v>
                </c:pt>
                <c:pt idx="56">
                  <c:v>0.2267844064186107</c:v>
                </c:pt>
                <c:pt idx="57">
                  <c:v>0.23690248989344256</c:v>
                </c:pt>
                <c:pt idx="58">
                  <c:v>0.24732759995073869</c:v>
                </c:pt>
                <c:pt idx="59">
                  <c:v>0.25805633563281777</c:v>
                </c:pt>
                <c:pt idx="60">
                  <c:v>0.26908408723681126</c:v>
                </c:pt>
                <c:pt idx="61">
                  <c:v>0.28040499335688762</c:v>
                </c:pt>
                <c:pt idx="62">
                  <c:v>0.29201190636355262</c:v>
                </c:pt>
                <c:pt idx="63">
                  <c:v>0.303896367418381</c:v>
                </c:pt>
                <c:pt idx="64">
                  <c:v>0.31604859205323338</c:v>
                </c:pt>
                <c:pt idx="65">
                  <c:v>0.32845746724403629</c:v>
                </c:pt>
                <c:pt idx="66">
                  <c:v>0.3411105607802612</c:v>
                </c:pt>
                <c:pt idx="67">
                  <c:v>0.35399414357303377</c:v>
                </c:pt>
                <c:pt idx="68">
                  <c:v>0.36709322535916605</c:v>
                </c:pt>
                <c:pt idx="69">
                  <c:v>0.38039160404826661</c:v>
                </c:pt>
                <c:pt idx="70">
                  <c:v>0.39387192872955584</c:v>
                </c:pt>
                <c:pt idx="71">
                  <c:v>0.40751577610925249</c:v>
                </c:pt>
                <c:pt idx="72">
                  <c:v>0.4213037398945253</c:v>
                </c:pt>
                <c:pt idx="73">
                  <c:v>0.43521553238290733</c:v>
                </c:pt>
                <c:pt idx="74">
                  <c:v>0.44923009726415541</c:v>
                </c:pt>
                <c:pt idx="75">
                  <c:v>0.46332573240247038</c:v>
                </c:pt>
                <c:pt idx="76">
                  <c:v>0.47748022114835181</c:v>
                </c:pt>
                <c:pt idx="77">
                  <c:v>0.4916709705383302</c:v>
                </c:pt>
                <c:pt idx="78">
                  <c:v>0.50587515458385945</c:v>
                </c:pt>
                <c:pt idx="79">
                  <c:v>0.52006986073315964</c:v>
                </c:pt>
                <c:pt idx="80">
                  <c:v>0.53423223751592519</c:v>
                </c:pt>
                <c:pt idx="81">
                  <c:v>0.54833964135313273</c:v>
                </c:pt>
                <c:pt idx="82">
                  <c:v>0.56236978053373399</c:v>
                </c:pt>
                <c:pt idx="83">
                  <c:v>0.57630085442604639</c:v>
                </c:pt>
                <c:pt idx="84">
                  <c:v>0.59011168610187259</c:v>
                </c:pt>
                <c:pt idx="85">
                  <c:v>0.60378184670186941</c:v>
                </c:pt>
                <c:pt idx="86">
                  <c:v>0.6172917700562699</c:v>
                </c:pt>
                <c:pt idx="87">
                  <c:v>0.63062285628943215</c:v>
                </c:pt>
                <c:pt idx="88">
                  <c:v>0.64375756337275425</c:v>
                </c:pt>
                <c:pt idx="89">
                  <c:v>0.65667948584074809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'Function Resolution'!$AN$9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Resolution'!$AN$10:$AN$99</c:f>
              <c:numCache>
                <c:formatCode>General</c:formatCode>
                <c:ptCount val="90"/>
                <c:pt idx="0">
                  <c:v>6.6409765773965734E-2</c:v>
                </c:pt>
                <c:pt idx="1">
                  <c:v>6.4269435530775215E-2</c:v>
                </c:pt>
                <c:pt idx="2">
                  <c:v>6.2308795085885195E-2</c:v>
                </c:pt>
                <c:pt idx="3">
                  <c:v>6.0516306754946653E-2</c:v>
                </c:pt>
                <c:pt idx="4">
                  <c:v>5.8881511741170386E-2</c:v>
                </c:pt>
                <c:pt idx="5">
                  <c:v>5.7394952793545839E-2</c:v>
                </c:pt>
                <c:pt idx="6">
                  <c:v>5.6048103217732174E-2</c:v>
                </c:pt>
                <c:pt idx="7">
                  <c:v>5.4833302094765467E-2</c:v>
                </c:pt>
                <c:pt idx="8">
                  <c:v>5.3743695512200172E-2</c:v>
                </c:pt>
                <c:pt idx="9">
                  <c:v>5.2773183581578356E-2</c:v>
                </c:pt>
                <c:pt idx="10">
                  <c:v>5.1916373000824585E-2</c:v>
                </c:pt>
                <c:pt idx="11">
                  <c:v>5.1168534916773527E-2</c:v>
                </c:pt>
                <c:pt idx="12">
                  <c:v>5.0525567848746386E-2</c:v>
                </c:pt>
                <c:pt idx="13">
                  <c:v>4.9983965446677894E-2</c:v>
                </c:pt>
                <c:pt idx="14">
                  <c:v>4.9540788875018317E-2</c:v>
                </c:pt>
                <c:pt idx="15">
                  <c:v>4.9193643635146486E-2</c:v>
                </c:pt>
                <c:pt idx="16">
                  <c:v>4.8940660663291329E-2</c:v>
                </c:pt>
                <c:pt idx="17">
                  <c:v>4.8780481567184619E-2</c:v>
                </c:pt>
                <c:pt idx="18">
                  <c:v>4.8712247892265755E-2</c:v>
                </c:pt>
                <c:pt idx="19">
                  <c:v>4.8735594336785967E-2</c:v>
                </c:pt>
                <c:pt idx="20">
                  <c:v>4.8850645864284892E-2</c:v>
                </c:pt>
                <c:pt idx="21">
                  <c:v>4.9058018691383633E-2</c:v>
                </c:pt>
                <c:pt idx="22">
                  <c:v>4.9358825158447896E-2</c:v>
                </c:pt>
                <c:pt idx="23">
                  <c:v>4.9754682520237757E-2</c:v>
                </c:pt>
                <c:pt idx="24">
                  <c:v>5.0247725722982979E-2</c:v>
                </c:pt>
                <c:pt idx="25">
                  <c:v>5.0840624263180041E-2</c:v>
                </c:pt>
                <c:pt idx="26">
                  <c:v>5.1536603251505789E-2</c:v>
                </c:pt>
                <c:pt idx="27">
                  <c:v>5.233946883220586E-2</c:v>
                </c:pt>
                <c:pt idx="28">
                  <c:v>5.3253638133623334E-2</c:v>
                </c:pt>
                <c:pt idx="29">
                  <c:v>5.4284173948506202E-2</c:v>
                </c:pt>
                <c:pt idx="30">
                  <c:v>5.5436824362457636E-2</c:v>
                </c:pt>
                <c:pt idx="31">
                  <c:v>5.6718067564187652E-2</c:v>
                </c:pt>
                <c:pt idx="32">
                  <c:v>5.8135162080548565E-2</c:v>
                </c:pt>
                <c:pt idx="33">
                  <c:v>5.9696202680715821E-2</c:v>
                </c:pt>
                <c:pt idx="34">
                  <c:v>6.1410182184805963E-2</c:v>
                </c:pt>
                <c:pt idx="35">
                  <c:v>6.3287059389549816E-2</c:v>
                </c:pt>
                <c:pt idx="36">
                  <c:v>6.5337833283419411E-2</c:v>
                </c:pt>
                <c:pt idx="37">
                  <c:v>6.757462366097651E-2</c:v>
                </c:pt>
                <c:pt idx="38">
                  <c:v>7.0010758155171882E-2</c:v>
                </c:pt>
                <c:pt idx="39">
                  <c:v>7.2660865579616762E-2</c:v>
                </c:pt>
                <c:pt idx="40">
                  <c:v>7.5540975301693139E-2</c:v>
                </c:pt>
                <c:pt idx="41">
                  <c:v>7.8668622141325403E-2</c:v>
                </c:pt>
                <c:pt idx="42">
                  <c:v>8.2062955997005291E-2</c:v>
                </c:pt>
                <c:pt idx="43">
                  <c:v>8.5744855025967973E-2</c:v>
                </c:pt>
                <c:pt idx="44">
                  <c:v>8.9737040733001691E-2</c:v>
                </c:pt>
                <c:pt idx="45">
                  <c:v>9.4064192734089294E-2</c:v>
                </c:pt>
                <c:pt idx="46">
                  <c:v>9.8753060237290732E-2</c:v>
                </c:pt>
                <c:pt idx="47">
                  <c:v>0.1038325664035505</c:v>
                </c:pt>
                <c:pt idx="48">
                  <c:v>0.10933390069444082</c:v>
                </c:pt>
                <c:pt idx="49">
                  <c:v>0.11529059306457153</c:v>
                </c:pt>
                <c:pt idx="50">
                  <c:v>0.12173856240095746</c:v>
                </c:pt>
                <c:pt idx="51">
                  <c:v>0.12871612994664186</c:v>
                </c:pt>
                <c:pt idx="52">
                  <c:v>0.13626398658247943</c:v>
                </c:pt>
                <c:pt idx="53">
                  <c:v>0.14442510081202525</c:v>
                </c:pt>
                <c:pt idx="54">
                  <c:v>0.15324455216355959</c:v>
                </c:pt>
                <c:pt idx="55">
                  <c:v>0.16276927259555762</c:v>
                </c:pt>
                <c:pt idx="56">
                  <c:v>0.17304767652667247</c:v>
                </c:pt>
                <c:pt idx="57">
                  <c:v>0.18412915853494241</c:v>
                </c:pt>
                <c:pt idx="58">
                  <c:v>0.19606343688918954</c:v>
                </c:pt>
                <c:pt idx="59">
                  <c:v>0.20889972128200232</c:v>
                </c:pt>
                <c:pt idx="60">
                  <c:v>0.22268568491027702</c:v>
                </c:pt>
                <c:pt idx="61">
                  <c:v>0.23746622495419334</c:v>
                </c:pt>
                <c:pt idx="62">
                  <c:v>0.25328200214039354</c:v>
                </c:pt>
                <c:pt idx="63">
                  <c:v>0.27016776002548137</c:v>
                </c:pt>
                <c:pt idx="64">
                  <c:v>0.28815043837705806</c:v>
                </c:pt>
                <c:pt idx="65">
                  <c:v>0.30724711279526273</c:v>
                </c:pt>
                <c:pt idx="66">
                  <c:v>0.32746281433566399</c:v>
                </c:pt>
                <c:pt idx="67">
                  <c:v>0.34878830760065377</c:v>
                </c:pt>
                <c:pt idx="68">
                  <c:v>0.371197932032169</c:v>
                </c:pt>
                <c:pt idx="69">
                  <c:v>0.3946476365509774</c:v>
                </c:pt>
                <c:pt idx="70">
                  <c:v>0.41907335895085868</c:v>
                </c:pt>
                <c:pt idx="71">
                  <c:v>0.44438991457401195</c:v>
                </c:pt>
                <c:pt idx="72">
                  <c:v>0.47049055949180063</c:v>
                </c:pt>
                <c:pt idx="73">
                  <c:v>0.49724737780906891</c:v>
                </c:pt>
                <c:pt idx="74">
                  <c:v>0.52451260817652634</c:v>
                </c:pt>
                <c:pt idx="75">
                  <c:v>0.55212097069552923</c:v>
                </c:pt>
                <c:pt idx="76">
                  <c:v>0.57989298464556016</c:v>
                </c:pt>
                <c:pt idx="77">
                  <c:v>0.60763918566376995</c:v>
                </c:pt>
                <c:pt idx="78">
                  <c:v>0.63516506695183894</c:v>
                </c:pt>
                <c:pt idx="79">
                  <c:v>0.66227649349372331</c:v>
                </c:pt>
                <c:pt idx="80">
                  <c:v>0.68878528205165113</c:v>
                </c:pt>
                <c:pt idx="81">
                  <c:v>0.7145146119133895</c:v>
                </c:pt>
                <c:pt idx="82">
                  <c:v>0.73930393725429666</c:v>
                </c:pt>
                <c:pt idx="83">
                  <c:v>0.76301311177875852</c:v>
                </c:pt>
                <c:pt idx="84">
                  <c:v>0.7855255049892933</c:v>
                </c:pt>
                <c:pt idx="85">
                  <c:v>0.80674997763324041</c:v>
                </c:pt>
                <c:pt idx="86">
                  <c:v>0.82662167971899991</c:v>
                </c:pt>
                <c:pt idx="87">
                  <c:v>0.84510172584001453</c:v>
                </c:pt>
                <c:pt idx="88">
                  <c:v>0.86217587911746507</c:v>
                </c:pt>
                <c:pt idx="89">
                  <c:v>0.87785242995650159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'Function Resolution'!$AO$9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Resolution'!$AO$10:$AO$99</c:f>
              <c:numCache>
                <c:formatCode>0.00E+00</c:formatCode>
                <c:ptCount val="90"/>
                <c:pt idx="0">
                  <c:v>4.1496166996385232E-2</c:v>
                </c:pt>
                <c:pt idx="1">
                  <c:v>4.2648120870638614E-2</c:v>
                </c:pt>
                <c:pt idx="2">
                  <c:v>4.3764346629848044E-2</c:v>
                </c:pt>
                <c:pt idx="3">
                  <c:v>4.4844191790976817E-2</c:v>
                </c:pt>
                <c:pt idx="4">
                  <c:v>4.5887409818303304E-2</c:v>
                </c:pt>
                <c:pt idx="5">
                  <c:v>4.6894151501476453E-2</c:v>
                </c:pt>
                <c:pt idx="6">
                  <c:v>4.7864953654153351E-2</c:v>
                </c:pt>
                <c:pt idx="7">
                  <c:v>4.8800725644068399E-2</c:v>
                </c:pt>
                <c:pt idx="8">
                  <c:v>4.970273426341347E-2</c:v>
                </c:pt>
                <c:pt idx="9">
                  <c:v>5.0572587438391617E-2</c:v>
                </c:pt>
                <c:pt idx="10">
                  <c:v>5.1412217260306411E-2</c:v>
                </c:pt>
                <c:pt idx="11">
                  <c:v>5.2223862799078757E-2</c:v>
                </c:pt>
                <c:pt idx="12">
                  <c:v>5.301005313508117E-2</c:v>
                </c:pt>
                <c:pt idx="13">
                  <c:v>5.3773591017980689E-2</c:v>
                </c:pt>
                <c:pt idx="14">
                  <c:v>5.45175375331097E-2</c:v>
                </c:pt>
                <c:pt idx="15">
                  <c:v>5.5245198127839609E-2</c:v>
                </c:pt>
                <c:pt idx="16">
                  <c:v>5.5960110323497431E-2</c:v>
                </c:pt>
                <c:pt idx="17">
                  <c:v>5.6666033413405384E-2</c:v>
                </c:pt>
                <c:pt idx="18">
                  <c:v>5.7366940425395488E-2</c:v>
                </c:pt>
                <c:pt idx="19">
                  <c:v>5.8067012608317099E-2</c:v>
                </c:pt>
                <c:pt idx="20">
                  <c:v>5.8770636687182042E-2</c:v>
                </c:pt>
                <c:pt idx="21">
                  <c:v>5.9482405121191066E-2</c:v>
                </c:pt>
                <c:pt idx="22">
                  <c:v>6.0207119593377892E-2</c:v>
                </c:pt>
                <c:pt idx="23">
                  <c:v>6.0949797960399836E-2</c:v>
                </c:pt>
                <c:pt idx="24">
                  <c:v>6.1715684896428584E-2</c:v>
                </c:pt>
                <c:pt idx="25">
                  <c:v>6.2510266476486734E-2</c:v>
                </c:pt>
                <c:pt idx="26">
                  <c:v>6.3339288962219298E-2</c:v>
                </c:pt>
                <c:pt idx="27">
                  <c:v>6.4208782077277621E-2</c:v>
                </c:pt>
                <c:pt idx="28">
                  <c:v>6.5125087090479691E-2</c:v>
                </c:pt>
                <c:pt idx="29">
                  <c:v>6.6094890062945999E-2</c:v>
                </c:pt>
                <c:pt idx="30">
                  <c:v>6.7125260660705052E-2</c:v>
                </c:pt>
                <c:pt idx="31">
                  <c:v>6.8223696986977403E-2</c:v>
                </c:pt>
                <c:pt idx="32">
                  <c:v>6.9398176948568271E-2</c:v>
                </c:pt>
                <c:pt idx="33">
                  <c:v>7.0657216738477538E-2</c:v>
                </c:pt>
                <c:pt idx="34">
                  <c:v>7.2009937091738571E-2</c:v>
                </c:pt>
                <c:pt idx="35">
                  <c:v>7.3466138053100302E-2</c:v>
                </c:pt>
                <c:pt idx="36">
                  <c:v>7.5036383082531494E-2</c:v>
                </c:pt>
                <c:pt idx="37">
                  <c:v>7.6732093416132963E-2</c:v>
                </c:pt>
                <c:pt idx="38">
                  <c:v>7.8565653693539697E-2</c:v>
                </c:pt>
                <c:pt idx="39">
                  <c:v>8.0550529954798042E-2</c:v>
                </c:pt>
                <c:pt idx="40">
                  <c:v>8.270140119497929E-2</c:v>
                </c:pt>
                <c:pt idx="41">
                  <c:v>8.5034305736302676E-2</c:v>
                </c:pt>
                <c:pt idx="42">
                  <c:v>8.756680372535669E-2</c:v>
                </c:pt>
                <c:pt idx="43">
                  <c:v>9.0318157073469935E-2</c:v>
                </c:pt>
                <c:pt idx="44">
                  <c:v>9.3309528112854187E-2</c:v>
                </c:pt>
                <c:pt idx="45">
                  <c:v>9.6564198114925295E-2</c:v>
                </c:pt>
                <c:pt idx="46">
                  <c:v>0.1001078065771302</c:v>
                </c:pt>
                <c:pt idx="47">
                  <c:v>0.10396861178716796</c:v>
                </c:pt>
                <c:pt idx="48">
                  <c:v>0.10817777256213591</c:v>
                </c:pt>
                <c:pt idx="49">
                  <c:v>0.11276965016214648</c:v>
                </c:pt>
                <c:pt idx="50">
                  <c:v>0.11778212810116605</c:v>
                </c:pt>
                <c:pt idx="51">
                  <c:v>0.12325694580713661</c:v>
                </c:pt>
                <c:pt idx="52">
                  <c:v>0.12924003967790765</c:v>
                </c:pt>
                <c:pt idx="53">
                  <c:v>0.13578188187069337</c:v>
                </c:pt>
                <c:pt idx="54">
                  <c:v>0.14293780295571451</c:v>
                </c:pt>
                <c:pt idx="55">
                  <c:v>0.15076827914387242</c:v>
                </c:pt>
                <c:pt idx="56">
                  <c:v>0.15933915794161763</c:v>
                </c:pt>
                <c:pt idx="57">
                  <c:v>0.16872178759162723</c:v>
                </c:pt>
                <c:pt idx="58">
                  <c:v>0.17899300538923602</c:v>
                </c:pt>
                <c:pt idx="59">
                  <c:v>0.19023492792345134</c:v>
                </c:pt>
                <c:pt idx="60">
                  <c:v>0.20253447272501812</c:v>
                </c:pt>
                <c:pt idx="61">
                  <c:v>0.21598252635623627</c:v>
                </c:pt>
                <c:pt idx="62">
                  <c:v>0.2306726598871216</c:v>
                </c:pt>
                <c:pt idx="63">
                  <c:v>0.24669928104425912</c:v>
                </c:pt>
                <c:pt idx="64">
                  <c:v>0.26415510625700228</c:v>
                </c:pt>
                <c:pt idx="65">
                  <c:v>0.28312783982639522</c:v>
                </c:pt>
                <c:pt idx="66">
                  <c:v>0.30369596733074078</c:v>
                </c:pt>
                <c:pt idx="67">
                  <c:v>0.32592361307884743</c:v>
                </c:pt>
                <c:pt idx="68">
                  <c:v>0.34985448413016967</c:v>
                </c:pt>
                <c:pt idx="69">
                  <c:v>0.37550503199383689</c:v>
                </c:pt>
                <c:pt idx="70">
                  <c:v>0.40285710955997395</c:v>
                </c:pt>
                <c:pt idx="71">
                  <c:v>0.43185057968643659</c:v>
                </c:pt>
                <c:pt idx="72">
                  <c:v>0.46237652654479305</c:v>
                </c:pt>
                <c:pt idx="73">
                  <c:v>0.49427190061356319</c:v>
                </c:pt>
                <c:pt idx="74">
                  <c:v>0.52731654830494767</c:v>
                </c:pt>
                <c:pt idx="75">
                  <c:v>0.56123358395907863</c:v>
                </c:pt>
                <c:pt idx="76">
                  <c:v>0.59569390477121287</c:v>
                </c:pt>
                <c:pt idx="77">
                  <c:v>0.63032529869652154</c:v>
                </c:pt>
                <c:pt idx="78">
                  <c:v>0.6647260629134133</c:v>
                </c:pt>
                <c:pt idx="79">
                  <c:v>0.69848240162734787</c:v>
                </c:pt>
                <c:pt idx="80">
                  <c:v>0.73118822443944398</c:v>
                </c:pt>
                <c:pt idx="81">
                  <c:v>0.76246546640856894</c:v>
                </c:pt>
                <c:pt idx="82">
                  <c:v>0.791982831990929</c:v>
                </c:pt>
                <c:pt idx="83">
                  <c:v>0.81947100289386454</c:v>
                </c:pt>
                <c:pt idx="84">
                  <c:v>0.84473283139865551</c:v>
                </c:pt>
                <c:pt idx="85">
                  <c:v>0.86764776315835868</c:v>
                </c:pt>
                <c:pt idx="86">
                  <c:v>0.88817053584508721</c:v>
                </c:pt>
                <c:pt idx="87">
                  <c:v>0.90632491368336965</c:v>
                </c:pt>
                <c:pt idx="88">
                  <c:v>0.92219371553514906</c:v>
                </c:pt>
                <c:pt idx="89">
                  <c:v>0.93590661855547663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'Function Resolution'!$AP$9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Resolution'!$AP$10:$AP$99</c:f>
              <c:numCache>
                <c:formatCode>0.00E+00</c:formatCode>
                <c:ptCount val="90"/>
                <c:pt idx="0">
                  <c:v>2.0744361615730841E-2</c:v>
                </c:pt>
                <c:pt idx="1">
                  <c:v>2.4433045070747547E-2</c:v>
                </c:pt>
                <c:pt idx="2">
                  <c:v>2.8344302474428797E-2</c:v>
                </c:pt>
                <c:pt idx="3">
                  <c:v>3.241400030129233E-2</c:v>
                </c:pt>
                <c:pt idx="4">
                  <c:v>3.6571472726726867E-2</c:v>
                </c:pt>
                <c:pt idx="5">
                  <c:v>4.0743116494026552E-2</c:v>
                </c:pt>
                <c:pt idx="6">
                  <c:v>4.4855965452061337E-2</c:v>
                </c:pt>
                <c:pt idx="7">
                  <c:v>4.8840961207113703E-2</c:v>
                </c:pt>
                <c:pt idx="8">
                  <c:v>5.2635705432911122E-2</c:v>
                </c:pt>
                <c:pt idx="9">
                  <c:v>5.6186561331246047E-2</c:v>
                </c:pt>
                <c:pt idx="10">
                  <c:v>5.9450052415521704E-2</c:v>
                </c:pt>
                <c:pt idx="11">
                  <c:v>6.2393575823168027E-2</c:v>
                </c:pt>
                <c:pt idx="12">
                  <c:v>6.499549899007484E-2</c:v>
                </c:pt>
                <c:pt idx="13">
                  <c:v>6.7244741224012777E-2</c:v>
                </c:pt>
                <c:pt idx="14">
                  <c:v>6.9139957106624877E-2</c:v>
                </c:pt>
                <c:pt idx="15">
                  <c:v>7.0688440144664022E-2</c:v>
                </c:pt>
                <c:pt idx="16">
                  <c:v>7.1904856713985638E-2</c:v>
                </c:pt>
                <c:pt idx="17">
                  <c:v>7.2809905920003401E-2</c:v>
                </c:pt>
                <c:pt idx="18">
                  <c:v>7.3428983692745003E-2</c:v>
                </c:pt>
                <c:pt idx="19">
                  <c:v>7.3790911572287149E-2</c:v>
                </c:pt>
                <c:pt idx="20">
                  <c:v>7.3926773762322762E-2</c:v>
                </c:pt>
                <c:pt idx="21">
                  <c:v>7.3868891030740291E-2</c:v>
                </c:pt>
                <c:pt idx="22">
                  <c:v>7.3649947335756069E-2</c:v>
                </c:pt>
                <c:pt idx="23">
                  <c:v>7.3302274755188523E-2</c:v>
                </c:pt>
                <c:pt idx="24">
                  <c:v>7.285729430073333E-2</c:v>
                </c:pt>
                <c:pt idx="25">
                  <c:v>7.234510430652627E-2</c:v>
                </c:pt>
                <c:pt idx="26">
                  <c:v>7.1794204037961565E-2</c:v>
                </c:pt>
                <c:pt idx="27">
                  <c:v>7.1231337700334282E-2</c:v>
                </c:pt>
                <c:pt idx="28">
                  <c:v>7.0681442865692071E-2</c:v>
                </c:pt>
                <c:pt idx="29">
                  <c:v>7.0167687219958211E-2</c:v>
                </c:pt>
                <c:pt idx="30">
                  <c:v>6.971157821853545E-2</c:v>
                </c:pt>
                <c:pt idx="31">
                  <c:v>6.9333131507257867E-2</c:v>
                </c:pt>
                <c:pt idx="32">
                  <c:v>6.9051085622397326E-2</c:v>
                </c:pt>
                <c:pt idx="33">
                  <c:v>6.8883152361844877E-2</c:v>
                </c:pt>
                <c:pt idx="34">
                  <c:v>6.8846294181348272E-2</c:v>
                </c:pt>
                <c:pt idx="35">
                  <c:v>6.8957021904254151E-2</c:v>
                </c:pt>
                <c:pt idx="36">
                  <c:v>6.9231707855458041E-2</c:v>
                </c:pt>
                <c:pt idx="37">
                  <c:v>6.9686911176968611E-2</c:v>
                </c:pt>
                <c:pt idx="38">
                  <c:v>7.0339713507707208E-2</c:v>
                </c:pt>
                <c:pt idx="39">
                  <c:v>7.1208064379880795E-2</c:v>
                </c:pt>
                <c:pt idx="40">
                  <c:v>7.2311136570618148E-2</c:v>
                </c:pt>
                <c:pt idx="41">
                  <c:v>7.3669692222906064E-2</c:v>
                </c:pt>
                <c:pt idx="42">
                  <c:v>7.5306460780678139E-2</c:v>
                </c:pt>
                <c:pt idx="43">
                  <c:v>7.7246529624103152E-2</c:v>
                </c:pt>
                <c:pt idx="44">
                  <c:v>7.9517747680419748E-2</c:v>
                </c:pt>
                <c:pt idx="45">
                  <c:v>8.2151141138704545E-2</c:v>
                </c:pt>
                <c:pt idx="46">
                  <c:v>8.5181338603426887E-2</c:v>
                </c:pt>
                <c:pt idx="47">
                  <c:v>8.8647000443150298E-2</c:v>
                </c:pt>
                <c:pt idx="48">
                  <c:v>9.2591243561893521E-2</c:v>
                </c:pt>
                <c:pt idx="49">
                  <c:v>9.7062048155394126E-2</c:v>
                </c:pt>
                <c:pt idx="50">
                  <c:v>0.10211262702027661</c:v>
                </c:pt>
                <c:pt idx="51">
                  <c:v>0.1078017304887471</c:v>
                </c:pt>
                <c:pt idx="52">
                  <c:v>0.11419385095684931</c:v>
                </c:pt>
                <c:pt idx="53">
                  <c:v>0.12135928028442269</c:v>
                </c:pt>
                <c:pt idx="54">
                  <c:v>0.12937396132207185</c:v>
                </c:pt>
                <c:pt idx="55">
                  <c:v>0.13831906207598957</c:v>
                </c:pt>
                <c:pt idx="56">
                  <c:v>0.14828018868640816</c:v>
                </c:pt>
                <c:pt idx="57">
                  <c:v>0.15934614330025379</c:v>
                </c:pt>
                <c:pt idx="58">
                  <c:v>0.17160712775731404</c:v>
                </c:pt>
                <c:pt idx="59">
                  <c:v>0.1851522974306555</c:v>
                </c:pt>
                <c:pt idx="60">
                  <c:v>0.20006658609038536</c:v>
                </c:pt>
                <c:pt idx="61">
                  <c:v>0.21642675731960834</c:v>
                </c:pt>
                <c:pt idx="62">
                  <c:v>0.23429669551211638</c:v>
                </c:pt>
                <c:pt idx="63">
                  <c:v>0.25372203285191502</c:v>
                </c:pt>
                <c:pt idx="64">
                  <c:v>0.27472431735535124</c:v>
                </c:pt>
                <c:pt idx="65">
                  <c:v>0.29729505468261014</c:v>
                </c:pt>
                <c:pt idx="66">
                  <c:v>0.32139008887962817</c:v>
                </c:pt>
                <c:pt idx="67">
                  <c:v>0.34692490188283387</c:v>
                </c:pt>
                <c:pt idx="68">
                  <c:v>0.37377147901323926</c:v>
                </c:pt>
                <c:pt idx="69">
                  <c:v>0.40175737631082031</c:v>
                </c:pt>
                <c:pt idx="70">
                  <c:v>0.43066751013186999</c:v>
                </c:pt>
                <c:pt idx="71">
                  <c:v>0.4602489609295613</c:v>
                </c:pt>
                <c:pt idx="72">
                  <c:v>0.49021875751714028</c:v>
                </c:pt>
                <c:pt idx="73">
                  <c:v>0.52027422954797731</c:v>
                </c:pt>
                <c:pt idx="74">
                  <c:v>0.55010515124279435</c:v>
                </c:pt>
                <c:pt idx="75">
                  <c:v>0.57940662312957047</c:v>
                </c:pt>
                <c:pt idx="76">
                  <c:v>0.60789151265990193</c:v>
                </c:pt>
                <c:pt idx="77">
                  <c:v>0.63530132935254047</c:v>
                </c:pt>
                <c:pt idx="78">
                  <c:v>0.6614146343428059</c:v>
                </c:pt>
                <c:pt idx="79">
                  <c:v>0.6860524282914342</c:v>
                </c:pt>
                <c:pt idx="80">
                  <c:v>0.70908035277720738</c:v>
                </c:pt>
                <c:pt idx="81">
                  <c:v>0.73040790368712061</c:v>
                </c:pt>
                <c:pt idx="82">
                  <c:v>0.74998513270502976</c:v>
                </c:pt>
                <c:pt idx="83">
                  <c:v>0.76779747455545688</c:v>
                </c:pt>
                <c:pt idx="84">
                  <c:v>0.78385938175588665</c:v>
                </c:pt>
                <c:pt idx="85">
                  <c:v>0.79820739578728017</c:v>
                </c:pt>
                <c:pt idx="86">
                  <c:v>0.81089316575127846</c:v>
                </c:pt>
                <c:pt idx="87">
                  <c:v>0.8219767760110902</c:v>
                </c:pt>
                <c:pt idx="88">
                  <c:v>0.83152059051503657</c:v>
                </c:pt>
                <c:pt idx="89">
                  <c:v>0.83958368188051935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'Function Resolution'!$AQ$9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Resolution'!$AQ$10:$AQ$99</c:f>
              <c:numCache>
                <c:formatCode>0.00E+00</c:formatCode>
                <c:ptCount val="90"/>
                <c:pt idx="0">
                  <c:v>1.2160561457270395E-2</c:v>
                </c:pt>
                <c:pt idx="1">
                  <c:v>1.6444377629792301E-2</c:v>
                </c:pt>
                <c:pt idx="2">
                  <c:v>2.1466424339502833E-2</c:v>
                </c:pt>
                <c:pt idx="3">
                  <c:v>2.7120543272828302E-2</c:v>
                </c:pt>
                <c:pt idx="4">
                  <c:v>3.3245446616740081E-2</c:v>
                </c:pt>
                <c:pt idx="5">
                  <c:v>3.9640171488491902E-2</c:v>
                </c:pt>
                <c:pt idx="6">
                  <c:v>4.6084123338652902E-2</c:v>
                </c:pt>
                <c:pt idx="7">
                  <c:v>5.2357961387660149E-2</c:v>
                </c:pt>
                <c:pt idx="8">
                  <c:v>5.8262013620490605E-2</c:v>
                </c:pt>
                <c:pt idx="9">
                  <c:v>6.3630016603386255E-2</c:v>
                </c:pt>
                <c:pt idx="10">
                  <c:v>6.833728260247203E-2</c:v>
                </c:pt>
                <c:pt idx="11">
                  <c:v>7.230351449388446E-2</c:v>
                </c:pt>
                <c:pt idx="12">
                  <c:v>7.5491218318397807E-2</c:v>
                </c:pt>
                <c:pt idx="13">
                  <c:v>7.7900985065940856E-2</c:v>
                </c:pt>
                <c:pt idx="14">
                  <c:v>7.9564918718693339E-2</c:v>
                </c:pt>
                <c:pt idx="15">
                  <c:v>8.053930284799557E-2</c:v>
                </c:pt>
                <c:pt idx="16">
                  <c:v>8.0897333878554037E-2</c:v>
                </c:pt>
                <c:pt idx="17">
                  <c:v>8.0722480691623563E-2</c:v>
                </c:pt>
                <c:pt idx="18">
                  <c:v>8.010279769372014E-2</c:v>
                </c:pt>
                <c:pt idx="19">
                  <c:v>7.9126336554498217E-2</c:v>
                </c:pt>
                <c:pt idx="20">
                  <c:v>7.7877670465356638E-2</c:v>
                </c:pt>
                <c:pt idx="21">
                  <c:v>7.6435457210104724E-2</c:v>
                </c:pt>
                <c:pt idx="22">
                  <c:v>7.4870914859813328E-2</c:v>
                </c:pt>
                <c:pt idx="23">
                  <c:v>7.3247058142036026E-2</c:v>
                </c:pt>
                <c:pt idx="24">
                  <c:v>7.1618537258313325E-2</c:v>
                </c:pt>
                <c:pt idx="25">
                  <c:v>7.0031928132117782E-2</c:v>
                </c:pt>
                <c:pt idx="26">
                  <c:v>6.8526338874323273E-2</c:v>
                </c:pt>
                <c:pt idx="27">
                  <c:v>6.713421775177747E-2</c:v>
                </c:pt>
                <c:pt idx="28">
                  <c:v>6.5882270125069989E-2</c:v>
                </c:pt>
                <c:pt idx="29">
                  <c:v>6.4792413488269751E-2</c:v>
                </c:pt>
                <c:pt idx="30">
                  <c:v>6.3882719431650262E-2</c:v>
                </c:pt>
                <c:pt idx="31">
                  <c:v>6.3168308218094882E-2</c:v>
                </c:pt>
                <c:pt idx="32">
                  <c:v>6.2662175373139534E-2</c:v>
                </c:pt>
                <c:pt idx="33">
                  <c:v>6.2375940260720616E-2</c:v>
                </c:pt>
                <c:pt idx="34">
                  <c:v>6.2320514313883378E-2</c:v>
                </c:pt>
                <c:pt idx="35">
                  <c:v>6.2506691805167672E-2</c:v>
                </c:pt>
                <c:pt idx="36">
                  <c:v>6.2945669215927771E-2</c:v>
                </c:pt>
                <c:pt idx="37">
                  <c:v>6.3649500827325498E-2</c:v>
                </c:pt>
                <c:pt idx="38">
                  <c:v>6.4631498491680955E-2</c:v>
                </c:pt>
                <c:pt idx="39">
                  <c:v>6.5906582971113625E-2</c:v>
                </c:pt>
                <c:pt idx="40">
                  <c:v>6.7491593003357622E-2</c:v>
                </c:pt>
                <c:pt idx="41">
                  <c:v>6.9405556562293746E-2</c:v>
                </c:pt>
                <c:pt idx="42">
                  <c:v>7.1669926761168207E-2</c:v>
                </c:pt>
                <c:pt idx="43">
                  <c:v>7.4308782599384504E-2</c:v>
                </c:pt>
                <c:pt idx="44">
                  <c:v>7.734899235449065E-2</c:v>
                </c:pt>
                <c:pt idx="45">
                  <c:v>8.0820334935864574E-2</c:v>
                </c:pt>
                <c:pt idx="46">
                  <c:v>8.4755572016729064E-2</c:v>
                </c:pt>
                <c:pt idx="47">
                  <c:v>8.9190461336270135E-2</c:v>
                </c:pt>
                <c:pt idx="48">
                  <c:v>9.4163699334133683E-2</c:v>
                </c:pt>
                <c:pt idx="49">
                  <c:v>9.97167794064341E-2</c:v>
                </c:pt>
                <c:pt idx="50">
                  <c:v>0.10589375076332139</c:v>
                </c:pt>
                <c:pt idx="51">
                  <c:v>0.11274086237787725</c:v>
                </c:pt>
                <c:pt idx="52">
                  <c:v>0.12030607713916153</c:v>
                </c:pt>
                <c:pt idx="53">
                  <c:v>0.1286384433736075</c:v>
                </c:pt>
                <c:pt idx="54">
                  <c:v>0.13778731468246333</c:v>
                </c:pt>
                <c:pt idx="55">
                  <c:v>0.14780141480344375</c:v>
                </c:pt>
                <c:pt idx="56">
                  <c:v>0.15872775206665019</c:v>
                </c:pt>
                <c:pt idx="57">
                  <c:v>0.17061039791088187</c:v>
                </c:pt>
                <c:pt idx="58">
                  <c:v>0.18348915552349476</c:v>
                </c:pt>
                <c:pt idx="59">
                  <c:v>0.1973981573064523</c:v>
                </c:pt>
                <c:pt idx="60">
                  <c:v>0.21236444253889858</c:v>
                </c:pt>
                <c:pt idx="61">
                  <c:v>0.2284065779533454</c:v>
                </c:pt>
                <c:pt idx="62">
                  <c:v>0.24553339237532792</c:v>
                </c:pt>
                <c:pt idx="63">
                  <c:v>0.26374290042450915</c:v>
                </c:pt>
                <c:pt idx="64">
                  <c:v>0.28302148802932992</c:v>
                </c:pt>
                <c:pt idx="65">
                  <c:v>0.30334342310223678</c:v>
                </c:pt>
                <c:pt idx="66">
                  <c:v>0.32467073781530309</c:v>
                </c:pt>
                <c:pt idx="67">
                  <c:v>0.3469535051066831</c:v>
                </c:pt>
                <c:pt idx="68">
                  <c:v>0.37013050296438504</c:v>
                </c:pt>
                <c:pt idx="69">
                  <c:v>0.39413022825820965</c:v>
                </c:pt>
                <c:pt idx="70">
                  <c:v>0.41887219069563969</c:v>
                </c:pt>
                <c:pt idx="71">
                  <c:v>0.44426839041722349</c:v>
                </c:pt>
                <c:pt idx="72">
                  <c:v>0.47022486317437151</c:v>
                </c:pt>
                <c:pt idx="73">
                  <c:v>0.4966431676358628</c:v>
                </c:pt>
                <c:pt idx="74">
                  <c:v>0.52342169183328269</c:v>
                </c:pt>
                <c:pt idx="75">
                  <c:v>0.55045667060870795</c:v>
                </c:pt>
                <c:pt idx="76">
                  <c:v>0.57764283258101023</c:v>
                </c:pt>
                <c:pt idx="77">
                  <c:v>0.6048736321048378</c:v>
                </c:pt>
                <c:pt idx="78">
                  <c:v>0.63204106680623773</c:v>
                </c:pt>
                <c:pt idx="79">
                  <c:v>0.65903513196045915</c:v>
                </c:pt>
                <c:pt idx="80">
                  <c:v>0.68574301627385392</c:v>
                </c:pt>
                <c:pt idx="81">
                  <c:v>0.71204819607735381</c:v>
                </c:pt>
                <c:pt idx="82">
                  <c:v>0.73782963222712938</c:v>
                </c:pt>
                <c:pt idx="83">
                  <c:v>0.7629613105950932</c:v>
                </c:pt>
                <c:pt idx="84">
                  <c:v>0.78731238588990204</c:v>
                </c:pt>
                <c:pt idx="85">
                  <c:v>0.81074818135487459</c:v>
                </c:pt>
                <c:pt idx="86">
                  <c:v>0.83313225501138477</c:v>
                </c:pt>
                <c:pt idx="87">
                  <c:v>0.85432965958470164</c:v>
                </c:pt>
                <c:pt idx="88">
                  <c:v>0.87421139572122042</c:v>
                </c:pt>
                <c:pt idx="89">
                  <c:v>0.89265989228633946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6597584"/>
        <c:axId val="346598144"/>
      </c:lineChart>
      <c:catAx>
        <c:axId val="34659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598144"/>
        <c:crosses val="autoZero"/>
        <c:auto val="1"/>
        <c:lblAlgn val="ctr"/>
        <c:lblOffset val="100"/>
        <c:noMultiLvlLbl val="0"/>
      </c:catAx>
      <c:valAx>
        <c:axId val="34659814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59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Female Barely Data and Function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'Function Resolution'!$AR$9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Resolution'!$AR$10:$AR$99</c:f>
              <c:numCache>
                <c:formatCode>0.00%</c:formatCode>
                <c:ptCount val="90"/>
                <c:pt idx="0">
                  <c:v>0.2878787878787879</c:v>
                </c:pt>
                <c:pt idx="1">
                  <c:v>0.22807017543859648</c:v>
                </c:pt>
                <c:pt idx="2">
                  <c:v>0.27868852459016391</c:v>
                </c:pt>
                <c:pt idx="3">
                  <c:v>0.40579710144927539</c:v>
                </c:pt>
                <c:pt idx="4">
                  <c:v>0.22580645161290322</c:v>
                </c:pt>
                <c:pt idx="5">
                  <c:v>0.31666666666666665</c:v>
                </c:pt>
                <c:pt idx="6">
                  <c:v>0.32876712328767121</c:v>
                </c:pt>
                <c:pt idx="7">
                  <c:v>0.2857142857142857</c:v>
                </c:pt>
                <c:pt idx="8">
                  <c:v>0.54838709677419351</c:v>
                </c:pt>
                <c:pt idx="9">
                  <c:v>0.44444444444444442</c:v>
                </c:pt>
                <c:pt idx="10">
                  <c:v>0.52500000000000002</c:v>
                </c:pt>
                <c:pt idx="11">
                  <c:v>0.58695652173913049</c:v>
                </c:pt>
                <c:pt idx="12">
                  <c:v>0.3235294117647059</c:v>
                </c:pt>
                <c:pt idx="13">
                  <c:v>0.2</c:v>
                </c:pt>
                <c:pt idx="14">
                  <c:v>0.35714285714285715</c:v>
                </c:pt>
                <c:pt idx="15">
                  <c:v>0.3</c:v>
                </c:pt>
                <c:pt idx="16">
                  <c:v>0.33333333333333331</c:v>
                </c:pt>
                <c:pt idx="17">
                  <c:v>0.25454545454545452</c:v>
                </c:pt>
                <c:pt idx="18">
                  <c:v>0.22388059701492538</c:v>
                </c:pt>
                <c:pt idx="19">
                  <c:v>0.10606060606060606</c:v>
                </c:pt>
                <c:pt idx="20">
                  <c:v>0.27868852459016391</c:v>
                </c:pt>
                <c:pt idx="21">
                  <c:v>7.2463768115942032E-2</c:v>
                </c:pt>
                <c:pt idx="22">
                  <c:v>0.16417910447761194</c:v>
                </c:pt>
                <c:pt idx="23">
                  <c:v>0.1875</c:v>
                </c:pt>
                <c:pt idx="24">
                  <c:v>0.265625</c:v>
                </c:pt>
                <c:pt idx="25">
                  <c:v>0.2</c:v>
                </c:pt>
                <c:pt idx="26">
                  <c:v>0.21739130434782608</c:v>
                </c:pt>
                <c:pt idx="27">
                  <c:v>0.15492957746478872</c:v>
                </c:pt>
                <c:pt idx="28">
                  <c:v>0.13513513513513514</c:v>
                </c:pt>
                <c:pt idx="29">
                  <c:v>0.25</c:v>
                </c:pt>
                <c:pt idx="30">
                  <c:v>0.14035087719298245</c:v>
                </c:pt>
                <c:pt idx="31">
                  <c:v>0.11764705882352941</c:v>
                </c:pt>
                <c:pt idx="32">
                  <c:v>0.17241379310344829</c:v>
                </c:pt>
                <c:pt idx="33">
                  <c:v>0.13750000000000001</c:v>
                </c:pt>
                <c:pt idx="34">
                  <c:v>0.15853658536585366</c:v>
                </c:pt>
                <c:pt idx="35">
                  <c:v>0.12658227848101267</c:v>
                </c:pt>
                <c:pt idx="36">
                  <c:v>0.17721518987341772</c:v>
                </c:pt>
                <c:pt idx="37">
                  <c:v>0.13953488372093023</c:v>
                </c:pt>
                <c:pt idx="38">
                  <c:v>0.12162162162162163</c:v>
                </c:pt>
                <c:pt idx="39">
                  <c:v>7.8947368421052627E-2</c:v>
                </c:pt>
                <c:pt idx="40">
                  <c:v>0.13750000000000001</c:v>
                </c:pt>
                <c:pt idx="41">
                  <c:v>9.7560975609756101E-2</c:v>
                </c:pt>
                <c:pt idx="42">
                  <c:v>0.1</c:v>
                </c:pt>
                <c:pt idx="43">
                  <c:v>0.11764705882352941</c:v>
                </c:pt>
                <c:pt idx="44">
                  <c:v>8.7499999999999994E-2</c:v>
                </c:pt>
                <c:pt idx="45">
                  <c:v>8.0459770114942528E-2</c:v>
                </c:pt>
                <c:pt idx="46">
                  <c:v>0.1111111111111111</c:v>
                </c:pt>
                <c:pt idx="47">
                  <c:v>9.7560975609756101E-2</c:v>
                </c:pt>
                <c:pt idx="48">
                  <c:v>0.11688311688311688</c:v>
                </c:pt>
                <c:pt idx="49">
                  <c:v>0.13235294117647059</c:v>
                </c:pt>
                <c:pt idx="50">
                  <c:v>0.15714285714285714</c:v>
                </c:pt>
                <c:pt idx="51">
                  <c:v>0.1044776119402985</c:v>
                </c:pt>
                <c:pt idx="52">
                  <c:v>0.12121212121212122</c:v>
                </c:pt>
                <c:pt idx="53">
                  <c:v>0.15942028985507245</c:v>
                </c:pt>
                <c:pt idx="54">
                  <c:v>0.26153846153846155</c:v>
                </c:pt>
                <c:pt idx="55">
                  <c:v>0.2</c:v>
                </c:pt>
                <c:pt idx="56">
                  <c:v>0.24324324324324326</c:v>
                </c:pt>
                <c:pt idx="57">
                  <c:v>0.26470588235294118</c:v>
                </c:pt>
                <c:pt idx="58">
                  <c:v>0.35</c:v>
                </c:pt>
                <c:pt idx="59">
                  <c:v>0.359375</c:v>
                </c:pt>
                <c:pt idx="60">
                  <c:v>0.31395348837209303</c:v>
                </c:pt>
                <c:pt idx="61">
                  <c:v>0.33333333333333331</c:v>
                </c:pt>
                <c:pt idx="62">
                  <c:v>0.33870967741935482</c:v>
                </c:pt>
                <c:pt idx="63">
                  <c:v>0.30158730158730157</c:v>
                </c:pt>
                <c:pt idx="64">
                  <c:v>0.40677966101694918</c:v>
                </c:pt>
                <c:pt idx="65">
                  <c:v>0.53424657534246578</c:v>
                </c:pt>
                <c:pt idx="66">
                  <c:v>0.43396226415094341</c:v>
                </c:pt>
                <c:pt idx="67">
                  <c:v>0.30769230769230771</c:v>
                </c:pt>
                <c:pt idx="68">
                  <c:v>0.33333333333333331</c:v>
                </c:pt>
                <c:pt idx="69">
                  <c:v>0.44444444444444442</c:v>
                </c:pt>
                <c:pt idx="70">
                  <c:v>0.39130434782608697</c:v>
                </c:pt>
                <c:pt idx="71">
                  <c:v>0.34090909090909088</c:v>
                </c:pt>
                <c:pt idx="72">
                  <c:v>0.22222222222222221</c:v>
                </c:pt>
                <c:pt idx="73">
                  <c:v>0.35</c:v>
                </c:pt>
                <c:pt idx="74">
                  <c:v>0.34210526315789475</c:v>
                </c:pt>
                <c:pt idx="75">
                  <c:v>0.35</c:v>
                </c:pt>
                <c:pt idx="76">
                  <c:v>0.32558139534883723</c:v>
                </c:pt>
                <c:pt idx="77">
                  <c:v>0.35</c:v>
                </c:pt>
                <c:pt idx="78">
                  <c:v>0.3125</c:v>
                </c:pt>
                <c:pt idx="79">
                  <c:v>0.25</c:v>
                </c:pt>
                <c:pt idx="80">
                  <c:v>0.22222222222222221</c:v>
                </c:pt>
                <c:pt idx="81">
                  <c:v>0.24</c:v>
                </c:pt>
                <c:pt idx="82">
                  <c:v>0.15384615384615385</c:v>
                </c:pt>
                <c:pt idx="83">
                  <c:v>0.16666666666666666</c:v>
                </c:pt>
                <c:pt idx="84">
                  <c:v>6.6666666666666666E-2</c:v>
                </c:pt>
                <c:pt idx="85">
                  <c:v>0.22222222222222221</c:v>
                </c:pt>
                <c:pt idx="86">
                  <c:v>7.1428571428571425E-2</c:v>
                </c:pt>
                <c:pt idx="87">
                  <c:v>0.18181818181818182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'Function Resolution'!$AS$9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Resolution'!$AS$10:$AS$99</c:f>
              <c:numCache>
                <c:formatCode>General</c:formatCode>
                <c:ptCount val="90"/>
                <c:pt idx="0">
                  <c:v>0.2295934900387499</c:v>
                </c:pt>
                <c:pt idx="1">
                  <c:v>0.22969043481688445</c:v>
                </c:pt>
                <c:pt idx="2">
                  <c:v>0.22978740832006375</c:v>
                </c:pt>
                <c:pt idx="3">
                  <c:v>0.22988441054648959</c:v>
                </c:pt>
                <c:pt idx="4">
                  <c:v>0.22998144149435376</c:v>
                </c:pt>
                <c:pt idx="5">
                  <c:v>0.23007850116183856</c:v>
                </c:pt>
                <c:pt idx="6">
                  <c:v>0.23017558954711659</c:v>
                </c:pt>
                <c:pt idx="7">
                  <c:v>0.23027270664835056</c:v>
                </c:pt>
                <c:pt idx="8">
                  <c:v>0.23036985246369376</c:v>
                </c:pt>
                <c:pt idx="9">
                  <c:v>0.23046702699128946</c:v>
                </c:pt>
                <c:pt idx="10">
                  <c:v>0.23056423022927133</c:v>
                </c:pt>
                <c:pt idx="11">
                  <c:v>0.2306614621757635</c:v>
                </c:pt>
                <c:pt idx="12">
                  <c:v>0.23075872282887999</c:v>
                </c:pt>
                <c:pt idx="13">
                  <c:v>0.23085601218672536</c:v>
                </c:pt>
                <c:pt idx="14">
                  <c:v>0.23095333024739434</c:v>
                </c:pt>
                <c:pt idx="15">
                  <c:v>0.23105067700897197</c:v>
                </c:pt>
                <c:pt idx="16">
                  <c:v>0.2311480524695334</c:v>
                </c:pt>
                <c:pt idx="17">
                  <c:v>0.23124545662714421</c:v>
                </c:pt>
                <c:pt idx="18">
                  <c:v>0.23134288947986012</c:v>
                </c:pt>
                <c:pt idx="19">
                  <c:v>0.23144035102572705</c:v>
                </c:pt>
                <c:pt idx="20">
                  <c:v>0.23153784126278124</c:v>
                </c:pt>
                <c:pt idx="21">
                  <c:v>0.23163536018904901</c:v>
                </c:pt>
                <c:pt idx="22">
                  <c:v>0.2317329078025471</c:v>
                </c:pt>
                <c:pt idx="23">
                  <c:v>0.23183048410128237</c:v>
                </c:pt>
                <c:pt idx="24">
                  <c:v>0.2319280890832518</c:v>
                </c:pt>
                <c:pt idx="25">
                  <c:v>0.2320257227464427</c:v>
                </c:pt>
                <c:pt idx="26">
                  <c:v>0.23212338508883254</c:v>
                </c:pt>
                <c:pt idx="27">
                  <c:v>0.23222107610838896</c:v>
                </c:pt>
                <c:pt idx="28">
                  <c:v>0.23231879580306988</c:v>
                </c:pt>
                <c:pt idx="29">
                  <c:v>0.2324165441708233</c:v>
                </c:pt>
                <c:pt idx="30">
                  <c:v>0.23251432120958748</c:v>
                </c:pt>
                <c:pt idx="31">
                  <c:v>0.23261212691729083</c:v>
                </c:pt>
                <c:pt idx="32">
                  <c:v>0.23270996129185187</c:v>
                </c:pt>
                <c:pt idx="33">
                  <c:v>0.23280782433117939</c:v>
                </c:pt>
                <c:pt idx="34">
                  <c:v>0.23290571603317234</c:v>
                </c:pt>
                <c:pt idx="35">
                  <c:v>0.23300363639571969</c:v>
                </c:pt>
                <c:pt idx="36">
                  <c:v>0.23310158541670076</c:v>
                </c:pt>
                <c:pt idx="37">
                  <c:v>0.23319956309398487</c:v>
                </c:pt>
                <c:pt idx="38">
                  <c:v>0.23329756942543156</c:v>
                </c:pt>
                <c:pt idx="39">
                  <c:v>0.23339560440889057</c:v>
                </c:pt>
                <c:pt idx="40">
                  <c:v>0.23349366804220148</c:v>
                </c:pt>
                <c:pt idx="41">
                  <c:v>0.23359176032319451</c:v>
                </c:pt>
                <c:pt idx="42">
                  <c:v>0.2336898812496894</c:v>
                </c:pt>
                <c:pt idx="43">
                  <c:v>0.23378803081949664</c:v>
                </c:pt>
                <c:pt idx="44">
                  <c:v>0.23388620903041626</c:v>
                </c:pt>
                <c:pt idx="45">
                  <c:v>0.2339844158802388</c:v>
                </c:pt>
                <c:pt idx="46">
                  <c:v>0.23408265136674472</c:v>
                </c:pt>
                <c:pt idx="47">
                  <c:v>0.2341809154877047</c:v>
                </c:pt>
                <c:pt idx="48">
                  <c:v>0.23427920824087936</c:v>
                </c:pt>
                <c:pt idx="49">
                  <c:v>0.23437752962401961</c:v>
                </c:pt>
                <c:pt idx="50">
                  <c:v>0.23447587963486624</c:v>
                </c:pt>
                <c:pt idx="51">
                  <c:v>0.2345742582711503</c:v>
                </c:pt>
                <c:pt idx="52">
                  <c:v>0.23467266553059291</c:v>
                </c:pt>
                <c:pt idx="53">
                  <c:v>0.23477110141090504</c:v>
                </c:pt>
                <c:pt idx="54">
                  <c:v>0.23486956590978811</c:v>
                </c:pt>
                <c:pt idx="55">
                  <c:v>0.23496805902493323</c:v>
                </c:pt>
                <c:pt idx="56">
                  <c:v>0.23506658075402179</c:v>
                </c:pt>
                <c:pt idx="57">
                  <c:v>0.2351651310947252</c:v>
                </c:pt>
                <c:pt idx="58">
                  <c:v>0.23526371004470487</c:v>
                </c:pt>
                <c:pt idx="59">
                  <c:v>0.23536231760161233</c:v>
                </c:pt>
                <c:pt idx="60">
                  <c:v>0.23546095376308915</c:v>
                </c:pt>
                <c:pt idx="61">
                  <c:v>0.2355596185267668</c:v>
                </c:pt>
                <c:pt idx="62">
                  <c:v>0.23565831189026698</c:v>
                </c:pt>
                <c:pt idx="63">
                  <c:v>0.23575703385120134</c:v>
                </c:pt>
                <c:pt idx="64">
                  <c:v>0.23585578440717148</c:v>
                </c:pt>
                <c:pt idx="65">
                  <c:v>0.23595456355576916</c:v>
                </c:pt>
                <c:pt idx="66">
                  <c:v>0.23605337129457604</c:v>
                </c:pt>
                <c:pt idx="67">
                  <c:v>0.23615220762116382</c:v>
                </c:pt>
                <c:pt idx="68">
                  <c:v>0.2362510725330943</c:v>
                </c:pt>
                <c:pt idx="69">
                  <c:v>0.23634996602791908</c:v>
                </c:pt>
                <c:pt idx="70">
                  <c:v>0.23644888810318002</c:v>
                </c:pt>
                <c:pt idx="71">
                  <c:v>0.23654783875640872</c:v>
                </c:pt>
                <c:pt idx="72">
                  <c:v>0.23664681798512699</c:v>
                </c:pt>
                <c:pt idx="73">
                  <c:v>0.23674582578684647</c:v>
                </c:pt>
                <c:pt idx="74">
                  <c:v>0.23684486215906875</c:v>
                </c:pt>
                <c:pt idx="75">
                  <c:v>0.23694392709928569</c:v>
                </c:pt>
                <c:pt idx="76">
                  <c:v>0.23704302060497873</c:v>
                </c:pt>
                <c:pt idx="77">
                  <c:v>0.23714214267361944</c:v>
                </c:pt>
                <c:pt idx="78">
                  <c:v>0.23724129330266946</c:v>
                </c:pt>
                <c:pt idx="79">
                  <c:v>0.23734047248958029</c:v>
                </c:pt>
                <c:pt idx="80">
                  <c:v>0.23743968023179332</c:v>
                </c:pt>
                <c:pt idx="81">
                  <c:v>0.23753891652674</c:v>
                </c:pt>
                <c:pt idx="82">
                  <c:v>0.2376381813718417</c:v>
                </c:pt>
                <c:pt idx="83">
                  <c:v>0.23773747476450965</c:v>
                </c:pt>
                <c:pt idx="84">
                  <c:v>0.23783679670214514</c:v>
                </c:pt>
                <c:pt idx="85">
                  <c:v>0.23793614718213926</c:v>
                </c:pt>
                <c:pt idx="86">
                  <c:v>0.23803552620187318</c:v>
                </c:pt>
                <c:pt idx="87">
                  <c:v>0.2381349337587178</c:v>
                </c:pt>
                <c:pt idx="88">
                  <c:v>0.23823436985003418</c:v>
                </c:pt>
                <c:pt idx="89">
                  <c:v>0.23833383447317305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'Function Resolution'!$AT$9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Resolution'!$AT$10:$AT$99</c:f>
              <c:numCache>
                <c:formatCode>General</c:formatCode>
                <c:ptCount val="90"/>
                <c:pt idx="0">
                  <c:v>0.37403345076088607</c:v>
                </c:pt>
                <c:pt idx="1">
                  <c:v>0.36230049798564901</c:v>
                </c:pt>
                <c:pt idx="2">
                  <c:v>0.3510216852320367</c:v>
                </c:pt>
                <c:pt idx="3">
                  <c:v>0.34019485504286967</c:v>
                </c:pt>
                <c:pt idx="4">
                  <c:v>0.32981601731780508</c:v>
                </c:pt>
                <c:pt idx="5">
                  <c:v>0.31987959267413624</c:v>
                </c:pt>
                <c:pt idx="6">
                  <c:v>0.31037864467460619</c:v>
                </c:pt>
                <c:pt idx="7">
                  <c:v>0.30130509865635657</c:v>
                </c:pt>
                <c:pt idx="8">
                  <c:v>0.29264994559214863</c:v>
                </c:pt>
                <c:pt idx="9">
                  <c:v>0.28440343002197394</c:v>
                </c:pt>
                <c:pt idx="10">
                  <c:v>0.27655522160838819</c:v>
                </c:pt>
                <c:pt idx="11">
                  <c:v>0.26909457029477002</c:v>
                </c:pt>
                <c:pt idx="12">
                  <c:v>0.26201044538771168</c:v>
                </c:pt>
                <c:pt idx="13">
                  <c:v>0.25529165915030583</c:v>
                </c:pt>
                <c:pt idx="14">
                  <c:v>0.24892697569079925</c:v>
                </c:pt>
                <c:pt idx="15">
                  <c:v>0.24290520606998267</c:v>
                </c:pt>
                <c:pt idx="16">
                  <c:v>0.2372152906397566</c:v>
                </c:pt>
                <c:pt idx="17">
                  <c:v>0.23184636967314434</c:v>
                </c:pt>
                <c:pt idx="18">
                  <c:v>0.22678784336050817</c:v>
                </c:pt>
                <c:pt idx="19">
                  <c:v>0.22202942223496597</c:v>
                </c:pt>
                <c:pt idx="20">
                  <c:v>0.21756116905823056</c:v>
                </c:pt>
                <c:pt idx="21">
                  <c:v>0.21337353315162447</c:v>
                </c:pt>
                <c:pt idx="22">
                  <c:v>0.20945737810036208</c:v>
                </c:pt>
                <c:pt idx="23">
                  <c:v>0.20580400369601726</c:v>
                </c:pt>
                <c:pt idx="24">
                  <c:v>0.20240516291539459</c:v>
                </c:pt>
                <c:pt idx="25">
                  <c:v>0.19925307466614225</c:v>
                </c:pt>
                <c:pt idx="26">
                  <c:v>0.19634043296217873</c:v>
                </c:pt>
                <c:pt idx="27">
                  <c:v>0.19366041312669974</c:v>
                </c:pt>
                <c:pt idx="28">
                  <c:v>0.19120667555812879</c:v>
                </c:pt>
                <c:pt idx="29">
                  <c:v>0.18897336753550559</c:v>
                </c:pt>
                <c:pt idx="30">
                  <c:v>0.18695512348485432</c:v>
                </c:pt>
                <c:pt idx="31">
                  <c:v>0.18514706407719317</c:v>
                </c:pt>
                <c:pt idx="32">
                  <c:v>0.18354479448206659</c:v>
                </c:pt>
                <c:pt idx="33">
                  <c:v>0.18214440205767646</c:v>
                </c:pt>
                <c:pt idx="34">
                  <c:v>0.18094245371966325</c:v>
                </c:pt>
                <c:pt idx="35">
                  <c:v>0.17993599319507136</c:v>
                </c:pt>
                <c:pt idx="36">
                  <c:v>0.1791225383357081</c:v>
                </c:pt>
                <c:pt idx="37">
                  <c:v>0.1785000786356257</c:v>
                </c:pt>
                <c:pt idx="38">
                  <c:v>0.17806707307044323</c:v>
                </c:pt>
                <c:pt idx="39">
                  <c:v>0.17782244835130856</c:v>
                </c:pt>
                <c:pt idx="40">
                  <c:v>0.17776559766307801</c:v>
                </c:pt>
                <c:pt idx="41">
                  <c:v>0.17789637993437679</c:v>
                </c:pt>
                <c:pt idx="42">
                  <c:v>0.17821511966619882</c:v>
                </c:pt>
                <c:pt idx="43">
                  <c:v>0.1787226073252112</c:v>
                </c:pt>
                <c:pt idx="44">
                  <c:v>0.17942010028756158</c:v>
                </c:pt>
                <c:pt idx="45">
                  <c:v>0.18030932429833918</c:v>
                </c:pt>
                <c:pt idx="46">
                  <c:v>0.18139247539052233</c:v>
                </c:pt>
                <c:pt idx="47">
                  <c:v>0.18267222218486512</c:v>
                </c:pt>
                <c:pt idx="48">
                  <c:v>0.18415170846833034</c:v>
                </c:pt>
                <c:pt idx="49">
                  <c:v>0.18583455592298259</c:v>
                </c:pt>
                <c:pt idx="50">
                  <c:v>0.18772486684931322</c:v>
                </c:pt>
                <c:pt idx="51">
                  <c:v>0.18982722669741309</c:v>
                </c:pt>
                <c:pt idx="52">
                  <c:v>0.19214670618586646</c:v>
                </c:pt>
                <c:pt idx="53">
                  <c:v>0.19468886275137534</c:v>
                </c:pt>
                <c:pt idx="54">
                  <c:v>0.19745974103163949</c:v>
                </c:pt>
                <c:pt idx="55">
                  <c:v>0.20046587203966518</c:v>
                </c:pt>
                <c:pt idx="56">
                  <c:v>0.20371427063928621</c:v>
                </c:pt>
                <c:pt idx="57">
                  <c:v>0.20721243087919075</c:v>
                </c:pt>
                <c:pt idx="58">
                  <c:v>0.21096831868621715</c:v>
                </c:pt>
                <c:pt idx="59">
                  <c:v>0.21499036135836516</c:v>
                </c:pt>
                <c:pt idx="60">
                  <c:v>0.21928743323433172</c:v>
                </c:pt>
                <c:pt idx="61">
                  <c:v>0.22386883685016684</c:v>
                </c:pt>
                <c:pt idx="62">
                  <c:v>0.22874427882595658</c:v>
                </c:pt>
                <c:pt idx="63">
                  <c:v>0.23392383965777785</c:v>
                </c:pt>
                <c:pt idx="64">
                  <c:v>0.23941793652455104</c:v>
                </c:pt>
                <c:pt idx="65">
                  <c:v>0.24523727815840898</c:v>
                </c:pt>
                <c:pt idx="66">
                  <c:v>0.25139281077407705</c:v>
                </c:pt>
                <c:pt idx="67">
                  <c:v>0.25789565401149206</c:v>
                </c:pt>
                <c:pt idx="68">
                  <c:v>0.26475702582131744</c:v>
                </c:pt>
                <c:pt idx="69">
                  <c:v>0.27198815522079584</c:v>
                </c:pt>
                <c:pt idx="70">
                  <c:v>0.27960018187411051</c:v>
                </c:pt>
                <c:pt idx="71">
                  <c:v>0.28760404151451813</c:v>
                </c:pt>
                <c:pt idx="72">
                  <c:v>0.29601033633316159</c:v>
                </c:pt>
                <c:pt idx="73">
                  <c:v>0.30482918962045674</c:v>
                </c:pt>
                <c:pt idx="74">
                  <c:v>0.31407008416931087</c:v>
                </c:pt>
                <c:pt idx="75">
                  <c:v>0.32374168424412797</c:v>
                </c:pt>
                <c:pt idx="76">
                  <c:v>0.33385164129380324</c:v>
                </c:pt>
                <c:pt idx="77">
                  <c:v>0.34440638404746515</c:v>
                </c:pt>
                <c:pt idx="78">
                  <c:v>0.35541089418300392</c:v>
                </c:pt>
                <c:pt idx="79">
                  <c:v>0.36686846940135714</c:v>
                </c:pt>
                <c:pt idx="80">
                  <c:v>0.3787804764703776</c:v>
                </c:pt>
                <c:pt idx="81">
                  <c:v>0.39114609761116453</c:v>
                </c:pt>
                <c:pt idx="82">
                  <c:v>0.40396207447001775</c:v>
                </c:pt>
                <c:pt idx="83">
                  <c:v>0.41722245482528414</c:v>
                </c:pt>
                <c:pt idx="84">
                  <c:v>0.43091834808567686</c:v>
                </c:pt>
                <c:pt idx="85">
                  <c:v>0.44503769650089769</c:v>
                </c:pt>
                <c:pt idx="86">
                  <c:v>0.45956506977318728</c:v>
                </c:pt>
                <c:pt idx="87">
                  <c:v>0.47448149136838108</c:v>
                </c:pt>
                <c:pt idx="88">
                  <c:v>0.48976430521042741</c:v>
                </c:pt>
                <c:pt idx="89">
                  <c:v>0.5053870915355273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'Function Resolution'!$AU$9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Resolution'!$AU$10:$AU$99</c:f>
              <c:numCache>
                <c:formatCode>0.00E+00</c:formatCode>
                <c:ptCount val="90"/>
                <c:pt idx="0">
                  <c:v>0.47228914929558868</c:v>
                </c:pt>
                <c:pt idx="1">
                  <c:v>0.44379830452036967</c:v>
                </c:pt>
                <c:pt idx="2">
                  <c:v>0.41695178326472043</c:v>
                </c:pt>
                <c:pt idx="3">
                  <c:v>0.39181922318106149</c:v>
                </c:pt>
                <c:pt idx="4">
                  <c:v>0.36842566001628546</c:v>
                </c:pt>
                <c:pt idx="5">
                  <c:v>0.34675956921097489</c:v>
                </c:pt>
                <c:pt idx="6">
                  <c:v>0.32678081598905478</c:v>
                </c:pt>
                <c:pt idx="7">
                  <c:v>0.3084280081931608</c:v>
                </c:pt>
                <c:pt idx="8">
                  <c:v>0.29162495540936523</c:v>
                </c:pt>
                <c:pt idx="9">
                  <c:v>0.27628610510158341</c:v>
                </c:pt>
                <c:pt idx="10">
                  <c:v>0.26232094697120023</c:v>
                </c:pt>
                <c:pt idx="11">
                  <c:v>0.24963745457539238</c:v>
                </c:pt>
                <c:pt idx="12">
                  <c:v>0.23814467650881585</c:v>
                </c:pt>
                <c:pt idx="13">
                  <c:v>0.22775460732365954</c:v>
                </c:pt>
                <c:pt idx="14">
                  <c:v>0.21838346918700144</c:v>
                </c:pt>
                <c:pt idx="15">
                  <c:v>0.2099525258063471</c:v>
                </c:pt>
                <c:pt idx="16">
                  <c:v>0.20238853538184803</c:v>
                </c:pt>
                <c:pt idx="17">
                  <c:v>0.19562393266621717</c:v>
                </c:pt>
                <c:pt idx="18">
                  <c:v>0.18959681375975049</c:v>
                </c:pt>
                <c:pt idx="19">
                  <c:v>0.1842507822332877</c:v>
                </c:pt>
                <c:pt idx="20">
                  <c:v>0.17953470211251216</c:v>
                </c:pt>
                <c:pt idx="21">
                  <c:v>0.17540239232150956</c:v>
                </c:pt>
                <c:pt idx="22">
                  <c:v>0.17181228828231423</c:v>
                </c:pt>
                <c:pt idx="23">
                  <c:v>0.16872708928741417</c:v>
                </c:pt>
                <c:pt idx="24">
                  <c:v>0.16611340474193959</c:v>
                </c:pt>
                <c:pt idx="25">
                  <c:v>0.16394140814490349</c:v>
                </c:pt>
                <c:pt idx="26">
                  <c:v>0.16218450449738042</c:v>
                </c:pt>
                <c:pt idx="27">
                  <c:v>0.16081901447366445</c:v>
                </c:pt>
                <c:pt idx="28">
                  <c:v>0.15982387698721384</c:v>
                </c:pt>
                <c:pt idx="29">
                  <c:v>0.15918037057754836</c:v>
                </c:pt>
                <c:pt idx="30">
                  <c:v>0.15887185321794864</c:v>
                </c:pt>
                <c:pt idx="31">
                  <c:v>0.1588835196029583</c:v>
                </c:pt>
                <c:pt idx="32">
                  <c:v>0.15920217464662617</c:v>
                </c:pt>
                <c:pt idx="33">
                  <c:v>0.15981602175152579</c:v>
                </c:pt>
                <c:pt idx="34">
                  <c:v>0.16071446435280143</c:v>
                </c:pt>
                <c:pt idx="35">
                  <c:v>0.16188791926934279</c:v>
                </c:pt>
                <c:pt idx="36">
                  <c:v>0.16332764048227968</c:v>
                </c:pt>
                <c:pt idx="37">
                  <c:v>0.16502555209205183</c:v>
                </c:pt>
                <c:pt idx="38">
                  <c:v>0.16697408936652386</c:v>
                </c:pt>
                <c:pt idx="39">
                  <c:v>0.16916604697444551</c:v>
                </c:pt>
                <c:pt idx="40">
                  <c:v>0.17159443369364247</c:v>
                </c:pt>
                <c:pt idx="41">
                  <c:v>0.17425233308581464</c:v>
                </c:pt>
                <c:pt idx="42">
                  <c:v>0.17713276983471252</c:v>
                </c:pt>
                <c:pt idx="43">
                  <c:v>0.18022858164720287</c:v>
                </c:pt>
                <c:pt idx="44">
                  <c:v>0.18353229681293476</c:v>
                </c:pt>
                <c:pt idx="45">
                  <c:v>0.18703601770349454</c:v>
                </c:pt>
                <c:pt idx="46">
                  <c:v>0.19073131066151641</c:v>
                </c:pt>
                <c:pt idx="47">
                  <c:v>0.19460910287947902</c:v>
                </c:pt>
                <c:pt idx="48">
                  <c:v>0.19865958699208885</c:v>
                </c:pt>
                <c:pt idx="49">
                  <c:v>0.20287213420060651</c:v>
                </c:pt>
                <c:pt idx="50">
                  <c:v>0.20723521680792287</c:v>
                </c:pt>
                <c:pt idx="51">
                  <c:v>0.2117363410659438</c:v>
                </c:pt>
                <c:pt idx="52">
                  <c:v>0.21636199121918509</c:v>
                </c:pt>
                <c:pt idx="53">
                  <c:v>0.22109758556884893</c:v>
                </c:pt>
                <c:pt idx="54">
                  <c:v>0.22592744528007608</c:v>
                </c:pt>
                <c:pt idx="55">
                  <c:v>0.23083477651326542</c:v>
                </c:pt>
                <c:pt idx="56">
                  <c:v>0.235801666282003</c:v>
                </c:pt>
                <c:pt idx="57">
                  <c:v>0.24080909223091865</c:v>
                </c:pt>
                <c:pt idx="58">
                  <c:v>0.24583694629425895</c:v>
                </c:pt>
                <c:pt idx="59">
                  <c:v>0.2508640719495272</c:v>
                </c:pt>
                <c:pt idx="60">
                  <c:v>0.25586831453101455</c:v>
                </c:pt>
                <c:pt idx="61">
                  <c:v>0.26082658382730306</c:v>
                </c:pt>
                <c:pt idx="62">
                  <c:v>0.26571492796722751</c:v>
                </c:pt>
                <c:pt idx="63">
                  <c:v>0.27050861741267151</c:v>
                </c:pt>
                <c:pt idx="64">
                  <c:v>0.2751822377355298</c:v>
                </c:pt>
                <c:pt idx="65">
                  <c:v>0.2797097897704996</c:v>
                </c:pt>
                <c:pt idx="66">
                  <c:v>0.28406479571353377</c:v>
                </c:pt>
                <c:pt idx="67">
                  <c:v>0.28822040978388647</c:v>
                </c:pt>
                <c:pt idx="68">
                  <c:v>0.29214953218921458</c:v>
                </c:pt>
                <c:pt idx="69">
                  <c:v>0.29582492532871868</c:v>
                </c:pt>
                <c:pt idx="70">
                  <c:v>0.29921933143651802</c:v>
                </c:pt>
                <c:pt idx="71">
                  <c:v>0.30230559120104966</c:v>
                </c:pt>
                <c:pt idx="72">
                  <c:v>0.30505676328829368</c:v>
                </c:pt>
                <c:pt idx="73">
                  <c:v>0.30744624513642654</c:v>
                </c:pt>
                <c:pt idx="74">
                  <c:v>0.30944789586399868</c:v>
                </c:pt>
                <c:pt idx="75">
                  <c:v>0.31103616262761785</c:v>
                </c:pt>
                <c:pt idx="76">
                  <c:v>0.31218621226062437</c:v>
                </c:pt>
                <c:pt idx="77">
                  <c:v>0.31287407050112581</c:v>
                </c:pt>
                <c:pt idx="78">
                  <c:v>0.31307677155312497</c:v>
                </c:pt>
                <c:pt idx="79">
                  <c:v>0.31277252109182185</c:v>
                </c:pt>
                <c:pt idx="80">
                  <c:v>0.31194087609346782</c:v>
                </c:pt>
                <c:pt idx="81">
                  <c:v>0.31056294500648296</c:v>
                </c:pt>
                <c:pt idx="82">
                  <c:v>0.30862161174420694</c:v>
                </c:pt>
                <c:pt idx="83">
                  <c:v>0.30610178672544214</c:v>
                </c:pt>
                <c:pt idx="84">
                  <c:v>0.30299068766679116</c:v>
                </c:pt>
                <c:pt idx="85">
                  <c:v>0.29927815198688457</c:v>
                </c:pt>
                <c:pt idx="86">
                  <c:v>0.29495698146196103</c:v>
                </c:pt>
                <c:pt idx="87">
                  <c:v>0.29002331812311566</c:v>
                </c:pt>
                <c:pt idx="88">
                  <c:v>0.28447704826566345</c:v>
                </c:pt>
                <c:pt idx="89">
                  <c:v>0.27832222882697416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'Function Resolution'!$AV$9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Resolution'!$AV$10:$AV$99</c:f>
              <c:numCache>
                <c:formatCode>0.00E+00</c:formatCode>
                <c:ptCount val="90"/>
                <c:pt idx="0">
                  <c:v>0.2585467179963461</c:v>
                </c:pt>
                <c:pt idx="1">
                  <c:v>0.28456590613632593</c:v>
                </c:pt>
                <c:pt idx="2">
                  <c:v>0.30736083765259281</c:v>
                </c:pt>
                <c:pt idx="3">
                  <c:v>0.3265702935833435</c:v>
                </c:pt>
                <c:pt idx="4">
                  <c:v>0.34203574657457431</c:v>
                </c:pt>
                <c:pt idx="5">
                  <c:v>0.35375525278034331</c:v>
                </c:pt>
                <c:pt idx="6">
                  <c:v>0.361840129410677</c:v>
                </c:pt>
                <c:pt idx="7">
                  <c:v>0.36647944750498801</c:v>
                </c:pt>
                <c:pt idx="8">
                  <c:v>0.36791355713331664</c:v>
                </c:pt>
                <c:pt idx="9">
                  <c:v>0.36641569533968338</c:v>
                </c:pt>
                <c:pt idx="10">
                  <c:v>0.3622798087120202</c:v>
                </c:pt>
                <c:pt idx="11">
                  <c:v>0.35581257474209788</c:v>
                </c:pt>
                <c:pt idx="12">
                  <c:v>0.34732785889642287</c:v>
                </c:pt>
                <c:pt idx="13">
                  <c:v>0.33714226430201005</c:v>
                </c:pt>
                <c:pt idx="14">
                  <c:v>0.32557088870354278</c:v>
                </c:pt>
                <c:pt idx="15">
                  <c:v>0.31292283091577755</c:v>
                </c:pt>
                <c:pt idx="16">
                  <c:v>0.29949634912397144</c:v>
                </c:pt>
                <c:pt idx="17">
                  <c:v>0.285573843550261</c:v>
                </c:pt>
                <c:pt idx="18">
                  <c:v>0.27141700361336402</c:v>
                </c:pt>
                <c:pt idx="19">
                  <c:v>0.25726252301581487</c:v>
                </c:pt>
                <c:pt idx="20">
                  <c:v>0.24331875599806313</c:v>
                </c:pt>
                <c:pt idx="21">
                  <c:v>0.22976358698459351</c:v>
                </c:pt>
                <c:pt idx="22">
                  <c:v>0.21674364460787024</c:v>
                </c:pt>
                <c:pt idx="23">
                  <c:v>0.20437484189188915</c:v>
                </c:pt>
                <c:pt idx="24">
                  <c:v>0.19274409470965001</c:v>
                </c:pt>
                <c:pt idx="25">
                  <c:v>0.18191197866175488</c:v>
                </c:pt>
                <c:pt idx="26">
                  <c:v>0.17191603745331036</c:v>
                </c:pt>
                <c:pt idx="27">
                  <c:v>0.16277445112850544</c:v>
                </c:pt>
                <c:pt idx="28">
                  <c:v>0.15448980096562243</c:v>
                </c:pt>
                <c:pt idx="29">
                  <c:v>0.14705271727195565</c:v>
                </c:pt>
                <c:pt idx="30">
                  <c:v>0.14044525476918054</c:v>
                </c:pt>
                <c:pt idx="31">
                  <c:v>0.13464389801016644</c:v>
                </c:pt>
                <c:pt idx="32">
                  <c:v>0.12962214976302669</c:v>
                </c:pt>
                <c:pt idx="33">
                  <c:v>0.12535269510144839</c:v>
                </c:pt>
                <c:pt idx="34">
                  <c:v>0.12180916213353013</c:v>
                </c:pt>
                <c:pt idx="35">
                  <c:v>0.11896751767030782</c:v>
                </c:pt>
                <c:pt idx="36">
                  <c:v>0.11680714439354528</c:v>
                </c:pt>
                <c:pt idx="37">
                  <c:v>0.1153116472622301</c:v>
                </c:pt>
                <c:pt idx="38">
                  <c:v>0.11446943294448904</c:v>
                </c:pt>
                <c:pt idx="39">
                  <c:v>0.11427409861807156</c:v>
                </c:pt>
                <c:pt idx="40">
                  <c:v>0.11472465681059502</c:v>
                </c:pt>
                <c:pt idx="41">
                  <c:v>0.11582561195425024</c:v>
                </c:pt>
                <c:pt idx="42">
                  <c:v>0.11758689263324339</c:v>
                </c:pt>
                <c:pt idx="43">
                  <c:v>0.12002363156059229</c:v>
                </c:pt>
                <c:pt idx="44">
                  <c:v>0.12315577354428756</c:v>
                </c:pt>
                <c:pt idx="45">
                  <c:v>0.12700748058599626</c:v>
                </c:pt>
                <c:pt idx="46">
                  <c:v>0.13160629350520203</c:v>
                </c:pt>
                <c:pt idx="47">
                  <c:v>0.1369820021285193</c:v>
                </c:pt>
                <c:pt idx="48">
                  <c:v>0.14316517256163946</c:v>
                </c:pt>
                <c:pt idx="49">
                  <c:v>0.15018528221936647</c:v>
                </c:pt>
                <c:pt idx="50">
                  <c:v>0.15806842329586449</c:v>
                </c:pt>
                <c:pt idx="51">
                  <c:v>0.16683455543833936</c:v>
                </c:pt>
                <c:pt idx="52">
                  <c:v>0.1764943203532873</c:v>
                </c:pt>
                <c:pt idx="53">
                  <c:v>0.18704547561815105</c:v>
                </c:pt>
                <c:pt idx="54">
                  <c:v>0.19846906078964627</c:v>
                </c:pt>
                <c:pt idx="55">
                  <c:v>0.21072547179931359</c:v>
                </c:pt>
                <c:pt idx="56">
                  <c:v>0.22375068190783501</c:v>
                </c:pt>
                <c:pt idx="57">
                  <c:v>0.23745289801686253</c:v>
                </c:pt>
                <c:pt idx="58">
                  <c:v>0.25170996650791966</c:v>
                </c:pt>
                <c:pt idx="59">
                  <c:v>0.26636782982416835</c:v>
                </c:pt>
                <c:pt idx="60">
                  <c:v>0.28124027445659211</c:v>
                </c:pt>
                <c:pt idx="61">
                  <c:v>0.29611010151284523</c:v>
                </c:pt>
                <c:pt idx="62">
                  <c:v>0.31073170241505638</c:v>
                </c:pt>
                <c:pt idx="63">
                  <c:v>0.32483485620306218</c:v>
                </c:pt>
                <c:pt idx="64">
                  <c:v>0.33812941255451673</c:v>
                </c:pt>
                <c:pt idx="65">
                  <c:v>0.35031042088609082</c:v>
                </c:pt>
                <c:pt idx="66">
                  <c:v>0.36106324214496782</c:v>
                </c:pt>
                <c:pt idx="67">
                  <c:v>0.37006825748228545</c:v>
                </c:pt>
                <c:pt idx="68">
                  <c:v>0.37700497489533608</c:v>
                </c:pt>
                <c:pt idx="69">
                  <c:v>0.38155562649511932</c:v>
                </c:pt>
                <c:pt idx="70">
                  <c:v>0.38340873159789224</c:v>
                </c:pt>
                <c:pt idx="71">
                  <c:v>0.38226355425107977</c:v>
                </c:pt>
                <c:pt idx="72">
                  <c:v>0.37783687790100873</c:v>
                </c:pt>
                <c:pt idx="73">
                  <c:v>0.36987399820249817</c:v>
                </c:pt>
                <c:pt idx="74">
                  <c:v>0.35816618096302089</c:v>
                </c:pt>
                <c:pt idx="75">
                  <c:v>0.34257681914433369</c:v>
                </c:pt>
                <c:pt idx="76">
                  <c:v>0.32307776423348195</c:v>
                </c:pt>
                <c:pt idx="77">
                  <c:v>0.29979526062743583</c:v>
                </c:pt>
                <c:pt idx="78">
                  <c:v>0.27306104051350083</c:v>
                </c:pt>
                <c:pt idx="79">
                  <c:v>0.24345836974997023</c:v>
                </c:pt>
                <c:pt idx="80">
                  <c:v>0.21184636008607163</c:v>
                </c:pt>
                <c:pt idx="81">
                  <c:v>0.17934189109344065</c:v>
                </c:pt>
                <c:pt idx="82">
                  <c:v>0.14724194487635356</c:v>
                </c:pt>
                <c:pt idx="83">
                  <c:v>0.11688401778645009</c:v>
                </c:pt>
                <c:pt idx="84">
                  <c:v>8.9466751549641094E-2</c:v>
                </c:pt>
                <c:pt idx="85">
                  <c:v>6.5876369509369731E-2</c:v>
                </c:pt>
                <c:pt idx="86">
                  <c:v>4.6571558579751565E-2</c:v>
                </c:pt>
                <c:pt idx="87">
                  <c:v>3.1561651519236712E-2</c:v>
                </c:pt>
                <c:pt idx="88">
                  <c:v>2.0477988133680472E-2</c:v>
                </c:pt>
                <c:pt idx="89">
                  <c:v>1.2705760960336434E-2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'Function Resolution'!$AW$9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Resolution'!$AW$10:$AW$99</c:f>
              <c:numCache>
                <c:formatCode>0.00E+00</c:formatCode>
                <c:ptCount val="90"/>
                <c:pt idx="0">
                  <c:v>0.23732533586310425</c:v>
                </c:pt>
                <c:pt idx="1">
                  <c:v>0.27004004125825165</c:v>
                </c:pt>
                <c:pt idx="2">
                  <c:v>0.29928144792031686</c:v>
                </c:pt>
                <c:pt idx="3">
                  <c:v>0.32429142721394627</c:v>
                </c:pt>
                <c:pt idx="4">
                  <c:v>0.34468092049385518</c:v>
                </c:pt>
                <c:pt idx="5">
                  <c:v>0.36035054637064245</c:v>
                </c:pt>
                <c:pt idx="6">
                  <c:v>0.37140697395929134</c:v>
                </c:pt>
                <c:pt idx="7">
                  <c:v>0.37809219166188518</c:v>
                </c:pt>
                <c:pt idx="8">
                  <c:v>0.38073125478682557</c:v>
                </c:pt>
                <c:pt idx="9">
                  <c:v>0.37969734640044489</c:v>
                </c:pt>
                <c:pt idx="10">
                  <c:v>0.37539013937560256</c:v>
                </c:pt>
                <c:pt idx="11">
                  <c:v>0.36822295492489632</c:v>
                </c:pt>
                <c:pt idx="12">
                  <c:v>0.35861484486513989</c:v>
                </c:pt>
                <c:pt idx="13">
                  <c:v>0.34698475008640645</c:v>
                </c:pt>
                <c:pt idx="14">
                  <c:v>0.33374594490606568</c:v>
                </c:pt>
                <c:pt idx="15">
                  <c:v>0.31929990887340487</c:v>
                </c:pt>
                <c:pt idx="16">
                  <c:v>0.30402950689098956</c:v>
                </c:pt>
                <c:pt idx="17">
                  <c:v>0.28829187341781365</c:v>
                </c:pt>
                <c:pt idx="18">
                  <c:v>0.27241167598485988</c:v>
                </c:pt>
                <c:pt idx="19">
                  <c:v>0.25667549003592932</c:v>
                </c:pt>
                <c:pt idx="20">
                  <c:v>0.2413278915024164</c:v>
                </c:pt>
                <c:pt idx="21">
                  <c:v>0.22656962912909873</c:v>
                </c:pt>
                <c:pt idx="22">
                  <c:v>0.212557949354123</c:v>
                </c:pt>
                <c:pt idx="23">
                  <c:v>0.19940888018499184</c:v>
                </c:pt>
                <c:pt idx="24">
                  <c:v>0.18720108463554269</c:v>
                </c:pt>
                <c:pt idx="25">
                  <c:v>0.17598079020166546</c:v>
                </c:pt>
                <c:pt idx="26">
                  <c:v>0.16576728546735539</c:v>
                </c:pt>
                <c:pt idx="27">
                  <c:v>0.15655852841245121</c:v>
                </c:pt>
                <c:pt idx="28">
                  <c:v>0.1483365062734725</c:v>
                </c:pt>
                <c:pt idx="29">
                  <c:v>0.14107209770881907</c:v>
                </c:pt>
                <c:pt idx="30">
                  <c:v>0.13472929426122823</c:v>
                </c:pt>
                <c:pt idx="31">
                  <c:v>0.12926872711100454</c:v>
                </c:pt>
                <c:pt idx="32">
                  <c:v>0.12465051140290634</c:v>
                </c:pt>
                <c:pt idx="33">
                  <c:v>0.12083646382848343</c:v>
                </c:pt>
                <c:pt idx="34">
                  <c:v>0.11779177266207752</c:v>
                </c:pt>
                <c:pt idx="35">
                  <c:v>0.11548620747825376</c:v>
                </c:pt>
                <c:pt idx="36">
                  <c:v>0.11389495284558729</c:v>
                </c:pt>
                <c:pt idx="37">
                  <c:v>0.11299914033331736</c:v>
                </c:pt>
                <c:pt idx="38">
                  <c:v>0.11278613923971909</c:v>
                </c:pt>
                <c:pt idx="39">
                  <c:v>0.11324965071730518</c:v>
                </c:pt>
                <c:pt idx="40">
                  <c:v>0.11438963384121073</c:v>
                </c:pt>
                <c:pt idx="41">
                  <c:v>0.11621207650859418</c:v>
                </c:pt>
                <c:pt idx="42">
                  <c:v>0.1187286094054865</c:v>
                </c:pt>
                <c:pt idx="43">
                  <c:v>0.12195594804464957</c:v>
                </c:pt>
                <c:pt idx="44">
                  <c:v>0.12591513652356487</c:v>
                </c:pt>
                <c:pt idx="45">
                  <c:v>0.13063055782540317</c:v>
                </c:pt>
                <c:pt idx="46">
                  <c:v>0.13612867012451091</c:v>
                </c:pt>
                <c:pt idx="47">
                  <c:v>0.14243642792495606</c:v>
                </c:pt>
                <c:pt idx="48">
                  <c:v>0.14957935249959436</c:v>
                </c:pt>
                <c:pt idx="49">
                  <c:v>0.15757922966847518</c:v>
                </c:pt>
                <c:pt idx="50">
                  <c:v>0.16645143592247771</c:v>
                </c:pt>
                <c:pt idx="51">
                  <c:v>0.17620192704660964</c:v>
                </c:pt>
                <c:pt idx="52">
                  <c:v>0.18682396621348843</c:v>
                </c:pt>
                <c:pt idx="53">
                  <c:v>0.1982947185158894</c:v>
                </c:pt>
                <c:pt idx="54">
                  <c:v>0.2105718910889102</c:v>
                </c:pt>
                <c:pt idx="55">
                  <c:v>0.22359064467393758</c:v>
                </c:pt>
                <c:pt idx="56">
                  <c:v>0.23726103390296616</c:v>
                </c:pt>
                <c:pt idx="57">
                  <c:v>0.25146623924065181</c:v>
                </c:pt>
                <c:pt idx="58">
                  <c:v>0.26606182455369176</c:v>
                </c:pt>
                <c:pt idx="59">
                  <c:v>0.28087618631915651</c:v>
                </c:pt>
                <c:pt idx="60">
                  <c:v>0.29571225631492004</c:v>
                </c:pt>
                <c:pt idx="61">
                  <c:v>0.31035039061481834</c:v>
                </c:pt>
                <c:pt idx="62">
                  <c:v>0.32455224313542247</c:v>
                </c:pt>
                <c:pt idx="63">
                  <c:v>0.33806530603724599</c:v>
                </c:pt>
                <c:pt idx="64">
                  <c:v>0.35062772615193694</c:v>
                </c:pt>
                <c:pt idx="65">
                  <c:v>0.36197299510152825</c:v>
                </c:pt>
                <c:pt idx="66">
                  <c:v>0.37183417027232157</c:v>
                </c:pt>
                <c:pt idx="67">
                  <c:v>0.37994741285918143</c:v>
                </c:pt>
                <c:pt idx="68">
                  <c:v>0.38605481719071177</c:v>
                </c:pt>
                <c:pt idx="69">
                  <c:v>0.38990673644241897</c:v>
                </c:pt>
                <c:pt idx="70">
                  <c:v>0.39126406602822267</c:v>
                </c:pt>
                <c:pt idx="71">
                  <c:v>0.38990120973614983</c:v>
                </c:pt>
                <c:pt idx="72">
                  <c:v>0.38561070415150417</c:v>
                </c:pt>
                <c:pt idx="73">
                  <c:v>0.37821068074400371</c:v>
                </c:pt>
                <c:pt idx="74">
                  <c:v>0.3675564409220039</c:v>
                </c:pt>
                <c:pt idx="75">
                  <c:v>0.35355729946068265</c:v>
                </c:pt>
                <c:pt idx="76">
                  <c:v>0.33619934849502325</c:v>
                </c:pt>
                <c:pt idx="77">
                  <c:v>0.31557369318641454</c:v>
                </c:pt>
                <c:pt idx="78">
                  <c:v>0.29190782019450578</c:v>
                </c:pt>
                <c:pt idx="79">
                  <c:v>0.26559507803695981</c:v>
                </c:pt>
                <c:pt idx="80">
                  <c:v>0.23721421854706262</c:v>
                </c:pt>
                <c:pt idx="81">
                  <c:v>0.20752871292416752</c:v>
                </c:pt>
                <c:pt idx="82">
                  <c:v>0.17745592209932629</c:v>
                </c:pt>
                <c:pt idx="83">
                  <c:v>0.14800096558841794</c:v>
                </c:pt>
                <c:pt idx="84">
                  <c:v>0.12015967103541086</c:v>
                </c:pt>
                <c:pt idx="85">
                  <c:v>9.4806822736130891E-2</c:v>
                </c:pt>
                <c:pt idx="86">
                  <c:v>7.2594788248726283E-2</c:v>
                </c:pt>
                <c:pt idx="87">
                  <c:v>5.3888001844539846E-2</c:v>
                </c:pt>
                <c:pt idx="88">
                  <c:v>3.8748966313237765E-2</c:v>
                </c:pt>
                <c:pt idx="89">
                  <c:v>2.6975396261226494E-2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348096"/>
        <c:axId val="349348656"/>
      </c:lineChart>
      <c:catAx>
        <c:axId val="34934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48656"/>
        <c:crosses val="autoZero"/>
        <c:auto val="1"/>
        <c:lblAlgn val="ctr"/>
        <c:lblOffset val="100"/>
        <c:noMultiLvlLbl val="0"/>
      </c:catAx>
      <c:valAx>
        <c:axId val="3493486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4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Female Somewhat Data and Function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'Function Resolution'!$AX$9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Resolution'!$AX$10:$AX$99</c:f>
              <c:numCache>
                <c:formatCode>0.00%</c:formatCode>
                <c:ptCount val="90"/>
                <c:pt idx="0">
                  <c:v>0.36363636363636365</c:v>
                </c:pt>
                <c:pt idx="1">
                  <c:v>0.52631578947368418</c:v>
                </c:pt>
                <c:pt idx="2">
                  <c:v>0.47540983606557374</c:v>
                </c:pt>
                <c:pt idx="3">
                  <c:v>0.42028985507246375</c:v>
                </c:pt>
                <c:pt idx="4">
                  <c:v>0.41935483870967744</c:v>
                </c:pt>
                <c:pt idx="5">
                  <c:v>0.51666666666666672</c:v>
                </c:pt>
                <c:pt idx="6">
                  <c:v>0.46575342465753422</c:v>
                </c:pt>
                <c:pt idx="7">
                  <c:v>0.46031746031746029</c:v>
                </c:pt>
                <c:pt idx="8">
                  <c:v>0.38709677419354838</c:v>
                </c:pt>
                <c:pt idx="9">
                  <c:v>0.28888888888888886</c:v>
                </c:pt>
                <c:pt idx="10">
                  <c:v>0.32500000000000001</c:v>
                </c:pt>
                <c:pt idx="11">
                  <c:v>0.19565217391304349</c:v>
                </c:pt>
                <c:pt idx="12">
                  <c:v>0.26470588235294118</c:v>
                </c:pt>
                <c:pt idx="13">
                  <c:v>0.28888888888888886</c:v>
                </c:pt>
                <c:pt idx="14">
                  <c:v>0.25</c:v>
                </c:pt>
                <c:pt idx="15">
                  <c:v>0.22</c:v>
                </c:pt>
                <c:pt idx="16">
                  <c:v>0.20833333333333334</c:v>
                </c:pt>
                <c:pt idx="17">
                  <c:v>0.2</c:v>
                </c:pt>
                <c:pt idx="18">
                  <c:v>0.19402985074626866</c:v>
                </c:pt>
                <c:pt idx="19">
                  <c:v>0.30303030303030304</c:v>
                </c:pt>
                <c:pt idx="20">
                  <c:v>0.18032786885245902</c:v>
                </c:pt>
                <c:pt idx="21">
                  <c:v>0.11594202898550725</c:v>
                </c:pt>
                <c:pt idx="22">
                  <c:v>0.19402985074626866</c:v>
                </c:pt>
                <c:pt idx="23">
                  <c:v>0.265625</c:v>
                </c:pt>
                <c:pt idx="24">
                  <c:v>0.234375</c:v>
                </c:pt>
                <c:pt idx="25">
                  <c:v>0.2153846153846154</c:v>
                </c:pt>
                <c:pt idx="26">
                  <c:v>0.28260869565217389</c:v>
                </c:pt>
                <c:pt idx="27">
                  <c:v>0.23943661971830985</c:v>
                </c:pt>
                <c:pt idx="28">
                  <c:v>0.25675675675675674</c:v>
                </c:pt>
                <c:pt idx="29">
                  <c:v>0.22058823529411764</c:v>
                </c:pt>
                <c:pt idx="30">
                  <c:v>0.2982456140350877</c:v>
                </c:pt>
                <c:pt idx="31">
                  <c:v>0.30882352941176472</c:v>
                </c:pt>
                <c:pt idx="32">
                  <c:v>0.21839080459770116</c:v>
                </c:pt>
                <c:pt idx="33">
                  <c:v>0.27500000000000002</c:v>
                </c:pt>
                <c:pt idx="34">
                  <c:v>0.25609756097560976</c:v>
                </c:pt>
                <c:pt idx="35">
                  <c:v>0.29113924050632911</c:v>
                </c:pt>
                <c:pt idx="36">
                  <c:v>0.27848101265822783</c:v>
                </c:pt>
                <c:pt idx="37">
                  <c:v>0.23255813953488372</c:v>
                </c:pt>
                <c:pt idx="38">
                  <c:v>0.1891891891891892</c:v>
                </c:pt>
                <c:pt idx="39">
                  <c:v>0.21052631578947367</c:v>
                </c:pt>
                <c:pt idx="40">
                  <c:v>0.23749999999999999</c:v>
                </c:pt>
                <c:pt idx="41">
                  <c:v>0.24390243902439024</c:v>
                </c:pt>
                <c:pt idx="42">
                  <c:v>0.17499999999999999</c:v>
                </c:pt>
                <c:pt idx="43">
                  <c:v>0.20588235294117646</c:v>
                </c:pt>
                <c:pt idx="44">
                  <c:v>0.22500000000000001</c:v>
                </c:pt>
                <c:pt idx="45">
                  <c:v>0.16091954022988506</c:v>
                </c:pt>
                <c:pt idx="46">
                  <c:v>0.23456790123456789</c:v>
                </c:pt>
                <c:pt idx="47">
                  <c:v>0.13414634146341464</c:v>
                </c:pt>
                <c:pt idx="48">
                  <c:v>0.24675324675324675</c:v>
                </c:pt>
                <c:pt idx="49">
                  <c:v>0.16176470588235295</c:v>
                </c:pt>
                <c:pt idx="50">
                  <c:v>0.27142857142857141</c:v>
                </c:pt>
                <c:pt idx="51">
                  <c:v>0.2537313432835821</c:v>
                </c:pt>
                <c:pt idx="52">
                  <c:v>0.15151515151515152</c:v>
                </c:pt>
                <c:pt idx="53">
                  <c:v>0.2318840579710145</c:v>
                </c:pt>
                <c:pt idx="54">
                  <c:v>0.24615384615384617</c:v>
                </c:pt>
                <c:pt idx="55">
                  <c:v>0.2</c:v>
                </c:pt>
                <c:pt idx="56">
                  <c:v>0.36486486486486486</c:v>
                </c:pt>
                <c:pt idx="57">
                  <c:v>0.25</c:v>
                </c:pt>
                <c:pt idx="58">
                  <c:v>0.27500000000000002</c:v>
                </c:pt>
                <c:pt idx="59">
                  <c:v>0.265625</c:v>
                </c:pt>
                <c:pt idx="60">
                  <c:v>0.23255813953488372</c:v>
                </c:pt>
                <c:pt idx="61">
                  <c:v>0.20634920634920634</c:v>
                </c:pt>
                <c:pt idx="62">
                  <c:v>0.27419354838709675</c:v>
                </c:pt>
                <c:pt idx="63">
                  <c:v>0.26984126984126983</c:v>
                </c:pt>
                <c:pt idx="64">
                  <c:v>0.22033898305084745</c:v>
                </c:pt>
                <c:pt idx="65">
                  <c:v>0.15068493150684931</c:v>
                </c:pt>
                <c:pt idx="66">
                  <c:v>0.16981132075471697</c:v>
                </c:pt>
                <c:pt idx="67">
                  <c:v>0.13846153846153847</c:v>
                </c:pt>
                <c:pt idx="68">
                  <c:v>0.2</c:v>
                </c:pt>
                <c:pt idx="69">
                  <c:v>0.14814814814814814</c:v>
                </c:pt>
                <c:pt idx="70">
                  <c:v>0.19565217391304349</c:v>
                </c:pt>
                <c:pt idx="71">
                  <c:v>0.15909090909090909</c:v>
                </c:pt>
                <c:pt idx="72">
                  <c:v>8.8888888888888892E-2</c:v>
                </c:pt>
                <c:pt idx="73">
                  <c:v>0.05</c:v>
                </c:pt>
                <c:pt idx="74">
                  <c:v>0.21052631578947367</c:v>
                </c:pt>
                <c:pt idx="75">
                  <c:v>0.05</c:v>
                </c:pt>
                <c:pt idx="76">
                  <c:v>9.3023255813953487E-2</c:v>
                </c:pt>
                <c:pt idx="77">
                  <c:v>2.5000000000000001E-2</c:v>
                </c:pt>
                <c:pt idx="78">
                  <c:v>0</c:v>
                </c:pt>
                <c:pt idx="79">
                  <c:v>0</c:v>
                </c:pt>
                <c:pt idx="80">
                  <c:v>3.7037037037037035E-2</c:v>
                </c:pt>
                <c:pt idx="81">
                  <c:v>0.04</c:v>
                </c:pt>
                <c:pt idx="82">
                  <c:v>0</c:v>
                </c:pt>
                <c:pt idx="83">
                  <c:v>0</c:v>
                </c:pt>
                <c:pt idx="84">
                  <c:v>6.6666666666666666E-2</c:v>
                </c:pt>
                <c:pt idx="85">
                  <c:v>0</c:v>
                </c:pt>
                <c:pt idx="86">
                  <c:v>0</c:v>
                </c:pt>
                <c:pt idx="87">
                  <c:v>9.0909090909090912E-2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'Function Resolution'!$AY$9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Resolution'!$AY$10:$AY$99</c:f>
              <c:numCache>
                <c:formatCode>General</c:formatCode>
                <c:ptCount val="90"/>
                <c:pt idx="0">
                  <c:v>0.37973840705105072</c:v>
                </c:pt>
                <c:pt idx="1">
                  <c:v>0.37545721845322688</c:v>
                </c:pt>
                <c:pt idx="2">
                  <c:v>0.3711954112073812</c:v>
                </c:pt>
                <c:pt idx="3">
                  <c:v>0.36695355624693132</c:v>
                </c:pt>
                <c:pt idx="4">
                  <c:v>0.36273221258317689</c:v>
                </c:pt>
                <c:pt idx="5">
                  <c:v>0.35853192706196046</c:v>
                </c:pt>
                <c:pt idx="6">
                  <c:v>0.35435323413497716</c:v>
                </c:pt>
                <c:pt idx="7">
                  <c:v>0.35019665564584268</c:v>
                </c:pt>
                <c:pt idx="8">
                  <c:v>0.34606270063099875</c:v>
                </c:pt>
                <c:pt idx="9">
                  <c:v>0.34195186513550641</c:v>
                </c:pt>
                <c:pt idx="10">
                  <c:v>0.337864632043753</c:v>
                </c:pt>
                <c:pt idx="11">
                  <c:v>0.33380147092506918</c:v>
                </c:pt>
                <c:pt idx="12">
                  <c:v>0.329762837894224</c:v>
                </c:pt>
                <c:pt idx="13">
                  <c:v>0.3257491754867452</c:v>
                </c:pt>
                <c:pt idx="14">
                  <c:v>0.32176091254898115</c:v>
                </c:pt>
                <c:pt idx="15">
                  <c:v>0.31779846414279894</c:v>
                </c:pt>
                <c:pt idx="16">
                  <c:v>0.31386223146479003</c:v>
                </c:pt>
                <c:pt idx="17">
                  <c:v>0.30995260177982864</c:v>
                </c:pt>
                <c:pt idx="18">
                  <c:v>0.30606994836880952</c:v>
                </c:pt>
                <c:pt idx="19">
                  <c:v>0.30221463049036817</c:v>
                </c:pt>
                <c:pt idx="20">
                  <c:v>0.29838699335636737</c:v>
                </c:pt>
                <c:pt idx="21">
                  <c:v>0.29458736812091341</c:v>
                </c:pt>
                <c:pt idx="22">
                  <c:v>0.29081607188264935</c:v>
                </c:pt>
                <c:pt idx="23">
                  <c:v>0.2870734077000523</c:v>
                </c:pt>
                <c:pt idx="24">
                  <c:v>0.28335966461944878</c:v>
                </c:pt>
                <c:pt idx="25">
                  <c:v>0.27967511771544429</c:v>
                </c:pt>
                <c:pt idx="26">
                  <c:v>0.27602002814345017</c:v>
                </c:pt>
                <c:pt idx="27">
                  <c:v>0.27239464320397971</c:v>
                </c:pt>
                <c:pt idx="28">
                  <c:v>0.26879919641836947</c:v>
                </c:pt>
                <c:pt idx="29">
                  <c:v>0.26523390761557497</c:v>
                </c:pt>
                <c:pt idx="30">
                  <c:v>0.26169898302967809</c:v>
                </c:pt>
                <c:pt idx="31">
                  <c:v>0.25819461540773481</c:v>
                </c:pt>
                <c:pt idx="32">
                  <c:v>0.25472098412758565</c:v>
                </c:pt>
                <c:pt idx="33">
                  <c:v>0.25127825532524284</c:v>
                </c:pt>
                <c:pt idx="34">
                  <c:v>0.24786658203146417</c:v>
                </c:pt>
                <c:pt idx="35">
                  <c:v>0.24448610431711815</c:v>
                </c:pt>
                <c:pt idx="36">
                  <c:v>0.241136949446942</c:v>
                </c:pt>
                <c:pt idx="37">
                  <c:v>0.2378192320412911</c:v>
                </c:pt>
                <c:pt idx="38">
                  <c:v>0.23453305424547641</c:v>
                </c:pt>
                <c:pt idx="39">
                  <c:v>0.23127850590628751</c:v>
                </c:pt>
                <c:pt idx="40">
                  <c:v>0.22805566475529654</c:v>
                </c:pt>
                <c:pt idx="41">
                  <c:v>0.22486459659854077</c:v>
                </c:pt>
                <c:pt idx="42">
                  <c:v>0.22170535551218348</c:v>
                </c:pt>
                <c:pt idx="43">
                  <c:v>0.21857798404375461</c:v>
                </c:pt>
                <c:pt idx="44">
                  <c:v>0.21548251341857577</c:v>
                </c:pt>
                <c:pt idx="45">
                  <c:v>0.21241896375097963</c:v>
                </c:pt>
                <c:pt idx="46">
                  <c:v>0.20938734425993677</c:v>
                </c:pt>
                <c:pt idx="47">
                  <c:v>0.20638765348870872</c:v>
                </c:pt>
                <c:pt idx="48">
                  <c:v>0.20341987952815302</c:v>
                </c:pt>
                <c:pt idx="49">
                  <c:v>0.20048400024331042</c:v>
                </c:pt>
                <c:pt idx="50">
                  <c:v>0.19757998350291309</c:v>
                </c:pt>
                <c:pt idx="51">
                  <c:v>0.19470778741145933</c:v>
                </c:pt>
                <c:pt idx="52">
                  <c:v>0.19186736054350786</c:v>
                </c:pt>
                <c:pt idx="53">
                  <c:v>0.18905864217985371</c:v>
                </c:pt>
                <c:pt idx="54">
                  <c:v>0.18628156254525577</c:v>
                </c:pt>
                <c:pt idx="55">
                  <c:v>0.18353604304739476</c:v>
                </c:pt>
                <c:pt idx="56">
                  <c:v>0.18082199651675065</c:v>
                </c:pt>
                <c:pt idx="57">
                  <c:v>0.17813932744709665</c:v>
                </c:pt>
                <c:pt idx="58">
                  <c:v>0.17548793223631745</c:v>
                </c:pt>
                <c:pt idx="59">
                  <c:v>0.17286769942726909</c:v>
                </c:pt>
                <c:pt idx="60">
                  <c:v>0.17027850994840732</c:v>
                </c:pt>
                <c:pt idx="61">
                  <c:v>0.16772023735392233</c:v>
                </c:pt>
                <c:pt idx="62">
                  <c:v>0.16519274806312753</c:v>
                </c:pt>
                <c:pt idx="63">
                  <c:v>0.16269590159885947</c:v>
                </c:pt>
                <c:pt idx="64">
                  <c:v>0.16022955082465817</c:v>
                </c:pt>
                <c:pt idx="65">
                  <c:v>0.15779354218050595</c:v>
                </c:pt>
                <c:pt idx="66">
                  <c:v>0.15538771591691355</c:v>
                </c:pt>
                <c:pt idx="67">
                  <c:v>0.15301190632715289</c:v>
                </c:pt>
                <c:pt idx="68">
                  <c:v>0.15066594197744596</c:v>
                </c:pt>
                <c:pt idx="69">
                  <c:v>0.14834964593492928</c:v>
                </c:pt>
                <c:pt idx="70">
                  <c:v>0.14606283599322353</c:v>
                </c:pt>
                <c:pt idx="71">
                  <c:v>0.14380532489544773</c:v>
                </c:pt>
                <c:pt idx="72">
                  <c:v>0.14157692055452778</c:v>
                </c:pt>
                <c:pt idx="73">
                  <c:v>0.13937742627065788</c:v>
                </c:pt>
                <c:pt idx="74">
                  <c:v>0.13720664094578344</c:v>
                </c:pt>
                <c:pt idx="75">
                  <c:v>0.13506435929498309</c:v>
                </c:pt>
                <c:pt idx="76">
                  <c:v>0.13295037205463708</c:v>
                </c:pt>
                <c:pt idx="77">
                  <c:v>0.13086446618727715</c:v>
                </c:pt>
                <c:pt idx="78">
                  <c:v>0.12880642508302331</c:v>
                </c:pt>
                <c:pt idx="79">
                  <c:v>0.12677602875751909</c:v>
                </c:pt>
                <c:pt idx="80">
                  <c:v>0.1247730540462883</c:v>
                </c:pt>
                <c:pt idx="81">
                  <c:v>0.12279727479544054</c:v>
                </c:pt>
                <c:pt idx="82">
                  <c:v>0.12084846204866397</c:v>
                </c:pt>
                <c:pt idx="83">
                  <c:v>0.1189263842304492</c:v>
                </c:pt>
                <c:pt idx="84">
                  <c:v>0.11703080732549616</c:v>
                </c:pt>
                <c:pt idx="85">
                  <c:v>0.11516149505426296</c:v>
                </c:pt>
                <c:pt idx="86">
                  <c:v>0.11331820904462199</c:v>
                </c:pt>
                <c:pt idx="87">
                  <c:v>0.11150070899959606</c:v>
                </c:pt>
                <c:pt idx="88">
                  <c:v>0.10970875286115249</c:v>
                </c:pt>
                <c:pt idx="89">
                  <c:v>0.10794209697003938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'Function Resolution'!$AZ$9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Resolution'!$AZ$10:$AZ$99</c:f>
              <c:numCache>
                <c:formatCode>0.00E+00</c:formatCode>
                <c:ptCount val="90"/>
                <c:pt idx="0">
                  <c:v>0.38051899301118663</c:v>
                </c:pt>
                <c:pt idx="1">
                  <c:v>0.37617295831945324</c:v>
                </c:pt>
                <c:pt idx="2">
                  <c:v>0.37184841501427168</c:v>
                </c:pt>
                <c:pt idx="3">
                  <c:v>0.36754593718956929</c:v>
                </c:pt>
                <c:pt idx="4">
                  <c:v>0.36326608504178376</c:v>
                </c:pt>
                <c:pt idx="5">
                  <c:v>0.35900940465698594</c:v>
                </c:pt>
                <c:pt idx="6">
                  <c:v>0.35477642781522406</c:v>
                </c:pt>
                <c:pt idx="7">
                  <c:v>0.35056767181208237</c:v>
                </c:pt>
                <c:pt idx="8">
                  <c:v>0.34638363929741306</c:v>
                </c:pt>
                <c:pt idx="9">
                  <c:v>0.34222481813116806</c:v>
                </c:pt>
                <c:pt idx="10">
                  <c:v>0.33809168125622896</c:v>
                </c:pt>
                <c:pt idx="11">
                  <c:v>0.33398468658810249</c:v>
                </c:pt>
                <c:pt idx="12">
                  <c:v>0.32990427692132063</c:v>
                </c:pt>
                <c:pt idx="13">
                  <c:v>0.32585087985235628</c:v>
                </c:pt>
                <c:pt idx="14">
                  <c:v>0.32182490771884098</c:v>
                </c:pt>
                <c:pt idx="15">
                  <c:v>0.31782675755484296</c:v>
                </c:pt>
                <c:pt idx="16">
                  <c:v>0.31385681106194296</c:v>
                </c:pt>
                <c:pt idx="17">
                  <c:v>0.30991543459582005</c:v>
                </c:pt>
                <c:pt idx="18">
                  <c:v>0.30600297916803954</c:v>
                </c:pt>
                <c:pt idx="19">
                  <c:v>0.3021197804627142</c:v>
                </c:pt>
                <c:pt idx="20">
                  <c:v>0.29826615886769198</c:v>
                </c:pt>
                <c:pt idx="21">
                  <c:v>0.29444241951990413</c:v>
                </c:pt>
                <c:pt idx="22">
                  <c:v>0.29064885236449461</c:v>
                </c:pt>
                <c:pt idx="23">
                  <c:v>0.28688573222733205</c:v>
                </c:pt>
                <c:pt idx="24">
                  <c:v>0.28315331890049789</c:v>
                </c:pt>
                <c:pt idx="25">
                  <c:v>0.2794518572403269</c:v>
                </c:pt>
                <c:pt idx="26">
                  <c:v>0.27578157727756819</c:v>
                </c:pt>
                <c:pt idx="27">
                  <c:v>0.27214269433922544</c:v>
                </c:pt>
                <c:pt idx="28">
                  <c:v>0.26853540918162572</c:v>
                </c:pt>
                <c:pt idx="29">
                  <c:v>0.26495990813425901</c:v>
                </c:pt>
                <c:pt idx="30">
                  <c:v>0.26141636325392797</c:v>
                </c:pt>
                <c:pt idx="31">
                  <c:v>0.25790493248873814</c:v>
                </c:pt>
                <c:pt idx="32">
                  <c:v>0.2544257598514596</c:v>
                </c:pt>
                <c:pt idx="33">
                  <c:v>0.25097897560178728</c:v>
                </c:pt>
                <c:pt idx="34">
                  <c:v>0.24756469643702611</c:v>
                </c:pt>
                <c:pt idx="35">
                  <c:v>0.24418302569072761</c:v>
                </c:pt>
                <c:pt idx="36">
                  <c:v>0.2408340535388058</c:v>
                </c:pt>
                <c:pt idx="37">
                  <c:v>0.23751785721266133</c:v>
                </c:pt>
                <c:pt idx="38">
                  <c:v>0.2342345012188479</c:v>
                </c:pt>
                <c:pt idx="39">
                  <c:v>0.23098403756481675</c:v>
                </c:pt>
                <c:pt idx="40">
                  <c:v>0.2277665059902807</c:v>
                </c:pt>
                <c:pt idx="41">
                  <c:v>0.22458193420374636</c:v>
                </c:pt>
                <c:pt idx="42">
                  <c:v>0.22143033812376622</c:v>
                </c:pt>
                <c:pt idx="43">
                  <c:v>0.21831172212447292</c:v>
                </c:pt>
                <c:pt idx="44">
                  <c:v>0.2152260792849629</c:v>
                </c:pt>
                <c:pt idx="45">
                  <c:v>0.21217339164210808</c:v>
                </c:pt>
                <c:pt idx="46">
                  <c:v>0.20915363044637886</c:v>
                </c:pt>
                <c:pt idx="47">
                  <c:v>0.20616675642027701</c:v>
                </c:pt>
                <c:pt idx="48">
                  <c:v>0.20321272001897986</c:v>
                </c:pt>
                <c:pt idx="49">
                  <c:v>0.20029146169281556</c:v>
                </c:pt>
                <c:pt idx="50">
                  <c:v>0.19740291215119243</c:v>
                </c:pt>
                <c:pt idx="51">
                  <c:v>0.19454699262762198</c:v>
                </c:pt>
                <c:pt idx="52">
                  <c:v>0.19172361514548281</c:v>
                </c:pt>
                <c:pt idx="53">
                  <c:v>0.18893268278418823</c:v>
                </c:pt>
                <c:pt idx="54">
                  <c:v>0.18617408994542739</c:v>
                </c:pt>
                <c:pt idx="55">
                  <c:v>0.18344772261916584</c:v>
                </c:pt>
                <c:pt idx="56">
                  <c:v>0.18075345864910208</c:v>
                </c:pt>
                <c:pt idx="57">
                  <c:v>0.17809116799728775</c:v>
                </c:pt>
                <c:pt idx="58">
                  <c:v>0.17546071300763405</c:v>
                </c:pt>
                <c:pt idx="59">
                  <c:v>0.1728619486680365</c:v>
                </c:pt>
                <c:pt idx="60">
                  <c:v>0.17029472287086422</c:v>
                </c:pt>
                <c:pt idx="61">
                  <c:v>0.16775887667157258</c:v>
                </c:pt>
                <c:pt idx="62">
                  <c:v>0.16525424454520793</c:v>
                </c:pt>
                <c:pt idx="63">
                  <c:v>0.16278065464058808</c:v>
                </c:pt>
                <c:pt idx="64">
                  <c:v>0.16033792903195265</c:v>
                </c:pt>
                <c:pt idx="65">
                  <c:v>0.15792588396788942</c:v>
                </c:pt>
                <c:pt idx="66">
                  <c:v>0.15554433011735497</c:v>
                </c:pt>
                <c:pt idx="67">
                  <c:v>0.15319307281261876</c:v>
                </c:pt>
                <c:pt idx="68">
                  <c:v>0.15087191228897315</c:v>
                </c:pt>
                <c:pt idx="69">
                  <c:v>0.14858064392105905</c:v>
                </c:pt>
                <c:pt idx="70">
                  <c:v>0.14631905845567295</c:v>
                </c:pt>
                <c:pt idx="71">
                  <c:v>0.1440869422409265</c:v>
                </c:pt>
                <c:pt idx="72">
                  <c:v>0.14188407745164525</c:v>
                </c:pt>
                <c:pt idx="73">
                  <c:v>0.13971024231089885</c:v>
                </c:pt>
                <c:pt idx="74">
                  <c:v>0.13756521130756816</c:v>
                </c:pt>
                <c:pt idx="75">
                  <c:v>0.13544875540986195</c:v>
                </c:pt>
                <c:pt idx="76">
                  <c:v>0.13336064227470809</c:v>
                </c:pt>
                <c:pt idx="77">
                  <c:v>0.13130063645294879</c:v>
                </c:pt>
                <c:pt idx="78">
                  <c:v>0.12926849959028291</c:v>
                </c:pt>
                <c:pt idx="79">
                  <c:v>0.12726399062390328</c:v>
                </c:pt>
                <c:pt idx="80">
                  <c:v>0.12528686597478661</c:v>
                </c:pt>
                <c:pt idx="81">
                  <c:v>0.12333687973560124</c:v>
                </c:pt>
                <c:pt idx="82">
                  <c:v>0.12141378385420463</c:v>
                </c:pt>
                <c:pt idx="83">
                  <c:v>0.11951732831271121</c:v>
                </c:pt>
                <c:pt idx="84">
                  <c:v>0.1176472613021162</c:v>
                </c:pt>
                <c:pt idx="85">
                  <c:v>0.11580332939246887</c:v>
                </c:pt>
                <c:pt idx="86">
                  <c:v>0.11398527769859447</c:v>
                </c:pt>
                <c:pt idx="87">
                  <c:v>0.11219285004137014</c:v>
                </c:pt>
                <c:pt idx="88">
                  <c:v>0.11042578910456553</c:v>
                </c:pt>
                <c:pt idx="89">
                  <c:v>0.10868383658726448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'Function Resolution'!$BA$9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Resolution'!$BA$10:$BA$99</c:f>
              <c:numCache>
                <c:formatCode>0.00E+00</c:formatCode>
                <c:ptCount val="90"/>
                <c:pt idx="0">
                  <c:v>0.52107033919924095</c:v>
                </c:pt>
                <c:pt idx="1">
                  <c:v>0.49283991449335796</c:v>
                </c:pt>
                <c:pt idx="2">
                  <c:v>0.46621971215186336</c:v>
                </c:pt>
                <c:pt idx="3">
                  <c:v>0.44129917162442883</c:v>
                </c:pt>
                <c:pt idx="4">
                  <c:v>0.41811870280665198</c:v>
                </c:pt>
                <c:pt idx="5">
                  <c:v>0.39667835478126517</c:v>
                </c:pt>
                <c:pt idx="6">
                  <c:v>0.37694645827427586</c:v>
                </c:pt>
                <c:pt idx="7">
                  <c:v>0.35886763902603086</c:v>
                </c:pt>
                <c:pt idx="8">
                  <c:v>0.34236985129397979</c:v>
                </c:pt>
                <c:pt idx="9">
                  <c:v>0.32737028001337526</c:v>
                </c:pt>
                <c:pt idx="10">
                  <c:v>0.3137801017647639</c:v>
                </c:pt>
                <c:pt idx="11">
                  <c:v>0.30150818442446559</c:v>
                </c:pt>
                <c:pt idx="12">
                  <c:v>0.29046385386372953</c:v>
                </c:pt>
                <c:pt idx="13">
                  <c:v>0.2805588748657416</c:v>
                </c:pt>
                <c:pt idx="14">
                  <c:v>0.27170879280620525</c:v>
                </c:pt>
                <c:pt idx="15">
                  <c:v>0.26383377067369973</c:v>
                </c:pt>
                <c:pt idx="16">
                  <c:v>0.25685903850201913</c:v>
                </c:pt>
                <c:pt idx="17">
                  <c:v>0.25071505309634268</c:v>
                </c:pt>
                <c:pt idx="18">
                  <c:v>0.2453374473860577</c:v>
                </c:pt>
                <c:pt idx="19">
                  <c:v>0.24066683207292469</c:v>
                </c:pt>
                <c:pt idx="20">
                  <c:v>0.23664849798868584</c:v>
                </c:pt>
                <c:pt idx="21">
                  <c:v>0.23323205581369758</c:v>
                </c:pt>
                <c:pt idx="22">
                  <c:v>0.23037104037304945</c:v>
                </c:pt>
                <c:pt idx="23">
                  <c:v>0.22802249933572738</c:v>
                </c:pt>
                <c:pt idx="24">
                  <c:v>0.22614658047370242</c:v>
                </c:pt>
                <c:pt idx="25">
                  <c:v>0.22470612737614312</c:v>
                </c:pt>
                <c:pt idx="26">
                  <c:v>0.22366629037408697</c:v>
                </c:pt>
                <c:pt idx="27">
                  <c:v>0.22299415716716334</c:v>
                </c:pt>
                <c:pt idx="28">
                  <c:v>0.2226584060514952</c:v>
                </c:pt>
                <c:pt idx="29">
                  <c:v>0.2226289835599343</c:v>
                </c:pt>
                <c:pt idx="30">
                  <c:v>0.22287680760888207</c:v>
                </c:pt>
                <c:pt idx="31">
                  <c:v>0.22337349679484506</c:v>
                </c:pt>
                <c:pt idx="32">
                  <c:v>0.22409112621666261</c:v>
                </c:pt>
                <c:pt idx="33">
                  <c:v>0.22500201005296583</c:v>
                </c:pt>
                <c:pt idx="34">
                  <c:v>0.22607851105143234</c:v>
                </c:pt>
                <c:pt idx="35">
                  <c:v>0.22729287705171267</c:v>
                </c:pt>
                <c:pt idx="36">
                  <c:v>0.22861710464298476</c:v>
                </c:pt>
                <c:pt idx="37">
                  <c:v>0.2300228300337937</c:v>
                </c:pt>
                <c:pt idx="38">
                  <c:v>0.23148124717741711</c:v>
                </c:pt>
                <c:pt idx="39">
                  <c:v>0.23296305314756663</c:v>
                </c:pt>
                <c:pt idx="40">
                  <c:v>0.23443842069909304</c:v>
                </c:pt>
                <c:pt idx="41">
                  <c:v>0.23587699788265681</c:v>
                </c:pt>
                <c:pt idx="42">
                  <c:v>0.23724793452024939</c:v>
                </c:pt>
                <c:pt idx="43">
                  <c:v>0.23851993530089255</c:v>
                </c:pt>
                <c:pt idx="44">
                  <c:v>0.23966133923429142</c:v>
                </c:pt>
                <c:pt idx="45">
                  <c:v>0.24064022521517117</c:v>
                </c:pt>
                <c:pt idx="46">
                  <c:v>0.24142454351076112</c:v>
                </c:pt>
                <c:pt idx="47">
                  <c:v>0.24198227309261972</c:v>
                </c:pt>
                <c:pt idx="48">
                  <c:v>0.2422816048905338</c:v>
                </c:pt>
                <c:pt idx="49">
                  <c:v>0.24229115124236453</c:v>
                </c:pt>
                <c:pt idx="50">
                  <c:v>0.24198018203265068</c:v>
                </c:pt>
                <c:pt idx="51">
                  <c:v>0.24131888822813841</c:v>
                </c:pt>
                <c:pt idx="52">
                  <c:v>0.2402786736928382</c:v>
                </c:pt>
                <c:pt idx="53">
                  <c:v>0.23883247625010806</c:v>
                </c:pt>
                <c:pt idx="54">
                  <c:v>0.23695511889452558</c:v>
                </c:pt>
                <c:pt idx="55">
                  <c:v>0.23462369177107878</c:v>
                </c:pt>
                <c:pt idx="56">
                  <c:v>0.23181796495401769</c:v>
                </c:pt>
                <c:pt idx="57">
                  <c:v>0.22852083108775373</c:v>
                </c:pt>
                <c:pt idx="58">
                  <c:v>0.2247187755133242</c:v>
                </c:pt>
                <c:pt idx="59">
                  <c:v>0.22040236952082676</c:v>
                </c:pt>
                <c:pt idx="60">
                  <c:v>0.21556677978633354</c:v>
                </c:pt>
                <c:pt idx="61">
                  <c:v>0.21021228385228707</c:v>
                </c:pt>
                <c:pt idx="62">
                  <c:v>0.20434477772920076</c:v>
                </c:pt>
                <c:pt idx="63">
                  <c:v>0.19797625744516215</c:v>
                </c:pt>
                <c:pt idx="64">
                  <c:v>0.19112525185721221</c:v>
                </c:pt>
                <c:pt idx="65">
                  <c:v>0.18381717959040456</c:v>
                </c:pt>
                <c:pt idx="66">
                  <c:v>0.1760845990380995</c:v>
                </c:pt>
                <c:pt idx="67">
                  <c:v>0.16796731751578967</c:v>
                </c:pt>
                <c:pt idx="68">
                  <c:v>0.15951232458221998</c:v>
                </c:pt>
                <c:pt idx="69">
                  <c:v>0.1507735159403624</c:v>
                </c:pt>
                <c:pt idx="70">
                  <c:v>0.1418111788772719</c:v>
                </c:pt>
                <c:pt idx="71">
                  <c:v>0.13269121840512471</c:v>
                </c:pt>
                <c:pt idx="72">
                  <c:v>0.12348411533562491</c:v>
                </c:pt>
                <c:pt idx="73">
                  <c:v>0.11426362322903458</c:v>
                </c:pt>
                <c:pt idx="74">
                  <c:v>0.10510522973355366</c:v>
                </c:pt>
                <c:pt idx="75">
                  <c:v>9.6084427906296441E-2</c:v>
                </c:pt>
                <c:pt idx="76">
                  <c:v>8.7274862782158819E-2</c:v>
                </c:pt>
                <c:pt idx="77">
                  <c:v>7.874643546418153E-2</c:v>
                </c:pt>
                <c:pt idx="78">
                  <c:v>7.0563459002339068E-2</c:v>
                </c:pt>
                <c:pt idx="79">
                  <c:v>6.2782965249270475E-2</c:v>
                </c:pt>
                <c:pt idx="80">
                  <c:v>5.5453258347231839E-2</c:v>
                </c:pt>
                <c:pt idx="81">
                  <c:v>4.8612798119266359E-2</c:v>
                </c:pt>
                <c:pt idx="82">
                  <c:v>4.2289476183188318E-2</c:v>
                </c:pt>
                <c:pt idx="83">
                  <c:v>3.6500320986766067E-2</c:v>
                </c:pt>
                <c:pt idx="84">
                  <c:v>3.1251637970290576E-2</c:v>
                </c:pt>
                <c:pt idx="85">
                  <c:v>2.6539560958272868E-2</c:v>
                </c:pt>
                <c:pt idx="86">
                  <c:v>2.2350963882294777E-2</c:v>
                </c:pt>
                <c:pt idx="87">
                  <c:v>1.866466072765173E-2</c:v>
                </c:pt>
                <c:pt idx="88">
                  <c:v>1.5452807962272858E-2</c:v>
                </c:pt>
                <c:pt idx="89">
                  <c:v>1.2682418347936032E-2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'Function Resolution'!$BB$9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Resolution'!$BB$10:$BB$99</c:f>
              <c:numCache>
                <c:formatCode>0.00E+00</c:formatCode>
                <c:ptCount val="90"/>
                <c:pt idx="0">
                  <c:v>0.5029675901534586</c:v>
                </c:pt>
                <c:pt idx="1">
                  <c:v>0.479782385474124</c:v>
                </c:pt>
                <c:pt idx="2">
                  <c:v>0.45765324347852043</c:v>
                </c:pt>
                <c:pt idx="3">
                  <c:v>0.43664537588467323</c:v>
                </c:pt>
                <c:pt idx="4">
                  <c:v>0.41680045947909433</c:v>
                </c:pt>
                <c:pt idx="5">
                  <c:v>0.39813931896273053</c:v>
                </c:pt>
                <c:pt idx="6">
                  <c:v>0.38066488035533885</c:v>
                </c:pt>
                <c:pt idx="7">
                  <c:v>0.36436518406696305</c:v>
                </c:pt>
                <c:pt idx="8">
                  <c:v>0.3492162963493709</c:v>
                </c:pt>
                <c:pt idx="9">
                  <c:v>0.33518500629740983</c:v>
                </c:pt>
                <c:pt idx="10">
                  <c:v>0.32223123855092822</c:v>
                </c:pt>
                <c:pt idx="11">
                  <c:v>0.31031014712912142</c:v>
                </c:pt>
                <c:pt idx="12">
                  <c:v>0.29937388280372051</c:v>
                </c:pt>
                <c:pt idx="13">
                  <c:v>0.28937304555979304</c:v>
                </c:pt>
                <c:pt idx="14">
                  <c:v>0.28025784608743082</c:v>
                </c:pt>
                <c:pt idx="15">
                  <c:v>0.2719790072275064</c:v>
                </c:pt>
                <c:pt idx="16">
                  <c:v>0.26448843919810511</c:v>
                </c:pt>
                <c:pt idx="17">
                  <c:v>0.25773972245555582</c:v>
                </c:pt>
                <c:pt idx="18">
                  <c:v>0.25168843019150472</c:v>
                </c:pt>
                <c:pt idx="19">
                  <c:v>0.24629231951249669</c:v>
                </c:pt>
                <c:pt idx="20">
                  <c:v>0.24151141686468858</c:v>
                </c:pt>
                <c:pt idx="21">
                  <c:v>0.23730801965394591</c:v>
                </c:pt>
                <c:pt idx="22">
                  <c:v>0.23364663253257301</c:v>
                </c:pt>
                <c:pt idx="23">
                  <c:v>0.23049385363547148</c:v>
                </c:pt>
                <c:pt idx="24">
                  <c:v>0.22781822323208617</c:v>
                </c:pt>
                <c:pt idx="25">
                  <c:v>0.22559004484559003</c:v>
                </c:pt>
                <c:pt idx="26">
                  <c:v>0.22378118687299031</c:v>
                </c:pt>
                <c:pt idx="27">
                  <c:v>0.22236487109428843</c:v>
                </c:pt>
                <c:pt idx="28">
                  <c:v>0.22131545314936305</c:v>
                </c:pt>
                <c:pt idx="29">
                  <c:v>0.22060819904681747</c:v>
                </c:pt>
                <c:pt idx="30">
                  <c:v>0.22021906100760033</c:v>
                </c:pt>
                <c:pt idx="31">
                  <c:v>0.22012445539712813</c:v>
                </c:pt>
                <c:pt idx="32">
                  <c:v>0.22030104512487356</c:v>
                </c:pt>
                <c:pt idx="33">
                  <c:v>0.22072552865505365</c:v>
                </c:pt>
                <c:pt idx="34">
                  <c:v>0.22137443764460954</c:v>
                </c:pt>
                <c:pt idx="35">
                  <c:v>0.22222394517680985</c:v>
                </c:pt>
                <c:pt idx="36">
                  <c:v>0.22324968656546815</c:v>
                </c:pt>
                <c:pt idx="37">
                  <c:v>0.22442659474404344</c:v>
                </c:pt>
                <c:pt idx="38">
                  <c:v>0.22572875230722306</c:v>
                </c:pt>
                <c:pt idx="39">
                  <c:v>0.22712926232489775</c:v>
                </c:pt>
                <c:pt idx="40">
                  <c:v>0.22860014008851282</c:v>
                </c:pt>
                <c:pt idx="41">
                  <c:v>0.23011222797063877</c:v>
                </c:pt>
                <c:pt idx="42">
                  <c:v>0.23163513557783505</c:v>
                </c:pt>
                <c:pt idx="43">
                  <c:v>0.23313720735692006</c:v>
                </c:pt>
                <c:pt idx="44">
                  <c:v>0.23458551978291811</c:v>
                </c:pt>
                <c:pt idx="45">
                  <c:v>0.23594591022508501</c:v>
                </c:pt>
                <c:pt idx="46">
                  <c:v>0.2371830395712384</c:v>
                </c:pt>
                <c:pt idx="47">
                  <c:v>0.23826049070833413</c:v>
                </c:pt>
                <c:pt idx="48">
                  <c:v>0.2391409050277076</c:v>
                </c:pt>
                <c:pt idx="49">
                  <c:v>0.23978615926340915</c:v>
                </c:pt>
                <c:pt idx="50">
                  <c:v>0.24015758519306604</c:v>
                </c:pt>
                <c:pt idx="51">
                  <c:v>0.24021623503459669</c:v>
                </c:pt>
                <c:pt idx="52">
                  <c:v>0.23992319574652771</c:v>
                </c:pt>
                <c:pt idx="53">
                  <c:v>0.23923995585253174</c:v>
                </c:pt>
                <c:pt idx="54">
                  <c:v>0.23812882880449363</c:v>
                </c:pt>
                <c:pt idx="55">
                  <c:v>0.23655343718385172</c:v>
                </c:pt>
                <c:pt idx="56">
                  <c:v>0.23447926209215633</c:v>
                </c:pt>
                <c:pt idx="57">
                  <c:v>0.23187426173170661</c:v>
                </c:pt>
                <c:pt idx="58">
                  <c:v>0.2287095622161372</c:v>
                </c:pt>
                <c:pt idx="59">
                  <c:v>0.22496022182981126</c:v>
                </c:pt>
                <c:pt idx="60">
                  <c:v>0.22060606699545668</c:v>
                </c:pt>
                <c:pt idx="61">
                  <c:v>0.21563259382468575</c:v>
                </c:pt>
                <c:pt idx="62">
                  <c:v>0.2100319230553615</c:v>
                </c:pt>
                <c:pt idx="63">
                  <c:v>0.20380378824187037</c:v>
                </c:pt>
                <c:pt idx="64">
                  <c:v>0.19695652723000714</c:v>
                </c:pt>
                <c:pt idx="65">
                  <c:v>0.189508035432222</c:v>
                </c:pt>
                <c:pt idx="66">
                  <c:v>0.18148662678491095</c:v>
                </c:pt>
                <c:pt idx="67">
                  <c:v>0.17293173553103067</c:v>
                </c:pt>
                <c:pt idx="68">
                  <c:v>0.16389438066546885</c:v>
                </c:pt>
                <c:pt idx="69">
                  <c:v>0.15443730707344311</c:v>
                </c:pt>
                <c:pt idx="70">
                  <c:v>0.14463471557323912</c:v>
                </c:pt>
                <c:pt idx="71">
                  <c:v>0.13457150089558173</c:v>
                </c:pt>
                <c:pt idx="72">
                  <c:v>0.1243419344652667</c:v>
                </c:pt>
                <c:pt idx="73">
                  <c:v>0.11404775918473171</c:v>
                </c:pt>
                <c:pt idx="74">
                  <c:v>0.10379570616940162</c:v>
                </c:pt>
                <c:pt idx="75">
                  <c:v>9.3694496274206202E-2</c:v>
                </c:pt>
                <c:pt idx="76">
                  <c:v>8.3851447473396234E-2</c:v>
                </c:pt>
                <c:pt idx="77">
                  <c:v>7.4368865542831453E-2</c:v>
                </c:pt>
                <c:pt idx="78">
                  <c:v>6.5340441336039543E-2</c:v>
                </c:pt>
                <c:pt idx="79">
                  <c:v>5.6847904459266636E-2</c:v>
                </c:pt>
                <c:pt idx="80">
                  <c:v>4.8958183353874994E-2</c:v>
                </c:pt>
                <c:pt idx="81">
                  <c:v>4.1721292342928831E-2</c:v>
                </c:pt>
                <c:pt idx="82">
                  <c:v>3.516910864105665E-2</c:v>
                </c:pt>
                <c:pt idx="83">
                  <c:v>2.931512331035319E-2</c:v>
                </c:pt>
                <c:pt idx="84">
                  <c:v>2.4155160388779708E-2</c:v>
                </c:pt>
                <c:pt idx="85">
                  <c:v>1.9668970642447436E-2</c:v>
                </c:pt>
                <c:pt idx="86">
                  <c:v>1.5822532752873552E-2</c:v>
                </c:pt>
                <c:pt idx="87">
                  <c:v>1.2570844460522493E-2</c:v>
                </c:pt>
                <c:pt idx="88">
                  <c:v>9.8609639714282282E-3</c:v>
                </c:pt>
                <c:pt idx="89">
                  <c:v>7.6350676185261233E-3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'Function Resolution'!$BC$9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Resolution'!$BC$10:$BC$99</c:f>
              <c:numCache>
                <c:formatCode>0.00E+00</c:formatCode>
                <c:ptCount val="90"/>
                <c:pt idx="0">
                  <c:v>0.48817761175421298</c:v>
                </c:pt>
                <c:pt idx="1">
                  <c:v>0.4709046332603552</c:v>
                </c:pt>
                <c:pt idx="2">
                  <c:v>0.45362290689321239</c:v>
                </c:pt>
                <c:pt idx="3">
                  <c:v>0.4364767479916184</c:v>
                </c:pt>
                <c:pt idx="4">
                  <c:v>0.41959929115936556</c:v>
                </c:pt>
                <c:pt idx="5">
                  <c:v>0.40311047262377975</c:v>
                </c:pt>
                <c:pt idx="6">
                  <c:v>0.38711556609037318</c:v>
                </c:pt>
                <c:pt idx="7">
                  <c:v>0.37170432273177662</c:v>
                </c:pt>
                <c:pt idx="8">
                  <c:v>0.35695071144784629</c:v>
                </c:pt>
                <c:pt idx="9">
                  <c:v>0.34291320995015406</c:v>
                </c:pt>
                <c:pt idx="10">
                  <c:v>0.32963556397454363</c:v>
                </c:pt>
                <c:pt idx="11">
                  <c:v>0.31714791217966226</c:v>
                </c:pt>
                <c:pt idx="12">
                  <c:v>0.30546816726674125</c:v>
                </c:pt>
                <c:pt idx="13">
                  <c:v>0.29460354739614047</c:v>
                </c:pt>
                <c:pt idx="14">
                  <c:v>0.28455216319744436</c:v>
                </c:pt>
                <c:pt idx="15">
                  <c:v>0.27530458156256504</c:v>
                </c:pt>
                <c:pt idx="16">
                  <c:v>0.26684530527685318</c:v>
                </c:pt>
                <c:pt idx="17">
                  <c:v>0.25915412524942522</c:v>
                </c:pt>
                <c:pt idx="18">
                  <c:v>0.25220731817403674</c:v>
                </c:pt>
                <c:pt idx="19">
                  <c:v>0.24597867603093865</c:v>
                </c:pt>
                <c:pt idx="20">
                  <c:v>0.24044036458829698</c:v>
                </c:pt>
                <c:pt idx="21">
                  <c:v>0.23556361601750705</c:v>
                </c:pt>
                <c:pt idx="22">
                  <c:v>0.23131926618243984</c:v>
                </c:pt>
                <c:pt idx="23">
                  <c:v>0.22767815050996454</c:v>
                </c:pt>
                <c:pt idx="24">
                  <c:v>0.22461137405210088</c:v>
                </c:pt>
                <c:pt idx="25">
                  <c:v>0.22209047184680791</c:v>
                </c:pt>
                <c:pt idx="26">
                  <c:v>0.22008747536172882</c:v>
                </c:pt>
                <c:pt idx="27">
                  <c:v>0.21857489998286839</c:v>
                </c:pt>
                <c:pt idx="28">
                  <c:v>0.21752566743688639</c:v>
                </c:pt>
                <c:pt idx="29">
                  <c:v>0.2169129758929895</c:v>
                </c:pt>
                <c:pt idx="30">
                  <c:v>0.21671012940083986</c:v>
                </c:pt>
                <c:pt idx="31">
                  <c:v>0.21689033735747804</c:v>
                </c:pt>
                <c:pt idx="32">
                  <c:v>0.2174264938920378</c:v>
                </c:pt>
                <c:pt idx="33">
                  <c:v>0.21829094641402216</c:v>
                </c:pt>
                <c:pt idx="34">
                  <c:v>0.2194552620677897</c:v>
                </c:pt>
                <c:pt idx="35">
                  <c:v>0.22089000043515111</c:v>
                </c:pt>
                <c:pt idx="36">
                  <c:v>0.22256450048195137</c:v>
                </c:pt>
                <c:pt idx="37">
                  <c:v>0.22444668940138202</c:v>
                </c:pt>
                <c:pt idx="38">
                  <c:v>0.22650292061587754</c:v>
                </c:pt>
                <c:pt idx="39">
                  <c:v>0.22869784771658283</c:v>
                </c:pt>
                <c:pt idx="40">
                  <c:v>0.23099434051150486</c:v>
                </c:pt>
                <c:pt idx="41">
                  <c:v>0.23335344860273569</c:v>
                </c:pt>
                <c:pt idx="42">
                  <c:v>0.23573441701996498</c:v>
                </c:pt>
                <c:pt idx="43">
                  <c:v>0.23809475742177238</c:v>
                </c:pt>
                <c:pt idx="44">
                  <c:v>0.24039037727680757</c:v>
                </c:pt>
                <c:pt idx="45">
                  <c:v>0.24257576830884789</c:v>
                </c:pt>
                <c:pt idx="46">
                  <c:v>0.24460425439860581</c:v>
                </c:pt>
                <c:pt idx="47">
                  <c:v>0.2464282981500793</c:v>
                </c:pt>
                <c:pt idx="48">
                  <c:v>0.2479998645134518</c:v>
                </c:pt>
                <c:pt idx="49">
                  <c:v>0.24927083925728866</c:v>
                </c:pt>
                <c:pt idx="50">
                  <c:v>0.25019349972121474</c:v>
                </c:pt>
                <c:pt idx="51">
                  <c:v>0.25072103514239336</c:v>
                </c:pt>
                <c:pt idx="52">
                  <c:v>0.25080811387877672</c:v>
                </c:pt>
                <c:pt idx="53">
                  <c:v>0.25041149494736609</c:v>
                </c:pt>
                <c:pt idx="54">
                  <c:v>0.24949068130878743</c:v>
                </c:pt>
                <c:pt idx="55">
                  <c:v>0.24800861207238051</c:v>
                </c:pt>
                <c:pt idx="56">
                  <c:v>0.24593239005076228</c:v>
                </c:pt>
                <c:pt idx="57">
                  <c:v>0.24323403962908641</c:v>
                </c:pt>
                <c:pt idx="58">
                  <c:v>0.23989128751335489</c:v>
                </c:pt>
                <c:pt idx="59">
                  <c:v>0.23588835540940309</c:v>
                </c:pt>
                <c:pt idx="60">
                  <c:v>0.2312167489684907</c:v>
                </c:pt>
                <c:pt idx="61">
                  <c:v>0.22587602145593916</c:v>
                </c:pt>
                <c:pt idx="62">
                  <c:v>0.21987448377519889</c:v>
                </c:pt>
                <c:pt idx="63">
                  <c:v>0.21322982515734992</c:v>
                </c:pt>
                <c:pt idx="64">
                  <c:v>0.20596960171294054</c:v>
                </c:pt>
                <c:pt idx="65">
                  <c:v>0.19813154411511638</c:v>
                </c:pt>
                <c:pt idx="66">
                  <c:v>0.18976363214771957</c:v>
                </c:pt>
                <c:pt idx="67">
                  <c:v>0.18092388405219065</c:v>
                </c:pt>
                <c:pt idx="68">
                  <c:v>0.17167981385262679</c:v>
                </c:pt>
                <c:pt idx="69">
                  <c:v>0.1621075211706777</c:v>
                </c:pt>
                <c:pt idx="70">
                  <c:v>0.15229039595064317</c:v>
                </c:pt>
                <c:pt idx="71">
                  <c:v>0.14231744465517696</c:v>
                </c:pt>
                <c:pt idx="72">
                  <c:v>0.13228127346918009</c:v>
                </c:pt>
                <c:pt idx="73">
                  <c:v>0.12227579535585534</c:v>
                </c:pt>
                <c:pt idx="74">
                  <c:v>0.11239375797616298</c:v>
                </c:pt>
                <c:pt idx="75">
                  <c:v>0.10272421448812154</c:v>
                </c:pt>
                <c:pt idx="76">
                  <c:v>9.3350075133094707E-2</c:v>
                </c:pt>
                <c:pt idx="77">
                  <c:v>8.4345881153499988E-2</c:v>
                </c:pt>
                <c:pt idx="78">
                  <c:v>7.5775932341065694E-2</c:v>
                </c:pt>
                <c:pt idx="79">
                  <c:v>6.7692875734974373E-2</c:v>
                </c:pt>
                <c:pt idx="80">
                  <c:v>6.0136828093013718E-2</c:v>
                </c:pt>
                <c:pt idx="81">
                  <c:v>5.3135062895722868E-2</c:v>
                </c:pt>
                <c:pt idx="82">
                  <c:v>4.6702248983075033E-2</c:v>
                </c:pt>
                <c:pt idx="83">
                  <c:v>4.084118773831219E-2</c:v>
                </c:pt>
                <c:pt idx="84">
                  <c:v>3.5543963493539783E-2</c:v>
                </c:pt>
                <c:pt idx="85">
                  <c:v>3.0793400518004464E-2</c:v>
                </c:pt>
                <c:pt idx="86">
                  <c:v>2.6564710723913573E-2</c:v>
                </c:pt>
                <c:pt idx="87">
                  <c:v>2.2827218480810513E-2</c:v>
                </c:pt>
                <c:pt idx="88">
                  <c:v>1.9546060663777034E-2</c:v>
                </c:pt>
                <c:pt idx="89">
                  <c:v>1.6683778421846821E-2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354256"/>
        <c:axId val="349354816"/>
      </c:lineChart>
      <c:catAx>
        <c:axId val="34935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54816"/>
        <c:crosses val="autoZero"/>
        <c:auto val="1"/>
        <c:lblAlgn val="ctr"/>
        <c:lblOffset val="100"/>
        <c:noMultiLvlLbl val="0"/>
      </c:catAx>
      <c:valAx>
        <c:axId val="34935481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5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Female Active</a:t>
            </a:r>
            <a:r>
              <a:rPr lang="en-GB" sz="1200" baseline="0"/>
              <a:t> </a:t>
            </a:r>
            <a:r>
              <a:rPr lang="en-GB" sz="1200"/>
              <a:t>Data and Function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'Function Resolution'!$BD$9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Resolution'!$BD$10:$BD$99</c:f>
              <c:numCache>
                <c:formatCode>0.00%</c:formatCode>
                <c:ptCount val="90"/>
                <c:pt idx="0">
                  <c:v>0.24242424242424243</c:v>
                </c:pt>
                <c:pt idx="1">
                  <c:v>0.21052631578947367</c:v>
                </c:pt>
                <c:pt idx="2">
                  <c:v>0.21311475409836064</c:v>
                </c:pt>
                <c:pt idx="3">
                  <c:v>0.14492753623188406</c:v>
                </c:pt>
                <c:pt idx="4">
                  <c:v>0.22580645161290322</c:v>
                </c:pt>
                <c:pt idx="5">
                  <c:v>0.1</c:v>
                </c:pt>
                <c:pt idx="6">
                  <c:v>9.5890410958904104E-2</c:v>
                </c:pt>
                <c:pt idx="7">
                  <c:v>0.20634920634920634</c:v>
                </c:pt>
                <c:pt idx="8">
                  <c:v>6.4516129032258063E-2</c:v>
                </c:pt>
                <c:pt idx="9">
                  <c:v>0.13333333333333333</c:v>
                </c:pt>
                <c:pt idx="10">
                  <c:v>0.1</c:v>
                </c:pt>
                <c:pt idx="11">
                  <c:v>6.5217391304347824E-2</c:v>
                </c:pt>
                <c:pt idx="12">
                  <c:v>5.8823529411764705E-2</c:v>
                </c:pt>
                <c:pt idx="13">
                  <c:v>0.24444444444444444</c:v>
                </c:pt>
                <c:pt idx="14">
                  <c:v>0.21428571428571427</c:v>
                </c:pt>
                <c:pt idx="15">
                  <c:v>0.14000000000000001</c:v>
                </c:pt>
                <c:pt idx="16">
                  <c:v>0.16666666666666666</c:v>
                </c:pt>
                <c:pt idx="17">
                  <c:v>0.21818181818181817</c:v>
                </c:pt>
                <c:pt idx="18">
                  <c:v>0.2537313432835821</c:v>
                </c:pt>
                <c:pt idx="19">
                  <c:v>0.27272727272727271</c:v>
                </c:pt>
                <c:pt idx="20">
                  <c:v>0.21311475409836064</c:v>
                </c:pt>
                <c:pt idx="21">
                  <c:v>0.33333333333333331</c:v>
                </c:pt>
                <c:pt idx="22">
                  <c:v>0.28358208955223879</c:v>
                </c:pt>
                <c:pt idx="23">
                  <c:v>0.28125</c:v>
                </c:pt>
                <c:pt idx="24">
                  <c:v>0.203125</c:v>
                </c:pt>
                <c:pt idx="25">
                  <c:v>0.24615384615384617</c:v>
                </c:pt>
                <c:pt idx="26">
                  <c:v>0.30434782608695654</c:v>
                </c:pt>
                <c:pt idx="27">
                  <c:v>0.323943661971831</c:v>
                </c:pt>
                <c:pt idx="28">
                  <c:v>0.36486486486486486</c:v>
                </c:pt>
                <c:pt idx="29">
                  <c:v>0.26470588235294118</c:v>
                </c:pt>
                <c:pt idx="30">
                  <c:v>0.19298245614035087</c:v>
                </c:pt>
                <c:pt idx="31">
                  <c:v>0.27941176470588236</c:v>
                </c:pt>
                <c:pt idx="32">
                  <c:v>0.33333333333333331</c:v>
                </c:pt>
                <c:pt idx="33">
                  <c:v>0.27500000000000002</c:v>
                </c:pt>
                <c:pt idx="34">
                  <c:v>0.3048780487804878</c:v>
                </c:pt>
                <c:pt idx="35">
                  <c:v>0.34177215189873417</c:v>
                </c:pt>
                <c:pt idx="36">
                  <c:v>0.27848101265822783</c:v>
                </c:pt>
                <c:pt idx="37">
                  <c:v>0.32558139534883723</c:v>
                </c:pt>
                <c:pt idx="38">
                  <c:v>0.27027027027027029</c:v>
                </c:pt>
                <c:pt idx="39">
                  <c:v>0.34210526315789475</c:v>
                </c:pt>
                <c:pt idx="40">
                  <c:v>0.3125</c:v>
                </c:pt>
                <c:pt idx="41">
                  <c:v>0.36585365853658536</c:v>
                </c:pt>
                <c:pt idx="42">
                  <c:v>0.36249999999999999</c:v>
                </c:pt>
                <c:pt idx="43">
                  <c:v>0.3235294117647059</c:v>
                </c:pt>
                <c:pt idx="44">
                  <c:v>0.3</c:v>
                </c:pt>
                <c:pt idx="45">
                  <c:v>0.31034482758620691</c:v>
                </c:pt>
                <c:pt idx="46">
                  <c:v>0.27160493827160492</c:v>
                </c:pt>
                <c:pt idx="47">
                  <c:v>0.25609756097560976</c:v>
                </c:pt>
                <c:pt idx="48">
                  <c:v>0.25974025974025972</c:v>
                </c:pt>
                <c:pt idx="49">
                  <c:v>0.30882352941176472</c:v>
                </c:pt>
                <c:pt idx="50">
                  <c:v>0.2</c:v>
                </c:pt>
                <c:pt idx="51">
                  <c:v>0.31343283582089554</c:v>
                </c:pt>
                <c:pt idx="52">
                  <c:v>0.2878787878787879</c:v>
                </c:pt>
                <c:pt idx="53">
                  <c:v>0.24637681159420291</c:v>
                </c:pt>
                <c:pt idx="54">
                  <c:v>0.24615384615384617</c:v>
                </c:pt>
                <c:pt idx="55">
                  <c:v>0.32307692307692309</c:v>
                </c:pt>
                <c:pt idx="56">
                  <c:v>0.16216216216216217</c:v>
                </c:pt>
                <c:pt idx="57">
                  <c:v>0.19117647058823528</c:v>
                </c:pt>
                <c:pt idx="58">
                  <c:v>0.15</c:v>
                </c:pt>
                <c:pt idx="59">
                  <c:v>0.140625</c:v>
                </c:pt>
                <c:pt idx="60">
                  <c:v>0.15116279069767441</c:v>
                </c:pt>
                <c:pt idx="61">
                  <c:v>0.12698412698412698</c:v>
                </c:pt>
                <c:pt idx="62">
                  <c:v>8.0645161290322578E-2</c:v>
                </c:pt>
                <c:pt idx="63">
                  <c:v>4.7619047619047616E-2</c:v>
                </c:pt>
                <c:pt idx="64">
                  <c:v>0.16949152542372881</c:v>
                </c:pt>
                <c:pt idx="65">
                  <c:v>1.3698630136986301E-2</c:v>
                </c:pt>
                <c:pt idx="66">
                  <c:v>5.6603773584905662E-2</c:v>
                </c:pt>
                <c:pt idx="67">
                  <c:v>6.1538461538461542E-2</c:v>
                </c:pt>
                <c:pt idx="68">
                  <c:v>3.3333333333333333E-2</c:v>
                </c:pt>
                <c:pt idx="69">
                  <c:v>7.407407407407407E-2</c:v>
                </c:pt>
                <c:pt idx="70">
                  <c:v>8.6956521739130432E-2</c:v>
                </c:pt>
                <c:pt idx="71">
                  <c:v>6.8181818181818177E-2</c:v>
                </c:pt>
                <c:pt idx="72">
                  <c:v>4.4444444444444446E-2</c:v>
                </c:pt>
                <c:pt idx="73">
                  <c:v>2.5000000000000001E-2</c:v>
                </c:pt>
                <c:pt idx="74">
                  <c:v>0</c:v>
                </c:pt>
                <c:pt idx="75">
                  <c:v>0</c:v>
                </c:pt>
                <c:pt idx="76">
                  <c:v>2.3255813953488372E-2</c:v>
                </c:pt>
                <c:pt idx="77">
                  <c:v>2.5000000000000001E-2</c:v>
                </c:pt>
                <c:pt idx="78">
                  <c:v>3.125E-2</c:v>
                </c:pt>
                <c:pt idx="79">
                  <c:v>3.5714285714285712E-2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0.16666666666666666</c:v>
                </c:pt>
                <c:pt idx="8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'Function Resolution'!$BE$9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Resolution'!$BE$10:$BE$99</c:f>
              <c:numCache>
                <c:formatCode>General</c:formatCode>
                <c:ptCount val="90"/>
                <c:pt idx="0">
                  <c:v>0.293031292562067</c:v>
                </c:pt>
                <c:pt idx="1">
                  <c:v>0.2906256441185025</c:v>
                </c:pt>
                <c:pt idx="2">
                  <c:v>0.28823169313259511</c:v>
                </c:pt>
                <c:pt idx="3">
                  <c:v>0.28584951549462423</c:v>
                </c:pt>
                <c:pt idx="4">
                  <c:v>0.28347918476291478</c:v>
                </c:pt>
                <c:pt idx="5">
                  <c:v>0.28112077216880949</c:v>
                </c:pt>
                <c:pt idx="6">
                  <c:v>0.27877434662245726</c:v>
                </c:pt>
                <c:pt idx="7">
                  <c:v>0.27643997471940396</c:v>
                </c:pt>
                <c:pt idx="8">
                  <c:v>0.27411772074796986</c:v>
                </c:pt>
                <c:pt idx="9">
                  <c:v>0.27180764669739987</c:v>
                </c:pt>
                <c:pt idx="10">
                  <c:v>0.26950981226677012</c:v>
                </c:pt>
                <c:pt idx="11">
                  <c:v>0.26722427487463568</c:v>
                </c:pt>
                <c:pt idx="12">
                  <c:v>0.26495108966940384</c:v>
                </c:pt>
                <c:pt idx="13">
                  <c:v>0.26269030954041633</c:v>
                </c:pt>
                <c:pt idx="14">
                  <c:v>0.26044198512972389</c:v>
                </c:pt>
                <c:pt idx="15">
                  <c:v>0.25820616484453784</c:v>
                </c:pt>
                <c:pt idx="16">
                  <c:v>0.25598289487034032</c:v>
                </c:pt>
                <c:pt idx="17">
                  <c:v>0.2537722191846376</c:v>
                </c:pt>
                <c:pt idx="18">
                  <c:v>0.25157417957133882</c:v>
                </c:pt>
                <c:pt idx="19">
                  <c:v>0.24938881563574289</c:v>
                </c:pt>
                <c:pt idx="20">
                  <c:v>0.24721616482011652</c:v>
                </c:pt>
                <c:pt idx="21">
                  <c:v>0.24505626241984652</c:v>
                </c:pt>
                <c:pt idx="22">
                  <c:v>0.24290914160014751</c:v>
                </c:pt>
                <c:pt idx="23">
                  <c:v>0.24077483341330905</c:v>
                </c:pt>
                <c:pt idx="24">
                  <c:v>0.23865336681646404</c:v>
                </c:pt>
                <c:pt idx="25">
                  <c:v>0.23654476868986019</c:v>
                </c:pt>
                <c:pt idx="26">
                  <c:v>0.23444906385561867</c:v>
                </c:pt>
                <c:pt idx="27">
                  <c:v>0.23236627509696026</c:v>
                </c:pt>
                <c:pt idx="28">
                  <c:v>0.23029642317788343</c:v>
                </c:pt>
                <c:pt idx="29">
                  <c:v>0.22823952686327506</c:v>
                </c:pt>
                <c:pt idx="30">
                  <c:v>0.2261956029394383</c:v>
                </c:pt>
                <c:pt idx="31">
                  <c:v>0.22416466623501793</c:v>
                </c:pt>
                <c:pt idx="32">
                  <c:v>0.22214672964230836</c:v>
                </c:pt>
                <c:pt idx="33">
                  <c:v>0.22014180413892451</c:v>
                </c:pt>
                <c:pt idx="34">
                  <c:v>0.21814989880982052</c:v>
                </c:pt>
                <c:pt idx="35">
                  <c:v>0.21617102086963863</c:v>
                </c:pt>
                <c:pt idx="36">
                  <c:v>0.21420517568537034</c:v>
                </c:pt>
                <c:pt idx="37">
                  <c:v>0.21225236679931481</c:v>
                </c:pt>
                <c:pt idx="38">
                  <c:v>0.21031259595231666</c:v>
                </c:pt>
                <c:pt idx="39">
                  <c:v>0.20838586310726759</c:v>
                </c:pt>
                <c:pt idx="40">
                  <c:v>0.20647216647285421</c:v>
                </c:pt>
                <c:pt idx="41">
                  <c:v>0.20457150252753806</c:v>
                </c:pt>
                <c:pt idx="42">
                  <c:v>0.20268386604374997</c:v>
                </c:pt>
                <c:pt idx="43">
                  <c:v>0.2008092501122844</c:v>
                </c:pt>
                <c:pt idx="44">
                  <c:v>0.19894764616687718</c:v>
                </c:pt>
                <c:pt idx="45">
                  <c:v>0.1970990440089524</c:v>
                </c:pt>
                <c:pt idx="46">
                  <c:v>0.19526343183252304</c:v>
                </c:pt>
                <c:pt idx="47">
                  <c:v>0.19344079624922983</c:v>
                </c:pt>
                <c:pt idx="48">
                  <c:v>0.19163112231350482</c:v>
                </c:pt>
                <c:pt idx="49">
                  <c:v>0.18983439354784454</c:v>
                </c:pt>
                <c:pt idx="50">
                  <c:v>0.18805059196817922</c:v>
                </c:pt>
                <c:pt idx="51">
                  <c:v>0.18627969810932352</c:v>
                </c:pt>
                <c:pt idx="52">
                  <c:v>0.18452169105049587</c:v>
                </c:pt>
                <c:pt idx="53">
                  <c:v>0.18277654844089242</c:v>
                </c:pt>
                <c:pt idx="54">
                  <c:v>0.18104424652530327</c:v>
                </c:pt>
                <c:pt idx="55">
                  <c:v>0.17932476016975754</c:v>
                </c:pt>
                <c:pt idx="56">
                  <c:v>0.17761806288718501</c:v>
                </c:pt>
                <c:pt idx="57">
                  <c:v>0.17592412686308195</c:v>
                </c:pt>
                <c:pt idx="58">
                  <c:v>0.17424292298116947</c:v>
                </c:pt>
                <c:pt idx="59">
                  <c:v>0.17257442084903249</c:v>
                </c:pt>
                <c:pt idx="60">
                  <c:v>0.1709185888237274</c:v>
                </c:pt>
                <c:pt idx="61">
                  <c:v>0.16927539403734854</c:v>
                </c:pt>
                <c:pt idx="62">
                  <c:v>0.16764480242254109</c:v>
                </c:pt>
                <c:pt idx="63">
                  <c:v>0.16602677873795146</c:v>
                </c:pt>
                <c:pt idx="64">
                  <c:v>0.16442128659360319</c:v>
                </c:pt>
                <c:pt idx="65">
                  <c:v>0.1628282884761898</c:v>
                </c:pt>
                <c:pt idx="66">
                  <c:v>0.1612477457742742</c:v>
                </c:pt>
                <c:pt idx="67">
                  <c:v>0.15967961880338519</c:v>
                </c:pt>
                <c:pt idx="68">
                  <c:v>0.15812386683100238</c:v>
                </c:pt>
                <c:pt idx="69">
                  <c:v>0.15658044810142013</c:v>
                </c:pt>
                <c:pt idx="70">
                  <c:v>0.15504931986048248</c:v>
                </c:pt>
                <c:pt idx="71">
                  <c:v>0.15353043838018032</c:v>
                </c:pt>
                <c:pt idx="72">
                  <c:v>0.15202375898310344</c:v>
                </c:pt>
                <c:pt idx="73">
                  <c:v>0.15052923606673876</c:v>
                </c:pt>
                <c:pt idx="74">
                  <c:v>0.14904682312760861</c:v>
                </c:pt>
                <c:pt idx="75">
                  <c:v>0.14757647278524044</c:v>
                </c:pt>
                <c:pt idx="76">
                  <c:v>0.14611813680596275</c:v>
                </c:pt>
                <c:pt idx="77">
                  <c:v>0.144671766126519</c:v>
                </c:pt>
                <c:pt idx="78">
                  <c:v>0.143237310877494</c:v>
                </c:pt>
                <c:pt idx="79">
                  <c:v>0.14181472040654719</c:v>
                </c:pt>
                <c:pt idx="80">
                  <c:v>0.14040394330144576</c:v>
                </c:pt>
                <c:pt idx="81">
                  <c:v>0.13900492741289294</c:v>
                </c:pt>
                <c:pt idx="82">
                  <c:v>0.13761761987714635</c:v>
                </c:pt>
                <c:pt idx="83">
                  <c:v>0.13624196713842029</c:v>
                </c:pt>
                <c:pt idx="84">
                  <c:v>0.13487791497106852</c:v>
                </c:pt>
                <c:pt idx="85">
                  <c:v>0.13352540850154204</c:v>
                </c:pt>
                <c:pt idx="86">
                  <c:v>0.13218439223011802</c:v>
                </c:pt>
                <c:pt idx="87">
                  <c:v>0.13085481005239566</c:v>
                </c:pt>
                <c:pt idx="88">
                  <c:v>0.12953660528055519</c:v>
                </c:pt>
                <c:pt idx="89">
                  <c:v>0.12822972066437655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'Function Resolution'!$BF$9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Resolution'!$BF$10:$BF$99</c:f>
              <c:numCache>
                <c:formatCode>0.00E+00</c:formatCode>
                <c:ptCount val="90"/>
                <c:pt idx="0">
                  <c:v>9.7391057545252943E-2</c:v>
                </c:pt>
                <c:pt idx="1">
                  <c:v>0.10544532995016501</c:v>
                </c:pt>
                <c:pt idx="2">
                  <c:v>0.11380503622898186</c:v>
                </c:pt>
                <c:pt idx="3">
                  <c:v>0.1224420216561979</c:v>
                </c:pt>
                <c:pt idx="4">
                  <c:v>0.13132441767211303</c:v>
                </c:pt>
                <c:pt idx="5">
                  <c:v>0.14041697840067785</c:v>
                </c:pt>
                <c:pt idx="6">
                  <c:v>0.14968148496699385</c:v>
                </c:pt>
                <c:pt idx="7">
                  <c:v>0.15907720552480492</c:v>
                </c:pt>
                <c:pt idx="8">
                  <c:v>0.16856139696491909</c:v>
                </c:pt>
                <c:pt idx="9">
                  <c:v>0.17808983306390749</c:v>
                </c:pt>
                <c:pt idx="10">
                  <c:v>0.18761734340022818</c:v>
                </c:pt>
                <c:pt idx="11">
                  <c:v>0.19709834770543264</c:v>
                </c:pt>
                <c:pt idx="12">
                  <c:v>0.20648737136995102</c:v>
                </c:pt>
                <c:pt idx="13">
                  <c:v>0.21573952947883066</c:v>
                </c:pt>
                <c:pt idx="14">
                  <c:v>0.22481096887217838</c:v>
                </c:pt>
                <c:pt idx="15">
                  <c:v>0.23365926014878799</c:v>
                </c:pt>
                <c:pt idx="16">
                  <c:v>0.24224373409665018</c:v>
                </c:pt>
                <c:pt idx="17">
                  <c:v>0.25052575958750728</c:v>
                </c:pt>
                <c:pt idx="18">
                  <c:v>0.25846896238141664</c:v>
                </c:pt>
                <c:pt idx="19">
                  <c:v>0.2660393864460413</c:v>
                </c:pt>
                <c:pt idx="20">
                  <c:v>0.27320560122985027</c:v>
                </c:pt>
                <c:pt idx="21">
                  <c:v>0.27993875979571781</c:v>
                </c:pt>
                <c:pt idx="22">
                  <c:v>0.28621261380755914</c:v>
                </c:pt>
                <c:pt idx="23">
                  <c:v>0.29200349207799842</c:v>
                </c:pt>
                <c:pt idx="24">
                  <c:v>0.29729024975879154</c:v>
                </c:pt>
                <c:pt idx="25">
                  <c:v>0.30205419532974531</c:v>
                </c:pt>
                <c:pt idx="26">
                  <c:v>0.30627900236520139</c:v>
                </c:pt>
                <c:pt idx="27">
                  <c:v>0.30995061268087043</c:v>
                </c:pt>
                <c:pt idx="28">
                  <c:v>0.31305713693700632</c:v>
                </c:pt>
                <c:pt idx="29">
                  <c:v>0.31558875814077858</c:v>
                </c:pt>
                <c:pt idx="30">
                  <c:v>0.3175376427885756</c:v>
                </c:pt>
                <c:pt idx="31">
                  <c:v>0.31889786364739348</c:v>
                </c:pt>
                <c:pt idx="32">
                  <c:v>0.31966533741504577</c:v>
                </c:pt>
                <c:pt idx="33">
                  <c:v>0.31983777973580324</c:v>
                </c:pt>
                <c:pt idx="34">
                  <c:v>0.31941467928883521</c:v>
                </c:pt>
                <c:pt idx="35">
                  <c:v>0.31839729191383725</c:v>
                </c:pt>
                <c:pt idx="36">
                  <c:v>0.31678865499004089</c:v>
                </c:pt>
                <c:pt idx="37">
                  <c:v>0.31459362153782411</c:v>
                </c:pt>
                <c:pt idx="38">
                  <c:v>0.31181891276228962</c:v>
                </c:pt>
                <c:pt idx="39">
                  <c:v>0.30847318700253978</c:v>
                </c:pt>
                <c:pt idx="40">
                  <c:v>0.30456712228896049</c:v>
                </c:pt>
                <c:pt idx="41">
                  <c:v>0.30011350894796779</c:v>
                </c:pt>
                <c:pt idx="42">
                  <c:v>0.29512734793963652</c:v>
                </c:pt>
                <c:pt idx="43">
                  <c:v>0.28962594988556817</c:v>
                </c:pt>
                <c:pt idx="44">
                  <c:v>0.28362902906721205</c:v>
                </c:pt>
                <c:pt idx="45">
                  <c:v>0.27715878608151318</c:v>
                </c:pt>
                <c:pt idx="46">
                  <c:v>0.27023997237160097</c:v>
                </c:pt>
                <c:pt idx="47">
                  <c:v>0.26289992955180491</c:v>
                </c:pt>
                <c:pt idx="48">
                  <c:v>0.25516859636892963</c:v>
                </c:pt>
                <c:pt idx="49">
                  <c:v>0.24707847633623559</c:v>
                </c:pt>
                <c:pt idx="50">
                  <c:v>0.23866455958959146</c:v>
                </c:pt>
                <c:pt idx="51">
                  <c:v>0.22996419338412608</c:v>
                </c:pt>
                <c:pt idx="52">
                  <c:v>0.22101689689632925</c:v>
                </c:pt>
                <c:pt idx="53">
                  <c:v>0.21186411762171517</c:v>
                </c:pt>
                <c:pt idx="54">
                  <c:v>0.2025489286361479</c:v>
                </c:pt>
                <c:pt idx="55">
                  <c:v>0.19311566826383295</c:v>
                </c:pt>
                <c:pt idx="56">
                  <c:v>0.18360952617923729</c:v>
                </c:pt>
                <c:pt idx="57">
                  <c:v>0.17407608254618692</c:v>
                </c:pt>
                <c:pt idx="58">
                  <c:v>0.16456080932255557</c:v>
                </c:pt>
                <c:pt idx="59">
                  <c:v>0.15510854517452788</c:v>
                </c:pt>
                <c:pt idx="60">
                  <c:v>0.14576295738733996</c:v>
                </c:pt>
                <c:pt idx="61">
                  <c:v>0.13656600557652399</c:v>
                </c:pt>
                <c:pt idx="62">
                  <c:v>0.12755742276674892</c:v>
                </c:pt>
                <c:pt idx="63">
                  <c:v>0.11877422942504032</c:v>
                </c:pt>
                <c:pt idx="64">
                  <c:v>0.11025029527232222</c:v>
                </c:pt>
                <c:pt idx="65">
                  <c:v>0.10201596216961405</c:v>
                </c:pt>
                <c:pt idx="66">
                  <c:v>9.4097739158562191E-2</c:v>
                </c:pt>
                <c:pt idx="67">
                  <c:v>8.6518077959031534E-2</c:v>
                </c:pt>
                <c:pt idx="68">
                  <c:v>7.929523406020185E-2</c:v>
                </c:pt>
                <c:pt idx="69">
                  <c:v>7.2443215184090609E-2</c:v>
                </c:pt>
                <c:pt idx="70">
                  <c:v>6.5971815558954705E-2</c:v>
                </c:pt>
                <c:pt idx="71">
                  <c:v>5.9886731312864684E-2</c:v>
                </c:pt>
                <c:pt idx="72">
                  <c:v>5.4189749557547115E-2</c:v>
                </c:pt>
                <c:pt idx="73">
                  <c:v>4.8879001513377034E-2</c:v>
                </c:pt>
                <c:pt idx="74">
                  <c:v>4.3949268415413502E-2</c:v>
                </c:pt>
                <c:pt idx="75">
                  <c:v>3.9392327975126581E-2</c:v>
                </c:pt>
                <c:pt idx="76">
                  <c:v>3.5197328842954262E-2</c:v>
                </c:pt>
                <c:pt idx="77">
                  <c:v>3.1351180771899217E-2</c:v>
                </c:pt>
                <c:pt idx="78">
                  <c:v>2.7838948939043758E-2</c:v>
                </c:pt>
                <c:pt idx="79">
                  <c:v>2.4644242036218195E-2</c:v>
                </c:pt>
                <c:pt idx="80">
                  <c:v>2.1749585179243729E-2</c:v>
                </c:pt>
                <c:pt idx="81">
                  <c:v>1.9136770293428706E-2</c:v>
                </c:pt>
                <c:pt idx="82">
                  <c:v>1.6787178305842927E-2</c:v>
                </c:pt>
                <c:pt idx="83">
                  <c:v>1.4682069121103534E-2</c:v>
                </c:pt>
                <c:pt idx="84">
                  <c:v>1.2802836903573041E-2</c:v>
                </c:pt>
                <c:pt idx="85">
                  <c:v>1.1131229580867581E-2</c:v>
                </c:pt>
                <c:pt idx="86">
                  <c:v>9.6495326861301932E-3</c:v>
                </c:pt>
                <c:pt idx="87">
                  <c:v>8.3407186515109238E-3</c:v>
                </c:pt>
                <c:pt idx="88">
                  <c:v>7.1885634491063513E-3</c:v>
                </c:pt>
                <c:pt idx="89">
                  <c:v>6.1777330561235367E-3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'Function Resolution'!$BG$9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Resolution'!$BG$10:$BG$99</c:f>
              <c:numCache>
                <c:formatCode>0.00E+00</c:formatCode>
                <c:ptCount val="90"/>
                <c:pt idx="0">
                  <c:v>0.15343538458893796</c:v>
                </c:pt>
                <c:pt idx="1">
                  <c:v>0.15491500453112841</c:v>
                </c:pt>
                <c:pt idx="2">
                  <c:v>0.15673840747592352</c:v>
                </c:pt>
                <c:pt idx="3">
                  <c:v>0.15889517331807604</c:v>
                </c:pt>
                <c:pt idx="4">
                  <c:v>0.16137567622229035</c:v>
                </c:pt>
                <c:pt idx="5">
                  <c:v>0.16417079131394235</c:v>
                </c:pt>
                <c:pt idx="6">
                  <c:v>0.1672716139193145</c:v>
                </c:pt>
                <c:pt idx="7">
                  <c:v>0.17066919016468057</c:v>
                </c:pt>
                <c:pt idx="8">
                  <c:v>0.17435425840076554</c:v>
                </c:pt>
                <c:pt idx="9">
                  <c:v>0.17831700156174468</c:v>
                </c:pt>
                <c:pt idx="10">
                  <c:v>0.18254681118015934</c:v>
                </c:pt>
                <c:pt idx="11">
                  <c:v>0.18703206434347319</c:v>
                </c:pt>
                <c:pt idx="12">
                  <c:v>0.19175991537547935</c:v>
                </c:pt>
                <c:pt idx="13">
                  <c:v>0.19671610443626308</c:v>
                </c:pt>
                <c:pt idx="14">
                  <c:v>0.20188478553765221</c:v>
                </c:pt>
                <c:pt idx="15">
                  <c:v>0.20724837664793613</c:v>
                </c:pt>
                <c:pt idx="16">
                  <c:v>0.2127874345938354</c:v>
                </c:pt>
                <c:pt idx="17">
                  <c:v>0.21848055734765842</c:v>
                </c:pt>
                <c:pt idx="18">
                  <c:v>0.22430431600819772</c:v>
                </c:pt>
                <c:pt idx="19">
                  <c:v>0.23023321834825999</c:v>
                </c:pt>
                <c:pt idx="20">
                  <c:v>0.23623970522227397</c:v>
                </c:pt>
                <c:pt idx="21">
                  <c:v>0.24229418042670814</c:v>
                </c:pt>
                <c:pt idx="22">
                  <c:v>0.2483650738165207</c:v>
                </c:pt>
                <c:pt idx="23">
                  <c:v>0.25441893664399789</c:v>
                </c:pt>
                <c:pt idx="24">
                  <c:v>0.26042056725061841</c:v>
                </c:pt>
                <c:pt idx="25">
                  <c:v>0.26633316446100408</c:v>
                </c:pt>
                <c:pt idx="26">
                  <c:v>0.27211850535472354</c:v>
                </c:pt>
                <c:pt idx="27">
                  <c:v>0.27773714357850565</c:v>
                </c:pt>
                <c:pt idx="28">
                  <c:v>0.28314862405408003</c:v>
                </c:pt>
                <c:pt idx="29">
                  <c:v>0.28831170987197507</c:v>
                </c:pt>
                <c:pt idx="30">
                  <c:v>0.29318461736387758</c:v>
                </c:pt>
                <c:pt idx="31">
                  <c:v>0.29772525582668546</c:v>
                </c:pt>
                <c:pt idx="32">
                  <c:v>0.30189146912680026</c:v>
                </c:pt>
                <c:pt idx="33">
                  <c:v>0.30564127742579428</c:v>
                </c:pt>
                <c:pt idx="34">
                  <c:v>0.30893311850707617</c:v>
                </c:pt>
                <c:pt idx="35">
                  <c:v>0.31172608960400644</c:v>
                </c:pt>
                <c:pt idx="36">
                  <c:v>0.31398019217849649</c:v>
                </c:pt>
                <c:pt idx="37">
                  <c:v>0.31565658371074673</c:v>
                </c:pt>
                <c:pt idx="38">
                  <c:v>0.3167178421607505</c:v>
                </c:pt>
                <c:pt idx="39">
                  <c:v>0.31712825026486419</c:v>
                </c:pt>
                <c:pt idx="40">
                  <c:v>0.31685410813741516</c:v>
                </c:pt>
                <c:pt idx="41">
                  <c:v>0.31586408364297247</c:v>
                </c:pt>
                <c:pt idx="42">
                  <c:v>0.31412961055429367</c:v>
                </c:pt>
                <c:pt idx="43">
                  <c:v>0.3116253444549637</c:v>
                </c:pt>
                <c:pt idx="44">
                  <c:v>0.30832968549896883</c:v>
                </c:pt>
                <c:pt idx="45">
                  <c:v>0.30422537529158739</c:v>
                </c:pt>
                <c:pt idx="46">
                  <c:v>0.29930017207862675</c:v>
                </c:pt>
                <c:pt idx="47">
                  <c:v>0.29354760389383372</c:v>
                </c:pt>
                <c:pt idx="48">
                  <c:v>0.28696779311289994</c:v>
                </c:pt>
                <c:pt idx="49">
                  <c:v>0.2795683378620093</c:v>
                </c:pt>
                <c:pt idx="50">
                  <c:v>0.27136522592405177</c:v>
                </c:pt>
                <c:pt idx="51">
                  <c:v>0.26238374537677789</c:v>
                </c:pt>
                <c:pt idx="52">
                  <c:v>0.25265934367642151</c:v>
                </c:pt>
                <c:pt idx="53">
                  <c:v>0.2422383741351366</c:v>
                </c:pt>
                <c:pt idx="54">
                  <c:v>0.23117865703447535</c:v>
                </c:pt>
                <c:pt idx="55">
                  <c:v>0.21954977371761628</c:v>
                </c:pt>
                <c:pt idx="56">
                  <c:v>0.20743300802308715</c:v>
                </c:pt>
                <c:pt idx="57">
                  <c:v>0.1949208526422308</c:v>
                </c:pt>
                <c:pt idx="58">
                  <c:v>0.18211601051154114</c:v>
                </c:pt>
                <c:pt idx="59">
                  <c:v>0.16912984466442171</c:v>
                </c:pt>
                <c:pt idx="60">
                  <c:v>0.15608026436801456</c:v>
                </c:pt>
                <c:pt idx="61">
                  <c:v>0.14308907948826449</c:v>
                </c:pt>
                <c:pt idx="62">
                  <c:v>0.13027890549777163</c:v>
                </c:pt>
                <c:pt idx="63">
                  <c:v>0.11776975304326041</c:v>
                </c:pt>
                <c:pt idx="64">
                  <c:v>0.10567548173871988</c:v>
                </c:pt>
                <c:pt idx="65">
                  <c:v>9.4100330588519937E-2</c:v>
                </c:pt>
                <c:pt idx="66">
                  <c:v>8.3135750784935389E-2</c:v>
                </c:pt>
                <c:pt idx="67">
                  <c:v>7.2857756473087523E-2</c:v>
                </c:pt>
                <c:pt idx="68">
                  <c:v>6.3324974763246819E-2</c:v>
                </c:pt>
                <c:pt idx="69">
                  <c:v>5.457752103263757E-2</c:v>
                </c:pt>
                <c:pt idx="70">
                  <c:v>4.6636756172796917E-2</c:v>
                </c:pt>
                <c:pt idx="71">
                  <c:v>3.9505908033533835E-2</c:v>
                </c:pt>
                <c:pt idx="72">
                  <c:v>3.3171469646758461E-2</c:v>
                </c:pt>
                <c:pt idx="73">
                  <c:v>2.7605230441763013E-2</c:v>
                </c:pt>
                <c:pt idx="74">
                  <c:v>2.2766759486032778E-2</c:v>
                </c:pt>
                <c:pt idx="75">
                  <c:v>1.8606144263612311E-2</c:v>
                </c:pt>
                <c:pt idx="76">
                  <c:v>1.5066793677138172E-2</c:v>
                </c:pt>
                <c:pt idx="77">
                  <c:v>1.2088136138008897E-2</c:v>
                </c:pt>
                <c:pt idx="78">
                  <c:v>9.6080774539574754E-3</c:v>
                </c:pt>
                <c:pt idx="79">
                  <c:v>7.5651229181578437E-3</c:v>
                </c:pt>
                <c:pt idx="80">
                  <c:v>5.9001082390004499E-3</c:v>
                </c:pt>
                <c:pt idx="81">
                  <c:v>4.557520571145007E-3</c:v>
                </c:pt>
                <c:pt idx="82">
                  <c:v>3.4864212003196554E-3</c:v>
                </c:pt>
                <c:pt idx="83">
                  <c:v>2.6410040882056821E-3</c:v>
                </c:pt>
                <c:pt idx="84">
                  <c:v>1.9808393621651823E-3</c:v>
                </c:pt>
                <c:pt idx="85">
                  <c:v>1.4708586377362785E-3</c:v>
                </c:pt>
                <c:pt idx="86">
                  <c:v>1.0811409872496613E-3</c:v>
                </c:pt>
                <c:pt idx="87">
                  <c:v>7.8655582000263522E-4</c:v>
                </c:pt>
                <c:pt idx="88">
                  <c:v>5.6631331450041208E-4</c:v>
                </c:pt>
                <c:pt idx="89">
                  <c:v>4.0346559229760971E-4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'Function Resolution'!$BH$9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Resolution'!$BH$10:$BH$99</c:f>
              <c:numCache>
                <c:formatCode>0.00E+00</c:formatCode>
                <c:ptCount val="90"/>
                <c:pt idx="0">
                  <c:v>0.19937688742595069</c:v>
                </c:pt>
                <c:pt idx="1">
                  <c:v>0.18797821655137889</c:v>
                </c:pt>
                <c:pt idx="2">
                  <c:v>0.17892445329621123</c:v>
                </c:pt>
                <c:pt idx="3">
                  <c:v>0.17188396164007624</c:v>
                </c:pt>
                <c:pt idx="4">
                  <c:v>0.16658596805613984</c:v>
                </c:pt>
                <c:pt idx="5">
                  <c:v>0.16281084087888731</c:v>
                </c:pt>
                <c:pt idx="6">
                  <c:v>0.16038112495858733</c:v>
                </c:pt>
                <c:pt idx="7">
                  <c:v>0.15915364682971189</c:v>
                </c:pt>
                <c:pt idx="8">
                  <c:v>0.15901273083017628</c:v>
                </c:pt>
                <c:pt idx="9">
                  <c:v>0.15986443646160003</c:v>
                </c:pt>
                <c:pt idx="10">
                  <c:v>0.16163167798306327</c:v>
                </c:pt>
                <c:pt idx="11">
                  <c:v>0.16425008070705946</c:v>
                </c:pt>
                <c:pt idx="12">
                  <c:v>0.1676644429017248</c:v>
                </c:pt>
                <c:pt idx="13">
                  <c:v>0.1718256955269353</c:v>
                </c:pt>
                <c:pt idx="14">
                  <c:v>0.17668827775677046</c:v>
                </c:pt>
                <c:pt idx="15">
                  <c:v>0.182207870941648</c:v>
                </c:pt>
                <c:pt idx="16">
                  <c:v>0.18833945551223361</c:v>
                </c:pt>
                <c:pt idx="17">
                  <c:v>0.19503567329152049</c:v>
                </c:pt>
                <c:pt idx="18">
                  <c:v>0.20224549112735055</c:v>
                </c:pt>
                <c:pt idx="19">
                  <c:v>0.20991317029712214</c:v>
                </c:pt>
                <c:pt idx="20">
                  <c:v>0.21797754961447843</c:v>
                </c:pt>
                <c:pt idx="21">
                  <c:v>0.22637164871689894</c:v>
                </c:pt>
                <c:pt idx="22">
                  <c:v>0.23502259212058804</c:v>
                </c:pt>
                <c:pt idx="23">
                  <c:v>0.24385184517471717</c:v>
                </c:pt>
                <c:pt idx="24">
                  <c:v>0.25277574128245317</c:v>
                </c:pt>
                <c:pt idx="25">
                  <c:v>0.26170626721109197</c:v>
                </c:pt>
                <c:pt idx="26">
                  <c:v>0.27055206163591566</c:v>
                </c:pt>
                <c:pt idx="27">
                  <c:v>0.27921957281397625</c:v>
                </c:pt>
                <c:pt idx="28">
                  <c:v>0.28761431573053708</c:v>
                </c:pt>
                <c:pt idx="29">
                  <c:v>0.29564216799654669</c:v>
                </c:pt>
                <c:pt idx="30">
                  <c:v>0.30321064741911824</c:v>
                </c:pt>
                <c:pt idx="31">
                  <c:v>0.3102301221493563</c:v>
                </c:pt>
                <c:pt idx="32">
                  <c:v>0.31661491575466522</c:v>
                </c:pt>
                <c:pt idx="33">
                  <c:v>0.32228428322807146</c:v>
                </c:pt>
                <c:pt idx="34">
                  <c:v>0.3271632484251068</c:v>
                </c:pt>
                <c:pt idx="35">
                  <c:v>0.3311833073139413</c:v>
                </c:pt>
                <c:pt idx="36">
                  <c:v>0.33428301350892481</c:v>
                </c:pt>
                <c:pt idx="37">
                  <c:v>0.33640847187091838</c:v>
                </c:pt>
                <c:pt idx="38">
                  <c:v>0.33751377184656745</c:v>
                </c:pt>
                <c:pt idx="39">
                  <c:v>0.33756139432649779</c:v>
                </c:pt>
                <c:pt idx="40">
                  <c:v>0.33652262402613364</c:v>
                </c:pt>
                <c:pt idx="41">
                  <c:v>0.33437799382876177</c:v>
                </c:pt>
                <c:pt idx="42">
                  <c:v>0.331117778431326</c:v>
                </c:pt>
                <c:pt idx="43">
                  <c:v>0.32674254239260525</c:v>
                </c:pt>
                <c:pt idx="44">
                  <c:v>0.32126373285363075</c:v>
                </c:pt>
                <c:pt idx="45">
                  <c:v>0.31470429054609278</c:v>
                </c:pt>
                <c:pt idx="46">
                  <c:v>0.30709923527444116</c:v>
                </c:pt>
                <c:pt idx="47">
                  <c:v>0.29849616525239975</c:v>
                </c:pt>
                <c:pt idx="48">
                  <c:v>0.28895559527836467</c:v>
                </c:pt>
                <c:pt idx="49">
                  <c:v>0.27855104886647014</c:v>
                </c:pt>
                <c:pt idx="50">
                  <c:v>0.26736881640567517</c:v>
                </c:pt>
                <c:pt idx="51">
                  <c:v>0.25550729736985806</c:v>
                </c:pt>
                <c:pt idx="52">
                  <c:v>0.24307586117076127</c:v>
                </c:pt>
                <c:pt idx="53">
                  <c:v>0.2301931890050454</c:v>
                </c:pt>
                <c:pt idx="54">
                  <c:v>0.21698509704291608</c:v>
                </c:pt>
                <c:pt idx="55">
                  <c:v>0.20358188675078773</c:v>
                </c:pt>
                <c:pt idx="56">
                  <c:v>0.19011531642010657</c:v>
                </c:pt>
                <c:pt idx="57">
                  <c:v>0.17671533307936213</c:v>
                </c:pt>
                <c:pt idx="58">
                  <c:v>0.16350673935487489</c:v>
                </c:pt>
                <c:pt idx="59">
                  <c:v>0.15060598961704208</c:v>
                </c:pt>
                <c:pt idx="60">
                  <c:v>0.13811830987548573</c:v>
                </c:pt>
                <c:pt idx="61">
                  <c:v>0.12613531519186463</c:v>
                </c:pt>
                <c:pt idx="62">
                  <c:v>0.11473325896194095</c:v>
                </c:pt>
                <c:pt idx="63">
                  <c:v>0.10397199537578464</c:v>
                </c:pt>
                <c:pt idx="64">
                  <c:v>9.3894676846586797E-2</c:v>
                </c:pt>
                <c:pt idx="65">
                  <c:v>8.4528150033778768E-2</c:v>
                </c:pt>
                <c:pt idx="66">
                  <c:v>7.5883964333928564E-2</c:v>
                </c:pt>
                <c:pt idx="67">
                  <c:v>6.7959870493211311E-2</c:v>
                </c:pt>
                <c:pt idx="68">
                  <c:v>6.07416668459103E-2</c:v>
                </c:pt>
                <c:pt idx="69">
                  <c:v>5.4205246519720141E-2</c:v>
                </c:pt>
                <c:pt idx="70">
                  <c:v>4.8318708532104827E-2</c:v>
                </c:pt>
                <c:pt idx="71">
                  <c:v>4.3044415417216791E-2</c:v>
                </c:pt>
                <c:pt idx="72">
                  <c:v>3.8340905731154562E-2</c:v>
                </c:pt>
                <c:pt idx="73">
                  <c:v>3.4164597559618107E-2</c:v>
                </c:pt>
                <c:pt idx="74">
                  <c:v>3.0471245792814378E-2</c:v>
                </c:pt>
                <c:pt idx="75">
                  <c:v>2.7217139203372844E-2</c:v>
                </c:pt>
                <c:pt idx="76">
                  <c:v>2.4360042021020566E-2</c:v>
                </c:pt>
                <c:pt idx="77">
                  <c:v>2.1859898356501727E-2</c:v>
                </c:pt>
                <c:pt idx="78">
                  <c:v>1.9679326741539056E-2</c:v>
                </c:pt>
                <c:pt idx="79">
                  <c:v>1.7783936885218947E-2</c:v>
                </c:pt>
                <c:pt idx="80">
                  <c:v>1.6142502365986706E-2</c:v>
                </c:pt>
                <c:pt idx="81">
                  <c:v>1.4727022293175906E-2</c:v>
                </c:pt>
                <c:pt idx="82">
                  <c:v>1.3512702834216529E-2</c:v>
                </c:pt>
                <c:pt idx="83">
                  <c:v>1.2477886651612344E-2</c:v>
                </c:pt>
                <c:pt idx="84">
                  <c:v>1.1603955337329153E-2</c:v>
                </c:pt>
                <c:pt idx="85">
                  <c:v>1.0875227366956775E-2</c:v>
                </c:pt>
                <c:pt idx="86">
                  <c:v>1.0278872337526328E-2</c:v>
                </c:pt>
                <c:pt idx="87">
                  <c:v>9.8048616863949944E-3</c:v>
                </c:pt>
                <c:pt idx="88">
                  <c:v>9.4459771329990054E-3</c:v>
                </c:pt>
                <c:pt idx="89">
                  <c:v>9.1979012757013555E-3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'Function Resolution'!$BI$9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Resolution'!$BI$10:$BI$99</c:f>
              <c:numCache>
                <c:formatCode>0.00E+00</c:formatCode>
                <c:ptCount val="90"/>
                <c:pt idx="0">
                  <c:v>0.20905100086901127</c:v>
                </c:pt>
                <c:pt idx="1">
                  <c:v>0.19354864914271735</c:v>
                </c:pt>
                <c:pt idx="2">
                  <c:v>0.18139859339850004</c:v>
                </c:pt>
                <c:pt idx="3">
                  <c:v>0.17204197336443033</c:v>
                </c:pt>
                <c:pt idx="4">
                  <c:v>0.16503206398199657</c:v>
                </c:pt>
                <c:pt idx="5">
                  <c:v>0.16001514431567809</c:v>
                </c:pt>
                <c:pt idx="6">
                  <c:v>0.15671260232112424</c:v>
                </c:pt>
                <c:pt idx="7">
                  <c:v>0.15490540368349889</c:v>
                </c:pt>
                <c:pt idx="8">
                  <c:v>0.1544211129417663</c:v>
                </c:pt>
                <c:pt idx="9">
                  <c:v>0.15512324387876003</c:v>
                </c:pt>
                <c:pt idx="10">
                  <c:v>0.15690257739933225</c:v>
                </c:pt>
                <c:pt idx="11">
                  <c:v>0.15967007643716816</c:v>
                </c:pt>
                <c:pt idx="12">
                  <c:v>0.16335107400465784</c:v>
                </c:pt>
                <c:pt idx="13">
                  <c:v>0.16788047501334777</c:v>
                </c:pt>
                <c:pt idx="14">
                  <c:v>0.17319877737961753</c:v>
                </c:pt>
                <c:pt idx="15">
                  <c:v>0.17924877551376883</c:v>
                </c:pt>
                <c:pt idx="16">
                  <c:v>0.18597285656833629</c:v>
                </c:pt>
                <c:pt idx="17">
                  <c:v>0.19331083586991366</c:v>
                </c:pt>
                <c:pt idx="18">
                  <c:v>0.20119830276369421</c:v>
                </c:pt>
                <c:pt idx="19">
                  <c:v>0.2095654621336106</c:v>
                </c:pt>
                <c:pt idx="20">
                  <c:v>0.21833646102040666</c:v>
                </c:pt>
                <c:pt idx="21">
                  <c:v>0.22742918543288249</c:v>
                </c:pt>
                <c:pt idx="22">
                  <c:v>0.23675550156474112</c:v>
                </c:pt>
                <c:pt idx="23">
                  <c:v>0.24622190062100757</c:v>
                </c:pt>
                <c:pt idx="24">
                  <c:v>0.25573049008091914</c:v>
                </c:pt>
                <c:pt idx="25">
                  <c:v>0.2651802592752876</c:v>
                </c:pt>
                <c:pt idx="26">
                  <c:v>0.27446853612267313</c:v>
                </c:pt>
                <c:pt idx="27">
                  <c:v>0.28349254659120271</c:v>
                </c:pt>
                <c:pt idx="28">
                  <c:v>0.29215098988072291</c:v>
                </c:pt>
                <c:pt idx="29">
                  <c:v>0.30034555041314198</c:v>
                </c:pt>
                <c:pt idx="30">
                  <c:v>0.30798228151859891</c:v>
                </c:pt>
                <c:pt idx="31">
                  <c:v>0.31497281355265005</c:v>
                </c:pt>
                <c:pt idx="32">
                  <c:v>0.32123535902747352</c:v>
                </c:pt>
                <c:pt idx="33">
                  <c:v>0.32669550708742384</c:v>
                </c:pt>
                <c:pt idx="34">
                  <c:v>0.33128681744355659</c:v>
                </c:pt>
                <c:pt idx="35">
                  <c:v>0.33495123828110263</c:v>
                </c:pt>
                <c:pt idx="36">
                  <c:v>0.33763938278032557</c:v>
                </c:pt>
                <c:pt idx="37">
                  <c:v>0.33931070438330457</c:v>
                </c:pt>
                <c:pt idx="38">
                  <c:v>0.33993361188095594</c:v>
                </c:pt>
                <c:pt idx="39">
                  <c:v>0.3394855621956589</c:v>
                </c:pt>
                <c:pt idx="40">
                  <c:v>0.33795316200755954</c:v>
                </c:pt>
                <c:pt idx="41">
                  <c:v>0.3353322998307347</c:v>
                </c:pt>
                <c:pt idx="42">
                  <c:v>0.33162831854141533</c:v>
                </c:pt>
                <c:pt idx="43">
                  <c:v>0.32685622546292908</c:v>
                </c:pt>
                <c:pt idx="44">
                  <c:v>0.32104092371773324</c:v>
                </c:pt>
                <c:pt idx="45">
                  <c:v>0.31421743552280396</c:v>
                </c:pt>
                <c:pt idx="46">
                  <c:v>0.30643107638065742</c:v>
                </c:pt>
                <c:pt idx="47">
                  <c:v>0.29773752975949341</c:v>
                </c:pt>
                <c:pt idx="48">
                  <c:v>0.28820276599475575</c:v>
                </c:pt>
                <c:pt idx="49">
                  <c:v>0.27790274790651665</c:v>
                </c:pt>
                <c:pt idx="50">
                  <c:v>0.26692286998831305</c:v>
                </c:pt>
                <c:pt idx="51">
                  <c:v>0.25535708861478551</c:v>
                </c:pt>
                <c:pt idx="52">
                  <c:v>0.24330671760935127</c:v>
                </c:pt>
                <c:pt idx="53">
                  <c:v>0.23087888602780537</c:v>
                </c:pt>
                <c:pt idx="54">
                  <c:v>0.21818468160398413</c:v>
                </c:pt>
                <c:pt idx="55">
                  <c:v>0.2053370315845103</c:v>
                </c:pt>
                <c:pt idx="56">
                  <c:v>0.19244839962492732</c:v>
                </c:pt>
                <c:pt idx="57">
                  <c:v>0.1796283997341912</c:v>
                </c:pt>
                <c:pt idx="58">
                  <c:v>0.16698144287448008</c:v>
                </c:pt>
                <c:pt idx="59">
                  <c:v>0.15460453645158681</c:v>
                </c:pt>
                <c:pt idx="60">
                  <c:v>0.14258535049255003</c:v>
                </c:pt>
                <c:pt idx="61">
                  <c:v>0.13100064720615401</c:v>
                </c:pt>
                <c:pt idx="62">
                  <c:v>0.11991514473179965</c:v>
                </c:pt>
                <c:pt idx="63">
                  <c:v>0.10938085425249743</c:v>
                </c:pt>
                <c:pt idx="64">
                  <c:v>9.9436895993060229E-2</c:v>
                </c:pt>
                <c:pt idx="65">
                  <c:v>9.0109767708671337E-2</c:v>
                </c:pt>
                <c:pt idx="66">
                  <c:v>8.1414012320969981E-2</c:v>
                </c:pt>
                <c:pt idx="67">
                  <c:v>7.3353211640424576E-2</c:v>
                </c:pt>
                <c:pt idx="68">
                  <c:v>6.5921221705977279E-2</c:v>
                </c:pt>
                <c:pt idx="69">
                  <c:v>5.9103562097044322E-2</c:v>
                </c:pt>
                <c:pt idx="70">
                  <c:v>5.2878875597536457E-2</c:v>
                </c:pt>
                <c:pt idx="71">
                  <c:v>4.722038415538956E-2</c:v>
                </c:pt>
                <c:pt idx="72">
                  <c:v>4.2097280244149764E-2</c:v>
                </c:pt>
                <c:pt idx="73">
                  <c:v>3.7476007590431182E-2</c:v>
                </c:pt>
                <c:pt idx="74">
                  <c:v>3.3321400141251206E-2</c:v>
                </c:pt>
                <c:pt idx="75">
                  <c:v>2.9597661862674915E-2</c:v>
                </c:pt>
                <c:pt idx="76">
                  <c:v>2.6269181675332931E-2</c:v>
                </c:pt>
                <c:pt idx="77">
                  <c:v>2.3301187137819111E-2</c:v>
                </c:pt>
                <c:pt idx="78">
                  <c:v>2.0660247312490148E-2</c:v>
                </c:pt>
                <c:pt idx="79">
                  <c:v>1.8314639756618335E-2</c:v>
                </c:pt>
                <c:pt idx="80">
                  <c:v>1.6234599091552532E-2</c:v>
                </c:pt>
                <c:pt idx="81">
                  <c:v>1.439246550069366E-2</c:v>
                </c:pt>
                <c:pt idx="82">
                  <c:v>1.2762751192374461E-2</c:v>
                </c:pt>
                <c:pt idx="83">
                  <c:v>1.1322141705583101E-2</c:v>
                </c:pt>
                <c:pt idx="84">
                  <c:v>1.0049447252204359E-2</c:v>
                </c:pt>
                <c:pt idx="85">
                  <c:v>8.9255173342116557E-3</c:v>
                </c:pt>
                <c:pt idx="86">
                  <c:v>7.9331298410884529E-3</c:v>
                </c:pt>
                <c:pt idx="87">
                  <c:v>7.0568638582030364E-3</c:v>
                </c:pt>
                <c:pt idx="88">
                  <c:v>6.2829635897414795E-3</c:v>
                </c:pt>
                <c:pt idx="89">
                  <c:v>5.5991991709932118E-3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358736"/>
        <c:axId val="349359296"/>
      </c:lineChart>
      <c:catAx>
        <c:axId val="34935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59296"/>
        <c:crosses val="autoZero"/>
        <c:auto val="1"/>
        <c:lblAlgn val="ctr"/>
        <c:lblOffset val="100"/>
        <c:noMultiLvlLbl val="0"/>
      </c:catAx>
      <c:valAx>
        <c:axId val="3493592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5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Female Highly Data and Function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842445993902153E-2"/>
          <c:y val="0.19263026386260201"/>
          <c:w val="0.9434277928248751"/>
          <c:h val="0.74663293071287529"/>
        </c:manualLayout>
      </c:layout>
      <c:lineChart>
        <c:grouping val="standard"/>
        <c:varyColors val="0"/>
        <c:ser>
          <c:idx val="0"/>
          <c:order val="0"/>
          <c:tx>
            <c:strRef>
              <c:f>'Function Resolution'!$BJ$9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Resolution'!$BJ$10:$BJ$99</c:f>
              <c:numCache>
                <c:formatCode>0.00%</c:formatCode>
                <c:ptCount val="90"/>
                <c:pt idx="0">
                  <c:v>6.0606060606060608E-2</c:v>
                </c:pt>
                <c:pt idx="1">
                  <c:v>1.7543859649122806E-2</c:v>
                </c:pt>
                <c:pt idx="2">
                  <c:v>3.2786885245901641E-2</c:v>
                </c:pt>
                <c:pt idx="3">
                  <c:v>2.8985507246376812E-2</c:v>
                </c:pt>
                <c:pt idx="4">
                  <c:v>8.0645161290322578E-2</c:v>
                </c:pt>
                <c:pt idx="5">
                  <c:v>0.05</c:v>
                </c:pt>
                <c:pt idx="6">
                  <c:v>8.2191780821917804E-2</c:v>
                </c:pt>
                <c:pt idx="7">
                  <c:v>1.5873015873015872E-2</c:v>
                </c:pt>
                <c:pt idx="8">
                  <c:v>0</c:v>
                </c:pt>
                <c:pt idx="9">
                  <c:v>2.2222222222222223E-2</c:v>
                </c:pt>
                <c:pt idx="10">
                  <c:v>0</c:v>
                </c:pt>
                <c:pt idx="11">
                  <c:v>2.1739130434782608E-2</c:v>
                </c:pt>
                <c:pt idx="12">
                  <c:v>0.11764705882352941</c:v>
                </c:pt>
                <c:pt idx="13">
                  <c:v>0.1111111111111111</c:v>
                </c:pt>
                <c:pt idx="14">
                  <c:v>0.16071428571428573</c:v>
                </c:pt>
                <c:pt idx="15">
                  <c:v>0.18</c:v>
                </c:pt>
                <c:pt idx="16">
                  <c:v>0.25</c:v>
                </c:pt>
                <c:pt idx="17">
                  <c:v>0.23636363636363636</c:v>
                </c:pt>
                <c:pt idx="18">
                  <c:v>0.26865671641791045</c:v>
                </c:pt>
                <c:pt idx="19">
                  <c:v>0.24242424242424243</c:v>
                </c:pt>
                <c:pt idx="20">
                  <c:v>0.22950819672131148</c:v>
                </c:pt>
                <c:pt idx="21">
                  <c:v>0.34782608695652173</c:v>
                </c:pt>
                <c:pt idx="22">
                  <c:v>0.31343283582089554</c:v>
                </c:pt>
                <c:pt idx="23">
                  <c:v>0.21875</c:v>
                </c:pt>
                <c:pt idx="24">
                  <c:v>0.234375</c:v>
                </c:pt>
                <c:pt idx="25">
                  <c:v>0.24615384615384617</c:v>
                </c:pt>
                <c:pt idx="26">
                  <c:v>0.14130434782608695</c:v>
                </c:pt>
                <c:pt idx="27">
                  <c:v>0.23943661971830985</c:v>
                </c:pt>
                <c:pt idx="28">
                  <c:v>0.22972972972972974</c:v>
                </c:pt>
                <c:pt idx="29">
                  <c:v>0.22058823529411764</c:v>
                </c:pt>
                <c:pt idx="30">
                  <c:v>0.31578947368421051</c:v>
                </c:pt>
                <c:pt idx="31">
                  <c:v>0.23529411764705882</c:v>
                </c:pt>
                <c:pt idx="32">
                  <c:v>0.20689655172413793</c:v>
                </c:pt>
                <c:pt idx="33">
                  <c:v>0.28749999999999998</c:v>
                </c:pt>
                <c:pt idx="34">
                  <c:v>0.21951219512195122</c:v>
                </c:pt>
                <c:pt idx="35">
                  <c:v>0.16455696202531644</c:v>
                </c:pt>
                <c:pt idx="36">
                  <c:v>0.21518987341772153</c:v>
                </c:pt>
                <c:pt idx="37">
                  <c:v>0.2558139534883721</c:v>
                </c:pt>
                <c:pt idx="38">
                  <c:v>0.32432432432432434</c:v>
                </c:pt>
                <c:pt idx="39">
                  <c:v>0.28947368421052633</c:v>
                </c:pt>
                <c:pt idx="40">
                  <c:v>0.23749999999999999</c:v>
                </c:pt>
                <c:pt idx="41">
                  <c:v>0.24390243902439024</c:v>
                </c:pt>
                <c:pt idx="42">
                  <c:v>0.26250000000000001</c:v>
                </c:pt>
                <c:pt idx="43">
                  <c:v>0.27450980392156865</c:v>
                </c:pt>
                <c:pt idx="44">
                  <c:v>0.27500000000000002</c:v>
                </c:pt>
                <c:pt idx="45">
                  <c:v>0.40229885057471265</c:v>
                </c:pt>
                <c:pt idx="46">
                  <c:v>0.2839506172839506</c:v>
                </c:pt>
                <c:pt idx="47">
                  <c:v>0.36585365853658536</c:v>
                </c:pt>
                <c:pt idx="48">
                  <c:v>0.2857142857142857</c:v>
                </c:pt>
                <c:pt idx="49">
                  <c:v>0.26470588235294118</c:v>
                </c:pt>
                <c:pt idx="50">
                  <c:v>0.34285714285714286</c:v>
                </c:pt>
                <c:pt idx="51">
                  <c:v>0.20895522388059701</c:v>
                </c:pt>
                <c:pt idx="52">
                  <c:v>0.27272727272727271</c:v>
                </c:pt>
                <c:pt idx="53">
                  <c:v>0.15942028985507245</c:v>
                </c:pt>
                <c:pt idx="54">
                  <c:v>0.1076923076923077</c:v>
                </c:pt>
                <c:pt idx="55">
                  <c:v>7.6923076923076927E-2</c:v>
                </c:pt>
                <c:pt idx="56">
                  <c:v>0.13513513513513514</c:v>
                </c:pt>
                <c:pt idx="57">
                  <c:v>0.13235294117647059</c:v>
                </c:pt>
                <c:pt idx="58">
                  <c:v>3.7499999999999999E-2</c:v>
                </c:pt>
                <c:pt idx="59">
                  <c:v>4.6875E-2</c:v>
                </c:pt>
                <c:pt idx="60">
                  <c:v>0.10465116279069768</c:v>
                </c:pt>
                <c:pt idx="61">
                  <c:v>6.3492063492063489E-2</c:v>
                </c:pt>
                <c:pt idx="62">
                  <c:v>0.11290322580645161</c:v>
                </c:pt>
                <c:pt idx="63">
                  <c:v>0.1111111111111111</c:v>
                </c:pt>
                <c:pt idx="64">
                  <c:v>3.3898305084745763E-2</c:v>
                </c:pt>
                <c:pt idx="65">
                  <c:v>1.3698630136986301E-2</c:v>
                </c:pt>
                <c:pt idx="66">
                  <c:v>3.7735849056603772E-2</c:v>
                </c:pt>
                <c:pt idx="67">
                  <c:v>4.6153846153846156E-2</c:v>
                </c:pt>
                <c:pt idx="68">
                  <c:v>1.6666666666666666E-2</c:v>
                </c:pt>
                <c:pt idx="69">
                  <c:v>0</c:v>
                </c:pt>
                <c:pt idx="70">
                  <c:v>0</c:v>
                </c:pt>
                <c:pt idx="71">
                  <c:v>2.2727272727272728E-2</c:v>
                </c:pt>
                <c:pt idx="72">
                  <c:v>2.2222222222222223E-2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'Function Resolution'!$BK$9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Resolution'!$BK$10:$BK$99</c:f>
              <c:numCache>
                <c:formatCode>General</c:formatCode>
                <c:ptCount val="90"/>
                <c:pt idx="0">
                  <c:v>0.21309230931405199</c:v>
                </c:pt>
                <c:pt idx="1">
                  <c:v>0.21159560840275035</c:v>
                </c:pt>
                <c:pt idx="2">
                  <c:v>0.21010661305742903</c:v>
                </c:pt>
                <c:pt idx="3">
                  <c:v>0.20862532308264303</c:v>
                </c:pt>
                <c:pt idx="4">
                  <c:v>0.20715173767112988</c:v>
                </c:pt>
                <c:pt idx="5">
                  <c:v>0.2056858554102485</c:v>
                </c:pt>
                <c:pt idx="6">
                  <c:v>0.20422767428846236</c:v>
                </c:pt>
                <c:pt idx="7">
                  <c:v>0.2027771917018652</c:v>
                </c:pt>
                <c:pt idx="8">
                  <c:v>0.20133440446074649</c:v>
                </c:pt>
                <c:pt idx="9">
                  <c:v>0.1998993087961945</c:v>
                </c:pt>
                <c:pt idx="10">
                  <c:v>0.19847190036673418</c:v>
                </c:pt>
                <c:pt idx="11">
                  <c:v>0.19705217426499735</c:v>
                </c:pt>
                <c:pt idx="12">
                  <c:v>0.19564012502442374</c:v>
                </c:pt>
                <c:pt idx="13">
                  <c:v>0.19423574662598939</c:v>
                </c:pt>
                <c:pt idx="14">
                  <c:v>0.19283903250496062</c:v>
                </c:pt>
                <c:pt idx="15">
                  <c:v>0.1914499755576716</c:v>
                </c:pt>
                <c:pt idx="16">
                  <c:v>0.19006856814832271</c:v>
                </c:pt>
                <c:pt idx="17">
                  <c:v>0.18869480211579762</c:v>
                </c:pt>
                <c:pt idx="18">
                  <c:v>0.18732866878049745</c:v>
                </c:pt>
                <c:pt idx="19">
                  <c:v>0.18597015895118857</c:v>
                </c:pt>
                <c:pt idx="20">
                  <c:v>0.18461926293186362</c:v>
                </c:pt>
                <c:pt idx="21">
                  <c:v>0.18327597052861225</c:v>
                </c:pt>
                <c:pt idx="22">
                  <c:v>0.18194027105649985</c:v>
                </c:pt>
                <c:pt idx="23">
                  <c:v>0.18061215334645322</c:v>
                </c:pt>
                <c:pt idx="24">
                  <c:v>0.17929160575214939</c:v>
                </c:pt>
                <c:pt idx="25">
                  <c:v>0.17797861615690749</c:v>
                </c:pt>
                <c:pt idx="26">
                  <c:v>0.17667317198058013</c:v>
                </c:pt>
                <c:pt idx="27">
                  <c:v>0.17537526018644378</c:v>
                </c:pt>
                <c:pt idx="28">
                  <c:v>0.17408486728808514</c:v>
                </c:pt>
                <c:pt idx="29">
                  <c:v>0.17280197935628266</c:v>
                </c:pt>
                <c:pt idx="30">
                  <c:v>0.17152658202588039</c:v>
                </c:pt>
                <c:pt idx="31">
                  <c:v>0.17025866050265354</c:v>
                </c:pt>
                <c:pt idx="32">
                  <c:v>0.16899819957016285</c:v>
                </c:pt>
                <c:pt idx="33">
                  <c:v>0.16774518359659707</c:v>
                </c:pt>
                <c:pt idx="34">
                  <c:v>0.16649959654160165</c:v>
                </c:pt>
                <c:pt idx="35">
                  <c:v>0.1652614219630911</c:v>
                </c:pt>
                <c:pt idx="36">
                  <c:v>0.16403064302404524</c:v>
                </c:pt>
                <c:pt idx="37">
                  <c:v>0.16280724249928591</c:v>
                </c:pt>
                <c:pt idx="38">
                  <c:v>0.16159120278223388</c:v>
                </c:pt>
                <c:pt idx="39">
                  <c:v>0.16038250589164407</c:v>
                </c:pt>
                <c:pt idx="40">
                  <c:v>0.15918113347831767</c:v>
                </c:pt>
                <c:pt idx="41">
                  <c:v>0.15798706683178945</c:v>
                </c:pt>
                <c:pt idx="42">
                  <c:v>0.15680028688698958</c:v>
                </c:pt>
                <c:pt idx="43">
                  <c:v>0.15562077423087783</c:v>
                </c:pt>
                <c:pt idx="44">
                  <c:v>0.15444850910904959</c:v>
                </c:pt>
                <c:pt idx="45">
                  <c:v>0.15328347143231175</c:v>
                </c:pt>
                <c:pt idx="46">
                  <c:v>0.15212564078322777</c:v>
                </c:pt>
                <c:pt idx="47">
                  <c:v>0.15097499642263038</c:v>
                </c:pt>
                <c:pt idx="48">
                  <c:v>0.14983151729610092</c:v>
                </c:pt>
                <c:pt idx="49">
                  <c:v>0.14869518204041413</c:v>
                </c:pt>
                <c:pt idx="50">
                  <c:v>0.1475659689899472</c:v>
                </c:pt>
                <c:pt idx="51">
                  <c:v>0.14644385618305242</c:v>
                </c:pt>
                <c:pt idx="52">
                  <c:v>0.14532882136839162</c:v>
                </c:pt>
                <c:pt idx="53">
                  <c:v>0.1442208420112322</c:v>
                </c:pt>
                <c:pt idx="54">
                  <c:v>0.14311989529970351</c:v>
                </c:pt>
                <c:pt idx="55">
                  <c:v>0.14202595815101213</c:v>
                </c:pt>
                <c:pt idx="56">
                  <c:v>0.14093900721761615</c:v>
                </c:pt>
                <c:pt idx="57">
                  <c:v>0.13985901889335683</c:v>
                </c:pt>
                <c:pt idx="58">
                  <c:v>0.13878596931954684</c:v>
                </c:pt>
                <c:pt idx="59">
                  <c:v>0.1377198343910144</c:v>
                </c:pt>
                <c:pt idx="60">
                  <c:v>0.13666058976210305</c:v>
                </c:pt>
                <c:pt idx="61">
                  <c:v>0.13560821085262528</c:v>
                </c:pt>
                <c:pt idx="62">
                  <c:v>0.13456267285377016</c:v>
                </c:pt>
                <c:pt idx="63">
                  <c:v>0.13352395073396373</c:v>
                </c:pt>
                <c:pt idx="64">
                  <c:v>0.13249201924468204</c:v>
                </c:pt>
                <c:pt idx="65">
                  <c:v>0.13146685292621557</c:v>
                </c:pt>
                <c:pt idx="66">
                  <c:v>0.130448426113385</c:v>
                </c:pt>
                <c:pt idx="67">
                  <c:v>0.12943671294120745</c:v>
                </c:pt>
                <c:pt idx="68">
                  <c:v>0.12843168735051244</c:v>
                </c:pt>
                <c:pt idx="69">
                  <c:v>0.12743332309350794</c:v>
                </c:pt>
                <c:pt idx="70">
                  <c:v>0.1264415937392947</c:v>
                </c:pt>
                <c:pt idx="71">
                  <c:v>0.12545647267932949</c:v>
                </c:pt>
                <c:pt idx="72">
                  <c:v>0.12447793313283634</c:v>
                </c:pt>
                <c:pt idx="73">
                  <c:v>0.12350594815216551</c:v>
                </c:pt>
                <c:pt idx="74">
                  <c:v>0.12254049062809955</c:v>
                </c:pt>
                <c:pt idx="75">
                  <c:v>0.12158153329510642</c:v>
                </c:pt>
                <c:pt idx="76">
                  <c:v>0.12062904873653911</c:v>
                </c:pt>
                <c:pt idx="77">
                  <c:v>0.11968300938978159</c:v>
                </c:pt>
                <c:pt idx="78">
                  <c:v>0.11874338755134067</c:v>
                </c:pt>
                <c:pt idx="79">
                  <c:v>0.11781015538188377</c:v>
                </c:pt>
                <c:pt idx="80">
                  <c:v>0.11688328491122152</c:v>
                </c:pt>
                <c:pt idx="81">
                  <c:v>0.11596274804323665</c:v>
                </c:pt>
                <c:pt idx="82">
                  <c:v>0.11504851656075699</c:v>
                </c:pt>
                <c:pt idx="83">
                  <c:v>0.11414056213037357</c:v>
                </c:pt>
                <c:pt idx="84">
                  <c:v>0.1132388563072039</c:v>
                </c:pt>
                <c:pt idx="85">
                  <c:v>0.1123433705395991</c:v>
                </c:pt>
                <c:pt idx="86">
                  <c:v>0.11145407617379612</c:v>
                </c:pt>
                <c:pt idx="87">
                  <c:v>0.11057094445851393</c:v>
                </c:pt>
                <c:pt idx="88">
                  <c:v>0.10969394654949409</c:v>
                </c:pt>
                <c:pt idx="89">
                  <c:v>0.10882305351398566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'Function Resolution'!$BL$9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Resolution'!$BL$10:$BL$99</c:f>
              <c:numCache>
                <c:formatCode>0.00E+00</c:formatCode>
                <c:ptCount val="90"/>
                <c:pt idx="0">
                  <c:v>2.2405423292829362E-2</c:v>
                </c:pt>
                <c:pt idx="1">
                  <c:v>2.6307665879392449E-2</c:v>
                </c:pt>
                <c:pt idx="2">
                  <c:v>3.0725908746845294E-2</c:v>
                </c:pt>
                <c:pt idx="3">
                  <c:v>3.5694532280398636E-2</c:v>
                </c:pt>
                <c:pt idx="4">
                  <c:v>4.1243516121973751E-2</c:v>
                </c:pt>
                <c:pt idx="5">
                  <c:v>4.739701363901113E-2</c:v>
                </c:pt>
                <c:pt idx="6">
                  <c:v>5.4171926451124612E-2</c:v>
                </c:pt>
                <c:pt idx="7">
                  <c:v>6.1576548273793878E-2</c:v>
                </c:pt>
                <c:pt idx="8">
                  <c:v>6.960935351763195E-2</c:v>
                </c:pt>
                <c:pt idx="9">
                  <c:v>7.8258007019866932E-2</c:v>
                </c:pt>
                <c:pt idx="10">
                  <c:v>8.7498665987250743E-2</c:v>
                </c:pt>
                <c:pt idx="11">
                  <c:v>9.7295633318433522E-2</c:v>
                </c:pt>
                <c:pt idx="12">
                  <c:v>0.1076014033568284</c:v>
                </c:pt>
                <c:pt idx="13">
                  <c:v>0.11835711805526418</c:v>
                </c:pt>
                <c:pt idx="14">
                  <c:v>0.12949342552532447</c:v>
                </c:pt>
                <c:pt idx="15">
                  <c:v>0.1409317065409193</c:v>
                </c:pt>
                <c:pt idx="16">
                  <c:v>0.15258561049387523</c:v>
                </c:pt>
                <c:pt idx="17">
                  <c:v>0.16436282306820346</c:v>
                </c:pt>
                <c:pt idx="18">
                  <c:v>0.17616697542596654</c:v>
                </c:pt>
                <c:pt idx="19">
                  <c:v>0.18789960003252973</c:v>
                </c:pt>
                <c:pt idx="20">
                  <c:v>0.19946204145924815</c:v>
                </c:pt>
                <c:pt idx="21">
                  <c:v>0.21075724072173729</c:v>
                </c:pt>
                <c:pt idx="22">
                  <c:v>0.2216913273445974</c:v>
                </c:pt>
                <c:pt idx="23">
                  <c:v>0.23217497235698945</c:v>
                </c:pt>
                <c:pt idx="24">
                  <c:v>0.24212447567798112</c:v>
                </c:pt>
                <c:pt idx="25">
                  <c:v>0.25146258089154827</c:v>
                </c:pt>
                <c:pt idx="26">
                  <c:v>0.26011902768339973</c:v>
                </c:pt>
                <c:pt idx="27">
                  <c:v>0.26803086617357008</c:v>
                </c:pt>
                <c:pt idx="28">
                  <c:v>0.27514256751748123</c:v>
                </c:pt>
                <c:pt idx="29">
                  <c:v>0.28140597141897178</c:v>
                </c:pt>
                <c:pt idx="30">
                  <c:v>0.28678011391368963</c:v>
                </c:pt>
                <c:pt idx="31">
                  <c:v>0.29123097847960228</c:v>
                </c:pt>
                <c:pt idx="32">
                  <c:v>0.29473121085555454</c:v>
                </c:pt>
                <c:pt idx="33">
                  <c:v>0.29725983354152374</c:v>
                </c:pt>
                <c:pt idx="34">
                  <c:v>0.29880199038579375</c:v>
                </c:pt>
                <c:pt idx="35">
                  <c:v>0.29934874539071121</c:v>
                </c:pt>
                <c:pt idx="36">
                  <c:v>0.29889695321753051</c:v>
                </c:pt>
                <c:pt idx="37">
                  <c:v>0.29744921204898439</c:v>
                </c:pt>
                <c:pt idx="38">
                  <c:v>0.29501390258561666</c:v>
                </c:pt>
                <c:pt idx="39">
                  <c:v>0.29160531005582219</c:v>
                </c:pt>
                <c:pt idx="40">
                  <c:v>0.28724381923428294</c:v>
                </c:pt>
                <c:pt idx="41">
                  <c:v>0.28195616563238252</c:v>
                </c:pt>
                <c:pt idx="42">
                  <c:v>0.27577571934961115</c:v>
                </c:pt>
                <c:pt idx="43">
                  <c:v>0.26874277175340294</c:v>
                </c:pt>
                <c:pt idx="44">
                  <c:v>0.26090478950169416</c:v>
                </c:pt>
                <c:pt idx="45">
                  <c:v>0.2523165958817507</c:v>
                </c:pt>
                <c:pt idx="46">
                  <c:v>0.24304043657128216</c:v>
                </c:pt>
                <c:pt idx="47">
                  <c:v>0.23314588637197861</c:v>
                </c:pt>
                <c:pt idx="48">
                  <c:v>0.22270955586777605</c:v>
                </c:pt>
                <c:pt idx="49">
                  <c:v>0.21181456287463449</c:v>
                </c:pt>
                <c:pt idx="50">
                  <c:v>0.20054974331474104</c:v>
                </c:pt>
                <c:pt idx="51">
                  <c:v>0.18900858976013071</c:v>
                </c:pt>
                <c:pt idx="52">
                  <c:v>0.17728792288439105</c:v>
                </c:pt>
                <c:pt idx="53">
                  <c:v>0.16548632044562581</c:v>
                </c:pt>
                <c:pt idx="54">
                  <c:v>0.15370234868964552</c:v>
                </c:pt>
                <c:pt idx="55">
                  <c:v>0.14203266028516076</c:v>
                </c:pt>
                <c:pt idx="56">
                  <c:v>0.13057003894872948</c:v>
                </c:pt>
                <c:pt idx="57">
                  <c:v>0.11940148173030528</c:v>
                </c:pt>
                <c:pt idx="58">
                  <c:v>0.10860641385810792</c:v>
                </c:pt>
                <c:pt idx="59">
                  <c:v>9.8255127138411821E-2</c:v>
                </c:pt>
                <c:pt idx="60">
                  <c:v>8.840752114492903E-2</c:v>
                </c:pt>
                <c:pt idx="61">
                  <c:v>7.9112207773751275E-2</c:v>
                </c:pt>
                <c:pt idx="62">
                  <c:v>7.0406016027331264E-2</c:v>
                </c:pt>
                <c:pt idx="63">
                  <c:v>6.2313907592480379E-2</c:v>
                </c:pt>
                <c:pt idx="64">
                  <c:v>5.4849287616137332E-2</c:v>
                </c:pt>
                <c:pt idx="65">
                  <c:v>4.8014671636148677E-2</c:v>
                </c:pt>
                <c:pt idx="66">
                  <c:v>4.1802650969040782E-2</c:v>
                </c:pt>
                <c:pt idx="67">
                  <c:v>3.6197086324323231E-2</c:v>
                </c:pt>
                <c:pt idx="68">
                  <c:v>3.1174453493071453E-2</c:v>
                </c:pt>
                <c:pt idx="69">
                  <c:v>2.6705265338108748E-2</c:v>
                </c:pt>
                <c:pt idx="70">
                  <c:v>2.2755500048910901E-2</c:v>
                </c:pt>
                <c:pt idx="71">
                  <c:v>1.9287975363897304E-2</c:v>
                </c:pt>
                <c:pt idx="72">
                  <c:v>1.6263620689365335E-2</c:v>
                </c:pt>
                <c:pt idx="73">
                  <c:v>1.3642612292276063E-2</c:v>
                </c:pt>
                <c:pt idx="74">
                  <c:v>1.1385349757451537E-2</c:v>
                </c:pt>
                <c:pt idx="75">
                  <c:v>9.4532637245191876E-3</c:v>
                </c:pt>
                <c:pt idx="76">
                  <c:v>7.8094549334129923E-3</c:v>
                </c:pt>
                <c:pt idx="77">
                  <c:v>6.4191724979932429E-3</c:v>
                </c:pt>
                <c:pt idx="78">
                  <c:v>5.2501450432012112E-3</c:v>
                </c:pt>
                <c:pt idx="79">
                  <c:v>4.2727820222212397E-3</c:v>
                </c:pt>
                <c:pt idx="80">
                  <c:v>3.4602644402963413E-3</c:v>
                </c:pt>
                <c:pt idx="81">
                  <c:v>2.7885446783256032E-3</c:v>
                </c:pt>
                <c:pt idx="82">
                  <c:v>2.236274474706756E-3</c:v>
                </c:pt>
                <c:pt idx="83">
                  <c:v>1.7846787121428859E-3</c:v>
                </c:pt>
                <c:pt idx="84">
                  <c:v>1.4173907520445717E-3</c:v>
                </c:pt>
                <c:pt idx="85">
                  <c:v>1.1202628980014951E-3</c:v>
                </c:pt>
                <c:pt idx="86">
                  <c:v>8.8116333513082632E-4</c:v>
                </c:pt>
                <c:pt idx="87">
                  <c:v>6.8976871879171148E-4</c:v>
                </c:pt>
                <c:pt idx="88">
                  <c:v>5.3735956635598105E-4</c:v>
                </c:pt>
                <c:pt idx="89">
                  <c:v>4.1662379625891901E-4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'Function Resolution'!$BM$9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Resolution'!$BM$10:$BM$99</c:f>
              <c:numCache>
                <c:formatCode>0.00E+00</c:formatCode>
                <c:ptCount val="90"/>
                <c:pt idx="0">
                  <c:v>3.4850400011030784E-2</c:v>
                </c:pt>
                <c:pt idx="1">
                  <c:v>3.8653358002652717E-2</c:v>
                </c:pt>
                <c:pt idx="2">
                  <c:v>4.2811864042447974E-2</c:v>
                </c:pt>
                <c:pt idx="3">
                  <c:v>4.73456587846907E-2</c:v>
                </c:pt>
                <c:pt idx="4">
                  <c:v>5.2272980219565002E-2</c:v>
                </c:pt>
                <c:pt idx="5">
                  <c:v>5.7610002057159819E-2</c:v>
                </c:pt>
                <c:pt idx="6">
                  <c:v>6.3370229324441557E-2</c:v>
                </c:pt>
                <c:pt idx="7">
                  <c:v>6.9563864165028799E-2</c:v>
                </c:pt>
                <c:pt idx="8">
                  <c:v>7.6197158633949894E-2</c:v>
                </c:pt>
                <c:pt idx="9">
                  <c:v>8.3271774852083924E-2</c:v>
                </c:pt>
                <c:pt idx="10">
                  <c:v>9.0784175904766631E-2</c:v>
                </c:pt>
                <c:pt idx="11">
                  <c:v>9.8725072988340337E-2</c:v>
                </c:pt>
                <c:pt idx="12">
                  <c:v>0.10707895518818666</c:v>
                </c:pt>
                <c:pt idx="13">
                  <c:v>0.1158237276228425</c:v>
                </c:pt>
                <c:pt idx="14">
                  <c:v>0.12493048131647964</c:v>
                </c:pt>
                <c:pt idx="15">
                  <c:v>0.13436341400762614</c:v>
                </c:pt>
                <c:pt idx="16">
                  <c:v>0.14407991527391961</c:v>
                </c:pt>
                <c:pt idx="17">
                  <c:v>0.15403082213989103</c:v>
                </c:pt>
                <c:pt idx="18">
                  <c:v>0.16416084319732169</c:v>
                </c:pt>
                <c:pt idx="19">
                  <c:v>0.1744091408021842</c:v>
                </c:pt>
                <c:pt idx="20">
                  <c:v>0.18471005279442088</c:v>
                </c:pt>
                <c:pt idx="21">
                  <c:v>0.19499392809887031</c:v>
                </c:pt>
                <c:pt idx="22">
                  <c:v>0.20518804511724498</c:v>
                </c:pt>
                <c:pt idx="23">
                  <c:v>0.21521757847784131</c:v>
                </c:pt>
                <c:pt idx="24">
                  <c:v>0.22500657873984753</c:v>
                </c:pt>
                <c:pt idx="25">
                  <c:v>0.23447893109664578</c:v>
                </c:pt>
                <c:pt idx="26">
                  <c:v>0.24355926281058579</c:v>
                </c:pt>
                <c:pt idx="27">
                  <c:v>0.25217377467450391</c:v>
                </c:pt>
                <c:pt idx="28">
                  <c:v>0.26025097873120973</c:v>
                </c:pt>
                <c:pt idx="29">
                  <c:v>0.26772233221876407</c:v>
                </c:pt>
                <c:pt idx="30">
                  <c:v>0.27452276566849593</c:v>
                </c:pt>
                <c:pt idx="31">
                  <c:v>0.28059111073650927</c:v>
                </c:pt>
                <c:pt idx="32">
                  <c:v>0.28587044025983688</c:v>
                </c:pt>
                <c:pt idx="33">
                  <c:v>0.29030833886654211</c:v>
                </c:pt>
                <c:pt idx="34">
                  <c:v>0.29385712701495742</c:v>
                </c:pt>
                <c:pt idx="35">
                  <c:v>0.29647406446261942</c:v>
                </c:pt>
                <c:pt idx="36">
                  <c:v>0.29812156080482866</c:v>
                </c:pt>
                <c:pt idx="37">
                  <c:v>0.29876742083894781</c:v>
                </c:pt>
                <c:pt idx="38">
                  <c:v>0.2983851510603151</c:v>
                </c:pt>
                <c:pt idx="39">
                  <c:v>0.29695435050223645</c:v>
                </c:pt>
                <c:pt idx="40">
                  <c:v>0.29446120426968819</c:v>
                </c:pt>
                <c:pt idx="41">
                  <c:v>0.290899091310374</c:v>
                </c:pt>
                <c:pt idx="42">
                  <c:v>0.28626930902029313</c:v>
                </c:pt>
                <c:pt idx="43">
                  <c:v>0.28058190602449162</c:v>
                </c:pt>
                <c:pt idx="44">
                  <c:v>0.27385660084652425</c:v>
                </c:pt>
                <c:pt idx="45">
                  <c:v>0.26612374834159308</c:v>
                </c:pt>
                <c:pt idx="46">
                  <c:v>0.25742529823120003</c:v>
                </c:pt>
                <c:pt idx="47">
                  <c:v>0.24781567184856601</c:v>
                </c:pt>
                <c:pt idx="48">
                  <c:v>0.23736246590310386</c:v>
                </c:pt>
                <c:pt idx="49">
                  <c:v>0.22614687798115876</c:v>
                </c:pt>
                <c:pt idx="50">
                  <c:v>0.21426374049443225</c:v>
                </c:pt>
                <c:pt idx="51">
                  <c:v>0.20182105108760695</c:v>
                </c:pt>
                <c:pt idx="52">
                  <c:v>0.18893890122518198</c:v>
                </c:pt>
                <c:pt idx="53">
                  <c:v>0.17574773310486116</c:v>
                </c:pt>
                <c:pt idx="54">
                  <c:v>0.16238589890198535</c:v>
                </c:pt>
                <c:pt idx="55">
                  <c:v>0.14899655396926983</c:v>
                </c:pt>
                <c:pt idx="56">
                  <c:v>0.13572398244114967</c:v>
                </c:pt>
                <c:pt idx="57">
                  <c:v>0.12270952229085125</c:v>
                </c:pt>
                <c:pt idx="58">
                  <c:v>0.11008731769638598</c:v>
                </c:pt>
                <c:pt idx="59">
                  <c:v>9.7980169385140994E-2</c:v>
                </c:pt>
                <c:pt idx="60">
                  <c:v>8.649576963188936E-2</c:v>
                </c:pt>
                <c:pt idx="61">
                  <c:v>7.5723592463283931E-2</c:v>
                </c:pt>
                <c:pt idx="62">
                  <c:v>6.5732661135850717E-2</c:v>
                </c:pt>
                <c:pt idx="63">
                  <c:v>5.6570339479129171E-2</c:v>
                </c:pt>
                <c:pt idx="64">
                  <c:v>4.8262201429588952E-2</c:v>
                </c:pt>
                <c:pt idx="65">
                  <c:v>4.0812937072740661E-2</c:v>
                </c:pt>
                <c:pt idx="66">
                  <c:v>3.4208167015590138E-2</c:v>
                </c:pt>
                <c:pt idx="67">
                  <c:v>2.8416970801080695E-2</c:v>
                </c:pt>
                <c:pt idx="68">
                  <c:v>2.3394895977043431E-2</c:v>
                </c:pt>
                <c:pt idx="69">
                  <c:v>1.9087203995401422E-2</c:v>
                </c:pt>
                <c:pt idx="70">
                  <c:v>1.5432124448556319E-2</c:v>
                </c:pt>
                <c:pt idx="71">
                  <c:v>1.236392410245086E-2</c:v>
                </c:pt>
                <c:pt idx="72">
                  <c:v>9.8156440441424155E-3</c:v>
                </c:pt>
                <c:pt idx="73">
                  <c:v>7.7214093464842591E-3</c:v>
                </c:pt>
                <c:pt idx="74">
                  <c:v>6.018264518055939E-3</c:v>
                </c:pt>
                <c:pt idx="75">
                  <c:v>4.6475300923336498E-3</c:v>
                </c:pt>
                <c:pt idx="76">
                  <c:v>3.5557084778991251E-3</c:v>
                </c:pt>
                <c:pt idx="77">
                  <c:v>2.6949898849112342E-3</c:v>
                </c:pt>
                <c:pt idx="78">
                  <c:v>2.0234223424361532E-3</c:v>
                </c:pt>
                <c:pt idx="79">
                  <c:v>1.5048149452377721E-3</c:v>
                </c:pt>
                <c:pt idx="80">
                  <c:v>1.1084423282440613E-3</c:v>
                </c:pt>
                <c:pt idx="81">
                  <c:v>8.0861282516782773E-4</c:v>
                </c:pt>
                <c:pt idx="82">
                  <c:v>5.8415451759920387E-4</c:v>
                </c:pt>
                <c:pt idx="83">
                  <c:v>4.1786382703585308E-4</c:v>
                </c:pt>
                <c:pt idx="84">
                  <c:v>2.959515216319067E-4</c:v>
                </c:pt>
                <c:pt idx="85">
                  <c:v>2.0751176247035718E-4</c:v>
                </c:pt>
                <c:pt idx="86">
                  <c:v>1.4403158502930804E-4</c:v>
                </c:pt>
                <c:pt idx="87">
                  <c:v>9.8951259617777765E-5</c:v>
                </c:pt>
                <c:pt idx="88">
                  <c:v>6.728038751027683E-5</c:v>
                </c:pt>
                <c:pt idx="89">
                  <c:v>4.5270331611210576E-5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'Function Resolution'!$BN$9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Resolution'!$BN$10:$BN$99</c:f>
              <c:numCache>
                <c:formatCode>0.00E+00</c:formatCode>
                <c:ptCount val="90"/>
                <c:pt idx="0">
                  <c:v>1.8009172610414851E-2</c:v>
                </c:pt>
                <c:pt idx="1">
                  <c:v>2.3021960715176558E-2</c:v>
                </c:pt>
                <c:pt idx="2">
                  <c:v>2.8889603935741717E-2</c:v>
                </c:pt>
                <c:pt idx="3">
                  <c:v>3.5621158682850734E-2</c:v>
                </c:pt>
                <c:pt idx="4">
                  <c:v>4.3197203359351059E-2</c:v>
                </c:pt>
                <c:pt idx="5">
                  <c:v>5.156989620464511E-2</c:v>
                </c:pt>
                <c:pt idx="6">
                  <c:v>6.0665165403777081E-2</c:v>
                </c:pt>
                <c:pt idx="7">
                  <c:v>7.0386750275827359E-2</c:v>
                </c:pt>
                <c:pt idx="8">
                  <c:v>8.0621602655729166E-2</c:v>
                </c:pt>
                <c:pt idx="9">
                  <c:v>9.1246039354193273E-2</c:v>
                </c:pt>
                <c:pt idx="10">
                  <c:v>0.10213202016472554</c:v>
                </c:pt>
                <c:pt idx="11">
                  <c:v>0.11315299906483538</c:v>
                </c:pt>
                <c:pt idx="12">
                  <c:v>0.12418893098621316</c:v>
                </c:pt>
                <c:pt idx="13">
                  <c:v>0.13513017864389881</c:v>
                </c:pt>
                <c:pt idx="14">
                  <c:v>0.14588022218502719</c:v>
                </c:pt>
                <c:pt idx="15">
                  <c:v>0.15635720644931195</c:v>
                </c:pt>
                <c:pt idx="16">
                  <c:v>0.16649445489946615</c:v>
                </c:pt>
                <c:pt idx="17">
                  <c:v>0.17624013397954671</c:v>
                </c:pt>
                <c:pt idx="18">
                  <c:v>0.18555627180754791</c:v>
                </c:pt>
                <c:pt idx="19">
                  <c:v>0.19441732923456828</c:v>
                </c:pt>
                <c:pt idx="20">
                  <c:v>0.20280849869203124</c:v>
                </c:pt>
                <c:pt idx="21">
                  <c:v>0.21072387512937402</c:v>
                </c:pt>
                <c:pt idx="22">
                  <c:v>0.21816461001232385</c:v>
                </c:pt>
                <c:pt idx="23">
                  <c:v>0.22513712800081315</c:v>
                </c:pt>
                <c:pt idx="24">
                  <c:v>0.23165145890880931</c:v>
                </c:pt>
                <c:pt idx="25">
                  <c:v>0.23771971582090934</c:v>
                </c:pt>
                <c:pt idx="26">
                  <c:v>0.24335473382243081</c:v>
                </c:pt>
                <c:pt idx="27">
                  <c:v>0.24856887216980822</c:v>
                </c:pt>
                <c:pt idx="28">
                  <c:v>0.25337297511729756</c:v>
                </c:pt>
                <c:pt idx="29">
                  <c:v>0.25777548220155649</c:v>
                </c:pt>
                <c:pt idx="30">
                  <c:v>0.2617816768046044</c:v>
                </c:pt>
                <c:pt idx="31">
                  <c:v>0.26539306162045295</c:v>
                </c:pt>
                <c:pt idx="32">
                  <c:v>0.26860685072711693</c:v>
                </c:pt>
                <c:pt idx="33">
                  <c:v>0.27141556992959021</c:v>
                </c:pt>
                <c:pt idx="34">
                  <c:v>0.27380675962271589</c:v>
                </c:pt>
                <c:pt idx="35">
                  <c:v>0.27576277745667394</c:v>
                </c:pt>
                <c:pt idx="36">
                  <c:v>0.27726070148444371</c:v>
                </c:pt>
                <c:pt idx="37">
                  <c:v>0.27827233820734887</c:v>
                </c:pt>
                <c:pt idx="38">
                  <c:v>0.27876434403683498</c:v>
                </c:pt>
                <c:pt idx="39">
                  <c:v>0.27869847321210828</c:v>
                </c:pt>
                <c:pt idx="40">
                  <c:v>0.27803197021185261</c:v>
                </c:pt>
                <c:pt idx="41">
                  <c:v>0.27671813019958835</c:v>
                </c:pt>
                <c:pt idx="42">
                  <c:v>0.27470705698810899</c:v>
                </c:pt>
                <c:pt idx="43">
                  <c:v>0.27194665418285963</c:v>
                </c:pt>
                <c:pt idx="44">
                  <c:v>0.26838389109221628</c:v>
                </c:pt>
                <c:pt idx="45">
                  <c:v>0.26396638980795023</c:v>
                </c:pt>
                <c:pt idx="46">
                  <c:v>0.25864438214580543</c:v>
                </c:pt>
                <c:pt idx="47">
                  <c:v>0.2523730827578316</c:v>
                </c:pt>
                <c:pt idx="48">
                  <c:v>0.24511551468897019</c:v>
                </c:pt>
                <c:pt idx="49">
                  <c:v>0.23684580205709579</c:v>
                </c:pt>
                <c:pt idx="50">
                  <c:v>0.22755290679000653</c:v>
                </c:pt>
                <c:pt idx="51">
                  <c:v>0.21724472775082085</c:v>
                </c:pt>
                <c:pt idx="52">
                  <c:v>0.20595239753784969</c:v>
                </c:pt>
                <c:pt idx="53">
                  <c:v>0.19373450432648223</c:v>
                </c:pt>
                <c:pt idx="54">
                  <c:v>0.18068083893599579</c:v>
                </c:pt>
                <c:pt idx="55">
                  <c:v>0.1669151358522635</c:v>
                </c:pt>
                <c:pt idx="56">
                  <c:v>0.15259616840306439</c:v>
                </c:pt>
                <c:pt idx="57">
                  <c:v>0.13791651238398242</c:v>
                </c:pt>
                <c:pt idx="58">
                  <c:v>0.12309835680574947</c:v>
                </c:pt>
                <c:pt idx="59">
                  <c:v>0.10838595884397184</c:v>
                </c:pt>
                <c:pt idx="60">
                  <c:v>9.4034733395447129E-2</c:v>
                </c:pt>
                <c:pt idx="61">
                  <c:v>8.0297511887228015E-2</c:v>
                </c:pt>
                <c:pt idx="62">
                  <c:v>6.7409115906038153E-2</c:v>
                </c:pt>
                <c:pt idx="63">
                  <c:v>5.5570928078375298E-2</c:v>
                </c:pt>
                <c:pt idx="64">
                  <c:v>4.4937439823862821E-2</c:v>
                </c:pt>
                <c:pt idx="65">
                  <c:v>3.5606678591811353E-2</c:v>
                </c:pt>
                <c:pt idx="66">
                  <c:v>2.7615922750288152E-2</c:v>
                </c:pt>
                <c:pt idx="67">
                  <c:v>2.0943283000508326E-2</c:v>
                </c:pt>
                <c:pt idx="68">
                  <c:v>1.5514758880491876E-2</c:v>
                </c:pt>
                <c:pt idx="69">
                  <c:v>1.1215509547007485E-2</c:v>
                </c:pt>
                <c:pt idx="70">
                  <c:v>7.9035151445348388E-3</c:v>
                </c:pt>
                <c:pt idx="71">
                  <c:v>5.4236513327108413E-3</c:v>
                </c:pt>
                <c:pt idx="72">
                  <c:v>3.6204340620289844E-3</c:v>
                </c:pt>
                <c:pt idx="73">
                  <c:v>2.3481972834765454E-3</c:v>
                </c:pt>
                <c:pt idx="74">
                  <c:v>1.4780838480834371E-3</c:v>
                </c:pt>
                <c:pt idx="75">
                  <c:v>9.0181224008811854E-4</c:v>
                </c:pt>
                <c:pt idx="76">
                  <c:v>5.3262810315914827E-4</c:v>
                </c:pt>
                <c:pt idx="77">
                  <c:v>3.0411526673896326E-4</c:v>
                </c:pt>
                <c:pt idx="78">
                  <c:v>1.6763009960074372E-4</c:v>
                </c:pt>
                <c:pt idx="79">
                  <c:v>8.9071434494491752E-5</c:v>
                </c:pt>
                <c:pt idx="80">
                  <c:v>4.5556633774043346E-5</c:v>
                </c:pt>
                <c:pt idx="81">
                  <c:v>2.2393809608497197E-5</c:v>
                </c:pt>
                <c:pt idx="82">
                  <c:v>1.0563003338585813E-5</c:v>
                </c:pt>
                <c:pt idx="83">
                  <c:v>4.7734694307349988E-6</c:v>
                </c:pt>
                <c:pt idx="84">
                  <c:v>2.0632758634044629E-6</c:v>
                </c:pt>
                <c:pt idx="85">
                  <c:v>8.5159152861078942E-7</c:v>
                </c:pt>
                <c:pt idx="86">
                  <c:v>3.3505515226161425E-7</c:v>
                </c:pt>
                <c:pt idx="87">
                  <c:v>1.2544634176669737E-7</c:v>
                </c:pt>
                <c:pt idx="88">
                  <c:v>4.4615736911083907E-8</c:v>
                </c:pt>
                <c:pt idx="89">
                  <c:v>1.5046103016737531E-8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'Function Resolution'!$BO$9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Resolution'!$BO$10:$BO$99</c:f>
              <c:numCache>
                <c:formatCode>0.00E+00</c:formatCode>
                <c:ptCount val="90"/>
                <c:pt idx="0">
                  <c:v>1.5964594713195869E-2</c:v>
                </c:pt>
                <c:pt idx="1">
                  <c:v>2.1146655445787022E-2</c:v>
                </c:pt>
                <c:pt idx="2">
                  <c:v>2.7325639942779929E-2</c:v>
                </c:pt>
                <c:pt idx="3">
                  <c:v>3.4502249206013504E-2</c:v>
                </c:pt>
                <c:pt idx="4">
                  <c:v>4.2634561267805057E-2</c:v>
                </c:pt>
                <c:pt idx="5">
                  <c:v>5.1640225817696048E-2</c:v>
                </c:pt>
                <c:pt idx="6">
                  <c:v>6.1402433975322294E-2</c:v>
                </c:pt>
                <c:pt idx="7">
                  <c:v>7.1778687708962063E-2</c:v>
                </c:pt>
                <c:pt idx="8">
                  <c:v>8.261107234653145E-2</c:v>
                </c:pt>
                <c:pt idx="9">
                  <c:v>9.3736693696992474E-2</c:v>
                </c:pt>
                <c:pt idx="10">
                  <c:v>0.10499713902354375</c:v>
                </c:pt>
                <c:pt idx="11">
                  <c:v>0.11624616808074555</c:v>
                </c:pt>
                <c:pt idx="12">
                  <c:v>0.12735523286826722</c:v>
                </c:pt>
                <c:pt idx="13">
                  <c:v>0.13821677713174335</c:v>
                </c:pt>
                <c:pt idx="14">
                  <c:v>0.14874552803703192</c:v>
                </c:pt>
                <c:pt idx="15">
                  <c:v>0.15887814736684647</c:v>
                </c:pt>
                <c:pt idx="16">
                  <c:v>0.16857166876458177</c:v>
                </c:pt>
                <c:pt idx="17">
                  <c:v>0.17780113549464532</c:v>
                </c:pt>
                <c:pt idx="18">
                  <c:v>0.18655679751234466</c:v>
                </c:pt>
                <c:pt idx="19">
                  <c:v>0.19484115124632564</c:v>
                </c:pt>
                <c:pt idx="20">
                  <c:v>0.20266602766520217</c:v>
                </c:pt>
                <c:pt idx="21">
                  <c:v>0.21004986438683773</c:v>
                </c:pt>
                <c:pt idx="22">
                  <c:v>0.21701524071547856</c:v>
                </c:pt>
                <c:pt idx="23">
                  <c:v>0.22358671166526708</c:v>
                </c:pt>
                <c:pt idx="24">
                  <c:v>0.22978894712111195</c:v>
                </c:pt>
                <c:pt idx="25">
                  <c:v>0.23564516313055311</c:v>
                </c:pt>
                <c:pt idx="26">
                  <c:v>0.24117582147981065</c:v>
                </c:pt>
                <c:pt idx="27">
                  <c:v>0.24639756891958733</c:v>
                </c:pt>
                <c:pt idx="28">
                  <c:v>0.2513223867716855</c:v>
                </c:pt>
                <c:pt idx="29">
                  <c:v>0.25595692367819428</c:v>
                </c:pt>
                <c:pt idx="30">
                  <c:v>0.26030198784621122</c:v>
                </c:pt>
                <c:pt idx="31">
                  <c:v>0.26435217951064921</c:v>
                </c:pt>
                <c:pt idx="32">
                  <c:v>0.26809564896066079</c:v>
                </c:pt>
                <c:pt idx="33">
                  <c:v>0.27151397002591521</c:v>
                </c:pt>
                <c:pt idx="34">
                  <c:v>0.27458212322531034</c:v>
                </c:pt>
                <c:pt idx="35">
                  <c:v>0.27726858679006861</c:v>
                </c:pt>
                <c:pt idx="36">
                  <c:v>0.27953553752686394</c:v>
                </c:pt>
                <c:pt idx="37">
                  <c:v>0.28133916709827156</c:v>
                </c:pt>
                <c:pt idx="38">
                  <c:v>0.28263012293160328</c:v>
                </c:pt>
                <c:pt idx="39">
                  <c:v>0.28335408680924323</c:v>
                </c:pt>
                <c:pt idx="40">
                  <c:v>0.28345250841449421</c:v>
                </c:pt>
                <c:pt idx="41">
                  <c:v>0.28286351580644153</c:v>
                </c:pt>
                <c:pt idx="42">
                  <c:v>0.28152302993146411</c:v>
                </c:pt>
                <c:pt idx="43">
                  <c:v>0.27936611556213381</c:v>
                </c:pt>
                <c:pt idx="44">
                  <c:v>0.27632860583997781</c:v>
                </c:pt>
                <c:pt idx="45">
                  <c:v>0.27234904073853583</c:v>
                </c:pt>
                <c:pt idx="46">
                  <c:v>0.26737095946616507</c:v>
                </c:pt>
                <c:pt idx="47">
                  <c:v>0.26134558054246337</c:v>
                </c:pt>
                <c:pt idx="48">
                  <c:v>0.25423488766865826</c:v>
                </c:pt>
                <c:pt idx="49">
                  <c:v>0.24601511059525699</c:v>
                </c:pt>
                <c:pt idx="50">
                  <c:v>0.23668054382554138</c:v>
                </c:pt>
                <c:pt idx="51">
                  <c:v>0.22624757881465185</c:v>
                </c:pt>
                <c:pt idx="52">
                  <c:v>0.21475873631033088</c:v>
                </c:pt>
                <c:pt idx="53">
                  <c:v>0.20228637817751627</c:v>
                </c:pt>
                <c:pt idx="54">
                  <c:v>0.18893566318766711</c:v>
                </c:pt>
                <c:pt idx="55">
                  <c:v>0.17484620906667042</c:v>
                </c:pt>
                <c:pt idx="56">
                  <c:v>0.16019186398606383</c:v>
                </c:pt>
                <c:pt idx="57">
                  <c:v>0.14517801245589329</c:v>
                </c:pt>
                <c:pt idx="58">
                  <c:v>0.13003598051798243</c:v>
                </c:pt>
                <c:pt idx="59">
                  <c:v>0.11501438654119389</c:v>
                </c:pt>
                <c:pt idx="60">
                  <c:v>0.10036769949776385</c:v>
                </c:pt>
                <c:pt idx="61">
                  <c:v>8.6342764884657516E-2</c:v>
                </c:pt>
                <c:pt idx="62">
                  <c:v>7.3164541942308134E-2</c:v>
                </c:pt>
                <c:pt idx="63">
                  <c:v>6.1022638241233607E-2</c:v>
                </c:pt>
                <c:pt idx="64">
                  <c:v>5.0060310680762624E-2</c:v>
                </c:pt>
                <c:pt idx="65">
                  <c:v>4.0367360268396053E-2</c:v>
                </c:pt>
                <c:pt idx="66">
                  <c:v>3.1977803849407391E-2</c:v>
                </c:pt>
                <c:pt idx="67">
                  <c:v>2.4872472646456728E-2</c:v>
                </c:pt>
                <c:pt idx="68">
                  <c:v>1.8985937076645441E-2</c:v>
                </c:pt>
                <c:pt idx="69">
                  <c:v>1.4216563437469161E-2</c:v>
                </c:pt>
                <c:pt idx="70">
                  <c:v>1.0438189697427701E-2</c:v>
                </c:pt>
                <c:pt idx="71">
                  <c:v>7.5118979182967642E-3</c:v>
                </c:pt>
                <c:pt idx="72">
                  <c:v>5.2966104080211162E-3</c:v>
                </c:pt>
                <c:pt idx="73">
                  <c:v>3.657644179130616E-3</c:v>
                </c:pt>
                <c:pt idx="74">
                  <c:v>2.4728101731906027E-3</c:v>
                </c:pt>
                <c:pt idx="75">
                  <c:v>1.6360468788390713E-3</c:v>
                </c:pt>
                <c:pt idx="76">
                  <c:v>1.0588761209111219E-3</c:v>
                </c:pt>
                <c:pt idx="77">
                  <c:v>6.70143324045422E-4</c:v>
                </c:pt>
                <c:pt idx="78">
                  <c:v>4.1456554318152465E-4</c:v>
                </c:pt>
                <c:pt idx="79">
                  <c:v>2.5058449625969343E-4</c:v>
                </c:pt>
                <c:pt idx="80">
                  <c:v>1.479406483798191E-4</c:v>
                </c:pt>
                <c:pt idx="81">
                  <c:v>8.5277786511610631E-5</c:v>
                </c:pt>
                <c:pt idx="82">
                  <c:v>4.7978820861889611E-5</c:v>
                </c:pt>
                <c:pt idx="83">
                  <c:v>2.6338279185601698E-5</c:v>
                </c:pt>
                <c:pt idx="84">
                  <c:v>1.4103219422320388E-5</c:v>
                </c:pt>
                <c:pt idx="85">
                  <c:v>7.3641394049836811E-6</c:v>
                </c:pt>
                <c:pt idx="86">
                  <c:v>3.7487830775905792E-6</c:v>
                </c:pt>
                <c:pt idx="87">
                  <c:v>1.8600625457369519E-6</c:v>
                </c:pt>
                <c:pt idx="88">
                  <c:v>8.9939700474434529E-7</c:v>
                </c:pt>
                <c:pt idx="89">
                  <c:v>4.2373440057385156E-7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6626320"/>
        <c:axId val="346626880"/>
      </c:lineChart>
      <c:catAx>
        <c:axId val="34662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626880"/>
        <c:crosses val="autoZero"/>
        <c:auto val="1"/>
        <c:lblAlgn val="ctr"/>
        <c:lblOffset val="100"/>
        <c:noMultiLvlLbl val="0"/>
      </c:catAx>
      <c:valAx>
        <c:axId val="3466268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62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7777777777777779E-2"/>
          <c:y val="9.8957016617620241E-2"/>
          <c:w val="0.89999999999999991"/>
          <c:h val="5.63207872937251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Males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'Immortal Baseline'!$C$2</c:f>
              <c:strCache>
                <c:ptCount val="1"/>
                <c:pt idx="0">
                  <c:v>Sedentary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Baseline'!$C$3:$C$98</c:f>
              <c:numCache>
                <c:formatCode>0.00</c:formatCode>
                <c:ptCount val="96"/>
                <c:pt idx="0">
                  <c:v>2087.2806196676656</c:v>
                </c:pt>
                <c:pt idx="1">
                  <c:v>2076.5340817563683</c:v>
                </c:pt>
                <c:pt idx="2">
                  <c:v>2067.4532106759407</c:v>
                </c:pt>
                <c:pt idx="3">
                  <c:v>2059.1191319327231</c:v>
                </c:pt>
                <c:pt idx="4">
                  <c:v>2050.6044168997405</c:v>
                </c:pt>
                <c:pt idx="5">
                  <c:v>2041.0532226446558</c:v>
                </c:pt>
                <c:pt idx="6">
                  <c:v>2029.7670783483636</c:v>
                </c:pt>
                <c:pt idx="7">
                  <c:v>2016.2805791001413</c:v>
                </c:pt>
                <c:pt idx="8">
                  <c:v>2000.410031233961</c:v>
                </c:pt>
                <c:pt idx="9">
                  <c:v>1982.2630298222014</c:v>
                </c:pt>
                <c:pt idx="10">
                  <c:v>1962.2068223411886</c:v>
                </c:pt>
                <c:pt idx="11">
                  <c:v>1940.8042232357286</c:v>
                </c:pt>
                <c:pt idx="12">
                  <c:v>1918.7332855839306</c:v>
                </c:pt>
                <c:pt idx="13">
                  <c:v>1896.7083555978725</c:v>
                </c:pt>
                <c:pt idx="14">
                  <c:v>1875.4160748844261</c:v>
                </c:pt>
                <c:pt idx="15">
                  <c:v>1855.4730942689689</c:v>
                </c:pt>
                <c:pt idx="16">
                  <c:v>1837.4057570402347</c:v>
                </c:pt>
                <c:pt idx="17">
                  <c:v>1821.6476814374732</c:v>
                </c:pt>
                <c:pt idx="18">
                  <c:v>1808.549417637433</c:v>
                </c:pt>
                <c:pt idx="19">
                  <c:v>1798.3945687933908</c:v>
                </c:pt>
                <c:pt idx="20">
                  <c:v>1791.4180267131346</c:v>
                </c:pt>
                <c:pt idx="21">
                  <c:v>1787.8235060735833</c:v>
                </c:pt>
                <c:pt idx="22">
                  <c:v>1787.79890520448</c:v>
                </c:pt>
                <c:pt idx="23">
                  <c:v>1791.52899584837</c:v>
                </c:pt>
                <c:pt idx="24">
                  <c:v>1799.2055458395664</c:v>
                </c:pt>
                <c:pt idx="25">
                  <c:v>1811.035285031048</c:v>
                </c:pt>
                <c:pt idx="26">
                  <c:v>1827.2462314800077</c:v>
                </c:pt>
                <c:pt idx="27">
                  <c:v>1848.0928841703906</c:v>
                </c:pt>
                <c:pt idx="28">
                  <c:v>1873.8607197859528</c:v>
                </c:pt>
                <c:pt idx="29">
                  <c:v>1904.8703417592874</c:v>
                </c:pt>
                <c:pt idx="30">
                  <c:v>1941.4815406596824</c:v>
                </c:pt>
                <c:pt idx="31">
                  <c:v>1984.097445167363</c:v>
                </c:pt>
                <c:pt idx="32">
                  <c:v>2033.1688746409591</c:v>
                </c:pt>
                <c:pt idx="33">
                  <c:v>2089.1989459710276</c:v>
                </c:pt>
                <c:pt idx="34">
                  <c:v>2152.7479354864508</c:v>
                </c:pt>
                <c:pt idx="35">
                  <c:v>2224.438346860738</c:v>
                </c:pt>
                <c:pt idx="36">
                  <c:v>2304.9600838516726</c:v>
                </c:pt>
                <c:pt idx="37">
                  <c:v>2395.0755681122841</c:v>
                </c:pt>
                <c:pt idx="38">
                  <c:v>2495.6245734987956</c:v>
                </c:pt>
                <c:pt idx="39">
                  <c:v>2607.5284662707481</c:v>
                </c:pt>
                <c:pt idx="40">
                  <c:v>2731.7934435185662</c:v>
                </c:pt>
                <c:pt idx="41">
                  <c:v>2869.5122501711353</c:v>
                </c:pt>
                <c:pt idx="42">
                  <c:v>3021.8637311480611</c:v>
                </c:pt>
                <c:pt idx="43">
                  <c:v>3190.109447270243</c:v>
                </c:pt>
                <c:pt idx="44">
                  <c:v>3375.5864654974703</c:v>
                </c:pt>
                <c:pt idx="45">
                  <c:v>3579.6953485332588</c:v>
                </c:pt>
                <c:pt idx="46">
                  <c:v>3803.8823488499311</c:v>
                </c:pt>
                <c:pt idx="47">
                  <c:v>4049.6149019665522</c:v>
                </c:pt>
                <c:pt idx="48">
                  <c:v>4318.3497671490477</c:v>
                </c:pt>
                <c:pt idx="49">
                  <c:v>4611.4936380671961</c:v>
                </c:pt>
                <c:pt idx="50">
                  <c:v>4930.3567903976009</c:v>
                </c:pt>
                <c:pt idx="51">
                  <c:v>5276.1013689121637</c:v>
                </c:pt>
                <c:pt idx="52">
                  <c:v>5649.6872097342821</c:v>
                </c:pt>
                <c:pt idx="53">
                  <c:v>6051.8195275750923</c:v>
                </c:pt>
                <c:pt idx="54">
                  <c:v>6482.9041526635838</c:v>
                </c:pt>
                <c:pt idx="55">
                  <c:v>6943.0169571082815</c:v>
                </c:pt>
                <c:pt idx="56">
                  <c:v>7431.8942882868496</c:v>
                </c:pt>
                <c:pt idx="57">
                  <c:v>7948.950287427384</c:v>
                </c:pt>
                <c:pt idx="58">
                  <c:v>8493.3247452815631</c:v>
                </c:pt>
                <c:pt idx="59">
                  <c:v>9063.9617687199279</c:v>
                </c:pt>
                <c:pt idx="60">
                  <c:v>9659.7155129959738</c:v>
                </c:pt>
                <c:pt idx="61">
                  <c:v>10279.475405955915</c:v>
                </c:pt>
                <c:pt idx="62">
                  <c:v>10922.300600290988</c:v>
                </c:pt>
                <c:pt idx="63">
                  <c:v>11587.552595176097</c:v>
                </c:pt>
                <c:pt idx="64">
                  <c:v>12275.016344625315</c:v>
                </c:pt>
                <c:pt idx="65">
                  <c:v>12985.003369845197</c:v>
                </c:pt>
                <c:pt idx="66">
                  <c:v>13718.434537901869</c:v>
                </c:pt>
                <c:pt idx="67">
                  <c:v>14476.904139269505</c:v>
                </c:pt>
                <c:pt idx="68">
                  <c:v>15262.729696652346</c:v>
                </c:pt>
                <c:pt idx="69">
                  <c:v>16078.992978344397</c:v>
                </c:pt>
                <c:pt idx="70">
                  <c:v>16929.576884996401</c:v>
                </c:pt>
                <c:pt idx="71">
                  <c:v>17819.200538510529</c:v>
                </c:pt>
                <c:pt idx="72">
                  <c:v>18753.451483010067</c:v>
                </c:pt>
                <c:pt idx="73">
                  <c:v>19738.809703906933</c:v>
                </c:pt>
                <c:pt idx="74">
                  <c:v>20782.652985728357</c:v>
                </c:pt>
                <c:pt idx="75">
                  <c:v>21893.225948202071</c:v>
                </c:pt>
                <c:pt idx="76">
                  <c:v>23079.543797036022</c:v>
                </c:pt>
                <c:pt idx="77">
                  <c:v>24351.183103003888</c:v>
                </c:pt>
                <c:pt idx="78">
                  <c:v>25717.882051586712</c:v>
                </c:pt>
                <c:pt idx="79">
                  <c:v>27188.830087101956</c:v>
                </c:pt>
                <c:pt idx="80">
                  <c:v>28771.478574005836</c:v>
                </c:pt>
                <c:pt idx="81">
                  <c:v>30469.675741077484</c:v>
                </c:pt>
                <c:pt idx="82">
                  <c:v>32280.97738873864</c:v>
                </c:pt>
                <c:pt idx="83">
                  <c:v>34193.198484225817</c:v>
                </c:pt>
                <c:pt idx="84">
                  <c:v>36180.734826299973</c:v>
                </c:pt>
                <c:pt idx="85">
                  <c:v>38201.874498720426</c:v>
                </c:pt>
                <c:pt idx="86">
                  <c:v>40198.94407797663</c:v>
                </c:pt>
                <c:pt idx="87">
                  <c:v>42103.074903145156</c:v>
                </c:pt>
                <c:pt idx="88">
                  <c:v>43844.007345633858</c:v>
                </c:pt>
                <c:pt idx="89">
                  <c:v>45362.823712251207</c:v>
                </c:pt>
                <c:pt idx="90">
                  <c:v>46623.256143953135</c:v>
                </c:pt>
                <c:pt idx="91">
                  <c:v>47617.170813699609</c:v>
                </c:pt>
                <c:pt idx="92">
                  <c:v>48362.458966583108</c:v>
                </c:pt>
                <c:pt idx="93">
                  <c:v>48895.094928836173</c:v>
                </c:pt>
                <c:pt idx="94">
                  <c:v>49259.146922249645</c:v>
                </c:pt>
                <c:pt idx="95">
                  <c:v>49498.193576502403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'Immortal Baseline'!$D$2</c:f>
              <c:strCache>
                <c:ptCount val="1"/>
                <c:pt idx="0">
                  <c:v>Barely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Baseline'!$D$3:$D$98</c:f>
              <c:numCache>
                <c:formatCode>0.00</c:formatCode>
                <c:ptCount val="96"/>
                <c:pt idx="0">
                  <c:v>17447.888770684989</c:v>
                </c:pt>
                <c:pt idx="1">
                  <c:v>17297.795751048612</c:v>
                </c:pt>
                <c:pt idx="2">
                  <c:v>17057.439244364916</c:v>
                </c:pt>
                <c:pt idx="3">
                  <c:v>16726.779196699059</c:v>
                </c:pt>
                <c:pt idx="4">
                  <c:v>16306.969320091925</c:v>
                </c:pt>
                <c:pt idx="5">
                  <c:v>15801.369759212577</c:v>
                </c:pt>
                <c:pt idx="6">
                  <c:v>15216.329052131048</c:v>
                </c:pt>
                <c:pt idx="7">
                  <c:v>14561.543167472009</c:v>
                </c:pt>
                <c:pt idx="8">
                  <c:v>13849.867362833302</c:v>
                </c:pt>
                <c:pt idx="9">
                  <c:v>13096.583360379176</c:v>
                </c:pt>
                <c:pt idx="10">
                  <c:v>12318.265913571087</c:v>
                </c:pt>
                <c:pt idx="11">
                  <c:v>11531.491146713855</c:v>
                </c:pt>
                <c:pt idx="12">
                  <c:v>10751.64528705482</c:v>
                </c:pt>
                <c:pt idx="13">
                  <c:v>9992.0287070307604</c:v>
                </c:pt>
                <c:pt idx="14">
                  <c:v>9263.3437656646875</c:v>
                </c:pt>
                <c:pt idx="15">
                  <c:v>8573.5523336162714</c:v>
                </c:pt>
                <c:pt idx="16">
                  <c:v>7928.0215010552129</c:v>
                </c:pt>
                <c:pt idx="17">
                  <c:v>7329.8513548537749</c:v>
                </c:pt>
                <c:pt idx="18">
                  <c:v>6780.2868352751821</c:v>
                </c:pt>
                <c:pt idx="19">
                  <c:v>6279.1404491021076</c:v>
                </c:pt>
                <c:pt idx="20">
                  <c:v>5825.1804986043162</c:v>
                </c:pt>
                <c:pt idx="21">
                  <c:v>5416.4627480434001</c:v>
                </c:pt>
                <c:pt idx="22">
                  <c:v>5050.5995121037822</c:v>
                </c:pt>
                <c:pt idx="23">
                  <c:v>4724.9695347871584</c:v>
                </c:pt>
                <c:pt idx="24">
                  <c:v>4436.8764796633805</c:v>
                </c:pt>
                <c:pt idx="25">
                  <c:v>4183.6652001614711</c:v>
                </c:pt>
                <c:pt idx="26">
                  <c:v>3962.8046242654141</c:v>
                </c:pt>
                <c:pt idx="27">
                  <c:v>3771.9450048636581</c:v>
                </c:pt>
                <c:pt idx="28">
                  <c:v>3608.9559894393733</c:v>
                </c:pt>
                <c:pt idx="29">
                  <c:v>3471.9507160072808</c:v>
                </c:pt>
                <c:pt idx="30">
                  <c:v>3359.3000527061172</c:v>
                </c:pt>
                <c:pt idx="31">
                  <c:v>3269.6401898281797</c:v>
                </c:pt>
                <c:pt idx="32">
                  <c:v>3201.8760512095969</c:v>
                </c:pt>
                <c:pt idx="33">
                  <c:v>3155.1823889307184</c:v>
                </c:pt>
                <c:pt idx="34">
                  <c:v>3129.0039305368286</c:v>
                </c:pt>
                <c:pt idx="35">
                  <c:v>3123.0555321885495</c:v>
                </c:pt>
                <c:pt idx="36">
                  <c:v>3137.3229272116637</c:v>
                </c:pt>
                <c:pt idx="37">
                  <c:v>3172.0643221813125</c:v>
                </c:pt>
                <c:pt idx="38">
                  <c:v>3227.8127579093389</c:v>
                </c:pt>
                <c:pt idx="39">
                  <c:v>3305.3787973859603</c:v>
                </c:pt>
                <c:pt idx="40">
                  <c:v>3405.8527050442285</c:v>
                </c:pt>
                <c:pt idx="41">
                  <c:v>3530.6048225695085</c:v>
                </c:pt>
                <c:pt idx="42">
                  <c:v>3681.2823123587168</c:v>
                </c:pt>
                <c:pt idx="43">
                  <c:v>3859.7998275713185</c:v>
                </c:pt>
                <c:pt idx="44">
                  <c:v>4068.3209921631837</c:v>
                </c:pt>
                <c:pt idx="45">
                  <c:v>4309.226877762907</c:v>
                </c:pt>
                <c:pt idx="46">
                  <c:v>4585.0670292282311</c:v>
                </c:pt>
                <c:pt idx="47">
                  <c:v>4898.4881527674515</c:v>
                </c:pt>
                <c:pt idx="48">
                  <c:v>5252.1355381335925</c:v>
                </c:pt>
                <c:pt idx="49">
                  <c:v>5648.5229011559813</c:v>
                </c:pt>
                <c:pt idx="50">
                  <c:v>6089.8679099632645</c:v>
                </c:pt>
                <c:pt idx="51">
                  <c:v>6577.8934959186563</c:v>
                </c:pt>
                <c:pt idx="52">
                  <c:v>7113.5993484173714</c:v>
                </c:pt>
                <c:pt idx="53">
                  <c:v>7697.0137204403727</c:v>
                </c:pt>
                <c:pt idx="54">
                  <c:v>8326.9424138047325</c:v>
                </c:pt>
                <c:pt idx="55">
                  <c:v>9000.7386430867828</c:v>
                </c:pt>
                <c:pt idx="56">
                  <c:v>9714.1229361129008</c:v>
                </c:pt>
                <c:pt idx="57">
                  <c:v>10461.08449432258</c:v>
                </c:pt>
                <c:pt idx="58">
                  <c:v>11233.892734729869</c:v>
                </c:pt>
                <c:pt idx="59">
                  <c:v>12023.238953958919</c:v>
                </c:pt>
                <c:pt idx="60">
                  <c:v>12818.513377664995</c:v>
                </c:pt>
                <c:pt idx="61">
                  <c:v>13608.204142281875</c:v>
                </c:pt>
                <c:pt idx="62">
                  <c:v>14380.385374459514</c:v>
                </c:pt>
                <c:pt idx="63">
                  <c:v>15123.245595451534</c:v>
                </c:pt>
                <c:pt idx="64">
                  <c:v>15825.598819909572</c:v>
                </c:pt>
                <c:pt idx="65">
                  <c:v>16477.320936509514</c:v>
                </c:pt>
                <c:pt idx="66">
                  <c:v>17069.662977882916</c:v>
                </c:pt>
                <c:pt idx="67">
                  <c:v>17595.408355085692</c:v>
                </c:pt>
                <c:pt idx="68">
                  <c:v>18048.859510849634</c:v>
                </c:pt>
                <c:pt idx="69">
                  <c:v>18425.657214177692</c:v>
                </c:pt>
                <c:pt idx="70">
                  <c:v>18722.450386685534</c:v>
                </c:pt>
                <c:pt idx="71">
                  <c:v>18936.444995459544</c:v>
                </c:pt>
                <c:pt idx="72">
                  <c:v>19064.867824967758</c:v>
                </c:pt>
                <c:pt idx="73">
                  <c:v>19104.386735800737</c:v>
                </c:pt>
                <c:pt idx="74">
                  <c:v>19050.535926573713</c:v>
                </c:pt>
                <c:pt idx="75">
                  <c:v>18897.205496457314</c:v>
                </c:pt>
                <c:pt idx="76">
                  <c:v>18636.271615279817</c:v>
                </c:pt>
                <c:pt idx="77">
                  <c:v>18257.468118909605</c:v>
                </c:pt>
                <c:pt idx="78">
                  <c:v>17748.631536252353</c:v>
                </c:pt>
                <c:pt idx="79">
                  <c:v>17096.484679461788</c:v>
                </c:pt>
                <c:pt idx="80">
                  <c:v>16288.146806323286</c:v>
                </c:pt>
                <c:pt idx="81">
                  <c:v>15313.545113299584</c:v>
                </c:pt>
                <c:pt idx="82">
                  <c:v>14168.805339028229</c:v>
                </c:pt>
                <c:pt idx="83">
                  <c:v>12860.4479126773</c:v>
                </c:pt>
                <c:pt idx="84">
                  <c:v>11409.745207426762</c:v>
                </c:pt>
                <c:pt idx="85">
                  <c:v>9855.9360446298397</c:v>
                </c:pt>
                <c:pt idx="86">
                  <c:v>8256.4196402188754</c:v>
                </c:pt>
                <c:pt idx="87">
                  <c:v>6682.1450392098604</c:v>
                </c:pt>
                <c:pt idx="88">
                  <c:v>5207.7701276856806</c:v>
                </c:pt>
                <c:pt idx="89">
                  <c:v>3898.6585680699945</c:v>
                </c:pt>
                <c:pt idx="90">
                  <c:v>2799.0312448103723</c:v>
                </c:pt>
                <c:pt idx="91">
                  <c:v>1925.7125524146975</c:v>
                </c:pt>
                <c:pt idx="92">
                  <c:v>1269.3925720394327</c:v>
                </c:pt>
                <c:pt idx="93">
                  <c:v>801.84630717976631</c:v>
                </c:pt>
                <c:pt idx="94">
                  <c:v>485.47131267822465</c:v>
                </c:pt>
                <c:pt idx="95">
                  <c:v>281.72387469715295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'Immortal Baseline'!$E$2</c:f>
              <c:strCache>
                <c:ptCount val="1"/>
                <c:pt idx="0">
                  <c:v>Somewhat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Baseline'!$E$3:$E$98</c:f>
              <c:numCache>
                <c:formatCode>0.00</c:formatCode>
                <c:ptCount val="96"/>
                <c:pt idx="0">
                  <c:v>19216.533488322977</c:v>
                </c:pt>
                <c:pt idx="1">
                  <c:v>19330.456228393323</c:v>
                </c:pt>
                <c:pt idx="2">
                  <c:v>19353.293733183269</c:v>
                </c:pt>
                <c:pt idx="3">
                  <c:v>19280.961693039415</c:v>
                </c:pt>
                <c:pt idx="4">
                  <c:v>19109.724783087993</c:v>
                </c:pt>
                <c:pt idx="5">
                  <c:v>18837.470194179063</c:v>
                </c:pt>
                <c:pt idx="6">
                  <c:v>18464.903865335353</c:v>
                </c:pt>
                <c:pt idx="7">
                  <c:v>17996.422464909749</c:v>
                </c:pt>
                <c:pt idx="8">
                  <c:v>17440.447856097544</c:v>
                </c:pt>
                <c:pt idx="9">
                  <c:v>16809.125530474481</c:v>
                </c:pt>
                <c:pt idx="10">
                  <c:v>16117.449535480258</c:v>
                </c:pt>
                <c:pt idx="11">
                  <c:v>15382.01998890211</c:v>
                </c:pt>
                <c:pt idx="12">
                  <c:v>14619.708206901923</c:v>
                </c:pt>
                <c:pt idx="13">
                  <c:v>13846.480508975754</c:v>
                </c:pt>
                <c:pt idx="14">
                  <c:v>13076.540753726384</c:v>
                </c:pt>
                <c:pt idx="15">
                  <c:v>12321.841571905161</c:v>
                </c:pt>
                <c:pt idx="16">
                  <c:v>11591.926344963418</c:v>
                </c:pt>
                <c:pt idx="17">
                  <c:v>10894.016751710926</c:v>
                </c:pt>
                <c:pt idx="18">
                  <c:v>10233.251228617801</c:v>
                </c:pt>
                <c:pt idx="19">
                  <c:v>9612.9940810424632</c:v>
                </c:pt>
                <c:pt idx="20">
                  <c:v>9035.1586383976846</c:v>
                </c:pt>
                <c:pt idx="21">
                  <c:v>8500.5107583424906</c:v>
                </c:pt>
                <c:pt idx="22">
                  <c:v>8008.9365110762465</c:v>
                </c:pt>
                <c:pt idx="23">
                  <c:v>7559.6692059181178</c:v>
                </c:pt>
                <c:pt idx="24">
                  <c:v>7151.4771688333285</c:v>
                </c:pt>
                <c:pt idx="25">
                  <c:v>6782.8164796264773</c:v>
                </c:pt>
                <c:pt idx="26">
                  <c:v>6451.9536758688309</c:v>
                </c:pt>
                <c:pt idx="27">
                  <c:v>6157.0632427309674</c:v>
                </c:pt>
                <c:pt idx="28">
                  <c:v>5896.3041399857975</c:v>
                </c:pt>
                <c:pt idx="29">
                  <c:v>5667.8789777859392</c:v>
                </c:pt>
                <c:pt idx="30">
                  <c:v>5470.0788672868821</c:v>
                </c:pt>
                <c:pt idx="31">
                  <c:v>5301.316471482327</c:v>
                </c:pt>
                <c:pt idx="32">
                  <c:v>5160.1493559415931</c:v>
                </c:pt>
                <c:pt idx="33">
                  <c:v>5045.2953674236669</c:v>
                </c:pt>
                <c:pt idx="34">
                  <c:v>4955.6414311375884</c:v>
                </c:pt>
                <c:pt idx="35">
                  <c:v>4890.2468408138684</c:v>
                </c:pt>
                <c:pt idx="36">
                  <c:v>4848.3418112827221</c:v>
                </c:pt>
                <c:pt idx="37">
                  <c:v>4829.3217666040337</c:v>
                </c:pt>
                <c:pt idx="38">
                  <c:v>4832.7375466640569</c:v>
                </c:pt>
                <c:pt idx="39">
                  <c:v>4858.2814328903423</c:v>
                </c:pt>
                <c:pt idx="40">
                  <c:v>4905.7686238056376</c:v>
                </c:pt>
                <c:pt idx="41">
                  <c:v>4975.1135424297754</c:v>
                </c:pt>
                <c:pt idx="42">
                  <c:v>5066.3001453155639</c:v>
                </c:pt>
                <c:pt idx="43">
                  <c:v>5179.3452512965523</c:v>
                </c:pt>
                <c:pt idx="44">
                  <c:v>5314.2538519739001</c:v>
                </c:pt>
                <c:pt idx="45">
                  <c:v>5470.9654534393003</c:v>
                </c:pt>
                <c:pt idx="46">
                  <c:v>5649.2907899267675</c:v>
                </c:pt>
                <c:pt idx="47">
                  <c:v>5848.8388134835177</c:v>
                </c:pt>
                <c:pt idx="48">
                  <c:v>6068.934766012615</c:v>
                </c:pt>
                <c:pt idx="49">
                  <c:v>6308.5314276997842</c:v>
                </c:pt>
                <c:pt idx="50">
                  <c:v>6566.1173073207947</c:v>
                </c:pt>
                <c:pt idx="51">
                  <c:v>6839.627509387079</c:v>
                </c:pt>
                <c:pt idx="52">
                  <c:v>7126.3650724858126</c:v>
                </c:pt>
                <c:pt idx="53">
                  <c:v>7422.9423663801763</c:v>
                </c:pt>
                <c:pt idx="54">
                  <c:v>7725.2531654275199</c:v>
                </c:pt>
                <c:pt idx="55">
                  <c:v>8028.485708908378</c:v>
                </c:pt>
                <c:pt idx="56">
                  <c:v>8327.1849011620325</c:v>
                </c:pt>
                <c:pt idx="57">
                  <c:v>8615.3675417038157</c:v>
                </c:pt>
                <c:pt idx="58">
                  <c:v>8886.6883252504686</c:v>
                </c:pt>
                <c:pt idx="59">
                  <c:v>9134.6471375457604</c:v>
                </c:pt>
                <c:pt idx="60">
                  <c:v>9352.8212785729265</c:v>
                </c:pt>
                <c:pt idx="61">
                  <c:v>9535.1013263976165</c:v>
                </c:pt>
                <c:pt idx="62">
                  <c:v>9675.9078570920356</c:v>
                </c:pt>
                <c:pt idx="63">
                  <c:v>9770.3688745450272</c:v>
                </c:pt>
                <c:pt idx="64">
                  <c:v>9814.4442429971023</c:v>
                </c:pt>
                <c:pt idx="65">
                  <c:v>9804.9923151863532</c:v>
                </c:pt>
                <c:pt idx="66">
                  <c:v>9739.783389092845</c:v>
                </c:pt>
                <c:pt idx="67">
                  <c:v>9617.4727212312664</c:v>
                </c:pt>
                <c:pt idx="68">
                  <c:v>9437.5512584187036</c:v>
                </c:pt>
                <c:pt idx="69">
                  <c:v>9200.2945048186029</c:v>
                </c:pt>
                <c:pt idx="70">
                  <c:v>8906.7291655498375</c:v>
                </c:pt>
                <c:pt idx="71">
                  <c:v>8558.6338475031007</c:v>
                </c:pt>
                <c:pt idx="72">
                  <c:v>8158.5844970612779</c:v>
                </c:pt>
                <c:pt idx="73">
                  <c:v>7710.0474371595783</c:v>
                </c:pt>
                <c:pt idx="74">
                  <c:v>7217.5126227649243</c:v>
                </c:pt>
                <c:pt idx="75">
                  <c:v>6686.647057403884</c:v>
                </c:pt>
                <c:pt idx="76">
                  <c:v>6124.434125248943</c:v>
                </c:pt>
                <c:pt idx="77">
                  <c:v>5539.2515400247594</c:v>
                </c:pt>
                <c:pt idx="78">
                  <c:v>4940.8334652313633</c:v>
                </c:pt>
                <c:pt idx="79">
                  <c:v>4340.0672968279441</c:v>
                </c:pt>
                <c:pt idx="80">
                  <c:v>3748.597687693582</c:v>
                </c:pt>
                <c:pt idx="81">
                  <c:v>3178.2494344709594</c:v>
                </c:pt>
                <c:pt idx="82">
                  <c:v>2640.3275122515565</c:v>
                </c:pt>
                <c:pt idx="83">
                  <c:v>2144.8886248804342</c:v>
                </c:pt>
                <c:pt idx="84">
                  <c:v>1700.0850306401267</c:v>
                </c:pt>
                <c:pt idx="85">
                  <c:v>1311.6526991808385</c:v>
                </c:pt>
                <c:pt idx="86">
                  <c:v>982.57182906299067</c:v>
                </c:pt>
                <c:pt idx="87">
                  <c:v>712.9058680718415</c:v>
                </c:pt>
                <c:pt idx="88">
                  <c:v>499.84725213064854</c:v>
                </c:pt>
                <c:pt idx="89">
                  <c:v>338.0348442483737</c:v>
                </c:pt>
                <c:pt idx="90">
                  <c:v>220.19135502033498</c:v>
                </c:pt>
                <c:pt idx="91">
                  <c:v>138.02576352810252</c:v>
                </c:pt>
                <c:pt idx="92">
                  <c:v>83.216138732774652</c:v>
                </c:pt>
                <c:pt idx="93">
                  <c:v>48.238148206988207</c:v>
                </c:pt>
                <c:pt idx="94">
                  <c:v>26.875759325043408</c:v>
                </c:pt>
                <c:pt idx="95">
                  <c:v>14.385123386465301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'Immortal Baseline'!$F$2</c:f>
              <c:strCache>
                <c:ptCount val="1"/>
                <c:pt idx="0">
                  <c:v>Active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Baseline'!$F$3:$F$98</c:f>
              <c:numCache>
                <c:formatCode>0.00</c:formatCode>
                <c:ptCount val="96"/>
                <c:pt idx="0">
                  <c:v>10466.857811275591</c:v>
                </c:pt>
                <c:pt idx="1">
                  <c:v>10188.033422078977</c:v>
                </c:pt>
                <c:pt idx="2">
                  <c:v>9986.9457769332348</c:v>
                </c:pt>
                <c:pt idx="3">
                  <c:v>9851.4577797698857</c:v>
                </c:pt>
                <c:pt idx="4">
                  <c:v>9770.7909439515697</c:v>
                </c:pt>
                <c:pt idx="5">
                  <c:v>9735.4581664323759</c:v>
                </c:pt>
                <c:pt idx="6">
                  <c:v>9737.2910797976001</c:v>
                </c:pt>
                <c:pt idx="7">
                  <c:v>9769.5157278275765</c:v>
                </c:pt>
                <c:pt idx="8">
                  <c:v>9826.8130839624355</c:v>
                </c:pt>
                <c:pt idx="9">
                  <c:v>9905.3046176355911</c:v>
                </c:pt>
                <c:pt idx="10">
                  <c:v>10002.42817142362</c:v>
                </c:pt>
                <c:pt idx="11">
                  <c:v>10116.706209582526</c:v>
                </c:pt>
                <c:pt idx="12">
                  <c:v>10247.441689179637</c:v>
                </c:pt>
                <c:pt idx="13">
                  <c:v>10394.393900225339</c:v>
                </c:pt>
                <c:pt idx="14">
                  <c:v>10557.484253721315</c:v>
                </c:pt>
                <c:pt idx="15">
                  <c:v>10736.565759108809</c:v>
                </c:pt>
                <c:pt idx="16">
                  <c:v>10931.2692733206</c:v>
                </c:pt>
                <c:pt idx="17">
                  <c:v>11140.922350582483</c:v>
                </c:pt>
                <c:pt idx="18">
                  <c:v>11364.526281539129</c:v>
                </c:pt>
                <c:pt idx="19">
                  <c:v>11600.773500986827</c:v>
                </c:pt>
                <c:pt idx="20">
                  <c:v>11848.08882716376</c:v>
                </c:pt>
                <c:pt idx="21">
                  <c:v>12104.681554491641</c:v>
                </c:pt>
                <c:pt idx="22">
                  <c:v>12368.599450181076</c:v>
                </c:pt>
                <c:pt idx="23">
                  <c:v>12637.779203192857</c:v>
                </c:pt>
                <c:pt idx="24">
                  <c:v>12910.09047742763</c:v>
                </c:pt>
                <c:pt idx="25">
                  <c:v>13183.372442343758</c:v>
                </c:pt>
                <c:pt idx="26">
                  <c:v>13455.462671675354</c:v>
                </c:pt>
                <c:pt idx="27">
                  <c:v>13724.218828167595</c:v>
                </c:pt>
                <c:pt idx="28">
                  <c:v>13987.533775582344</c:v>
                </c:pt>
                <c:pt idx="29">
                  <c:v>14243.344817178628</c:v>
                </c:pt>
                <c:pt idx="30">
                  <c:v>14489.637744228476</c:v>
                </c:pt>
                <c:pt idx="31">
                  <c:v>14724.446343465523</c:v>
                </c:pt>
                <c:pt idx="32">
                  <c:v>14945.84798719874</c:v>
                </c:pt>
                <c:pt idx="33">
                  <c:v>15151.955926408689</c:v>
                </c:pt>
                <c:pt idx="34">
                  <c:v>15340.908928962932</c:v>
                </c:pt>
                <c:pt idx="35">
                  <c:v>15510.85895202376</c:v>
                </c:pt>
                <c:pt idx="36">
                  <c:v>15659.957609258927</c:v>
                </c:pt>
                <c:pt idx="37">
                  <c:v>15786.342290289498</c:v>
                </c:pt>
                <c:pt idx="38">
                  <c:v>15888.122914175487</c:v>
                </c:pt>
                <c:pt idx="39">
                  <c:v>15963.37045387822</c:v>
                </c:pt>
                <c:pt idx="40">
                  <c:v>16010.108557257363</c:v>
                </c:pt>
                <c:pt idx="41">
                  <c:v>16026.309812163609</c:v>
                </c:pt>
                <c:pt idx="42">
                  <c:v>16009.898452445093</c:v>
                </c:pt>
                <c:pt idx="43">
                  <c:v>15958.761561883986</c:v>
                </c:pt>
                <c:pt idx="44">
                  <c:v>15870.771072613077</c:v>
                </c:pt>
                <c:pt idx="45">
                  <c:v>15743.819020904388</c:v>
                </c:pt>
                <c:pt idx="46">
                  <c:v>15575.868537663928</c:v>
                </c:pt>
                <c:pt idx="47">
                  <c:v>15365.022805696279</c:v>
                </c:pt>
                <c:pt idx="48">
                  <c:v>15109.613576450529</c:v>
                </c:pt>
                <c:pt idx="49">
                  <c:v>14808.309657142259</c:v>
                </c:pt>
                <c:pt idx="50">
                  <c:v>14460.243920238849</c:v>
                </c:pt>
                <c:pt idx="51">
                  <c:v>14065.154777634125</c:v>
                </c:pt>
                <c:pt idx="52">
                  <c:v>13623.534755191296</c:v>
                </c:pt>
                <c:pt idx="53">
                  <c:v>13136.775057301331</c:v>
                </c:pt>
                <c:pt idx="54">
                  <c:v>12607.291350148616</c:v>
                </c:pt>
                <c:pt idx="55">
                  <c:v>12038.613219437266</c:v>
                </c:pt>
                <c:pt idx="56">
                  <c:v>11435.418869652534</c:v>
                </c:pt>
                <c:pt idx="57">
                  <c:v>10803.498603039903</c:v>
                </c:pt>
                <c:pt idx="58">
                  <c:v>10149.636071141562</c:v>
                </c:pt>
                <c:pt idx="59">
                  <c:v>9481.4051359720834</c:v>
                </c:pt>
                <c:pt idx="60">
                  <c:v>8806.8913502779214</c:v>
                </c:pt>
                <c:pt idx="61">
                  <c:v>8134.3585733911896</c:v>
                </c:pt>
                <c:pt idx="62">
                  <c:v>7471.8905699080296</c:v>
                </c:pt>
                <c:pt idx="63">
                  <c:v>6827.0422852419661</c:v>
                </c:pt>
                <c:pt idx="64">
                  <c:v>6206.5345262047867</c:v>
                </c:pt>
                <c:pt idx="65">
                  <c:v>5616.019141659197</c:v>
                </c:pt>
                <c:pt idx="66">
                  <c:v>5059.9310947370095</c:v>
                </c:pt>
                <c:pt idx="67">
                  <c:v>4541.4315490153085</c:v>
                </c:pt>
                <c:pt idx="68">
                  <c:v>4062.4348496347225</c:v>
                </c:pt>
                <c:pt idx="69">
                  <c:v>3623.7040031903334</c:v>
                </c:pt>
                <c:pt idx="70">
                  <c:v>3224.9948275440984</c:v>
                </c:pt>
                <c:pt idx="71">
                  <c:v>2865.2281971564539</c:v>
                </c:pt>
                <c:pt idx="72">
                  <c:v>2542.6718789004281</c:v>
                </c:pt>
                <c:pt idx="73">
                  <c:v>2255.1171776146734</c:v>
                </c:pt>
                <c:pt idx="74">
                  <c:v>2000.0399016770677</c:v>
                </c:pt>
                <c:pt idx="75">
                  <c:v>1774.7392089252605</c:v>
                </c:pt>
                <c:pt idx="76">
                  <c:v>1576.4512367458124</c:v>
                </c:pt>
                <c:pt idx="77">
                  <c:v>1402.4369008197432</c:v>
                </c:pt>
                <c:pt idx="78">
                  <c:v>1250.0449495514474</c:v>
                </c:pt>
                <c:pt idx="79">
                  <c:v>1116.7525443912275</c:v>
                </c:pt>
                <c:pt idx="80">
                  <c:v>1000.1866707519567</c:v>
                </c:pt>
                <c:pt idx="81">
                  <c:v>898.13096392563443</c:v>
                </c:pt>
                <c:pt idx="82">
                  <c:v>808.52430477879875</c:v>
                </c:pt>
                <c:pt idx="83">
                  <c:v>729.45959109808882</c:v>
                </c:pt>
                <c:pt idx="84">
                  <c:v>659.19235441280318</c:v>
                </c:pt>
                <c:pt idx="85">
                  <c:v>596.16725612314008</c:v>
                </c:pt>
                <c:pt idx="86">
                  <c:v>539.06356393978399</c:v>
                </c:pt>
                <c:pt idx="87">
                  <c:v>486.84823733094572</c:v>
                </c:pt>
                <c:pt idx="88">
                  <c:v>438.81234841207902</c:v>
                </c:pt>
                <c:pt idx="89">
                  <c:v>394.56352938087718</c:v>
                </c:pt>
                <c:pt idx="90">
                  <c:v>353.96177265413132</c:v>
                </c:pt>
                <c:pt idx="91">
                  <c:v>317.01287439082557</c:v>
                </c:pt>
                <c:pt idx="92">
                  <c:v>283.75489880686359</c:v>
                </c:pt>
                <c:pt idx="93">
                  <c:v>254.17312524633942</c:v>
                </c:pt>
                <c:pt idx="94">
                  <c:v>228.1604274073905</c:v>
                </c:pt>
                <c:pt idx="95">
                  <c:v>205.51843486050521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'Immortal Baseline'!$G$2</c:f>
              <c:strCache>
                <c:ptCount val="1"/>
                <c:pt idx="0">
                  <c:v>Highly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Baseline'!$G$3:$G$98</c:f>
              <c:numCache>
                <c:formatCode>0.00</c:formatCode>
                <c:ptCount val="96"/>
                <c:pt idx="0">
                  <c:v>781.43931004877822</c:v>
                </c:pt>
                <c:pt idx="1">
                  <c:v>1107.1805167227228</c:v>
                </c:pt>
                <c:pt idx="2">
                  <c:v>1534.8680348426344</c:v>
                </c:pt>
                <c:pt idx="3">
                  <c:v>2081.6821985589222</c:v>
                </c:pt>
                <c:pt idx="4">
                  <c:v>2761.9105359687792</c:v>
                </c:pt>
                <c:pt idx="5">
                  <c:v>3584.6486575313274</c:v>
                </c:pt>
                <c:pt idx="6">
                  <c:v>4551.7089243876353</c:v>
                </c:pt>
                <c:pt idx="7">
                  <c:v>5656.2380606905199</c:v>
                </c:pt>
                <c:pt idx="8">
                  <c:v>6882.4616658727537</c:v>
                </c:pt>
                <c:pt idx="9">
                  <c:v>8206.7234616885544</c:v>
                </c:pt>
                <c:pt idx="10">
                  <c:v>9599.6495571838459</c:v>
                </c:pt>
                <c:pt idx="11">
                  <c:v>11028.978431565783</c:v>
                </c:pt>
                <c:pt idx="12">
                  <c:v>12462.471531279683</c:v>
                </c:pt>
                <c:pt idx="13">
                  <c:v>13870.388528170275</c:v>
                </c:pt>
                <c:pt idx="14">
                  <c:v>15227.215152003184</c:v>
                </c:pt>
                <c:pt idx="15">
                  <c:v>16512.567241100791</c:v>
                </c:pt>
                <c:pt idx="16">
                  <c:v>17711.377123620532</c:v>
                </c:pt>
                <c:pt idx="17">
                  <c:v>18813.561861415343</c:v>
                </c:pt>
                <c:pt idx="18">
                  <c:v>19813.386236930452</c:v>
                </c:pt>
                <c:pt idx="19">
                  <c:v>20708.697400075209</c:v>
                </c:pt>
                <c:pt idx="20">
                  <c:v>21500.154009121106</c:v>
                </c:pt>
                <c:pt idx="21">
                  <c:v>22190.521433048882</c:v>
                </c:pt>
                <c:pt idx="22">
                  <c:v>22784.065621434409</c:v>
                </c:pt>
                <c:pt idx="23">
                  <c:v>23286.053060253496</c:v>
                </c:pt>
                <c:pt idx="24">
                  <c:v>23702.350328236105</c:v>
                </c:pt>
                <c:pt idx="25">
                  <c:v>24039.110592837238</c:v>
                </c:pt>
                <c:pt idx="26">
                  <c:v>24302.532796710391</c:v>
                </c:pt>
                <c:pt idx="27">
                  <c:v>24498.680040067386</c:v>
                </c:pt>
                <c:pt idx="28">
                  <c:v>24633.345375206532</c:v>
                </c:pt>
                <c:pt idx="29">
                  <c:v>24711.955147268865</c:v>
                </c:pt>
                <c:pt idx="30">
                  <c:v>24739.501795118846</c:v>
                </c:pt>
                <c:pt idx="31">
                  <c:v>24720.499550056611</c:v>
                </c:pt>
                <c:pt idx="32">
                  <c:v>24658.957731009108</c:v>
                </c:pt>
                <c:pt idx="33">
                  <c:v>24558.367371265897</c:v>
                </c:pt>
                <c:pt idx="34">
                  <c:v>24421.697773876207</c:v>
                </c:pt>
                <c:pt idx="35">
                  <c:v>24251.400328113086</c:v>
                </c:pt>
                <c:pt idx="36">
                  <c:v>24049.41756839502</c:v>
                </c:pt>
                <c:pt idx="37">
                  <c:v>23817.196052812869</c:v>
                </c:pt>
                <c:pt idx="38">
                  <c:v>23555.702207752318</c:v>
                </c:pt>
                <c:pt idx="39">
                  <c:v>23265.440849574727</c:v>
                </c:pt>
                <c:pt idx="40">
                  <c:v>22946.476670374203</c:v>
                </c:pt>
                <c:pt idx="41">
                  <c:v>22598.459572665975</c:v>
                </c:pt>
                <c:pt idx="42">
                  <c:v>22220.655358732562</c:v>
                </c:pt>
                <c:pt idx="43">
                  <c:v>21811.983911977906</c:v>
                </c:pt>
                <c:pt idx="44">
                  <c:v>21371.067617752364</c:v>
                </c:pt>
                <c:pt idx="45">
                  <c:v>20896.293299360146</c:v>
                </c:pt>
                <c:pt idx="46">
                  <c:v>20385.891294331137</c:v>
                </c:pt>
                <c:pt idx="47">
                  <c:v>19838.035326086199</c:v>
                </c:pt>
                <c:pt idx="48">
                  <c:v>19250.966352254218</c:v>
                </c:pt>
                <c:pt idx="49">
                  <c:v>18623.142375934774</c:v>
                </c:pt>
                <c:pt idx="50">
                  <c:v>17953.414072079489</c:v>
                </c:pt>
                <c:pt idx="51">
                  <c:v>17241.222848147976</c:v>
                </c:pt>
                <c:pt idx="52">
                  <c:v>16486.813614171238</c:v>
                </c:pt>
                <c:pt idx="53">
                  <c:v>15691.449328303028</c:v>
                </c:pt>
                <c:pt idx="54">
                  <c:v>14857.608917955542</c:v>
                </c:pt>
                <c:pt idx="55">
                  <c:v>13989.145471459286</c:v>
                </c:pt>
                <c:pt idx="56">
                  <c:v>13091.379004785686</c:v>
                </c:pt>
                <c:pt idx="57">
                  <c:v>12171.099073506308</c:v>
                </c:pt>
                <c:pt idx="58">
                  <c:v>11236.45812359654</c:v>
                </c:pt>
                <c:pt idx="59">
                  <c:v>10296.74700380331</c:v>
                </c:pt>
                <c:pt idx="60">
                  <c:v>9362.0584804881801</c:v>
                </c:pt>
                <c:pt idx="61">
                  <c:v>8442.8605519734065</c:v>
                </c:pt>
                <c:pt idx="62">
                  <c:v>7549.5155982494316</c:v>
                </c:pt>
                <c:pt idx="63">
                  <c:v>6691.7906495853722</c:v>
                </c:pt>
                <c:pt idx="64">
                  <c:v>5878.4060662632228</c:v>
                </c:pt>
                <c:pt idx="65">
                  <c:v>5116.6642367997356</c:v>
                </c:pt>
                <c:pt idx="66">
                  <c:v>4412.1880003853576</c:v>
                </c:pt>
                <c:pt idx="67">
                  <c:v>3768.7832353982271</c:v>
                </c:pt>
                <c:pt idx="68">
                  <c:v>3188.4246844446034</c:v>
                </c:pt>
                <c:pt idx="69">
                  <c:v>2671.3512994689736</c:v>
                </c:pt>
                <c:pt idx="70">
                  <c:v>2216.2487352241246</c:v>
                </c:pt>
                <c:pt idx="71">
                  <c:v>1820.4924213703614</c:v>
                </c:pt>
                <c:pt idx="72">
                  <c:v>1480.424316060466</c:v>
                </c:pt>
                <c:pt idx="73">
                  <c:v>1191.6389455180822</c:v>
                </c:pt>
                <c:pt idx="74">
                  <c:v>949.25856325595305</c:v>
                </c:pt>
                <c:pt idx="75">
                  <c:v>748.18228901146983</c:v>
                </c:pt>
                <c:pt idx="76">
                  <c:v>583.29922568939844</c:v>
                </c:pt>
                <c:pt idx="77">
                  <c:v>449.66033724200724</c:v>
                </c:pt>
                <c:pt idx="78">
                  <c:v>342.60799737812766</c:v>
                </c:pt>
                <c:pt idx="79">
                  <c:v>257.86539221708983</c:v>
                </c:pt>
                <c:pt idx="80">
                  <c:v>191.59026122534127</c:v>
                </c:pt>
                <c:pt idx="81">
                  <c:v>140.39874722633834</c:v>
                </c:pt>
                <c:pt idx="82">
                  <c:v>101.36545520277853</c:v>
                </c:pt>
                <c:pt idx="83">
                  <c:v>72.005387118358442</c:v>
                </c:pt>
                <c:pt idx="84">
                  <c:v>50.242581220337208</c:v>
                </c:pt>
                <c:pt idx="85">
                  <c:v>34.369501345760916</c:v>
                </c:pt>
                <c:pt idx="86">
                  <c:v>23.00088880171398</c:v>
                </c:pt>
                <c:pt idx="87">
                  <c:v>15.025952242198002</c:v>
                </c:pt>
                <c:pt idx="88">
                  <c:v>9.5629261377311394</c:v>
                </c:pt>
                <c:pt idx="89">
                  <c:v>5.919346049551919</c:v>
                </c:pt>
                <c:pt idx="90">
                  <c:v>3.5594835620287646</c:v>
                </c:pt>
                <c:pt idx="91">
                  <c:v>2.0779959667610219</c:v>
                </c:pt>
                <c:pt idx="92">
                  <c:v>1.1774238378175099</c:v>
                </c:pt>
                <c:pt idx="93">
                  <c:v>0.64749053073845841</c:v>
                </c:pt>
                <c:pt idx="94">
                  <c:v>0.34557833968907098</c:v>
                </c:pt>
                <c:pt idx="95">
                  <c:v>0.17899055347515347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6631920"/>
        <c:axId val="346632480"/>
      </c:lineChart>
      <c:catAx>
        <c:axId val="34663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632480"/>
        <c:crosses val="autoZero"/>
        <c:auto val="1"/>
        <c:lblAlgn val="ctr"/>
        <c:lblOffset val="100"/>
        <c:noMultiLvlLbl val="0"/>
      </c:catAx>
      <c:valAx>
        <c:axId val="34663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63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Females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'Immortal Baseline'!$H$2</c:f>
              <c:strCache>
                <c:ptCount val="1"/>
                <c:pt idx="0">
                  <c:v>Sedentary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Baseline'!$H$3:$H$98</c:f>
              <c:numCache>
                <c:formatCode>0.00</c:formatCode>
                <c:ptCount val="96"/>
                <c:pt idx="0">
                  <c:v>1037.5867044205663</c:v>
                </c:pt>
                <c:pt idx="1">
                  <c:v>1221.9192258451969</c:v>
                </c:pt>
                <c:pt idx="2">
                  <c:v>1415.5554686822177</c:v>
                </c:pt>
                <c:pt idx="3">
                  <c:v>1615.6353374162175</c:v>
                </c:pt>
                <c:pt idx="4">
                  <c:v>1819.1308008623441</c:v>
                </c:pt>
                <c:pt idx="5">
                  <c:v>2022.9578461314654</c:v>
                </c:pt>
                <c:pt idx="6">
                  <c:v>2224.0996759499808</c:v>
                </c:pt>
                <c:pt idx="7">
                  <c:v>2419.7237138481851</c:v>
                </c:pt>
                <c:pt idx="8">
                  <c:v>2607.2771470028283</c:v>
                </c:pt>
                <c:pt idx="9">
                  <c:v>2784.5518515562821</c:v>
                </c:pt>
                <c:pt idx="10">
                  <c:v>2949.716655964015</c:v>
                </c:pt>
                <c:pt idx="11">
                  <c:v>3101.3209020948311</c:v>
                </c:pt>
                <c:pt idx="12">
                  <c:v>3238.2770757106155</c:v>
                </c:pt>
                <c:pt idx="13">
                  <c:v>3359.8316728479545</c:v>
                </c:pt>
                <c:pt idx="14">
                  <c:v>3465.5327977864727</c:v>
                </c:pt>
                <c:pt idx="15">
                  <c:v>3555.2008919365994</c:v>
                </c:pt>
                <c:pt idx="16">
                  <c:v>3628.906182688263</c:v>
                </c:pt>
                <c:pt idx="17">
                  <c:v>3686.9535685312726</c:v>
                </c:pt>
                <c:pt idx="18">
                  <c:v>3729.8732461749346</c:v>
                </c:pt>
                <c:pt idx="19">
                  <c:v>3758.4137998272977</c:v>
                </c:pt>
                <c:pt idx="20">
                  <c:v>3773.5338900303277</c:v>
                </c:pt>
                <c:pt idx="21">
                  <c:v>3776.3890800399136</c:v>
                </c:pt>
                <c:pt idx="22">
                  <c:v>3768.3115173770029</c:v>
                </c:pt>
                <c:pt idx="23">
                  <c:v>3750.7818062915312</c:v>
                </c:pt>
                <c:pt idx="24">
                  <c:v>3725.3940685965485</c:v>
                </c:pt>
                <c:pt idx="25">
                  <c:v>3693.8165413342308</c:v>
                </c:pt>
                <c:pt idx="26">
                  <c:v>3657.7508647977047</c:v>
                </c:pt>
                <c:pt idx="27">
                  <c:v>3618.8933956502765</c:v>
                </c:pt>
                <c:pt idx="28">
                  <c:v>3578.9015071233875</c:v>
                </c:pt>
                <c:pt idx="29">
                  <c:v>3539.3670823691709</c:v>
                </c:pt>
                <c:pt idx="30">
                  <c:v>3501.7984773145959</c:v>
                </c:pt>
                <c:pt idx="31">
                  <c:v>3467.6113173490212</c:v>
                </c:pt>
                <c:pt idx="32">
                  <c:v>3438.1277355766147</c:v>
                </c:pt>
                <c:pt idx="33">
                  <c:v>3414.5831307151284</c:v>
                </c:pt>
                <c:pt idx="34">
                  <c:v>3398.139232043648</c:v>
                </c:pt>
                <c:pt idx="35">
                  <c:v>3389.9021767790236</c:v>
                </c:pt>
                <c:pt idx="36">
                  <c:v>3390.9443788249519</c:v>
                </c:pt>
                <c:pt idx="37">
                  <c:v>3402.329137652614</c:v>
                </c:pt>
                <c:pt idx="38">
                  <c:v>3425.1371474847365</c:v>
                </c:pt>
                <c:pt idx="39">
                  <c:v>3460.4942753257187</c:v>
                </c:pt>
                <c:pt idx="40">
                  <c:v>3509.6001480191449</c:v>
                </c:pt>
                <c:pt idx="41">
                  <c:v>3573.7571988546456</c:v>
                </c:pt>
                <c:pt idx="42">
                  <c:v>3654.3998547155156</c:v>
                </c:pt>
                <c:pt idx="43">
                  <c:v>3753.1234794916845</c:v>
                </c:pt>
                <c:pt idx="44">
                  <c:v>3871.7125126470269</c:v>
                </c:pt>
                <c:pt idx="45">
                  <c:v>4012.1669362280036</c:v>
                </c:pt>
                <c:pt idx="46">
                  <c:v>4176.7257512199039</c:v>
                </c:pt>
                <c:pt idx="47">
                  <c:v>4367.8855296401944</c:v>
                </c:pt>
                <c:pt idx="48">
                  <c:v>4588.4113271633205</c:v>
                </c:pt>
                <c:pt idx="49">
                  <c:v>4841.3363117582367</c:v>
                </c:pt>
                <c:pt idx="50">
                  <c:v>5129.9454523213208</c:v>
                </c:pt>
                <c:pt idx="51">
                  <c:v>5457.7376600976522</c:v>
                </c:pt>
                <c:pt idx="52">
                  <c:v>5828.3601414981204</c:v>
                </c:pt>
                <c:pt idx="53">
                  <c:v>6245.5088086616324</c:v>
                </c:pt>
                <c:pt idx="54">
                  <c:v>6712.789965351998</c:v>
                </c:pt>
                <c:pt idx="55">
                  <c:v>7233.5418024821547</c:v>
                </c:pt>
                <c:pt idx="56">
                  <c:v>7810.6200886703436</c:v>
                </c:pt>
                <c:pt idx="57">
                  <c:v>8446.1610090638878</c:v>
                </c:pt>
                <c:pt idx="58">
                  <c:v>9141.3446899855171</c:v>
                </c:pt>
                <c:pt idx="59">
                  <c:v>9896.1935012095055</c:v>
                </c:pt>
                <c:pt idx="60">
                  <c:v>10709.446245866935</c:v>
                </c:pt>
                <c:pt idx="61">
                  <c:v>11578.548544771866</c:v>
                </c:pt>
                <c:pt idx="62">
                  <c:v>12499.787748662613</c:v>
                </c:pt>
                <c:pt idx="63">
                  <c:v>13468.577498250084</c:v>
                </c:pt>
                <c:pt idx="64">
                  <c:v>14479.867489573089</c:v>
                </c:pt>
                <c:pt idx="65">
                  <c:v>15528.627336068557</c:v>
                </c:pt>
                <c:pt idx="66">
                  <c:v>16610.339680341262</c:v>
                </c:pt>
                <c:pt idx="67">
                  <c:v>17721.442619748719</c:v>
                </c:pt>
                <c:pt idx="68">
                  <c:v>18859.682944836575</c:v>
                </c:pt>
                <c:pt idx="69">
                  <c:v>20024.370217053412</c:v>
                </c:pt>
                <c:pt idx="70">
                  <c:v>21216.545000340717</c:v>
                </c:pt>
                <c:pt idx="71">
                  <c:v>22439.082745619162</c:v>
                </c:pt>
                <c:pt idx="72">
                  <c:v>23696.743602779581</c:v>
                </c:pt>
                <c:pt idx="73">
                  <c:v>24996.148714098643</c:v>
                </c:pt>
                <c:pt idx="74">
                  <c:v>26345.61909638103</c:v>
                </c:pt>
                <c:pt idx="75">
                  <c:v>27754.759028562021</c:v>
                </c:pt>
                <c:pt idx="76">
                  <c:v>29233.60975634653</c:v>
                </c:pt>
                <c:pt idx="77">
                  <c:v>30791.158470803653</c:v>
                </c:pt>
                <c:pt idx="78">
                  <c:v>32432.999283533176</c:v>
                </c:pt>
                <c:pt idx="79">
                  <c:v>34158.074321860389</c:v>
                </c:pt>
                <c:pt idx="80">
                  <c:v>35954.761208374533</c:v>
                </c:pt>
                <c:pt idx="81">
                  <c:v>37797.164376466862</c:v>
                </c:pt>
                <c:pt idx="82">
                  <c:v>39643.181619308845</c:v>
                </c:pt>
                <c:pt idx="83">
                  <c:v>41436.300553760382</c:v>
                </c:pt>
                <c:pt idx="84">
                  <c:v>43112.436569279998</c:v>
                </c:pt>
                <c:pt idx="85">
                  <c:v>44611.093589616779</c:v>
                </c:pt>
                <c:pt idx="86">
                  <c:v>45887.502432069166</c:v>
                </c:pt>
                <c:pt idx="87">
                  <c:v>46921.075176555278</c:v>
                </c:pt>
                <c:pt idx="88">
                  <c:v>47716.933330807871</c:v>
                </c:pt>
                <c:pt idx="89">
                  <c:v>48300.65684704142</c:v>
                </c:pt>
                <c:pt idx="90">
                  <c:v>48709.316962502497</c:v>
                </c:pt>
                <c:pt idx="91">
                  <c:v>48982.539794943783</c:v>
                </c:pt>
                <c:pt idx="92">
                  <c:v>49156.067778390221</c:v>
                </c:pt>
                <c:pt idx="93">
                  <c:v>49258.467186002919</c:v>
                </c:pt>
                <c:pt idx="94">
                  <c:v>49310.375925129345</c:v>
                </c:pt>
                <c:pt idx="95">
                  <c:v>49325.247801736041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'Immortal Baseline'!$I$2</c:f>
              <c:strCache>
                <c:ptCount val="1"/>
                <c:pt idx="0">
                  <c:v>Barely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Baseline'!$I$3:$I$98</c:f>
              <c:numCache>
                <c:formatCode>0.00</c:formatCode>
                <c:ptCount val="96"/>
                <c:pt idx="0">
                  <c:v>12931.930229231644</c:v>
                </c:pt>
                <c:pt idx="1">
                  <c:v>14231.404670240627</c:v>
                </c:pt>
                <c:pt idx="2">
                  <c:v>15350.044863174675</c:v>
                </c:pt>
                <c:pt idx="3">
                  <c:v>16277.488170523728</c:v>
                </c:pt>
                <c:pt idx="4">
                  <c:v>17013.472939388583</c:v>
                </c:pt>
                <c:pt idx="5">
                  <c:v>17564.487594539703</c:v>
                </c:pt>
                <c:pt idx="6">
                  <c:v>17941.170287106219</c:v>
                </c:pt>
                <c:pt idx="7">
                  <c:v>18156.461049268641</c:v>
                </c:pt>
                <c:pt idx="8">
                  <c:v>18224.370732693395</c:v>
                </c:pt>
                <c:pt idx="9">
                  <c:v>18159.208869933002</c:v>
                </c:pt>
                <c:pt idx="10">
                  <c:v>17975.136142996882</c:v>
                </c:pt>
                <c:pt idx="11">
                  <c:v>17685.938988386992</c:v>
                </c:pt>
                <c:pt idx="12">
                  <c:v>17304.949738007115</c:v>
                </c:pt>
                <c:pt idx="13">
                  <c:v>16845.053415910435</c:v>
                </c:pt>
                <c:pt idx="14">
                  <c:v>16318.734347298392</c:v>
                </c:pt>
                <c:pt idx="15">
                  <c:v>15738.125290392001</c:v>
                </c:pt>
                <c:pt idx="16">
                  <c:v>15115.031205077823</c:v>
                </c:pt>
                <c:pt idx="17">
                  <c:v>14460.910067836779</c:v>
                </c:pt>
                <c:pt idx="18">
                  <c:v>13786.804193974907</c:v>
                </c:pt>
                <c:pt idx="19">
                  <c:v>13103.226346971353</c:v>
                </c:pt>
                <c:pt idx="20">
                  <c:v>12420.01409111489</c:v>
                </c:pt>
                <c:pt idx="21">
                  <c:v>11746.172018723537</c:v>
                </c:pt>
                <c:pt idx="22">
                  <c:v>11089.723779036301</c:v>
                </c:pt>
                <c:pt idx="23">
                  <c:v>10457.594135952058</c:v>
                </c:pt>
                <c:pt idx="24">
                  <c:v>9855.536279242724</c:v>
                </c:pt>
                <c:pt idx="25">
                  <c:v>9288.1126136825969</c:v>
                </c:pt>
                <c:pt idx="26">
                  <c:v>8758.7298040792466</c:v>
                </c:pt>
                <c:pt idx="27">
                  <c:v>8269.7223607915294</c:v>
                </c:pt>
                <c:pt idx="28">
                  <c:v>7822.4744585601993</c:v>
                </c:pt>
                <c:pt idx="29">
                  <c:v>7417.567366211535</c:v>
                </c:pt>
                <c:pt idx="30">
                  <c:v>7054.9396795324656</c:v>
                </c:pt>
                <c:pt idx="31">
                  <c:v>6734.0489950777082</c:v>
                </c:pt>
                <c:pt idx="32">
                  <c:v>6454.0260913837801</c:v>
                </c:pt>
                <c:pt idx="33">
                  <c:v>6213.8154745683723</c:v>
                </c:pt>
                <c:pt idx="34">
                  <c:v>6012.2988112910534</c:v>
                </c:pt>
                <c:pt idx="35">
                  <c:v>5848.4000030705129</c:v>
                </c:pt>
                <c:pt idx="36">
                  <c:v>5721.1723061178318</c:v>
                </c:pt>
                <c:pt idx="37">
                  <c:v>5629.868949058392</c:v>
                </c:pt>
                <c:pt idx="38">
                  <c:v>5573.9992029783089</c:v>
                </c:pt>
                <c:pt idx="39">
                  <c:v>5553.3719042863449</c:v>
                </c:pt>
                <c:pt idx="40">
                  <c:v>5568.1281144115192</c:v>
                </c:pt>
                <c:pt idx="41">
                  <c:v>5618.763999729902</c:v>
                </c:pt>
                <c:pt idx="42">
                  <c:v>5706.1441860460782</c:v>
                </c:pt>
                <c:pt idx="43">
                  <c:v>5831.5048183518711</c:v>
                </c:pt>
                <c:pt idx="44">
                  <c:v>5996.4443579625404</c:v>
                </c:pt>
                <c:pt idx="45">
                  <c:v>6202.8987935832083</c:v>
                </c:pt>
                <c:pt idx="46">
                  <c:v>6453.0964659396441</c:v>
                </c:pt>
                <c:pt idx="47">
                  <c:v>6749.4861859652883</c:v>
                </c:pt>
                <c:pt idx="48">
                  <c:v>7094.6309193698889</c:v>
                </c:pt>
                <c:pt idx="49">
                  <c:v>7491.0582881602822</c:v>
                </c:pt>
                <c:pt idx="50">
                  <c:v>7941.0589356515502</c:v>
                </c:pt>
                <c:pt idx="51">
                  <c:v>8446.4250443226538</c:v>
                </c:pt>
                <c:pt idx="52">
                  <c:v>9008.1248099480144</c:v>
                </c:pt>
                <c:pt idx="53">
                  <c:v>9625.9154047027805</c:v>
                </c:pt>
                <c:pt idx="54">
                  <c:v>10297.907755834322</c:v>
                </c:pt>
                <c:pt idx="55">
                  <c:v>11020.111662344094</c:v>
                </c:pt>
                <c:pt idx="56">
                  <c:v>11786.008545342629</c:v>
                </c:pt>
                <c:pt idx="57">
                  <c:v>12586.218700883073</c:v>
                </c:pt>
                <c:pt idx="58">
                  <c:v>13408.344955272609</c:v>
                </c:pt>
                <c:pt idx="59">
                  <c:v>14237.07738449466</c:v>
                </c:pt>
                <c:pt idx="60">
                  <c:v>15054.625863936217</c:v>
                </c:pt>
                <c:pt idx="61">
                  <c:v>15841.503275404744</c:v>
                </c:pt>
                <c:pt idx="62">
                  <c:v>16577.614628661879</c:v>
                </c:pt>
                <c:pt idx="63">
                  <c:v>17243.52980199151</c:v>
                </c:pt>
                <c:pt idx="64">
                  <c:v>17821.753586463958</c:v>
                </c:pt>
                <c:pt idx="65">
                  <c:v>18297.781588358277</c:v>
                </c:pt>
                <c:pt idx="66">
                  <c:v>18660.759325280418</c:v>
                </c:pt>
                <c:pt idx="67">
                  <c:v>18903.639821674089</c:v>
                </c:pt>
                <c:pt idx="68">
                  <c:v>19022.838002308526</c:v>
                </c:pt>
                <c:pt idx="69">
                  <c:v>19017.475655324382</c:v>
                </c:pt>
                <c:pt idx="70">
                  <c:v>18888.373086187592</c:v>
                </c:pt>
                <c:pt idx="71">
                  <c:v>18636.964453217359</c:v>
                </c:pt>
                <c:pt idx="72">
                  <c:v>18264.302379294171</c:v>
                </c:pt>
                <c:pt idx="73">
                  <c:v>17770.292932979737</c:v>
                </c:pt>
                <c:pt idx="74">
                  <c:v>17153.283795905605</c:v>
                </c:pt>
                <c:pt idx="75">
                  <c:v>16410.128370237817</c:v>
                </c:pt>
                <c:pt idx="76">
                  <c:v>15536.866503083749</c:v>
                </c:pt>
                <c:pt idx="77">
                  <c:v>14530.18111607442</c:v>
                </c:pt>
                <c:pt idx="78">
                  <c:v>13389.768038826163</c:v>
                </c:pt>
                <c:pt idx="79">
                  <c:v>12121.62328309083</c:v>
                </c:pt>
                <c:pt idx="80">
                  <c:v>10741.921222221839</c:v>
                </c:pt>
                <c:pt idx="81">
                  <c:v>9280.5881522181608</c:v>
                </c:pt>
                <c:pt idx="82">
                  <c:v>7783.0064999559136</c:v>
                </c:pt>
                <c:pt idx="83">
                  <c:v>6307.9672067618931</c:v>
                </c:pt>
                <c:pt idx="84">
                  <c:v>4920.6908037552084</c:v>
                </c:pt>
                <c:pt idx="85">
                  <c:v>3681.7710547871898</c:v>
                </c:pt>
                <c:pt idx="86">
                  <c:v>2635.4304091509507</c:v>
                </c:pt>
                <c:pt idx="87">
                  <c:v>1801.6404682586376</c:v>
                </c:pt>
                <c:pt idx="88">
                  <c:v>1175.1324088302727</c:v>
                </c:pt>
                <c:pt idx="89">
                  <c:v>730.95346344890061</c:v>
                </c:pt>
                <c:pt idx="90">
                  <c:v>433.43768141233988</c:v>
                </c:pt>
                <c:pt idx="91">
                  <c:v>244.90851040133987</c:v>
                </c:pt>
                <c:pt idx="92">
                  <c:v>131.7694771267513</c:v>
                </c:pt>
                <c:pt idx="93">
                  <c:v>67.439309942387638</c:v>
                </c:pt>
                <c:pt idx="94">
                  <c:v>32.788172584461201</c:v>
                </c:pt>
                <c:pt idx="95">
                  <c:v>15.119350769346697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'Immortal Baseline'!$J$2</c:f>
              <c:strCache>
                <c:ptCount val="1"/>
                <c:pt idx="0">
                  <c:v>Somewhat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Baseline'!$J$3:$J$98</c:f>
              <c:numCache>
                <c:formatCode>0.00</c:formatCode>
                <c:ptCount val="96"/>
                <c:pt idx="0">
                  <c:v>25157.317152721411</c:v>
                </c:pt>
                <c:pt idx="1">
                  <c:v>23994.361707071763</c:v>
                </c:pt>
                <c:pt idx="2">
                  <c:v>22855.865024395149</c:v>
                </c:pt>
                <c:pt idx="3">
                  <c:v>21764.04308759567</c:v>
                </c:pt>
                <c:pt idx="4">
                  <c:v>20732.404169709189</c:v>
                </c:pt>
                <c:pt idx="5">
                  <c:v>19768.224143265488</c:v>
                </c:pt>
                <c:pt idx="6">
                  <c:v>18874.560574304629</c:v>
                </c:pt>
                <c:pt idx="7">
                  <c:v>18051.714270092518</c:v>
                </c:pt>
                <c:pt idx="8">
                  <c:v>17298.213472092626</c:v>
                </c:pt>
                <c:pt idx="9">
                  <c:v>16611.446007469309</c:v>
                </c:pt>
                <c:pt idx="10">
                  <c:v>15988.05741637033</c:v>
                </c:pt>
                <c:pt idx="11">
                  <c:v>15424.205661030863</c:v>
                </c:pt>
                <c:pt idx="12">
                  <c:v>14915.734117185648</c:v>
                </c:pt>
                <c:pt idx="13">
                  <c:v>14458.301214981595</c:v>
                </c:pt>
                <c:pt idx="14">
                  <c:v>14047.488573867251</c:v>
                </c:pt>
                <c:pt idx="15">
                  <c:v>13678.898658739919</c:v>
                </c:pt>
                <c:pt idx="16">
                  <c:v>13348.246225889337</c:v>
                </c:pt>
                <c:pt idx="17">
                  <c:v>13051.443721185993</c:v>
                </c:pt>
                <c:pt idx="18">
                  <c:v>12784.678405344917</c:v>
                </c:pt>
                <c:pt idx="19">
                  <c:v>12544.477805243496</c:v>
                </c:pt>
                <c:pt idx="20">
                  <c:v>12327.759889781912</c:v>
                </c:pt>
                <c:pt idx="21">
                  <c:v>12131.865004635327</c:v>
                </c:pt>
                <c:pt idx="22">
                  <c:v>11954.567901522434</c:v>
                </c:pt>
                <c:pt idx="23">
                  <c:v>11794.069905269287</c:v>
                </c:pt>
                <c:pt idx="24">
                  <c:v>11648.973046456869</c:v>
                </c:pt>
                <c:pt idx="25">
                  <c:v>11518.239515977866</c:v>
                </c:pt>
                <c:pt idx="26">
                  <c:v>11401.14081322403</c:v>
                </c:pt>
                <c:pt idx="27">
                  <c:v>11297.201335922251</c:v>
                </c:pt>
                <c:pt idx="28">
                  <c:v>11206.140914964404</c:v>
                </c:pt>
                <c:pt idx="29">
                  <c:v>11127.820065657803</c:v>
                </c:pt>
                <c:pt idx="30">
                  <c:v>11062.190703739112</c:v>
                </c:pt>
                <c:pt idx="31">
                  <c:v>11009.253962234025</c:v>
                </c:pt>
                <c:pt idx="32">
                  <c:v>10969.025708911755</c:v>
                </c:pt>
                <c:pt idx="33">
                  <c:v>10941.509510258702</c:v>
                </c:pt>
                <c:pt idx="34">
                  <c:v>10926.676162847838</c:v>
                </c:pt>
                <c:pt idx="35">
                  <c:v>10924.44851422471</c:v>
                </c:pt>
                <c:pt idx="36">
                  <c:v>10934.690089028689</c:v>
                </c:pt>
                <c:pt idx="37">
                  <c:v>10957.195973613098</c:v>
                </c:pt>
                <c:pt idx="38">
                  <c:v>10991.68444435213</c:v>
                </c:pt>
                <c:pt idx="39">
                  <c:v>11037.787908982029</c:v>
                </c:pt>
                <c:pt idx="40">
                  <c:v>11095.041836444245</c:v>
                </c:pt>
                <c:pt idx="41">
                  <c:v>11162.870461929992</c:v>
                </c:pt>
                <c:pt idx="42">
                  <c:v>11240.568166759975</c:v>
                </c:pt>
                <c:pt idx="43">
                  <c:v>11327.275557002564</c:v>
                </c:pt>
                <c:pt idx="44">
                  <c:v>11421.949422908208</c:v>
                </c:pt>
                <c:pt idx="45">
                  <c:v>11523.325989409803</c:v>
                </c:pt>
                <c:pt idx="46">
                  <c:v>11629.877216908948</c:v>
                </c:pt>
                <c:pt idx="47">
                  <c:v>11739.760448153082</c:v>
                </c:pt>
                <c:pt idx="48">
                  <c:v>11850.762504164188</c:v>
                </c:pt>
                <c:pt idx="49">
                  <c:v>11960.240505541726</c:v>
                </c:pt>
                <c:pt idx="50">
                  <c:v>12065.063332050018</c:v>
                </c:pt>
                <c:pt idx="51">
                  <c:v>12161.559805870094</c:v>
                </c:pt>
                <c:pt idx="52">
                  <c:v>12245.482391502099</c:v>
                </c:pt>
                <c:pt idx="53">
                  <c:v>12311.998292664519</c:v>
                </c:pt>
                <c:pt idx="54">
                  <c:v>12355.722868223831</c:v>
                </c:pt>
                <c:pt idx="55">
                  <c:v>12370.812458590668</c:v>
                </c:pt>
                <c:pt idx="56">
                  <c:v>12351.133695593073</c:v>
                </c:pt>
                <c:pt idx="57">
                  <c:v>12290.522430489826</c:v>
                </c:pt>
                <c:pt idx="58">
                  <c:v>12183.135802319784</c:v>
                </c:pt>
                <c:pt idx="59">
                  <c:v>12023.884748913888</c:v>
                </c:pt>
                <c:pt idx="60">
                  <c:v>11808.912533413302</c:v>
                </c:pt>
                <c:pt idx="61">
                  <c:v>11536.061836139679</c:v>
                </c:pt>
                <c:pt idx="62">
                  <c:v>11205.256023338534</c:v>
                </c:pt>
                <c:pt idx="63">
                  <c:v>10818.717970680418</c:v>
                </c:pt>
                <c:pt idx="64">
                  <c:v>10380.968248282541</c:v>
                </c:pt>
                <c:pt idx="65">
                  <c:v>9898.5826136904998</c:v>
                </c:pt>
                <c:pt idx="66">
                  <c:v>9379.7370318589619</c:v>
                </c:pt>
                <c:pt idx="67">
                  <c:v>8833.6115733246515</c:v>
                </c:pt>
                <c:pt idx="68">
                  <c:v>8269.7483070440776</c:v>
                </c:pt>
                <c:pt idx="69">
                  <c:v>7697.4562124053209</c:v>
                </c:pt>
                <c:pt idx="70">
                  <c:v>7125.3319077436108</c:v>
                </c:pt>
                <c:pt idx="71">
                  <c:v>6560.9296275201468</c:v>
                </c:pt>
                <c:pt idx="72">
                  <c:v>6010.5797563122078</c:v>
                </c:pt>
                <c:pt idx="73">
                  <c:v>5479.3310665570452</c:v>
                </c:pt>
                <c:pt idx="74">
                  <c:v>4970.9807886747376</c:v>
                </c:pt>
                <c:pt idx="75">
                  <c:v>4488.1574745333255</c:v>
                </c:pt>
                <c:pt idx="76">
                  <c:v>4032.4308563154373</c:v>
                </c:pt>
                <c:pt idx="77">
                  <c:v>3604.4368529134667</c:v>
                </c:pt>
                <c:pt idx="78">
                  <c:v>3204.0211646408093</c:v>
                </c:pt>
                <c:pt idx="79">
                  <c:v>2830.4177136980675</c:v>
                </c:pt>
                <c:pt idx="80">
                  <c:v>2482.4828170601868</c:v>
                </c:pt>
                <c:pt idx="81">
                  <c:v>2158.9943601703058</c:v>
                </c:pt>
                <c:pt idx="82">
                  <c:v>1858.9906658789189</c:v>
                </c:pt>
                <c:pt idx="83">
                  <c:v>1582.0711848025296</c:v>
                </c:pt>
                <c:pt idx="84">
                  <c:v>1328.5390776969282</c:v>
                </c:pt>
                <c:pt idx="85">
                  <c:v>1099.2810825514905</c:v>
                </c:pt>
                <c:pt idx="86">
                  <c:v>895.37875128877226</c:v>
                </c:pt>
                <c:pt idx="87">
                  <c:v>717.58418872530433</c:v>
                </c:pt>
                <c:pt idx="88">
                  <c:v>565.87289090543618</c:v>
                </c:pt>
                <c:pt idx="89">
                  <c:v>439.24005314203896</c:v>
                </c:pt>
                <c:pt idx="90">
                  <c:v>335.77327182006655</c:v>
                </c:pt>
                <c:pt idx="91">
                  <c:v>252.91491270061044</c:v>
                </c:pt>
                <c:pt idx="92">
                  <c:v>187.78660159181902</c:v>
                </c:pt>
                <c:pt idx="93">
                  <c:v>137.47717004484232</c:v>
                </c:pt>
                <c:pt idx="94">
                  <c:v>99.248430185706454</c:v>
                </c:pt>
                <c:pt idx="95">
                  <c:v>70.655295419321661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'Immortal Baseline'!$K$2</c:f>
              <c:strCache>
                <c:ptCount val="1"/>
                <c:pt idx="0">
                  <c:v>Active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Baseline'!$K$3:$K$98</c:f>
              <c:numCache>
                <c:formatCode>0.00</c:formatCode>
                <c:ptCount val="96"/>
                <c:pt idx="0">
                  <c:v>9972.3872632960847</c:v>
                </c:pt>
                <c:pt idx="1">
                  <c:v>9400.9648072569944</c:v>
                </c:pt>
                <c:pt idx="2">
                  <c:v>8935.7460312500407</c:v>
                </c:pt>
                <c:pt idx="3">
                  <c:v>8567.3412654879558</c:v>
                </c:pt>
                <c:pt idx="4">
                  <c:v>8286.2855359097448</c:v>
                </c:pt>
                <c:pt idx="5">
                  <c:v>8083.806452054172</c:v>
                </c:pt>
                <c:pt idx="6">
                  <c:v>7952.1999906591091</c:v>
                </c:pt>
                <c:pt idx="7">
                  <c:v>7884.9360016932224</c:v>
                </c:pt>
                <c:pt idx="8">
                  <c:v>7876.5973737060067</c:v>
                </c:pt>
                <c:pt idx="9">
                  <c:v>7922.7274636505672</c:v>
                </c:pt>
                <c:pt idx="10">
                  <c:v>8019.6338490287944</c:v>
                </c:pt>
                <c:pt idx="11">
                  <c:v>8164.1771888704379</c:v>
                </c:pt>
                <c:pt idx="12">
                  <c:v>8353.5618665433631</c:v>
                </c:pt>
                <c:pt idx="13">
                  <c:v>8585.1384588922065</c:v>
                </c:pt>
                <c:pt idx="14">
                  <c:v>8856.2250712160567</c:v>
                </c:pt>
                <c:pt idx="15">
                  <c:v>9163.9535964285169</c:v>
                </c:pt>
                <c:pt idx="16">
                  <c:v>9505.14674232777</c:v>
                </c:pt>
                <c:pt idx="17">
                  <c:v>9876.2312977458823</c:v>
                </c:pt>
                <c:pt idx="18">
                  <c:v>10273.191981955033</c:v>
                </c:pt>
                <c:pt idx="19">
                  <c:v>10691.568096937499</c:v>
                </c:pt>
                <c:pt idx="20">
                  <c:v>11126.492187803507</c:v>
                </c:pt>
                <c:pt idx="21">
                  <c:v>11572.766428690235</c:v>
                </c:pt>
                <c:pt idx="22">
                  <c:v>12024.969097321322</c:v>
                </c:pt>
                <c:pt idx="23">
                  <c:v>12477.58091227869</c:v>
                </c:pt>
                <c:pt idx="24">
                  <c:v>12925.119664363769</c:v>
                </c:pt>
                <c:pt idx="25">
                  <c:v>13362.271684608822</c:v>
                </c:pt>
                <c:pt idx="26">
                  <c:v>13784.010153498044</c:v>
                </c:pt>
                <c:pt idx="27">
                  <c:v>14185.692710752617</c:v>
                </c:pt>
                <c:pt idx="28">
                  <c:v>14563.133777478557</c:v>
                </c:pt>
                <c:pt idx="29">
                  <c:v>14912.649953632843</c:v>
                </c:pt>
                <c:pt idx="30">
                  <c:v>15231.079407057896</c:v>
                </c:pt>
                <c:pt idx="31">
                  <c:v>15515.778087061677</c:v>
                </c:pt>
                <c:pt idx="32">
                  <c:v>15764.596798754499</c:v>
                </c:pt>
                <c:pt idx="33">
                  <c:v>15975.843716100744</c:v>
                </c:pt>
                <c:pt idx="34">
                  <c:v>16148.236923656965</c:v>
                </c:pt>
                <c:pt idx="35">
                  <c:v>16280.851222595284</c:v>
                </c:pt>
                <c:pt idx="36">
                  <c:v>16373.062874042465</c:v>
                </c:pt>
                <c:pt idx="37">
                  <c:v>16424.495312943276</c:v>
                </c:pt>
                <c:pt idx="38">
                  <c:v>16434.968243262727</c:v>
                </c:pt>
                <c:pt idx="39">
                  <c:v>16404.451979007277</c:v>
                </c:pt>
                <c:pt idx="40">
                  <c:v>16333.028453238341</c:v>
                </c:pt>
                <c:pt idx="41">
                  <c:v>16220.859983619637</c:v>
                </c:pt>
                <c:pt idx="42">
                  <c:v>16068.16664664752</c:v>
                </c:pt>
                <c:pt idx="43">
                  <c:v>15875.212952218517</c:v>
                </c:pt>
                <c:pt idx="44">
                  <c:v>15642.30439911434</c:v>
                </c:pt>
                <c:pt idx="45">
                  <c:v>15369.794402323207</c:v>
                </c:pt>
                <c:pt idx="46">
                  <c:v>15058.10198783488</c:v>
                </c:pt>
                <c:pt idx="47">
                  <c:v>14707.740525244006</c:v>
                </c:pt>
                <c:pt idx="48">
                  <c:v>14319.35759169487</c:v>
                </c:pt>
                <c:pt idx="49">
                  <c:v>13893.785812108272</c:v>
                </c:pt>
                <c:pt idx="50">
                  <c:v>13432.104175916165</c:v>
                </c:pt>
                <c:pt idx="51">
                  <c:v>12935.70885145307</c:v>
                </c:pt>
                <c:pt idx="52">
                  <c:v>12406.391839288613</c:v>
                </c:pt>
                <c:pt idx="53">
                  <c:v>11846.4248160959</c:v>
                </c:pt>
                <c:pt idx="54">
                  <c:v>11258.644066981331</c:v>
                </c:pt>
                <c:pt idx="55">
                  <c:v>10646.53031865547</c:v>
                </c:pt>
                <c:pt idx="56">
                  <c:v>10014.274480963859</c:v>
                </c:pt>
                <c:pt idx="57">
                  <c:v>9366.8169498537791</c:v>
                </c:pt>
                <c:pt idx="58">
                  <c:v>8709.8448829718109</c:v>
                </c:pt>
                <c:pt idx="59">
                  <c:v>8049.7300674845919</c:v>
                </c:pt>
                <c:pt idx="60">
                  <c:v>7393.3915907039682</c:v>
                </c:pt>
                <c:pt idx="61">
                  <c:v>6748.0744444290867</c:v>
                </c:pt>
                <c:pt idx="62">
                  <c:v>6121.0482785594368</c:v>
                </c:pt>
                <c:pt idx="63">
                  <c:v>5519.2482167434491</c:v>
                </c:pt>
                <c:pt idx="64">
                  <c:v>4948.8974685712528</c:v>
                </c:pt>
                <c:pt idx="65">
                  <c:v>4415.1630530254506</c:v>
                </c:pt>
                <c:pt idx="66">
                  <c:v>3921.8957506481802</c:v>
                </c:pt>
                <c:pt idx="67">
                  <c:v>3471.4917806555709</c:v>
                </c:pt>
                <c:pt idx="68">
                  <c:v>3064.8902941419533</c:v>
                </c:pt>
                <c:pt idx="69">
                  <c:v>2701.695072744054</c:v>
                </c:pt>
                <c:pt idx="70">
                  <c:v>2380.3886520621145</c:v>
                </c:pt>
                <c:pt idx="71">
                  <c:v>2098.5972403565193</c:v>
                </c:pt>
                <c:pt idx="72">
                  <c:v>1853.3656631401839</c:v>
                </c:pt>
                <c:pt idx="73">
                  <c:v>1641.4100734904753</c:v>
                </c:pt>
                <c:pt idx="74">
                  <c:v>1459.3279725449688</c:v>
                </c:pt>
                <c:pt idx="75">
                  <c:v>1303.7564809947185</c:v>
                </c:pt>
                <c:pt idx="76">
                  <c:v>1171.4787050977234</c:v>
                </c:pt>
                <c:pt idx="77">
                  <c:v>1059.4840012953821</c:v>
                </c:pt>
                <c:pt idx="78">
                  <c:v>964.99163606039406</c:v>
                </c:pt>
                <c:pt idx="79">
                  <c:v>885.44987643791683</c:v>
                </c:pt>
                <c:pt idx="80">
                  <c:v>818.52474913662479</c:v>
                </c:pt>
                <c:pt idx="81">
                  <c:v>762.09427578908742</c:v>
                </c:pt>
                <c:pt idx="82">
                  <c:v>714.26286904180745</c:v>
                </c:pt>
                <c:pt idx="83">
                  <c:v>673.40344128029437</c:v>
                </c:pt>
                <c:pt idx="84">
                  <c:v>638.22006864639309</c:v>
                </c:pt>
                <c:pt idx="85">
                  <c:v>607.80667835977158</c:v>
                </c:pt>
                <c:pt idx="86">
                  <c:v>581.6694471091912</c:v>
                </c:pt>
                <c:pt idx="87">
                  <c:v>559.69300558056034</c:v>
                </c:pt>
                <c:pt idx="88">
                  <c:v>542.05880917569232</c:v>
                </c:pt>
                <c:pt idx="89">
                  <c:v>529.14877077594133</c:v>
                </c:pt>
                <c:pt idx="90">
                  <c:v>521.47180782583337</c:v>
                </c:pt>
                <c:pt idx="91">
                  <c:v>519.63669864536234</c:v>
                </c:pt>
                <c:pt idx="92">
                  <c:v>524.37611922785436</c:v>
                </c:pt>
                <c:pt idx="93">
                  <c:v>536.61632768328559</c:v>
                </c:pt>
                <c:pt idx="94">
                  <c:v>557.58747051081002</c:v>
                </c:pt>
                <c:pt idx="95">
                  <c:v>588.97755170050664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'Immortal Baseline'!$L$2</c:f>
              <c:strCache>
                <c:ptCount val="1"/>
                <c:pt idx="0">
                  <c:v>Highly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Baseline'!$L$3:$L$98</c:f>
              <c:numCache>
                <c:formatCode>0.00</c:formatCode>
                <c:ptCount val="96"/>
                <c:pt idx="0">
                  <c:v>900.77865033028854</c:v>
                </c:pt>
                <c:pt idx="1">
                  <c:v>1151.3495895854126</c:v>
                </c:pt>
                <c:pt idx="2">
                  <c:v>1442.7886124979207</c:v>
                </c:pt>
                <c:pt idx="3">
                  <c:v>1775.4921389764304</c:v>
                </c:pt>
                <c:pt idx="4">
                  <c:v>2148.706554130144</c:v>
                </c:pt>
                <c:pt idx="5">
                  <c:v>2560.5239640091663</c:v>
                </c:pt>
                <c:pt idx="6">
                  <c:v>3007.9694719800568</c:v>
                </c:pt>
                <c:pt idx="7">
                  <c:v>3487.1649650974337</c:v>
                </c:pt>
                <c:pt idx="8">
                  <c:v>3993.541274505144</c:v>
                </c:pt>
                <c:pt idx="9">
                  <c:v>4522.0658073908426</c:v>
                </c:pt>
                <c:pt idx="10">
                  <c:v>5067.4559356399832</c:v>
                </c:pt>
                <c:pt idx="11">
                  <c:v>5624.3572596168715</c:v>
                </c:pt>
                <c:pt idx="12">
                  <c:v>6187.4772025532639</c:v>
                </c:pt>
                <c:pt idx="13">
                  <c:v>6751.67523736781</c:v>
                </c:pt>
                <c:pt idx="14">
                  <c:v>7312.0192098318257</c:v>
                </c:pt>
                <c:pt idx="15">
                  <c:v>7863.8215625029625</c:v>
                </c:pt>
                <c:pt idx="16">
                  <c:v>8402.6696440168016</c:v>
                </c:pt>
                <c:pt idx="17">
                  <c:v>8924.461344700072</c:v>
                </c:pt>
                <c:pt idx="18">
                  <c:v>9425.4521725502091</c:v>
                </c:pt>
                <c:pt idx="19">
                  <c:v>9902.3139510203564</c:v>
                </c:pt>
                <c:pt idx="20">
                  <c:v>10352.199941269364</c:v>
                </c:pt>
                <c:pt idx="21">
                  <c:v>10772.807467910992</c:v>
                </c:pt>
                <c:pt idx="22">
                  <c:v>11162.427704742942</c:v>
                </c:pt>
                <c:pt idx="23">
                  <c:v>11519.973240208428</c:v>
                </c:pt>
                <c:pt idx="24">
                  <c:v>11844.976941340092</c:v>
                </c:pt>
                <c:pt idx="25">
                  <c:v>12137.559644396486</c:v>
                </c:pt>
                <c:pt idx="26">
                  <c:v>12398.368364400978</c:v>
                </c:pt>
                <c:pt idx="27">
                  <c:v>12628.490196883322</c:v>
                </c:pt>
                <c:pt idx="28">
                  <c:v>12829.349341873456</c:v>
                </c:pt>
                <c:pt idx="29">
                  <c:v>13002.595532128649</c:v>
                </c:pt>
                <c:pt idx="30">
                  <c:v>13149.991732355937</c:v>
                </c:pt>
                <c:pt idx="31">
                  <c:v>13273.307638277565</c:v>
                </c:pt>
                <c:pt idx="32">
                  <c:v>13374.223665373356</c:v>
                </c:pt>
                <c:pt idx="33">
                  <c:v>13454.24816835705</c:v>
                </c:pt>
                <c:pt idx="34">
                  <c:v>13514.648870160498</c:v>
                </c:pt>
                <c:pt idx="35">
                  <c:v>13556.398083330474</c:v>
                </c:pt>
                <c:pt idx="36">
                  <c:v>13580.130351986058</c:v>
                </c:pt>
                <c:pt idx="37">
                  <c:v>13586.110626732625</c:v>
                </c:pt>
                <c:pt idx="38">
                  <c:v>13574.210961922096</c:v>
                </c:pt>
                <c:pt idx="39">
                  <c:v>13543.893932398634</c:v>
                </c:pt>
                <c:pt idx="40">
                  <c:v>13494.201447886755</c:v>
                </c:pt>
                <c:pt idx="41">
                  <c:v>13423.748355865817</c:v>
                </c:pt>
                <c:pt idx="42">
                  <c:v>13330.721145830912</c:v>
                </c:pt>
                <c:pt idx="43">
                  <c:v>13212.88319293536</c:v>
                </c:pt>
                <c:pt idx="44">
                  <c:v>13067.589307367889</c:v>
                </c:pt>
                <c:pt idx="45">
                  <c:v>12891.81387845578</c:v>
                </c:pt>
                <c:pt idx="46">
                  <c:v>12682.198578096617</c:v>
                </c:pt>
                <c:pt idx="47">
                  <c:v>12435.127310997434</c:v>
                </c:pt>
                <c:pt idx="48">
                  <c:v>12146.837657607737</c:v>
                </c:pt>
                <c:pt idx="49">
                  <c:v>11813.579082431484</c:v>
                </c:pt>
                <c:pt idx="50">
                  <c:v>11431.828104060947</c:v>
                </c:pt>
                <c:pt idx="51">
                  <c:v>10998.568638256529</c:v>
                </c:pt>
                <c:pt idx="52">
                  <c:v>10511.640817763149</c:v>
                </c:pt>
                <c:pt idx="53">
                  <c:v>9970.1526778751668</c:v>
                </c:pt>
                <c:pt idx="54">
                  <c:v>9374.9353436085203</c:v>
                </c:pt>
                <c:pt idx="55">
                  <c:v>8729.0037579276141</c:v>
                </c:pt>
                <c:pt idx="56">
                  <c:v>8037.9631894300928</c:v>
                </c:pt>
                <c:pt idx="57">
                  <c:v>7310.2809097094341</c:v>
                </c:pt>
                <c:pt idx="58">
                  <c:v>6557.3296694502833</c:v>
                </c:pt>
                <c:pt idx="59">
                  <c:v>5793.1142978973594</c:v>
                </c:pt>
                <c:pt idx="60">
                  <c:v>5033.6237660795769</c:v>
                </c:pt>
                <c:pt idx="61">
                  <c:v>4295.8118992546206</c:v>
                </c:pt>
                <c:pt idx="62">
                  <c:v>3596.2933207775422</c:v>
                </c:pt>
                <c:pt idx="63">
                  <c:v>2949.9265123345403</c:v>
                </c:pt>
                <c:pt idx="64">
                  <c:v>2368.5132071091625</c:v>
                </c:pt>
                <c:pt idx="65">
                  <c:v>1859.8454088572205</c:v>
                </c:pt>
                <c:pt idx="66">
                  <c:v>1427.2682118711916</c:v>
                </c:pt>
                <c:pt idx="67">
                  <c:v>1069.8142045969735</c:v>
                </c:pt>
                <c:pt idx="68">
                  <c:v>782.84045166886631</c:v>
                </c:pt>
                <c:pt idx="69">
                  <c:v>559.00284247282968</c:v>
                </c:pt>
                <c:pt idx="70">
                  <c:v>389.36135366597006</c:v>
                </c:pt>
                <c:pt idx="71">
                  <c:v>264.42593328681522</c:v>
                </c:pt>
                <c:pt idx="72">
                  <c:v>175.00859847385772</c:v>
                </c:pt>
                <c:pt idx="73">
                  <c:v>112.81721287409933</c:v>
                </c:pt>
                <c:pt idx="74">
                  <c:v>70.788346493654899</c:v>
                </c:pt>
                <c:pt idx="75">
                  <c:v>43.198645672119255</c:v>
                </c:pt>
                <c:pt idx="76">
                  <c:v>25.61417915655117</c:v>
                </c:pt>
                <c:pt idx="77">
                  <c:v>14.73955891308052</c:v>
                </c:pt>
                <c:pt idx="78">
                  <c:v>8.2198769394505025</c:v>
                </c:pt>
                <c:pt idx="79">
                  <c:v>4.4348049127888443</c:v>
                </c:pt>
                <c:pt idx="80">
                  <c:v>2.310003206812516</c:v>
                </c:pt>
                <c:pt idx="81">
                  <c:v>1.1588353555799518</c:v>
                </c:pt>
                <c:pt idx="82">
                  <c:v>0.55834581451845722</c:v>
                </c:pt>
                <c:pt idx="83">
                  <c:v>0.25761339490031948</c:v>
                </c:pt>
                <c:pt idx="84">
                  <c:v>0.11348062146898366</c:v>
                </c:pt>
                <c:pt idx="85">
                  <c:v>4.7594684769251466E-2</c:v>
                </c:pt>
                <c:pt idx="86">
                  <c:v>1.8960381914228618E-2</c:v>
                </c:pt>
                <c:pt idx="87">
                  <c:v>7.160880215160286E-3</c:v>
                </c:pt>
                <c:pt idx="88">
                  <c:v>2.5602807290345227E-3</c:v>
                </c:pt>
                <c:pt idx="89">
                  <c:v>8.6559169071618008E-4</c:v>
                </c:pt>
                <c:pt idx="90">
                  <c:v>2.7643925336711848E-4</c:v>
                </c:pt>
                <c:pt idx="91">
                  <c:v>8.3308915638348626E-5</c:v>
                </c:pt>
                <c:pt idx="92">
                  <c:v>2.3663349571273997E-5</c:v>
                </c:pt>
                <c:pt idx="93">
                  <c:v>6.326560770839177E-6</c:v>
                </c:pt>
                <c:pt idx="94">
                  <c:v>1.5896700877132411E-6</c:v>
                </c:pt>
                <c:pt idx="95">
                  <c:v>3.7477898088428681E-7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6637520"/>
        <c:axId val="346638080"/>
      </c:lineChart>
      <c:catAx>
        <c:axId val="346637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638080"/>
        <c:crosses val="autoZero"/>
        <c:auto val="1"/>
        <c:lblAlgn val="ctr"/>
        <c:lblOffset val="100"/>
        <c:noMultiLvlLbl val="0"/>
      </c:catAx>
      <c:valAx>
        <c:axId val="34663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63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Cohort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'Immortal Baseline'!$M$2</c:f>
              <c:strCache>
                <c:ptCount val="1"/>
                <c:pt idx="0">
                  <c:v>Sedentary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Baseline'!$M$3:$M$98</c:f>
              <c:numCache>
                <c:formatCode>0.00</c:formatCode>
                <c:ptCount val="96"/>
                <c:pt idx="0">
                  <c:v>3124.8673240882317</c:v>
                </c:pt>
                <c:pt idx="1">
                  <c:v>3298.453307601565</c:v>
                </c:pt>
                <c:pt idx="2">
                  <c:v>3483.0086793581586</c:v>
                </c:pt>
                <c:pt idx="3">
                  <c:v>3674.7544693489408</c:v>
                </c:pt>
                <c:pt idx="4">
                  <c:v>3869.7352177620846</c:v>
                </c:pt>
                <c:pt idx="5">
                  <c:v>4064.0110687761212</c:v>
                </c:pt>
                <c:pt idx="6">
                  <c:v>4253.8667542983439</c:v>
                </c:pt>
                <c:pt idx="7">
                  <c:v>4436.0042929483261</c:v>
                </c:pt>
                <c:pt idx="8">
                  <c:v>4607.6871782367889</c:v>
                </c:pt>
                <c:pt idx="9">
                  <c:v>4766.8148813784837</c:v>
                </c:pt>
                <c:pt idx="10">
                  <c:v>4911.9234783052034</c:v>
                </c:pt>
                <c:pt idx="11">
                  <c:v>5042.12512533056</c:v>
                </c:pt>
                <c:pt idx="12">
                  <c:v>5157.0103612945459</c:v>
                </c:pt>
                <c:pt idx="13">
                  <c:v>5256.5400284458265</c:v>
                </c:pt>
                <c:pt idx="14">
                  <c:v>5340.9488726708987</c:v>
                </c:pt>
                <c:pt idx="15">
                  <c:v>5410.6739862055683</c:v>
                </c:pt>
                <c:pt idx="16">
                  <c:v>5466.3119397284972</c:v>
                </c:pt>
                <c:pt idx="17">
                  <c:v>5508.6012499687458</c:v>
                </c:pt>
                <c:pt idx="18">
                  <c:v>5538.4226638123673</c:v>
                </c:pt>
                <c:pt idx="19">
                  <c:v>5556.8083686206883</c:v>
                </c:pt>
                <c:pt idx="20">
                  <c:v>5564.9519167434628</c:v>
                </c:pt>
                <c:pt idx="21">
                  <c:v>5564.2125861134973</c:v>
                </c:pt>
                <c:pt idx="22">
                  <c:v>5556.1104225814834</c:v>
                </c:pt>
                <c:pt idx="23">
                  <c:v>5542.3108021399012</c:v>
                </c:pt>
                <c:pt idx="24">
                  <c:v>5524.5996144361152</c:v>
                </c:pt>
                <c:pt idx="25">
                  <c:v>5504.8518263652786</c:v>
                </c:pt>
                <c:pt idx="26">
                  <c:v>5484.9970962777124</c:v>
                </c:pt>
                <c:pt idx="27">
                  <c:v>5466.9862798206668</c:v>
                </c:pt>
                <c:pt idx="28">
                  <c:v>5452.7622269093408</c:v>
                </c:pt>
                <c:pt idx="29">
                  <c:v>5444.2374241284579</c:v>
                </c:pt>
                <c:pt idx="30">
                  <c:v>5443.2800179742781</c:v>
                </c:pt>
                <c:pt idx="31">
                  <c:v>5451.708762516384</c:v>
                </c:pt>
                <c:pt idx="32">
                  <c:v>5471.2966102175742</c:v>
                </c:pt>
                <c:pt idx="33">
                  <c:v>5503.782076686156</c:v>
                </c:pt>
                <c:pt idx="34">
                  <c:v>5550.8871675300988</c:v>
                </c:pt>
                <c:pt idx="35">
                  <c:v>5614.3405236397612</c:v>
                </c:pt>
                <c:pt idx="36">
                  <c:v>5695.9044626766245</c:v>
                </c:pt>
                <c:pt idx="37">
                  <c:v>5797.4047057648986</c:v>
                </c:pt>
                <c:pt idx="38">
                  <c:v>5920.7617209835316</c:v>
                </c:pt>
                <c:pt idx="39">
                  <c:v>6068.0227415964673</c:v>
                </c:pt>
                <c:pt idx="40">
                  <c:v>6241.3935915377115</c:v>
                </c:pt>
                <c:pt idx="41">
                  <c:v>6443.2694490257809</c:v>
                </c:pt>
                <c:pt idx="42">
                  <c:v>6676.2635858635767</c:v>
                </c:pt>
                <c:pt idx="43">
                  <c:v>6943.232926761928</c:v>
                </c:pt>
                <c:pt idx="44">
                  <c:v>7247.2989781444976</c:v>
                </c:pt>
                <c:pt idx="45">
                  <c:v>7591.8622847612623</c:v>
                </c:pt>
                <c:pt idx="46">
                  <c:v>7980.608100069835</c:v>
                </c:pt>
                <c:pt idx="47">
                  <c:v>8417.5004316067461</c:v>
                </c:pt>
                <c:pt idx="48">
                  <c:v>8906.7610943123691</c:v>
                </c:pt>
                <c:pt idx="49">
                  <c:v>9452.8299498254328</c:v>
                </c:pt>
                <c:pt idx="50">
                  <c:v>10060.302242718921</c:v>
                </c:pt>
                <c:pt idx="51">
                  <c:v>10733.839029009816</c:v>
                </c:pt>
                <c:pt idx="52">
                  <c:v>11478.047351232402</c:v>
                </c:pt>
                <c:pt idx="53">
                  <c:v>12297.328336236726</c:v>
                </c:pt>
                <c:pt idx="54">
                  <c:v>13195.694118015581</c:v>
                </c:pt>
                <c:pt idx="55">
                  <c:v>14176.558759590436</c:v>
                </c:pt>
                <c:pt idx="56">
                  <c:v>15242.514376957193</c:v>
                </c:pt>
                <c:pt idx="57">
                  <c:v>16395.111296491272</c:v>
                </c:pt>
                <c:pt idx="58">
                  <c:v>17634.669435267082</c:v>
                </c:pt>
                <c:pt idx="59">
                  <c:v>18960.155269929433</c:v>
                </c:pt>
                <c:pt idx="60">
                  <c:v>20369.161758862909</c:v>
                </c:pt>
                <c:pt idx="61">
                  <c:v>21858.02395072778</c:v>
                </c:pt>
                <c:pt idx="62">
                  <c:v>23422.088348953599</c:v>
                </c:pt>
                <c:pt idx="63">
                  <c:v>25056.130093426182</c:v>
                </c:pt>
                <c:pt idx="64">
                  <c:v>26754.883834198405</c:v>
                </c:pt>
                <c:pt idx="65">
                  <c:v>28513.630705913754</c:v>
                </c:pt>
                <c:pt idx="66">
                  <c:v>30328.774218243132</c:v>
                </c:pt>
                <c:pt idx="67">
                  <c:v>32198.346759018226</c:v>
                </c:pt>
                <c:pt idx="68">
                  <c:v>34122.412641488918</c:v>
                </c:pt>
                <c:pt idx="69">
                  <c:v>36103.363195397811</c:v>
                </c:pt>
                <c:pt idx="70">
                  <c:v>38146.121885337117</c:v>
                </c:pt>
                <c:pt idx="71">
                  <c:v>40258.283284129691</c:v>
                </c:pt>
                <c:pt idx="72">
                  <c:v>42450.195085789645</c:v>
                </c:pt>
                <c:pt idx="73">
                  <c:v>44734.958418005575</c:v>
                </c:pt>
                <c:pt idx="74">
                  <c:v>47128.272082109383</c:v>
                </c:pt>
                <c:pt idx="75">
                  <c:v>49647.984976764092</c:v>
                </c:pt>
                <c:pt idx="76">
                  <c:v>52313.153553382552</c:v>
                </c:pt>
                <c:pt idx="77">
                  <c:v>55142.341573807542</c:v>
                </c:pt>
                <c:pt idx="78">
                  <c:v>58150.881335119891</c:v>
                </c:pt>
                <c:pt idx="79">
                  <c:v>61346.904408962349</c:v>
                </c:pt>
                <c:pt idx="80">
                  <c:v>64726.239782380369</c:v>
                </c:pt>
                <c:pt idx="81">
                  <c:v>68266.840117544343</c:v>
                </c:pt>
                <c:pt idx="82">
                  <c:v>71924.159008047485</c:v>
                </c:pt>
                <c:pt idx="83">
                  <c:v>75629.499037986199</c:v>
                </c:pt>
                <c:pt idx="84">
                  <c:v>79293.171395579964</c:v>
                </c:pt>
                <c:pt idx="85">
                  <c:v>82812.968088337206</c:v>
                </c:pt>
                <c:pt idx="86">
                  <c:v>86086.446510045789</c:v>
                </c:pt>
                <c:pt idx="87">
                  <c:v>89024.150079700426</c:v>
                </c:pt>
                <c:pt idx="88">
                  <c:v>91560.940676441736</c:v>
                </c:pt>
                <c:pt idx="89">
                  <c:v>93663.480559292628</c:v>
                </c:pt>
                <c:pt idx="90">
                  <c:v>95332.573106455631</c:v>
                </c:pt>
                <c:pt idx="91">
                  <c:v>96599.710608643392</c:v>
                </c:pt>
                <c:pt idx="92">
                  <c:v>97518.526744973322</c:v>
                </c:pt>
                <c:pt idx="93">
                  <c:v>98153.562114839093</c:v>
                </c:pt>
                <c:pt idx="94">
                  <c:v>98569.52284737899</c:v>
                </c:pt>
                <c:pt idx="95">
                  <c:v>98823.441378238436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'Immortal Baseline'!$N$2</c:f>
              <c:strCache>
                <c:ptCount val="1"/>
                <c:pt idx="0">
                  <c:v>Barely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Baseline'!$N$3:$N$98</c:f>
              <c:numCache>
                <c:formatCode>0.00</c:formatCode>
                <c:ptCount val="96"/>
                <c:pt idx="0">
                  <c:v>30379.818999916635</c:v>
                </c:pt>
                <c:pt idx="1">
                  <c:v>31529.200421289239</c:v>
                </c:pt>
                <c:pt idx="2">
                  <c:v>32407.484107539589</c:v>
                </c:pt>
                <c:pt idx="3">
                  <c:v>33004.267367222783</c:v>
                </c:pt>
                <c:pt idx="4">
                  <c:v>33320.442259480507</c:v>
                </c:pt>
                <c:pt idx="5">
                  <c:v>33365.857353752283</c:v>
                </c:pt>
                <c:pt idx="6">
                  <c:v>33157.499339237271</c:v>
                </c:pt>
                <c:pt idx="7">
                  <c:v>32718.00421674065</c:v>
                </c:pt>
                <c:pt idx="8">
                  <c:v>32074.238095526696</c:v>
                </c:pt>
                <c:pt idx="9">
                  <c:v>31255.792230312178</c:v>
                </c:pt>
                <c:pt idx="10">
                  <c:v>30293.402056567968</c:v>
                </c:pt>
                <c:pt idx="11">
                  <c:v>29217.430135100847</c:v>
                </c:pt>
                <c:pt idx="12">
                  <c:v>28056.595025061935</c:v>
                </c:pt>
                <c:pt idx="13">
                  <c:v>26837.082122941196</c:v>
                </c:pt>
                <c:pt idx="14">
                  <c:v>25582.078112963078</c:v>
                </c:pt>
                <c:pt idx="15">
                  <c:v>24311.677624008273</c:v>
                </c:pt>
                <c:pt idx="16">
                  <c:v>23043.052706133036</c:v>
                </c:pt>
                <c:pt idx="17">
                  <c:v>21790.761422690553</c:v>
                </c:pt>
                <c:pt idx="18">
                  <c:v>20567.091029250088</c:v>
                </c:pt>
                <c:pt idx="19">
                  <c:v>19382.36679607346</c:v>
                </c:pt>
                <c:pt idx="20">
                  <c:v>18245.194589719205</c:v>
                </c:pt>
                <c:pt idx="21">
                  <c:v>17162.634766766936</c:v>
                </c:pt>
                <c:pt idx="22">
                  <c:v>16140.323291140085</c:v>
                </c:pt>
                <c:pt idx="23">
                  <c:v>15182.563670739217</c:v>
                </c:pt>
                <c:pt idx="24">
                  <c:v>14292.412758906105</c:v>
                </c:pt>
                <c:pt idx="25">
                  <c:v>13471.777813844068</c:v>
                </c:pt>
                <c:pt idx="26">
                  <c:v>12721.534428344661</c:v>
                </c:pt>
                <c:pt idx="27">
                  <c:v>12041.667365655187</c:v>
                </c:pt>
                <c:pt idx="28">
                  <c:v>11431.430447999574</c:v>
                </c:pt>
                <c:pt idx="29">
                  <c:v>10889.518082218816</c:v>
                </c:pt>
                <c:pt idx="30">
                  <c:v>10414.239732238582</c:v>
                </c:pt>
                <c:pt idx="31">
                  <c:v>10003.689184905888</c:v>
                </c:pt>
                <c:pt idx="32">
                  <c:v>9655.902142593377</c:v>
                </c:pt>
                <c:pt idx="33">
                  <c:v>9368.9978634990912</c:v>
                </c:pt>
                <c:pt idx="34">
                  <c:v>9141.3027418278816</c:v>
                </c:pt>
                <c:pt idx="35">
                  <c:v>8971.4555352590614</c:v>
                </c:pt>
                <c:pt idx="36">
                  <c:v>8858.495233329495</c:v>
                </c:pt>
                <c:pt idx="37">
                  <c:v>8801.9332712397045</c:v>
                </c:pt>
                <c:pt idx="38">
                  <c:v>8801.8119608876477</c:v>
                </c:pt>
                <c:pt idx="39">
                  <c:v>8858.7507016723048</c:v>
                </c:pt>
                <c:pt idx="40">
                  <c:v>8973.9808194557481</c:v>
                </c:pt>
                <c:pt idx="41">
                  <c:v>9149.3688222994097</c:v>
                </c:pt>
                <c:pt idx="42">
                  <c:v>9387.426498404795</c:v>
                </c:pt>
                <c:pt idx="43">
                  <c:v>9691.30464592319</c:v>
                </c:pt>
                <c:pt idx="44">
                  <c:v>10064.765350125725</c:v>
                </c:pt>
                <c:pt idx="45">
                  <c:v>10512.125671346115</c:v>
                </c:pt>
                <c:pt idx="46">
                  <c:v>11038.163495167875</c:v>
                </c:pt>
                <c:pt idx="47">
                  <c:v>11647.97433873274</c:v>
                </c:pt>
                <c:pt idx="48">
                  <c:v>12346.766457503481</c:v>
                </c:pt>
                <c:pt idx="49">
                  <c:v>13139.581189316264</c:v>
                </c:pt>
                <c:pt idx="50">
                  <c:v>14030.926845614815</c:v>
                </c:pt>
                <c:pt idx="51">
                  <c:v>15024.318540241311</c:v>
                </c:pt>
                <c:pt idx="52">
                  <c:v>16121.724158365385</c:v>
                </c:pt>
                <c:pt idx="53">
                  <c:v>17322.929125143153</c:v>
                </c:pt>
                <c:pt idx="54">
                  <c:v>18624.850169639052</c:v>
                </c:pt>
                <c:pt idx="55">
                  <c:v>20020.850305430875</c:v>
                </c:pt>
                <c:pt idx="56">
                  <c:v>21500.13148145553</c:v>
                </c:pt>
                <c:pt idx="57">
                  <c:v>23047.303195205655</c:v>
                </c:pt>
                <c:pt idx="58">
                  <c:v>24642.237690002476</c:v>
                </c:pt>
                <c:pt idx="59">
                  <c:v>26260.31633845358</c:v>
                </c:pt>
                <c:pt idx="60">
                  <c:v>27873.13924160121</c:v>
                </c:pt>
                <c:pt idx="61">
                  <c:v>29449.707417686619</c:v>
                </c:pt>
                <c:pt idx="62">
                  <c:v>30958.000003121393</c:v>
                </c:pt>
                <c:pt idx="63">
                  <c:v>32366.775397443045</c:v>
                </c:pt>
                <c:pt idx="64">
                  <c:v>33647.352406373531</c:v>
                </c:pt>
                <c:pt idx="65">
                  <c:v>34775.102524867791</c:v>
                </c:pt>
                <c:pt idx="66">
                  <c:v>35730.42230316333</c:v>
                </c:pt>
                <c:pt idx="67">
                  <c:v>36499.048176759781</c:v>
                </c:pt>
                <c:pt idx="68">
                  <c:v>37071.697513158157</c:v>
                </c:pt>
                <c:pt idx="69">
                  <c:v>37443.132869502078</c:v>
                </c:pt>
                <c:pt idx="70">
                  <c:v>37610.823472873126</c:v>
                </c:pt>
                <c:pt idx="71">
                  <c:v>37573.409448676903</c:v>
                </c:pt>
                <c:pt idx="72">
                  <c:v>37329.170204261929</c:v>
                </c:pt>
                <c:pt idx="73">
                  <c:v>36874.679668780474</c:v>
                </c:pt>
                <c:pt idx="74">
                  <c:v>36203.819722479318</c:v>
                </c:pt>
                <c:pt idx="75">
                  <c:v>35307.333866695131</c:v>
                </c:pt>
                <c:pt idx="76">
                  <c:v>34173.138118363568</c:v>
                </c:pt>
                <c:pt idx="77">
                  <c:v>32787.649234984026</c:v>
                </c:pt>
                <c:pt idx="78">
                  <c:v>31138.399575078518</c:v>
                </c:pt>
                <c:pt idx="79">
                  <c:v>29218.107962552618</c:v>
                </c:pt>
                <c:pt idx="80">
                  <c:v>27030.068028545124</c:v>
                </c:pt>
                <c:pt idx="81">
                  <c:v>24594.133265517747</c:v>
                </c:pt>
                <c:pt idx="82">
                  <c:v>21951.811838984144</c:v>
                </c:pt>
                <c:pt idx="83">
                  <c:v>19168.415119439192</c:v>
                </c:pt>
                <c:pt idx="84">
                  <c:v>16330.43601118197</c:v>
                </c:pt>
                <c:pt idx="85">
                  <c:v>13537.70709941703</c:v>
                </c:pt>
                <c:pt idx="86">
                  <c:v>10891.850049369827</c:v>
                </c:pt>
                <c:pt idx="87">
                  <c:v>8483.7855074684976</c:v>
                </c:pt>
                <c:pt idx="88">
                  <c:v>6382.9025365159532</c:v>
                </c:pt>
                <c:pt idx="89">
                  <c:v>4629.6120315188955</c:v>
                </c:pt>
                <c:pt idx="90">
                  <c:v>3232.4689262227121</c:v>
                </c:pt>
                <c:pt idx="91">
                  <c:v>2170.6210628160375</c:v>
                </c:pt>
                <c:pt idx="92">
                  <c:v>1401.162049166184</c:v>
                </c:pt>
                <c:pt idx="93">
                  <c:v>869.28561712215401</c:v>
                </c:pt>
                <c:pt idx="94">
                  <c:v>518.25948526268587</c:v>
                </c:pt>
                <c:pt idx="95">
                  <c:v>296.84322546649963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'Immortal Baseline'!$O$2</c:f>
              <c:strCache>
                <c:ptCount val="1"/>
                <c:pt idx="0">
                  <c:v>Somewhat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Baseline'!$O$3:$O$98</c:f>
              <c:numCache>
                <c:formatCode>0.00</c:formatCode>
                <c:ptCount val="96"/>
                <c:pt idx="0">
                  <c:v>44373.850641044388</c:v>
                </c:pt>
                <c:pt idx="1">
                  <c:v>43324.817935465086</c:v>
                </c:pt>
                <c:pt idx="2">
                  <c:v>42209.158757578422</c:v>
                </c:pt>
                <c:pt idx="3">
                  <c:v>41045.004780635085</c:v>
                </c:pt>
                <c:pt idx="4">
                  <c:v>39842.128952797182</c:v>
                </c:pt>
                <c:pt idx="5">
                  <c:v>38605.694337444555</c:v>
                </c:pt>
                <c:pt idx="6">
                  <c:v>37339.464439639982</c:v>
                </c:pt>
                <c:pt idx="7">
                  <c:v>36048.136735002263</c:v>
                </c:pt>
                <c:pt idx="8">
                  <c:v>34738.661328190166</c:v>
                </c:pt>
                <c:pt idx="9">
                  <c:v>33420.57153794379</c:v>
                </c:pt>
                <c:pt idx="10">
                  <c:v>32105.506951850588</c:v>
                </c:pt>
                <c:pt idx="11">
                  <c:v>30806.225649932974</c:v>
                </c:pt>
                <c:pt idx="12">
                  <c:v>29535.442324087569</c:v>
                </c:pt>
                <c:pt idx="13">
                  <c:v>28304.781723957349</c:v>
                </c:pt>
                <c:pt idx="14">
                  <c:v>27124.029327593635</c:v>
                </c:pt>
                <c:pt idx="15">
                  <c:v>26000.740230645082</c:v>
                </c:pt>
                <c:pt idx="16">
                  <c:v>24940.172570852756</c:v>
                </c:pt>
                <c:pt idx="17">
                  <c:v>23945.460472896921</c:v>
                </c:pt>
                <c:pt idx="18">
                  <c:v>23017.929633962718</c:v>
                </c:pt>
                <c:pt idx="19">
                  <c:v>22157.471886285959</c:v>
                </c:pt>
                <c:pt idx="20">
                  <c:v>21362.918528179594</c:v>
                </c:pt>
                <c:pt idx="21">
                  <c:v>20632.375762977819</c:v>
                </c:pt>
                <c:pt idx="22">
                  <c:v>19963.504412598682</c:v>
                </c:pt>
                <c:pt idx="23">
                  <c:v>19353.739111187406</c:v>
                </c:pt>
                <c:pt idx="24">
                  <c:v>18800.450215290199</c:v>
                </c:pt>
                <c:pt idx="25">
                  <c:v>18301.055995604343</c:v>
                </c:pt>
                <c:pt idx="26">
                  <c:v>17853.094489092862</c:v>
                </c:pt>
                <c:pt idx="27">
                  <c:v>17454.264578653219</c:v>
                </c:pt>
                <c:pt idx="28">
                  <c:v>17102.4450549502</c:v>
                </c:pt>
                <c:pt idx="29">
                  <c:v>16795.699043443743</c:v>
                </c:pt>
                <c:pt idx="30">
                  <c:v>16532.269571025994</c:v>
                </c:pt>
                <c:pt idx="31">
                  <c:v>16310.570433716352</c:v>
                </c:pt>
                <c:pt idx="32">
                  <c:v>16129.175064853349</c:v>
                </c:pt>
                <c:pt idx="33">
                  <c:v>15986.804877682369</c:v>
                </c:pt>
                <c:pt idx="34">
                  <c:v>15882.317593985426</c:v>
                </c:pt>
                <c:pt idx="35">
                  <c:v>15814.695355038579</c:v>
                </c:pt>
                <c:pt idx="36">
                  <c:v>15783.031900311411</c:v>
                </c:pt>
                <c:pt idx="37">
                  <c:v>15786.517740217132</c:v>
                </c:pt>
                <c:pt idx="38">
                  <c:v>15824.421991016186</c:v>
                </c:pt>
                <c:pt idx="39">
                  <c:v>15896.069341872371</c:v>
                </c:pt>
                <c:pt idx="40">
                  <c:v>16000.810460249882</c:v>
                </c:pt>
                <c:pt idx="41">
                  <c:v>16137.984004359767</c:v>
                </c:pt>
                <c:pt idx="42">
                  <c:v>16306.868312075538</c:v>
                </c:pt>
                <c:pt idx="43">
                  <c:v>16506.620808299114</c:v>
                </c:pt>
                <c:pt idx="44">
                  <c:v>16736.203274882108</c:v>
                </c:pt>
                <c:pt idx="45">
                  <c:v>16994.291442849102</c:v>
                </c:pt>
                <c:pt idx="46">
                  <c:v>17279.168006835716</c:v>
                </c:pt>
                <c:pt idx="47">
                  <c:v>17588.599261636598</c:v>
                </c:pt>
                <c:pt idx="48">
                  <c:v>17919.697270176803</c:v>
                </c:pt>
                <c:pt idx="49">
                  <c:v>18268.771933241511</c:v>
                </c:pt>
                <c:pt idx="50">
                  <c:v>18631.180639370814</c:v>
                </c:pt>
                <c:pt idx="51">
                  <c:v>19001.187315257172</c:v>
                </c:pt>
                <c:pt idx="52">
                  <c:v>19371.847463987913</c:v>
                </c:pt>
                <c:pt idx="53">
                  <c:v>19734.940659044696</c:v>
                </c:pt>
                <c:pt idx="54">
                  <c:v>20080.97603365135</c:v>
                </c:pt>
                <c:pt idx="55">
                  <c:v>20399.298167499044</c:v>
                </c:pt>
                <c:pt idx="56">
                  <c:v>20678.318596755103</c:v>
                </c:pt>
                <c:pt idx="57">
                  <c:v>20905.88997219364</c:v>
                </c:pt>
                <c:pt idx="58">
                  <c:v>21069.824127570253</c:v>
                </c:pt>
                <c:pt idx="59">
                  <c:v>21158.531886459648</c:v>
                </c:pt>
                <c:pt idx="60">
                  <c:v>21161.733811986229</c:v>
                </c:pt>
                <c:pt idx="61">
                  <c:v>21071.163162537297</c:v>
                </c:pt>
                <c:pt idx="62">
                  <c:v>20881.163880430569</c:v>
                </c:pt>
                <c:pt idx="63">
                  <c:v>20589.086845225444</c:v>
                </c:pt>
                <c:pt idx="64">
                  <c:v>20195.412491279643</c:v>
                </c:pt>
                <c:pt idx="65">
                  <c:v>19703.574928876853</c:v>
                </c:pt>
                <c:pt idx="66">
                  <c:v>19119.520420951805</c:v>
                </c:pt>
                <c:pt idx="67">
                  <c:v>18451.08429455592</c:v>
                </c:pt>
                <c:pt idx="68">
                  <c:v>17707.299565462781</c:v>
                </c:pt>
                <c:pt idx="69">
                  <c:v>16897.750717223924</c:v>
                </c:pt>
                <c:pt idx="70">
                  <c:v>16032.061073293447</c:v>
                </c:pt>
                <c:pt idx="71">
                  <c:v>15119.563475023248</c:v>
                </c:pt>
                <c:pt idx="72">
                  <c:v>14169.164253373485</c:v>
                </c:pt>
                <c:pt idx="73">
                  <c:v>13189.378503716624</c:v>
                </c:pt>
                <c:pt idx="74">
                  <c:v>12188.493411439662</c:v>
                </c:pt>
                <c:pt idx="75">
                  <c:v>11174.80453193721</c:v>
                </c:pt>
                <c:pt idx="76">
                  <c:v>10156.86498156438</c:v>
                </c:pt>
                <c:pt idx="77">
                  <c:v>9143.6883929382257</c:v>
                </c:pt>
                <c:pt idx="78">
                  <c:v>8144.8546298721722</c:v>
                </c:pt>
                <c:pt idx="79">
                  <c:v>7170.485010526012</c:v>
                </c:pt>
                <c:pt idx="80">
                  <c:v>6231.0805047537688</c:v>
                </c:pt>
                <c:pt idx="81">
                  <c:v>5337.2437946412647</c:v>
                </c:pt>
                <c:pt idx="82">
                  <c:v>4499.3181781304756</c:v>
                </c:pt>
                <c:pt idx="83">
                  <c:v>3726.9598096829641</c:v>
                </c:pt>
                <c:pt idx="84">
                  <c:v>3028.6241083370551</c:v>
                </c:pt>
                <c:pt idx="85">
                  <c:v>2410.933781732329</c:v>
                </c:pt>
                <c:pt idx="86">
                  <c:v>1877.9505803517629</c:v>
                </c:pt>
                <c:pt idx="87">
                  <c:v>1430.4900567971458</c:v>
                </c:pt>
                <c:pt idx="88">
                  <c:v>1065.7201430360847</c:v>
                </c:pt>
                <c:pt idx="89">
                  <c:v>777.27489739041266</c:v>
                </c:pt>
                <c:pt idx="90">
                  <c:v>555.96462684040148</c:v>
                </c:pt>
                <c:pt idx="91">
                  <c:v>390.94067622871296</c:v>
                </c:pt>
                <c:pt idx="92">
                  <c:v>271.00274032459367</c:v>
                </c:pt>
                <c:pt idx="93">
                  <c:v>185.71531825183052</c:v>
                </c:pt>
                <c:pt idx="94">
                  <c:v>126.12418951074986</c:v>
                </c:pt>
                <c:pt idx="95">
                  <c:v>85.040418805786956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'Immortal Baseline'!$P$2</c:f>
              <c:strCache>
                <c:ptCount val="1"/>
                <c:pt idx="0">
                  <c:v>Active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Baseline'!$P$3:$P$98</c:f>
              <c:numCache>
                <c:formatCode>0.00</c:formatCode>
                <c:ptCount val="96"/>
                <c:pt idx="0">
                  <c:v>20439.245074571678</c:v>
                </c:pt>
                <c:pt idx="1">
                  <c:v>19588.998229335972</c:v>
                </c:pt>
                <c:pt idx="2">
                  <c:v>18922.691808183277</c:v>
                </c:pt>
                <c:pt idx="3">
                  <c:v>18418.799045257841</c:v>
                </c:pt>
                <c:pt idx="4">
                  <c:v>18057.076479861316</c:v>
                </c:pt>
                <c:pt idx="5">
                  <c:v>17819.264618486548</c:v>
                </c:pt>
                <c:pt idx="6">
                  <c:v>17689.491070456708</c:v>
                </c:pt>
                <c:pt idx="7">
                  <c:v>17654.451729520799</c:v>
                </c:pt>
                <c:pt idx="8">
                  <c:v>17703.41045766844</c:v>
                </c:pt>
                <c:pt idx="9">
                  <c:v>17828.032081286157</c:v>
                </c:pt>
                <c:pt idx="10">
                  <c:v>18022.062020452417</c:v>
                </c:pt>
                <c:pt idx="11">
                  <c:v>18280.883398452963</c:v>
                </c:pt>
                <c:pt idx="12">
                  <c:v>18601.003555723</c:v>
                </c:pt>
                <c:pt idx="13">
                  <c:v>18979.532359117547</c:v>
                </c:pt>
                <c:pt idx="14">
                  <c:v>19413.709324937372</c:v>
                </c:pt>
                <c:pt idx="15">
                  <c:v>19900.519355537326</c:v>
                </c:pt>
                <c:pt idx="16">
                  <c:v>20436.41601564837</c:v>
                </c:pt>
                <c:pt idx="17">
                  <c:v>21017.153648328363</c:v>
                </c:pt>
                <c:pt idx="18">
                  <c:v>21637.718263494164</c:v>
                </c:pt>
                <c:pt idx="19">
                  <c:v>22292.341597924325</c:v>
                </c:pt>
                <c:pt idx="20">
                  <c:v>22974.581014967269</c:v>
                </c:pt>
                <c:pt idx="21">
                  <c:v>23677.447983181875</c:v>
                </c:pt>
                <c:pt idx="22">
                  <c:v>24393.5685475024</c:v>
                </c:pt>
                <c:pt idx="23">
                  <c:v>25115.360115471547</c:v>
                </c:pt>
                <c:pt idx="24">
                  <c:v>25835.210141791398</c:v>
                </c:pt>
                <c:pt idx="25">
                  <c:v>26545.644126952582</c:v>
                </c:pt>
                <c:pt idx="26">
                  <c:v>27239.472825173398</c:v>
                </c:pt>
                <c:pt idx="27">
                  <c:v>27909.911538920212</c:v>
                </c:pt>
                <c:pt idx="28">
                  <c:v>28550.667553060899</c:v>
                </c:pt>
                <c:pt idx="29">
                  <c:v>29155.994770811471</c:v>
                </c:pt>
                <c:pt idx="30">
                  <c:v>29720.717151286372</c:v>
                </c:pt>
                <c:pt idx="31">
                  <c:v>30240.2244305272</c:v>
                </c:pt>
                <c:pt idx="32">
                  <c:v>30710.444785953237</c:v>
                </c:pt>
                <c:pt idx="33">
                  <c:v>31127.799642509432</c:v>
                </c:pt>
                <c:pt idx="34">
                  <c:v>31489.145852619899</c:v>
                </c:pt>
                <c:pt idx="35">
                  <c:v>31791.710174619046</c:v>
                </c:pt>
                <c:pt idx="36">
                  <c:v>32033.020483301392</c:v>
                </c:pt>
                <c:pt idx="37">
                  <c:v>32210.837603232772</c:v>
                </c:pt>
                <c:pt idx="38">
                  <c:v>32323.091157438212</c:v>
                </c:pt>
                <c:pt idx="39">
                  <c:v>32367.822432885499</c:v>
                </c:pt>
                <c:pt idx="40">
                  <c:v>32343.137010495702</c:v>
                </c:pt>
                <c:pt idx="41">
                  <c:v>32247.169795783244</c:v>
                </c:pt>
                <c:pt idx="42">
                  <c:v>32078.065099092615</c:v>
                </c:pt>
                <c:pt idx="43">
                  <c:v>31833.974514102505</c:v>
                </c:pt>
                <c:pt idx="44">
                  <c:v>31513.075471727418</c:v>
                </c:pt>
                <c:pt idx="45">
                  <c:v>31113.613423227594</c:v>
                </c:pt>
                <c:pt idx="46">
                  <c:v>30633.970525498808</c:v>
                </c:pt>
                <c:pt idx="47">
                  <c:v>30072.763330940285</c:v>
                </c:pt>
                <c:pt idx="48">
                  <c:v>29428.971168145399</c:v>
                </c:pt>
                <c:pt idx="49">
                  <c:v>28702.095469250533</c:v>
                </c:pt>
                <c:pt idx="50">
                  <c:v>27892.348096155016</c:v>
                </c:pt>
                <c:pt idx="51">
                  <c:v>27000.863629087195</c:v>
                </c:pt>
                <c:pt idx="52">
                  <c:v>26029.926594479912</c:v>
                </c:pt>
                <c:pt idx="53">
                  <c:v>24983.199873397229</c:v>
                </c:pt>
                <c:pt idx="54">
                  <c:v>23865.935417129949</c:v>
                </c:pt>
                <c:pt idx="55">
                  <c:v>22685.143538092736</c:v>
                </c:pt>
                <c:pt idx="56">
                  <c:v>21449.693350616391</c:v>
                </c:pt>
                <c:pt idx="57">
                  <c:v>20170.315552893684</c:v>
                </c:pt>
                <c:pt idx="58">
                  <c:v>18859.480954113373</c:v>
                </c:pt>
                <c:pt idx="59">
                  <c:v>17531.135203456673</c:v>
                </c:pt>
                <c:pt idx="60">
                  <c:v>16200.28294098189</c:v>
                </c:pt>
                <c:pt idx="61">
                  <c:v>14882.433017820276</c:v>
                </c:pt>
                <c:pt idx="62">
                  <c:v>13592.938848467467</c:v>
                </c:pt>
                <c:pt idx="63">
                  <c:v>12346.290501985415</c:v>
                </c:pt>
                <c:pt idx="64">
                  <c:v>11155.43199477604</c:v>
                </c:pt>
                <c:pt idx="65">
                  <c:v>10031.182194684647</c:v>
                </c:pt>
                <c:pt idx="66">
                  <c:v>8981.8268453851888</c:v>
                </c:pt>
                <c:pt idx="67">
                  <c:v>8012.923329670879</c:v>
                </c:pt>
                <c:pt idx="68">
                  <c:v>7127.3251437766758</c:v>
                </c:pt>
                <c:pt idx="69">
                  <c:v>6325.3990759343869</c:v>
                </c:pt>
                <c:pt idx="70">
                  <c:v>5605.3834796062129</c:v>
                </c:pt>
                <c:pt idx="71">
                  <c:v>4963.8254375129727</c:v>
                </c:pt>
                <c:pt idx="72">
                  <c:v>4396.0375420406117</c:v>
                </c:pt>
                <c:pt idx="73">
                  <c:v>3896.5272511051489</c:v>
                </c:pt>
                <c:pt idx="74">
                  <c:v>3459.3678742220363</c:v>
                </c:pt>
                <c:pt idx="75">
                  <c:v>3078.4956899199788</c:v>
                </c:pt>
                <c:pt idx="76">
                  <c:v>2747.9299418435357</c:v>
                </c:pt>
                <c:pt idx="77">
                  <c:v>2461.9209021151255</c:v>
                </c:pt>
                <c:pt idx="78">
                  <c:v>2215.0365856118415</c:v>
                </c:pt>
                <c:pt idx="79">
                  <c:v>2002.2024208291443</c:v>
                </c:pt>
                <c:pt idx="80">
                  <c:v>1818.7114198885815</c:v>
                </c:pt>
                <c:pt idx="81">
                  <c:v>1660.2252397147217</c:v>
                </c:pt>
                <c:pt idx="82">
                  <c:v>1522.7871738206063</c:v>
                </c:pt>
                <c:pt idx="83">
                  <c:v>1402.8630323783832</c:v>
                </c:pt>
                <c:pt idx="84">
                  <c:v>1297.4124230591963</c:v>
                </c:pt>
                <c:pt idx="85">
                  <c:v>1203.9739344829118</c:v>
                </c:pt>
                <c:pt idx="86">
                  <c:v>1120.7330110489752</c:v>
                </c:pt>
                <c:pt idx="87">
                  <c:v>1046.5412429115061</c:v>
                </c:pt>
                <c:pt idx="88">
                  <c:v>980.87115758777134</c:v>
                </c:pt>
                <c:pt idx="89">
                  <c:v>923.71230015681851</c:v>
                </c:pt>
                <c:pt idx="90">
                  <c:v>875.43358047996469</c:v>
                </c:pt>
                <c:pt idx="91">
                  <c:v>836.64957303618792</c:v>
                </c:pt>
                <c:pt idx="92">
                  <c:v>808.13101803471795</c:v>
                </c:pt>
                <c:pt idx="93">
                  <c:v>790.78945292962499</c:v>
                </c:pt>
                <c:pt idx="94">
                  <c:v>785.74789791820058</c:v>
                </c:pt>
                <c:pt idx="95">
                  <c:v>794.49598656101182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'Immortal Baseline'!$Q$2</c:f>
              <c:strCache>
                <c:ptCount val="1"/>
                <c:pt idx="0">
                  <c:v>Highly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Baseline'!$Q$3:$Q$98</c:f>
              <c:numCache>
                <c:formatCode>0.00</c:formatCode>
                <c:ptCount val="96"/>
                <c:pt idx="0">
                  <c:v>1682.2179603790669</c:v>
                </c:pt>
                <c:pt idx="1">
                  <c:v>2258.5301063081351</c:v>
                </c:pt>
                <c:pt idx="2">
                  <c:v>2977.6566473405551</c:v>
                </c:pt>
                <c:pt idx="3">
                  <c:v>3857.1743375353526</c:v>
                </c:pt>
                <c:pt idx="4">
                  <c:v>4910.6170900989237</c:v>
                </c:pt>
                <c:pt idx="5">
                  <c:v>6145.1726215404942</c:v>
                </c:pt>
                <c:pt idx="6">
                  <c:v>7559.6783963676917</c:v>
                </c:pt>
                <c:pt idx="7">
                  <c:v>9143.4030257879531</c:v>
                </c:pt>
                <c:pt idx="8">
                  <c:v>10876.002940377897</c:v>
                </c:pt>
                <c:pt idx="9">
                  <c:v>12728.789269079396</c:v>
                </c:pt>
                <c:pt idx="10">
                  <c:v>14667.10549282383</c:v>
                </c:pt>
                <c:pt idx="11">
                  <c:v>16653.335691182656</c:v>
                </c:pt>
                <c:pt idx="12">
                  <c:v>18649.948733832949</c:v>
                </c:pt>
                <c:pt idx="13">
                  <c:v>20622.063765538085</c:v>
                </c:pt>
                <c:pt idx="14">
                  <c:v>22539.23436183501</c:v>
                </c:pt>
                <c:pt idx="15">
                  <c:v>24376.388803603753</c:v>
                </c:pt>
                <c:pt idx="16">
                  <c:v>26114.046767637334</c:v>
                </c:pt>
                <c:pt idx="17">
                  <c:v>27738.023206115417</c:v>
                </c:pt>
                <c:pt idx="18">
                  <c:v>29238.838409480661</c:v>
                </c:pt>
                <c:pt idx="19">
                  <c:v>30611.011351095563</c:v>
                </c:pt>
                <c:pt idx="20">
                  <c:v>31852.353950390469</c:v>
                </c:pt>
                <c:pt idx="21">
                  <c:v>32963.328900959874</c:v>
                </c:pt>
                <c:pt idx="22">
                  <c:v>33946.493326177355</c:v>
                </c:pt>
                <c:pt idx="23">
                  <c:v>34806.026300461926</c:v>
                </c:pt>
                <c:pt idx="24">
                  <c:v>35547.327269576199</c:v>
                </c:pt>
                <c:pt idx="25">
                  <c:v>36176.670237233724</c:v>
                </c:pt>
                <c:pt idx="26">
                  <c:v>36700.901161111367</c:v>
                </c:pt>
                <c:pt idx="27">
                  <c:v>37127.170236950711</c:v>
                </c:pt>
                <c:pt idx="28">
                  <c:v>37462.69471707999</c:v>
                </c:pt>
                <c:pt idx="29">
                  <c:v>37714.550679397515</c:v>
                </c:pt>
                <c:pt idx="30">
                  <c:v>37889.493527474784</c:v>
                </c:pt>
                <c:pt idx="31">
                  <c:v>37993.807188334176</c:v>
                </c:pt>
                <c:pt idx="32">
                  <c:v>38033.181396382468</c:v>
                </c:pt>
                <c:pt idx="33">
                  <c:v>38012.615539622944</c:v>
                </c:pt>
                <c:pt idx="34">
                  <c:v>37936.346644036705</c:v>
                </c:pt>
                <c:pt idx="35">
                  <c:v>37807.79841144356</c:v>
                </c:pt>
                <c:pt idx="36">
                  <c:v>37629.547920381076</c:v>
                </c:pt>
                <c:pt idx="37">
                  <c:v>37403.306679545494</c:v>
                </c:pt>
                <c:pt idx="38">
                  <c:v>37129.913169674415</c:v>
                </c:pt>
                <c:pt idx="39">
                  <c:v>36809.334781973361</c:v>
                </c:pt>
                <c:pt idx="40">
                  <c:v>36440.678118260956</c:v>
                </c:pt>
                <c:pt idx="41">
                  <c:v>36022.207928531789</c:v>
                </c:pt>
                <c:pt idx="42">
                  <c:v>35551.376504563472</c:v>
                </c:pt>
                <c:pt idx="43">
                  <c:v>35024.867104913268</c:v>
                </c:pt>
                <c:pt idx="44">
                  <c:v>34438.656925120253</c:v>
                </c:pt>
                <c:pt idx="45">
                  <c:v>33788.107177815924</c:v>
                </c:pt>
                <c:pt idx="46">
                  <c:v>33068.08987242775</c:v>
                </c:pt>
                <c:pt idx="47">
                  <c:v>32273.162637083631</c:v>
                </c:pt>
                <c:pt idx="48">
                  <c:v>31397.804009861953</c:v>
                </c:pt>
                <c:pt idx="49">
                  <c:v>30436.721458366257</c:v>
                </c:pt>
                <c:pt idx="50">
                  <c:v>29385.242176140437</c:v>
                </c:pt>
                <c:pt idx="51">
                  <c:v>28239.791486404505</c:v>
                </c:pt>
                <c:pt idx="52">
                  <c:v>26998.454431934388</c:v>
                </c:pt>
                <c:pt idx="53">
                  <c:v>25661.602006178196</c:v>
                </c:pt>
                <c:pt idx="54">
                  <c:v>24232.544261564064</c:v>
                </c:pt>
                <c:pt idx="55">
                  <c:v>22718.149229386901</c:v>
                </c:pt>
                <c:pt idx="56">
                  <c:v>21129.34219421578</c:v>
                </c:pt>
                <c:pt idx="57">
                  <c:v>19481.379983215742</c:v>
                </c:pt>
                <c:pt idx="58">
                  <c:v>17793.787793046824</c:v>
                </c:pt>
                <c:pt idx="59">
                  <c:v>16089.861301700668</c:v>
                </c:pt>
                <c:pt idx="60">
                  <c:v>14395.682246567758</c:v>
                </c:pt>
                <c:pt idx="61">
                  <c:v>12738.672451228027</c:v>
                </c:pt>
                <c:pt idx="62">
                  <c:v>11145.808919026975</c:v>
                </c:pt>
                <c:pt idx="63">
                  <c:v>9641.7171619199125</c:v>
                </c:pt>
                <c:pt idx="64">
                  <c:v>8246.9192733723849</c:v>
                </c:pt>
                <c:pt idx="65">
                  <c:v>6976.5096456569563</c:v>
                </c:pt>
                <c:pt idx="66">
                  <c:v>5839.4562122565494</c:v>
                </c:pt>
                <c:pt idx="67">
                  <c:v>4838.5974399952011</c:v>
                </c:pt>
                <c:pt idx="68">
                  <c:v>3971.2651361134695</c:v>
                </c:pt>
                <c:pt idx="69">
                  <c:v>3230.3541419418034</c:v>
                </c:pt>
                <c:pt idx="70">
                  <c:v>2605.6100888900946</c:v>
                </c:pt>
                <c:pt idx="71">
                  <c:v>2084.9183546571767</c:v>
                </c:pt>
                <c:pt idx="72">
                  <c:v>1655.4329145343238</c:v>
                </c:pt>
                <c:pt idx="73">
                  <c:v>1304.4561583921816</c:v>
                </c:pt>
                <c:pt idx="74">
                  <c:v>1020.0469097496079</c:v>
                </c:pt>
                <c:pt idx="75">
                  <c:v>791.38093468358909</c:v>
                </c:pt>
                <c:pt idx="76">
                  <c:v>608.91340484594957</c:v>
                </c:pt>
                <c:pt idx="77">
                  <c:v>464.39989615508779</c:v>
                </c:pt>
                <c:pt idx="78">
                  <c:v>350.82787431757816</c:v>
                </c:pt>
                <c:pt idx="79">
                  <c:v>262.30019712987865</c:v>
                </c:pt>
                <c:pt idx="80">
                  <c:v>193.90026443215379</c:v>
                </c:pt>
                <c:pt idx="81">
                  <c:v>141.5575825819183</c:v>
                </c:pt>
                <c:pt idx="82">
                  <c:v>101.923801017297</c:v>
                </c:pt>
                <c:pt idx="83">
                  <c:v>72.26300051325876</c:v>
                </c:pt>
                <c:pt idx="84">
                  <c:v>50.356061841806188</c:v>
                </c:pt>
                <c:pt idx="85">
                  <c:v>34.417096030530168</c:v>
                </c:pt>
                <c:pt idx="86">
                  <c:v>23.01984918362821</c:v>
                </c:pt>
                <c:pt idx="87">
                  <c:v>15.033113122413162</c:v>
                </c:pt>
                <c:pt idx="88">
                  <c:v>9.5654864184601731</c:v>
                </c:pt>
                <c:pt idx="89">
                  <c:v>5.9202116412426351</c:v>
                </c:pt>
                <c:pt idx="90">
                  <c:v>3.5597600012821315</c:v>
                </c:pt>
                <c:pt idx="91">
                  <c:v>2.0780792756766604</c:v>
                </c:pt>
                <c:pt idx="92">
                  <c:v>1.1774475011670813</c:v>
                </c:pt>
                <c:pt idx="93">
                  <c:v>0.64749685729922923</c:v>
                </c:pt>
                <c:pt idx="94">
                  <c:v>0.34557992935915871</c:v>
                </c:pt>
                <c:pt idx="95">
                  <c:v>0.17899092825413435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195328"/>
        <c:axId val="437195888"/>
      </c:lineChart>
      <c:catAx>
        <c:axId val="437195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195888"/>
        <c:crosses val="autoZero"/>
        <c:auto val="1"/>
        <c:lblAlgn val="ctr"/>
        <c:lblOffset val="100"/>
        <c:noMultiLvlLbl val="0"/>
      </c:catAx>
      <c:valAx>
        <c:axId val="437195888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19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Males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'Mortal Baseline'!$C$2</c:f>
              <c:strCache>
                <c:ptCount val="1"/>
                <c:pt idx="0">
                  <c:v>Sedentary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Baseline'!$C$3:$C$98</c:f>
              <c:numCache>
                <c:formatCode>0.00</c:formatCode>
                <c:ptCount val="96"/>
                <c:pt idx="0">
                  <c:v>2087.2806196676656</c:v>
                </c:pt>
                <c:pt idx="1">
                  <c:v>2076.3264283481926</c:v>
                </c:pt>
                <c:pt idx="2">
                  <c:v>2067.0397407083374</c:v>
                </c:pt>
                <c:pt idx="3">
                  <c:v>2058.5014579646572</c:v>
                </c:pt>
                <c:pt idx="4">
                  <c:v>2049.7842981610424</c:v>
                </c:pt>
                <c:pt idx="5">
                  <c:v>2040.0329001182458</c:v>
                </c:pt>
                <c:pt idx="6">
                  <c:v>2028.5495225258232</c:v>
                </c:pt>
                <c:pt idx="7">
                  <c:v>2014.8696060431296</c:v>
                </c:pt>
                <c:pt idx="8">
                  <c:v>1998.8102632117727</c:v>
                </c:pt>
                <c:pt idx="9">
                  <c:v>1980.4797065435664</c:v>
                </c:pt>
                <c:pt idx="10">
                  <c:v>1960.2454982764934</c:v>
                </c:pt>
                <c:pt idx="11">
                  <c:v>1938.2826328538945</c:v>
                </c:pt>
                <c:pt idx="12">
                  <c:v>1915.6654987622057</c:v>
                </c:pt>
                <c:pt idx="13">
                  <c:v>1893.1076808312039</c:v>
                </c:pt>
                <c:pt idx="14">
                  <c:v>1871.2942642288219</c:v>
                </c:pt>
                <c:pt idx="15">
                  <c:v>1850.8396959873098</c:v>
                </c:pt>
                <c:pt idx="16">
                  <c:v>1831.9010669073996</c:v>
                </c:pt>
                <c:pt idx="17">
                  <c:v>1815.2821058762381</c:v>
                </c:pt>
                <c:pt idx="18">
                  <c:v>1801.3284979140683</c:v>
                </c:pt>
                <c:pt idx="19">
                  <c:v>1790.3185868139199</c:v>
                </c:pt>
                <c:pt idx="20">
                  <c:v>1782.4816873383961</c:v>
                </c:pt>
                <c:pt idx="21">
                  <c:v>1777.8377546065781</c:v>
                </c:pt>
                <c:pt idx="22">
                  <c:v>1776.7466031690615</c:v>
                </c:pt>
                <c:pt idx="23">
                  <c:v>1779.3853619425449</c:v>
                </c:pt>
                <c:pt idx="24">
                  <c:v>1785.9376715646176</c:v>
                </c:pt>
                <c:pt idx="25">
                  <c:v>1796.6015666527451</c:v>
                </c:pt>
                <c:pt idx="26">
                  <c:v>1811.2331672915807</c:v>
                </c:pt>
                <c:pt idx="27">
                  <c:v>1830.4316127298725</c:v>
                </c:pt>
                <c:pt idx="28">
                  <c:v>1854.4684358589295</c:v>
                </c:pt>
                <c:pt idx="29">
                  <c:v>1883.6490185145901</c:v>
                </c:pt>
                <c:pt idx="30">
                  <c:v>1918.3164662609595</c:v>
                </c:pt>
                <c:pt idx="31">
                  <c:v>1958.0713841242455</c:v>
                </c:pt>
                <c:pt idx="32">
                  <c:v>2004.0913285083714</c:v>
                </c:pt>
                <c:pt idx="33">
                  <c:v>2056.8488966753825</c:v>
                </c:pt>
                <c:pt idx="34">
                  <c:v>2116.8705698398021</c:v>
                </c:pt>
                <c:pt idx="35">
                  <c:v>2184.7413604160574</c:v>
                </c:pt>
                <c:pt idx="36">
                  <c:v>2259.9776144048524</c:v>
                </c:pt>
                <c:pt idx="37">
                  <c:v>2344.3422805505797</c:v>
                </c:pt>
                <c:pt idx="38">
                  <c:v>2438.6087290309497</c:v>
                </c:pt>
                <c:pt idx="39">
                  <c:v>2543.6245041018055</c:v>
                </c:pt>
                <c:pt idx="40">
                  <c:v>2660.3138245068603</c:v>
                </c:pt>
                <c:pt idx="41">
                  <c:v>2787.4430327142345</c:v>
                </c:pt>
                <c:pt idx="42">
                  <c:v>2928.0986063716587</c:v>
                </c:pt>
                <c:pt idx="43">
                  <c:v>3083.3960324274185</c:v>
                </c:pt>
                <c:pt idx="44">
                  <c:v>3254.5119255790878</c:v>
                </c:pt>
                <c:pt idx="45">
                  <c:v>3442.6716416593099</c:v>
                </c:pt>
                <c:pt idx="46">
                  <c:v>3644.7415782867556</c:v>
                </c:pt>
                <c:pt idx="47">
                  <c:v>3865.8368480820386</c:v>
                </c:pt>
                <c:pt idx="48">
                  <c:v>4107.1233002326289</c:v>
                </c:pt>
                <c:pt idx="49">
                  <c:v>4369.7004845093716</c:v>
                </c:pt>
                <c:pt idx="50">
                  <c:v>4654.5589488689702</c:v>
                </c:pt>
                <c:pt idx="51">
                  <c:v>4951.5753368580263</c:v>
                </c:pt>
                <c:pt idx="52">
                  <c:v>5270.8995294586539</c:v>
                </c:pt>
                <c:pt idx="53">
                  <c:v>5612.7587563956668</c:v>
                </c:pt>
                <c:pt idx="54">
                  <c:v>5977.0939500631166</c:v>
                </c:pt>
                <c:pt idx="55">
                  <c:v>6363.5400426420865</c:v>
                </c:pt>
                <c:pt idx="56">
                  <c:v>6746.2232743128825</c:v>
                </c:pt>
                <c:pt idx="57">
                  <c:v>7146.3058539630483</c:v>
                </c:pt>
                <c:pt idx="58">
                  <c:v>7562.4093205067211</c:v>
                </c:pt>
                <c:pt idx="59">
                  <c:v>7993.0245530971943</c:v>
                </c:pt>
                <c:pt idx="60">
                  <c:v>8436.6114870214824</c:v>
                </c:pt>
                <c:pt idx="61">
                  <c:v>8849.5140285737289</c:v>
                </c:pt>
                <c:pt idx="62">
                  <c:v>9268.4551278019699</c:v>
                </c:pt>
                <c:pt idx="63">
                  <c:v>9692.3636853083535</c:v>
                </c:pt>
                <c:pt idx="64">
                  <c:v>10120.566409343763</c:v>
                </c:pt>
                <c:pt idx="65">
                  <c:v>10552.845093773667</c:v>
                </c:pt>
                <c:pt idx="66">
                  <c:v>10875.752741629938</c:v>
                </c:pt>
                <c:pt idx="67">
                  <c:v>11195.867307344502</c:v>
                </c:pt>
                <c:pt idx="68">
                  <c:v>11514.405784925191</c:v>
                </c:pt>
                <c:pt idx="69">
                  <c:v>11833.015596546627</c:v>
                </c:pt>
                <c:pt idx="70">
                  <c:v>12153.740776980148</c:v>
                </c:pt>
                <c:pt idx="71">
                  <c:v>12297.783265343991</c:v>
                </c:pt>
                <c:pt idx="72">
                  <c:v>12468.463738546723</c:v>
                </c:pt>
                <c:pt idx="73">
                  <c:v>12642.874166494556</c:v>
                </c:pt>
                <c:pt idx="74">
                  <c:v>12823.865648031426</c:v>
                </c:pt>
                <c:pt idx="75">
                  <c:v>13014.301101361307</c:v>
                </c:pt>
                <c:pt idx="76">
                  <c:v>12815.660144714937</c:v>
                </c:pt>
                <c:pt idx="77">
                  <c:v>12630.96404266295</c:v>
                </c:pt>
                <c:pt idx="78">
                  <c:v>12461.040381209081</c:v>
                </c:pt>
                <c:pt idx="79">
                  <c:v>12305.869196217431</c:v>
                </c:pt>
                <c:pt idx="80">
                  <c:v>12068.963668616507</c:v>
                </c:pt>
                <c:pt idx="81">
                  <c:v>11127.415224735067</c:v>
                </c:pt>
                <c:pt idx="82">
                  <c:v>10263.412880443662</c:v>
                </c:pt>
                <c:pt idx="83">
                  <c:v>9464.6272517866328</c:v>
                </c:pt>
                <c:pt idx="84">
                  <c:v>8783.6581828212893</c:v>
                </c:pt>
                <c:pt idx="85">
                  <c:v>8194.244778970171</c:v>
                </c:pt>
                <c:pt idx="86">
                  <c:v>6773.3213534457427</c:v>
                </c:pt>
                <c:pt idx="87">
                  <c:v>5572.6738470728178</c:v>
                </c:pt>
                <c:pt idx="88">
                  <c:v>4558.5091264965049</c:v>
                </c:pt>
                <c:pt idx="89">
                  <c:v>3704.8910647265698</c:v>
                </c:pt>
                <c:pt idx="90">
                  <c:v>2991.1675412076434</c:v>
                </c:pt>
                <c:pt idx="91">
                  <c:v>2399.7417213423355</c:v>
                </c:pt>
                <c:pt idx="92">
                  <c:v>1914.5735904677497</c:v>
                </c:pt>
                <c:pt idx="93">
                  <c:v>1474.3919090653726</c:v>
                </c:pt>
                <c:pt idx="94">
                  <c:v>1131.4060254606379</c:v>
                </c:pt>
                <c:pt idx="95">
                  <c:v>865.97410631039929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'Mortal Baseline'!$D$2</c:f>
              <c:strCache>
                <c:ptCount val="1"/>
                <c:pt idx="0">
                  <c:v>Barely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Baseline'!$D$3:$D$98</c:f>
              <c:numCache>
                <c:formatCode>0.00</c:formatCode>
                <c:ptCount val="96"/>
                <c:pt idx="0">
                  <c:v>17447.888770684989</c:v>
                </c:pt>
                <c:pt idx="1">
                  <c:v>17296.065971473505</c:v>
                </c:pt>
                <c:pt idx="2">
                  <c:v>17054.027927090436</c:v>
                </c:pt>
                <c:pt idx="3">
                  <c:v>16721.761664726695</c:v>
                </c:pt>
                <c:pt idx="4">
                  <c:v>16300.447510716815</c:v>
                </c:pt>
                <c:pt idx="5">
                  <c:v>15793.470654311937</c:v>
                </c:pt>
                <c:pt idx="6">
                  <c:v>15207.201536844817</c:v>
                </c:pt>
                <c:pt idx="7">
                  <c:v>14551.35314466924</c:v>
                </c:pt>
                <c:pt idx="8">
                  <c:v>13838.791346130396</c:v>
                </c:pt>
                <c:pt idx="9">
                  <c:v>13084.801149024894</c:v>
                </c:pt>
                <c:pt idx="10">
                  <c:v>12305.953189399241</c:v>
                </c:pt>
                <c:pt idx="11">
                  <c:v>11516.508853901611</c:v>
                </c:pt>
                <c:pt idx="12">
                  <c:v>10734.454906311803</c:v>
                </c:pt>
                <c:pt idx="13">
                  <c:v>9973.0600313632294</c:v>
                </c:pt>
                <c:pt idx="14">
                  <c:v>9242.984683991468</c:v>
                </c:pt>
                <c:pt idx="15">
                  <c:v>8552.1428705672024</c:v>
                </c:pt>
                <c:pt idx="16">
                  <c:v>7904.2699145792558</c:v>
                </c:pt>
                <c:pt idx="17">
                  <c:v>7304.2378824313118</c:v>
                </c:pt>
                <c:pt idx="18">
                  <c:v>6753.215467215543</c:v>
                </c:pt>
                <c:pt idx="19">
                  <c:v>6250.9429522938635</c:v>
                </c:pt>
                <c:pt idx="20">
                  <c:v>5796.1220716607468</c:v>
                </c:pt>
                <c:pt idx="21">
                  <c:v>5386.2095095953619</c:v>
                </c:pt>
                <c:pt idx="22">
                  <c:v>5019.3763409153407</c:v>
                </c:pt>
                <c:pt idx="23">
                  <c:v>4692.9419759926323</c:v>
                </c:pt>
                <c:pt idx="24">
                  <c:v>4404.1576391497019</c:v>
                </c:pt>
                <c:pt idx="25">
                  <c:v>4150.3219264067566</c:v>
                </c:pt>
                <c:pt idx="26">
                  <c:v>3928.0766036399941</c:v>
                </c:pt>
                <c:pt idx="27">
                  <c:v>3735.8984699950888</c:v>
                </c:pt>
                <c:pt idx="28">
                  <c:v>3571.6074829637514</c:v>
                </c:pt>
                <c:pt idx="29">
                  <c:v>3433.2712390797328</c:v>
                </c:pt>
                <c:pt idx="30">
                  <c:v>3319.2180668520928</c:v>
                </c:pt>
                <c:pt idx="31">
                  <c:v>3226.7512403076985</c:v>
                </c:pt>
                <c:pt idx="32">
                  <c:v>3156.0841350775363</c:v>
                </c:pt>
                <c:pt idx="33">
                  <c:v>3106.3261964577609</c:v>
                </c:pt>
                <c:pt idx="34">
                  <c:v>3076.8564327851682</c:v>
                </c:pt>
                <c:pt idx="35">
                  <c:v>3067.3219609244879</c:v>
                </c:pt>
                <c:pt idx="36">
                  <c:v>3076.0964731369004</c:v>
                </c:pt>
                <c:pt idx="37">
                  <c:v>3104.8726003149804</c:v>
                </c:pt>
                <c:pt idx="38">
                  <c:v>3154.0691058670473</c:v>
                </c:pt>
                <c:pt idx="39">
                  <c:v>3224.3722793922107</c:v>
                </c:pt>
                <c:pt idx="40">
                  <c:v>3316.7357718646158</c:v>
                </c:pt>
                <c:pt idx="41">
                  <c:v>3429.6280886592217</c:v>
                </c:pt>
                <c:pt idx="42">
                  <c:v>3567.0561506037857</c:v>
                </c:pt>
                <c:pt idx="43">
                  <c:v>3730.6843765129433</c:v>
                </c:pt>
                <c:pt idx="44">
                  <c:v>3922.3996545227146</c:v>
                </c:pt>
                <c:pt idx="45">
                  <c:v>4144.2781368612932</c:v>
                </c:pt>
                <c:pt idx="46">
                  <c:v>4393.2442983449273</c:v>
                </c:pt>
                <c:pt idx="47">
                  <c:v>4676.1868620311943</c:v>
                </c:pt>
                <c:pt idx="48">
                  <c:v>4995.2341537377342</c:v>
                </c:pt>
                <c:pt idx="49">
                  <c:v>5352.355482873143</c:v>
                </c:pt>
                <c:pt idx="50">
                  <c:v>5749.208502101852</c:v>
                </c:pt>
                <c:pt idx="51">
                  <c:v>6173.2959481756834</c:v>
                </c:pt>
                <c:pt idx="52">
                  <c:v>6636.6625383662586</c:v>
                </c:pt>
                <c:pt idx="53">
                  <c:v>7138.5937668253164</c:v>
                </c:pt>
                <c:pt idx="54">
                  <c:v>7677.2563579591424</c:v>
                </c:pt>
                <c:pt idx="55">
                  <c:v>8249.5205070756492</c:v>
                </c:pt>
                <c:pt idx="56">
                  <c:v>8817.892141499744</c:v>
                </c:pt>
                <c:pt idx="57">
                  <c:v>9404.7775690360268</c:v>
                </c:pt>
                <c:pt idx="58">
                  <c:v>10002.595882123842</c:v>
                </c:pt>
                <c:pt idx="59">
                  <c:v>10602.653300943968</c:v>
                </c:pt>
                <c:pt idx="60">
                  <c:v>11195.445358929186</c:v>
                </c:pt>
                <c:pt idx="61">
                  <c:v>11715.188636089726</c:v>
                </c:pt>
                <c:pt idx="62">
                  <c:v>12202.919644980915</c:v>
                </c:pt>
                <c:pt idx="63">
                  <c:v>12649.780461352579</c:v>
                </c:pt>
                <c:pt idx="64">
                  <c:v>13047.9682737576</c:v>
                </c:pt>
                <c:pt idx="65">
                  <c:v>13391.033521576324</c:v>
                </c:pt>
                <c:pt idx="66">
                  <c:v>13532.552378152197</c:v>
                </c:pt>
                <c:pt idx="67">
                  <c:v>13607.595606557667</c:v>
                </c:pt>
                <c:pt idx="68">
                  <c:v>13616.299082372645</c:v>
                </c:pt>
                <c:pt idx="69">
                  <c:v>13559.996542422552</c:v>
                </c:pt>
                <c:pt idx="70">
                  <c:v>13440.844402396659</c:v>
                </c:pt>
                <c:pt idx="71">
                  <c:v>13068.840875716134</c:v>
                </c:pt>
                <c:pt idx="72">
                  <c:v>12675.512738076653</c:v>
                </c:pt>
                <c:pt idx="73">
                  <c:v>12236.520902320119</c:v>
                </c:pt>
                <c:pt idx="74">
                  <c:v>11755.068682190928</c:v>
                </c:pt>
                <c:pt idx="75">
                  <c:v>11233.334132076232</c:v>
                </c:pt>
                <c:pt idx="76">
                  <c:v>10348.390136580438</c:v>
                </c:pt>
                <c:pt idx="77">
                  <c:v>9470.1527373249119</c:v>
                </c:pt>
                <c:pt idx="78">
                  <c:v>8599.7133761174664</c:v>
                </c:pt>
                <c:pt idx="79">
                  <c:v>7737.9976816434291</c:v>
                </c:pt>
                <c:pt idx="80">
                  <c:v>6832.49738205018</c:v>
                </c:pt>
                <c:pt idx="81">
                  <c:v>5592.4512123597451</c:v>
                </c:pt>
                <c:pt idx="82">
                  <c:v>4504.8294996114873</c:v>
                </c:pt>
                <c:pt idx="83">
                  <c:v>3559.7531433235267</c:v>
                </c:pt>
                <c:pt idx="84">
                  <c:v>2769.9631402253917</c:v>
                </c:pt>
                <c:pt idx="85">
                  <c:v>2114.0834981350749</c:v>
                </c:pt>
                <c:pt idx="86">
                  <c:v>1391.1654829446497</c:v>
                </c:pt>
                <c:pt idx="87">
                  <c:v>884.4345689243346</c:v>
                </c:pt>
                <c:pt idx="88">
                  <c:v>541.45752391210476</c:v>
                </c:pt>
                <c:pt idx="89">
                  <c:v>318.4128348112788</c:v>
                </c:pt>
                <c:pt idx="90">
                  <c:v>179.57500395194251</c:v>
                </c:pt>
                <c:pt idx="91">
                  <c:v>97.04929285745493</c:v>
                </c:pt>
                <c:pt idx="92">
                  <c:v>50.252727969062079</c:v>
                </c:pt>
                <c:pt idx="93">
                  <c:v>24.179024692363654</c:v>
                </c:pt>
                <c:pt idx="94">
                  <c:v>11.150521327935007</c:v>
                </c:pt>
                <c:pt idx="95">
                  <c:v>4.928777456092547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'Mortal Baseline'!$E$2</c:f>
              <c:strCache>
                <c:ptCount val="1"/>
                <c:pt idx="0">
                  <c:v>Somewhat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Baseline'!$E$3:$E$98</c:f>
              <c:numCache>
                <c:formatCode>0.00</c:formatCode>
                <c:ptCount val="96"/>
                <c:pt idx="0">
                  <c:v>19216.533488322977</c:v>
                </c:pt>
                <c:pt idx="1">
                  <c:v>19328.523182770485</c:v>
                </c:pt>
                <c:pt idx="2">
                  <c:v>19349.423267969567</c:v>
                </c:pt>
                <c:pt idx="3">
                  <c:v>19275.17798294107</c:v>
                </c:pt>
                <c:pt idx="4">
                  <c:v>19102.082039681802</c:v>
                </c:pt>
                <c:pt idx="5">
                  <c:v>18828.053342640622</c:v>
                </c:pt>
                <c:pt idx="6">
                  <c:v>18453.827692382456</c:v>
                </c:pt>
                <c:pt idx="7">
                  <c:v>17983.828747803214</c:v>
                </c:pt>
                <c:pt idx="8">
                  <c:v>17426.500380161517</c:v>
                </c:pt>
                <c:pt idx="9">
                  <c:v>16794.003367370486</c:v>
                </c:pt>
                <c:pt idx="10">
                  <c:v>16101.33933686331</c:v>
                </c:pt>
                <c:pt idx="11">
                  <c:v>15362.034895509985</c:v>
                </c:pt>
                <c:pt idx="12">
                  <c:v>14596.333333222725</c:v>
                </c:pt>
                <c:pt idx="13">
                  <c:v>13820.194615929155</c:v>
                </c:pt>
                <c:pt idx="14">
                  <c:v>13047.800984595169</c:v>
                </c:pt>
                <c:pt idx="15">
                  <c:v>12291.072061022744</c:v>
                </c:pt>
                <c:pt idx="16">
                  <c:v>11557.198053551914</c:v>
                </c:pt>
                <c:pt idx="17">
                  <c:v>10855.948640349427</c:v>
                </c:pt>
                <c:pt idx="18">
                  <c:v>10192.393353842444</c:v>
                </c:pt>
                <c:pt idx="19">
                  <c:v>9569.8253747338422</c:v>
                </c:pt>
                <c:pt idx="20">
                  <c:v>8990.0875033006105</c:v>
                </c:pt>
                <c:pt idx="21">
                  <c:v>8453.0318055895787</c:v>
                </c:pt>
                <c:pt idx="22">
                  <c:v>7959.424686762437</c:v>
                </c:pt>
                <c:pt idx="23">
                  <c:v>7508.427023682415</c:v>
                </c:pt>
                <c:pt idx="24">
                  <c:v>7098.7400592931444</c:v>
                </c:pt>
                <c:pt idx="25">
                  <c:v>6728.7583043452805</c:v>
                </c:pt>
                <c:pt idx="26">
                  <c:v>6395.4120086471321</c:v>
                </c:pt>
                <c:pt idx="27">
                  <c:v>6098.2233618257815</c:v>
                </c:pt>
                <c:pt idx="28">
                  <c:v>5835.284234506511</c:v>
                </c:pt>
                <c:pt idx="29">
                  <c:v>5604.7356292531813</c:v>
                </c:pt>
                <c:pt idx="30">
                  <c:v>5404.8118115493726</c:v>
                </c:pt>
                <c:pt idx="31">
                  <c:v>5231.7773536170525</c:v>
                </c:pt>
                <c:pt idx="32">
                  <c:v>5086.3510193548536</c:v>
                </c:pt>
                <c:pt idx="33">
                  <c:v>4967.1718578546033</c:v>
                </c:pt>
                <c:pt idx="34">
                  <c:v>4873.0514740377439</c:v>
                </c:pt>
                <c:pt idx="35">
                  <c:v>4802.9762438000662</c:v>
                </c:pt>
                <c:pt idx="36">
                  <c:v>4753.7239526387975</c:v>
                </c:pt>
                <c:pt idx="37">
                  <c:v>4727.0254661552653</c:v>
                </c:pt>
                <c:pt idx="38">
                  <c:v>4722.3272649091323</c:v>
                </c:pt>
                <c:pt idx="39">
                  <c:v>4739.2171784020602</c:v>
                </c:pt>
                <c:pt idx="40">
                  <c:v>4777.405158763584</c:v>
                </c:pt>
                <c:pt idx="41">
                  <c:v>4832.8232716138591</c:v>
                </c:pt>
                <c:pt idx="42">
                  <c:v>4909.0983958178322</c:v>
                </c:pt>
                <c:pt idx="43">
                  <c:v>5006.0892462749161</c:v>
                </c:pt>
                <c:pt idx="44">
                  <c:v>5123.6437619306553</c:v>
                </c:pt>
                <c:pt idx="45">
                  <c:v>5261.5476416926313</c:v>
                </c:pt>
                <c:pt idx="46">
                  <c:v>5412.9447605296673</c:v>
                </c:pt>
                <c:pt idx="47">
                  <c:v>5583.4090774105334</c:v>
                </c:pt>
                <c:pt idx="48">
                  <c:v>5772.0807088625879</c:v>
                </c:pt>
                <c:pt idx="49">
                  <c:v>5977.7579673114724</c:v>
                </c:pt>
                <c:pt idx="50">
                  <c:v>6198.8171183953555</c:v>
                </c:pt>
                <c:pt idx="51">
                  <c:v>6418.9310478997668</c:v>
                </c:pt>
                <c:pt idx="52">
                  <c:v>6648.5723745195974</c:v>
                </c:pt>
                <c:pt idx="53">
                  <c:v>6884.4063467660535</c:v>
                </c:pt>
                <c:pt idx="54">
                  <c:v>7122.5122060167068</c:v>
                </c:pt>
                <c:pt idx="55">
                  <c:v>7358.4135838977791</c:v>
                </c:pt>
                <c:pt idx="56">
                  <c:v>7558.9138395395121</c:v>
                </c:pt>
                <c:pt idx="57">
                  <c:v>7745.4316948870037</c:v>
                </c:pt>
                <c:pt idx="58">
                  <c:v>7912.6580738182383</c:v>
                </c:pt>
                <c:pt idx="59">
                  <c:v>8055.3582106065869</c:v>
                </c:pt>
                <c:pt idx="60">
                  <c:v>8168.5759097883056</c:v>
                </c:pt>
                <c:pt idx="61">
                  <c:v>8208.6886362836594</c:v>
                </c:pt>
                <c:pt idx="62">
                  <c:v>8210.790114292844</c:v>
                </c:pt>
                <c:pt idx="63">
                  <c:v>8172.3873694545364</c:v>
                </c:pt>
                <c:pt idx="64">
                  <c:v>8091.8617086440736</c:v>
                </c:pt>
                <c:pt idx="65">
                  <c:v>7968.4665533541838</c:v>
                </c:pt>
                <c:pt idx="66">
                  <c:v>7721.5425422009594</c:v>
                </c:pt>
                <c:pt idx="67">
                  <c:v>7437.7744981285732</c:v>
                </c:pt>
                <c:pt idx="68">
                  <c:v>7119.8138842293074</c:v>
                </c:pt>
                <c:pt idx="69">
                  <c:v>6770.774047539293</c:v>
                </c:pt>
                <c:pt idx="70">
                  <c:v>6394.1395691227544</c:v>
                </c:pt>
                <c:pt idx="71">
                  <c:v>5906.674874473807</c:v>
                </c:pt>
                <c:pt idx="72">
                  <c:v>5424.3356243855751</c:v>
                </c:pt>
                <c:pt idx="73">
                  <c:v>4938.3504389537011</c:v>
                </c:pt>
                <c:pt idx="74">
                  <c:v>4453.5417230354406</c:v>
                </c:pt>
                <c:pt idx="75">
                  <c:v>3974.8385354206871</c:v>
                </c:pt>
                <c:pt idx="76">
                  <c:v>3400.7893318049391</c:v>
                </c:pt>
                <c:pt idx="77">
                  <c:v>2873.2109946923815</c:v>
                </c:pt>
                <c:pt idx="78">
                  <c:v>2393.9733918827374</c:v>
                </c:pt>
                <c:pt idx="79">
                  <c:v>1964.3471339681466</c:v>
                </c:pt>
                <c:pt idx="80">
                  <c:v>1572.4492290051505</c:v>
                </c:pt>
                <c:pt idx="81">
                  <c:v>1160.6851823979125</c:v>
                </c:pt>
                <c:pt idx="82">
                  <c:v>839.46564168425459</c:v>
                </c:pt>
                <c:pt idx="83">
                  <c:v>593.70202938036573</c:v>
                </c:pt>
                <c:pt idx="84">
                  <c:v>412.73251808084552</c:v>
                </c:pt>
                <c:pt idx="85">
                  <c:v>281.34753655726303</c:v>
                </c:pt>
                <c:pt idx="86">
                  <c:v>165.55844696260939</c:v>
                </c:pt>
                <c:pt idx="87">
                  <c:v>94.358711224009014</c:v>
                </c:pt>
                <c:pt idx="88">
                  <c:v>51.969662415419421</c:v>
                </c:pt>
                <c:pt idx="89">
                  <c:v>27.608119855285917</c:v>
                </c:pt>
                <c:pt idx="90">
                  <c:v>14.126624531709728</c:v>
                </c:pt>
                <c:pt idx="91">
                  <c:v>6.9560240076931246</c:v>
                </c:pt>
                <c:pt idx="92">
                  <c:v>3.2943614721608356</c:v>
                </c:pt>
                <c:pt idx="93">
                  <c:v>1.4545822137822486</c:v>
                </c:pt>
                <c:pt idx="94">
                  <c:v>0.61729441005502794</c:v>
                </c:pt>
                <c:pt idx="95">
                  <c:v>0.25166866644347041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'Mortal Baseline'!$F$2</c:f>
              <c:strCache>
                <c:ptCount val="1"/>
                <c:pt idx="0">
                  <c:v>Active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Baseline'!$F$3:$F$98</c:f>
              <c:numCache>
                <c:formatCode>0.00</c:formatCode>
                <c:ptCount val="96"/>
                <c:pt idx="0">
                  <c:v>10466.857811275591</c:v>
                </c:pt>
                <c:pt idx="1">
                  <c:v>10187.014618736768</c:v>
                </c:pt>
                <c:pt idx="2">
                  <c:v>9984.9484876473034</c:v>
                </c:pt>
                <c:pt idx="3">
                  <c:v>9848.5026379698338</c:v>
                </c:pt>
                <c:pt idx="4">
                  <c:v>9766.8832137823611</c:v>
                </c:pt>
                <c:pt idx="5">
                  <c:v>9730.5914107976241</c:v>
                </c:pt>
                <c:pt idx="6">
                  <c:v>9731.4501655486492</c:v>
                </c:pt>
                <c:pt idx="7">
                  <c:v>9762.6791180745004</c:v>
                </c:pt>
                <c:pt idx="8">
                  <c:v>9818.9543844526925</c:v>
                </c:pt>
                <c:pt idx="9">
                  <c:v>9896.3934085574565</c:v>
                </c:pt>
                <c:pt idx="10">
                  <c:v>9992.4302431447904</c:v>
                </c:pt>
                <c:pt idx="11">
                  <c:v>10103.562076460539</c:v>
                </c:pt>
                <c:pt idx="12">
                  <c:v>10231.057459643069</c:v>
                </c:pt>
                <c:pt idx="13">
                  <c:v>10374.661382191718</c:v>
                </c:pt>
                <c:pt idx="14">
                  <c:v>10534.280895449983</c:v>
                </c:pt>
                <c:pt idx="15">
                  <c:v>10709.754922835933</c:v>
                </c:pt>
                <c:pt idx="16">
                  <c:v>10898.520246668404</c:v>
                </c:pt>
                <c:pt idx="17">
                  <c:v>11101.991450954009</c:v>
                </c:pt>
                <c:pt idx="18">
                  <c:v>11319.151612109161</c:v>
                </c:pt>
                <c:pt idx="19">
                  <c:v>11548.678349362368</c:v>
                </c:pt>
                <c:pt idx="20">
                  <c:v>11788.985624492607</c:v>
                </c:pt>
                <c:pt idx="21">
                  <c:v>12037.07178139057</c:v>
                </c:pt>
                <c:pt idx="22">
                  <c:v>12292.135874506788</c:v>
                </c:pt>
                <c:pt idx="23">
                  <c:v>12552.115747908645</c:v>
                </c:pt>
                <c:pt idx="24">
                  <c:v>12814.887648752047</c:v>
                </c:pt>
                <c:pt idx="25">
                  <c:v>13078.302658954193</c:v>
                </c:pt>
                <c:pt idx="26">
                  <c:v>13337.545784649128</c:v>
                </c:pt>
                <c:pt idx="27">
                  <c:v>13593.063540406101</c:v>
                </c:pt>
                <c:pt idx="28">
                  <c:v>13842.779032846767</c:v>
                </c:pt>
                <c:pt idx="29">
                  <c:v>14084.665972836985</c:v>
                </c:pt>
                <c:pt idx="30">
                  <c:v>14316.752486590874</c:v>
                </c:pt>
                <c:pt idx="31">
                  <c:v>14531.30092094883</c:v>
                </c:pt>
                <c:pt idx="32">
                  <c:v>14732.098608207702</c:v>
                </c:pt>
                <c:pt idx="33">
                  <c:v>14917.336565677133</c:v>
                </c:pt>
                <c:pt idx="34">
                  <c:v>15085.239702703995</c:v>
                </c:pt>
                <c:pt idx="35">
                  <c:v>15234.054536008902</c:v>
                </c:pt>
                <c:pt idx="36">
                  <c:v>15354.345564333675</c:v>
                </c:pt>
                <c:pt idx="37">
                  <c:v>15451.950735541192</c:v>
                </c:pt>
                <c:pt idx="38">
                  <c:v>15525.137730193812</c:v>
                </c:pt>
                <c:pt idx="39">
                  <c:v>15572.148407879846</c:v>
                </c:pt>
                <c:pt idx="40">
                  <c:v>15591.190918105694</c:v>
                </c:pt>
                <c:pt idx="41">
                  <c:v>15567.950833236901</c:v>
                </c:pt>
                <c:pt idx="42">
                  <c:v>15513.128822968543</c:v>
                </c:pt>
                <c:pt idx="43">
                  <c:v>15424.919707527451</c:v>
                </c:pt>
                <c:pt idx="44">
                  <c:v>15301.522935909396</c:v>
                </c:pt>
                <c:pt idx="45">
                  <c:v>15141.176552047136</c:v>
                </c:pt>
                <c:pt idx="46">
                  <c:v>14924.230160356074</c:v>
                </c:pt>
                <c:pt idx="47">
                  <c:v>14667.733296081236</c:v>
                </c:pt>
                <c:pt idx="48">
                  <c:v>14370.546464169569</c:v>
                </c:pt>
                <c:pt idx="49">
                  <c:v>14031.86970690481</c:v>
                </c:pt>
                <c:pt idx="50">
                  <c:v>13651.35640342736</c:v>
                </c:pt>
                <c:pt idx="51">
                  <c:v>13200.025669784172</c:v>
                </c:pt>
                <c:pt idx="52">
                  <c:v>12710.134254331351</c:v>
                </c:pt>
                <c:pt idx="53">
                  <c:v>12183.69928212525</c:v>
                </c:pt>
                <c:pt idx="54">
                  <c:v>11623.643213157147</c:v>
                </c:pt>
                <c:pt idx="55">
                  <c:v>11033.848506064458</c:v>
                </c:pt>
                <c:pt idx="56">
                  <c:v>10380.380282259071</c:v>
                </c:pt>
                <c:pt idx="57">
                  <c:v>9712.6164485263762</c:v>
                </c:pt>
                <c:pt idx="58">
                  <c:v>9037.1797530517742</c:v>
                </c:pt>
                <c:pt idx="59">
                  <c:v>8361.1455987407116</c:v>
                </c:pt>
                <c:pt idx="60">
                  <c:v>7691.7711117623285</c:v>
                </c:pt>
                <c:pt idx="61">
                  <c:v>7002.8009665713316</c:v>
                </c:pt>
                <c:pt idx="62">
                  <c:v>6340.5032512284315</c:v>
                </c:pt>
                <c:pt idx="63">
                  <c:v>5710.4531936355961</c:v>
                </c:pt>
                <c:pt idx="64">
                  <c:v>5117.1943955776296</c:v>
                </c:pt>
                <c:pt idx="65">
                  <c:v>4564.1097162305778</c:v>
                </c:pt>
                <c:pt idx="66">
                  <c:v>4011.4314300224164</c:v>
                </c:pt>
                <c:pt idx="67">
                  <c:v>3512.1642389164158</c:v>
                </c:pt>
                <c:pt idx="68">
                  <c:v>3064.7547498515605</c:v>
                </c:pt>
                <c:pt idx="69">
                  <c:v>2666.7930040625474</c:v>
                </c:pt>
                <c:pt idx="70">
                  <c:v>2315.2233164084241</c:v>
                </c:pt>
                <c:pt idx="71">
                  <c:v>1977.4150528375878</c:v>
                </c:pt>
                <c:pt idx="72">
                  <c:v>1690.5267891520868</c:v>
                </c:pt>
                <c:pt idx="73">
                  <c:v>1444.4215803772306</c:v>
                </c:pt>
                <c:pt idx="74">
                  <c:v>1234.1178485452069</c:v>
                </c:pt>
                <c:pt idx="75">
                  <c:v>1054.9834225431678</c:v>
                </c:pt>
                <c:pt idx="76">
                  <c:v>875.37533074828252</c:v>
                </c:pt>
                <c:pt idx="77">
                  <c:v>727.4443295600156</c:v>
                </c:pt>
                <c:pt idx="78">
                  <c:v>605.68209168398505</c:v>
                </c:pt>
                <c:pt idx="79">
                  <c:v>505.45060937876724</c:v>
                </c:pt>
                <c:pt idx="80">
                  <c:v>419.55496169897384</c:v>
                </c:pt>
                <c:pt idx="81">
                  <c:v>327.99417515030888</c:v>
                </c:pt>
                <c:pt idx="82">
                  <c:v>257.06219064833363</c:v>
                </c:pt>
                <c:pt idx="83">
                  <c:v>201.91334625127635</c:v>
                </c:pt>
                <c:pt idx="84">
                  <c:v>160.0332427102166</c:v>
                </c:pt>
                <c:pt idx="85">
                  <c:v>127.87698221571932</c:v>
                </c:pt>
                <c:pt idx="86">
                  <c:v>90.829518840478087</c:v>
                </c:pt>
                <c:pt idx="87">
                  <c:v>64.438201863137394</c:v>
                </c:pt>
                <c:pt idx="88">
                  <c:v>45.623797096982884</c:v>
                </c:pt>
                <c:pt idx="89">
                  <c:v>32.224953714144483</c:v>
                </c:pt>
                <c:pt idx="90">
                  <c:v>22.70881643106075</c:v>
                </c:pt>
                <c:pt idx="91">
                  <c:v>15.976359113285483</c:v>
                </c:pt>
                <c:pt idx="92">
                  <c:v>11.233292248370816</c:v>
                </c:pt>
                <c:pt idx="93">
                  <c:v>7.6643843295628997</c:v>
                </c:pt>
                <c:pt idx="94">
                  <c:v>5.2404903143744264</c:v>
                </c:pt>
                <c:pt idx="95">
                  <c:v>3.5955583446407831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'Mortal Baseline'!$G$2</c:f>
              <c:strCache>
                <c:ptCount val="1"/>
                <c:pt idx="0">
                  <c:v>Highly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Baseline'!$G$3:$G$98</c:f>
              <c:numCache>
                <c:formatCode>0.00</c:formatCode>
                <c:ptCount val="96"/>
                <c:pt idx="0">
                  <c:v>781.43931004877822</c:v>
                </c:pt>
                <c:pt idx="1">
                  <c:v>1107.0697986710504</c:v>
                </c:pt>
                <c:pt idx="2">
                  <c:v>1534.5610765843462</c:v>
                </c:pt>
                <c:pt idx="3">
                  <c:v>2081.0577563477382</c:v>
                </c:pt>
                <c:pt idx="4">
                  <c:v>2760.8059374579757</c:v>
                </c:pt>
                <c:pt idx="5">
                  <c:v>3582.8566916315822</c:v>
                </c:pt>
                <c:pt idx="6">
                  <c:v>4548.9785816983122</c:v>
                </c:pt>
                <c:pt idx="7">
                  <c:v>5652.2798816600798</c:v>
                </c:pt>
                <c:pt idx="8">
                  <c:v>6876.9576232439495</c:v>
                </c:pt>
                <c:pt idx="9">
                  <c:v>8199.3403643042166</c:v>
                </c:pt>
                <c:pt idx="10">
                  <c:v>9590.0542263172047</c:v>
                </c:pt>
                <c:pt idx="11">
                  <c:v>11014.649028526806</c:v>
                </c:pt>
                <c:pt idx="12">
                  <c:v>12442.545778066855</c:v>
                </c:pt>
                <c:pt idx="13">
                  <c:v>13844.057248598552</c:v>
                </c:pt>
                <c:pt idx="14">
                  <c:v>15193.748606360736</c:v>
                </c:pt>
                <c:pt idx="15">
                  <c:v>16471.332851382605</c:v>
                </c:pt>
                <c:pt idx="16">
                  <c:v>17658.315548887924</c:v>
                </c:pt>
                <c:pt idx="17">
                  <c:v>18747.819648568617</c:v>
                </c:pt>
                <c:pt idx="18">
                  <c:v>19734.278157234301</c:v>
                </c:pt>
                <c:pt idx="19">
                  <c:v>20615.701641567368</c:v>
                </c:pt>
                <c:pt idx="20">
                  <c:v>21392.902284526608</c:v>
                </c:pt>
                <c:pt idx="21">
                  <c:v>22066.577972634084</c:v>
                </c:pt>
                <c:pt idx="22">
                  <c:v>22643.212881168249</c:v>
                </c:pt>
                <c:pt idx="23">
                  <c:v>23128.211739163729</c:v>
                </c:pt>
                <c:pt idx="24">
                  <c:v>23527.562180821249</c:v>
                </c:pt>
                <c:pt idx="25">
                  <c:v>23847.521972102029</c:v>
                </c:pt>
                <c:pt idx="26">
                  <c:v>24089.557659090391</c:v>
                </c:pt>
                <c:pt idx="27">
                  <c:v>24264.558778182727</c:v>
                </c:pt>
                <c:pt idx="28">
                  <c:v>24378.418836353103</c:v>
                </c:pt>
                <c:pt idx="29">
                  <c:v>24436.65011642655</c:v>
                </c:pt>
                <c:pt idx="30">
                  <c:v>24444.318767276851</c:v>
                </c:pt>
                <c:pt idx="31">
                  <c:v>24396.232598414092</c:v>
                </c:pt>
                <c:pt idx="32">
                  <c:v>24306.295446066561</c:v>
                </c:pt>
                <c:pt idx="33">
                  <c:v>24178.095115905475</c:v>
                </c:pt>
                <c:pt idx="34">
                  <c:v>24014.689518844567</c:v>
                </c:pt>
                <c:pt idx="35">
                  <c:v>23818.613547823912</c:v>
                </c:pt>
                <c:pt idx="36">
                  <c:v>23580.080941455948</c:v>
                </c:pt>
                <c:pt idx="37">
                  <c:v>23312.692281680003</c:v>
                </c:pt>
                <c:pt idx="38">
                  <c:v>23017.541032521869</c:v>
                </c:pt>
                <c:pt idx="39">
                  <c:v>22695.263430180596</c:v>
                </c:pt>
                <c:pt idx="40">
                  <c:v>22346.063262855827</c:v>
                </c:pt>
                <c:pt idx="41">
                  <c:v>21952.134437532124</c:v>
                </c:pt>
                <c:pt idx="42">
                  <c:v>21531.172738835132</c:v>
                </c:pt>
                <c:pt idx="43">
                  <c:v>21082.343965067728</c:v>
                </c:pt>
                <c:pt idx="44">
                  <c:v>20604.536466549078</c:v>
                </c:pt>
                <c:pt idx="45">
                  <c:v>20096.42423536933</c:v>
                </c:pt>
                <c:pt idx="46">
                  <c:v>19533.018846744042</c:v>
                </c:pt>
                <c:pt idx="47">
                  <c:v>18937.753295972696</c:v>
                </c:pt>
                <c:pt idx="48">
                  <c:v>18309.330350870736</c:v>
                </c:pt>
                <c:pt idx="49">
                  <c:v>17646.680370856324</c:v>
                </c:pt>
                <c:pt idx="50">
                  <c:v>16949.123092815498</c:v>
                </c:pt>
                <c:pt idx="51">
                  <c:v>16180.737984904297</c:v>
                </c:pt>
                <c:pt idx="52">
                  <c:v>15381.442351619113</c:v>
                </c:pt>
                <c:pt idx="53">
                  <c:v>14553.031400997756</c:v>
                </c:pt>
                <c:pt idx="54">
                  <c:v>13698.386137550573</c:v>
                </c:pt>
                <c:pt idx="55">
                  <c:v>12821.585763064704</c:v>
                </c:pt>
                <c:pt idx="56">
                  <c:v>11883.560544467127</c:v>
                </c:pt>
                <c:pt idx="57">
                  <c:v>10942.123602877917</c:v>
                </c:pt>
                <c:pt idx="58">
                  <c:v>10004.88009016461</c:v>
                </c:pt>
                <c:pt idx="59">
                  <c:v>9080.1521143279351</c:v>
                </c:pt>
                <c:pt idx="60">
                  <c:v>8176.6435059490123</c:v>
                </c:pt>
                <c:pt idx="61">
                  <c:v>7268.3877284915234</c:v>
                </c:pt>
                <c:pt idx="62">
                  <c:v>6406.3743637628613</c:v>
                </c:pt>
                <c:pt idx="63">
                  <c:v>5597.3224845363975</c:v>
                </c:pt>
                <c:pt idx="64">
                  <c:v>4846.6574140860857</c:v>
                </c:pt>
                <c:pt idx="65">
                  <c:v>4158.2865671942445</c:v>
                </c:pt>
                <c:pt idx="66">
                  <c:v>3497.9111945463164</c:v>
                </c:pt>
                <c:pt idx="67">
                  <c:v>2914.6284735841436</c:v>
                </c:pt>
                <c:pt idx="68">
                  <c:v>2405.3898851015902</c:v>
                </c:pt>
                <c:pt idx="69">
                  <c:v>1965.9279429405076</c:v>
                </c:pt>
                <c:pt idx="70">
                  <c:v>1591.0446438325057</c:v>
                </c:pt>
                <c:pt idx="71">
                  <c:v>1256.3987472855144</c:v>
                </c:pt>
                <c:pt idx="72">
                  <c:v>984.2783830584774</c:v>
                </c:pt>
                <c:pt idx="73">
                  <c:v>763.25479935587953</c:v>
                </c:pt>
                <c:pt idx="74">
                  <c:v>585.73678195931518</c:v>
                </c:pt>
                <c:pt idx="75">
                  <c:v>444.75261941471115</c:v>
                </c:pt>
                <c:pt idx="76">
                  <c:v>323.89568463093821</c:v>
                </c:pt>
                <c:pt idx="77">
                  <c:v>233.23891603504333</c:v>
                </c:pt>
                <c:pt idx="78">
                  <c:v>166.00325336629439</c:v>
                </c:pt>
                <c:pt idx="79">
                  <c:v>116.71181792997287</c:v>
                </c:pt>
                <c:pt idx="80">
                  <c:v>80.367642422050537</c:v>
                </c:pt>
                <c:pt idx="81">
                  <c:v>51.273113987029312</c:v>
                </c:pt>
                <c:pt idx="82">
                  <c:v>32.228129465595572</c:v>
                </c:pt>
                <c:pt idx="83">
                  <c:v>19.930985675711401</c:v>
                </c:pt>
                <c:pt idx="84">
                  <c:v>12.197476413366951</c:v>
                </c:pt>
                <c:pt idx="85">
                  <c:v>7.3722064860388707</c:v>
                </c:pt>
                <c:pt idx="86">
                  <c:v>3.8755349137201023</c:v>
                </c:pt>
                <c:pt idx="87">
                  <c:v>1.9888032235195932</c:v>
                </c:pt>
                <c:pt idx="88">
                  <c:v>0.99426783074837899</c:v>
                </c:pt>
                <c:pt idx="89">
                  <c:v>0.48344724806199857</c:v>
                </c:pt>
                <c:pt idx="90">
                  <c:v>0.2283626793746254</c:v>
                </c:pt>
                <c:pt idx="91">
                  <c:v>0.1047238534546208</c:v>
                </c:pt>
                <c:pt idx="92">
                  <c:v>4.6611868644441987E-2</c:v>
                </c:pt>
                <c:pt idx="93">
                  <c:v>1.9524551513943653E-2</c:v>
                </c:pt>
                <c:pt idx="94">
                  <c:v>7.9373972190390045E-3</c:v>
                </c:pt>
                <c:pt idx="95">
                  <c:v>3.131451339614772E-3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200928"/>
        <c:axId val="437201488"/>
      </c:lineChart>
      <c:catAx>
        <c:axId val="43720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201488"/>
        <c:crosses val="autoZero"/>
        <c:auto val="1"/>
        <c:lblAlgn val="ctr"/>
        <c:lblOffset val="100"/>
        <c:noMultiLvlLbl val="0"/>
      </c:catAx>
      <c:valAx>
        <c:axId val="43720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20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Females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'Mortal Baseline'!$X$2</c:f>
              <c:strCache>
                <c:ptCount val="1"/>
                <c:pt idx="0">
                  <c:v>Sedentary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Baseline'!$X$3:$X$98</c:f>
              <c:numCache>
                <c:formatCode>0.00</c:formatCode>
                <c:ptCount val="96"/>
                <c:pt idx="0">
                  <c:v>1037.5867044205663</c:v>
                </c:pt>
                <c:pt idx="1">
                  <c:v>1221.7970339226122</c:v>
                </c:pt>
                <c:pt idx="2">
                  <c:v>1415.2723717440356</c:v>
                </c:pt>
                <c:pt idx="3">
                  <c:v>1615.1506952824368</c:v>
                </c:pt>
                <c:pt idx="4">
                  <c:v>1818.4032576825707</c:v>
                </c:pt>
                <c:pt idx="5">
                  <c:v>2021.9465694839557</c:v>
                </c:pt>
                <c:pt idx="6">
                  <c:v>2222.7655497148839</c:v>
                </c:pt>
                <c:pt idx="7">
                  <c:v>2418.03041530579</c:v>
                </c:pt>
                <c:pt idx="8">
                  <c:v>2605.1920551768389</c:v>
                </c:pt>
                <c:pt idx="9">
                  <c:v>2782.0467570946812</c:v>
                </c:pt>
                <c:pt idx="10">
                  <c:v>2946.7682663266423</c:v>
                </c:pt>
                <c:pt idx="11">
                  <c:v>3097.9111543174081</c:v>
                </c:pt>
                <c:pt idx="12">
                  <c:v>3234.3932797703719</c:v>
                </c:pt>
                <c:pt idx="13">
                  <c:v>3355.4665113812853</c:v>
                </c:pt>
                <c:pt idx="14">
                  <c:v>3460.6842042433104</c:v>
                </c:pt>
                <c:pt idx="15">
                  <c:v>3549.8718219425</c:v>
                </c:pt>
                <c:pt idx="16">
                  <c:v>3622.7419387886421</c:v>
                </c:pt>
                <c:pt idx="17">
                  <c:v>3679.9545842566204</c:v>
                </c:pt>
                <c:pt idx="18">
                  <c:v>3722.0482284494988</c:v>
                </c:pt>
                <c:pt idx="19">
                  <c:v>3749.7788002006241</c:v>
                </c:pt>
                <c:pt idx="20">
                  <c:v>3764.1111789893525</c:v>
                </c:pt>
                <c:pt idx="21">
                  <c:v>3765.8291516686577</c:v>
                </c:pt>
                <c:pt idx="22">
                  <c:v>3756.6468440661092</c:v>
                </c:pt>
                <c:pt idx="23">
                  <c:v>3738.0496441546688</c:v>
                </c:pt>
                <c:pt idx="24">
                  <c:v>3711.6342616117108</c:v>
                </c:pt>
                <c:pt idx="25">
                  <c:v>3679.0693144788088</c:v>
                </c:pt>
                <c:pt idx="26">
                  <c:v>3641.6903678275353</c:v>
                </c:pt>
                <c:pt idx="27">
                  <c:v>3601.5623131222792</c:v>
                </c:pt>
                <c:pt idx="28">
                  <c:v>3560.337243203247</c:v>
                </c:pt>
                <c:pt idx="29">
                  <c:v>3519.5994858977851</c:v>
                </c:pt>
                <c:pt idx="30">
                  <c:v>3480.8478076761639</c:v>
                </c:pt>
                <c:pt idx="31">
                  <c:v>3444.4523780936806</c:v>
                </c:pt>
                <c:pt idx="32">
                  <c:v>3412.7750906538763</c:v>
                </c:pt>
                <c:pt idx="33">
                  <c:v>3387.0315200901273</c:v>
                </c:pt>
                <c:pt idx="34">
                  <c:v>3368.3607998426078</c:v>
                </c:pt>
                <c:pt idx="35">
                  <c:v>3357.8437900486033</c:v>
                </c:pt>
                <c:pt idx="36">
                  <c:v>3355.5172598286558</c:v>
                </c:pt>
                <c:pt idx="37">
                  <c:v>3363.4162925487021</c:v>
                </c:pt>
                <c:pt idx="38">
                  <c:v>3382.5774810011767</c:v>
                </c:pt>
                <c:pt idx="39">
                  <c:v>3414.0777771274693</c:v>
                </c:pt>
                <c:pt idx="40">
                  <c:v>3459.0624551623637</c:v>
                </c:pt>
                <c:pt idx="41">
                  <c:v>3516.6599814596079</c:v>
                </c:pt>
                <c:pt idx="42">
                  <c:v>3590.2606026736935</c:v>
                </c:pt>
                <c:pt idx="43">
                  <c:v>3681.3519029244999</c:v>
                </c:pt>
                <c:pt idx="44">
                  <c:v>3791.5968621355996</c:v>
                </c:pt>
                <c:pt idx="45">
                  <c:v>3922.8582919957466</c:v>
                </c:pt>
                <c:pt idx="46">
                  <c:v>4073.5447323670296</c:v>
                </c:pt>
                <c:pt idx="47">
                  <c:v>4249.3321815388726</c:v>
                </c:pt>
                <c:pt idx="48">
                  <c:v>4452.7127766711574</c:v>
                </c:pt>
                <c:pt idx="49">
                  <c:v>4686.4123153259125</c:v>
                </c:pt>
                <c:pt idx="50">
                  <c:v>4953.3714250761941</c:v>
                </c:pt>
                <c:pt idx="51">
                  <c:v>5248.8014179217862</c:v>
                </c:pt>
                <c:pt idx="52">
                  <c:v>5582.8145749331534</c:v>
                </c:pt>
                <c:pt idx="53">
                  <c:v>5958.459445082196</c:v>
                </c:pt>
                <c:pt idx="54">
                  <c:v>6378.6468717436583</c:v>
                </c:pt>
                <c:pt idx="55">
                  <c:v>6845.983293395042</c:v>
                </c:pt>
                <c:pt idx="56">
                  <c:v>7347.0508229542538</c:v>
                </c:pt>
                <c:pt idx="57">
                  <c:v>7896.4079432485305</c:v>
                </c:pt>
                <c:pt idx="58">
                  <c:v>8494.2100494378228</c:v>
                </c:pt>
                <c:pt idx="59">
                  <c:v>9139.5282652801452</c:v>
                </c:pt>
                <c:pt idx="60">
                  <c:v>9830.2668605888612</c:v>
                </c:pt>
                <c:pt idx="61">
                  <c:v>10528.117829584491</c:v>
                </c:pt>
                <c:pt idx="62">
                  <c:v>11258.941906143355</c:v>
                </c:pt>
                <c:pt idx="63">
                  <c:v>12017.5238551642</c:v>
                </c:pt>
                <c:pt idx="64">
                  <c:v>12798.414588325088</c:v>
                </c:pt>
                <c:pt idx="65">
                  <c:v>13596.37011570765</c:v>
                </c:pt>
                <c:pt idx="66">
                  <c:v>14310.787168464707</c:v>
                </c:pt>
                <c:pt idx="67">
                  <c:v>15023.778788000465</c:v>
                </c:pt>
                <c:pt idx="68">
                  <c:v>15732.92938302573</c:v>
                </c:pt>
                <c:pt idx="69">
                  <c:v>16437.250373199193</c:v>
                </c:pt>
                <c:pt idx="70">
                  <c:v>17137.207907642583</c:v>
                </c:pt>
                <c:pt idx="71">
                  <c:v>17640.84797205311</c:v>
                </c:pt>
                <c:pt idx="72">
                  <c:v>18158.43636642351</c:v>
                </c:pt>
                <c:pt idx="73">
                  <c:v>18669.741314159663</c:v>
                </c:pt>
                <c:pt idx="74">
                  <c:v>19180.018903435379</c:v>
                </c:pt>
                <c:pt idx="75">
                  <c:v>19694.887532776385</c:v>
                </c:pt>
                <c:pt idx="76">
                  <c:v>19749.182503806765</c:v>
                </c:pt>
                <c:pt idx="77">
                  <c:v>19803.563295265219</c:v>
                </c:pt>
                <c:pt idx="78">
                  <c:v>19858.894026841161</c:v>
                </c:pt>
                <c:pt idx="79">
                  <c:v>19911.865904560866</c:v>
                </c:pt>
                <c:pt idx="80">
                  <c:v>19842.087735043751</c:v>
                </c:pt>
                <c:pt idx="81">
                  <c:v>18764.613475072412</c:v>
                </c:pt>
                <c:pt idx="82">
                  <c:v>17705.098714554264</c:v>
                </c:pt>
                <c:pt idx="83">
                  <c:v>16647.931170719152</c:v>
                </c:pt>
                <c:pt idx="84">
                  <c:v>15669.244265524458</c:v>
                </c:pt>
                <c:pt idx="85">
                  <c:v>14748.841263130696</c:v>
                </c:pt>
                <c:pt idx="86">
                  <c:v>12302.180888523189</c:v>
                </c:pt>
                <c:pt idx="87">
                  <c:v>10200.660635108656</c:v>
                </c:pt>
                <c:pt idx="88">
                  <c:v>8412.1212690765879</c:v>
                </c:pt>
                <c:pt idx="89">
                  <c:v>6904.9206653023739</c:v>
                </c:pt>
                <c:pt idx="90">
                  <c:v>5646.6432723336011</c:v>
                </c:pt>
                <c:pt idx="91">
                  <c:v>4604.6038092006002</c:v>
                </c:pt>
                <c:pt idx="92">
                  <c:v>3747.1472431875723</c:v>
                </c:pt>
                <c:pt idx="93">
                  <c:v>2966.0374606222622</c:v>
                </c:pt>
                <c:pt idx="94">
                  <c:v>2345.3419176172747</c:v>
                </c:pt>
                <c:pt idx="95">
                  <c:v>1853.1443155487898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'Mortal Baseline'!$Y$2</c:f>
              <c:strCache>
                <c:ptCount val="1"/>
                <c:pt idx="0">
                  <c:v>Barely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Baseline'!$Y$3:$Y$98</c:f>
              <c:numCache>
                <c:formatCode>0.00</c:formatCode>
                <c:ptCount val="96"/>
                <c:pt idx="0">
                  <c:v>12931.930229231644</c:v>
                </c:pt>
                <c:pt idx="1">
                  <c:v>14229.9815297736</c:v>
                </c:pt>
                <c:pt idx="2">
                  <c:v>15346.975007702486</c:v>
                </c:pt>
                <c:pt idx="3">
                  <c:v>16272.605412380934</c:v>
                </c:pt>
                <c:pt idx="4">
                  <c:v>17006.668570953148</c:v>
                </c:pt>
                <c:pt idx="5">
                  <c:v>17555.707107015558</c:v>
                </c:pt>
                <c:pt idx="6">
                  <c:v>17930.408275750706</c:v>
                </c:pt>
                <c:pt idx="7">
                  <c:v>18143.755338755564</c:v>
                </c:pt>
                <c:pt idx="8">
                  <c:v>18209.796337910611</c:v>
                </c:pt>
                <c:pt idx="9">
                  <c:v>18142.872117740117</c:v>
                </c:pt>
                <c:pt idx="10">
                  <c:v>17957.169093508513</c:v>
                </c:pt>
                <c:pt idx="11">
                  <c:v>17666.494179848618</c:v>
                </c:pt>
                <c:pt idx="12">
                  <c:v>17284.195215782103</c:v>
                </c:pt>
                <c:pt idx="13">
                  <c:v>16823.167980794937</c:v>
                </c:pt>
                <c:pt idx="14">
                  <c:v>16295.902963322043</c:v>
                </c:pt>
                <c:pt idx="15">
                  <c:v>15714.53462032927</c:v>
                </c:pt>
                <c:pt idx="16">
                  <c:v>15089.356047273259</c:v>
                </c:pt>
                <c:pt idx="17">
                  <c:v>14433.458764130164</c:v>
                </c:pt>
                <c:pt idx="18">
                  <c:v>13757.880426309182</c:v>
                </c:pt>
                <c:pt idx="19">
                  <c:v>13073.121531312281</c:v>
                </c:pt>
                <c:pt idx="20">
                  <c:v>12389.000667805083</c:v>
                </c:pt>
                <c:pt idx="21">
                  <c:v>11713.326161867903</c:v>
                </c:pt>
                <c:pt idx="22">
                  <c:v>11055.3959363423</c:v>
                </c:pt>
                <c:pt idx="23">
                  <c:v>10422.095461015249</c:v>
                </c:pt>
                <c:pt idx="24">
                  <c:v>9819.134686703137</c:v>
                </c:pt>
                <c:pt idx="25">
                  <c:v>9251.0306681555448</c:v>
                </c:pt>
                <c:pt idx="26">
                  <c:v>8720.2718667618756</c:v>
                </c:pt>
                <c:pt idx="27">
                  <c:v>8230.118198676455</c:v>
                </c:pt>
                <c:pt idx="28">
                  <c:v>7781.8981867437706</c:v>
                </c:pt>
                <c:pt idx="29">
                  <c:v>7376.1397676939941</c:v>
                </c:pt>
                <c:pt idx="30">
                  <c:v>7012.7311653925262</c:v>
                </c:pt>
                <c:pt idx="31">
                  <c:v>6689.0746835569134</c:v>
                </c:pt>
                <c:pt idx="32">
                  <c:v>6406.4343075987308</c:v>
                </c:pt>
                <c:pt idx="33">
                  <c:v>6163.6773997589125</c:v>
                </c:pt>
                <c:pt idx="34">
                  <c:v>5959.6120847331322</c:v>
                </c:pt>
                <c:pt idx="35">
                  <c:v>5793.0915430397354</c:v>
                </c:pt>
                <c:pt idx="36">
                  <c:v>5661.3999744473886</c:v>
                </c:pt>
                <c:pt idx="37">
                  <c:v>5565.4794648237239</c:v>
                </c:pt>
                <c:pt idx="38">
                  <c:v>5504.7384590012116</c:v>
                </c:pt>
                <c:pt idx="39">
                  <c:v>5478.8831011036682</c:v>
                </c:pt>
                <c:pt idx="40">
                  <c:v>5487.9479410113772</c:v>
                </c:pt>
                <c:pt idx="41">
                  <c:v>5528.994110022004</c:v>
                </c:pt>
                <c:pt idx="42">
                  <c:v>5605.9942750658856</c:v>
                </c:pt>
                <c:pt idx="43">
                  <c:v>5719.988025243606</c:v>
                </c:pt>
                <c:pt idx="44">
                  <c:v>5872.3625623941753</c:v>
                </c:pt>
                <c:pt idx="45">
                  <c:v>6064.8256549601101</c:v>
                </c:pt>
                <c:pt idx="46">
                  <c:v>6293.6804286484557</c:v>
                </c:pt>
                <c:pt idx="47">
                  <c:v>6566.2913243142966</c:v>
                </c:pt>
                <c:pt idx="48">
                  <c:v>6884.8129533266037</c:v>
                </c:pt>
                <c:pt idx="49">
                  <c:v>7251.342512850345</c:v>
                </c:pt>
                <c:pt idx="50">
                  <c:v>7667.7256673174015</c:v>
                </c:pt>
                <c:pt idx="51">
                  <c:v>8123.0741582067149</c:v>
                </c:pt>
                <c:pt idx="52">
                  <c:v>8628.6175289209241</c:v>
                </c:pt>
                <c:pt idx="53">
                  <c:v>9183.4994262067812</c:v>
                </c:pt>
                <c:pt idx="54">
                  <c:v>9785.3079615627357</c:v>
                </c:pt>
                <c:pt idx="55">
                  <c:v>10429.676414653119</c:v>
                </c:pt>
                <c:pt idx="56">
                  <c:v>11086.495412574428</c:v>
                </c:pt>
                <c:pt idx="57">
                  <c:v>11766.992982783728</c:v>
                </c:pt>
                <c:pt idx="58">
                  <c:v>12459.140567161565</c:v>
                </c:pt>
                <c:pt idx="59">
                  <c:v>13148.507166383366</c:v>
                </c:pt>
                <c:pt idx="60">
                  <c:v>13818.734071888159</c:v>
                </c:pt>
                <c:pt idx="61">
                  <c:v>14404.328179503776</c:v>
                </c:pt>
                <c:pt idx="62">
                  <c:v>14931.965550095534</c:v>
                </c:pt>
                <c:pt idx="63">
                  <c:v>15385.777062914889</c:v>
                </c:pt>
                <c:pt idx="64">
                  <c:v>15752.229173007445</c:v>
                </c:pt>
                <c:pt idx="65">
                  <c:v>16020.953133046569</c:v>
                </c:pt>
                <c:pt idx="66">
                  <c:v>16077.34460855677</c:v>
                </c:pt>
                <c:pt idx="67">
                  <c:v>16026.014871519254</c:v>
                </c:pt>
                <c:pt idx="68">
                  <c:v>15869.034905329458</c:v>
                </c:pt>
                <c:pt idx="69">
                  <c:v>15610.72859842409</c:v>
                </c:pt>
                <c:pt idx="70">
                  <c:v>15256.677117311945</c:v>
                </c:pt>
                <c:pt idx="71">
                  <c:v>14651.751156983113</c:v>
                </c:pt>
                <c:pt idx="72">
                  <c:v>13995.643371548682</c:v>
                </c:pt>
                <c:pt idx="73">
                  <c:v>13272.715566316183</c:v>
                </c:pt>
                <c:pt idx="74">
                  <c:v>12487.85637786187</c:v>
                </c:pt>
                <c:pt idx="75">
                  <c:v>11644.692440588689</c:v>
                </c:pt>
                <c:pt idx="76">
                  <c:v>10496.152020366517</c:v>
                </c:pt>
                <c:pt idx="77">
                  <c:v>9345.1943906785036</c:v>
                </c:pt>
                <c:pt idx="78">
                  <c:v>8198.6245614366871</c:v>
                </c:pt>
                <c:pt idx="79">
                  <c:v>7066.0932195477972</c:v>
                </c:pt>
                <c:pt idx="80">
                  <c:v>5928.0644946853208</c:v>
                </c:pt>
                <c:pt idx="81">
                  <c:v>4607.399850506692</c:v>
                </c:pt>
                <c:pt idx="82">
                  <c:v>3475.9797965009893</c:v>
                </c:pt>
                <c:pt idx="83">
                  <c:v>2534.3624426383635</c:v>
                </c:pt>
                <c:pt idx="84">
                  <c:v>1788.4284047657088</c:v>
                </c:pt>
                <c:pt idx="85">
                  <c:v>1217.2276553848992</c:v>
                </c:pt>
                <c:pt idx="86">
                  <c:v>706.54404563608148</c:v>
                </c:pt>
                <c:pt idx="87">
                  <c:v>391.67736318982259</c:v>
                </c:pt>
                <c:pt idx="88">
                  <c:v>207.16663122019995</c:v>
                </c:pt>
                <c:pt idx="89">
                  <c:v>104.49496972941918</c:v>
                </c:pt>
                <c:pt idx="90">
                  <c:v>50.246402954222873</c:v>
                </c:pt>
                <c:pt idx="91">
                  <c:v>23.022625299149187</c:v>
                </c:pt>
                <c:pt idx="92">
                  <c:v>10.044734155258009</c:v>
                </c:pt>
                <c:pt idx="93">
                  <c:v>4.0607743406290178</c:v>
                </c:pt>
                <c:pt idx="94">
                  <c:v>1.5594988706062003</c:v>
                </c:pt>
                <c:pt idx="95">
                  <c:v>0.56803240088368956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'Mortal Baseline'!$Z$2</c:f>
              <c:strCache>
                <c:ptCount val="1"/>
                <c:pt idx="0">
                  <c:v>Somewhat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Baseline'!$Z$3:$Z$98</c:f>
              <c:numCache>
                <c:formatCode>0.00</c:formatCode>
                <c:ptCount val="96"/>
                <c:pt idx="0">
                  <c:v>25157.317152721411</c:v>
                </c:pt>
                <c:pt idx="1">
                  <c:v>23991.962270901051</c:v>
                </c:pt>
                <c:pt idx="2">
                  <c:v>22851.294079948915</c:v>
                </c:pt>
                <c:pt idx="3">
                  <c:v>21757.514527568914</c:v>
                </c:pt>
                <c:pt idx="4">
                  <c:v>20724.112451902623</c:v>
                </c:pt>
                <c:pt idx="5">
                  <c:v>19758.342007818595</c:v>
                </c:pt>
                <c:pt idx="6">
                  <c:v>18863.238668766673</c:v>
                </c:pt>
                <c:pt idx="7">
                  <c:v>18039.081860331706</c:v>
                </c:pt>
                <c:pt idx="8">
                  <c:v>17284.379743846148</c:v>
                </c:pt>
                <c:pt idx="9">
                  <c:v>16596.501684788003</c:v>
                </c:pt>
                <c:pt idx="10">
                  <c:v>15972.076551661568</c:v>
                </c:pt>
                <c:pt idx="11">
                  <c:v>15407.24751557236</c:v>
                </c:pt>
                <c:pt idx="12">
                  <c:v>14897.845077348818</c:v>
                </c:pt>
                <c:pt idx="13">
                  <c:v>14439.516696743027</c:v>
                </c:pt>
                <c:pt idx="14">
                  <c:v>14027.83486796656</c:v>
                </c:pt>
                <c:pt idx="15">
                  <c:v>13658.394667373368</c:v>
                </c:pt>
                <c:pt idx="16">
                  <c:v>13325.572218564183</c:v>
                </c:pt>
                <c:pt idx="17">
                  <c:v>13026.66802285723</c:v>
                </c:pt>
                <c:pt idx="18">
                  <c:v>12757.85702871009</c:v>
                </c:pt>
                <c:pt idx="19">
                  <c:v>12515.65672088869</c:v>
                </c:pt>
                <c:pt idx="20">
                  <c:v>12296.976830027013</c:v>
                </c:pt>
                <c:pt idx="21">
                  <c:v>12097.940633299802</c:v>
                </c:pt>
                <c:pt idx="22">
                  <c:v>11917.562964828341</c:v>
                </c:pt>
                <c:pt idx="23">
                  <c:v>11754.034515837811</c:v>
                </c:pt>
                <c:pt idx="24">
                  <c:v>11605.947364411048</c:v>
                </c:pt>
                <c:pt idx="25">
                  <c:v>11472.253991462387</c:v>
                </c:pt>
                <c:pt idx="26">
                  <c:v>11351.080545519771</c:v>
                </c:pt>
                <c:pt idx="27">
                  <c:v>11243.098407959907</c:v>
                </c:pt>
                <c:pt idx="28">
                  <c:v>11148.013090810089</c:v>
                </c:pt>
                <c:pt idx="29">
                  <c:v>11065.670463329223</c:v>
                </c:pt>
                <c:pt idx="30">
                  <c:v>10996.0074826278</c:v>
                </c:pt>
                <c:pt idx="31">
                  <c:v>10935.727081501351</c:v>
                </c:pt>
                <c:pt idx="32">
                  <c:v>10888.140461086665</c:v>
                </c:pt>
                <c:pt idx="33">
                  <c:v>10853.224586993923</c:v>
                </c:pt>
                <c:pt idx="34">
                  <c:v>10830.923969344452</c:v>
                </c:pt>
                <c:pt idx="35">
                  <c:v>10821.135740869595</c:v>
                </c:pt>
                <c:pt idx="36">
                  <c:v>10820.449180392528</c:v>
                </c:pt>
                <c:pt idx="37">
                  <c:v>10831.87721330392</c:v>
                </c:pt>
                <c:pt idx="38">
                  <c:v>10855.105264044652</c:v>
                </c:pt>
                <c:pt idx="39">
                  <c:v>10889.73522580234</c:v>
                </c:pt>
                <c:pt idx="40">
                  <c:v>10935.274970443903</c:v>
                </c:pt>
                <c:pt idx="41">
                  <c:v>10984.523471339324</c:v>
                </c:pt>
                <c:pt idx="42">
                  <c:v>11043.282247483572</c:v>
                </c:pt>
                <c:pt idx="43">
                  <c:v>11110.66226693114</c:v>
                </c:pt>
                <c:pt idx="44">
                  <c:v>11185.600028386843</c:v>
                </c:pt>
                <c:pt idx="45">
                  <c:v>11266.823047852728</c:v>
                </c:pt>
                <c:pt idx="46">
                  <c:v>11342.5749969765</c:v>
                </c:pt>
                <c:pt idx="47">
                  <c:v>11421.1193350581</c:v>
                </c:pt>
                <c:pt idx="48">
                  <c:v>11500.285796785785</c:v>
                </c:pt>
                <c:pt idx="49">
                  <c:v>11577.509759712304</c:v>
                </c:pt>
                <c:pt idx="50">
                  <c:v>11649.780783471735</c:v>
                </c:pt>
                <c:pt idx="51">
                  <c:v>11695.984000823048</c:v>
                </c:pt>
                <c:pt idx="52">
                  <c:v>11729.58703866108</c:v>
                </c:pt>
                <c:pt idx="53">
                  <c:v>11746.127459306781</c:v>
                </c:pt>
                <c:pt idx="54">
                  <c:v>11740.691043265022</c:v>
                </c:pt>
                <c:pt idx="55">
                  <c:v>11708.009399789998</c:v>
                </c:pt>
                <c:pt idx="56">
                  <c:v>11618.079736620906</c:v>
                </c:pt>
                <c:pt idx="57">
                  <c:v>11490.543318158996</c:v>
                </c:pt>
                <c:pt idx="58">
                  <c:v>11320.666496593336</c:v>
                </c:pt>
                <c:pt idx="59">
                  <c:v>11104.535749805049</c:v>
                </c:pt>
                <c:pt idx="60">
                  <c:v>10839.473757254767</c:v>
                </c:pt>
                <c:pt idx="61">
                  <c:v>10489.485606129087</c:v>
                </c:pt>
                <c:pt idx="62">
                  <c:v>10092.917507637647</c:v>
                </c:pt>
                <c:pt idx="63">
                  <c:v>9653.1501795076529</c:v>
                </c:pt>
                <c:pt idx="64">
                  <c:v>9175.4938755779949</c:v>
                </c:pt>
                <c:pt idx="65">
                  <c:v>8666.8827787529481</c:v>
                </c:pt>
                <c:pt idx="66">
                  <c:v>8081.1965885301315</c:v>
                </c:pt>
                <c:pt idx="67">
                  <c:v>7488.9064634531505</c:v>
                </c:pt>
                <c:pt idx="68">
                  <c:v>6898.7037857782225</c:v>
                </c:pt>
                <c:pt idx="69">
                  <c:v>6318.5515263941206</c:v>
                </c:pt>
                <c:pt idx="70">
                  <c:v>5755.3335998863568</c:v>
                </c:pt>
                <c:pt idx="71">
                  <c:v>5157.9809846290727</c:v>
                </c:pt>
                <c:pt idx="72">
                  <c:v>4605.8113241140154</c:v>
                </c:pt>
                <c:pt idx="73">
                  <c:v>4092.5382048779124</c:v>
                </c:pt>
                <c:pt idx="74">
                  <c:v>3618.951034955654</c:v>
                </c:pt>
                <c:pt idx="75">
                  <c:v>3184.8144168486133</c:v>
                </c:pt>
                <c:pt idx="76">
                  <c:v>2724.1662449183636</c:v>
                </c:pt>
                <c:pt idx="77">
                  <c:v>2318.2204537105022</c:v>
                </c:pt>
                <c:pt idx="78">
                  <c:v>1961.8388115176037</c:v>
                </c:pt>
                <c:pt idx="79">
                  <c:v>1649.9436542586727</c:v>
                </c:pt>
                <c:pt idx="80">
                  <c:v>1369.989403388772</c:v>
                </c:pt>
                <c:pt idx="81">
                  <c:v>1071.8448151280081</c:v>
                </c:pt>
                <c:pt idx="82">
                  <c:v>830.24651161677002</c:v>
                </c:pt>
                <c:pt idx="83">
                  <c:v>635.63136283363008</c:v>
                </c:pt>
                <c:pt idx="84">
                  <c:v>482.85842743486126</c:v>
                </c:pt>
                <c:pt idx="85">
                  <c:v>363.43252060263336</c:v>
                </c:pt>
                <c:pt idx="86">
                  <c:v>240.04599898198899</c:v>
                </c:pt>
                <c:pt idx="87">
                  <c:v>156.00309154816728</c:v>
                </c:pt>
                <c:pt idx="88">
                  <c:v>99.758954503182935</c:v>
                </c:pt>
                <c:pt idx="89">
                  <c:v>62.792473600796463</c:v>
                </c:pt>
                <c:pt idx="90">
                  <c:v>38.92462478609167</c:v>
                </c:pt>
                <c:pt idx="91">
                  <c:v>23.775267172754507</c:v>
                </c:pt>
                <c:pt idx="92">
                  <c:v>14.31489698554955</c:v>
                </c:pt>
                <c:pt idx="93">
                  <c:v>8.2780171537535594</c:v>
                </c:pt>
                <c:pt idx="94">
                  <c:v>4.7205380045303</c:v>
                </c:pt>
                <c:pt idx="95">
                  <c:v>2.6545119366866725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'Mortal Baseline'!$AA$2</c:f>
              <c:strCache>
                <c:ptCount val="1"/>
                <c:pt idx="0">
                  <c:v>Active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Baseline'!$AA$3:$AA$98</c:f>
              <c:numCache>
                <c:formatCode>0.00</c:formatCode>
                <c:ptCount val="96"/>
                <c:pt idx="0">
                  <c:v>9972.3872632960847</c:v>
                </c:pt>
                <c:pt idx="1">
                  <c:v>9400.024710776268</c:v>
                </c:pt>
                <c:pt idx="2">
                  <c:v>8933.9589714012491</c:v>
                </c:pt>
                <c:pt idx="3">
                  <c:v>8564.7713201199786</c:v>
                </c:pt>
                <c:pt idx="4">
                  <c:v>8282.9715188393675</c:v>
                </c:pt>
                <c:pt idx="5">
                  <c:v>8079.7653571279561</c:v>
                </c:pt>
                <c:pt idx="6">
                  <c:v>7947.4298633356811</c:v>
                </c:pt>
                <c:pt idx="7">
                  <c:v>7879.4182020526541</c:v>
                </c:pt>
                <c:pt idx="8">
                  <c:v>7870.2983008132751</c:v>
                </c:pt>
                <c:pt idx="9">
                  <c:v>7915.5998604497609</c:v>
                </c:pt>
                <c:pt idx="10">
                  <c:v>8011.6178230528112</c:v>
                </c:pt>
                <c:pt idx="11">
                  <c:v>8155.2010829133151</c:v>
                </c:pt>
                <c:pt idx="12">
                  <c:v>8343.5431038169718</c:v>
                </c:pt>
                <c:pt idx="13">
                  <c:v>8573.9844728489097</c:v>
                </c:pt>
                <c:pt idx="14">
                  <c:v>8843.8344120583897</c:v>
                </c:pt>
                <c:pt idx="15">
                  <c:v>9150.2172840168023</c:v>
                </c:pt>
                <c:pt idx="16">
                  <c:v>9489.000818495153</c:v>
                </c:pt>
                <c:pt idx="17">
                  <c:v>9857.4831398803399</c:v>
                </c:pt>
                <c:pt idx="18">
                  <c:v>10251.639531228177</c:v>
                </c:pt>
                <c:pt idx="19">
                  <c:v>10667.004094290996</c:v>
                </c:pt>
                <c:pt idx="20">
                  <c:v>11098.708756187236</c:v>
                </c:pt>
                <c:pt idx="21">
                  <c:v>11540.405466418055</c:v>
                </c:pt>
                <c:pt idx="22">
                  <c:v>11987.746236247594</c:v>
                </c:pt>
                <c:pt idx="23">
                  <c:v>12435.225320443285</c:v>
                </c:pt>
                <c:pt idx="24">
                  <c:v>12877.380512863863</c:v>
                </c:pt>
                <c:pt idx="25">
                  <c:v>13308.924029241638</c:v>
                </c:pt>
                <c:pt idx="26">
                  <c:v>13723.487154122227</c:v>
                </c:pt>
                <c:pt idx="27">
                  <c:v>14117.756636321034</c:v>
                </c:pt>
                <c:pt idx="28">
                  <c:v>14487.592760657806</c:v>
                </c:pt>
                <c:pt idx="29">
                  <c:v>14829.361829021274</c:v>
                </c:pt>
                <c:pt idx="30">
                  <c:v>15139.954428004647</c:v>
                </c:pt>
                <c:pt idx="31">
                  <c:v>15412.153738963658</c:v>
                </c:pt>
                <c:pt idx="32">
                  <c:v>15648.349161747512</c:v>
                </c:pt>
                <c:pt idx="33">
                  <c:v>15846.937724176718</c:v>
                </c:pt>
                <c:pt idx="34">
                  <c:v>16006.72736634896</c:v>
                </c:pt>
                <c:pt idx="35">
                  <c:v>16126.88281950398</c:v>
                </c:pt>
                <c:pt idx="36">
                  <c:v>16202.004200713964</c:v>
                </c:pt>
                <c:pt idx="37">
                  <c:v>16236.64639646148</c:v>
                </c:pt>
                <c:pt idx="38">
                  <c:v>16230.752547078177</c:v>
                </c:pt>
                <c:pt idx="39">
                  <c:v>16184.41485276317</c:v>
                </c:pt>
                <c:pt idx="40">
                  <c:v>16097.835399734307</c:v>
                </c:pt>
                <c:pt idx="41">
                  <c:v>15961.702487101402</c:v>
                </c:pt>
                <c:pt idx="42">
                  <c:v>15786.150383684539</c:v>
                </c:pt>
                <c:pt idx="43">
                  <c:v>15571.62873279528</c:v>
                </c:pt>
                <c:pt idx="44">
                  <c:v>15318.625048351796</c:v>
                </c:pt>
                <c:pt idx="45">
                  <c:v>15027.671175144998</c:v>
                </c:pt>
                <c:pt idx="46">
                  <c:v>14686.109571372894</c:v>
                </c:pt>
                <c:pt idx="47">
                  <c:v>14308.542361638103</c:v>
                </c:pt>
                <c:pt idx="48">
                  <c:v>13895.874183032543</c:v>
                </c:pt>
                <c:pt idx="49">
                  <c:v>13449.181123448496</c:v>
                </c:pt>
                <c:pt idx="50">
                  <c:v>12969.767733791939</c:v>
                </c:pt>
                <c:pt idx="51">
                  <c:v>12440.496628801948</c:v>
                </c:pt>
                <c:pt idx="52">
                  <c:v>11883.717461033382</c:v>
                </c:pt>
                <c:pt idx="53">
                  <c:v>11301.952170498804</c:v>
                </c:pt>
                <c:pt idx="54">
                  <c:v>10698.221622991001</c:v>
                </c:pt>
                <c:pt idx="55">
                  <c:v>10076.110802197711</c:v>
                </c:pt>
                <c:pt idx="56">
                  <c:v>9419.915798155349</c:v>
                </c:pt>
                <c:pt idx="57">
                  <c:v>8757.1392122890647</c:v>
                </c:pt>
                <c:pt idx="58">
                  <c:v>8093.2570035383887</c:v>
                </c:pt>
                <c:pt idx="59">
                  <c:v>7434.2458512618141</c:v>
                </c:pt>
                <c:pt idx="60">
                  <c:v>6786.4398095748775</c:v>
                </c:pt>
                <c:pt idx="61">
                  <c:v>6135.8746823095116</c:v>
                </c:pt>
                <c:pt idx="62">
                  <c:v>5513.4157762297245</c:v>
                </c:pt>
                <c:pt idx="63">
                  <c:v>4924.625270627469</c:v>
                </c:pt>
                <c:pt idx="64">
                  <c:v>4374.2141703642628</c:v>
                </c:pt>
                <c:pt idx="65">
                  <c:v>3865.7757502299532</c:v>
                </c:pt>
                <c:pt idx="66">
                  <c:v>3378.9444685985577</c:v>
                </c:pt>
                <c:pt idx="67">
                  <c:v>2943.0405693275698</c:v>
                </c:pt>
                <c:pt idx="68">
                  <c:v>2556.7610391699586</c:v>
                </c:pt>
                <c:pt idx="69">
                  <c:v>2217.7196017337383</c:v>
                </c:pt>
                <c:pt idx="70">
                  <c:v>1922.7077373213422</c:v>
                </c:pt>
                <c:pt idx="71">
                  <c:v>1649.8461764854119</c:v>
                </c:pt>
                <c:pt idx="72">
                  <c:v>1420.2045235404314</c:v>
                </c:pt>
                <c:pt idx="73">
                  <c:v>1225.9769220063235</c:v>
                </c:pt>
                <c:pt idx="74">
                  <c:v>1062.4133749648483</c:v>
                </c:pt>
                <c:pt idx="75">
                  <c:v>925.15079078492863</c:v>
                </c:pt>
                <c:pt idx="76">
                  <c:v>791.40916702137542</c:v>
                </c:pt>
                <c:pt idx="77">
                  <c:v>681.41503996573522</c:v>
                </c:pt>
                <c:pt idx="78">
                  <c:v>590.86939415563643</c:v>
                </c:pt>
                <c:pt idx="79">
                  <c:v>516.15787935558114</c:v>
                </c:pt>
                <c:pt idx="80">
                  <c:v>451.71319012656096</c:v>
                </c:pt>
                <c:pt idx="81">
                  <c:v>378.34596199632182</c:v>
                </c:pt>
                <c:pt idx="82">
                  <c:v>318.99797362294612</c:v>
                </c:pt>
                <c:pt idx="83">
                  <c:v>270.55441703862169</c:v>
                </c:pt>
                <c:pt idx="84">
                  <c:v>231.96151613258573</c:v>
                </c:pt>
                <c:pt idx="85">
                  <c:v>200.94652465290562</c:v>
                </c:pt>
                <c:pt idx="86">
                  <c:v>155.94230185567045</c:v>
                </c:pt>
                <c:pt idx="87">
                  <c:v>121.67748476113279</c:v>
                </c:pt>
                <c:pt idx="88">
                  <c:v>95.560718584845574</c:v>
                </c:pt>
                <c:pt idx="89">
                  <c:v>75.645560968679632</c:v>
                </c:pt>
                <c:pt idx="90">
                  <c:v>60.451787440135384</c:v>
                </c:pt>
                <c:pt idx="91">
                  <c:v>48.8484495087339</c:v>
                </c:pt>
                <c:pt idx="92">
                  <c:v>39.97298031275519</c:v>
                </c:pt>
                <c:pt idx="93">
                  <c:v>32.311686108301096</c:v>
                </c:pt>
                <c:pt idx="94">
                  <c:v>26.520448136773325</c:v>
                </c:pt>
                <c:pt idx="95">
                  <c:v>22.127823996075747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'Mortal Baseline'!$AB$2</c:f>
              <c:strCache>
                <c:ptCount val="1"/>
                <c:pt idx="0">
                  <c:v>Highly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Baseline'!$AB$3:$AB$98</c:f>
              <c:numCache>
                <c:formatCode>0.00</c:formatCode>
                <c:ptCount val="96"/>
                <c:pt idx="0">
                  <c:v>900.77865033028854</c:v>
                </c:pt>
                <c:pt idx="1">
                  <c:v>1151.234454626454</c:v>
                </c:pt>
                <c:pt idx="2">
                  <c:v>1442.5000692033068</c:v>
                </c:pt>
                <c:pt idx="3">
                  <c:v>1774.9595445977259</c:v>
                </c:pt>
                <c:pt idx="4">
                  <c:v>2147.8472004222904</c:v>
                </c:pt>
                <c:pt idx="5">
                  <c:v>2559.243958053954</c:v>
                </c:pt>
                <c:pt idx="6">
                  <c:v>3006.165141432135</c:v>
                </c:pt>
                <c:pt idx="7">
                  <c:v>3484.72468180447</c:v>
                </c:pt>
                <c:pt idx="8">
                  <c:v>3990.347559453488</c:v>
                </c:pt>
                <c:pt idx="9">
                  <c:v>4517.9975757280854</c:v>
                </c:pt>
                <c:pt idx="10">
                  <c:v>5062.3907594515267</c:v>
                </c:pt>
                <c:pt idx="11">
                  <c:v>5618.1735590999533</c:v>
                </c:pt>
                <c:pt idx="12">
                  <c:v>6180.056312284215</c:v>
                </c:pt>
                <c:pt idx="13">
                  <c:v>6742.9033239354212</c:v>
                </c:pt>
                <c:pt idx="14">
                  <c:v>7301.7890342146993</c:v>
                </c:pt>
                <c:pt idx="15">
                  <c:v>7852.0340835948828</c:v>
                </c:pt>
                <c:pt idx="16">
                  <c:v>8388.3964436401293</c:v>
                </c:pt>
                <c:pt idx="17">
                  <c:v>8907.5199421436573</c:v>
                </c:pt>
                <c:pt idx="18">
                  <c:v>9405.6782216804058</c:v>
                </c:pt>
                <c:pt idx="19">
                  <c:v>9879.5632689974791</c:v>
                </c:pt>
                <c:pt idx="20">
                  <c:v>10326.349957798247</c:v>
                </c:pt>
                <c:pt idx="21">
                  <c:v>10742.683433335278</c:v>
                </c:pt>
                <c:pt idx="22">
                  <c:v>11127.874809651368</c:v>
                </c:pt>
                <c:pt idx="23">
                  <c:v>11480.868281647357</c:v>
                </c:pt>
                <c:pt idx="24">
                  <c:v>11801.227315541688</c:v>
                </c:pt>
                <c:pt idx="25">
                  <c:v>12089.101540550735</c:v>
                </c:pt>
                <c:pt idx="26">
                  <c:v>12343.92945784015</c:v>
                </c:pt>
                <c:pt idx="27">
                  <c:v>12568.011652235045</c:v>
                </c:pt>
                <c:pt idx="28">
                  <c:v>12762.801708016483</c:v>
                </c:pt>
                <c:pt idx="29">
                  <c:v>12929.975186293339</c:v>
                </c:pt>
                <c:pt idx="30">
                  <c:v>13071.317549841593</c:v>
                </c:pt>
                <c:pt idx="31">
                  <c:v>13184.659950523645</c:v>
                </c:pt>
                <c:pt idx="32">
                  <c:v>13275.602564069617</c:v>
                </c:pt>
                <c:pt idx="33">
                  <c:v>13345.688443027102</c:v>
                </c:pt>
                <c:pt idx="34">
                  <c:v>13396.217862005804</c:v>
                </c:pt>
                <c:pt idx="35">
                  <c:v>13428.194899355449</c:v>
                </c:pt>
                <c:pt idx="36">
                  <c:v>13438.251028642</c:v>
                </c:pt>
                <c:pt idx="37">
                  <c:v>13430.724655242691</c:v>
                </c:pt>
                <c:pt idx="38">
                  <c:v>13405.542127232911</c:v>
                </c:pt>
                <c:pt idx="39">
                  <c:v>13362.226205683124</c:v>
                </c:pt>
                <c:pt idx="40">
                  <c:v>13299.887058965345</c:v>
                </c:pt>
                <c:pt idx="41">
                  <c:v>13209.279762874443</c:v>
                </c:pt>
                <c:pt idx="42">
                  <c:v>13096.750448188615</c:v>
                </c:pt>
                <c:pt idx="43">
                  <c:v>12960.211128470413</c:v>
                </c:pt>
                <c:pt idx="44">
                  <c:v>12797.187407806345</c:v>
                </c:pt>
                <c:pt idx="45">
                  <c:v>12604.849144066658</c:v>
                </c:pt>
                <c:pt idx="46">
                  <c:v>12368.900016370297</c:v>
                </c:pt>
                <c:pt idx="47">
                  <c:v>12097.612518821466</c:v>
                </c:pt>
                <c:pt idx="48">
                  <c:v>11787.604767251321</c:v>
                </c:pt>
                <c:pt idx="49">
                  <c:v>11435.541539537688</c:v>
                </c:pt>
                <c:pt idx="50">
                  <c:v>11038.341673090292</c:v>
                </c:pt>
                <c:pt idx="51">
                  <c:v>10577.515127863078</c:v>
                </c:pt>
                <c:pt idx="52">
                  <c:v>10068.791244733568</c:v>
                </c:pt>
                <c:pt idx="53">
                  <c:v>9511.9152357944204</c:v>
                </c:pt>
                <c:pt idx="54">
                  <c:v>8908.2784223790095</c:v>
                </c:pt>
                <c:pt idx="55">
                  <c:v>8261.3214282177942</c:v>
                </c:pt>
                <c:pt idx="56">
                  <c:v>7560.9008497853802</c:v>
                </c:pt>
                <c:pt idx="57">
                  <c:v>6834.4612636274487</c:v>
                </c:pt>
                <c:pt idx="58">
                  <c:v>6093.1227805840053</c:v>
                </c:pt>
                <c:pt idx="59">
                  <c:v>5350.1714435111244</c:v>
                </c:pt>
                <c:pt idx="60">
                  <c:v>4620.3943472297597</c:v>
                </c:pt>
                <c:pt idx="61">
                  <c:v>3906.0866458521118</c:v>
                </c:pt>
                <c:pt idx="62">
                  <c:v>3239.2916096049635</c:v>
                </c:pt>
                <c:pt idx="63">
                  <c:v>2632.1125774097259</c:v>
                </c:pt>
                <c:pt idx="64">
                  <c:v>2093.4731622602899</c:v>
                </c:pt>
                <c:pt idx="65">
                  <c:v>1628.4212370843356</c:v>
                </c:pt>
                <c:pt idx="66">
                  <c:v>1229.675732434159</c:v>
                </c:pt>
                <c:pt idx="67">
                  <c:v>906.96069721853735</c:v>
                </c:pt>
                <c:pt idx="68">
                  <c:v>653.05305398329779</c:v>
                </c:pt>
                <c:pt idx="69">
                  <c:v>458.86435285893424</c:v>
                </c:pt>
                <c:pt idx="70">
                  <c:v>314.49825920609254</c:v>
                </c:pt>
                <c:pt idx="71">
                  <c:v>207.8827259501802</c:v>
                </c:pt>
                <c:pt idx="72">
                  <c:v>134.106295457058</c:v>
                </c:pt>
                <c:pt idx="73">
                  <c:v>84.263708151004636</c:v>
                </c:pt>
                <c:pt idx="74">
                  <c:v>51.53501304806074</c:v>
                </c:pt>
                <c:pt idx="75">
                  <c:v>30.653930996306176</c:v>
                </c:pt>
                <c:pt idx="76">
                  <c:v>17.304024479498697</c:v>
                </c:pt>
                <c:pt idx="77">
                  <c:v>9.4798572829358765</c:v>
                </c:pt>
                <c:pt idx="78">
                  <c:v>5.0330733715738001</c:v>
                </c:pt>
                <c:pt idx="79">
                  <c:v>2.5851937642698397</c:v>
                </c:pt>
                <c:pt idx="80">
                  <c:v>1.2748043585151239</c:v>
                </c:pt>
                <c:pt idx="81">
                  <c:v>0.57531028815073626</c:v>
                </c:pt>
                <c:pt idx="82">
                  <c:v>0.2493636322593383</c:v>
                </c:pt>
                <c:pt idx="83">
                  <c:v>0.10350176076629998</c:v>
                </c:pt>
                <c:pt idx="84">
                  <c:v>4.1244608718498138E-2</c:v>
                </c:pt>
                <c:pt idx="85">
                  <c:v>1.5735244176883767E-2</c:v>
                </c:pt>
                <c:pt idx="86">
                  <c:v>5.0831715753026242E-3</c:v>
                </c:pt>
                <c:pt idx="87">
                  <c:v>1.5567782419447234E-3</c:v>
                </c:pt>
                <c:pt idx="88">
                  <c:v>4.5135742119481226E-4</c:v>
                </c:pt>
                <c:pt idx="89">
                  <c:v>1.2374245699944914E-4</c:v>
                </c:pt>
                <c:pt idx="90">
                  <c:v>3.204630956816783E-5</c:v>
                </c:pt>
                <c:pt idx="91">
                  <c:v>7.8314548795264613E-6</c:v>
                </c:pt>
                <c:pt idx="92">
                  <c:v>1.8038476045385373E-6</c:v>
                </c:pt>
                <c:pt idx="93">
                  <c:v>3.8094600411245415E-7</c:v>
                </c:pt>
                <c:pt idx="94">
                  <c:v>7.5609236838046161E-8</c:v>
                </c:pt>
                <c:pt idx="95">
                  <c:v>1.4080406464545739E-8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206528"/>
        <c:axId val="439199792"/>
      </c:lineChart>
      <c:catAx>
        <c:axId val="437206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99792"/>
        <c:crosses val="autoZero"/>
        <c:auto val="1"/>
        <c:lblAlgn val="ctr"/>
        <c:lblOffset val="100"/>
        <c:noMultiLvlLbl val="0"/>
      </c:catAx>
      <c:valAx>
        <c:axId val="43919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20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Cohort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'Mortal Baseline'!$AP$2</c:f>
              <c:strCache>
                <c:ptCount val="1"/>
                <c:pt idx="0">
                  <c:v>Sedentary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Baseline'!$AP$3:$AP$98</c:f>
              <c:numCache>
                <c:formatCode>0.00</c:formatCode>
                <c:ptCount val="96"/>
                <c:pt idx="0">
                  <c:v>3124.8673240882317</c:v>
                </c:pt>
                <c:pt idx="1">
                  <c:v>3298.1234622708048</c:v>
                </c:pt>
                <c:pt idx="2">
                  <c:v>3482.3121124523732</c:v>
                </c:pt>
                <c:pt idx="3">
                  <c:v>3673.6521532470942</c:v>
                </c:pt>
                <c:pt idx="4">
                  <c:v>3868.1875558436132</c:v>
                </c:pt>
                <c:pt idx="5">
                  <c:v>4061.9794696022018</c:v>
                </c:pt>
                <c:pt idx="6">
                  <c:v>4251.3150722407072</c:v>
                </c:pt>
                <c:pt idx="7">
                  <c:v>4432.9000213489198</c:v>
                </c:pt>
                <c:pt idx="8">
                  <c:v>4604.0023183886115</c:v>
                </c:pt>
                <c:pt idx="9">
                  <c:v>4762.5264636382472</c:v>
                </c:pt>
                <c:pt idx="10">
                  <c:v>4907.0137646031362</c:v>
                </c:pt>
                <c:pt idx="11">
                  <c:v>5036.1937871713026</c:v>
                </c:pt>
                <c:pt idx="12">
                  <c:v>5150.0587785325779</c:v>
                </c:pt>
                <c:pt idx="13">
                  <c:v>5248.5741922124889</c:v>
                </c:pt>
                <c:pt idx="14">
                  <c:v>5331.9784684721326</c:v>
                </c:pt>
                <c:pt idx="15">
                  <c:v>5400.7115179298098</c:v>
                </c:pt>
                <c:pt idx="16">
                  <c:v>5454.6430056960417</c:v>
                </c:pt>
                <c:pt idx="17">
                  <c:v>5495.2366901328587</c:v>
                </c:pt>
                <c:pt idx="18">
                  <c:v>5523.3767263635673</c:v>
                </c:pt>
                <c:pt idx="19">
                  <c:v>5540.0973870145444</c:v>
                </c:pt>
                <c:pt idx="20">
                  <c:v>5546.5928663277482</c:v>
                </c:pt>
                <c:pt idx="21">
                  <c:v>5543.6669062752353</c:v>
                </c:pt>
                <c:pt idx="22">
                  <c:v>5533.3934472351702</c:v>
                </c:pt>
                <c:pt idx="23">
                  <c:v>5517.4350060972138</c:v>
                </c:pt>
                <c:pt idx="24">
                  <c:v>5497.5719331763285</c:v>
                </c:pt>
                <c:pt idx="25">
                  <c:v>5475.6708811315539</c:v>
                </c:pt>
                <c:pt idx="26">
                  <c:v>5452.9235351191164</c:v>
                </c:pt>
                <c:pt idx="27">
                  <c:v>5431.9939258521517</c:v>
                </c:pt>
                <c:pt idx="28">
                  <c:v>5414.8056790621768</c:v>
                </c:pt>
                <c:pt idx="29">
                  <c:v>5403.248504412375</c:v>
                </c:pt>
                <c:pt idx="30">
                  <c:v>5399.1642739371237</c:v>
                </c:pt>
                <c:pt idx="31">
                  <c:v>5402.5237622179266</c:v>
                </c:pt>
                <c:pt idx="32">
                  <c:v>5416.8664191622474</c:v>
                </c:pt>
                <c:pt idx="33">
                  <c:v>5443.8804167655098</c:v>
                </c:pt>
                <c:pt idx="34">
                  <c:v>5485.2313696824094</c:v>
                </c:pt>
                <c:pt idx="35">
                  <c:v>5542.5851504646607</c:v>
                </c:pt>
                <c:pt idx="36">
                  <c:v>5615.4948742335082</c:v>
                </c:pt>
                <c:pt idx="37">
                  <c:v>5707.7585730992814</c:v>
                </c:pt>
                <c:pt idx="38">
                  <c:v>5821.1862100321268</c:v>
                </c:pt>
                <c:pt idx="39">
                  <c:v>5957.7022812292744</c:v>
                </c:pt>
                <c:pt idx="40">
                  <c:v>6119.3762796692245</c:v>
                </c:pt>
                <c:pt idx="41">
                  <c:v>6304.1030141738429</c:v>
                </c:pt>
                <c:pt idx="42">
                  <c:v>6518.3592090453521</c:v>
                </c:pt>
                <c:pt idx="43">
                  <c:v>6764.7479353519184</c:v>
                </c:pt>
                <c:pt idx="44">
                  <c:v>7046.1087877146874</c:v>
                </c:pt>
                <c:pt idx="45">
                  <c:v>7365.5299336550561</c:v>
                </c:pt>
                <c:pt idx="46">
                  <c:v>7718.2863106537852</c:v>
                </c:pt>
                <c:pt idx="47">
                  <c:v>8115.1690296209108</c:v>
                </c:pt>
                <c:pt idx="48">
                  <c:v>8559.8360769037863</c:v>
                </c:pt>
                <c:pt idx="49">
                  <c:v>9056.112799835284</c:v>
                </c:pt>
                <c:pt idx="50">
                  <c:v>9607.9303739451643</c:v>
                </c:pt>
                <c:pt idx="51">
                  <c:v>10200.376754779812</c:v>
                </c:pt>
                <c:pt idx="52">
                  <c:v>10853.714104391807</c:v>
                </c:pt>
                <c:pt idx="53">
                  <c:v>11571.218201477863</c:v>
                </c:pt>
                <c:pt idx="54">
                  <c:v>12355.740821806776</c:v>
                </c:pt>
                <c:pt idx="55">
                  <c:v>13209.523336037128</c:v>
                </c:pt>
                <c:pt idx="56">
                  <c:v>14093.274097267136</c:v>
                </c:pt>
                <c:pt idx="57">
                  <c:v>15042.713797211578</c:v>
                </c:pt>
                <c:pt idx="58">
                  <c:v>16056.619369944543</c:v>
                </c:pt>
                <c:pt idx="59">
                  <c:v>17132.552818377339</c:v>
                </c:pt>
                <c:pt idx="60">
                  <c:v>18266.878347610342</c:v>
                </c:pt>
                <c:pt idx="61">
                  <c:v>19377.63185815822</c:v>
                </c:pt>
                <c:pt idx="62">
                  <c:v>20527.397033945323</c:v>
                </c:pt>
                <c:pt idx="63">
                  <c:v>21709.887540472555</c:v>
                </c:pt>
                <c:pt idx="64">
                  <c:v>22918.980997668848</c:v>
                </c:pt>
                <c:pt idx="65">
                  <c:v>24149.215209481317</c:v>
                </c:pt>
                <c:pt idx="66">
                  <c:v>25186.539910094645</c:v>
                </c:pt>
                <c:pt idx="67">
                  <c:v>26219.646095344968</c:v>
                </c:pt>
                <c:pt idx="68">
                  <c:v>27247.335167950921</c:v>
                </c:pt>
                <c:pt idx="69">
                  <c:v>28270.265969745822</c:v>
                </c:pt>
                <c:pt idx="70">
                  <c:v>29290.94868462273</c:v>
                </c:pt>
                <c:pt idx="71">
                  <c:v>29938.631237397101</c:v>
                </c:pt>
                <c:pt idx="72">
                  <c:v>30626.900104970235</c:v>
                </c:pt>
                <c:pt idx="73">
                  <c:v>31312.615480654218</c:v>
                </c:pt>
                <c:pt idx="74">
                  <c:v>32003.884551466806</c:v>
                </c:pt>
                <c:pt idx="75">
                  <c:v>32709.188634137692</c:v>
                </c:pt>
                <c:pt idx="76">
                  <c:v>32564.842648521702</c:v>
                </c:pt>
                <c:pt idx="77">
                  <c:v>32434.527337928172</c:v>
                </c:pt>
                <c:pt idx="78">
                  <c:v>32319.934408050241</c:v>
                </c:pt>
                <c:pt idx="79">
                  <c:v>32217.735100778296</c:v>
                </c:pt>
                <c:pt idx="80">
                  <c:v>31911.051403660258</c:v>
                </c:pt>
                <c:pt idx="81">
                  <c:v>29892.028699807481</c:v>
                </c:pt>
                <c:pt idx="82">
                  <c:v>27968.511594997926</c:v>
                </c:pt>
                <c:pt idx="83">
                  <c:v>26112.558422505783</c:v>
                </c:pt>
                <c:pt idx="84">
                  <c:v>24452.902448345747</c:v>
                </c:pt>
                <c:pt idx="85">
                  <c:v>22943.086042100869</c:v>
                </c:pt>
                <c:pt idx="86">
                  <c:v>19075.502241968934</c:v>
                </c:pt>
                <c:pt idx="87">
                  <c:v>15773.334482181474</c:v>
                </c:pt>
                <c:pt idx="88">
                  <c:v>12970.630395573093</c:v>
                </c:pt>
                <c:pt idx="89">
                  <c:v>10609.811730028943</c:v>
                </c:pt>
                <c:pt idx="90">
                  <c:v>8637.810813541244</c:v>
                </c:pt>
                <c:pt idx="91">
                  <c:v>7004.3455305429361</c:v>
                </c:pt>
                <c:pt idx="92">
                  <c:v>5661.7208336553222</c:v>
                </c:pt>
                <c:pt idx="93">
                  <c:v>4440.4293696876348</c:v>
                </c:pt>
                <c:pt idx="94">
                  <c:v>3476.7479430779126</c:v>
                </c:pt>
                <c:pt idx="95">
                  <c:v>2719.1184218591889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'Mortal Baseline'!$AQ$2</c:f>
              <c:strCache>
                <c:ptCount val="1"/>
                <c:pt idx="0">
                  <c:v>Barely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Baseline'!$AQ$3:$AQ$98</c:f>
              <c:numCache>
                <c:formatCode>0.00</c:formatCode>
                <c:ptCount val="96"/>
                <c:pt idx="0">
                  <c:v>30379.818999916635</c:v>
                </c:pt>
                <c:pt idx="1">
                  <c:v>31526.047501247107</c:v>
                </c:pt>
                <c:pt idx="2">
                  <c:v>32401.002934792923</c:v>
                </c:pt>
                <c:pt idx="3">
                  <c:v>32994.367077107629</c:v>
                </c:pt>
                <c:pt idx="4">
                  <c:v>33307.116081669963</c:v>
                </c:pt>
                <c:pt idx="5">
                  <c:v>33349.177761327497</c:v>
                </c:pt>
                <c:pt idx="6">
                  <c:v>33137.609812595525</c:v>
                </c:pt>
                <c:pt idx="7">
                  <c:v>32695.108483424803</c:v>
                </c:pt>
                <c:pt idx="8">
                  <c:v>32048.587684041006</c:v>
                </c:pt>
                <c:pt idx="9">
                  <c:v>31227.67326676501</c:v>
                </c:pt>
                <c:pt idx="10">
                  <c:v>30263.122282907752</c:v>
                </c:pt>
                <c:pt idx="11">
                  <c:v>29183.003033750228</c:v>
                </c:pt>
                <c:pt idx="12">
                  <c:v>28018.650122093906</c:v>
                </c:pt>
                <c:pt idx="13">
                  <c:v>26796.228012158164</c:v>
                </c:pt>
                <c:pt idx="14">
                  <c:v>25538.88764731351</c:v>
                </c:pt>
                <c:pt idx="15">
                  <c:v>24266.677490896473</c:v>
                </c:pt>
                <c:pt idx="16">
                  <c:v>22993.625961852515</c:v>
                </c:pt>
                <c:pt idx="17">
                  <c:v>21737.696646561475</c:v>
                </c:pt>
                <c:pt idx="18">
                  <c:v>20511.095893524725</c:v>
                </c:pt>
                <c:pt idx="19">
                  <c:v>19324.064483606144</c:v>
                </c:pt>
                <c:pt idx="20">
                  <c:v>18185.122739465831</c:v>
                </c:pt>
                <c:pt idx="21">
                  <c:v>17099.535671463265</c:v>
                </c:pt>
                <c:pt idx="22">
                  <c:v>16074.772277257642</c:v>
                </c:pt>
                <c:pt idx="23">
                  <c:v>15115.037437007883</c:v>
                </c:pt>
                <c:pt idx="24">
                  <c:v>14223.292325852839</c:v>
                </c:pt>
                <c:pt idx="25">
                  <c:v>13401.352594562301</c:v>
                </c:pt>
                <c:pt idx="26">
                  <c:v>12648.34847040187</c:v>
                </c:pt>
                <c:pt idx="27">
                  <c:v>11966.016668671544</c:v>
                </c:pt>
                <c:pt idx="28">
                  <c:v>11353.505669707522</c:v>
                </c:pt>
                <c:pt idx="29">
                  <c:v>10809.411006773727</c:v>
                </c:pt>
                <c:pt idx="30">
                  <c:v>10331.949232244619</c:v>
                </c:pt>
                <c:pt idx="31">
                  <c:v>9915.8259238646115</c:v>
                </c:pt>
                <c:pt idx="32">
                  <c:v>9562.518442676268</c:v>
                </c:pt>
                <c:pt idx="33">
                  <c:v>9270.003596216673</c:v>
                </c:pt>
                <c:pt idx="34">
                  <c:v>9036.4685175183004</c:v>
                </c:pt>
                <c:pt idx="35">
                  <c:v>8860.4135039642242</c:v>
                </c:pt>
                <c:pt idx="36">
                  <c:v>8737.4964475842899</c:v>
                </c:pt>
                <c:pt idx="37">
                  <c:v>8670.3520651387043</c:v>
                </c:pt>
                <c:pt idx="38">
                  <c:v>8658.8075648682589</c:v>
                </c:pt>
                <c:pt idx="39">
                  <c:v>8703.2553804958789</c:v>
                </c:pt>
                <c:pt idx="40">
                  <c:v>8804.6837128759926</c:v>
                </c:pt>
                <c:pt idx="41">
                  <c:v>8958.6221986812252</c:v>
                </c:pt>
                <c:pt idx="42">
                  <c:v>9173.0504256696713</c:v>
                </c:pt>
                <c:pt idx="43">
                  <c:v>9450.6724017565502</c:v>
                </c:pt>
                <c:pt idx="44">
                  <c:v>9794.7622169168899</c:v>
                </c:pt>
                <c:pt idx="45">
                  <c:v>10209.103791821402</c:v>
                </c:pt>
                <c:pt idx="46">
                  <c:v>10686.924726993384</c:v>
                </c:pt>
                <c:pt idx="47">
                  <c:v>11242.478186345492</c:v>
                </c:pt>
                <c:pt idx="48">
                  <c:v>11880.047107064338</c:v>
                </c:pt>
                <c:pt idx="49">
                  <c:v>12603.697995723487</c:v>
                </c:pt>
                <c:pt idx="50">
                  <c:v>13416.934169419254</c:v>
                </c:pt>
                <c:pt idx="51">
                  <c:v>14296.370106382397</c:v>
                </c:pt>
                <c:pt idx="52">
                  <c:v>15265.280067287182</c:v>
                </c:pt>
                <c:pt idx="53">
                  <c:v>16322.093193032098</c:v>
                </c:pt>
                <c:pt idx="54">
                  <c:v>17462.56431952188</c:v>
                </c:pt>
                <c:pt idx="55">
                  <c:v>18679.19692172877</c:v>
                </c:pt>
                <c:pt idx="56">
                  <c:v>19904.387554074172</c:v>
                </c:pt>
                <c:pt idx="57">
                  <c:v>21171.770551819754</c:v>
                </c:pt>
                <c:pt idx="58">
                  <c:v>22461.736449285407</c:v>
                </c:pt>
                <c:pt idx="59">
                  <c:v>23751.160467327332</c:v>
                </c:pt>
                <c:pt idx="60">
                  <c:v>25014.179430817345</c:v>
                </c:pt>
                <c:pt idx="61">
                  <c:v>26119.516815593503</c:v>
                </c:pt>
                <c:pt idx="62">
                  <c:v>27134.885195076451</c:v>
                </c:pt>
                <c:pt idx="63">
                  <c:v>28035.557524267468</c:v>
                </c:pt>
                <c:pt idx="64">
                  <c:v>28800.197446765043</c:v>
                </c:pt>
                <c:pt idx="65">
                  <c:v>29411.986654622895</c:v>
                </c:pt>
                <c:pt idx="66">
                  <c:v>29609.896986708969</c:v>
                </c:pt>
                <c:pt idx="67">
                  <c:v>29633.61047807692</c:v>
                </c:pt>
                <c:pt idx="68">
                  <c:v>29485.333987702103</c:v>
                </c:pt>
                <c:pt idx="69">
                  <c:v>29170.72514084664</c:v>
                </c:pt>
                <c:pt idx="70">
                  <c:v>28697.521519708604</c:v>
                </c:pt>
                <c:pt idx="71">
                  <c:v>27720.592032699249</c:v>
                </c:pt>
                <c:pt idx="72">
                  <c:v>26671.156109625335</c:v>
                </c:pt>
                <c:pt idx="73">
                  <c:v>25509.2364686363</c:v>
                </c:pt>
                <c:pt idx="74">
                  <c:v>24242.925060052796</c:v>
                </c:pt>
                <c:pt idx="75">
                  <c:v>22878.026572664923</c:v>
                </c:pt>
                <c:pt idx="76">
                  <c:v>20844.542156946954</c:v>
                </c:pt>
                <c:pt idx="77">
                  <c:v>18815.347128003414</c:v>
                </c:pt>
                <c:pt idx="78">
                  <c:v>16798.337937554155</c:v>
                </c:pt>
                <c:pt idx="79">
                  <c:v>14804.090901191226</c:v>
                </c:pt>
                <c:pt idx="80">
                  <c:v>12760.561876735501</c:v>
                </c:pt>
                <c:pt idx="81">
                  <c:v>10199.851062866437</c:v>
                </c:pt>
                <c:pt idx="82">
                  <c:v>7980.8092961124767</c:v>
                </c:pt>
                <c:pt idx="83">
                  <c:v>6094.1155859618902</c:v>
                </c:pt>
                <c:pt idx="84">
                  <c:v>4558.3915449911001</c:v>
                </c:pt>
                <c:pt idx="85">
                  <c:v>3331.3111535199741</c:v>
                </c:pt>
                <c:pt idx="86">
                  <c:v>2097.7095285807313</c:v>
                </c:pt>
                <c:pt idx="87">
                  <c:v>1276.1119321141573</c:v>
                </c:pt>
                <c:pt idx="88">
                  <c:v>748.62415513230474</c:v>
                </c:pt>
                <c:pt idx="89">
                  <c:v>422.90780454069795</c:v>
                </c:pt>
                <c:pt idx="90">
                  <c:v>229.82140690616538</c:v>
                </c:pt>
                <c:pt idx="91">
                  <c:v>120.07191815660411</c:v>
                </c:pt>
                <c:pt idx="92">
                  <c:v>60.297462124320091</c:v>
                </c:pt>
                <c:pt idx="93">
                  <c:v>28.239799032992671</c:v>
                </c:pt>
                <c:pt idx="94">
                  <c:v>12.710020198541207</c:v>
                </c:pt>
                <c:pt idx="95">
                  <c:v>5.4968098569762365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'Mortal Baseline'!$AR$2</c:f>
              <c:strCache>
                <c:ptCount val="1"/>
                <c:pt idx="0">
                  <c:v>Somewhat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Baseline'!$AR$3:$AR$98</c:f>
              <c:numCache>
                <c:formatCode>0.00</c:formatCode>
                <c:ptCount val="96"/>
                <c:pt idx="0">
                  <c:v>44373.850641044388</c:v>
                </c:pt>
                <c:pt idx="1">
                  <c:v>43320.485453671536</c:v>
                </c:pt>
                <c:pt idx="2">
                  <c:v>42200.717347918486</c:v>
                </c:pt>
                <c:pt idx="3">
                  <c:v>41032.69251050998</c:v>
                </c:pt>
                <c:pt idx="4">
                  <c:v>39826.194491584421</c:v>
                </c:pt>
                <c:pt idx="5">
                  <c:v>38586.395350459221</c:v>
                </c:pt>
                <c:pt idx="6">
                  <c:v>37317.066361149133</c:v>
                </c:pt>
                <c:pt idx="7">
                  <c:v>36022.910608134916</c:v>
                </c:pt>
                <c:pt idx="8">
                  <c:v>34710.880124007665</c:v>
                </c:pt>
                <c:pt idx="9">
                  <c:v>33390.505052158493</c:v>
                </c:pt>
                <c:pt idx="10">
                  <c:v>32073.415888524876</c:v>
                </c:pt>
                <c:pt idx="11">
                  <c:v>30769.282411082346</c:v>
                </c:pt>
                <c:pt idx="12">
                  <c:v>29494.178410571541</c:v>
                </c:pt>
                <c:pt idx="13">
                  <c:v>28259.711312672182</c:v>
                </c:pt>
                <c:pt idx="14">
                  <c:v>27075.635852561729</c:v>
                </c:pt>
                <c:pt idx="15">
                  <c:v>25949.46672839611</c:v>
                </c:pt>
                <c:pt idx="16">
                  <c:v>24882.770272116097</c:v>
                </c:pt>
                <c:pt idx="17">
                  <c:v>23882.616663206656</c:v>
                </c:pt>
                <c:pt idx="18">
                  <c:v>22950.250382552535</c:v>
                </c:pt>
                <c:pt idx="19">
                  <c:v>22085.48209562253</c:v>
                </c:pt>
                <c:pt idx="20">
                  <c:v>21287.064333327624</c:v>
                </c:pt>
                <c:pt idx="21">
                  <c:v>20550.972438889381</c:v>
                </c:pt>
                <c:pt idx="22">
                  <c:v>19876.987651590778</c:v>
                </c:pt>
                <c:pt idx="23">
                  <c:v>19262.461539520227</c:v>
                </c:pt>
                <c:pt idx="24">
                  <c:v>18704.687423704192</c:v>
                </c:pt>
                <c:pt idx="25">
                  <c:v>18201.012295807668</c:v>
                </c:pt>
                <c:pt idx="26">
                  <c:v>17746.492554166904</c:v>
                </c:pt>
                <c:pt idx="27">
                  <c:v>17341.321769785689</c:v>
                </c:pt>
                <c:pt idx="28">
                  <c:v>16983.297325316598</c:v>
                </c:pt>
                <c:pt idx="29">
                  <c:v>16670.406092582405</c:v>
                </c:pt>
                <c:pt idx="30">
                  <c:v>16400.81929417717</c:v>
                </c:pt>
                <c:pt idx="31">
                  <c:v>16167.504435118404</c:v>
                </c:pt>
                <c:pt idx="32">
                  <c:v>15974.491480441518</c:v>
                </c:pt>
                <c:pt idx="33">
                  <c:v>15820.396444848528</c:v>
                </c:pt>
                <c:pt idx="34">
                  <c:v>15703.975443382196</c:v>
                </c:pt>
                <c:pt idx="35">
                  <c:v>15624.11198466966</c:v>
                </c:pt>
                <c:pt idx="36">
                  <c:v>15574.173133031327</c:v>
                </c:pt>
                <c:pt idx="37">
                  <c:v>15558.902679459185</c:v>
                </c:pt>
                <c:pt idx="38">
                  <c:v>15577.432528953785</c:v>
                </c:pt>
                <c:pt idx="39">
                  <c:v>15628.952404204399</c:v>
                </c:pt>
                <c:pt idx="40">
                  <c:v>15712.680129207487</c:v>
                </c:pt>
                <c:pt idx="41">
                  <c:v>15817.346742953183</c:v>
                </c:pt>
                <c:pt idx="42">
                  <c:v>15952.380643301403</c:v>
                </c:pt>
                <c:pt idx="43">
                  <c:v>16116.751513206056</c:v>
                </c:pt>
                <c:pt idx="44">
                  <c:v>16309.243790317498</c:v>
                </c:pt>
                <c:pt idx="45">
                  <c:v>16528.370689545358</c:v>
                </c:pt>
                <c:pt idx="46">
                  <c:v>16755.519757506168</c:v>
                </c:pt>
                <c:pt idx="47">
                  <c:v>17004.528412468633</c:v>
                </c:pt>
                <c:pt idx="48">
                  <c:v>17272.366505648373</c:v>
                </c:pt>
                <c:pt idx="49">
                  <c:v>17555.267727023776</c:v>
                </c:pt>
                <c:pt idx="50">
                  <c:v>17848.597901867091</c:v>
                </c:pt>
                <c:pt idx="51">
                  <c:v>18114.915048722814</c:v>
                </c:pt>
                <c:pt idx="52">
                  <c:v>18378.159413180678</c:v>
                </c:pt>
                <c:pt idx="53">
                  <c:v>18630.533806072835</c:v>
                </c:pt>
                <c:pt idx="54">
                  <c:v>18863.203249281731</c:v>
                </c:pt>
                <c:pt idx="55">
                  <c:v>19066.422983687778</c:v>
                </c:pt>
                <c:pt idx="56">
                  <c:v>19176.993576160417</c:v>
                </c:pt>
                <c:pt idx="57">
                  <c:v>19235.975013046002</c:v>
                </c:pt>
                <c:pt idx="58">
                  <c:v>19233.324570411576</c:v>
                </c:pt>
                <c:pt idx="59">
                  <c:v>19159.893960411635</c:v>
                </c:pt>
                <c:pt idx="60">
                  <c:v>19008.049667043073</c:v>
                </c:pt>
                <c:pt idx="61">
                  <c:v>18698.174242412744</c:v>
                </c:pt>
                <c:pt idx="62">
                  <c:v>18303.707621930491</c:v>
                </c:pt>
                <c:pt idx="63">
                  <c:v>17825.537548962187</c:v>
                </c:pt>
                <c:pt idx="64">
                  <c:v>17267.355584222067</c:v>
                </c:pt>
                <c:pt idx="65">
                  <c:v>16635.349332107133</c:v>
                </c:pt>
                <c:pt idx="66">
                  <c:v>15802.73913073109</c:v>
                </c:pt>
                <c:pt idx="67">
                  <c:v>14926.680961581724</c:v>
                </c:pt>
                <c:pt idx="68">
                  <c:v>14018.51767000753</c:v>
                </c:pt>
                <c:pt idx="69">
                  <c:v>13089.325573933413</c:v>
                </c:pt>
                <c:pt idx="70">
                  <c:v>12149.47316900911</c:v>
                </c:pt>
                <c:pt idx="71">
                  <c:v>11064.655859102881</c:v>
                </c:pt>
                <c:pt idx="72">
                  <c:v>10030.146948499591</c:v>
                </c:pt>
                <c:pt idx="73">
                  <c:v>9030.8886438316131</c:v>
                </c:pt>
                <c:pt idx="74">
                  <c:v>8072.4927579910945</c:v>
                </c:pt>
                <c:pt idx="75">
                  <c:v>7159.6529522692999</c:v>
                </c:pt>
                <c:pt idx="76">
                  <c:v>6124.9555767233032</c:v>
                </c:pt>
                <c:pt idx="77">
                  <c:v>5191.4314484028837</c:v>
                </c:pt>
                <c:pt idx="78">
                  <c:v>4355.8122034003409</c:v>
                </c:pt>
                <c:pt idx="79">
                  <c:v>3614.2907882268191</c:v>
                </c:pt>
                <c:pt idx="80">
                  <c:v>2942.4386323939225</c:v>
                </c:pt>
                <c:pt idx="81">
                  <c:v>2232.5299975259204</c:v>
                </c:pt>
                <c:pt idx="82">
                  <c:v>1669.7121533010245</c:v>
                </c:pt>
                <c:pt idx="83">
                  <c:v>1229.3333922139959</c:v>
                </c:pt>
                <c:pt idx="84">
                  <c:v>895.59094551570684</c:v>
                </c:pt>
                <c:pt idx="85">
                  <c:v>644.78005715989639</c:v>
                </c:pt>
                <c:pt idx="86">
                  <c:v>405.60444594459841</c:v>
                </c:pt>
                <c:pt idx="87">
                  <c:v>250.3618027721763</c:v>
                </c:pt>
                <c:pt idx="88">
                  <c:v>151.72861691860237</c:v>
                </c:pt>
                <c:pt idx="89">
                  <c:v>90.400593456082376</c:v>
                </c:pt>
                <c:pt idx="90">
                  <c:v>53.0512493178014</c:v>
                </c:pt>
                <c:pt idx="91">
                  <c:v>30.731291180447631</c:v>
                </c:pt>
                <c:pt idx="92">
                  <c:v>17.609258457710386</c:v>
                </c:pt>
                <c:pt idx="93">
                  <c:v>9.7325993675358085</c:v>
                </c:pt>
                <c:pt idx="94">
                  <c:v>5.3378324145853284</c:v>
                </c:pt>
                <c:pt idx="95">
                  <c:v>2.9061806031301431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'Mortal Baseline'!$AS$2</c:f>
              <c:strCache>
                <c:ptCount val="1"/>
                <c:pt idx="0">
                  <c:v>Active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Baseline'!$AS$3:$AS$98</c:f>
              <c:numCache>
                <c:formatCode>0.00</c:formatCode>
                <c:ptCount val="96"/>
                <c:pt idx="0">
                  <c:v>20439.245074571678</c:v>
                </c:pt>
                <c:pt idx="1">
                  <c:v>19587.039329513034</c:v>
                </c:pt>
                <c:pt idx="2">
                  <c:v>18918.907459048554</c:v>
                </c:pt>
                <c:pt idx="3">
                  <c:v>18413.273958089812</c:v>
                </c:pt>
                <c:pt idx="4">
                  <c:v>18049.85473262173</c:v>
                </c:pt>
                <c:pt idx="5">
                  <c:v>17810.356767925579</c:v>
                </c:pt>
                <c:pt idx="6">
                  <c:v>17678.88002888433</c:v>
                </c:pt>
                <c:pt idx="7">
                  <c:v>17642.097320127155</c:v>
                </c:pt>
                <c:pt idx="8">
                  <c:v>17689.252685265968</c:v>
                </c:pt>
                <c:pt idx="9">
                  <c:v>17811.993269007216</c:v>
                </c:pt>
                <c:pt idx="10">
                  <c:v>18004.048066197603</c:v>
                </c:pt>
                <c:pt idx="11">
                  <c:v>18258.763159373855</c:v>
                </c:pt>
                <c:pt idx="12">
                  <c:v>18574.600563460041</c:v>
                </c:pt>
                <c:pt idx="13">
                  <c:v>18948.645855040628</c:v>
                </c:pt>
                <c:pt idx="14">
                  <c:v>19378.115307508371</c:v>
                </c:pt>
                <c:pt idx="15">
                  <c:v>19859.972206852734</c:v>
                </c:pt>
                <c:pt idx="16">
                  <c:v>20387.521065163557</c:v>
                </c:pt>
                <c:pt idx="17">
                  <c:v>20959.474590834347</c:v>
                </c:pt>
                <c:pt idx="18">
                  <c:v>21570.791143337337</c:v>
                </c:pt>
                <c:pt idx="19">
                  <c:v>22215.682443653364</c:v>
                </c:pt>
                <c:pt idx="20">
                  <c:v>22887.694380679844</c:v>
                </c:pt>
                <c:pt idx="21">
                  <c:v>23577.477247808623</c:v>
                </c:pt>
                <c:pt idx="22">
                  <c:v>24279.882110754384</c:v>
                </c:pt>
                <c:pt idx="23">
                  <c:v>24987.341068351932</c:v>
                </c:pt>
                <c:pt idx="24">
                  <c:v>25692.26816161591</c:v>
                </c:pt>
                <c:pt idx="25">
                  <c:v>26387.226688195831</c:v>
                </c:pt>
                <c:pt idx="26">
                  <c:v>27061.032938771357</c:v>
                </c:pt>
                <c:pt idx="27">
                  <c:v>27710.820176727135</c:v>
                </c:pt>
                <c:pt idx="28">
                  <c:v>28330.371793504572</c:v>
                </c:pt>
                <c:pt idx="29">
                  <c:v>28914.027801858261</c:v>
                </c:pt>
                <c:pt idx="30">
                  <c:v>29456.706914595521</c:v>
                </c:pt>
                <c:pt idx="31">
                  <c:v>29943.454659912488</c:v>
                </c:pt>
                <c:pt idx="32">
                  <c:v>30380.447769955215</c:v>
                </c:pt>
                <c:pt idx="33">
                  <c:v>30764.274289853849</c:v>
                </c:pt>
                <c:pt idx="34">
                  <c:v>31091.967069052953</c:v>
                </c:pt>
                <c:pt idx="35">
                  <c:v>31360.937355512884</c:v>
                </c:pt>
                <c:pt idx="36">
                  <c:v>31556.349765047638</c:v>
                </c:pt>
                <c:pt idx="37">
                  <c:v>31688.597132002673</c:v>
                </c:pt>
                <c:pt idx="38">
                  <c:v>31755.890277271988</c:v>
                </c:pt>
                <c:pt idx="39">
                  <c:v>31756.563260643015</c:v>
                </c:pt>
                <c:pt idx="40">
                  <c:v>31689.026317840002</c:v>
                </c:pt>
                <c:pt idx="41">
                  <c:v>31529.653320338301</c:v>
                </c:pt>
                <c:pt idx="42">
                  <c:v>31299.279206653082</c:v>
                </c:pt>
                <c:pt idx="43">
                  <c:v>30996.548440322731</c:v>
                </c:pt>
                <c:pt idx="44">
                  <c:v>30620.147984261192</c:v>
                </c:pt>
                <c:pt idx="45">
                  <c:v>30168.847727192137</c:v>
                </c:pt>
                <c:pt idx="46">
                  <c:v>29610.339731728967</c:v>
                </c:pt>
                <c:pt idx="47">
                  <c:v>28976.27565771934</c:v>
                </c:pt>
                <c:pt idx="48">
                  <c:v>28266.420647202111</c:v>
                </c:pt>
                <c:pt idx="49">
                  <c:v>27481.050830353306</c:v>
                </c:pt>
                <c:pt idx="50">
                  <c:v>26621.1241372193</c:v>
                </c:pt>
                <c:pt idx="51">
                  <c:v>25640.522298586118</c:v>
                </c:pt>
                <c:pt idx="52">
                  <c:v>24593.851715364734</c:v>
                </c:pt>
                <c:pt idx="53">
                  <c:v>23485.651452624053</c:v>
                </c:pt>
                <c:pt idx="54">
                  <c:v>22321.864836148146</c:v>
                </c:pt>
                <c:pt idx="55">
                  <c:v>21109.959308262169</c:v>
                </c:pt>
                <c:pt idx="56">
                  <c:v>19800.29608041442</c:v>
                </c:pt>
                <c:pt idx="57">
                  <c:v>18469.755660815441</c:v>
                </c:pt>
                <c:pt idx="58">
                  <c:v>17130.436756590163</c:v>
                </c:pt>
                <c:pt idx="59">
                  <c:v>15795.391450002526</c:v>
                </c:pt>
                <c:pt idx="60">
                  <c:v>14478.210921337206</c:v>
                </c:pt>
                <c:pt idx="61">
                  <c:v>13138.675648880842</c:v>
                </c:pt>
                <c:pt idx="62">
                  <c:v>11853.919027458156</c:v>
                </c:pt>
                <c:pt idx="63">
                  <c:v>10635.078464263064</c:v>
                </c:pt>
                <c:pt idx="64">
                  <c:v>9491.4085659418924</c:v>
                </c:pt>
                <c:pt idx="65">
                  <c:v>8429.8854664605315</c:v>
                </c:pt>
                <c:pt idx="66">
                  <c:v>7390.3758986209741</c:v>
                </c:pt>
                <c:pt idx="67">
                  <c:v>6455.2048082439851</c:v>
                </c:pt>
                <c:pt idx="68">
                  <c:v>5621.5157890215196</c:v>
                </c:pt>
                <c:pt idx="69">
                  <c:v>4884.5126057962862</c:v>
                </c:pt>
                <c:pt idx="70">
                  <c:v>4237.9310537297661</c:v>
                </c:pt>
                <c:pt idx="71">
                  <c:v>3627.2612293229995</c:v>
                </c:pt>
                <c:pt idx="72">
                  <c:v>3110.7313126925183</c:v>
                </c:pt>
                <c:pt idx="73">
                  <c:v>2670.3985023835539</c:v>
                </c:pt>
                <c:pt idx="74">
                  <c:v>2296.5312235100555</c:v>
                </c:pt>
                <c:pt idx="75">
                  <c:v>1980.1342133280964</c:v>
                </c:pt>
                <c:pt idx="76">
                  <c:v>1666.7844977696579</c:v>
                </c:pt>
                <c:pt idx="77">
                  <c:v>1408.8593695257509</c:v>
                </c:pt>
                <c:pt idx="78">
                  <c:v>1196.5514858396214</c:v>
                </c:pt>
                <c:pt idx="79">
                  <c:v>1021.6084887343484</c:v>
                </c:pt>
                <c:pt idx="80">
                  <c:v>871.2681518255348</c:v>
                </c:pt>
                <c:pt idx="81">
                  <c:v>706.3401371466307</c:v>
                </c:pt>
                <c:pt idx="82">
                  <c:v>576.06016427127975</c:v>
                </c:pt>
                <c:pt idx="83">
                  <c:v>472.46776328989802</c:v>
                </c:pt>
                <c:pt idx="84">
                  <c:v>391.9947588428023</c:v>
                </c:pt>
                <c:pt idx="85">
                  <c:v>328.82350686862492</c:v>
                </c:pt>
                <c:pt idx="86">
                  <c:v>246.77182069614855</c:v>
                </c:pt>
                <c:pt idx="87">
                  <c:v>186.11568662427018</c:v>
                </c:pt>
                <c:pt idx="88">
                  <c:v>141.18451568182846</c:v>
                </c:pt>
                <c:pt idx="89">
                  <c:v>107.87051468282411</c:v>
                </c:pt>
                <c:pt idx="90">
                  <c:v>83.16060387119613</c:v>
                </c:pt>
                <c:pt idx="91">
                  <c:v>64.82480862201939</c:v>
                </c:pt>
                <c:pt idx="92">
                  <c:v>51.206272561126006</c:v>
                </c:pt>
                <c:pt idx="93">
                  <c:v>39.976070437863996</c:v>
                </c:pt>
                <c:pt idx="94">
                  <c:v>31.760938451147751</c:v>
                </c:pt>
                <c:pt idx="95">
                  <c:v>25.72338234071653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'Mortal Baseline'!$AT$2</c:f>
              <c:strCache>
                <c:ptCount val="1"/>
                <c:pt idx="0">
                  <c:v>Highly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Baseline'!$AT$3:$AT$98</c:f>
              <c:numCache>
                <c:formatCode>0.00</c:formatCode>
                <c:ptCount val="96"/>
                <c:pt idx="0">
                  <c:v>1682.2179603790669</c:v>
                </c:pt>
                <c:pt idx="1">
                  <c:v>2258.3042532975041</c:v>
                </c:pt>
                <c:pt idx="2">
                  <c:v>2977.061145787653</c:v>
                </c:pt>
                <c:pt idx="3">
                  <c:v>3856.0173009454638</c:v>
                </c:pt>
                <c:pt idx="4">
                  <c:v>4908.6531378802665</c:v>
                </c:pt>
                <c:pt idx="5">
                  <c:v>6142.1006496855362</c:v>
                </c:pt>
                <c:pt idx="6">
                  <c:v>7555.1437231304471</c:v>
                </c:pt>
                <c:pt idx="7">
                  <c:v>9137.0045634645503</c:v>
                </c:pt>
                <c:pt idx="8">
                  <c:v>10867.305182697437</c:v>
                </c:pt>
                <c:pt idx="9">
                  <c:v>12717.337940032303</c:v>
                </c:pt>
                <c:pt idx="10">
                  <c:v>14652.444985768732</c:v>
                </c:pt>
                <c:pt idx="11">
                  <c:v>16632.822587626761</c:v>
                </c:pt>
                <c:pt idx="12">
                  <c:v>18622.602090351069</c:v>
                </c:pt>
                <c:pt idx="13">
                  <c:v>20586.960572533972</c:v>
                </c:pt>
                <c:pt idx="14">
                  <c:v>22495.537640575436</c:v>
                </c:pt>
                <c:pt idx="15">
                  <c:v>24323.366934977486</c:v>
                </c:pt>
                <c:pt idx="16">
                  <c:v>26046.711992528053</c:v>
                </c:pt>
                <c:pt idx="17">
                  <c:v>27655.339590712276</c:v>
                </c:pt>
                <c:pt idx="18">
                  <c:v>29139.956378914707</c:v>
                </c:pt>
                <c:pt idx="19">
                  <c:v>30495.264910564845</c:v>
                </c:pt>
                <c:pt idx="20">
                  <c:v>31719.252242324856</c:v>
                </c:pt>
                <c:pt idx="21">
                  <c:v>32809.261405969359</c:v>
                </c:pt>
                <c:pt idx="22">
                  <c:v>33771.087690819615</c:v>
                </c:pt>
                <c:pt idx="23">
                  <c:v>34609.080020811089</c:v>
                </c:pt>
                <c:pt idx="24">
                  <c:v>35328.789496362937</c:v>
                </c:pt>
                <c:pt idx="25">
                  <c:v>35936.623512652761</c:v>
                </c:pt>
                <c:pt idx="26">
                  <c:v>36433.487116930541</c:v>
                </c:pt>
                <c:pt idx="27">
                  <c:v>36832.570430417771</c:v>
                </c:pt>
                <c:pt idx="28">
                  <c:v>37141.220544369586</c:v>
                </c:pt>
                <c:pt idx="29">
                  <c:v>37366.625302719891</c:v>
                </c:pt>
                <c:pt idx="30">
                  <c:v>37515.636317118442</c:v>
                </c:pt>
                <c:pt idx="31">
                  <c:v>37580.892548937736</c:v>
                </c:pt>
                <c:pt idx="32">
                  <c:v>37581.898010136181</c:v>
                </c:pt>
                <c:pt idx="33">
                  <c:v>37523.783558932577</c:v>
                </c:pt>
                <c:pt idx="34">
                  <c:v>37410.907380850374</c:v>
                </c:pt>
                <c:pt idx="35">
                  <c:v>37246.808447179363</c:v>
                </c:pt>
                <c:pt idx="36">
                  <c:v>37018.331970097948</c:v>
                </c:pt>
                <c:pt idx="37">
                  <c:v>36743.416936922695</c:v>
                </c:pt>
                <c:pt idx="38">
                  <c:v>36423.08315975478</c:v>
                </c:pt>
                <c:pt idx="39">
                  <c:v>36057.48963586372</c:v>
                </c:pt>
                <c:pt idx="40">
                  <c:v>35645.950321821176</c:v>
                </c:pt>
                <c:pt idx="41">
                  <c:v>35161.414200406565</c:v>
                </c:pt>
                <c:pt idx="42">
                  <c:v>34627.923187023749</c:v>
                </c:pt>
                <c:pt idx="43">
                  <c:v>34042.55509353814</c:v>
                </c:pt>
                <c:pt idx="44">
                  <c:v>33401.723874355419</c:v>
                </c:pt>
                <c:pt idx="45">
                  <c:v>32701.273379435988</c:v>
                </c:pt>
                <c:pt idx="46">
                  <c:v>31901.918863114341</c:v>
                </c:pt>
                <c:pt idx="47">
                  <c:v>31035.365814794161</c:v>
                </c:pt>
                <c:pt idx="48">
                  <c:v>30096.935118122055</c:v>
                </c:pt>
                <c:pt idx="49">
                  <c:v>29082.221910394012</c:v>
                </c:pt>
                <c:pt idx="50">
                  <c:v>27987.464765905788</c:v>
                </c:pt>
                <c:pt idx="51">
                  <c:v>26758.253112767376</c:v>
                </c:pt>
                <c:pt idx="52">
                  <c:v>25450.233596352678</c:v>
                </c:pt>
                <c:pt idx="53">
                  <c:v>24064.946636792178</c:v>
                </c:pt>
                <c:pt idx="54">
                  <c:v>22606.664559929581</c:v>
                </c:pt>
                <c:pt idx="55">
                  <c:v>21082.907191282498</c:v>
                </c:pt>
                <c:pt idx="56">
                  <c:v>19444.461394252507</c:v>
                </c:pt>
                <c:pt idx="57">
                  <c:v>17776.584866505364</c:v>
                </c:pt>
                <c:pt idx="58">
                  <c:v>16098.002870748616</c:v>
                </c:pt>
                <c:pt idx="59">
                  <c:v>14430.32355783906</c:v>
                </c:pt>
                <c:pt idx="60">
                  <c:v>12797.037853178772</c:v>
                </c:pt>
                <c:pt idx="61">
                  <c:v>11174.474374343636</c:v>
                </c:pt>
                <c:pt idx="62">
                  <c:v>9645.6659733678243</c:v>
                </c:pt>
                <c:pt idx="63">
                  <c:v>8229.4350619461238</c:v>
                </c:pt>
                <c:pt idx="64">
                  <c:v>6940.1305763463752</c:v>
                </c:pt>
                <c:pt idx="65">
                  <c:v>5786.7078042785797</c:v>
                </c:pt>
                <c:pt idx="66">
                  <c:v>4727.5869269804753</c:v>
                </c:pt>
                <c:pt idx="67">
                  <c:v>3821.5891708026811</c:v>
                </c:pt>
                <c:pt idx="68">
                  <c:v>3058.4429390848882</c:v>
                </c:pt>
                <c:pt idx="69">
                  <c:v>2424.7922957994419</c:v>
                </c:pt>
                <c:pt idx="70">
                  <c:v>1905.5429030385983</c:v>
                </c:pt>
                <c:pt idx="71">
                  <c:v>1464.2814732356946</c:v>
                </c:pt>
                <c:pt idx="72">
                  <c:v>1118.3846785155354</c:v>
                </c:pt>
                <c:pt idx="73">
                  <c:v>847.51850750688413</c:v>
                </c:pt>
                <c:pt idx="74">
                  <c:v>637.27179500737589</c:v>
                </c:pt>
                <c:pt idx="75">
                  <c:v>475.40655041101735</c:v>
                </c:pt>
                <c:pt idx="76">
                  <c:v>341.19970911043691</c:v>
                </c:pt>
                <c:pt idx="77">
                  <c:v>242.71877331797921</c:v>
                </c:pt>
                <c:pt idx="78">
                  <c:v>171.03632673786819</c:v>
                </c:pt>
                <c:pt idx="79">
                  <c:v>119.29701169424271</c:v>
                </c:pt>
                <c:pt idx="80">
                  <c:v>81.642446780565663</c:v>
                </c:pt>
                <c:pt idx="81">
                  <c:v>51.848424275180051</c:v>
                </c:pt>
                <c:pt idx="82">
                  <c:v>32.477493097854911</c:v>
                </c:pt>
                <c:pt idx="83">
                  <c:v>20.034487436477701</c:v>
                </c:pt>
                <c:pt idx="84">
                  <c:v>12.23872102208545</c:v>
                </c:pt>
                <c:pt idx="85">
                  <c:v>7.3879417302157542</c:v>
                </c:pt>
                <c:pt idx="86">
                  <c:v>3.8806180852954051</c:v>
                </c:pt>
                <c:pt idx="87">
                  <c:v>1.9903600017615379</c:v>
                </c:pt>
                <c:pt idx="88">
                  <c:v>0.99471918816957383</c:v>
                </c:pt>
                <c:pt idx="89">
                  <c:v>0.48357099051899805</c:v>
                </c:pt>
                <c:pt idx="90">
                  <c:v>0.22839472568419356</c:v>
                </c:pt>
                <c:pt idx="91">
                  <c:v>0.10473168490950033</c:v>
                </c:pt>
                <c:pt idx="92">
                  <c:v>4.6613672492046523E-2</c:v>
                </c:pt>
                <c:pt idx="93">
                  <c:v>1.9524932459947766E-2</c:v>
                </c:pt>
                <c:pt idx="94">
                  <c:v>7.937472828275843E-3</c:v>
                </c:pt>
                <c:pt idx="95">
                  <c:v>3.1314654200212365E-3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204832"/>
        <c:axId val="439205392"/>
      </c:lineChart>
      <c:catAx>
        <c:axId val="43920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205392"/>
        <c:crosses val="autoZero"/>
        <c:auto val="1"/>
        <c:lblAlgn val="ctr"/>
        <c:lblOffset val="100"/>
        <c:noMultiLvlLbl val="0"/>
      </c:catAx>
      <c:valAx>
        <c:axId val="439205392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20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'Mortal Baseline'!$C$2</c:f>
              <c:strCache>
                <c:ptCount val="1"/>
                <c:pt idx="0">
                  <c:v>Sedentary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'Mortal Baseline'!$B$2:$B$98</c15:sqref>
                  </c15:fullRef>
                </c:ext>
              </c:extLst>
              <c:f>('Mortal Baseline'!$B$2,'Mortal Baseline'!$B$7:$B$98)</c:f>
              <c:strCache>
                <c:ptCount val="93"/>
                <c:pt idx="0">
                  <c:v>Age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'Mortal Baseline'!$C$3:$C$98</c15:sqref>
                  </c15:fullRef>
                </c:ext>
              </c:extLst>
              <c:f>('Mortal Baseline'!$C$3,'Mortal Baseline'!$C$8:$C$98)</c:f>
              <c:numCache>
                <c:formatCode>0.00</c:formatCode>
                <c:ptCount val="92"/>
                <c:pt idx="0">
                  <c:v>2087.2806196676656</c:v>
                </c:pt>
                <c:pt idx="1">
                  <c:v>2040.0329001182458</c:v>
                </c:pt>
                <c:pt idx="2">
                  <c:v>2028.5495225258232</c:v>
                </c:pt>
                <c:pt idx="3">
                  <c:v>2014.8696060431296</c:v>
                </c:pt>
                <c:pt idx="4">
                  <c:v>1998.8102632117727</c:v>
                </c:pt>
                <c:pt idx="5">
                  <c:v>1980.4797065435664</c:v>
                </c:pt>
                <c:pt idx="6">
                  <c:v>1960.2454982764934</c:v>
                </c:pt>
                <c:pt idx="7">
                  <c:v>1938.2826328538945</c:v>
                </c:pt>
                <c:pt idx="8">
                  <c:v>1915.6654987622057</c:v>
                </c:pt>
                <c:pt idx="9">
                  <c:v>1893.1076808312039</c:v>
                </c:pt>
                <c:pt idx="10">
                  <c:v>1871.2942642288219</c:v>
                </c:pt>
                <c:pt idx="11">
                  <c:v>1850.8396959873098</c:v>
                </c:pt>
                <c:pt idx="12">
                  <c:v>1831.9010669073996</c:v>
                </c:pt>
                <c:pt idx="13">
                  <c:v>1815.2821058762381</c:v>
                </c:pt>
                <c:pt idx="14">
                  <c:v>1801.3284979140683</c:v>
                </c:pt>
                <c:pt idx="15">
                  <c:v>1790.3185868139199</c:v>
                </c:pt>
                <c:pt idx="16">
                  <c:v>1782.4816873383961</c:v>
                </c:pt>
                <c:pt idx="17">
                  <c:v>1777.8377546065781</c:v>
                </c:pt>
                <c:pt idx="18">
                  <c:v>1776.7466031690615</c:v>
                </c:pt>
                <c:pt idx="19">
                  <c:v>1779.3853619425449</c:v>
                </c:pt>
                <c:pt idx="20">
                  <c:v>1785.9376715646176</c:v>
                </c:pt>
                <c:pt idx="21">
                  <c:v>1796.6015666527451</c:v>
                </c:pt>
                <c:pt idx="22">
                  <c:v>1811.2331672915807</c:v>
                </c:pt>
                <c:pt idx="23">
                  <c:v>1830.4316127298725</c:v>
                </c:pt>
                <c:pt idx="24">
                  <c:v>1854.4684358589295</c:v>
                </c:pt>
                <c:pt idx="25">
                  <c:v>1883.6490185145901</c:v>
                </c:pt>
                <c:pt idx="26">
                  <c:v>1918.3164662609595</c:v>
                </c:pt>
                <c:pt idx="27">
                  <c:v>1958.0713841242455</c:v>
                </c:pt>
                <c:pt idx="28">
                  <c:v>2004.0913285083714</c:v>
                </c:pt>
                <c:pt idx="29">
                  <c:v>2056.8488966753825</c:v>
                </c:pt>
                <c:pt idx="30">
                  <c:v>2116.8705698398021</c:v>
                </c:pt>
                <c:pt idx="31">
                  <c:v>2184.7413604160574</c:v>
                </c:pt>
                <c:pt idx="32">
                  <c:v>2259.9776144048524</c:v>
                </c:pt>
                <c:pt idx="33">
                  <c:v>2344.3422805505797</c:v>
                </c:pt>
                <c:pt idx="34">
                  <c:v>2438.6087290309497</c:v>
                </c:pt>
                <c:pt idx="35">
                  <c:v>2543.6245041018055</c:v>
                </c:pt>
                <c:pt idx="36">
                  <c:v>2660.3138245068603</c:v>
                </c:pt>
                <c:pt idx="37">
                  <c:v>2787.4430327142345</c:v>
                </c:pt>
                <c:pt idx="38">
                  <c:v>2928.0986063716587</c:v>
                </c:pt>
                <c:pt idx="39">
                  <c:v>3083.3960324274185</c:v>
                </c:pt>
                <c:pt idx="40">
                  <c:v>3254.5119255790878</c:v>
                </c:pt>
                <c:pt idx="41">
                  <c:v>3442.6716416593099</c:v>
                </c:pt>
                <c:pt idx="42">
                  <c:v>3644.7415782867556</c:v>
                </c:pt>
                <c:pt idx="43">
                  <c:v>3865.8368480820386</c:v>
                </c:pt>
                <c:pt idx="44">
                  <c:v>4107.1233002326289</c:v>
                </c:pt>
                <c:pt idx="45">
                  <c:v>4369.7004845093716</c:v>
                </c:pt>
                <c:pt idx="46">
                  <c:v>4654.5589488689702</c:v>
                </c:pt>
                <c:pt idx="47">
                  <c:v>4951.5753368580263</c:v>
                </c:pt>
                <c:pt idx="48">
                  <c:v>5270.8995294586539</c:v>
                </c:pt>
                <c:pt idx="49">
                  <c:v>5612.7587563956668</c:v>
                </c:pt>
                <c:pt idx="50">
                  <c:v>5977.0939500631166</c:v>
                </c:pt>
                <c:pt idx="51">
                  <c:v>6363.5400426420865</c:v>
                </c:pt>
                <c:pt idx="52">
                  <c:v>6746.2232743128825</c:v>
                </c:pt>
                <c:pt idx="53">
                  <c:v>7146.3058539630483</c:v>
                </c:pt>
                <c:pt idx="54">
                  <c:v>7562.4093205067211</c:v>
                </c:pt>
                <c:pt idx="55">
                  <c:v>7993.0245530971943</c:v>
                </c:pt>
                <c:pt idx="56">
                  <c:v>8436.6114870214824</c:v>
                </c:pt>
                <c:pt idx="57">
                  <c:v>8849.5140285737289</c:v>
                </c:pt>
                <c:pt idx="58">
                  <c:v>9268.4551278019699</c:v>
                </c:pt>
                <c:pt idx="59">
                  <c:v>9692.3636853083535</c:v>
                </c:pt>
                <c:pt idx="60">
                  <c:v>10120.566409343763</c:v>
                </c:pt>
                <c:pt idx="61">
                  <c:v>10552.845093773667</c:v>
                </c:pt>
                <c:pt idx="62">
                  <c:v>10875.752741629938</c:v>
                </c:pt>
                <c:pt idx="63">
                  <c:v>11195.867307344502</c:v>
                </c:pt>
                <c:pt idx="64">
                  <c:v>11514.405784925191</c:v>
                </c:pt>
                <c:pt idx="65">
                  <c:v>11833.015596546627</c:v>
                </c:pt>
                <c:pt idx="66">
                  <c:v>12153.740776980148</c:v>
                </c:pt>
                <c:pt idx="67">
                  <c:v>12297.783265343991</c:v>
                </c:pt>
                <c:pt idx="68">
                  <c:v>12468.463738546723</c:v>
                </c:pt>
                <c:pt idx="69">
                  <c:v>12642.874166494556</c:v>
                </c:pt>
                <c:pt idx="70">
                  <c:v>12823.865648031426</c:v>
                </c:pt>
                <c:pt idx="71">
                  <c:v>13014.301101361307</c:v>
                </c:pt>
                <c:pt idx="72">
                  <c:v>12815.660144714937</c:v>
                </c:pt>
                <c:pt idx="73">
                  <c:v>12630.96404266295</c:v>
                </c:pt>
                <c:pt idx="74">
                  <c:v>12461.040381209081</c:v>
                </c:pt>
                <c:pt idx="75">
                  <c:v>12305.869196217431</c:v>
                </c:pt>
                <c:pt idx="76">
                  <c:v>12068.963668616507</c:v>
                </c:pt>
                <c:pt idx="77">
                  <c:v>11127.415224735067</c:v>
                </c:pt>
                <c:pt idx="78">
                  <c:v>10263.412880443662</c:v>
                </c:pt>
                <c:pt idx="79">
                  <c:v>9464.6272517866328</c:v>
                </c:pt>
                <c:pt idx="80">
                  <c:v>8783.6581828212893</c:v>
                </c:pt>
                <c:pt idx="81">
                  <c:v>8194.244778970171</c:v>
                </c:pt>
                <c:pt idx="82">
                  <c:v>6773.3213534457427</c:v>
                </c:pt>
                <c:pt idx="83">
                  <c:v>5572.6738470728178</c:v>
                </c:pt>
                <c:pt idx="84">
                  <c:v>4558.5091264965049</c:v>
                </c:pt>
                <c:pt idx="85">
                  <c:v>3704.8910647265698</c:v>
                </c:pt>
                <c:pt idx="86">
                  <c:v>2991.1675412076434</c:v>
                </c:pt>
                <c:pt idx="87">
                  <c:v>2399.7417213423355</c:v>
                </c:pt>
                <c:pt idx="88">
                  <c:v>1914.5735904677497</c:v>
                </c:pt>
                <c:pt idx="89">
                  <c:v>1474.3919090653726</c:v>
                </c:pt>
                <c:pt idx="90">
                  <c:v>1131.4060254606379</c:v>
                </c:pt>
                <c:pt idx="91">
                  <c:v>865.97410631039929</c:v>
                </c:pt>
              </c:numCache>
            </c:numRef>
          </c:val>
        </c:ser>
        <c:ser>
          <c:idx val="2"/>
          <c:order val="1"/>
          <c:tx>
            <c:strRef>
              <c:f>'Mortal Baseline'!$D$2</c:f>
              <c:strCache>
                <c:ptCount val="1"/>
                <c:pt idx="0">
                  <c:v>Barely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'Mortal Baseline'!$B$2:$B$98</c15:sqref>
                  </c15:fullRef>
                </c:ext>
              </c:extLst>
              <c:f>('Mortal Baseline'!$B$2,'Mortal Baseline'!$B$7:$B$98)</c:f>
              <c:strCache>
                <c:ptCount val="93"/>
                <c:pt idx="0">
                  <c:v>Age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'Mortal Baseline'!$D$3:$D$98</c15:sqref>
                  </c15:fullRef>
                </c:ext>
              </c:extLst>
              <c:f>('Mortal Baseline'!$D$3,'Mortal Baseline'!$D$8:$D$98)</c:f>
              <c:numCache>
                <c:formatCode>0.00</c:formatCode>
                <c:ptCount val="92"/>
                <c:pt idx="0">
                  <c:v>17447.888770684989</c:v>
                </c:pt>
                <c:pt idx="1">
                  <c:v>15793.470654311937</c:v>
                </c:pt>
                <c:pt idx="2">
                  <c:v>15207.201536844817</c:v>
                </c:pt>
                <c:pt idx="3">
                  <c:v>14551.35314466924</c:v>
                </c:pt>
                <c:pt idx="4">
                  <c:v>13838.791346130396</c:v>
                </c:pt>
                <c:pt idx="5">
                  <c:v>13084.801149024894</c:v>
                </c:pt>
                <c:pt idx="6">
                  <c:v>12305.953189399241</c:v>
                </c:pt>
                <c:pt idx="7">
                  <c:v>11516.508853901611</c:v>
                </c:pt>
                <c:pt idx="8">
                  <c:v>10734.454906311803</c:v>
                </c:pt>
                <c:pt idx="9">
                  <c:v>9973.0600313632294</c:v>
                </c:pt>
                <c:pt idx="10">
                  <c:v>9242.984683991468</c:v>
                </c:pt>
                <c:pt idx="11">
                  <c:v>8552.1428705672024</c:v>
                </c:pt>
                <c:pt idx="12">
                  <c:v>7904.2699145792558</c:v>
                </c:pt>
                <c:pt idx="13">
                  <c:v>7304.2378824313118</c:v>
                </c:pt>
                <c:pt idx="14">
                  <c:v>6753.215467215543</c:v>
                </c:pt>
                <c:pt idx="15">
                  <c:v>6250.9429522938635</c:v>
                </c:pt>
                <c:pt idx="16">
                  <c:v>5796.1220716607468</c:v>
                </c:pt>
                <c:pt idx="17">
                  <c:v>5386.2095095953619</c:v>
                </c:pt>
                <c:pt idx="18">
                  <c:v>5019.3763409153407</c:v>
                </c:pt>
                <c:pt idx="19">
                  <c:v>4692.9419759926323</c:v>
                </c:pt>
                <c:pt idx="20">
                  <c:v>4404.1576391497019</c:v>
                </c:pt>
                <c:pt idx="21">
                  <c:v>4150.3219264067566</c:v>
                </c:pt>
                <c:pt idx="22">
                  <c:v>3928.0766036399941</c:v>
                </c:pt>
                <c:pt idx="23">
                  <c:v>3735.8984699950888</c:v>
                </c:pt>
                <c:pt idx="24">
                  <c:v>3571.6074829637514</c:v>
                </c:pt>
                <c:pt idx="25">
                  <c:v>3433.2712390797328</c:v>
                </c:pt>
                <c:pt idx="26">
                  <c:v>3319.2180668520928</c:v>
                </c:pt>
                <c:pt idx="27">
                  <c:v>3226.7512403076985</c:v>
                </c:pt>
                <c:pt idx="28">
                  <c:v>3156.0841350775363</c:v>
                </c:pt>
                <c:pt idx="29">
                  <c:v>3106.3261964577609</c:v>
                </c:pt>
                <c:pt idx="30">
                  <c:v>3076.8564327851682</c:v>
                </c:pt>
                <c:pt idx="31">
                  <c:v>3067.3219609244879</c:v>
                </c:pt>
                <c:pt idx="32">
                  <c:v>3076.0964731369004</c:v>
                </c:pt>
                <c:pt idx="33">
                  <c:v>3104.8726003149804</c:v>
                </c:pt>
                <c:pt idx="34">
                  <c:v>3154.0691058670473</c:v>
                </c:pt>
                <c:pt idx="35">
                  <c:v>3224.3722793922107</c:v>
                </c:pt>
                <c:pt idx="36">
                  <c:v>3316.7357718646158</c:v>
                </c:pt>
                <c:pt idx="37">
                  <c:v>3429.6280886592217</c:v>
                </c:pt>
                <c:pt idx="38">
                  <c:v>3567.0561506037857</c:v>
                </c:pt>
                <c:pt idx="39">
                  <c:v>3730.6843765129433</c:v>
                </c:pt>
                <c:pt idx="40">
                  <c:v>3922.3996545227146</c:v>
                </c:pt>
                <c:pt idx="41">
                  <c:v>4144.2781368612932</c:v>
                </c:pt>
                <c:pt idx="42">
                  <c:v>4393.2442983449273</c:v>
                </c:pt>
                <c:pt idx="43">
                  <c:v>4676.1868620311943</c:v>
                </c:pt>
                <c:pt idx="44">
                  <c:v>4995.2341537377342</c:v>
                </c:pt>
                <c:pt idx="45">
                  <c:v>5352.355482873143</c:v>
                </c:pt>
                <c:pt idx="46">
                  <c:v>5749.208502101852</c:v>
                </c:pt>
                <c:pt idx="47">
                  <c:v>6173.2959481756834</c:v>
                </c:pt>
                <c:pt idx="48">
                  <c:v>6636.6625383662586</c:v>
                </c:pt>
                <c:pt idx="49">
                  <c:v>7138.5937668253164</c:v>
                </c:pt>
                <c:pt idx="50">
                  <c:v>7677.2563579591424</c:v>
                </c:pt>
                <c:pt idx="51">
                  <c:v>8249.5205070756492</c:v>
                </c:pt>
                <c:pt idx="52">
                  <c:v>8817.892141499744</c:v>
                </c:pt>
                <c:pt idx="53">
                  <c:v>9404.7775690360268</c:v>
                </c:pt>
                <c:pt idx="54">
                  <c:v>10002.595882123842</c:v>
                </c:pt>
                <c:pt idx="55">
                  <c:v>10602.653300943968</c:v>
                </c:pt>
                <c:pt idx="56">
                  <c:v>11195.445358929186</c:v>
                </c:pt>
                <c:pt idx="57">
                  <c:v>11715.188636089726</c:v>
                </c:pt>
                <c:pt idx="58">
                  <c:v>12202.919644980915</c:v>
                </c:pt>
                <c:pt idx="59">
                  <c:v>12649.780461352579</c:v>
                </c:pt>
                <c:pt idx="60">
                  <c:v>13047.9682737576</c:v>
                </c:pt>
                <c:pt idx="61">
                  <c:v>13391.033521576324</c:v>
                </c:pt>
                <c:pt idx="62">
                  <c:v>13532.552378152197</c:v>
                </c:pt>
                <c:pt idx="63">
                  <c:v>13607.595606557667</c:v>
                </c:pt>
                <c:pt idx="64">
                  <c:v>13616.299082372645</c:v>
                </c:pt>
                <c:pt idx="65">
                  <c:v>13559.996542422552</c:v>
                </c:pt>
                <c:pt idx="66">
                  <c:v>13440.844402396659</c:v>
                </c:pt>
                <c:pt idx="67">
                  <c:v>13068.840875716134</c:v>
                </c:pt>
                <c:pt idx="68">
                  <c:v>12675.512738076653</c:v>
                </c:pt>
                <c:pt idx="69">
                  <c:v>12236.520902320119</c:v>
                </c:pt>
                <c:pt idx="70">
                  <c:v>11755.068682190928</c:v>
                </c:pt>
                <c:pt idx="71">
                  <c:v>11233.334132076232</c:v>
                </c:pt>
                <c:pt idx="72">
                  <c:v>10348.390136580438</c:v>
                </c:pt>
                <c:pt idx="73">
                  <c:v>9470.1527373249119</c:v>
                </c:pt>
                <c:pt idx="74">
                  <c:v>8599.7133761174664</c:v>
                </c:pt>
                <c:pt idx="75">
                  <c:v>7737.9976816434291</c:v>
                </c:pt>
                <c:pt idx="76">
                  <c:v>6832.49738205018</c:v>
                </c:pt>
                <c:pt idx="77">
                  <c:v>5592.4512123597451</c:v>
                </c:pt>
                <c:pt idx="78">
                  <c:v>4504.8294996114873</c:v>
                </c:pt>
                <c:pt idx="79">
                  <c:v>3559.7531433235267</c:v>
                </c:pt>
                <c:pt idx="80">
                  <c:v>2769.9631402253917</c:v>
                </c:pt>
                <c:pt idx="81">
                  <c:v>2114.0834981350749</c:v>
                </c:pt>
                <c:pt idx="82">
                  <c:v>1391.1654829446497</c:v>
                </c:pt>
                <c:pt idx="83">
                  <c:v>884.4345689243346</c:v>
                </c:pt>
                <c:pt idx="84">
                  <c:v>541.45752391210476</c:v>
                </c:pt>
                <c:pt idx="85">
                  <c:v>318.4128348112788</c:v>
                </c:pt>
                <c:pt idx="86">
                  <c:v>179.57500395194251</c:v>
                </c:pt>
                <c:pt idx="87">
                  <c:v>97.04929285745493</c:v>
                </c:pt>
                <c:pt idx="88">
                  <c:v>50.252727969062079</c:v>
                </c:pt>
                <c:pt idx="89">
                  <c:v>24.179024692363654</c:v>
                </c:pt>
                <c:pt idx="90">
                  <c:v>11.150521327935007</c:v>
                </c:pt>
                <c:pt idx="91">
                  <c:v>4.928777456092547</c:v>
                </c:pt>
              </c:numCache>
            </c:numRef>
          </c:val>
        </c:ser>
        <c:ser>
          <c:idx val="3"/>
          <c:order val="2"/>
          <c:tx>
            <c:strRef>
              <c:f>'Mortal Baseline'!$E$2</c:f>
              <c:strCache>
                <c:ptCount val="1"/>
                <c:pt idx="0">
                  <c:v>Somewhat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'Mortal Baseline'!$B$2:$B$98</c15:sqref>
                  </c15:fullRef>
                </c:ext>
              </c:extLst>
              <c:f>('Mortal Baseline'!$B$2,'Mortal Baseline'!$B$7:$B$98)</c:f>
              <c:strCache>
                <c:ptCount val="93"/>
                <c:pt idx="0">
                  <c:v>Age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'Mortal Baseline'!$E$3:$E$98</c15:sqref>
                  </c15:fullRef>
                </c:ext>
              </c:extLst>
              <c:f>('Mortal Baseline'!$E$3,'Mortal Baseline'!$E$8:$E$98)</c:f>
              <c:numCache>
                <c:formatCode>0.00</c:formatCode>
                <c:ptCount val="92"/>
                <c:pt idx="0">
                  <c:v>19216.533488322977</c:v>
                </c:pt>
                <c:pt idx="1">
                  <c:v>18828.053342640622</c:v>
                </c:pt>
                <c:pt idx="2">
                  <c:v>18453.827692382456</c:v>
                </c:pt>
                <c:pt idx="3">
                  <c:v>17983.828747803214</c:v>
                </c:pt>
                <c:pt idx="4">
                  <c:v>17426.500380161517</c:v>
                </c:pt>
                <c:pt idx="5">
                  <c:v>16794.003367370486</c:v>
                </c:pt>
                <c:pt idx="6">
                  <c:v>16101.33933686331</c:v>
                </c:pt>
                <c:pt idx="7">
                  <c:v>15362.034895509985</c:v>
                </c:pt>
                <c:pt idx="8">
                  <c:v>14596.333333222725</c:v>
                </c:pt>
                <c:pt idx="9">
                  <c:v>13820.194615929155</c:v>
                </c:pt>
                <c:pt idx="10">
                  <c:v>13047.800984595169</c:v>
                </c:pt>
                <c:pt idx="11">
                  <c:v>12291.072061022744</c:v>
                </c:pt>
                <c:pt idx="12">
                  <c:v>11557.198053551914</c:v>
                </c:pt>
                <c:pt idx="13">
                  <c:v>10855.948640349427</c:v>
                </c:pt>
                <c:pt idx="14">
                  <c:v>10192.393353842444</c:v>
                </c:pt>
                <c:pt idx="15">
                  <c:v>9569.8253747338422</c:v>
                </c:pt>
                <c:pt idx="16">
                  <c:v>8990.0875033006105</c:v>
                </c:pt>
                <c:pt idx="17">
                  <c:v>8453.0318055895787</c:v>
                </c:pt>
                <c:pt idx="18">
                  <c:v>7959.424686762437</c:v>
                </c:pt>
                <c:pt idx="19">
                  <c:v>7508.427023682415</c:v>
                </c:pt>
                <c:pt idx="20">
                  <c:v>7098.7400592931444</c:v>
                </c:pt>
                <c:pt idx="21">
                  <c:v>6728.7583043452805</c:v>
                </c:pt>
                <c:pt idx="22">
                  <c:v>6395.4120086471321</c:v>
                </c:pt>
                <c:pt idx="23">
                  <c:v>6098.2233618257815</c:v>
                </c:pt>
                <c:pt idx="24">
                  <c:v>5835.284234506511</c:v>
                </c:pt>
                <c:pt idx="25">
                  <c:v>5604.7356292531813</c:v>
                </c:pt>
                <c:pt idx="26">
                  <c:v>5404.8118115493726</c:v>
                </c:pt>
                <c:pt idx="27">
                  <c:v>5231.7773536170525</c:v>
                </c:pt>
                <c:pt idx="28">
                  <c:v>5086.3510193548536</c:v>
                </c:pt>
                <c:pt idx="29">
                  <c:v>4967.1718578546033</c:v>
                </c:pt>
                <c:pt idx="30">
                  <c:v>4873.0514740377439</c:v>
                </c:pt>
                <c:pt idx="31">
                  <c:v>4802.9762438000662</c:v>
                </c:pt>
                <c:pt idx="32">
                  <c:v>4753.7239526387975</c:v>
                </c:pt>
                <c:pt idx="33">
                  <c:v>4727.0254661552653</c:v>
                </c:pt>
                <c:pt idx="34">
                  <c:v>4722.3272649091323</c:v>
                </c:pt>
                <c:pt idx="35">
                  <c:v>4739.2171784020602</c:v>
                </c:pt>
                <c:pt idx="36">
                  <c:v>4777.405158763584</c:v>
                </c:pt>
                <c:pt idx="37">
                  <c:v>4832.8232716138591</c:v>
                </c:pt>
                <c:pt idx="38">
                  <c:v>4909.0983958178322</c:v>
                </c:pt>
                <c:pt idx="39">
                  <c:v>5006.0892462749161</c:v>
                </c:pt>
                <c:pt idx="40">
                  <c:v>5123.6437619306553</c:v>
                </c:pt>
                <c:pt idx="41">
                  <c:v>5261.5476416926313</c:v>
                </c:pt>
                <c:pt idx="42">
                  <c:v>5412.9447605296673</c:v>
                </c:pt>
                <c:pt idx="43">
                  <c:v>5583.4090774105334</c:v>
                </c:pt>
                <c:pt idx="44">
                  <c:v>5772.0807088625879</c:v>
                </c:pt>
                <c:pt idx="45">
                  <c:v>5977.7579673114724</c:v>
                </c:pt>
                <c:pt idx="46">
                  <c:v>6198.8171183953555</c:v>
                </c:pt>
                <c:pt idx="47">
                  <c:v>6418.9310478997668</c:v>
                </c:pt>
                <c:pt idx="48">
                  <c:v>6648.5723745195974</c:v>
                </c:pt>
                <c:pt idx="49">
                  <c:v>6884.4063467660535</c:v>
                </c:pt>
                <c:pt idx="50">
                  <c:v>7122.5122060167068</c:v>
                </c:pt>
                <c:pt idx="51">
                  <c:v>7358.4135838977791</c:v>
                </c:pt>
                <c:pt idx="52">
                  <c:v>7558.9138395395121</c:v>
                </c:pt>
                <c:pt idx="53">
                  <c:v>7745.4316948870037</c:v>
                </c:pt>
                <c:pt idx="54">
                  <c:v>7912.6580738182383</c:v>
                </c:pt>
                <c:pt idx="55">
                  <c:v>8055.3582106065869</c:v>
                </c:pt>
                <c:pt idx="56">
                  <c:v>8168.5759097883056</c:v>
                </c:pt>
                <c:pt idx="57">
                  <c:v>8208.6886362836594</c:v>
                </c:pt>
                <c:pt idx="58">
                  <c:v>8210.790114292844</c:v>
                </c:pt>
                <c:pt idx="59">
                  <c:v>8172.3873694545364</c:v>
                </c:pt>
                <c:pt idx="60">
                  <c:v>8091.8617086440736</c:v>
                </c:pt>
                <c:pt idx="61">
                  <c:v>7968.4665533541838</c:v>
                </c:pt>
                <c:pt idx="62">
                  <c:v>7721.5425422009594</c:v>
                </c:pt>
                <c:pt idx="63">
                  <c:v>7437.7744981285732</c:v>
                </c:pt>
                <c:pt idx="64">
                  <c:v>7119.8138842293074</c:v>
                </c:pt>
                <c:pt idx="65">
                  <c:v>6770.774047539293</c:v>
                </c:pt>
                <c:pt idx="66">
                  <c:v>6394.1395691227544</c:v>
                </c:pt>
                <c:pt idx="67">
                  <c:v>5906.674874473807</c:v>
                </c:pt>
                <c:pt idx="68">
                  <c:v>5424.3356243855751</c:v>
                </c:pt>
                <c:pt idx="69">
                  <c:v>4938.3504389537011</c:v>
                </c:pt>
                <c:pt idx="70">
                  <c:v>4453.5417230354406</c:v>
                </c:pt>
                <c:pt idx="71">
                  <c:v>3974.8385354206871</c:v>
                </c:pt>
                <c:pt idx="72">
                  <c:v>3400.7893318049391</c:v>
                </c:pt>
                <c:pt idx="73">
                  <c:v>2873.2109946923815</c:v>
                </c:pt>
                <c:pt idx="74">
                  <c:v>2393.9733918827374</c:v>
                </c:pt>
                <c:pt idx="75">
                  <c:v>1964.3471339681466</c:v>
                </c:pt>
                <c:pt idx="76">
                  <c:v>1572.4492290051505</c:v>
                </c:pt>
                <c:pt idx="77">
                  <c:v>1160.6851823979125</c:v>
                </c:pt>
                <c:pt idx="78">
                  <c:v>839.46564168425459</c:v>
                </c:pt>
                <c:pt idx="79">
                  <c:v>593.70202938036573</c:v>
                </c:pt>
                <c:pt idx="80">
                  <c:v>412.73251808084552</c:v>
                </c:pt>
                <c:pt idx="81">
                  <c:v>281.34753655726303</c:v>
                </c:pt>
                <c:pt idx="82">
                  <c:v>165.55844696260939</c:v>
                </c:pt>
                <c:pt idx="83">
                  <c:v>94.358711224009014</c:v>
                </c:pt>
                <c:pt idx="84">
                  <c:v>51.969662415419421</c:v>
                </c:pt>
                <c:pt idx="85">
                  <c:v>27.608119855285917</c:v>
                </c:pt>
                <c:pt idx="86">
                  <c:v>14.126624531709728</c:v>
                </c:pt>
                <c:pt idx="87">
                  <c:v>6.9560240076931246</c:v>
                </c:pt>
                <c:pt idx="88">
                  <c:v>3.2943614721608356</c:v>
                </c:pt>
                <c:pt idx="89">
                  <c:v>1.4545822137822486</c:v>
                </c:pt>
                <c:pt idx="90">
                  <c:v>0.61729441005502794</c:v>
                </c:pt>
                <c:pt idx="91">
                  <c:v>0.25166866644347041</c:v>
                </c:pt>
              </c:numCache>
            </c:numRef>
          </c:val>
        </c:ser>
        <c:ser>
          <c:idx val="4"/>
          <c:order val="3"/>
          <c:tx>
            <c:strRef>
              <c:f>'Mortal Baseline'!$F$2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'Mortal Baseline'!$B$2:$B$98</c15:sqref>
                  </c15:fullRef>
                </c:ext>
              </c:extLst>
              <c:f>('Mortal Baseline'!$B$2,'Mortal Baseline'!$B$7:$B$98)</c:f>
              <c:strCache>
                <c:ptCount val="93"/>
                <c:pt idx="0">
                  <c:v>Age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'Mortal Baseline'!$F$3:$F$98</c15:sqref>
                  </c15:fullRef>
                </c:ext>
              </c:extLst>
              <c:f>('Mortal Baseline'!$F$3,'Mortal Baseline'!$F$8:$F$98)</c:f>
              <c:numCache>
                <c:formatCode>0.00</c:formatCode>
                <c:ptCount val="92"/>
                <c:pt idx="0">
                  <c:v>10466.857811275591</c:v>
                </c:pt>
                <c:pt idx="1">
                  <c:v>9730.5914107976241</c:v>
                </c:pt>
                <c:pt idx="2">
                  <c:v>9731.4501655486492</c:v>
                </c:pt>
                <c:pt idx="3">
                  <c:v>9762.6791180745004</c:v>
                </c:pt>
                <c:pt idx="4">
                  <c:v>9818.9543844526925</c:v>
                </c:pt>
                <c:pt idx="5">
                  <c:v>9896.3934085574565</c:v>
                </c:pt>
                <c:pt idx="6">
                  <c:v>9992.4302431447904</c:v>
                </c:pt>
                <c:pt idx="7">
                  <c:v>10103.562076460539</c:v>
                </c:pt>
                <c:pt idx="8">
                  <c:v>10231.057459643069</c:v>
                </c:pt>
                <c:pt idx="9">
                  <c:v>10374.661382191718</c:v>
                </c:pt>
                <c:pt idx="10">
                  <c:v>10534.280895449983</c:v>
                </c:pt>
                <c:pt idx="11">
                  <c:v>10709.754922835933</c:v>
                </c:pt>
                <c:pt idx="12">
                  <c:v>10898.520246668404</c:v>
                </c:pt>
                <c:pt idx="13">
                  <c:v>11101.991450954009</c:v>
                </c:pt>
                <c:pt idx="14">
                  <c:v>11319.151612109161</c:v>
                </c:pt>
                <c:pt idx="15">
                  <c:v>11548.678349362368</c:v>
                </c:pt>
                <c:pt idx="16">
                  <c:v>11788.985624492607</c:v>
                </c:pt>
                <c:pt idx="17">
                  <c:v>12037.07178139057</c:v>
                </c:pt>
                <c:pt idx="18">
                  <c:v>12292.135874506788</c:v>
                </c:pt>
                <c:pt idx="19">
                  <c:v>12552.115747908645</c:v>
                </c:pt>
                <c:pt idx="20">
                  <c:v>12814.887648752047</c:v>
                </c:pt>
                <c:pt idx="21">
                  <c:v>13078.302658954193</c:v>
                </c:pt>
                <c:pt idx="22">
                  <c:v>13337.545784649128</c:v>
                </c:pt>
                <c:pt idx="23">
                  <c:v>13593.063540406101</c:v>
                </c:pt>
                <c:pt idx="24">
                  <c:v>13842.779032846767</c:v>
                </c:pt>
                <c:pt idx="25">
                  <c:v>14084.665972836985</c:v>
                </c:pt>
                <c:pt idx="26">
                  <c:v>14316.752486590874</c:v>
                </c:pt>
                <c:pt idx="27">
                  <c:v>14531.30092094883</c:v>
                </c:pt>
                <c:pt idx="28">
                  <c:v>14732.098608207702</c:v>
                </c:pt>
                <c:pt idx="29">
                  <c:v>14917.336565677133</c:v>
                </c:pt>
                <c:pt idx="30">
                  <c:v>15085.239702703995</c:v>
                </c:pt>
                <c:pt idx="31">
                  <c:v>15234.054536008902</c:v>
                </c:pt>
                <c:pt idx="32">
                  <c:v>15354.345564333675</c:v>
                </c:pt>
                <c:pt idx="33">
                  <c:v>15451.950735541192</c:v>
                </c:pt>
                <c:pt idx="34">
                  <c:v>15525.137730193812</c:v>
                </c:pt>
                <c:pt idx="35">
                  <c:v>15572.148407879846</c:v>
                </c:pt>
                <c:pt idx="36">
                  <c:v>15591.190918105694</c:v>
                </c:pt>
                <c:pt idx="37">
                  <c:v>15567.950833236901</c:v>
                </c:pt>
                <c:pt idx="38">
                  <c:v>15513.128822968543</c:v>
                </c:pt>
                <c:pt idx="39">
                  <c:v>15424.919707527451</c:v>
                </c:pt>
                <c:pt idx="40">
                  <c:v>15301.522935909396</c:v>
                </c:pt>
                <c:pt idx="41">
                  <c:v>15141.176552047136</c:v>
                </c:pt>
                <c:pt idx="42">
                  <c:v>14924.230160356074</c:v>
                </c:pt>
                <c:pt idx="43">
                  <c:v>14667.733296081236</c:v>
                </c:pt>
                <c:pt idx="44">
                  <c:v>14370.546464169569</c:v>
                </c:pt>
                <c:pt idx="45">
                  <c:v>14031.86970690481</c:v>
                </c:pt>
                <c:pt idx="46">
                  <c:v>13651.35640342736</c:v>
                </c:pt>
                <c:pt idx="47">
                  <c:v>13200.025669784172</c:v>
                </c:pt>
                <c:pt idx="48">
                  <c:v>12710.134254331351</c:v>
                </c:pt>
                <c:pt idx="49">
                  <c:v>12183.69928212525</c:v>
                </c:pt>
                <c:pt idx="50">
                  <c:v>11623.643213157147</c:v>
                </c:pt>
                <c:pt idx="51">
                  <c:v>11033.848506064458</c:v>
                </c:pt>
                <c:pt idx="52">
                  <c:v>10380.380282259071</c:v>
                </c:pt>
                <c:pt idx="53">
                  <c:v>9712.6164485263762</c:v>
                </c:pt>
                <c:pt idx="54">
                  <c:v>9037.1797530517742</c:v>
                </c:pt>
                <c:pt idx="55">
                  <c:v>8361.1455987407116</c:v>
                </c:pt>
                <c:pt idx="56">
                  <c:v>7691.7711117623285</c:v>
                </c:pt>
                <c:pt idx="57">
                  <c:v>7002.8009665713316</c:v>
                </c:pt>
                <c:pt idx="58">
                  <c:v>6340.5032512284315</c:v>
                </c:pt>
                <c:pt idx="59">
                  <c:v>5710.4531936355961</c:v>
                </c:pt>
                <c:pt idx="60">
                  <c:v>5117.1943955776296</c:v>
                </c:pt>
                <c:pt idx="61">
                  <c:v>4564.1097162305778</c:v>
                </c:pt>
                <c:pt idx="62">
                  <c:v>4011.4314300224164</c:v>
                </c:pt>
                <c:pt idx="63">
                  <c:v>3512.1642389164158</c:v>
                </c:pt>
                <c:pt idx="64">
                  <c:v>3064.7547498515605</c:v>
                </c:pt>
                <c:pt idx="65">
                  <c:v>2666.7930040625474</c:v>
                </c:pt>
                <c:pt idx="66">
                  <c:v>2315.2233164084241</c:v>
                </c:pt>
                <c:pt idx="67">
                  <c:v>1977.4150528375878</c:v>
                </c:pt>
                <c:pt idx="68">
                  <c:v>1690.5267891520868</c:v>
                </c:pt>
                <c:pt idx="69">
                  <c:v>1444.4215803772306</c:v>
                </c:pt>
                <c:pt idx="70">
                  <c:v>1234.1178485452069</c:v>
                </c:pt>
                <c:pt idx="71">
                  <c:v>1054.9834225431678</c:v>
                </c:pt>
                <c:pt idx="72">
                  <c:v>875.37533074828252</c:v>
                </c:pt>
                <c:pt idx="73">
                  <c:v>727.4443295600156</c:v>
                </c:pt>
                <c:pt idx="74">
                  <c:v>605.68209168398505</c:v>
                </c:pt>
                <c:pt idx="75">
                  <c:v>505.45060937876724</c:v>
                </c:pt>
                <c:pt idx="76">
                  <c:v>419.55496169897384</c:v>
                </c:pt>
                <c:pt idx="77">
                  <c:v>327.99417515030888</c:v>
                </c:pt>
                <c:pt idx="78">
                  <c:v>257.06219064833363</c:v>
                </c:pt>
                <c:pt idx="79">
                  <c:v>201.91334625127635</c:v>
                </c:pt>
                <c:pt idx="80">
                  <c:v>160.0332427102166</c:v>
                </c:pt>
                <c:pt idx="81">
                  <c:v>127.87698221571932</c:v>
                </c:pt>
                <c:pt idx="82">
                  <c:v>90.829518840478087</c:v>
                </c:pt>
                <c:pt idx="83">
                  <c:v>64.438201863137394</c:v>
                </c:pt>
                <c:pt idx="84">
                  <c:v>45.623797096982884</c:v>
                </c:pt>
                <c:pt idx="85">
                  <c:v>32.224953714144483</c:v>
                </c:pt>
                <c:pt idx="86">
                  <c:v>22.70881643106075</c:v>
                </c:pt>
                <c:pt idx="87">
                  <c:v>15.976359113285483</c:v>
                </c:pt>
                <c:pt idx="88">
                  <c:v>11.233292248370816</c:v>
                </c:pt>
                <c:pt idx="89">
                  <c:v>7.6643843295628997</c:v>
                </c:pt>
                <c:pt idx="90">
                  <c:v>5.2404903143744264</c:v>
                </c:pt>
                <c:pt idx="91">
                  <c:v>3.5955583446407831</c:v>
                </c:pt>
              </c:numCache>
            </c:numRef>
          </c:val>
        </c:ser>
        <c:ser>
          <c:idx val="5"/>
          <c:order val="4"/>
          <c:tx>
            <c:strRef>
              <c:f>'Mortal Baseline'!$G$2</c:f>
              <c:strCache>
                <c:ptCount val="1"/>
                <c:pt idx="0">
                  <c:v>Highly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'Mortal Baseline'!$B$2:$B$98</c15:sqref>
                  </c15:fullRef>
                </c:ext>
              </c:extLst>
              <c:f>('Mortal Baseline'!$B$2,'Mortal Baseline'!$B$7:$B$98)</c:f>
              <c:strCache>
                <c:ptCount val="93"/>
                <c:pt idx="0">
                  <c:v>Age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'Mortal Baseline'!$G$3:$G$98</c15:sqref>
                  </c15:fullRef>
                </c:ext>
              </c:extLst>
              <c:f>('Mortal Baseline'!$G$3,'Mortal Baseline'!$G$8:$G$98)</c:f>
              <c:numCache>
                <c:formatCode>0.00</c:formatCode>
                <c:ptCount val="92"/>
                <c:pt idx="0">
                  <c:v>781.43931004877822</c:v>
                </c:pt>
                <c:pt idx="1">
                  <c:v>3582.8566916315822</c:v>
                </c:pt>
                <c:pt idx="2">
                  <c:v>4548.9785816983122</c:v>
                </c:pt>
                <c:pt idx="3">
                  <c:v>5652.2798816600798</c:v>
                </c:pt>
                <c:pt idx="4">
                  <c:v>6876.9576232439495</c:v>
                </c:pt>
                <c:pt idx="5">
                  <c:v>8199.3403643042166</c:v>
                </c:pt>
                <c:pt idx="6">
                  <c:v>9590.0542263172047</c:v>
                </c:pt>
                <c:pt idx="7">
                  <c:v>11014.649028526806</c:v>
                </c:pt>
                <c:pt idx="8">
                  <c:v>12442.545778066855</c:v>
                </c:pt>
                <c:pt idx="9">
                  <c:v>13844.057248598552</c:v>
                </c:pt>
                <c:pt idx="10">
                  <c:v>15193.748606360736</c:v>
                </c:pt>
                <c:pt idx="11">
                  <c:v>16471.332851382605</c:v>
                </c:pt>
                <c:pt idx="12">
                  <c:v>17658.315548887924</c:v>
                </c:pt>
                <c:pt idx="13">
                  <c:v>18747.819648568617</c:v>
                </c:pt>
                <c:pt idx="14">
                  <c:v>19734.278157234301</c:v>
                </c:pt>
                <c:pt idx="15">
                  <c:v>20615.701641567368</c:v>
                </c:pt>
                <c:pt idx="16">
                  <c:v>21392.902284526608</c:v>
                </c:pt>
                <c:pt idx="17">
                  <c:v>22066.577972634084</c:v>
                </c:pt>
                <c:pt idx="18">
                  <c:v>22643.212881168249</c:v>
                </c:pt>
                <c:pt idx="19">
                  <c:v>23128.211739163729</c:v>
                </c:pt>
                <c:pt idx="20">
                  <c:v>23527.562180821249</c:v>
                </c:pt>
                <c:pt idx="21">
                  <c:v>23847.521972102029</c:v>
                </c:pt>
                <c:pt idx="22">
                  <c:v>24089.557659090391</c:v>
                </c:pt>
                <c:pt idx="23">
                  <c:v>24264.558778182727</c:v>
                </c:pt>
                <c:pt idx="24">
                  <c:v>24378.418836353103</c:v>
                </c:pt>
                <c:pt idx="25">
                  <c:v>24436.65011642655</c:v>
                </c:pt>
                <c:pt idx="26">
                  <c:v>24444.318767276851</c:v>
                </c:pt>
                <c:pt idx="27">
                  <c:v>24396.232598414092</c:v>
                </c:pt>
                <c:pt idx="28">
                  <c:v>24306.295446066561</c:v>
                </c:pt>
                <c:pt idx="29">
                  <c:v>24178.095115905475</c:v>
                </c:pt>
                <c:pt idx="30">
                  <c:v>24014.689518844567</c:v>
                </c:pt>
                <c:pt idx="31">
                  <c:v>23818.613547823912</c:v>
                </c:pt>
                <c:pt idx="32">
                  <c:v>23580.080941455948</c:v>
                </c:pt>
                <c:pt idx="33">
                  <c:v>23312.692281680003</c:v>
                </c:pt>
                <c:pt idx="34">
                  <c:v>23017.541032521869</c:v>
                </c:pt>
                <c:pt idx="35">
                  <c:v>22695.263430180596</c:v>
                </c:pt>
                <c:pt idx="36">
                  <c:v>22346.063262855827</c:v>
                </c:pt>
                <c:pt idx="37">
                  <c:v>21952.134437532124</c:v>
                </c:pt>
                <c:pt idx="38">
                  <c:v>21531.172738835132</c:v>
                </c:pt>
                <c:pt idx="39">
                  <c:v>21082.343965067728</c:v>
                </c:pt>
                <c:pt idx="40">
                  <c:v>20604.536466549078</c:v>
                </c:pt>
                <c:pt idx="41">
                  <c:v>20096.42423536933</c:v>
                </c:pt>
                <c:pt idx="42">
                  <c:v>19533.018846744042</c:v>
                </c:pt>
                <c:pt idx="43">
                  <c:v>18937.753295972696</c:v>
                </c:pt>
                <c:pt idx="44">
                  <c:v>18309.330350870736</c:v>
                </c:pt>
                <c:pt idx="45">
                  <c:v>17646.680370856324</c:v>
                </c:pt>
                <c:pt idx="46">
                  <c:v>16949.123092815498</c:v>
                </c:pt>
                <c:pt idx="47">
                  <c:v>16180.737984904297</c:v>
                </c:pt>
                <c:pt idx="48">
                  <c:v>15381.442351619113</c:v>
                </c:pt>
                <c:pt idx="49">
                  <c:v>14553.031400997756</c:v>
                </c:pt>
                <c:pt idx="50">
                  <c:v>13698.386137550573</c:v>
                </c:pt>
                <c:pt idx="51">
                  <c:v>12821.585763064704</c:v>
                </c:pt>
                <c:pt idx="52">
                  <c:v>11883.560544467127</c:v>
                </c:pt>
                <c:pt idx="53">
                  <c:v>10942.123602877917</c:v>
                </c:pt>
                <c:pt idx="54">
                  <c:v>10004.88009016461</c:v>
                </c:pt>
                <c:pt idx="55">
                  <c:v>9080.1521143279351</c:v>
                </c:pt>
                <c:pt idx="56">
                  <c:v>8176.6435059490123</c:v>
                </c:pt>
                <c:pt idx="57">
                  <c:v>7268.3877284915234</c:v>
                </c:pt>
                <c:pt idx="58">
                  <c:v>6406.3743637628613</c:v>
                </c:pt>
                <c:pt idx="59">
                  <c:v>5597.3224845363975</c:v>
                </c:pt>
                <c:pt idx="60">
                  <c:v>4846.6574140860857</c:v>
                </c:pt>
                <c:pt idx="61">
                  <c:v>4158.2865671942445</c:v>
                </c:pt>
                <c:pt idx="62">
                  <c:v>3497.9111945463164</c:v>
                </c:pt>
                <c:pt idx="63">
                  <c:v>2914.6284735841436</c:v>
                </c:pt>
                <c:pt idx="64">
                  <c:v>2405.3898851015902</c:v>
                </c:pt>
                <c:pt idx="65">
                  <c:v>1965.9279429405076</c:v>
                </c:pt>
                <c:pt idx="66">
                  <c:v>1591.0446438325057</c:v>
                </c:pt>
                <c:pt idx="67">
                  <c:v>1256.3987472855144</c:v>
                </c:pt>
                <c:pt idx="68">
                  <c:v>984.2783830584774</c:v>
                </c:pt>
                <c:pt idx="69">
                  <c:v>763.25479935587953</c:v>
                </c:pt>
                <c:pt idx="70">
                  <c:v>585.73678195931518</c:v>
                </c:pt>
                <c:pt idx="71">
                  <c:v>444.75261941471115</c:v>
                </c:pt>
                <c:pt idx="72">
                  <c:v>323.89568463093821</c:v>
                </c:pt>
                <c:pt idx="73">
                  <c:v>233.23891603504333</c:v>
                </c:pt>
                <c:pt idx="74">
                  <c:v>166.00325336629439</c:v>
                </c:pt>
                <c:pt idx="75">
                  <c:v>116.71181792997287</c:v>
                </c:pt>
                <c:pt idx="76">
                  <c:v>80.367642422050537</c:v>
                </c:pt>
                <c:pt idx="77">
                  <c:v>51.273113987029312</c:v>
                </c:pt>
                <c:pt idx="78">
                  <c:v>32.228129465595572</c:v>
                </c:pt>
                <c:pt idx="79">
                  <c:v>19.930985675711401</c:v>
                </c:pt>
                <c:pt idx="80">
                  <c:v>12.197476413366951</c:v>
                </c:pt>
                <c:pt idx="81">
                  <c:v>7.3722064860388707</c:v>
                </c:pt>
                <c:pt idx="82">
                  <c:v>3.8755349137201023</c:v>
                </c:pt>
                <c:pt idx="83">
                  <c:v>1.9888032235195932</c:v>
                </c:pt>
                <c:pt idx="84">
                  <c:v>0.99426783074837899</c:v>
                </c:pt>
                <c:pt idx="85">
                  <c:v>0.48344724806199857</c:v>
                </c:pt>
                <c:pt idx="86">
                  <c:v>0.2283626793746254</c:v>
                </c:pt>
                <c:pt idx="87">
                  <c:v>0.1047238534546208</c:v>
                </c:pt>
                <c:pt idx="88">
                  <c:v>4.6611868644441987E-2</c:v>
                </c:pt>
                <c:pt idx="89">
                  <c:v>1.9524551513943653E-2</c:v>
                </c:pt>
                <c:pt idx="90">
                  <c:v>7.9373972190390045E-3</c:v>
                </c:pt>
                <c:pt idx="91">
                  <c:v>3.131451339614772E-3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39210432"/>
        <c:axId val="439210992"/>
      </c:barChart>
      <c:catAx>
        <c:axId val="4392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210992"/>
        <c:crosses val="autoZero"/>
        <c:auto val="1"/>
        <c:lblAlgn val="ctr"/>
        <c:lblOffset val="100"/>
        <c:noMultiLvlLbl val="0"/>
      </c:catAx>
      <c:valAx>
        <c:axId val="439210992"/>
        <c:scaling>
          <c:orientation val="minMax"/>
          <c:max val="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210432"/>
        <c:crosses val="autoZero"/>
        <c:crossBetween val="between"/>
      </c:valAx>
      <c:spPr>
        <a:noFill/>
        <a:ln w="0"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'Iterative Baseline'!$B$2</c:f>
              <c:strCache>
                <c:ptCount val="1"/>
                <c:pt idx="0">
                  <c:v>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'Iterative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val>
        </c:ser>
        <c:ser>
          <c:idx val="1"/>
          <c:order val="1"/>
          <c:tx>
            <c:strRef>
              <c:f>'Iterative Baseline'!$C$2</c:f>
              <c:strCache>
                <c:ptCount val="1"/>
                <c:pt idx="0">
                  <c:v>Sedentary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'Iterative Baseline'!$C$3:$C$98</c:f>
              <c:numCache>
                <c:formatCode>General</c:formatCode>
                <c:ptCount val="96"/>
                <c:pt idx="0" formatCode="0.00">
                  <c:v>2087.2806196676656</c:v>
                </c:pt>
                <c:pt idx="1">
                  <c:v>2077.3220253947643</c:v>
                </c:pt>
                <c:pt idx="2">
                  <c:v>2067.3673331830732</c:v>
                </c:pt>
                <c:pt idx="3">
                  <c:v>2057.4165435461168</c:v>
                </c:pt>
                <c:pt idx="4">
                  <c:v>2052.4326387049073</c:v>
                </c:pt>
                <c:pt idx="5">
                  <c:v>2047.4496884798214</c:v>
                </c:pt>
                <c:pt idx="6">
                  <c:v>2042.4676928413669</c:v>
                </c:pt>
                <c:pt idx="7">
                  <c:v>2037.4866517607959</c:v>
                </c:pt>
                <c:pt idx="8">
                  <c:v>2032.5065652101118</c:v>
                </c:pt>
                <c:pt idx="9">
                  <c:v>2027.5274331620756</c:v>
                </c:pt>
                <c:pt idx="10">
                  <c:v>2022.5492555902129</c:v>
                </c:pt>
                <c:pt idx="11">
                  <c:v>2017.5720324688214</c:v>
                </c:pt>
                <c:pt idx="12">
                  <c:v>2012.5957637729782</c:v>
                </c:pt>
                <c:pt idx="13">
                  <c:v>2007.6204494785463</c:v>
                </c:pt>
                <c:pt idx="14">
                  <c:v>1992.7613707084431</c:v>
                </c:pt>
                <c:pt idx="15">
                  <c:v>1977.911281680608</c:v>
                </c:pt>
                <c:pt idx="16">
                  <c:v>1963.0701876995086</c:v>
                </c:pt>
                <c:pt idx="17">
                  <c:v>1948.2380942636391</c:v>
                </c:pt>
                <c:pt idx="18">
                  <c:v>1933.4150070711069</c:v>
                </c:pt>
                <c:pt idx="19">
                  <c:v>1908.8341736028854</c:v>
                </c:pt>
                <c:pt idx="20">
                  <c:v>1884.2795667413554</c:v>
                </c:pt>
                <c:pt idx="21">
                  <c:v>1859.751245568503</c:v>
                </c:pt>
                <c:pt idx="22">
                  <c:v>1835.2492720163918</c:v>
                </c:pt>
                <c:pt idx="23">
                  <c:v>1810.7737110102855</c:v>
                </c:pt>
                <c:pt idx="24">
                  <c:v>1781.5037776758923</c:v>
                </c:pt>
                <c:pt idx="25">
                  <c:v>1752.2730266312212</c:v>
                </c:pt>
                <c:pt idx="26">
                  <c:v>1723.0816177316033</c:v>
                </c:pt>
                <c:pt idx="27">
                  <c:v>1693.9297199024973</c:v>
                </c:pt>
                <c:pt idx="28">
                  <c:v>1664.8175117245626</c:v>
                </c:pt>
                <c:pt idx="29">
                  <c:v>1626.2508373262294</c:v>
                </c:pt>
                <c:pt idx="30">
                  <c:v>1587.7593107513862</c:v>
                </c:pt>
                <c:pt idx="31">
                  <c:v>1549.3436137626632</c:v>
                </c:pt>
                <c:pt idx="32">
                  <c:v>1511.0044803271401</c:v>
                </c:pt>
                <c:pt idx="33">
                  <c:v>1472.7427015269081</c:v>
                </c:pt>
                <c:pt idx="34">
                  <c:v>1416.1121477467555</c:v>
                </c:pt>
                <c:pt idx="35">
                  <c:v>1359.681002340021</c:v>
                </c:pt>
                <c:pt idx="36">
                  <c:v>1303.4542815680834</c:v>
                </c:pt>
                <c:pt idx="37">
                  <c:v>1247.4376204294347</c:v>
                </c:pt>
                <c:pt idx="38">
                  <c:v>1191.6373725115825</c:v>
                </c:pt>
                <c:pt idx="39">
                  <c:v>1114.2324311907214</c:v>
                </c:pt>
                <c:pt idx="40">
                  <c:v>1037.3668548564481</c:v>
                </c:pt>
                <c:pt idx="41">
                  <c:v>961.07684908942076</c:v>
                </c:pt>
                <c:pt idx="42">
                  <c:v>885.40619821760788</c:v>
                </c:pt>
                <c:pt idx="43">
                  <c:v>810.40843790938959</c:v>
                </c:pt>
                <c:pt idx="44">
                  <c:v>705.24146243163955</c:v>
                </c:pt>
                <c:pt idx="45">
                  <c:v>602.28366701613174</c:v>
                </c:pt>
                <c:pt idx="46">
                  <c:v>501.97787302746133</c:v>
                </c:pt>
                <c:pt idx="47">
                  <c:v>404.95697208126728</c:v>
                </c:pt>
                <c:pt idx="48">
                  <c:v>312.15859505954597</c:v>
                </c:pt>
                <c:pt idx="49">
                  <c:v>197.07558739760236</c:v>
                </c:pt>
                <c:pt idx="50">
                  <c:v>101.08060187273151</c:v>
                </c:pt>
                <c:pt idx="51">
                  <c:v>33.571209534090031</c:v>
                </c:pt>
                <c:pt idx="52">
                  <c:v>3.1360833131896086</c:v>
                </c:pt>
                <c:pt idx="53">
                  <c:v>-0.25762087624311691</c:v>
                </c:pt>
                <c:pt idx="54">
                  <c:v>2.7166989004102082E-2</c:v>
                </c:pt>
                <c:pt idx="55">
                  <c:v>-2.8301193353754903E-3</c:v>
                </c:pt>
                <c:pt idx="56">
                  <c:v>2.9524622950295775E-4</c:v>
                </c:pt>
                <c:pt idx="57">
                  <c:v>-3.0800113927278896E-5</c:v>
                </c:pt>
                <c:pt idx="58">
                  <c:v>3.213471077773169E-6</c:v>
                </c:pt>
                <c:pt idx="59">
                  <c:v>-3.353078379947656E-7</c:v>
                </c:pt>
                <c:pt idx="60">
                  <c:v>3.4993808067662918E-8</c:v>
                </c:pt>
                <c:pt idx="61">
                  <c:v>-3.6527239293175666E-9</c:v>
                </c:pt>
                <c:pt idx="62">
                  <c:v>3.8134727158304892E-10</c:v>
                </c:pt>
                <c:pt idx="63">
                  <c:v>-3.9820122041885457E-11</c:v>
                </c:pt>
                <c:pt idx="64">
                  <c:v>4.1587487174697895E-12</c:v>
                </c:pt>
                <c:pt idx="65">
                  <c:v>-4.3444988077363945E-13</c:v>
                </c:pt>
                <c:pt idx="66">
                  <c:v>4.5397673278635892E-14</c:v>
                </c:pt>
                <c:pt idx="67">
                  <c:v>-4.7450896124973357E-15</c:v>
                </c:pt>
                <c:pt idx="68">
                  <c:v>4.961033437702192E-16</c:v>
                </c:pt>
                <c:pt idx="69">
                  <c:v>-5.1882011136253554E-17</c:v>
                </c:pt>
                <c:pt idx="70">
                  <c:v>5.4282973952672959E-18</c:v>
                </c:pt>
                <c:pt idx="71">
                  <c:v>-5.6821493873009503E-19</c:v>
                </c:pt>
                <c:pt idx="72">
                  <c:v>5.9506423383994587E-20</c:v>
                </c:pt>
                <c:pt idx="73">
                  <c:v>-6.2347240480334016E-21</c:v>
                </c:pt>
                <c:pt idx="74">
                  <c:v>6.5354096295026597E-22</c:v>
                </c:pt>
                <c:pt idx="75">
                  <c:v>-6.8559768829846116E-23</c:v>
                </c:pt>
                <c:pt idx="76">
                  <c:v>7.1979169480897797E-24</c:v>
                </c:pt>
                <c:pt idx="77">
                  <c:v>-7.5628463222126648E-25</c:v>
                </c:pt>
                <c:pt idx="78">
                  <c:v>7.9525183169915055E-26</c:v>
                </c:pt>
                <c:pt idx="79">
                  <c:v>-8.3688356414765568E-27</c:v>
                </c:pt>
                <c:pt idx="80">
                  <c:v>8.8197801270439008E-28</c:v>
                </c:pt>
                <c:pt idx="81">
                  <c:v>-9.3085669186587448E-29</c:v>
                </c:pt>
                <c:pt idx="82">
                  <c:v>9.8387566892121991E-30</c:v>
                </c:pt>
                <c:pt idx="83">
                  <c:v>-1.041429609177211E-30</c:v>
                </c:pt>
                <c:pt idx="84">
                  <c:v>1.1039563370735205E-31</c:v>
                </c:pt>
                <c:pt idx="85">
                  <c:v>-1.1734247219166986E-32</c:v>
                </c:pt>
                <c:pt idx="86">
                  <c:v>1.2506614159989152E-33</c:v>
                </c:pt>
                <c:pt idx="87">
                  <c:v>-1.3366116219699666E-34</c:v>
                </c:pt>
                <c:pt idx="88">
                  <c:v>1.4323574889541207E-35</c:v>
                </c:pt>
                <c:pt idx="89">
                  <c:v>-1.539139663001785E-36</c:v>
                </c:pt>
                <c:pt idx="90">
                  <c:v>1.6632107666950896E-37</c:v>
                </c:pt>
                <c:pt idx="91">
                  <c:v>-1.8074124190598178E-38</c:v>
                </c:pt>
                <c:pt idx="92">
                  <c:v>1.9751755088165683E-39</c:v>
                </c:pt>
                <c:pt idx="93">
                  <c:v>-2.1706509461868108E-40</c:v>
                </c:pt>
                <c:pt idx="94">
                  <c:v>2.3988729916409651E-41</c:v>
                </c:pt>
                <c:pt idx="95">
                  <c:v>-2.6659638414827589E-42</c:v>
                </c:pt>
              </c:numCache>
            </c:numRef>
          </c:val>
        </c:ser>
        <c:ser>
          <c:idx val="2"/>
          <c:order val="2"/>
          <c:tx>
            <c:strRef>
              <c:f>'Iterative Baseline'!$D$2</c:f>
              <c:strCache>
                <c:ptCount val="1"/>
                <c:pt idx="0">
                  <c:v>Barely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'Iterative Baseline'!$D$3:$D$98</c:f>
              <c:numCache>
                <c:formatCode>General</c:formatCode>
                <c:ptCount val="96"/>
                <c:pt idx="0" formatCode="0.00">
                  <c:v>17447.888770684989</c:v>
                </c:pt>
                <c:pt idx="1">
                  <c:v>17444.573671818558</c:v>
                </c:pt>
                <c:pt idx="2">
                  <c:v>17441.259202820911</c:v>
                </c:pt>
                <c:pt idx="3">
                  <c:v>17437.945363572377</c:v>
                </c:pt>
                <c:pt idx="4">
                  <c:v>17436.288758762836</c:v>
                </c:pt>
                <c:pt idx="5">
                  <c:v>17434.632311330752</c:v>
                </c:pt>
                <c:pt idx="6">
                  <c:v>17432.976021261176</c:v>
                </c:pt>
                <c:pt idx="7">
                  <c:v>17431.319888539158</c:v>
                </c:pt>
                <c:pt idx="8">
                  <c:v>17429.663913149747</c:v>
                </c:pt>
                <c:pt idx="9">
                  <c:v>17428.008095077999</c:v>
                </c:pt>
                <c:pt idx="10">
                  <c:v>17426.352434308967</c:v>
                </c:pt>
                <c:pt idx="11">
                  <c:v>17424.696930827708</c:v>
                </c:pt>
                <c:pt idx="12">
                  <c:v>17423.041584619277</c:v>
                </c:pt>
                <c:pt idx="13">
                  <c:v>17421.386395668738</c:v>
                </c:pt>
                <c:pt idx="14">
                  <c:v>17416.421300545971</c:v>
                </c:pt>
                <c:pt idx="15">
                  <c:v>17411.457620475318</c:v>
                </c:pt>
                <c:pt idx="16">
                  <c:v>17406.495355053481</c:v>
                </c:pt>
                <c:pt idx="17">
                  <c:v>17401.53450387729</c:v>
                </c:pt>
                <c:pt idx="18">
                  <c:v>17396.575066543686</c:v>
                </c:pt>
                <c:pt idx="19">
                  <c:v>17388.311693387077</c:v>
                </c:pt>
                <c:pt idx="20">
                  <c:v>17380.052245332718</c:v>
                </c:pt>
                <c:pt idx="21">
                  <c:v>17371.796720516184</c:v>
                </c:pt>
                <c:pt idx="22">
                  <c:v>17363.54511707394</c:v>
                </c:pt>
                <c:pt idx="23">
                  <c:v>17355.297433143329</c:v>
                </c:pt>
                <c:pt idx="24">
                  <c:v>17345.404913606439</c:v>
                </c:pt>
                <c:pt idx="25">
                  <c:v>17335.518032805681</c:v>
                </c:pt>
                <c:pt idx="26">
                  <c:v>17325.636787526983</c:v>
                </c:pt>
                <c:pt idx="27">
                  <c:v>17315.761174558091</c:v>
                </c:pt>
                <c:pt idx="28">
                  <c:v>17305.891190688591</c:v>
                </c:pt>
                <c:pt idx="29">
                  <c:v>17292.738713383667</c:v>
                </c:pt>
                <c:pt idx="30">
                  <c:v>17279.596231961496</c:v>
                </c:pt>
                <c:pt idx="31">
                  <c:v>17266.463738825205</c:v>
                </c:pt>
                <c:pt idx="32">
                  <c:v>17253.341226383698</c:v>
                </c:pt>
                <c:pt idx="33">
                  <c:v>17240.228687051647</c:v>
                </c:pt>
                <c:pt idx="34">
                  <c:v>17220.574826348409</c:v>
                </c:pt>
                <c:pt idx="35">
                  <c:v>17200.943371046371</c:v>
                </c:pt>
                <c:pt idx="36">
                  <c:v>17181.334295603378</c:v>
                </c:pt>
                <c:pt idx="37">
                  <c:v>17161.747574506389</c:v>
                </c:pt>
                <c:pt idx="38">
                  <c:v>17142.183182271452</c:v>
                </c:pt>
                <c:pt idx="39">
                  <c:v>17114.498556432085</c:v>
                </c:pt>
                <c:pt idx="40">
                  <c:v>17086.858641263447</c:v>
                </c:pt>
                <c:pt idx="41">
                  <c:v>17059.263364557806</c:v>
                </c:pt>
                <c:pt idx="42">
                  <c:v>17031.712654224044</c:v>
                </c:pt>
                <c:pt idx="43">
                  <c:v>17004.206438287471</c:v>
                </c:pt>
                <c:pt idx="44">
                  <c:v>16963.821447996539</c:v>
                </c:pt>
                <c:pt idx="45">
                  <c:v>16923.532372057547</c:v>
                </c:pt>
                <c:pt idx="46">
                  <c:v>16883.338982673911</c:v>
                </c:pt>
                <c:pt idx="47">
                  <c:v>16843.24105259006</c:v>
                </c:pt>
                <c:pt idx="48">
                  <c:v>16803.238355090158</c:v>
                </c:pt>
                <c:pt idx="49">
                  <c:v>16744.174972272016</c:v>
                </c:pt>
                <c:pt idx="50">
                  <c:v>16685.31919724448</c:v>
                </c:pt>
                <c:pt idx="51">
                  <c:v>16626.670300266167</c:v>
                </c:pt>
                <c:pt idx="52">
                  <c:v>16568.227554160731</c:v>
                </c:pt>
                <c:pt idx="53">
                  <c:v>16509.990234307854</c:v>
                </c:pt>
                <c:pt idx="54">
                  <c:v>16417.451739044558</c:v>
                </c:pt>
                <c:pt idx="55">
                  <c:v>16325.431922047213</c:v>
                </c:pt>
                <c:pt idx="56">
                  <c:v>16233.927876124138</c:v>
                </c:pt>
                <c:pt idx="57">
                  <c:v>16142.936710378463</c:v>
                </c:pt>
                <c:pt idx="58">
                  <c:v>16052.455550116791</c:v>
                </c:pt>
                <c:pt idx="59">
                  <c:v>15906.057155499726</c:v>
                </c:pt>
                <c:pt idx="60">
                  <c:v>15760.993914241568</c:v>
                </c:pt>
                <c:pt idx="61">
                  <c:v>15617.253649743685</c:v>
                </c:pt>
                <c:pt idx="62">
                  <c:v>15474.824296458022</c:v>
                </c:pt>
                <c:pt idx="63">
                  <c:v>15333.693898874326</c:v>
                </c:pt>
                <c:pt idx="64">
                  <c:v>15125.385667258119</c:v>
                </c:pt>
                <c:pt idx="65">
                  <c:v>14919.907302968417</c:v>
                </c:pt>
                <c:pt idx="66">
                  <c:v>14717.220362257591</c:v>
                </c:pt>
                <c:pt idx="67">
                  <c:v>14517.286923636322</c:v>
                </c:pt>
                <c:pt idx="68">
                  <c:v>14320.069580778723</c:v>
                </c:pt>
                <c:pt idx="69">
                  <c:v>13986.769961286098</c:v>
                </c:pt>
                <c:pt idx="70">
                  <c:v>13661.227890437163</c:v>
                </c:pt>
                <c:pt idx="71">
                  <c:v>13343.262811287239</c:v>
                </c:pt>
                <c:pt idx="72">
                  <c:v>13032.698369354528</c:v>
                </c:pt>
                <c:pt idx="73">
                  <c:v>12729.362314807802</c:v>
                </c:pt>
                <c:pt idx="74">
                  <c:v>12237.181520905759</c:v>
                </c:pt>
                <c:pt idx="75">
                  <c:v>11764.030897399938</c:v>
                </c:pt>
                <c:pt idx="76">
                  <c:v>11309.17464275197</c:v>
                </c:pt>
                <c:pt idx="77">
                  <c:v>10871.905405189966</c:v>
                </c:pt>
                <c:pt idx="78">
                  <c:v>10451.543182698295</c:v>
                </c:pt>
                <c:pt idx="79">
                  <c:v>9724.7428697734558</c:v>
                </c:pt>
                <c:pt idx="80">
                  <c:v>9048.4842506094101</c:v>
                </c:pt>
                <c:pt idx="81">
                  <c:v>8419.2526558220325</c:v>
                </c:pt>
                <c:pt idx="82">
                  <c:v>7833.7778261361682</c:v>
                </c:pt>
                <c:pt idx="83">
                  <c:v>7289.0169161066588</c:v>
                </c:pt>
                <c:pt idx="84">
                  <c:v>6392.9780666096667</c:v>
                </c:pt>
                <c:pt idx="85">
                  <c:v>5607.0892728813405</c:v>
                </c:pt>
                <c:pt idx="86">
                  <c:v>4917.8097885660372</c:v>
                </c:pt>
                <c:pt idx="87">
                  <c:v>4313.2634312576147</c:v>
                </c:pt>
                <c:pt idx="88">
                  <c:v>3783.033957653116</c:v>
                </c:pt>
                <c:pt idx="89">
                  <c:v>2926.6118151498154</c:v>
                </c:pt>
                <c:pt idx="90">
                  <c:v>2264.0707993771243</c:v>
                </c:pt>
                <c:pt idx="91">
                  <c:v>1751.5191314601341</c:v>
                </c:pt>
                <c:pt idx="92">
                  <c:v>1355.0014728845317</c:v>
                </c:pt>
                <c:pt idx="93">
                  <c:v>1048.2494644455669</c:v>
                </c:pt>
                <c:pt idx="94">
                  <c:v>810.94150943705722</c:v>
                </c:pt>
                <c:pt idx="95">
                  <c:v>627.35651582314904</c:v>
                </c:pt>
              </c:numCache>
            </c:numRef>
          </c:val>
        </c:ser>
        <c:ser>
          <c:idx val="3"/>
          <c:order val="3"/>
          <c:tx>
            <c:strRef>
              <c:f>'Iterative Baseline'!$E$2</c:f>
              <c:strCache>
                <c:ptCount val="1"/>
                <c:pt idx="0">
                  <c:v>Somewhat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'Iterative Baseline'!$E$3:$E$98</c:f>
              <c:numCache>
                <c:formatCode>General</c:formatCode>
                <c:ptCount val="96"/>
                <c:pt idx="0" formatCode="0.00">
                  <c:v>19216.533488322977</c:v>
                </c:pt>
                <c:pt idx="1">
                  <c:v>19213.074512295079</c:v>
                </c:pt>
                <c:pt idx="2">
                  <c:v>19209.616158882865</c:v>
                </c:pt>
                <c:pt idx="3">
                  <c:v>19206.158427974267</c:v>
                </c:pt>
                <c:pt idx="4">
                  <c:v>19204.429873715751</c:v>
                </c:pt>
                <c:pt idx="5">
                  <c:v>19202.701475027116</c:v>
                </c:pt>
                <c:pt idx="6">
                  <c:v>19200.973231894364</c:v>
                </c:pt>
                <c:pt idx="7">
                  <c:v>19199.245144303495</c:v>
                </c:pt>
                <c:pt idx="8">
                  <c:v>19197.517212240509</c:v>
                </c:pt>
                <c:pt idx="9">
                  <c:v>19195.789435691408</c:v>
                </c:pt>
                <c:pt idx="10">
                  <c:v>19194.061814642195</c:v>
                </c:pt>
                <c:pt idx="11">
                  <c:v>19192.334349078876</c:v>
                </c:pt>
                <c:pt idx="12">
                  <c:v>19190.607038987459</c:v>
                </c:pt>
                <c:pt idx="13">
                  <c:v>19188.879884353948</c:v>
                </c:pt>
                <c:pt idx="14">
                  <c:v>19183.698886785172</c:v>
                </c:pt>
                <c:pt idx="15">
                  <c:v>19178.519288085739</c:v>
                </c:pt>
                <c:pt idx="16">
                  <c:v>19173.341087877958</c:v>
                </c:pt>
                <c:pt idx="17">
                  <c:v>19168.164285784231</c:v>
                </c:pt>
                <c:pt idx="18">
                  <c:v>19162.988881427071</c:v>
                </c:pt>
                <c:pt idx="19">
                  <c:v>19154.365536430429</c:v>
                </c:pt>
                <c:pt idx="20">
                  <c:v>19145.746071939036</c:v>
                </c:pt>
                <c:pt idx="21">
                  <c:v>19137.130486206665</c:v>
                </c:pt>
                <c:pt idx="22">
                  <c:v>19128.518777487872</c:v>
                </c:pt>
                <c:pt idx="23">
                  <c:v>19119.910944038002</c:v>
                </c:pt>
                <c:pt idx="24">
                  <c:v>19109.586192128219</c:v>
                </c:pt>
                <c:pt idx="25">
                  <c:v>19099.267015584472</c:v>
                </c:pt>
                <c:pt idx="26">
                  <c:v>19088.953411396054</c:v>
                </c:pt>
                <c:pt idx="27">
                  <c:v>19078.645376553901</c:v>
                </c:pt>
                <c:pt idx="28">
                  <c:v>19068.342908050563</c:v>
                </c:pt>
                <c:pt idx="29">
                  <c:v>19054.613701156766</c:v>
                </c:pt>
                <c:pt idx="30">
                  <c:v>19040.894379291934</c:v>
                </c:pt>
                <c:pt idx="31">
                  <c:v>19027.184935338842</c:v>
                </c:pt>
                <c:pt idx="32">
                  <c:v>19013.485362185398</c:v>
                </c:pt>
                <c:pt idx="33">
                  <c:v>18999.795652724624</c:v>
                </c:pt>
                <c:pt idx="34">
                  <c:v>18979.275873419683</c:v>
                </c:pt>
                <c:pt idx="35">
                  <c:v>18958.778255476391</c:v>
                </c:pt>
                <c:pt idx="36">
                  <c:v>18938.302774960477</c:v>
                </c:pt>
                <c:pt idx="37">
                  <c:v>18917.84940796352</c:v>
                </c:pt>
                <c:pt idx="38">
                  <c:v>18897.41813060292</c:v>
                </c:pt>
                <c:pt idx="39">
                  <c:v>18868.505080863099</c:v>
                </c:pt>
                <c:pt idx="40">
                  <c:v>18839.636268089376</c:v>
                </c:pt>
                <c:pt idx="41">
                  <c:v>18810.811624599199</c:v>
                </c:pt>
                <c:pt idx="42">
                  <c:v>18782.031082813563</c:v>
                </c:pt>
                <c:pt idx="43">
                  <c:v>18753.294575256859</c:v>
                </c:pt>
                <c:pt idx="44">
                  <c:v>18711.099662462533</c:v>
                </c:pt>
                <c:pt idx="45">
                  <c:v>18668.999688221993</c:v>
                </c:pt>
                <c:pt idx="46">
                  <c:v>18626.994438923495</c:v>
                </c:pt>
                <c:pt idx="47">
                  <c:v>18585.083701435917</c:v>
                </c:pt>
                <c:pt idx="48">
                  <c:v>18543.267263107686</c:v>
                </c:pt>
                <c:pt idx="49">
                  <c:v>18481.518183121538</c:v>
                </c:pt>
                <c:pt idx="50">
                  <c:v>18419.974727571742</c:v>
                </c:pt>
                <c:pt idx="51">
                  <c:v>18358.636211728928</c:v>
                </c:pt>
                <c:pt idx="52">
                  <c:v>18297.50195314387</c:v>
                </c:pt>
                <c:pt idx="53">
                  <c:v>18236.571271639899</c:v>
                </c:pt>
                <c:pt idx="54">
                  <c:v>18139.735078187492</c:v>
                </c:pt>
                <c:pt idx="55">
                  <c:v>18043.413084922315</c:v>
                </c:pt>
                <c:pt idx="56">
                  <c:v>17947.602561441377</c:v>
                </c:pt>
                <c:pt idx="57">
                  <c:v>17852.300791840124</c:v>
                </c:pt>
                <c:pt idx="58">
                  <c:v>17757.505074635454</c:v>
                </c:pt>
                <c:pt idx="59">
                  <c:v>17604.080230790605</c:v>
                </c:pt>
                <c:pt idx="60">
                  <c:v>17451.980977596573</c:v>
                </c:pt>
                <c:pt idx="61">
                  <c:v>17301.195861950138</c:v>
                </c:pt>
                <c:pt idx="62">
                  <c:v>17151.713529702891</c:v>
                </c:pt>
                <c:pt idx="63">
                  <c:v>17003.522724806258</c:v>
                </c:pt>
                <c:pt idx="64">
                  <c:v>16784.687387338003</c:v>
                </c:pt>
                <c:pt idx="65">
                  <c:v>16568.668460662964</c:v>
                </c:pt>
                <c:pt idx="66">
                  <c:v>16355.429697574233</c:v>
                </c:pt>
                <c:pt idx="67">
                  <c:v>16144.935317366453</c:v>
                </c:pt>
                <c:pt idx="68">
                  <c:v>15937.149999831947</c:v>
                </c:pt>
                <c:pt idx="69">
                  <c:v>15585.735842335653</c:v>
                </c:pt>
                <c:pt idx="70">
                  <c:v>15242.070367012151</c:v>
                </c:pt>
                <c:pt idx="71">
                  <c:v>14905.982715419534</c:v>
                </c:pt>
                <c:pt idx="72">
                  <c:v>14577.305796544533</c:v>
                </c:pt>
                <c:pt idx="73">
                  <c:v>14255.876203730726</c:v>
                </c:pt>
                <c:pt idx="74">
                  <c:v>13733.68345838807</c:v>
                </c:pt>
                <c:pt idx="75">
                  <c:v>13230.618633307315</c:v>
                </c:pt>
                <c:pt idx="76">
                  <c:v>12745.981072769267</c:v>
                </c:pt>
                <c:pt idx="77">
                  <c:v>12279.095786073729</c:v>
                </c:pt>
                <c:pt idx="78">
                  <c:v>11829.312507429848</c:v>
                </c:pt>
                <c:pt idx="79">
                  <c:v>11049.99739944037</c:v>
                </c:pt>
                <c:pt idx="80">
                  <c:v>10322.023570765239</c:v>
                </c:pt>
                <c:pt idx="81">
                  <c:v>9642.0086579232247</c:v>
                </c:pt>
                <c:pt idx="82">
                  <c:v>9006.7931275392421</c:v>
                </c:pt>
                <c:pt idx="83">
                  <c:v>8413.4255962969564</c:v>
                </c:pt>
                <c:pt idx="84">
                  <c:v>7433.5980513522127</c:v>
                </c:pt>
                <c:pt idx="85">
                  <c:v>6567.881222291734</c:v>
                </c:pt>
                <c:pt idx="86">
                  <c:v>5802.9857751436384</c:v>
                </c:pt>
                <c:pt idx="87">
                  <c:v>5127.1700517704103</c:v>
                </c:pt>
                <c:pt idx="88">
                  <c:v>4530.0598275412285</c:v>
                </c:pt>
                <c:pt idx="89">
                  <c:v>3558.4978963284611</c:v>
                </c:pt>
                <c:pt idx="90">
                  <c:v>2795.3068525028962</c:v>
                </c:pt>
                <c:pt idx="91">
                  <c:v>2195.7973918466</c:v>
                </c:pt>
                <c:pt idx="92">
                  <c:v>1724.8647252172595</c:v>
                </c:pt>
                <c:pt idx="93">
                  <c:v>1354.9329875999138</c:v>
                </c:pt>
                <c:pt idx="94">
                  <c:v>1064.3405097493603</c:v>
                </c:pt>
                <c:pt idx="95">
                  <c:v>836.071400623415</c:v>
                </c:pt>
              </c:numCache>
            </c:numRef>
          </c:val>
        </c:ser>
        <c:ser>
          <c:idx val="4"/>
          <c:order val="4"/>
          <c:tx>
            <c:strRef>
              <c:f>'Iterative Baseline'!$F$2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'Iterative Baseline'!$F$3:$F$98</c:f>
              <c:numCache>
                <c:formatCode>General</c:formatCode>
                <c:ptCount val="96"/>
                <c:pt idx="0" formatCode="0.00">
                  <c:v>10466.857811275591</c:v>
                </c:pt>
                <c:pt idx="1">
                  <c:v>10465.078445447674</c:v>
                </c:pt>
                <c:pt idx="2">
                  <c:v>10463.299382111949</c:v>
                </c:pt>
                <c:pt idx="3">
                  <c:v>10461.520621216991</c:v>
                </c:pt>
                <c:pt idx="4">
                  <c:v>10460.631391964187</c:v>
                </c:pt>
                <c:pt idx="5">
                  <c:v>10459.74223829587</c:v>
                </c:pt>
                <c:pt idx="6">
                  <c:v>10458.853160205615</c:v>
                </c:pt>
                <c:pt idx="7">
                  <c:v>10457.964157686998</c:v>
                </c:pt>
                <c:pt idx="8">
                  <c:v>10457.075230733595</c:v>
                </c:pt>
                <c:pt idx="9">
                  <c:v>10456.186379338982</c:v>
                </c:pt>
                <c:pt idx="10">
                  <c:v>10455.297603496738</c:v>
                </c:pt>
                <c:pt idx="11">
                  <c:v>10454.408903200441</c:v>
                </c:pt>
                <c:pt idx="12">
                  <c:v>10453.52027844367</c:v>
                </c:pt>
                <c:pt idx="13">
                  <c:v>10452.631729220002</c:v>
                </c:pt>
                <c:pt idx="14">
                  <c:v>10449.966308129051</c:v>
                </c:pt>
                <c:pt idx="15">
                  <c:v>10447.301566720478</c:v>
                </c:pt>
                <c:pt idx="16">
                  <c:v>10444.637504820965</c:v>
                </c:pt>
                <c:pt idx="17">
                  <c:v>10441.974122257236</c:v>
                </c:pt>
                <c:pt idx="18">
                  <c:v>10439.311418856059</c:v>
                </c:pt>
                <c:pt idx="19">
                  <c:v>10434.874711503046</c:v>
                </c:pt>
                <c:pt idx="20">
                  <c:v>10430.439889750656</c:v>
                </c:pt>
                <c:pt idx="21">
                  <c:v>10426.006952797512</c:v>
                </c:pt>
                <c:pt idx="22">
                  <c:v>10421.575899842574</c:v>
                </c:pt>
                <c:pt idx="23">
                  <c:v>10417.14673008514</c:v>
                </c:pt>
                <c:pt idx="24">
                  <c:v>10411.833985252797</c:v>
                </c:pt>
                <c:pt idx="25">
                  <c:v>10406.523949920318</c:v>
                </c:pt>
                <c:pt idx="26">
                  <c:v>10401.216622705859</c:v>
                </c:pt>
                <c:pt idx="27">
                  <c:v>10395.912002228279</c:v>
                </c:pt>
                <c:pt idx="28">
                  <c:v>10390.610087107143</c:v>
                </c:pt>
                <c:pt idx="29">
                  <c:v>10383.54447224791</c:v>
                </c:pt>
                <c:pt idx="30">
                  <c:v>10376.483662006782</c:v>
                </c:pt>
                <c:pt idx="31">
                  <c:v>10369.427653116618</c:v>
                </c:pt>
                <c:pt idx="32">
                  <c:v>10362.376442312499</c:v>
                </c:pt>
                <c:pt idx="33">
                  <c:v>10355.330026331727</c:v>
                </c:pt>
                <c:pt idx="34">
                  <c:v>10344.767589704868</c:v>
                </c:pt>
                <c:pt idx="35">
                  <c:v>10334.215926763369</c:v>
                </c:pt>
                <c:pt idx="36">
                  <c:v>10323.675026518071</c:v>
                </c:pt>
                <c:pt idx="37">
                  <c:v>10313.144877991022</c:v>
                </c:pt>
                <c:pt idx="38">
                  <c:v>10302.625470215471</c:v>
                </c:pt>
                <c:pt idx="39">
                  <c:v>10287.73817641101</c:v>
                </c:pt>
                <c:pt idx="40">
                  <c:v>10272.872394746097</c:v>
                </c:pt>
                <c:pt idx="41">
                  <c:v>10258.028094135689</c:v>
                </c:pt>
                <c:pt idx="42">
                  <c:v>10243.205243539662</c:v>
                </c:pt>
                <c:pt idx="43">
                  <c:v>10228.403811962748</c:v>
                </c:pt>
                <c:pt idx="44">
                  <c:v>10206.668453862327</c:v>
                </c:pt>
                <c:pt idx="45">
                  <c:v>10184.97928339787</c:v>
                </c:pt>
                <c:pt idx="46">
                  <c:v>10163.336202420649</c:v>
                </c:pt>
                <c:pt idx="47">
                  <c:v>10141.739112990505</c:v>
                </c:pt>
                <c:pt idx="48">
                  <c:v>10120.187917375401</c:v>
                </c:pt>
                <c:pt idx="49">
                  <c:v>10088.359926375255</c:v>
                </c:pt>
                <c:pt idx="50">
                  <c:v>10056.632034406804</c:v>
                </c:pt>
                <c:pt idx="51">
                  <c:v>10025.003926658595</c:v>
                </c:pt>
                <c:pt idx="52">
                  <c:v>9993.4752893092536</c:v>
                </c:pt>
                <c:pt idx="53">
                  <c:v>9962.0458095243757</c:v>
                </c:pt>
                <c:pt idx="54">
                  <c:v>9912.0861497896112</c:v>
                </c:pt>
                <c:pt idx="55">
                  <c:v>9862.3770377484161</c:v>
                </c:pt>
                <c:pt idx="56">
                  <c:v>9812.9172169041085</c:v>
                </c:pt>
                <c:pt idx="57">
                  <c:v>9763.705437061335</c:v>
                </c:pt>
                <c:pt idx="58">
                  <c:v>9714.7404542944732</c:v>
                </c:pt>
                <c:pt idx="59">
                  <c:v>9635.4681721874294</c:v>
                </c:pt>
                <c:pt idx="60">
                  <c:v>9556.8427519023808</c:v>
                </c:pt>
                <c:pt idx="61">
                  <c:v>9478.8589150468579</c:v>
                </c:pt>
                <c:pt idx="62">
                  <c:v>9401.511426300076</c:v>
                </c:pt>
                <c:pt idx="63">
                  <c:v>9324.7950930614679</c:v>
                </c:pt>
                <c:pt idx="64">
                  <c:v>9211.4522087053065</c:v>
                </c:pt>
                <c:pt idx="65">
                  <c:v>9099.4870071084933</c:v>
                </c:pt>
                <c:pt idx="66">
                  <c:v>8988.8827425370891</c:v>
                </c:pt>
                <c:pt idx="67">
                  <c:v>8879.6228728015503</c:v>
                </c:pt>
                <c:pt idx="68">
                  <c:v>8771.6910567826471</c:v>
                </c:pt>
                <c:pt idx="69">
                  <c:v>8589.0205905251478</c:v>
                </c:pt>
                <c:pt idx="70">
                  <c:v>8410.1542367274615</c:v>
                </c:pt>
                <c:pt idx="71">
                  <c:v>8235.0127747476126</c:v>
                </c:pt>
                <c:pt idx="72">
                  <c:v>8063.5186337134937</c:v>
                </c:pt>
                <c:pt idx="73">
                  <c:v>7895.5958581664099</c:v>
                </c:pt>
                <c:pt idx="74">
                  <c:v>7622.4477194531428</c:v>
                </c:pt>
                <c:pt idx="75">
                  <c:v>7358.7491405986611</c:v>
                </c:pt>
                <c:pt idx="76">
                  <c:v>7104.1732140796503</c:v>
                </c:pt>
                <c:pt idx="77">
                  <c:v>6858.4043417385647</c:v>
                </c:pt>
                <c:pt idx="78">
                  <c:v>6621.1378435361194</c:v>
                </c:pt>
                <c:pt idx="79">
                  <c:v>6209.1706469113024</c:v>
                </c:pt>
                <c:pt idx="80">
                  <c:v>5822.8360492604816</c:v>
                </c:pt>
                <c:pt idx="81">
                  <c:v>5460.5391902754945</c:v>
                </c:pt>
                <c:pt idx="82">
                  <c:v>5120.7844418565537</c:v>
                </c:pt>
                <c:pt idx="83">
                  <c:v>4802.1692338842386</c:v>
                </c:pt>
                <c:pt idx="84">
                  <c:v>4273.9786398493115</c:v>
                </c:pt>
                <c:pt idx="85">
                  <c:v>3803.8837292522858</c:v>
                </c:pt>
                <c:pt idx="86">
                  <c:v>3385.4945578718271</c:v>
                </c:pt>
                <c:pt idx="87">
                  <c:v>3013.1240114515049</c:v>
                </c:pt>
                <c:pt idx="88">
                  <c:v>2681.7105014319541</c:v>
                </c:pt>
                <c:pt idx="89">
                  <c:v>2138.5166308144044</c:v>
                </c:pt>
                <c:pt idx="90">
                  <c:v>1705.3493946597928</c:v>
                </c:pt>
                <c:pt idx="91">
                  <c:v>1359.9223480244784</c:v>
                </c:pt>
                <c:pt idx="92">
                  <c:v>1084.4632768203801</c:v>
                </c:pt>
                <c:pt idx="93">
                  <c:v>864.79981778402794</c:v>
                </c:pt>
                <c:pt idx="94">
                  <c:v>689.63029069278411</c:v>
                </c:pt>
                <c:pt idx="95">
                  <c:v>549.94222716150716</c:v>
                </c:pt>
              </c:numCache>
            </c:numRef>
          </c:val>
        </c:ser>
        <c:ser>
          <c:idx val="5"/>
          <c:order val="5"/>
          <c:tx>
            <c:strRef>
              <c:f>'Iterative Baseline'!$G$2</c:f>
              <c:strCache>
                <c:ptCount val="1"/>
                <c:pt idx="0">
                  <c:v>Highly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val>
            <c:numRef>
              <c:f>'Iterative Baseline'!$G$3:$G$98</c:f>
              <c:numCache>
                <c:formatCode>General</c:formatCode>
                <c:ptCount val="96"/>
                <c:pt idx="0" formatCode="0.00">
                  <c:v>781.43931004877822</c:v>
                </c:pt>
                <c:pt idx="1">
                  <c:v>781.3142797591704</c:v>
                </c:pt>
                <c:pt idx="2">
                  <c:v>781.18926947440889</c:v>
                </c:pt>
                <c:pt idx="3">
                  <c:v>781.06427919129294</c:v>
                </c:pt>
                <c:pt idx="4">
                  <c:v>781.00179404895766</c:v>
                </c:pt>
                <c:pt idx="5">
                  <c:v>780.93931390543378</c:v>
                </c:pt>
                <c:pt idx="6">
                  <c:v>780.87683876032133</c:v>
                </c:pt>
                <c:pt idx="7">
                  <c:v>780.81436861322049</c:v>
                </c:pt>
                <c:pt idx="8">
                  <c:v>780.75190346373142</c:v>
                </c:pt>
                <c:pt idx="9">
                  <c:v>780.68944331145428</c:v>
                </c:pt>
                <c:pt idx="10">
                  <c:v>780.62698815598935</c:v>
                </c:pt>
                <c:pt idx="11">
                  <c:v>780.56453799693691</c:v>
                </c:pt>
                <c:pt idx="12">
                  <c:v>780.50209283389711</c:v>
                </c:pt>
                <c:pt idx="13">
                  <c:v>780.43965266647035</c:v>
                </c:pt>
                <c:pt idx="14">
                  <c:v>780.25234714983037</c:v>
                </c:pt>
                <c:pt idx="15">
                  <c:v>780.06508658651444</c:v>
                </c:pt>
                <c:pt idx="16">
                  <c:v>779.87787096573368</c:v>
                </c:pt>
                <c:pt idx="17">
                  <c:v>779.69070027670193</c:v>
                </c:pt>
                <c:pt idx="18">
                  <c:v>779.50357450863555</c:v>
                </c:pt>
                <c:pt idx="19">
                  <c:v>779.19177307883206</c:v>
                </c:pt>
                <c:pt idx="20">
                  <c:v>778.88009636960055</c:v>
                </c:pt>
                <c:pt idx="21">
                  <c:v>778.56854433105275</c:v>
                </c:pt>
                <c:pt idx="22">
                  <c:v>778.25711691332037</c:v>
                </c:pt>
                <c:pt idx="23">
                  <c:v>777.94581406655504</c:v>
                </c:pt>
                <c:pt idx="24">
                  <c:v>777.5724000758031</c:v>
                </c:pt>
                <c:pt idx="25">
                  <c:v>777.19916532376669</c:v>
                </c:pt>
                <c:pt idx="26">
                  <c:v>776.82610972441125</c:v>
                </c:pt>
                <c:pt idx="27">
                  <c:v>776.45323319174349</c:v>
                </c:pt>
                <c:pt idx="28">
                  <c:v>776.0805356398115</c:v>
                </c:pt>
                <c:pt idx="29">
                  <c:v>775.58384409700204</c:v>
                </c:pt>
                <c:pt idx="30">
                  <c:v>775.08747043677999</c:v>
                </c:pt>
                <c:pt idx="31">
                  <c:v>774.59141445570049</c:v>
                </c:pt>
                <c:pt idx="32">
                  <c:v>774.09567595044882</c:v>
                </c:pt>
                <c:pt idx="33">
                  <c:v>773.60025471784058</c:v>
                </c:pt>
                <c:pt idx="34">
                  <c:v>772.85759847331144</c:v>
                </c:pt>
                <c:pt idx="35">
                  <c:v>772.11565517877705</c:v>
                </c:pt>
                <c:pt idx="36">
                  <c:v>771.37442414980546</c:v>
                </c:pt>
                <c:pt idx="37">
                  <c:v>770.63390470262163</c:v>
                </c:pt>
                <c:pt idx="38">
                  <c:v>769.89409615410716</c:v>
                </c:pt>
                <c:pt idx="39">
                  <c:v>768.84704018333753</c:v>
                </c:pt>
                <c:pt idx="40">
                  <c:v>767.80140820868814</c:v>
                </c:pt>
                <c:pt idx="41">
                  <c:v>766.75719829352431</c:v>
                </c:pt>
                <c:pt idx="42">
                  <c:v>765.71440850384511</c:v>
                </c:pt>
                <c:pt idx="43">
                  <c:v>764.67303690827987</c:v>
                </c:pt>
                <c:pt idx="44">
                  <c:v>763.14369083446331</c:v>
                </c:pt>
                <c:pt idx="45">
                  <c:v>761.61740345279441</c:v>
                </c:pt>
                <c:pt idx="46">
                  <c:v>760.09416864588877</c:v>
                </c:pt>
                <c:pt idx="47">
                  <c:v>758.57398030859702</c:v>
                </c:pt>
                <c:pt idx="48">
                  <c:v>757.05683234797982</c:v>
                </c:pt>
                <c:pt idx="49">
                  <c:v>754.81594412422976</c:v>
                </c:pt>
                <c:pt idx="50">
                  <c:v>752.58168892962203</c:v>
                </c:pt>
                <c:pt idx="51">
                  <c:v>750.35404713039031</c:v>
                </c:pt>
                <c:pt idx="52">
                  <c:v>748.1329991508843</c:v>
                </c:pt>
                <c:pt idx="53">
                  <c:v>745.91852547339772</c:v>
                </c:pt>
                <c:pt idx="54">
                  <c:v>742.39779003316323</c:v>
                </c:pt>
                <c:pt idx="55">
                  <c:v>738.8936724642067</c:v>
                </c:pt>
                <c:pt idx="56">
                  <c:v>735.40609433017562</c:v>
                </c:pt>
                <c:pt idx="57">
                  <c:v>731.93497756493718</c:v>
                </c:pt>
                <c:pt idx="58">
                  <c:v>728.48024447083071</c:v>
                </c:pt>
                <c:pt idx="59">
                  <c:v>722.88551619329473</c:v>
                </c:pt>
                <c:pt idx="60">
                  <c:v>717.3337554289302</c:v>
                </c:pt>
                <c:pt idx="61">
                  <c:v>711.82463218723603</c:v>
                </c:pt>
                <c:pt idx="62">
                  <c:v>706.35781901203802</c:v>
                </c:pt>
                <c:pt idx="63">
                  <c:v>700.93299096202554</c:v>
                </c:pt>
                <c:pt idx="64">
                  <c:v>692.91431754541998</c:v>
                </c:pt>
                <c:pt idx="65">
                  <c:v>684.98737775270035</c:v>
                </c:pt>
                <c:pt idx="66">
                  <c:v>677.15112215120951</c:v>
                </c:pt>
                <c:pt idx="67">
                  <c:v>669.40451331379973</c:v>
                </c:pt>
                <c:pt idx="68">
                  <c:v>661.74652568148986</c:v>
                </c:pt>
                <c:pt idx="69">
                  <c:v>648.77629377813264</c:v>
                </c:pt>
                <c:pt idx="70">
                  <c:v>636.0602784200812</c:v>
                </c:pt>
                <c:pt idx="71">
                  <c:v>623.59349696304764</c:v>
                </c:pt>
                <c:pt idx="72">
                  <c:v>611.37106442257186</c:v>
                </c:pt>
                <c:pt idx="73">
                  <c:v>599.38819155988949</c:v>
                </c:pt>
                <c:pt idx="74">
                  <c:v>579.87211204269954</c:v>
                </c:pt>
                <c:pt idx="75">
                  <c:v>560.99147607458929</c:v>
                </c:pt>
                <c:pt idx="76">
                  <c:v>542.72559361360061</c:v>
                </c:pt>
                <c:pt idx="77">
                  <c:v>525.05444828554175</c:v>
                </c:pt>
                <c:pt idx="78">
                  <c:v>507.95867544936453</c:v>
                </c:pt>
                <c:pt idx="79">
                  <c:v>478.21261541504975</c:v>
                </c:pt>
                <c:pt idx="80">
                  <c:v>450.20848465634447</c:v>
                </c:pt>
                <c:pt idx="81">
                  <c:v>423.84427579486896</c:v>
                </c:pt>
                <c:pt idx="82">
                  <c:v>399.02395500432146</c:v>
                </c:pt>
                <c:pt idx="83">
                  <c:v>375.6571121992684</c:v>
                </c:pt>
                <c:pt idx="84">
                  <c:v>336.7690879444001</c:v>
                </c:pt>
                <c:pt idx="85">
                  <c:v>301.90675196039581</c:v>
                </c:pt>
                <c:pt idx="86">
                  <c:v>270.65336499745564</c:v>
                </c:pt>
                <c:pt idx="87">
                  <c:v>242.63532865291904</c:v>
                </c:pt>
                <c:pt idx="88">
                  <c:v>217.51771943076886</c:v>
                </c:pt>
                <c:pt idx="89">
                  <c:v>176.05014139848709</c:v>
                </c:pt>
                <c:pt idx="90">
                  <c:v>142.48794244227952</c:v>
                </c:pt>
                <c:pt idx="91">
                  <c:v>115.32404109508334</c:v>
                </c:pt>
                <c:pt idx="92">
                  <c:v>93.338665900716649</c:v>
                </c:pt>
                <c:pt idx="93">
                  <c:v>75.544582633404019</c:v>
                </c:pt>
                <c:pt idx="94">
                  <c:v>61.142763400171873</c:v>
                </c:pt>
                <c:pt idx="95">
                  <c:v>49.486506985563111</c:v>
                </c:pt>
              </c:numCache>
            </c:numRef>
          </c:val>
        </c:ser>
        <c:ser>
          <c:idx val="6"/>
          <c:order val="6"/>
          <c:tx>
            <c:strRef>
              <c:f>'Iterative Baseline'!$H$2</c:f>
              <c:strCache>
                <c:ptCount val="1"/>
                <c:pt idx="0">
                  <c:v>Dead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'Iterative Baseline'!$H$3:$H$98</c:f>
              <c:numCache>
                <c:formatCode>0.00</c:formatCode>
                <c:ptCount val="96"/>
                <c:pt idx="0">
                  <c:v>0</c:v>
                </c:pt>
                <c:pt idx="1">
                  <c:v>18.637065284747223</c:v>
                </c:pt>
                <c:pt idx="2">
                  <c:v>37.268653526793059</c:v>
                </c:pt>
                <c:pt idx="3">
                  <c:v>55.894764498960285</c:v>
                </c:pt>
                <c:pt idx="4">
                  <c:v>65.215542803365679</c:v>
                </c:pt>
                <c:pt idx="5">
                  <c:v>74.534972961002495</c:v>
                </c:pt>
                <c:pt idx="6">
                  <c:v>83.853055037150625</c:v>
                </c:pt>
                <c:pt idx="7">
                  <c:v>93.169789096340537</c:v>
                </c:pt>
                <c:pt idx="8">
                  <c:v>102.48517520230962</c:v>
                </c:pt>
                <c:pt idx="9">
                  <c:v>111.79921341807494</c:v>
                </c:pt>
                <c:pt idx="10">
                  <c:v>121.11190380589687</c:v>
                </c:pt>
                <c:pt idx="11">
                  <c:v>130.42324642722087</c:v>
                </c:pt>
                <c:pt idx="12">
                  <c:v>139.73324134271388</c:v>
                </c:pt>
                <c:pt idx="13">
                  <c:v>149.04188861229341</c:v>
                </c:pt>
                <c:pt idx="14">
                  <c:v>176.89978668153344</c:v>
                </c:pt>
                <c:pt idx="15">
                  <c:v>204.7451564513467</c:v>
                </c:pt>
                <c:pt idx="16">
                  <c:v>232.57799358235206</c:v>
                </c:pt>
                <c:pt idx="17">
                  <c:v>260.39829354090034</c:v>
                </c:pt>
                <c:pt idx="18">
                  <c:v>288.20605159344268</c:v>
                </c:pt>
                <c:pt idx="19">
                  <c:v>334.42211199773737</c:v>
                </c:pt>
                <c:pt idx="20">
                  <c:v>380.60212986663828</c:v>
                </c:pt>
                <c:pt idx="21">
                  <c:v>426.74605058008456</c:v>
                </c:pt>
                <c:pt idx="22">
                  <c:v>472.85381666589819</c:v>
                </c:pt>
                <c:pt idx="23">
                  <c:v>518.92536765668774</c:v>
                </c:pt>
                <c:pt idx="24">
                  <c:v>574.09873126084858</c:v>
                </c:pt>
                <c:pt idx="25">
                  <c:v>629.21880973454972</c:v>
                </c:pt>
                <c:pt idx="26">
                  <c:v>684.28545091509295</c:v>
                </c:pt>
                <c:pt idx="27">
                  <c:v>739.29849356548948</c:v>
                </c:pt>
                <c:pt idx="28">
                  <c:v>794.25776678932743</c:v>
                </c:pt>
                <c:pt idx="29">
                  <c:v>867.26843178842682</c:v>
                </c:pt>
                <c:pt idx="30">
                  <c:v>940.17894555161911</c:v>
                </c:pt>
                <c:pt idx="31">
                  <c:v>1012.9886445009688</c:v>
                </c:pt>
                <c:pt idx="32">
                  <c:v>1085.6968128408189</c:v>
                </c:pt>
                <c:pt idx="33">
                  <c:v>1158.302677647247</c:v>
                </c:pt>
                <c:pt idx="34">
                  <c:v>1266.4119643069716</c:v>
                </c:pt>
                <c:pt idx="35">
                  <c:v>1374.265789195073</c:v>
                </c:pt>
                <c:pt idx="36">
                  <c:v>1481.8591972001886</c:v>
                </c:pt>
                <c:pt idx="37">
                  <c:v>1589.1866144070154</c:v>
                </c:pt>
                <c:pt idx="38">
                  <c:v>1696.2417482444725</c:v>
                </c:pt>
                <c:pt idx="39">
                  <c:v>1846.178714919748</c:v>
                </c:pt>
                <c:pt idx="40">
                  <c:v>1995.4644328359427</c:v>
                </c:pt>
                <c:pt idx="41">
                  <c:v>2144.0628693243561</c:v>
                </c:pt>
                <c:pt idx="42">
                  <c:v>2291.9304127012801</c:v>
                </c:pt>
                <c:pt idx="43">
                  <c:v>2439.0136996752553</c:v>
                </c:pt>
                <c:pt idx="44">
                  <c:v>2650.0252824125055</c:v>
                </c:pt>
                <c:pt idx="45">
                  <c:v>2858.5875858536601</c:v>
                </c:pt>
                <c:pt idx="46">
                  <c:v>3064.2583343085862</c:v>
                </c:pt>
                <c:pt idx="47">
                  <c:v>3266.4051805936542</c:v>
                </c:pt>
                <c:pt idx="48">
                  <c:v>3464.0910370192287</c:v>
                </c:pt>
                <c:pt idx="49">
                  <c:v>3734.0553867093549</c:v>
                </c:pt>
                <c:pt idx="50">
                  <c:v>3984.4117499746208</c:v>
                </c:pt>
                <c:pt idx="51">
                  <c:v>4205.7643046818266</c:v>
                </c:pt>
                <c:pt idx="52">
                  <c:v>4389.5261209220771</c:v>
                </c:pt>
                <c:pt idx="53">
                  <c:v>4545.7317799307202</c:v>
                </c:pt>
                <c:pt idx="54">
                  <c:v>4788.3020759561696</c:v>
                </c:pt>
                <c:pt idx="55">
                  <c:v>5029.8871129371837</c:v>
                </c:pt>
                <c:pt idx="56">
                  <c:v>5270.1459559539653</c:v>
                </c:pt>
                <c:pt idx="57">
                  <c:v>5509.1221139552581</c:v>
                </c:pt>
                <c:pt idx="58">
                  <c:v>5746.8186732689792</c:v>
                </c:pt>
                <c:pt idx="59">
                  <c:v>6131.5089256642532</c:v>
                </c:pt>
                <c:pt idx="60">
                  <c:v>6512.8486007955507</c:v>
                </c:pt>
                <c:pt idx="61">
                  <c:v>6890.8669410757357</c:v>
                </c:pt>
                <c:pt idx="62">
                  <c:v>7265.5929285265956</c:v>
                </c:pt>
                <c:pt idx="63">
                  <c:v>7637.0552922959614</c:v>
                </c:pt>
                <c:pt idx="64">
                  <c:v>8185.5604191531456</c:v>
                </c:pt>
                <c:pt idx="65">
                  <c:v>8726.9498515074229</c:v>
                </c:pt>
                <c:pt idx="66">
                  <c:v>9261.3160754798737</c:v>
                </c:pt>
                <c:pt idx="67">
                  <c:v>9788.7503728818774</c:v>
                </c:pt>
                <c:pt idx="68">
                  <c:v>10309.342836925192</c:v>
                </c:pt>
                <c:pt idx="69">
                  <c:v>11189.697312074968</c:v>
                </c:pt>
                <c:pt idx="70">
                  <c:v>12050.487227403144</c:v>
                </c:pt>
                <c:pt idx="71">
                  <c:v>12892.148201582568</c:v>
                </c:pt>
                <c:pt idx="72">
                  <c:v>13715.106135964874</c:v>
                </c:pt>
                <c:pt idx="73">
                  <c:v>14519.777431735172</c:v>
                </c:pt>
                <c:pt idx="74">
                  <c:v>15826.815189210327</c:v>
                </c:pt>
                <c:pt idx="75">
                  <c:v>17085.609852619491</c:v>
                </c:pt>
                <c:pt idx="76">
                  <c:v>18297.945476785513</c:v>
                </c:pt>
                <c:pt idx="77">
                  <c:v>19465.5400187122</c:v>
                </c:pt>
                <c:pt idx="78">
                  <c:v>20590.047790886376</c:v>
                </c:pt>
                <c:pt idx="79">
                  <c:v>22537.876468459821</c:v>
                </c:pt>
                <c:pt idx="80">
                  <c:v>24356.447644708525</c:v>
                </c:pt>
                <c:pt idx="81">
                  <c:v>26054.355220184381</c:v>
                </c:pt>
                <c:pt idx="82">
                  <c:v>27639.620649463712</c:v>
                </c:pt>
                <c:pt idx="83">
                  <c:v>29119.731141512879</c:v>
                </c:pt>
                <c:pt idx="84">
                  <c:v>31562.676154244407</c:v>
                </c:pt>
                <c:pt idx="85">
                  <c:v>33719.239023614246</c:v>
                </c:pt>
                <c:pt idx="86">
                  <c:v>35623.056513421041</c:v>
                </c:pt>
                <c:pt idx="87">
                  <c:v>37303.807176867551</c:v>
                </c:pt>
                <c:pt idx="88">
                  <c:v>38787.677993942933</c:v>
                </c:pt>
                <c:pt idx="89">
                  <c:v>41200.323516308832</c:v>
                </c:pt>
                <c:pt idx="90">
                  <c:v>43092.785011017906</c:v>
                </c:pt>
                <c:pt idx="91">
                  <c:v>44577.437087573708</c:v>
                </c:pt>
                <c:pt idx="92">
                  <c:v>45742.331859177109</c:v>
                </c:pt>
                <c:pt idx="93">
                  <c:v>46656.473147537086</c:v>
                </c:pt>
                <c:pt idx="94">
                  <c:v>47373.944926720629</c:v>
                </c:pt>
                <c:pt idx="95">
                  <c:v>47937.143349406368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3579168"/>
        <c:axId val="443579728"/>
      </c:areaChart>
      <c:catAx>
        <c:axId val="4435791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579728"/>
        <c:crosses val="autoZero"/>
        <c:auto val="1"/>
        <c:lblAlgn val="ctr"/>
        <c:lblOffset val="100"/>
        <c:noMultiLvlLbl val="0"/>
      </c:catAx>
      <c:valAx>
        <c:axId val="44357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579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</xdr:colOff>
      <xdr:row>106</xdr:row>
      <xdr:rowOff>0</xdr:rowOff>
    </xdr:from>
    <xdr:to>
      <xdr:col>13</xdr:col>
      <xdr:colOff>0</xdr:colOff>
      <xdr:row>126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4762</xdr:colOff>
      <xdr:row>106</xdr:row>
      <xdr:rowOff>4762</xdr:rowOff>
    </xdr:from>
    <xdr:to>
      <xdr:col>19</xdr:col>
      <xdr:colOff>0</xdr:colOff>
      <xdr:row>126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4762</xdr:colOff>
      <xdr:row>106</xdr:row>
      <xdr:rowOff>4762</xdr:rowOff>
    </xdr:from>
    <xdr:to>
      <xdr:col>25</xdr:col>
      <xdr:colOff>0</xdr:colOff>
      <xdr:row>126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4761</xdr:colOff>
      <xdr:row>106</xdr:row>
      <xdr:rowOff>4762</xdr:rowOff>
    </xdr:from>
    <xdr:to>
      <xdr:col>31</xdr:col>
      <xdr:colOff>0</xdr:colOff>
      <xdr:row>126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0</xdr:colOff>
      <xdr:row>106</xdr:row>
      <xdr:rowOff>0</xdr:rowOff>
    </xdr:from>
    <xdr:to>
      <xdr:col>37</xdr:col>
      <xdr:colOff>0</xdr:colOff>
      <xdr:row>126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4762</xdr:colOff>
      <xdr:row>106</xdr:row>
      <xdr:rowOff>4762</xdr:rowOff>
    </xdr:from>
    <xdr:to>
      <xdr:col>43</xdr:col>
      <xdr:colOff>0</xdr:colOff>
      <xdr:row>126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42</xdr:col>
      <xdr:colOff>609598</xdr:colOff>
      <xdr:row>106</xdr:row>
      <xdr:rowOff>4762</xdr:rowOff>
    </xdr:from>
    <xdr:to>
      <xdr:col>48</xdr:col>
      <xdr:colOff>609599</xdr:colOff>
      <xdr:row>126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49</xdr:col>
      <xdr:colOff>4762</xdr:colOff>
      <xdr:row>106</xdr:row>
      <xdr:rowOff>0</xdr:rowOff>
    </xdr:from>
    <xdr:to>
      <xdr:col>55</xdr:col>
      <xdr:colOff>0</xdr:colOff>
      <xdr:row>126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55</xdr:col>
      <xdr:colOff>0</xdr:colOff>
      <xdr:row>106</xdr:row>
      <xdr:rowOff>4762</xdr:rowOff>
    </xdr:from>
    <xdr:to>
      <xdr:col>61</xdr:col>
      <xdr:colOff>0</xdr:colOff>
      <xdr:row>126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61</xdr:col>
      <xdr:colOff>0</xdr:colOff>
      <xdr:row>106</xdr:row>
      <xdr:rowOff>4762</xdr:rowOff>
    </xdr:from>
    <xdr:to>
      <xdr:col>67</xdr:col>
      <xdr:colOff>0</xdr:colOff>
      <xdr:row>126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2</xdr:row>
      <xdr:rowOff>0</xdr:rowOff>
    </xdr:from>
    <xdr:to>
      <xdr:col>33</xdr:col>
      <xdr:colOff>0</xdr:colOff>
      <xdr:row>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4762</xdr:colOff>
      <xdr:row>23</xdr:row>
      <xdr:rowOff>4762</xdr:rowOff>
    </xdr:from>
    <xdr:to>
      <xdr:col>33</xdr:col>
      <xdr:colOff>0</xdr:colOff>
      <xdr:row>43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4762</xdr:colOff>
      <xdr:row>44</xdr:row>
      <xdr:rowOff>4762</xdr:rowOff>
    </xdr:from>
    <xdr:to>
      <xdr:col>33</xdr:col>
      <xdr:colOff>0</xdr:colOff>
      <xdr:row>64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438150</xdr:colOff>
      <xdr:row>2</xdr:row>
      <xdr:rowOff>9525</xdr:rowOff>
    </xdr:from>
    <xdr:to>
      <xdr:col>68</xdr:col>
      <xdr:colOff>438150</xdr:colOff>
      <xdr:row>22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4762</xdr:colOff>
      <xdr:row>23</xdr:row>
      <xdr:rowOff>4762</xdr:rowOff>
    </xdr:from>
    <xdr:to>
      <xdr:col>63</xdr:col>
      <xdr:colOff>0</xdr:colOff>
      <xdr:row>43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4762</xdr:colOff>
      <xdr:row>44</xdr:row>
      <xdr:rowOff>4762</xdr:rowOff>
    </xdr:from>
    <xdr:to>
      <xdr:col>63</xdr:col>
      <xdr:colOff>0</xdr:colOff>
      <xdr:row>64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70</xdr:col>
      <xdr:colOff>247649</xdr:colOff>
      <xdr:row>3</xdr:row>
      <xdr:rowOff>161930</xdr:rowOff>
    </xdr:from>
    <xdr:to>
      <xdr:col>80</xdr:col>
      <xdr:colOff>47624</xdr:colOff>
      <xdr:row>23</xdr:row>
      <xdr:rowOff>133349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600075</xdr:colOff>
      <xdr:row>24</xdr:row>
      <xdr:rowOff>161931</xdr:rowOff>
    </xdr:from>
    <xdr:to>
      <xdr:col>16</xdr:col>
      <xdr:colOff>295275</xdr:colOff>
      <xdr:row>44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"/>
  <sheetViews>
    <sheetView topLeftCell="A2" workbookViewId="0">
      <selection activeCell="I8" sqref="I8"/>
    </sheetView>
  </sheetViews>
  <sheetFormatPr defaultRowHeight="15"/>
  <sheetData>
    <row r="1" spans="1:13">
      <c r="A1" t="s">
        <v>1</v>
      </c>
      <c r="B1" t="s">
        <v>2</v>
      </c>
    </row>
    <row r="2" spans="1:13">
      <c r="A2" t="s">
        <v>0</v>
      </c>
      <c r="B2" t="s">
        <v>3</v>
      </c>
    </row>
    <row r="3" spans="1:13">
      <c r="B3" t="s">
        <v>5</v>
      </c>
    </row>
    <row r="4" spans="1:13">
      <c r="B4" t="s">
        <v>4</v>
      </c>
    </row>
    <row r="5" spans="1:13">
      <c r="B5" t="s">
        <v>6</v>
      </c>
      <c r="M5" t="s">
        <v>53</v>
      </c>
    </row>
    <row r="6" spans="1:13">
      <c r="B6" t="s">
        <v>7</v>
      </c>
    </row>
    <row r="7" spans="1:13">
      <c r="B7" t="s">
        <v>8</v>
      </c>
      <c r="M7" t="s">
        <v>50</v>
      </c>
    </row>
    <row r="8" spans="1:13">
      <c r="B8" t="s">
        <v>9</v>
      </c>
      <c r="M8" t="s">
        <v>51</v>
      </c>
    </row>
    <row r="9" spans="1:13">
      <c r="B9" t="s">
        <v>10</v>
      </c>
      <c r="M9" t="s">
        <v>52</v>
      </c>
    </row>
    <row r="10" spans="1:13">
      <c r="B10" t="s">
        <v>11</v>
      </c>
      <c r="M10" t="s">
        <v>101</v>
      </c>
    </row>
    <row r="11" spans="1:13">
      <c r="B11" t="s">
        <v>12</v>
      </c>
    </row>
    <row r="12" spans="1:13">
      <c r="A12" t="s">
        <v>13</v>
      </c>
      <c r="B12" t="s">
        <v>14</v>
      </c>
    </row>
    <row r="13" spans="1:13">
      <c r="B13" t="s">
        <v>15</v>
      </c>
    </row>
    <row r="14" spans="1:13">
      <c r="B14" t="s">
        <v>16</v>
      </c>
    </row>
    <row r="15" spans="1:13">
      <c r="B15" t="s">
        <v>17</v>
      </c>
    </row>
    <row r="16" spans="1:13">
      <c r="B16" t="s">
        <v>18</v>
      </c>
    </row>
    <row r="17" spans="1:2">
      <c r="A17" t="s">
        <v>19</v>
      </c>
      <c r="B17" t="s">
        <v>20</v>
      </c>
    </row>
    <row r="18" spans="1:2">
      <c r="A18" t="s">
        <v>21</v>
      </c>
      <c r="B18" t="s">
        <v>22</v>
      </c>
    </row>
    <row r="19" spans="1:2">
      <c r="A19" t="s">
        <v>23</v>
      </c>
      <c r="B19">
        <v>100000</v>
      </c>
    </row>
    <row r="21" spans="1:2">
      <c r="A21" t="s">
        <v>351</v>
      </c>
      <c r="B21" t="s">
        <v>352</v>
      </c>
    </row>
    <row r="22" spans="1:2">
      <c r="B22" t="s">
        <v>353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"/>
  <sheetViews>
    <sheetView topLeftCell="C1" workbookViewId="0">
      <selection activeCell="E4" sqref="E4"/>
    </sheetView>
  </sheetViews>
  <sheetFormatPr defaultRowHeight="15"/>
  <cols>
    <col min="1" max="1" width="33.140625" bestFit="1" customWidth="1"/>
    <col min="2" max="2" width="43.85546875" bestFit="1" customWidth="1"/>
    <col min="3" max="3" width="43.85546875" customWidth="1"/>
    <col min="4" max="4" width="38.28515625" bestFit="1" customWidth="1"/>
    <col min="5" max="5" width="10" bestFit="1" customWidth="1"/>
  </cols>
  <sheetData>
    <row r="1" spans="1:29">
      <c r="E1" t="s">
        <v>24</v>
      </c>
      <c r="R1" t="s">
        <v>56</v>
      </c>
    </row>
    <row r="2" spans="1:29">
      <c r="F2" t="s">
        <v>44</v>
      </c>
      <c r="L2" t="s">
        <v>59</v>
      </c>
      <c r="R2" t="s">
        <v>44</v>
      </c>
      <c r="X2" t="s">
        <v>59</v>
      </c>
    </row>
    <row r="3" spans="1:29">
      <c r="A3" t="s">
        <v>25</v>
      </c>
      <c r="B3" t="s">
        <v>27</v>
      </c>
      <c r="C3" t="s">
        <v>42</v>
      </c>
      <c r="D3" t="s">
        <v>41</v>
      </c>
      <c r="E3" t="s">
        <v>60</v>
      </c>
      <c r="F3" t="s">
        <v>55</v>
      </c>
      <c r="G3" t="s">
        <v>258</v>
      </c>
      <c r="H3" t="s">
        <v>259</v>
      </c>
      <c r="I3" t="s">
        <v>47</v>
      </c>
      <c r="J3" t="s">
        <v>48</v>
      </c>
      <c r="K3" t="s">
        <v>261</v>
      </c>
      <c r="L3" t="s">
        <v>55</v>
      </c>
      <c r="M3" t="str">
        <f>G3</f>
        <v>Sedentary</v>
      </c>
      <c r="N3" t="str">
        <f>H3</f>
        <v>Barely</v>
      </c>
      <c r="O3" t="str">
        <f>I3</f>
        <v>Somewhat Active</v>
      </c>
      <c r="P3" t="str">
        <f>J3</f>
        <v>Active</v>
      </c>
      <c r="Q3" t="str">
        <f>K3</f>
        <v>Highly</v>
      </c>
      <c r="R3" t="s">
        <v>55</v>
      </c>
      <c r="S3" t="s">
        <v>45</v>
      </c>
      <c r="T3" t="s">
        <v>46</v>
      </c>
      <c r="U3" t="s">
        <v>47</v>
      </c>
      <c r="V3" t="s">
        <v>48</v>
      </c>
      <c r="W3" t="s">
        <v>49</v>
      </c>
      <c r="X3" t="s">
        <v>55</v>
      </c>
      <c r="Y3" t="str">
        <f>S3</f>
        <v>Inactive</v>
      </c>
      <c r="Z3" t="str">
        <f>T3</f>
        <v>Slightly Active</v>
      </c>
      <c r="AA3" t="str">
        <f>U3</f>
        <v>Somewhat Active</v>
      </c>
      <c r="AB3" t="str">
        <f>V3</f>
        <v>Active</v>
      </c>
      <c r="AC3" t="str">
        <f>W3</f>
        <v>Highly Active</v>
      </c>
    </row>
    <row r="4" spans="1:29">
      <c r="B4" t="s">
        <v>102</v>
      </c>
      <c r="C4" t="s">
        <v>103</v>
      </c>
      <c r="E4">
        <v>100000</v>
      </c>
    </row>
    <row r="5" spans="1:29">
      <c r="A5" t="s">
        <v>26</v>
      </c>
      <c r="B5" t="s">
        <v>28</v>
      </c>
      <c r="C5" t="s">
        <v>63</v>
      </c>
      <c r="E5">
        <v>0.01</v>
      </c>
    </row>
    <row r="6" spans="1:29">
      <c r="A6" t="s">
        <v>29</v>
      </c>
      <c r="C6" t="s">
        <v>63</v>
      </c>
      <c r="E6">
        <v>0.01</v>
      </c>
    </row>
    <row r="7" spans="1:29" ht="75">
      <c r="A7" t="s">
        <v>30</v>
      </c>
      <c r="C7" s="27" t="s">
        <v>104</v>
      </c>
      <c r="E7">
        <v>9.0000000000000002E-6</v>
      </c>
    </row>
    <row r="8" spans="1:29">
      <c r="A8" t="s">
        <v>31</v>
      </c>
      <c r="C8" t="s">
        <v>63</v>
      </c>
      <c r="E8">
        <v>0.01</v>
      </c>
    </row>
    <row r="9" spans="1:29">
      <c r="A9" t="s">
        <v>32</v>
      </c>
      <c r="C9" t="s">
        <v>66</v>
      </c>
      <c r="D9" t="s">
        <v>43</v>
      </c>
      <c r="E9">
        <v>0.05</v>
      </c>
    </row>
    <row r="10" spans="1:29">
      <c r="A10" t="s">
        <v>33</v>
      </c>
      <c r="C10" t="s">
        <v>67</v>
      </c>
      <c r="D10" t="s">
        <v>64</v>
      </c>
      <c r="E10">
        <v>0.5</v>
      </c>
    </row>
    <row r="11" spans="1:29">
      <c r="A11" t="s">
        <v>34</v>
      </c>
      <c r="C11" t="s">
        <v>67</v>
      </c>
      <c r="D11" t="s">
        <v>64</v>
      </c>
      <c r="E11">
        <v>0.5</v>
      </c>
    </row>
    <row r="12" spans="1:29">
      <c r="A12" t="s">
        <v>35</v>
      </c>
      <c r="C12" t="s">
        <v>67</v>
      </c>
      <c r="D12" t="s">
        <v>54</v>
      </c>
      <c r="E12">
        <v>0.25</v>
      </c>
    </row>
    <row r="13" spans="1:29">
      <c r="A13" t="s">
        <v>36</v>
      </c>
      <c r="C13" t="s">
        <v>67</v>
      </c>
      <c r="D13" t="s">
        <v>65</v>
      </c>
      <c r="E13">
        <v>2.5000000000000001E-2</v>
      </c>
    </row>
    <row r="14" spans="1:29">
      <c r="A14" t="s">
        <v>37</v>
      </c>
      <c r="C14" t="s">
        <v>68</v>
      </c>
      <c r="E14">
        <v>0.1</v>
      </c>
    </row>
    <row r="15" spans="1:29">
      <c r="A15" t="s">
        <v>38</v>
      </c>
      <c r="C15" t="s">
        <v>68</v>
      </c>
      <c r="E15">
        <v>0.1</v>
      </c>
    </row>
    <row r="16" spans="1:29">
      <c r="A16" t="s">
        <v>39</v>
      </c>
      <c r="C16" t="s">
        <v>68</v>
      </c>
      <c r="E16">
        <v>0.2</v>
      </c>
    </row>
    <row r="17" spans="1:5">
      <c r="A17" t="s">
        <v>40</v>
      </c>
      <c r="C17" t="s">
        <v>68</v>
      </c>
      <c r="E17">
        <v>0.05</v>
      </c>
    </row>
    <row r="19" spans="1:5">
      <c r="B19" t="s">
        <v>61</v>
      </c>
      <c r="E19">
        <f>SUM(E5:E9)</f>
        <v>8.0008999999999997E-2</v>
      </c>
    </row>
    <row r="20" spans="1:5">
      <c r="B20" t="s">
        <v>62</v>
      </c>
      <c r="E20">
        <f>1-E19</f>
        <v>0.919991</v>
      </c>
    </row>
  </sheetData>
  <pageMargins left="0.7" right="0.7" top="0.75" bottom="0.75" header="0.3" footer="0.3"/>
  <pageSetup paperSize="9" orientation="portrait" horizontalDpi="4294967293" verticalDpi="4294967293" r:id="rId1"/>
  <ignoredErrors>
    <ignoredError sqref="E19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workbookViewId="0">
      <selection activeCell="J20" sqref="J20"/>
    </sheetView>
  </sheetViews>
  <sheetFormatPr defaultRowHeight="15"/>
  <cols>
    <col min="1" max="1" width="9.140625" style="33"/>
  </cols>
  <sheetData>
    <row r="1" spans="1:7">
      <c r="B1" t="s">
        <v>125</v>
      </c>
      <c r="D1" t="s">
        <v>126</v>
      </c>
      <c r="F1" t="s">
        <v>69</v>
      </c>
    </row>
    <row r="2" spans="1:7">
      <c r="B2" t="s">
        <v>44</v>
      </c>
      <c r="C2" t="s">
        <v>59</v>
      </c>
      <c r="D2" t="s">
        <v>44</v>
      </c>
      <c r="E2" t="s">
        <v>59</v>
      </c>
      <c r="F2" t="s">
        <v>44</v>
      </c>
      <c r="G2" t="s">
        <v>59</v>
      </c>
    </row>
    <row r="3" spans="1:7">
      <c r="A3" s="34" t="s">
        <v>127</v>
      </c>
      <c r="B3" s="32">
        <v>1665310</v>
      </c>
      <c r="C3" s="32">
        <v>1748820</v>
      </c>
      <c r="D3" s="32">
        <v>87086</v>
      </c>
      <c r="E3" s="32">
        <v>91691</v>
      </c>
      <c r="F3" s="32">
        <f>B3+D3</f>
        <v>1752396</v>
      </c>
      <c r="G3" s="32">
        <f>C3+E3</f>
        <v>1840511</v>
      </c>
    </row>
    <row r="4" spans="1:7">
      <c r="A4" s="34" t="s">
        <v>128</v>
      </c>
      <c r="B4" s="32">
        <v>1555935</v>
      </c>
      <c r="C4" s="32">
        <v>1631984</v>
      </c>
      <c r="D4" s="32">
        <v>84327</v>
      </c>
      <c r="E4" s="32">
        <v>88261</v>
      </c>
      <c r="F4" s="32">
        <f t="shared" ref="F4:F21" si="0">B4+D4</f>
        <v>1640262</v>
      </c>
      <c r="G4" s="32">
        <f t="shared" ref="G4:G21" si="1">C4+E4</f>
        <v>1720245</v>
      </c>
    </row>
    <row r="5" spans="1:7">
      <c r="A5" s="34" t="s">
        <v>129</v>
      </c>
      <c r="B5" s="32">
        <v>1452668</v>
      </c>
      <c r="C5" s="32">
        <v>1523725</v>
      </c>
      <c r="D5" s="32">
        <v>81224</v>
      </c>
      <c r="E5" s="32">
        <v>86156</v>
      </c>
      <c r="F5" s="32">
        <f t="shared" si="0"/>
        <v>1533892</v>
      </c>
      <c r="G5" s="32">
        <f t="shared" si="1"/>
        <v>1609881</v>
      </c>
    </row>
    <row r="6" spans="1:7">
      <c r="A6" s="34" t="s">
        <v>130</v>
      </c>
      <c r="B6" s="32">
        <v>1584088</v>
      </c>
      <c r="C6" s="32">
        <v>1670664</v>
      </c>
      <c r="D6" s="32">
        <v>93125</v>
      </c>
      <c r="E6" s="32">
        <v>98816</v>
      </c>
      <c r="F6" s="32">
        <f t="shared" si="0"/>
        <v>1677213</v>
      </c>
      <c r="G6" s="32">
        <f t="shared" si="1"/>
        <v>1769480</v>
      </c>
    </row>
    <row r="7" spans="1:7">
      <c r="A7" s="34" t="s">
        <v>131</v>
      </c>
      <c r="B7" s="32">
        <v>1774376</v>
      </c>
      <c r="C7" s="32">
        <v>1829362</v>
      </c>
      <c r="D7" s="32">
        <v>106358</v>
      </c>
      <c r="E7" s="32">
        <v>111622</v>
      </c>
      <c r="F7" s="32">
        <f t="shared" si="0"/>
        <v>1880734</v>
      </c>
      <c r="G7" s="32">
        <f t="shared" si="1"/>
        <v>1940984</v>
      </c>
    </row>
    <row r="8" spans="1:7">
      <c r="A8" s="34" t="s">
        <v>132</v>
      </c>
      <c r="B8" s="32">
        <v>1844708</v>
      </c>
      <c r="C8" s="32">
        <v>1840624</v>
      </c>
      <c r="D8" s="32">
        <v>93100</v>
      </c>
      <c r="E8" s="32">
        <v>95719</v>
      </c>
      <c r="F8" s="32">
        <f t="shared" si="0"/>
        <v>1937808</v>
      </c>
      <c r="G8" s="32">
        <f t="shared" si="1"/>
        <v>1936343</v>
      </c>
    </row>
    <row r="9" spans="1:7">
      <c r="A9" s="34" t="s">
        <v>133</v>
      </c>
      <c r="B9" s="32">
        <v>1850268</v>
      </c>
      <c r="C9" s="32">
        <v>1831757</v>
      </c>
      <c r="D9" s="32">
        <v>90934</v>
      </c>
      <c r="E9" s="32">
        <v>90583</v>
      </c>
      <c r="F9" s="32">
        <f t="shared" si="0"/>
        <v>1941202</v>
      </c>
      <c r="G9" s="32">
        <f t="shared" si="1"/>
        <v>1922340</v>
      </c>
    </row>
    <row r="10" spans="1:7">
      <c r="A10" s="34" t="s">
        <v>134</v>
      </c>
      <c r="B10" s="32">
        <v>1687739</v>
      </c>
      <c r="C10" s="32">
        <v>1681435</v>
      </c>
      <c r="D10" s="32">
        <v>84741</v>
      </c>
      <c r="E10" s="32">
        <v>83028</v>
      </c>
      <c r="F10" s="32">
        <f t="shared" si="0"/>
        <v>1772480</v>
      </c>
      <c r="G10" s="32">
        <f t="shared" si="1"/>
        <v>1764463</v>
      </c>
    </row>
    <row r="11" spans="1:7">
      <c r="A11" s="34" t="s">
        <v>135</v>
      </c>
      <c r="B11" s="32">
        <v>1912301</v>
      </c>
      <c r="C11" s="32">
        <v>1877592</v>
      </c>
      <c r="D11" s="32">
        <v>104243</v>
      </c>
      <c r="E11" s="32">
        <v>100017</v>
      </c>
      <c r="F11" s="32">
        <f t="shared" si="0"/>
        <v>2016544</v>
      </c>
      <c r="G11" s="32">
        <f t="shared" si="1"/>
        <v>1977609</v>
      </c>
    </row>
    <row r="12" spans="1:7">
      <c r="A12" s="34" t="s">
        <v>136</v>
      </c>
      <c r="B12" s="32">
        <v>1986075</v>
      </c>
      <c r="C12" s="32">
        <v>1939699</v>
      </c>
      <c r="D12" s="32">
        <v>112174</v>
      </c>
      <c r="E12" s="32">
        <v>107466</v>
      </c>
      <c r="F12" s="32">
        <f t="shared" si="0"/>
        <v>2098249</v>
      </c>
      <c r="G12" s="32">
        <f t="shared" si="1"/>
        <v>2047165</v>
      </c>
    </row>
    <row r="13" spans="1:7">
      <c r="A13" s="34" t="s">
        <v>137</v>
      </c>
      <c r="B13" s="32">
        <v>1824684</v>
      </c>
      <c r="C13" s="32">
        <v>1792829</v>
      </c>
      <c r="D13" s="32">
        <v>107226</v>
      </c>
      <c r="E13" s="32">
        <v>103667</v>
      </c>
      <c r="F13" s="32">
        <f t="shared" si="0"/>
        <v>1931910</v>
      </c>
      <c r="G13" s="32">
        <f t="shared" si="1"/>
        <v>1896496</v>
      </c>
    </row>
    <row r="14" spans="1:7">
      <c r="A14" s="34" t="s">
        <v>138</v>
      </c>
      <c r="B14" s="32">
        <v>1574641</v>
      </c>
      <c r="C14" s="32">
        <v>1539583</v>
      </c>
      <c r="D14" s="32">
        <v>97009</v>
      </c>
      <c r="E14" s="32">
        <v>93138</v>
      </c>
      <c r="F14" s="32">
        <f t="shared" si="0"/>
        <v>1671650</v>
      </c>
      <c r="G14" s="32">
        <f t="shared" si="1"/>
        <v>1632721</v>
      </c>
    </row>
    <row r="15" spans="1:7">
      <c r="A15" s="34" t="s">
        <v>139</v>
      </c>
      <c r="B15" s="32">
        <v>1499767</v>
      </c>
      <c r="C15" s="32">
        <v>1440004</v>
      </c>
      <c r="D15" s="32">
        <v>96845</v>
      </c>
      <c r="E15" s="32">
        <v>93226</v>
      </c>
      <c r="F15" s="32">
        <f t="shared" si="0"/>
        <v>1596612</v>
      </c>
      <c r="G15" s="32">
        <f t="shared" si="1"/>
        <v>1533230</v>
      </c>
    </row>
    <row r="16" spans="1:7">
      <c r="A16" s="34" t="s">
        <v>140</v>
      </c>
      <c r="B16" s="32">
        <v>1498119</v>
      </c>
      <c r="C16" s="32">
        <v>1419680</v>
      </c>
      <c r="D16" s="32">
        <v>96492</v>
      </c>
      <c r="E16" s="32">
        <v>92505</v>
      </c>
      <c r="F16" s="32">
        <f t="shared" si="0"/>
        <v>1594611</v>
      </c>
      <c r="G16" s="32">
        <f t="shared" si="1"/>
        <v>1512185</v>
      </c>
    </row>
    <row r="17" spans="1:7">
      <c r="A17" s="34" t="s">
        <v>141</v>
      </c>
      <c r="B17" s="32">
        <v>1106851</v>
      </c>
      <c r="C17" s="32">
        <v>998923</v>
      </c>
      <c r="D17" s="32">
        <v>73028</v>
      </c>
      <c r="E17" s="32">
        <v>67468</v>
      </c>
      <c r="F17" s="32">
        <f t="shared" si="0"/>
        <v>1179879</v>
      </c>
      <c r="G17" s="32">
        <f t="shared" si="1"/>
        <v>1066391</v>
      </c>
    </row>
    <row r="18" spans="1:7">
      <c r="A18" s="34" t="s">
        <v>142</v>
      </c>
      <c r="B18" s="32">
        <v>944545</v>
      </c>
      <c r="C18" s="32">
        <v>798929</v>
      </c>
      <c r="D18" s="32">
        <v>60668</v>
      </c>
      <c r="E18" s="32">
        <v>51734</v>
      </c>
      <c r="F18" s="32">
        <f t="shared" si="0"/>
        <v>1005213</v>
      </c>
      <c r="G18" s="32">
        <f t="shared" si="1"/>
        <v>850663</v>
      </c>
    </row>
    <row r="19" spans="1:7">
      <c r="A19" s="34" t="s">
        <v>143</v>
      </c>
      <c r="B19" s="32">
        <v>751132</v>
      </c>
      <c r="C19" s="32">
        <v>549133</v>
      </c>
      <c r="D19" s="32">
        <v>47015</v>
      </c>
      <c r="E19" s="32">
        <v>34422</v>
      </c>
      <c r="F19" s="32">
        <f t="shared" si="0"/>
        <v>798147</v>
      </c>
      <c r="G19" s="32">
        <f t="shared" si="1"/>
        <v>583555</v>
      </c>
    </row>
    <row r="20" spans="1:7">
      <c r="A20" s="34" t="s">
        <v>95</v>
      </c>
      <c r="B20" s="32">
        <v>495544</v>
      </c>
      <c r="C20" s="32">
        <v>291910</v>
      </c>
      <c r="D20" s="32">
        <v>31267</v>
      </c>
      <c r="E20" s="32">
        <v>18227</v>
      </c>
      <c r="F20" s="32">
        <f t="shared" si="0"/>
        <v>526811</v>
      </c>
      <c r="G20" s="32">
        <f t="shared" si="1"/>
        <v>310137</v>
      </c>
    </row>
    <row r="21" spans="1:7">
      <c r="A21" s="34" t="s">
        <v>144</v>
      </c>
      <c r="B21" s="32">
        <v>323097</v>
      </c>
      <c r="C21" s="32">
        <v>127316</v>
      </c>
      <c r="D21" s="32">
        <v>20323</v>
      </c>
      <c r="E21" s="32">
        <v>7481</v>
      </c>
      <c r="F21" s="32">
        <f t="shared" si="0"/>
        <v>343420</v>
      </c>
      <c r="G21" s="32">
        <f t="shared" si="1"/>
        <v>134797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9"/>
  <sheetViews>
    <sheetView topLeftCell="A32" workbookViewId="0">
      <selection activeCell="R15" sqref="R15"/>
    </sheetView>
  </sheetViews>
  <sheetFormatPr defaultRowHeight="15"/>
  <sheetData>
    <row r="1" spans="1:14">
      <c r="A1" s="91" t="s">
        <v>262</v>
      </c>
      <c r="B1" s="91"/>
      <c r="C1" s="91"/>
      <c r="D1" s="91"/>
      <c r="E1" s="91"/>
      <c r="F1" s="91"/>
      <c r="G1" s="91" t="s">
        <v>263</v>
      </c>
      <c r="H1" s="91"/>
      <c r="I1" s="91"/>
      <c r="J1" s="91"/>
      <c r="K1" s="91"/>
      <c r="L1" s="91"/>
      <c r="M1" s="91"/>
      <c r="N1" s="91"/>
    </row>
    <row r="2" spans="1:14">
      <c r="A2" s="91" t="s">
        <v>58</v>
      </c>
      <c r="B2" s="91" t="s">
        <v>105</v>
      </c>
      <c r="C2" s="91" t="s">
        <v>106</v>
      </c>
      <c r="D2" s="91"/>
      <c r="E2" s="91"/>
      <c r="F2" s="91"/>
      <c r="G2" s="91" t="s">
        <v>105</v>
      </c>
      <c r="H2" s="91"/>
      <c r="I2" s="91"/>
      <c r="J2" s="91"/>
      <c r="K2" s="91" t="s">
        <v>106</v>
      </c>
      <c r="L2" s="91"/>
      <c r="M2" s="91"/>
      <c r="N2" s="91"/>
    </row>
    <row r="3" spans="1:14" s="58" customFormat="1">
      <c r="A3" s="91"/>
      <c r="B3" s="91"/>
      <c r="C3" s="91"/>
      <c r="D3" s="91"/>
      <c r="E3" s="91"/>
      <c r="F3" s="91" t="s">
        <v>58</v>
      </c>
      <c r="G3" s="91">
        <v>1</v>
      </c>
      <c r="H3" s="91">
        <v>2</v>
      </c>
      <c r="I3" s="91">
        <v>3</v>
      </c>
      <c r="J3" s="91">
        <v>4</v>
      </c>
      <c r="K3" s="91">
        <v>1</v>
      </c>
      <c r="L3" s="91">
        <v>2</v>
      </c>
      <c r="M3" s="91">
        <v>3</v>
      </c>
      <c r="N3" s="91">
        <v>4</v>
      </c>
    </row>
    <row r="4" spans="1:14">
      <c r="A4">
        <v>5</v>
      </c>
      <c r="B4">
        <v>2</v>
      </c>
      <c r="C4">
        <v>3</v>
      </c>
      <c r="F4">
        <v>5</v>
      </c>
      <c r="G4">
        <v>24</v>
      </c>
      <c r="H4">
        <v>27</v>
      </c>
      <c r="I4">
        <v>12</v>
      </c>
      <c r="J4">
        <v>4</v>
      </c>
      <c r="K4">
        <v>19</v>
      </c>
      <c r="L4">
        <v>24</v>
      </c>
      <c r="M4">
        <v>16</v>
      </c>
      <c r="N4">
        <v>4</v>
      </c>
    </row>
    <row r="5" spans="1:14">
      <c r="A5">
        <v>6</v>
      </c>
      <c r="B5">
        <v>2</v>
      </c>
      <c r="C5">
        <v>1</v>
      </c>
      <c r="F5">
        <v>6</v>
      </c>
      <c r="G5">
        <v>19</v>
      </c>
      <c r="H5">
        <v>26</v>
      </c>
      <c r="I5">
        <v>18</v>
      </c>
      <c r="J5">
        <v>1</v>
      </c>
      <c r="K5">
        <v>13</v>
      </c>
      <c r="L5">
        <v>30</v>
      </c>
      <c r="M5">
        <v>12</v>
      </c>
      <c r="N5">
        <v>1</v>
      </c>
    </row>
    <row r="6" spans="1:14" s="58" customFormat="1">
      <c r="A6" s="58">
        <v>7</v>
      </c>
      <c r="B6" s="58">
        <v>0</v>
      </c>
      <c r="C6" s="58">
        <v>0</v>
      </c>
      <c r="F6" s="58">
        <v>7</v>
      </c>
      <c r="G6" s="58">
        <v>21</v>
      </c>
      <c r="H6" s="58">
        <v>16</v>
      </c>
      <c r="I6" s="58">
        <v>16</v>
      </c>
      <c r="J6" s="58">
        <v>4</v>
      </c>
      <c r="K6" s="58">
        <v>17</v>
      </c>
      <c r="L6" s="58">
        <v>29</v>
      </c>
      <c r="M6" s="58">
        <v>13</v>
      </c>
      <c r="N6" s="58">
        <v>2</v>
      </c>
    </row>
    <row r="7" spans="1:14">
      <c r="A7">
        <v>8</v>
      </c>
      <c r="B7">
        <v>1</v>
      </c>
      <c r="C7">
        <v>0</v>
      </c>
      <c r="F7">
        <v>8</v>
      </c>
      <c r="G7">
        <v>24</v>
      </c>
      <c r="H7">
        <v>25</v>
      </c>
      <c r="I7">
        <v>12</v>
      </c>
      <c r="J7">
        <v>3</v>
      </c>
      <c r="K7">
        <v>28</v>
      </c>
      <c r="L7">
        <v>29</v>
      </c>
      <c r="M7">
        <v>10</v>
      </c>
      <c r="N7">
        <v>2</v>
      </c>
    </row>
    <row r="8" spans="1:14">
      <c r="A8">
        <v>9</v>
      </c>
      <c r="B8">
        <v>3</v>
      </c>
      <c r="C8">
        <v>3</v>
      </c>
      <c r="F8">
        <v>9</v>
      </c>
      <c r="G8">
        <v>15</v>
      </c>
      <c r="H8">
        <v>19</v>
      </c>
      <c r="I8">
        <v>14</v>
      </c>
      <c r="J8">
        <v>4</v>
      </c>
      <c r="K8">
        <v>14</v>
      </c>
      <c r="L8">
        <v>26</v>
      </c>
      <c r="M8">
        <v>14</v>
      </c>
      <c r="N8">
        <v>5</v>
      </c>
    </row>
    <row r="9" spans="1:14">
      <c r="A9">
        <v>10</v>
      </c>
      <c r="B9">
        <v>3</v>
      </c>
      <c r="C9">
        <v>1</v>
      </c>
      <c r="F9">
        <v>10</v>
      </c>
      <c r="G9">
        <v>17</v>
      </c>
      <c r="H9">
        <v>24</v>
      </c>
      <c r="I9">
        <v>12</v>
      </c>
      <c r="J9">
        <v>1</v>
      </c>
      <c r="K9">
        <v>19</v>
      </c>
      <c r="L9">
        <v>31</v>
      </c>
      <c r="M9">
        <v>6</v>
      </c>
      <c r="N9">
        <v>3</v>
      </c>
    </row>
    <row r="10" spans="1:14">
      <c r="A10">
        <v>11</v>
      </c>
      <c r="B10">
        <v>3</v>
      </c>
      <c r="C10">
        <v>2</v>
      </c>
      <c r="F10">
        <v>11</v>
      </c>
      <c r="G10">
        <v>18</v>
      </c>
      <c r="H10">
        <v>18</v>
      </c>
      <c r="I10">
        <v>12</v>
      </c>
      <c r="J10">
        <v>6</v>
      </c>
      <c r="K10">
        <v>24</v>
      </c>
      <c r="L10">
        <v>34</v>
      </c>
      <c r="M10">
        <v>7</v>
      </c>
      <c r="N10">
        <v>6</v>
      </c>
    </row>
    <row r="11" spans="1:14">
      <c r="A11">
        <v>12</v>
      </c>
      <c r="B11">
        <v>5</v>
      </c>
      <c r="C11">
        <v>2</v>
      </c>
      <c r="F11">
        <v>12</v>
      </c>
      <c r="G11">
        <v>18</v>
      </c>
      <c r="H11">
        <v>31</v>
      </c>
      <c r="I11">
        <v>8</v>
      </c>
      <c r="J11">
        <v>5</v>
      </c>
      <c r="K11">
        <v>18</v>
      </c>
      <c r="L11">
        <v>29</v>
      </c>
      <c r="M11">
        <v>13</v>
      </c>
      <c r="N11">
        <v>1</v>
      </c>
    </row>
    <row r="12" spans="1:14">
      <c r="A12">
        <v>13</v>
      </c>
      <c r="B12">
        <v>2</v>
      </c>
      <c r="C12">
        <v>0</v>
      </c>
      <c r="F12">
        <v>13</v>
      </c>
      <c r="G12">
        <v>11</v>
      </c>
      <c r="H12">
        <v>24</v>
      </c>
      <c r="I12">
        <v>6</v>
      </c>
      <c r="J12">
        <v>2</v>
      </c>
      <c r="K12">
        <v>34</v>
      </c>
      <c r="L12">
        <v>24</v>
      </c>
      <c r="M12">
        <v>4</v>
      </c>
    </row>
    <row r="13" spans="1:14">
      <c r="A13">
        <v>14</v>
      </c>
      <c r="B13">
        <v>3</v>
      </c>
      <c r="C13">
        <v>5</v>
      </c>
      <c r="F13">
        <v>14</v>
      </c>
      <c r="G13">
        <v>18</v>
      </c>
      <c r="H13">
        <v>17</v>
      </c>
      <c r="I13">
        <v>7</v>
      </c>
      <c r="J13">
        <v>6</v>
      </c>
      <c r="K13">
        <v>20</v>
      </c>
      <c r="L13">
        <v>13</v>
      </c>
      <c r="M13">
        <v>6</v>
      </c>
      <c r="N13">
        <v>1</v>
      </c>
    </row>
    <row r="14" spans="1:14">
      <c r="A14">
        <v>15</v>
      </c>
      <c r="B14">
        <v>4</v>
      </c>
      <c r="C14">
        <v>2</v>
      </c>
      <c r="F14">
        <v>15</v>
      </c>
      <c r="G14">
        <v>21</v>
      </c>
      <c r="H14">
        <v>23</v>
      </c>
      <c r="I14">
        <v>7</v>
      </c>
      <c r="J14">
        <v>2</v>
      </c>
      <c r="K14">
        <v>21</v>
      </c>
      <c r="L14">
        <v>13</v>
      </c>
      <c r="M14">
        <v>4</v>
      </c>
    </row>
    <row r="15" spans="1:14">
      <c r="A15">
        <v>16</v>
      </c>
      <c r="B15">
        <v>4</v>
      </c>
      <c r="C15">
        <v>6</v>
      </c>
      <c r="F15">
        <v>16</v>
      </c>
      <c r="G15">
        <v>17</v>
      </c>
      <c r="H15">
        <v>21</v>
      </c>
      <c r="I15">
        <v>5</v>
      </c>
      <c r="J15">
        <v>8</v>
      </c>
      <c r="K15">
        <v>27</v>
      </c>
      <c r="L15">
        <v>9</v>
      </c>
      <c r="M15">
        <v>3</v>
      </c>
      <c r="N15">
        <v>1</v>
      </c>
    </row>
    <row r="16" spans="1:14">
      <c r="A16">
        <v>17</v>
      </c>
      <c r="B16">
        <v>4</v>
      </c>
      <c r="C16">
        <v>8</v>
      </c>
      <c r="F16">
        <v>17</v>
      </c>
      <c r="G16">
        <v>7</v>
      </c>
      <c r="H16">
        <v>12</v>
      </c>
      <c r="I16">
        <v>8</v>
      </c>
      <c r="J16">
        <v>10</v>
      </c>
      <c r="K16">
        <v>11</v>
      </c>
      <c r="L16">
        <v>9</v>
      </c>
      <c r="M16">
        <v>2</v>
      </c>
      <c r="N16">
        <v>4</v>
      </c>
    </row>
    <row r="17" spans="1:14">
      <c r="A17">
        <v>18</v>
      </c>
      <c r="B17">
        <v>0</v>
      </c>
      <c r="C17">
        <v>7</v>
      </c>
      <c r="F17">
        <v>18</v>
      </c>
      <c r="G17">
        <v>14</v>
      </c>
      <c r="H17">
        <v>7</v>
      </c>
      <c r="I17">
        <v>11</v>
      </c>
      <c r="J17">
        <v>18</v>
      </c>
      <c r="K17">
        <v>9</v>
      </c>
      <c r="L17">
        <v>13</v>
      </c>
      <c r="M17">
        <v>11</v>
      </c>
      <c r="N17">
        <v>5</v>
      </c>
    </row>
    <row r="18" spans="1:14">
      <c r="A18">
        <v>19</v>
      </c>
      <c r="B18">
        <v>1</v>
      </c>
      <c r="C18">
        <v>1</v>
      </c>
      <c r="F18">
        <v>19</v>
      </c>
      <c r="G18">
        <v>5</v>
      </c>
      <c r="H18">
        <v>8</v>
      </c>
      <c r="I18">
        <v>14</v>
      </c>
      <c r="J18">
        <v>15</v>
      </c>
      <c r="K18">
        <v>20</v>
      </c>
      <c r="L18">
        <v>14</v>
      </c>
      <c r="M18">
        <v>12</v>
      </c>
      <c r="N18">
        <v>9</v>
      </c>
    </row>
    <row r="19" spans="1:14">
      <c r="A19">
        <v>20</v>
      </c>
      <c r="B19">
        <v>3</v>
      </c>
      <c r="C19">
        <v>8</v>
      </c>
      <c r="F19">
        <v>20</v>
      </c>
      <c r="G19">
        <v>6</v>
      </c>
      <c r="H19">
        <v>7</v>
      </c>
      <c r="I19">
        <v>6</v>
      </c>
      <c r="J19">
        <v>14</v>
      </c>
      <c r="K19">
        <v>15</v>
      </c>
      <c r="L19">
        <v>11</v>
      </c>
      <c r="M19">
        <v>7</v>
      </c>
      <c r="N19">
        <v>9</v>
      </c>
    </row>
    <row r="20" spans="1:14">
      <c r="A20">
        <v>21</v>
      </c>
      <c r="B20">
        <v>0</v>
      </c>
      <c r="C20">
        <v>2</v>
      </c>
      <c r="F20">
        <v>21</v>
      </c>
      <c r="G20">
        <v>8</v>
      </c>
      <c r="H20">
        <v>10</v>
      </c>
      <c r="I20">
        <v>6</v>
      </c>
      <c r="J20">
        <v>14</v>
      </c>
      <c r="K20">
        <v>16</v>
      </c>
      <c r="L20">
        <v>10</v>
      </c>
      <c r="M20">
        <v>8</v>
      </c>
      <c r="N20">
        <v>12</v>
      </c>
    </row>
    <row r="21" spans="1:14">
      <c r="A21">
        <v>22</v>
      </c>
      <c r="B21">
        <v>3</v>
      </c>
      <c r="C21">
        <v>5</v>
      </c>
      <c r="F21">
        <v>22</v>
      </c>
      <c r="G21">
        <v>5</v>
      </c>
      <c r="H21">
        <v>6</v>
      </c>
      <c r="I21">
        <v>12</v>
      </c>
      <c r="J21">
        <v>19</v>
      </c>
      <c r="K21">
        <v>14</v>
      </c>
      <c r="L21">
        <v>11</v>
      </c>
      <c r="M21">
        <v>12</v>
      </c>
      <c r="N21">
        <v>13</v>
      </c>
    </row>
    <row r="22" spans="1:14">
      <c r="A22">
        <v>23</v>
      </c>
      <c r="B22">
        <v>1</v>
      </c>
      <c r="C22">
        <v>4</v>
      </c>
      <c r="F22">
        <v>23</v>
      </c>
      <c r="G22">
        <v>2</v>
      </c>
      <c r="H22">
        <v>4</v>
      </c>
      <c r="I22">
        <v>7</v>
      </c>
      <c r="J22">
        <v>16</v>
      </c>
      <c r="K22">
        <v>15</v>
      </c>
      <c r="L22">
        <v>13</v>
      </c>
      <c r="M22">
        <v>17</v>
      </c>
      <c r="N22">
        <v>18</v>
      </c>
    </row>
    <row r="23" spans="1:14">
      <c r="A23">
        <v>24</v>
      </c>
      <c r="B23">
        <v>0</v>
      </c>
      <c r="C23">
        <v>5</v>
      </c>
      <c r="F23">
        <v>24</v>
      </c>
      <c r="G23">
        <v>4</v>
      </c>
      <c r="H23">
        <v>7</v>
      </c>
      <c r="I23">
        <v>6</v>
      </c>
      <c r="J23">
        <v>23</v>
      </c>
      <c r="K23">
        <v>7</v>
      </c>
      <c r="L23">
        <v>20</v>
      </c>
      <c r="M23">
        <v>18</v>
      </c>
      <c r="N23">
        <v>16</v>
      </c>
    </row>
    <row r="24" spans="1:14">
      <c r="A24">
        <v>25</v>
      </c>
      <c r="B24">
        <v>2</v>
      </c>
      <c r="C24">
        <v>6</v>
      </c>
      <c r="F24">
        <v>25</v>
      </c>
      <c r="G24">
        <v>9</v>
      </c>
      <c r="H24">
        <v>7</v>
      </c>
      <c r="I24">
        <v>13</v>
      </c>
      <c r="J24">
        <v>22</v>
      </c>
      <c r="K24">
        <v>17</v>
      </c>
      <c r="L24">
        <v>11</v>
      </c>
      <c r="M24">
        <v>13</v>
      </c>
      <c r="N24">
        <v>14</v>
      </c>
    </row>
    <row r="25" spans="1:14">
      <c r="A25">
        <v>26</v>
      </c>
      <c r="B25">
        <v>2</v>
      </c>
      <c r="C25">
        <v>9</v>
      </c>
      <c r="F25">
        <v>26</v>
      </c>
      <c r="G25">
        <v>3</v>
      </c>
      <c r="H25">
        <v>4</v>
      </c>
      <c r="I25">
        <v>15</v>
      </c>
      <c r="J25">
        <v>20</v>
      </c>
      <c r="K25">
        <v>5</v>
      </c>
      <c r="L25">
        <v>8</v>
      </c>
      <c r="M25">
        <v>23</v>
      </c>
      <c r="N25">
        <v>24</v>
      </c>
    </row>
    <row r="26" spans="1:14">
      <c r="A26">
        <v>27</v>
      </c>
      <c r="B26">
        <v>2</v>
      </c>
      <c r="C26">
        <v>3</v>
      </c>
      <c r="F26">
        <v>27</v>
      </c>
      <c r="G26">
        <v>3</v>
      </c>
      <c r="H26">
        <v>6</v>
      </c>
      <c r="I26">
        <v>11</v>
      </c>
      <c r="J26">
        <v>29</v>
      </c>
      <c r="K26">
        <v>11</v>
      </c>
      <c r="L26">
        <v>13</v>
      </c>
      <c r="M26">
        <v>19</v>
      </c>
      <c r="N26">
        <v>21</v>
      </c>
    </row>
    <row r="27" spans="1:14">
      <c r="A27">
        <v>28</v>
      </c>
      <c r="B27">
        <v>1</v>
      </c>
      <c r="C27">
        <v>3</v>
      </c>
      <c r="F27">
        <v>28</v>
      </c>
      <c r="G27">
        <v>3</v>
      </c>
      <c r="H27">
        <v>3</v>
      </c>
      <c r="I27">
        <v>12</v>
      </c>
      <c r="J27">
        <v>20</v>
      </c>
      <c r="K27">
        <v>12</v>
      </c>
      <c r="L27">
        <v>17</v>
      </c>
      <c r="M27">
        <v>18</v>
      </c>
      <c r="N27">
        <v>14</v>
      </c>
    </row>
    <row r="28" spans="1:14">
      <c r="A28">
        <v>29</v>
      </c>
      <c r="B28">
        <v>2</v>
      </c>
      <c r="C28">
        <v>4</v>
      </c>
      <c r="F28">
        <v>29</v>
      </c>
      <c r="G28">
        <v>3</v>
      </c>
      <c r="H28">
        <v>11</v>
      </c>
      <c r="I28">
        <v>10</v>
      </c>
      <c r="J28">
        <v>24</v>
      </c>
      <c r="K28">
        <v>17</v>
      </c>
      <c r="L28">
        <v>15</v>
      </c>
      <c r="M28">
        <v>13</v>
      </c>
      <c r="N28">
        <v>15</v>
      </c>
    </row>
    <row r="29" spans="1:14">
      <c r="A29">
        <v>30</v>
      </c>
      <c r="B29">
        <v>1</v>
      </c>
      <c r="C29">
        <v>6</v>
      </c>
      <c r="F29">
        <v>30</v>
      </c>
      <c r="G29">
        <v>1</v>
      </c>
      <c r="H29">
        <v>7</v>
      </c>
      <c r="I29">
        <v>13</v>
      </c>
      <c r="J29">
        <v>21</v>
      </c>
      <c r="K29">
        <v>13</v>
      </c>
      <c r="L29">
        <v>14</v>
      </c>
      <c r="M29">
        <v>16</v>
      </c>
      <c r="N29">
        <v>16</v>
      </c>
    </row>
    <row r="30" spans="1:14">
      <c r="A30">
        <v>31</v>
      </c>
      <c r="B30">
        <v>1</v>
      </c>
      <c r="C30">
        <v>5</v>
      </c>
      <c r="F30">
        <v>31</v>
      </c>
      <c r="H30">
        <v>6</v>
      </c>
      <c r="I30">
        <v>16</v>
      </c>
      <c r="J30">
        <v>26</v>
      </c>
      <c r="K30">
        <v>20</v>
      </c>
      <c r="L30">
        <v>26</v>
      </c>
      <c r="M30">
        <v>28</v>
      </c>
      <c r="N30">
        <v>13</v>
      </c>
    </row>
    <row r="31" spans="1:14">
      <c r="A31">
        <v>32</v>
      </c>
      <c r="B31">
        <v>0</v>
      </c>
      <c r="C31">
        <v>3</v>
      </c>
      <c r="F31">
        <v>32</v>
      </c>
      <c r="G31">
        <v>2</v>
      </c>
      <c r="H31">
        <v>7</v>
      </c>
      <c r="I31">
        <v>27</v>
      </c>
      <c r="J31">
        <v>27</v>
      </c>
      <c r="K31">
        <v>11</v>
      </c>
      <c r="L31">
        <v>17</v>
      </c>
      <c r="M31">
        <v>23</v>
      </c>
      <c r="N31">
        <v>17</v>
      </c>
    </row>
    <row r="32" spans="1:14">
      <c r="A32">
        <v>33</v>
      </c>
      <c r="B32">
        <v>2</v>
      </c>
      <c r="C32">
        <v>1</v>
      </c>
      <c r="F32">
        <v>33</v>
      </c>
      <c r="G32">
        <v>2</v>
      </c>
      <c r="H32">
        <v>6</v>
      </c>
      <c r="I32">
        <v>10</v>
      </c>
      <c r="J32">
        <v>22</v>
      </c>
      <c r="K32">
        <v>10</v>
      </c>
      <c r="L32">
        <v>19</v>
      </c>
      <c r="M32">
        <v>27</v>
      </c>
      <c r="N32">
        <v>17</v>
      </c>
    </row>
    <row r="33" spans="1:14">
      <c r="A33">
        <v>34</v>
      </c>
      <c r="B33">
        <v>1</v>
      </c>
      <c r="C33">
        <v>3</v>
      </c>
      <c r="F33">
        <v>34</v>
      </c>
      <c r="G33">
        <v>5</v>
      </c>
      <c r="H33">
        <v>8</v>
      </c>
      <c r="I33">
        <v>14</v>
      </c>
      <c r="J33">
        <v>23</v>
      </c>
      <c r="K33">
        <v>17</v>
      </c>
      <c r="L33">
        <v>15</v>
      </c>
      <c r="M33">
        <v>18</v>
      </c>
      <c r="N33">
        <v>15</v>
      </c>
    </row>
    <row r="34" spans="1:14">
      <c r="A34">
        <v>35</v>
      </c>
      <c r="B34">
        <v>2</v>
      </c>
      <c r="C34">
        <v>3</v>
      </c>
      <c r="F34">
        <v>35</v>
      </c>
      <c r="G34">
        <v>5</v>
      </c>
      <c r="H34">
        <v>2</v>
      </c>
      <c r="I34">
        <v>15</v>
      </c>
      <c r="J34">
        <v>28</v>
      </c>
      <c r="K34">
        <v>8</v>
      </c>
      <c r="L34">
        <v>17</v>
      </c>
      <c r="M34">
        <v>11</v>
      </c>
      <c r="N34">
        <v>18</v>
      </c>
    </row>
    <row r="35" spans="1:14">
      <c r="A35">
        <v>36</v>
      </c>
      <c r="B35">
        <v>1</v>
      </c>
      <c r="C35">
        <v>4</v>
      </c>
      <c r="F35">
        <v>36</v>
      </c>
      <c r="G35">
        <v>2</v>
      </c>
      <c r="H35">
        <v>12</v>
      </c>
      <c r="I35">
        <v>23</v>
      </c>
      <c r="J35">
        <v>18</v>
      </c>
      <c r="K35">
        <v>8</v>
      </c>
      <c r="L35">
        <v>21</v>
      </c>
      <c r="M35">
        <v>19</v>
      </c>
      <c r="N35">
        <v>16</v>
      </c>
    </row>
    <row r="36" spans="1:14">
      <c r="A36">
        <v>37</v>
      </c>
      <c r="B36">
        <v>1</v>
      </c>
      <c r="C36">
        <v>6</v>
      </c>
      <c r="F36">
        <v>37</v>
      </c>
      <c r="G36">
        <v>2</v>
      </c>
      <c r="H36">
        <v>7</v>
      </c>
      <c r="I36">
        <v>20</v>
      </c>
      <c r="J36">
        <v>25</v>
      </c>
      <c r="K36">
        <v>15</v>
      </c>
      <c r="L36">
        <v>19</v>
      </c>
      <c r="M36">
        <v>29</v>
      </c>
      <c r="N36">
        <v>18</v>
      </c>
    </row>
    <row r="37" spans="1:14">
      <c r="A37">
        <v>38</v>
      </c>
      <c r="B37">
        <v>2</v>
      </c>
      <c r="C37">
        <v>2</v>
      </c>
      <c r="F37">
        <v>38</v>
      </c>
      <c r="G37">
        <v>7</v>
      </c>
      <c r="H37">
        <v>7</v>
      </c>
      <c r="I37">
        <v>17</v>
      </c>
      <c r="J37">
        <v>30</v>
      </c>
      <c r="K37">
        <v>11</v>
      </c>
      <c r="L37">
        <v>22</v>
      </c>
      <c r="M37">
        <v>22</v>
      </c>
      <c r="N37">
        <v>23</v>
      </c>
    </row>
    <row r="38" spans="1:14">
      <c r="A38">
        <v>39</v>
      </c>
      <c r="B38">
        <v>3</v>
      </c>
      <c r="C38">
        <v>5</v>
      </c>
      <c r="F38">
        <v>39</v>
      </c>
      <c r="G38">
        <v>2</v>
      </c>
      <c r="H38">
        <v>2</v>
      </c>
      <c r="I38">
        <v>18</v>
      </c>
      <c r="J38">
        <v>32</v>
      </c>
      <c r="K38">
        <v>13</v>
      </c>
      <c r="L38">
        <v>21</v>
      </c>
      <c r="M38">
        <v>25</v>
      </c>
      <c r="N38">
        <v>18</v>
      </c>
    </row>
    <row r="39" spans="1:14">
      <c r="A39">
        <v>40</v>
      </c>
      <c r="B39">
        <v>1</v>
      </c>
      <c r="C39">
        <v>6</v>
      </c>
      <c r="F39">
        <v>40</v>
      </c>
      <c r="G39">
        <v>5</v>
      </c>
      <c r="H39">
        <v>6</v>
      </c>
      <c r="I39">
        <v>18</v>
      </c>
      <c r="J39">
        <v>23</v>
      </c>
      <c r="K39">
        <v>10</v>
      </c>
      <c r="L39">
        <v>23</v>
      </c>
      <c r="M39">
        <v>27</v>
      </c>
      <c r="N39">
        <v>13</v>
      </c>
    </row>
    <row r="40" spans="1:14">
      <c r="A40">
        <v>41</v>
      </c>
      <c r="B40">
        <v>2</v>
      </c>
      <c r="C40">
        <v>4</v>
      </c>
      <c r="F40">
        <v>41</v>
      </c>
      <c r="G40">
        <v>6</v>
      </c>
      <c r="H40">
        <v>2</v>
      </c>
      <c r="I40">
        <v>18</v>
      </c>
      <c r="J40">
        <v>31</v>
      </c>
      <c r="K40">
        <v>14</v>
      </c>
      <c r="L40">
        <v>22</v>
      </c>
      <c r="M40">
        <v>22</v>
      </c>
      <c r="N40">
        <v>17</v>
      </c>
    </row>
    <row r="41" spans="1:14">
      <c r="A41">
        <v>42</v>
      </c>
      <c r="B41">
        <v>6</v>
      </c>
      <c r="C41">
        <v>4</v>
      </c>
      <c r="F41">
        <v>42</v>
      </c>
      <c r="G41">
        <v>5</v>
      </c>
      <c r="H41">
        <v>6</v>
      </c>
      <c r="I41">
        <v>17</v>
      </c>
      <c r="J41">
        <v>28</v>
      </c>
      <c r="K41">
        <v>12</v>
      </c>
      <c r="L41">
        <v>20</v>
      </c>
      <c r="M41">
        <v>28</v>
      </c>
      <c r="N41">
        <v>22</v>
      </c>
    </row>
    <row r="42" spans="1:14">
      <c r="A42">
        <v>43</v>
      </c>
      <c r="B42">
        <v>4</v>
      </c>
      <c r="C42">
        <v>7</v>
      </c>
      <c r="F42">
        <v>43</v>
      </c>
      <c r="G42">
        <v>7</v>
      </c>
      <c r="H42">
        <v>11</v>
      </c>
      <c r="I42">
        <v>19</v>
      </c>
      <c r="J42">
        <v>26</v>
      </c>
      <c r="K42">
        <v>9</v>
      </c>
      <c r="L42">
        <v>14</v>
      </c>
      <c r="M42">
        <v>20</v>
      </c>
      <c r="N42">
        <v>24</v>
      </c>
    </row>
    <row r="43" spans="1:14">
      <c r="A43">
        <v>44</v>
      </c>
      <c r="B43">
        <v>3</v>
      </c>
      <c r="C43">
        <v>6</v>
      </c>
      <c r="F43">
        <v>44</v>
      </c>
      <c r="G43">
        <v>8</v>
      </c>
      <c r="H43">
        <v>3</v>
      </c>
      <c r="I43">
        <v>24</v>
      </c>
      <c r="J43">
        <v>31</v>
      </c>
      <c r="K43">
        <v>6</v>
      </c>
      <c r="L43">
        <v>16</v>
      </c>
      <c r="M43">
        <v>26</v>
      </c>
      <c r="N43">
        <v>22</v>
      </c>
    </row>
    <row r="44" spans="1:14">
      <c r="A44">
        <v>45</v>
      </c>
      <c r="B44">
        <v>2</v>
      </c>
      <c r="C44">
        <v>6</v>
      </c>
      <c r="F44">
        <v>45</v>
      </c>
      <c r="G44">
        <v>2</v>
      </c>
      <c r="H44">
        <v>7</v>
      </c>
      <c r="I44">
        <v>15</v>
      </c>
      <c r="J44">
        <v>28</v>
      </c>
      <c r="K44">
        <v>11</v>
      </c>
      <c r="L44">
        <v>19</v>
      </c>
      <c r="M44">
        <v>25</v>
      </c>
      <c r="N44">
        <v>19</v>
      </c>
    </row>
    <row r="45" spans="1:14">
      <c r="A45">
        <v>46</v>
      </c>
      <c r="B45">
        <v>2</v>
      </c>
      <c r="C45">
        <v>4</v>
      </c>
      <c r="F45">
        <v>46</v>
      </c>
      <c r="G45">
        <v>3</v>
      </c>
      <c r="H45">
        <v>7</v>
      </c>
      <c r="I45">
        <v>20</v>
      </c>
      <c r="J45">
        <v>27</v>
      </c>
      <c r="K45">
        <v>8</v>
      </c>
      <c r="L45">
        <v>20</v>
      </c>
      <c r="M45">
        <v>30</v>
      </c>
      <c r="N45">
        <v>20</v>
      </c>
    </row>
    <row r="46" spans="1:14">
      <c r="A46">
        <v>47</v>
      </c>
      <c r="B46">
        <v>4</v>
      </c>
      <c r="C46">
        <v>8</v>
      </c>
      <c r="F46">
        <v>47</v>
      </c>
      <c r="G46">
        <v>1</v>
      </c>
      <c r="H46">
        <v>7</v>
      </c>
      <c r="I46">
        <v>18</v>
      </c>
      <c r="J46">
        <v>26</v>
      </c>
      <c r="K46">
        <v>8</v>
      </c>
      <c r="L46">
        <v>14</v>
      </c>
      <c r="M46">
        <v>29</v>
      </c>
      <c r="N46">
        <v>21</v>
      </c>
    </row>
    <row r="47" spans="1:14">
      <c r="A47">
        <v>48</v>
      </c>
      <c r="B47">
        <v>2</v>
      </c>
      <c r="C47">
        <v>8</v>
      </c>
      <c r="F47">
        <v>48</v>
      </c>
      <c r="G47">
        <v>6</v>
      </c>
      <c r="H47">
        <v>11</v>
      </c>
      <c r="I47">
        <v>17</v>
      </c>
      <c r="J47">
        <v>39</v>
      </c>
      <c r="K47">
        <v>12</v>
      </c>
      <c r="L47">
        <v>21</v>
      </c>
      <c r="M47">
        <v>33</v>
      </c>
      <c r="N47">
        <v>28</v>
      </c>
    </row>
    <row r="48" spans="1:14">
      <c r="A48">
        <v>49</v>
      </c>
      <c r="B48">
        <v>5</v>
      </c>
      <c r="C48">
        <v>9</v>
      </c>
      <c r="F48">
        <v>49</v>
      </c>
      <c r="G48">
        <v>3</v>
      </c>
      <c r="H48">
        <v>4</v>
      </c>
      <c r="I48">
        <v>20</v>
      </c>
      <c r="J48">
        <v>28</v>
      </c>
      <c r="K48">
        <v>7</v>
      </c>
      <c r="L48">
        <v>18</v>
      </c>
      <c r="M48">
        <v>24</v>
      </c>
      <c r="N48">
        <v>22</v>
      </c>
    </row>
    <row r="49" spans="1:14">
      <c r="A49">
        <v>50</v>
      </c>
      <c r="B49">
        <v>2</v>
      </c>
      <c r="C49">
        <v>4</v>
      </c>
      <c r="F49">
        <v>50</v>
      </c>
      <c r="G49">
        <v>3</v>
      </c>
      <c r="H49">
        <v>8</v>
      </c>
      <c r="I49">
        <v>24</v>
      </c>
      <c r="J49">
        <v>21</v>
      </c>
      <c r="K49">
        <v>7</v>
      </c>
      <c r="L49">
        <v>14</v>
      </c>
      <c r="M49">
        <v>27</v>
      </c>
      <c r="N49">
        <v>35</v>
      </c>
    </row>
    <row r="50" spans="1:14">
      <c r="A50">
        <v>51</v>
      </c>
      <c r="B50">
        <v>4</v>
      </c>
      <c r="C50">
        <v>8</v>
      </c>
      <c r="F50">
        <v>51</v>
      </c>
      <c r="G50">
        <v>3</v>
      </c>
      <c r="H50">
        <v>7</v>
      </c>
      <c r="I50">
        <v>19</v>
      </c>
      <c r="J50">
        <v>21</v>
      </c>
      <c r="K50">
        <v>9</v>
      </c>
      <c r="L50">
        <v>19</v>
      </c>
      <c r="M50">
        <v>22</v>
      </c>
      <c r="N50">
        <v>23</v>
      </c>
    </row>
    <row r="51" spans="1:14">
      <c r="A51">
        <v>52</v>
      </c>
      <c r="B51">
        <v>9</v>
      </c>
      <c r="C51">
        <v>12</v>
      </c>
      <c r="F51">
        <v>52</v>
      </c>
      <c r="G51">
        <v>9</v>
      </c>
      <c r="H51">
        <v>5</v>
      </c>
      <c r="I51">
        <v>15</v>
      </c>
      <c r="J51">
        <v>26</v>
      </c>
      <c r="K51">
        <v>8</v>
      </c>
      <c r="L51">
        <v>11</v>
      </c>
      <c r="M51">
        <v>21</v>
      </c>
      <c r="N51">
        <v>30</v>
      </c>
    </row>
    <row r="52" spans="1:14">
      <c r="A52">
        <v>53</v>
      </c>
      <c r="B52">
        <v>8</v>
      </c>
      <c r="C52">
        <v>7</v>
      </c>
      <c r="F52">
        <v>53</v>
      </c>
      <c r="G52">
        <v>9</v>
      </c>
      <c r="H52">
        <v>9</v>
      </c>
      <c r="I52">
        <v>16</v>
      </c>
      <c r="J52">
        <v>32</v>
      </c>
      <c r="K52">
        <v>9</v>
      </c>
      <c r="L52">
        <v>19</v>
      </c>
      <c r="M52">
        <v>20</v>
      </c>
      <c r="N52">
        <v>22</v>
      </c>
    </row>
    <row r="53" spans="1:14">
      <c r="A53">
        <v>54</v>
      </c>
      <c r="B53">
        <v>5</v>
      </c>
      <c r="C53">
        <v>9</v>
      </c>
      <c r="F53">
        <v>54</v>
      </c>
      <c r="G53">
        <v>7</v>
      </c>
      <c r="H53">
        <v>7</v>
      </c>
      <c r="I53">
        <v>17</v>
      </c>
      <c r="J53">
        <v>25</v>
      </c>
      <c r="K53">
        <v>9</v>
      </c>
      <c r="L53">
        <v>11</v>
      </c>
      <c r="M53">
        <v>21</v>
      </c>
      <c r="N53">
        <v>18</v>
      </c>
    </row>
    <row r="54" spans="1:14">
      <c r="A54">
        <v>55</v>
      </c>
      <c r="B54">
        <v>8</v>
      </c>
      <c r="C54">
        <v>2</v>
      </c>
      <c r="F54">
        <v>55</v>
      </c>
      <c r="G54">
        <v>7</v>
      </c>
      <c r="H54">
        <v>14</v>
      </c>
      <c r="I54">
        <v>20</v>
      </c>
      <c r="J54">
        <v>21</v>
      </c>
      <c r="K54">
        <v>11</v>
      </c>
      <c r="L54">
        <v>19</v>
      </c>
      <c r="M54">
        <v>14</v>
      </c>
      <c r="N54">
        <v>24</v>
      </c>
    </row>
    <row r="55" spans="1:14">
      <c r="A55">
        <v>56</v>
      </c>
      <c r="B55">
        <v>3</v>
      </c>
      <c r="C55">
        <v>8</v>
      </c>
      <c r="F55">
        <v>56</v>
      </c>
      <c r="G55">
        <v>12</v>
      </c>
      <c r="H55">
        <v>7</v>
      </c>
      <c r="I55">
        <v>24</v>
      </c>
      <c r="J55">
        <v>16</v>
      </c>
      <c r="K55">
        <v>7</v>
      </c>
      <c r="L55">
        <v>17</v>
      </c>
      <c r="M55">
        <v>21</v>
      </c>
      <c r="N55">
        <v>14</v>
      </c>
    </row>
    <row r="56" spans="1:14">
      <c r="A56">
        <v>57</v>
      </c>
      <c r="B56">
        <v>10</v>
      </c>
      <c r="C56">
        <v>11</v>
      </c>
      <c r="F56">
        <v>57</v>
      </c>
      <c r="G56">
        <v>5</v>
      </c>
      <c r="H56">
        <v>13</v>
      </c>
      <c r="I56">
        <v>14</v>
      </c>
      <c r="J56">
        <v>23</v>
      </c>
      <c r="K56">
        <v>8</v>
      </c>
      <c r="L56">
        <v>10</v>
      </c>
      <c r="M56">
        <v>19</v>
      </c>
      <c r="N56">
        <v>18</v>
      </c>
    </row>
    <row r="57" spans="1:14">
      <c r="A57">
        <v>58</v>
      </c>
      <c r="B57">
        <v>12</v>
      </c>
      <c r="C57">
        <v>14</v>
      </c>
      <c r="F57">
        <v>58</v>
      </c>
      <c r="G57">
        <v>4</v>
      </c>
      <c r="H57">
        <v>6</v>
      </c>
      <c r="I57">
        <v>14</v>
      </c>
      <c r="J57">
        <v>28</v>
      </c>
      <c r="K57">
        <v>11</v>
      </c>
      <c r="L57">
        <v>16</v>
      </c>
      <c r="M57">
        <v>17</v>
      </c>
      <c r="N57">
        <v>11</v>
      </c>
    </row>
    <row r="58" spans="1:14">
      <c r="A58">
        <v>59</v>
      </c>
      <c r="B58">
        <v>5</v>
      </c>
      <c r="C58">
        <v>9</v>
      </c>
      <c r="F58">
        <v>59</v>
      </c>
      <c r="G58">
        <v>6</v>
      </c>
      <c r="H58">
        <v>6</v>
      </c>
      <c r="I58">
        <v>20</v>
      </c>
      <c r="J58">
        <v>23</v>
      </c>
      <c r="K58">
        <v>17</v>
      </c>
      <c r="L58">
        <v>16</v>
      </c>
      <c r="M58">
        <v>16</v>
      </c>
      <c r="N58">
        <v>7</v>
      </c>
    </row>
    <row r="59" spans="1:14">
      <c r="A59">
        <v>60</v>
      </c>
      <c r="B59">
        <v>10</v>
      </c>
      <c r="C59">
        <v>13</v>
      </c>
      <c r="F59">
        <v>60</v>
      </c>
      <c r="G59">
        <v>15</v>
      </c>
      <c r="H59">
        <v>10</v>
      </c>
      <c r="I59">
        <v>14</v>
      </c>
      <c r="J59">
        <v>14</v>
      </c>
      <c r="K59">
        <v>13</v>
      </c>
      <c r="L59">
        <v>13</v>
      </c>
      <c r="M59">
        <v>21</v>
      </c>
      <c r="N59">
        <v>5</v>
      </c>
    </row>
    <row r="60" spans="1:14">
      <c r="A60">
        <v>61</v>
      </c>
      <c r="B60">
        <v>3</v>
      </c>
      <c r="C60">
        <v>7</v>
      </c>
      <c r="F60">
        <v>61</v>
      </c>
      <c r="G60">
        <v>12</v>
      </c>
      <c r="H60">
        <v>8</v>
      </c>
      <c r="I60">
        <v>10</v>
      </c>
      <c r="J60">
        <v>12</v>
      </c>
      <c r="K60">
        <v>18</v>
      </c>
      <c r="L60">
        <v>27</v>
      </c>
      <c r="M60">
        <v>12</v>
      </c>
      <c r="N60">
        <v>10</v>
      </c>
    </row>
    <row r="61" spans="1:14">
      <c r="A61">
        <v>62</v>
      </c>
      <c r="B61">
        <v>9</v>
      </c>
      <c r="C61">
        <v>11</v>
      </c>
      <c r="F61">
        <v>62</v>
      </c>
      <c r="G61">
        <v>11</v>
      </c>
      <c r="H61">
        <v>15</v>
      </c>
      <c r="I61">
        <v>15</v>
      </c>
      <c r="J61">
        <v>14</v>
      </c>
      <c r="K61">
        <v>18</v>
      </c>
      <c r="L61">
        <v>17</v>
      </c>
      <c r="M61">
        <v>13</v>
      </c>
      <c r="N61">
        <v>9</v>
      </c>
    </row>
    <row r="62" spans="1:14">
      <c r="A62">
        <v>63</v>
      </c>
      <c r="B62">
        <v>15</v>
      </c>
      <c r="C62">
        <v>15</v>
      </c>
      <c r="F62">
        <v>63</v>
      </c>
      <c r="G62">
        <v>19</v>
      </c>
      <c r="H62">
        <v>10</v>
      </c>
      <c r="I62">
        <v>11</v>
      </c>
      <c r="J62">
        <v>10</v>
      </c>
      <c r="K62">
        <v>28</v>
      </c>
      <c r="L62">
        <v>22</v>
      </c>
      <c r="M62">
        <v>12</v>
      </c>
      <c r="N62">
        <v>3</v>
      </c>
    </row>
    <row r="63" spans="1:14">
      <c r="A63">
        <v>64</v>
      </c>
      <c r="B63">
        <v>14</v>
      </c>
      <c r="C63">
        <v>12</v>
      </c>
      <c r="F63">
        <v>64</v>
      </c>
      <c r="G63">
        <v>16</v>
      </c>
      <c r="H63">
        <v>10</v>
      </c>
      <c r="I63">
        <v>11</v>
      </c>
      <c r="J63">
        <v>15</v>
      </c>
      <c r="K63">
        <v>23</v>
      </c>
      <c r="L63">
        <v>17</v>
      </c>
      <c r="M63">
        <v>9</v>
      </c>
      <c r="N63">
        <v>3</v>
      </c>
    </row>
    <row r="64" spans="1:14">
      <c r="A64">
        <v>65</v>
      </c>
      <c r="B64">
        <v>14</v>
      </c>
      <c r="C64">
        <v>17</v>
      </c>
      <c r="F64">
        <v>65</v>
      </c>
      <c r="G64">
        <v>23</v>
      </c>
      <c r="H64">
        <v>20</v>
      </c>
      <c r="I64">
        <v>18</v>
      </c>
      <c r="J64">
        <v>18</v>
      </c>
      <c r="K64">
        <v>27</v>
      </c>
      <c r="L64">
        <v>20</v>
      </c>
      <c r="M64">
        <v>13</v>
      </c>
      <c r="N64">
        <v>9</v>
      </c>
    </row>
    <row r="65" spans="1:14">
      <c r="A65">
        <v>66</v>
      </c>
      <c r="B65">
        <v>14</v>
      </c>
      <c r="C65">
        <v>17</v>
      </c>
      <c r="F65">
        <v>66</v>
      </c>
      <c r="G65">
        <v>18</v>
      </c>
      <c r="H65">
        <v>17</v>
      </c>
      <c r="I65">
        <v>9</v>
      </c>
      <c r="J65">
        <v>9</v>
      </c>
      <c r="K65">
        <v>21</v>
      </c>
      <c r="L65">
        <v>13</v>
      </c>
      <c r="M65">
        <v>8</v>
      </c>
      <c r="N65">
        <v>4</v>
      </c>
    </row>
    <row r="66" spans="1:14">
      <c r="A66">
        <v>67</v>
      </c>
      <c r="B66">
        <v>16</v>
      </c>
      <c r="C66">
        <v>12</v>
      </c>
      <c r="F66">
        <v>67</v>
      </c>
      <c r="G66">
        <v>22</v>
      </c>
      <c r="H66">
        <v>16</v>
      </c>
      <c r="I66">
        <v>10</v>
      </c>
      <c r="J66">
        <v>4</v>
      </c>
      <c r="K66">
        <v>21</v>
      </c>
      <c r="L66">
        <v>17</v>
      </c>
      <c r="M66">
        <v>5</v>
      </c>
      <c r="N66">
        <v>7</v>
      </c>
    </row>
    <row r="67" spans="1:14">
      <c r="A67">
        <v>68</v>
      </c>
      <c r="B67">
        <v>12</v>
      </c>
      <c r="C67">
        <v>17</v>
      </c>
      <c r="F67">
        <v>68</v>
      </c>
      <c r="G67">
        <v>18</v>
      </c>
      <c r="H67">
        <v>11</v>
      </c>
      <c r="I67">
        <v>6</v>
      </c>
      <c r="J67">
        <v>5</v>
      </c>
      <c r="K67">
        <v>19</v>
      </c>
      <c r="L67">
        <v>17</v>
      </c>
      <c r="M67">
        <v>3</v>
      </c>
      <c r="N67">
        <v>7</v>
      </c>
    </row>
    <row r="68" spans="1:14">
      <c r="A68">
        <v>69</v>
      </c>
      <c r="B68">
        <v>13</v>
      </c>
      <c r="C68">
        <v>10</v>
      </c>
      <c r="F68">
        <v>69</v>
      </c>
      <c r="G68">
        <v>21</v>
      </c>
      <c r="H68">
        <v>10</v>
      </c>
      <c r="I68">
        <v>9</v>
      </c>
      <c r="J68">
        <v>8</v>
      </c>
      <c r="K68">
        <v>24</v>
      </c>
      <c r="L68">
        <v>13</v>
      </c>
      <c r="M68">
        <v>10</v>
      </c>
      <c r="N68">
        <v>2</v>
      </c>
    </row>
    <row r="69" spans="1:14">
      <c r="A69">
        <v>70</v>
      </c>
      <c r="B69">
        <v>15</v>
      </c>
      <c r="C69">
        <v>21</v>
      </c>
      <c r="F69">
        <v>70</v>
      </c>
      <c r="G69">
        <v>15</v>
      </c>
      <c r="H69">
        <v>6</v>
      </c>
      <c r="I69">
        <v>7</v>
      </c>
      <c r="J69">
        <v>6</v>
      </c>
      <c r="K69">
        <v>39</v>
      </c>
      <c r="L69">
        <v>11</v>
      </c>
      <c r="M69">
        <v>1</v>
      </c>
      <c r="N69">
        <v>1</v>
      </c>
    </row>
    <row r="70" spans="1:14">
      <c r="A70">
        <v>71</v>
      </c>
      <c r="B70">
        <v>21</v>
      </c>
      <c r="C70">
        <v>16</v>
      </c>
      <c r="F70">
        <v>71</v>
      </c>
      <c r="G70">
        <v>16</v>
      </c>
      <c r="H70">
        <v>9</v>
      </c>
      <c r="I70">
        <v>6</v>
      </c>
      <c r="J70">
        <v>5</v>
      </c>
      <c r="K70">
        <v>23</v>
      </c>
      <c r="L70">
        <v>9</v>
      </c>
      <c r="M70">
        <v>3</v>
      </c>
      <c r="N70">
        <v>2</v>
      </c>
    </row>
    <row r="71" spans="1:14">
      <c r="A71">
        <v>72</v>
      </c>
      <c r="B71">
        <v>18</v>
      </c>
      <c r="C71">
        <v>29</v>
      </c>
      <c r="F71">
        <v>72</v>
      </c>
      <c r="G71">
        <v>19</v>
      </c>
      <c r="H71">
        <v>8</v>
      </c>
      <c r="I71">
        <v>4</v>
      </c>
      <c r="J71">
        <v>4</v>
      </c>
      <c r="K71">
        <v>20</v>
      </c>
      <c r="L71">
        <v>9</v>
      </c>
      <c r="M71">
        <v>4</v>
      </c>
      <c r="N71">
        <v>3</v>
      </c>
    </row>
    <row r="72" spans="1:14">
      <c r="A72">
        <v>73</v>
      </c>
      <c r="B72">
        <v>21</v>
      </c>
      <c r="C72">
        <v>25</v>
      </c>
      <c r="F72">
        <v>73</v>
      </c>
      <c r="G72">
        <v>16</v>
      </c>
      <c r="H72">
        <v>9</v>
      </c>
      <c r="I72">
        <v>5</v>
      </c>
      <c r="J72">
        <v>4</v>
      </c>
      <c r="K72">
        <v>20</v>
      </c>
      <c r="L72">
        <v>12</v>
      </c>
      <c r="M72">
        <v>2</v>
      </c>
      <c r="N72">
        <v>1</v>
      </c>
    </row>
    <row r="73" spans="1:14">
      <c r="A73">
        <v>74</v>
      </c>
      <c r="B73">
        <v>11</v>
      </c>
      <c r="C73">
        <v>18</v>
      </c>
      <c r="F73">
        <v>74</v>
      </c>
      <c r="G73">
        <v>18</v>
      </c>
      <c r="H73">
        <v>7</v>
      </c>
      <c r="I73">
        <v>2</v>
      </c>
      <c r="J73">
        <v>3</v>
      </c>
      <c r="K73">
        <v>24</v>
      </c>
      <c r="L73">
        <v>8</v>
      </c>
      <c r="M73">
        <v>4</v>
      </c>
    </row>
    <row r="74" spans="1:14">
      <c r="A74">
        <v>75</v>
      </c>
      <c r="B74">
        <v>13</v>
      </c>
      <c r="C74">
        <v>15</v>
      </c>
      <c r="F74">
        <v>75</v>
      </c>
      <c r="G74">
        <v>16</v>
      </c>
      <c r="H74">
        <v>9</v>
      </c>
      <c r="I74">
        <v>3</v>
      </c>
      <c r="J74">
        <v>1</v>
      </c>
      <c r="K74">
        <v>18</v>
      </c>
      <c r="L74">
        <v>9</v>
      </c>
      <c r="M74">
        <v>4</v>
      </c>
    </row>
    <row r="75" spans="1:14">
      <c r="A75">
        <v>76</v>
      </c>
      <c r="B75">
        <v>18</v>
      </c>
      <c r="C75">
        <v>18</v>
      </c>
      <c r="F75">
        <v>76</v>
      </c>
      <c r="G75">
        <v>16</v>
      </c>
      <c r="H75">
        <v>7</v>
      </c>
      <c r="I75">
        <v>6</v>
      </c>
      <c r="J75">
        <v>1</v>
      </c>
      <c r="K75">
        <v>15</v>
      </c>
      <c r="L75">
        <v>7</v>
      </c>
      <c r="M75">
        <v>3</v>
      </c>
      <c r="N75">
        <v>1</v>
      </c>
    </row>
    <row r="76" spans="1:14">
      <c r="A76">
        <v>77</v>
      </c>
      <c r="B76">
        <v>15</v>
      </c>
      <c r="C76">
        <v>28</v>
      </c>
      <c r="F76">
        <v>77</v>
      </c>
      <c r="G76">
        <v>20</v>
      </c>
      <c r="H76">
        <v>8</v>
      </c>
      <c r="I76">
        <v>3</v>
      </c>
      <c r="J76">
        <v>1</v>
      </c>
      <c r="K76">
        <v>10</v>
      </c>
      <c r="L76">
        <v>4</v>
      </c>
      <c r="M76">
        <v>2</v>
      </c>
      <c r="N76">
        <v>1</v>
      </c>
    </row>
    <row r="77" spans="1:14">
      <c r="A77">
        <v>78</v>
      </c>
      <c r="B77">
        <v>7</v>
      </c>
      <c r="C77">
        <v>23</v>
      </c>
      <c r="F77">
        <v>78</v>
      </c>
      <c r="G77">
        <v>9</v>
      </c>
      <c r="H77">
        <v>7</v>
      </c>
      <c r="J77">
        <v>1</v>
      </c>
      <c r="K77">
        <v>14</v>
      </c>
      <c r="L77">
        <v>2</v>
      </c>
      <c r="M77">
        <v>1</v>
      </c>
    </row>
    <row r="78" spans="1:14">
      <c r="A78">
        <v>79</v>
      </c>
      <c r="B78">
        <v>12</v>
      </c>
      <c r="C78">
        <v>17</v>
      </c>
      <c r="F78">
        <v>79</v>
      </c>
      <c r="G78">
        <v>12</v>
      </c>
      <c r="H78">
        <v>7</v>
      </c>
      <c r="I78">
        <v>1</v>
      </c>
      <c r="J78">
        <v>1</v>
      </c>
      <c r="K78">
        <v>13</v>
      </c>
      <c r="L78">
        <v>8</v>
      </c>
    </row>
    <row r="79" spans="1:14">
      <c r="A79">
        <v>80</v>
      </c>
      <c r="B79">
        <v>15</v>
      </c>
      <c r="C79">
        <v>24</v>
      </c>
      <c r="F79">
        <v>80</v>
      </c>
      <c r="G79">
        <v>8</v>
      </c>
      <c r="H79">
        <v>2</v>
      </c>
      <c r="I79">
        <v>1</v>
      </c>
      <c r="J79">
        <v>1</v>
      </c>
      <c r="K79">
        <v>14</v>
      </c>
      <c r="L79">
        <v>2</v>
      </c>
    </row>
    <row r="80" spans="1:14">
      <c r="A80">
        <v>81</v>
      </c>
      <c r="B80">
        <v>11</v>
      </c>
      <c r="C80">
        <v>24</v>
      </c>
      <c r="F80">
        <v>81</v>
      </c>
      <c r="G80">
        <v>9</v>
      </c>
      <c r="H80">
        <v>10</v>
      </c>
      <c r="I80">
        <v>1</v>
      </c>
      <c r="J80">
        <v>1</v>
      </c>
      <c r="K80">
        <v>14</v>
      </c>
      <c r="L80">
        <v>4</v>
      </c>
      <c r="M80">
        <v>1</v>
      </c>
    </row>
    <row r="81" spans="1:13">
      <c r="A81">
        <v>82</v>
      </c>
      <c r="B81">
        <v>8</v>
      </c>
      <c r="C81">
        <v>24</v>
      </c>
      <c r="F81">
        <v>82</v>
      </c>
      <c r="G81">
        <v>8</v>
      </c>
      <c r="H81">
        <v>1</v>
      </c>
      <c r="I81">
        <v>1</v>
      </c>
      <c r="J81">
        <v>1</v>
      </c>
      <c r="K81">
        <v>14</v>
      </c>
      <c r="L81">
        <v>1</v>
      </c>
      <c r="M81">
        <v>1</v>
      </c>
    </row>
    <row r="82" spans="1:13">
      <c r="A82">
        <v>83</v>
      </c>
      <c r="B82">
        <v>11</v>
      </c>
      <c r="C82">
        <v>21</v>
      </c>
      <c r="F82">
        <v>83</v>
      </c>
      <c r="G82">
        <v>3</v>
      </c>
      <c r="H82">
        <v>2</v>
      </c>
      <c r="K82">
        <v>10</v>
      </c>
      <c r="M82">
        <v>1</v>
      </c>
    </row>
    <row r="83" spans="1:13">
      <c r="A83">
        <v>84</v>
      </c>
      <c r="B83">
        <v>10</v>
      </c>
      <c r="C83">
        <v>20</v>
      </c>
      <c r="F83">
        <v>84</v>
      </c>
      <c r="G83">
        <v>5</v>
      </c>
      <c r="H83">
        <v>2</v>
      </c>
      <c r="K83">
        <v>7</v>
      </c>
      <c r="M83">
        <v>1</v>
      </c>
    </row>
    <row r="84" spans="1:13">
      <c r="A84">
        <v>85</v>
      </c>
      <c r="B84">
        <v>14</v>
      </c>
      <c r="C84">
        <v>20</v>
      </c>
      <c r="F84">
        <v>85</v>
      </c>
      <c r="G84">
        <v>5</v>
      </c>
      <c r="H84">
        <v>5</v>
      </c>
      <c r="I84">
        <v>1</v>
      </c>
      <c r="K84">
        <v>6</v>
      </c>
      <c r="L84">
        <v>1</v>
      </c>
    </row>
    <row r="85" spans="1:13">
      <c r="A85">
        <v>86</v>
      </c>
      <c r="B85">
        <v>8</v>
      </c>
      <c r="C85">
        <v>18</v>
      </c>
      <c r="F85">
        <v>86</v>
      </c>
      <c r="G85">
        <v>6</v>
      </c>
      <c r="K85">
        <v>6</v>
      </c>
      <c r="L85">
        <v>1</v>
      </c>
    </row>
    <row r="86" spans="1:13">
      <c r="A86">
        <v>87</v>
      </c>
      <c r="B86">
        <v>4</v>
      </c>
      <c r="C86">
        <v>11</v>
      </c>
      <c r="F86">
        <v>87</v>
      </c>
      <c r="G86">
        <v>1</v>
      </c>
      <c r="K86">
        <v>2</v>
      </c>
    </row>
    <row r="87" spans="1:13">
      <c r="A87">
        <v>88</v>
      </c>
      <c r="B87">
        <v>11</v>
      </c>
      <c r="C87">
        <v>10</v>
      </c>
      <c r="F87">
        <v>88</v>
      </c>
      <c r="G87">
        <v>5</v>
      </c>
      <c r="K87">
        <v>2</v>
      </c>
    </row>
    <row r="88" spans="1:13">
      <c r="A88">
        <v>89</v>
      </c>
      <c r="B88">
        <v>3</v>
      </c>
      <c r="C88">
        <v>13</v>
      </c>
      <c r="F88">
        <v>89</v>
      </c>
      <c r="G88">
        <v>1</v>
      </c>
      <c r="K88">
        <v>1</v>
      </c>
      <c r="L88">
        <v>1</v>
      </c>
    </row>
    <row r="89" spans="1:13">
      <c r="A89">
        <v>90</v>
      </c>
      <c r="B89">
        <v>1</v>
      </c>
      <c r="C89">
        <v>7</v>
      </c>
      <c r="F89">
        <v>90</v>
      </c>
      <c r="G89">
        <v>1</v>
      </c>
      <c r="K89">
        <v>2</v>
      </c>
    </row>
    <row r="90" spans="1:13">
      <c r="A90">
        <v>91</v>
      </c>
      <c r="B90">
        <v>5</v>
      </c>
      <c r="C90">
        <v>13</v>
      </c>
      <c r="F90">
        <v>91</v>
      </c>
      <c r="G90">
        <v>1</v>
      </c>
      <c r="K90">
        <v>1</v>
      </c>
    </row>
    <row r="91" spans="1:13">
      <c r="A91">
        <v>92</v>
      </c>
      <c r="B91">
        <v>5</v>
      </c>
      <c r="C91">
        <v>8</v>
      </c>
      <c r="F91">
        <v>92</v>
      </c>
      <c r="K91">
        <v>2</v>
      </c>
      <c r="L91">
        <v>1</v>
      </c>
    </row>
    <row r="92" spans="1:13">
      <c r="A92">
        <v>93</v>
      </c>
      <c r="B92">
        <v>0</v>
      </c>
      <c r="C92">
        <v>5</v>
      </c>
      <c r="F92">
        <v>93</v>
      </c>
      <c r="M92">
        <v>1</v>
      </c>
    </row>
    <row r="93" spans="1:13">
      <c r="A93">
        <v>94</v>
      </c>
      <c r="B93">
        <v>1</v>
      </c>
      <c r="C93">
        <v>4</v>
      </c>
      <c r="F93">
        <v>94</v>
      </c>
      <c r="G93">
        <v>1</v>
      </c>
    </row>
    <row r="94" spans="1:13">
      <c r="A94">
        <v>95</v>
      </c>
      <c r="B94">
        <v>2</v>
      </c>
      <c r="C94">
        <v>0</v>
      </c>
      <c r="F94" s="58">
        <v>95</v>
      </c>
    </row>
    <row r="95" spans="1:13">
      <c r="A95">
        <v>96</v>
      </c>
      <c r="B95">
        <v>2</v>
      </c>
      <c r="C95">
        <v>0</v>
      </c>
      <c r="F95">
        <v>96</v>
      </c>
      <c r="G95">
        <v>1</v>
      </c>
    </row>
    <row r="96" spans="1:13">
      <c r="A96">
        <v>97</v>
      </c>
      <c r="B96">
        <v>0</v>
      </c>
      <c r="C96">
        <v>1</v>
      </c>
      <c r="F96">
        <v>97</v>
      </c>
      <c r="L96">
        <v>1</v>
      </c>
    </row>
    <row r="97" spans="1:6">
      <c r="A97">
        <v>98</v>
      </c>
      <c r="B97">
        <v>0</v>
      </c>
      <c r="C97">
        <v>1</v>
      </c>
      <c r="F97" s="58">
        <v>98</v>
      </c>
    </row>
    <row r="98" spans="1:6">
      <c r="A98" s="58">
        <v>99</v>
      </c>
      <c r="B98">
        <v>0</v>
      </c>
      <c r="C98">
        <v>0</v>
      </c>
      <c r="F98" s="58">
        <v>99</v>
      </c>
    </row>
    <row r="99" spans="1:6">
      <c r="A99" s="58">
        <v>100</v>
      </c>
      <c r="B99">
        <v>0</v>
      </c>
      <c r="C99">
        <v>0</v>
      </c>
      <c r="F99" s="58">
        <v>100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"/>
  <sheetViews>
    <sheetView workbookViewId="0">
      <selection activeCell="N18" sqref="N18"/>
    </sheetView>
  </sheetViews>
  <sheetFormatPr defaultRowHeight="15"/>
  <cols>
    <col min="3" max="3" width="10" bestFit="1" customWidth="1"/>
    <col min="4" max="4" width="6.5703125" bestFit="1" customWidth="1"/>
    <col min="5" max="5" width="10.42578125" bestFit="1" customWidth="1"/>
    <col min="6" max="7" width="6.5703125" bestFit="1" customWidth="1"/>
  </cols>
  <sheetData>
    <row r="1" spans="1:23" s="58" customFormat="1">
      <c r="C1" s="58" t="s">
        <v>354</v>
      </c>
      <c r="N1" s="58" t="s">
        <v>355</v>
      </c>
    </row>
    <row r="2" spans="1:23" s="58" customFormat="1">
      <c r="C2" s="58" t="s">
        <v>105</v>
      </c>
      <c r="H2" s="58" t="s">
        <v>106</v>
      </c>
      <c r="N2" s="58" t="str">
        <f>C2</f>
        <v>Male</v>
      </c>
      <c r="S2" s="58" t="str">
        <f t="shared" ref="O2:W3" si="0">H2</f>
        <v>Female</v>
      </c>
    </row>
    <row r="3" spans="1:23">
      <c r="A3" s="1" t="s">
        <v>57</v>
      </c>
      <c r="B3" s="1" t="s">
        <v>58</v>
      </c>
      <c r="C3" t="s">
        <v>258</v>
      </c>
      <c r="D3" t="s">
        <v>259</v>
      </c>
      <c r="E3" t="s">
        <v>260</v>
      </c>
      <c r="F3" t="s">
        <v>48</v>
      </c>
      <c r="G3" t="s">
        <v>261</v>
      </c>
      <c r="H3" t="s">
        <v>258</v>
      </c>
      <c r="I3" t="s">
        <v>259</v>
      </c>
      <c r="J3" t="s">
        <v>260</v>
      </c>
      <c r="K3" t="s">
        <v>48</v>
      </c>
      <c r="L3" t="s">
        <v>261</v>
      </c>
      <c r="N3" s="58" t="str">
        <f>C3</f>
        <v>Sedentary</v>
      </c>
      <c r="O3" s="58" t="str">
        <f t="shared" si="0"/>
        <v>Barely</v>
      </c>
      <c r="P3" s="58" t="str">
        <f t="shared" si="0"/>
        <v>Somewhat</v>
      </c>
      <c r="Q3" s="58" t="str">
        <f t="shared" si="0"/>
        <v>Active</v>
      </c>
      <c r="R3" s="58" t="str">
        <f t="shared" si="0"/>
        <v>Highly</v>
      </c>
      <c r="S3" s="58" t="str">
        <f t="shared" si="0"/>
        <v>Sedentary</v>
      </c>
      <c r="T3" s="58" t="str">
        <f t="shared" si="0"/>
        <v>Barely</v>
      </c>
      <c r="U3" s="58" t="str">
        <f t="shared" si="0"/>
        <v>Somewhat</v>
      </c>
      <c r="V3" s="58" t="str">
        <f t="shared" si="0"/>
        <v>Active</v>
      </c>
      <c r="W3" s="58" t="str">
        <f t="shared" si="0"/>
        <v>Highly</v>
      </c>
    </row>
    <row r="4" spans="1:23">
      <c r="A4" s="1">
        <v>1</v>
      </c>
      <c r="B4" s="1">
        <v>5</v>
      </c>
      <c r="C4">
        <f>'Stata Clipboard'!B4</f>
        <v>2</v>
      </c>
      <c r="D4">
        <f>'Stata Clipboard'!G4</f>
        <v>24</v>
      </c>
      <c r="E4" s="58">
        <f>'Stata Clipboard'!H4</f>
        <v>27</v>
      </c>
      <c r="F4" s="58">
        <f>'Stata Clipboard'!I4</f>
        <v>12</v>
      </c>
      <c r="G4" s="58">
        <f>'Stata Clipboard'!J4</f>
        <v>4</v>
      </c>
      <c r="H4">
        <f>'Stata Clipboard'!C4</f>
        <v>3</v>
      </c>
      <c r="I4">
        <f>'Stata Clipboard'!K4</f>
        <v>19</v>
      </c>
      <c r="J4" s="58">
        <f>'Stata Clipboard'!L4</f>
        <v>24</v>
      </c>
      <c r="K4" s="58">
        <f>'Stata Clipboard'!M4</f>
        <v>16</v>
      </c>
      <c r="L4" s="58">
        <f>'Stata Clipboard'!N4</f>
        <v>4</v>
      </c>
      <c r="N4">
        <v>2</v>
      </c>
      <c r="O4">
        <v>1</v>
      </c>
      <c r="P4">
        <v>19</v>
      </c>
      <c r="Q4">
        <v>41</v>
      </c>
      <c r="R4">
        <v>6</v>
      </c>
      <c r="S4">
        <v>3</v>
      </c>
      <c r="T4">
        <v>3</v>
      </c>
      <c r="U4">
        <v>13</v>
      </c>
      <c r="V4">
        <v>41</v>
      </c>
      <c r="W4">
        <v>6</v>
      </c>
    </row>
    <row r="5" spans="1:23">
      <c r="A5" s="1">
        <v>2</v>
      </c>
      <c r="B5" s="1">
        <v>6</v>
      </c>
      <c r="C5" s="58">
        <f>'Stata Clipboard'!B5</f>
        <v>2</v>
      </c>
      <c r="D5" s="58">
        <f>'Stata Clipboard'!G5</f>
        <v>19</v>
      </c>
      <c r="E5" s="58">
        <f>'Stata Clipboard'!H5</f>
        <v>26</v>
      </c>
      <c r="F5" s="58">
        <f>'Stata Clipboard'!I5</f>
        <v>18</v>
      </c>
      <c r="G5" s="58">
        <f>'Stata Clipboard'!J5</f>
        <v>1</v>
      </c>
      <c r="H5" s="58">
        <f>'Stata Clipboard'!C5</f>
        <v>1</v>
      </c>
      <c r="I5" s="58">
        <f>'Stata Clipboard'!K5</f>
        <v>13</v>
      </c>
      <c r="J5" s="58">
        <f>'Stata Clipboard'!L5</f>
        <v>30</v>
      </c>
      <c r="K5" s="58">
        <f>'Stata Clipboard'!M5</f>
        <v>12</v>
      </c>
      <c r="L5" s="58">
        <f>'Stata Clipboard'!N5</f>
        <v>1</v>
      </c>
      <c r="N5">
        <v>2</v>
      </c>
      <c r="O5">
        <v>4</v>
      </c>
      <c r="P5">
        <v>12</v>
      </c>
      <c r="Q5">
        <v>47</v>
      </c>
      <c r="R5">
        <v>1</v>
      </c>
      <c r="S5">
        <v>1</v>
      </c>
      <c r="T5">
        <v>2</v>
      </c>
      <c r="U5">
        <v>8</v>
      </c>
      <c r="V5">
        <v>43</v>
      </c>
      <c r="W5">
        <v>3</v>
      </c>
    </row>
    <row r="6" spans="1:23">
      <c r="A6" s="1">
        <v>3</v>
      </c>
      <c r="B6" s="1">
        <v>7</v>
      </c>
      <c r="C6" s="58">
        <f>'Stata Clipboard'!B6</f>
        <v>0</v>
      </c>
      <c r="D6" s="58">
        <f>'Stata Clipboard'!G6</f>
        <v>21</v>
      </c>
      <c r="E6" s="58">
        <f>'Stata Clipboard'!H6</f>
        <v>16</v>
      </c>
      <c r="F6" s="58">
        <f>'Stata Clipboard'!I6</f>
        <v>16</v>
      </c>
      <c r="G6" s="58">
        <f>'Stata Clipboard'!J6</f>
        <v>4</v>
      </c>
      <c r="H6" s="58">
        <f>'Stata Clipboard'!C6</f>
        <v>0</v>
      </c>
      <c r="I6" s="58">
        <f>'Stata Clipboard'!K6</f>
        <v>17</v>
      </c>
      <c r="J6" s="58">
        <f>'Stata Clipboard'!L6</f>
        <v>29</v>
      </c>
      <c r="K6" s="58">
        <f>'Stata Clipboard'!M6</f>
        <v>13</v>
      </c>
      <c r="L6" s="58">
        <f>'Stata Clipboard'!N6</f>
        <v>2</v>
      </c>
      <c r="N6">
        <v>0</v>
      </c>
      <c r="O6">
        <v>2</v>
      </c>
      <c r="P6">
        <v>12</v>
      </c>
      <c r="Q6">
        <v>36</v>
      </c>
      <c r="R6">
        <v>7</v>
      </c>
      <c r="S6">
        <v>0</v>
      </c>
      <c r="T6">
        <v>1</v>
      </c>
      <c r="U6">
        <v>12</v>
      </c>
      <c r="V6">
        <v>45</v>
      </c>
      <c r="W6">
        <v>3</v>
      </c>
    </row>
    <row r="7" spans="1:23">
      <c r="A7" s="1">
        <v>4</v>
      </c>
      <c r="B7" s="1">
        <v>8</v>
      </c>
      <c r="C7" s="58">
        <f>'Stata Clipboard'!B7</f>
        <v>1</v>
      </c>
      <c r="D7" s="58">
        <f>'Stata Clipboard'!G7</f>
        <v>24</v>
      </c>
      <c r="E7" s="58">
        <f>'Stata Clipboard'!H7</f>
        <v>25</v>
      </c>
      <c r="F7" s="58">
        <f>'Stata Clipboard'!I7</f>
        <v>12</v>
      </c>
      <c r="G7" s="58">
        <f>'Stata Clipboard'!J7</f>
        <v>3</v>
      </c>
      <c r="H7" s="58">
        <f>'Stata Clipboard'!C7</f>
        <v>0</v>
      </c>
      <c r="I7" s="58">
        <f>'Stata Clipboard'!K7</f>
        <v>28</v>
      </c>
      <c r="J7" s="58">
        <f>'Stata Clipboard'!L7</f>
        <v>29</v>
      </c>
      <c r="K7" s="58">
        <f>'Stata Clipboard'!M7</f>
        <v>10</v>
      </c>
      <c r="L7" s="58">
        <f>'Stata Clipboard'!N7</f>
        <v>2</v>
      </c>
      <c r="N7">
        <v>1</v>
      </c>
      <c r="O7">
        <v>3</v>
      </c>
      <c r="P7">
        <v>14</v>
      </c>
      <c r="Q7">
        <v>44</v>
      </c>
      <c r="R7">
        <v>3</v>
      </c>
      <c r="S7">
        <v>0</v>
      </c>
      <c r="T7">
        <v>1</v>
      </c>
      <c r="U7">
        <v>19</v>
      </c>
      <c r="V7">
        <v>44</v>
      </c>
      <c r="W7">
        <v>5</v>
      </c>
    </row>
    <row r="8" spans="1:23">
      <c r="A8" s="1">
        <v>5</v>
      </c>
      <c r="B8" s="1">
        <v>9</v>
      </c>
      <c r="C8" s="58">
        <f>'Stata Clipboard'!B8</f>
        <v>3</v>
      </c>
      <c r="D8" s="58">
        <f>'Stata Clipboard'!G8</f>
        <v>15</v>
      </c>
      <c r="E8" s="58">
        <f>'Stata Clipboard'!H8</f>
        <v>19</v>
      </c>
      <c r="F8" s="58">
        <f>'Stata Clipboard'!I8</f>
        <v>14</v>
      </c>
      <c r="G8" s="58">
        <f>'Stata Clipboard'!J8</f>
        <v>4</v>
      </c>
      <c r="H8" s="58">
        <f>'Stata Clipboard'!C8</f>
        <v>3</v>
      </c>
      <c r="I8" s="58">
        <f>'Stata Clipboard'!K8</f>
        <v>14</v>
      </c>
      <c r="J8" s="58">
        <f>'Stata Clipboard'!L8</f>
        <v>26</v>
      </c>
      <c r="K8" s="58">
        <f>'Stata Clipboard'!M8</f>
        <v>14</v>
      </c>
      <c r="L8" s="58">
        <f>'Stata Clipboard'!N8</f>
        <v>5</v>
      </c>
      <c r="N8">
        <v>3</v>
      </c>
      <c r="O8">
        <v>7</v>
      </c>
      <c r="P8">
        <v>6</v>
      </c>
      <c r="Q8">
        <v>35</v>
      </c>
      <c r="R8">
        <v>4</v>
      </c>
      <c r="S8">
        <v>3</v>
      </c>
      <c r="T8">
        <v>1</v>
      </c>
      <c r="U8">
        <v>11</v>
      </c>
      <c r="V8">
        <v>40</v>
      </c>
      <c r="W8">
        <v>7</v>
      </c>
    </row>
    <row r="9" spans="1:23">
      <c r="A9" s="1">
        <v>6</v>
      </c>
      <c r="B9" s="1">
        <v>10</v>
      </c>
      <c r="C9" s="58">
        <f>'Stata Clipboard'!B9</f>
        <v>3</v>
      </c>
      <c r="D9" s="58">
        <f>'Stata Clipboard'!G9</f>
        <v>17</v>
      </c>
      <c r="E9" s="58">
        <f>'Stata Clipboard'!H9</f>
        <v>24</v>
      </c>
      <c r="F9" s="58">
        <f>'Stata Clipboard'!I9</f>
        <v>12</v>
      </c>
      <c r="G9" s="58">
        <f>'Stata Clipboard'!J9</f>
        <v>1</v>
      </c>
      <c r="H9" s="58">
        <f>'Stata Clipboard'!C9</f>
        <v>1</v>
      </c>
      <c r="I9" s="58">
        <f>'Stata Clipboard'!K9</f>
        <v>19</v>
      </c>
      <c r="J9" s="58">
        <f>'Stata Clipboard'!L9</f>
        <v>31</v>
      </c>
      <c r="K9" s="58">
        <f>'Stata Clipboard'!M9</f>
        <v>6</v>
      </c>
      <c r="L9" s="58">
        <f>'Stata Clipboard'!N9</f>
        <v>3</v>
      </c>
      <c r="N9">
        <v>3</v>
      </c>
      <c r="O9">
        <v>3</v>
      </c>
      <c r="P9">
        <v>9</v>
      </c>
      <c r="Q9">
        <v>40</v>
      </c>
      <c r="R9">
        <v>2</v>
      </c>
      <c r="S9">
        <v>1</v>
      </c>
      <c r="T9">
        <v>4</v>
      </c>
      <c r="U9">
        <v>13</v>
      </c>
      <c r="V9">
        <v>39</v>
      </c>
      <c r="W9">
        <v>3</v>
      </c>
    </row>
    <row r="10" spans="1:23">
      <c r="A10" s="1">
        <v>7</v>
      </c>
      <c r="B10" s="1">
        <v>11</v>
      </c>
      <c r="C10" s="58">
        <f>'Stata Clipboard'!B10</f>
        <v>3</v>
      </c>
      <c r="D10" s="58">
        <f>'Stata Clipboard'!G10</f>
        <v>18</v>
      </c>
      <c r="E10" s="58">
        <f>'Stata Clipboard'!H10</f>
        <v>18</v>
      </c>
      <c r="F10" s="58">
        <f>'Stata Clipboard'!I10</f>
        <v>12</v>
      </c>
      <c r="G10" s="58">
        <f>'Stata Clipboard'!J10</f>
        <v>6</v>
      </c>
      <c r="H10" s="58">
        <f>'Stata Clipboard'!C10</f>
        <v>2</v>
      </c>
      <c r="I10" s="58">
        <f>'Stata Clipboard'!K10</f>
        <v>24</v>
      </c>
      <c r="J10" s="58">
        <f>'Stata Clipboard'!L10</f>
        <v>34</v>
      </c>
      <c r="K10" s="58">
        <f>'Stata Clipboard'!M10</f>
        <v>7</v>
      </c>
      <c r="L10" s="58">
        <f>'Stata Clipboard'!N10</f>
        <v>6</v>
      </c>
      <c r="N10">
        <v>3</v>
      </c>
      <c r="O10">
        <v>7</v>
      </c>
      <c r="P10">
        <v>8</v>
      </c>
      <c r="Q10">
        <v>30</v>
      </c>
      <c r="R10">
        <v>9</v>
      </c>
      <c r="S10">
        <v>2</v>
      </c>
      <c r="T10">
        <v>3</v>
      </c>
      <c r="U10">
        <v>11</v>
      </c>
      <c r="V10">
        <v>51</v>
      </c>
      <c r="W10">
        <v>6</v>
      </c>
    </row>
    <row r="11" spans="1:23">
      <c r="A11" s="1">
        <v>8</v>
      </c>
      <c r="B11" s="1">
        <v>12</v>
      </c>
      <c r="C11" s="58">
        <f>'Stata Clipboard'!B11</f>
        <v>5</v>
      </c>
      <c r="D11" s="58">
        <f>'Stata Clipboard'!G11</f>
        <v>18</v>
      </c>
      <c r="E11" s="58">
        <f>'Stata Clipboard'!H11</f>
        <v>31</v>
      </c>
      <c r="F11" s="58">
        <f>'Stata Clipboard'!I11</f>
        <v>8</v>
      </c>
      <c r="G11" s="58">
        <f>'Stata Clipboard'!J11</f>
        <v>5</v>
      </c>
      <c r="H11" s="58">
        <f>'Stata Clipboard'!C11</f>
        <v>2</v>
      </c>
      <c r="I11" s="58">
        <f>'Stata Clipboard'!K11</f>
        <v>18</v>
      </c>
      <c r="J11" s="58">
        <f>'Stata Clipboard'!L11</f>
        <v>29</v>
      </c>
      <c r="K11" s="58">
        <f>'Stata Clipboard'!M11</f>
        <v>13</v>
      </c>
      <c r="L11" s="58">
        <f>'Stata Clipboard'!N11</f>
        <v>1</v>
      </c>
      <c r="N11">
        <v>5</v>
      </c>
      <c r="O11">
        <v>6</v>
      </c>
      <c r="P11">
        <v>9</v>
      </c>
      <c r="Q11">
        <v>41</v>
      </c>
      <c r="R11">
        <v>6</v>
      </c>
      <c r="S11">
        <v>2</v>
      </c>
      <c r="T11">
        <v>4</v>
      </c>
      <c r="U11">
        <v>7</v>
      </c>
      <c r="V11">
        <v>48</v>
      </c>
      <c r="W11">
        <v>2</v>
      </c>
    </row>
    <row r="12" spans="1:23">
      <c r="A12" s="1">
        <v>9</v>
      </c>
      <c r="B12" s="1">
        <v>13</v>
      </c>
      <c r="C12" s="58">
        <f>'Stata Clipboard'!B12</f>
        <v>2</v>
      </c>
      <c r="D12" s="58">
        <f>'Stata Clipboard'!G12</f>
        <v>11</v>
      </c>
      <c r="E12" s="58">
        <f>'Stata Clipboard'!H12</f>
        <v>24</v>
      </c>
      <c r="F12" s="58">
        <f>'Stata Clipboard'!I12</f>
        <v>6</v>
      </c>
      <c r="G12" s="58">
        <f>'Stata Clipboard'!J12</f>
        <v>2</v>
      </c>
      <c r="H12" s="58">
        <f>'Stata Clipboard'!C12</f>
        <v>0</v>
      </c>
      <c r="I12" s="58">
        <f>'Stata Clipboard'!K12</f>
        <v>34</v>
      </c>
      <c r="J12" s="58">
        <f>'Stata Clipboard'!L12</f>
        <v>24</v>
      </c>
      <c r="K12" s="58">
        <f>'Stata Clipboard'!M12</f>
        <v>4</v>
      </c>
      <c r="L12" s="58">
        <f>'Stata Clipboard'!N12</f>
        <v>0</v>
      </c>
      <c r="N12">
        <v>2</v>
      </c>
      <c r="O12">
        <v>4</v>
      </c>
      <c r="P12">
        <v>2</v>
      </c>
      <c r="Q12">
        <v>33</v>
      </c>
      <c r="R12">
        <v>4</v>
      </c>
      <c r="S12">
        <v>0</v>
      </c>
      <c r="T12">
        <v>7</v>
      </c>
      <c r="U12">
        <v>20</v>
      </c>
      <c r="V12">
        <v>34</v>
      </c>
      <c r="W12">
        <v>1</v>
      </c>
    </row>
    <row r="13" spans="1:23">
      <c r="A13" s="1">
        <v>10</v>
      </c>
      <c r="B13" s="1">
        <v>14</v>
      </c>
      <c r="C13" s="58">
        <f>'Stata Clipboard'!B13</f>
        <v>3</v>
      </c>
      <c r="D13" s="58">
        <f>'Stata Clipboard'!G13</f>
        <v>18</v>
      </c>
      <c r="E13" s="58">
        <f>'Stata Clipboard'!H13</f>
        <v>17</v>
      </c>
      <c r="F13" s="58">
        <f>'Stata Clipboard'!I13</f>
        <v>7</v>
      </c>
      <c r="G13" s="58">
        <f>'Stata Clipboard'!J13</f>
        <v>6</v>
      </c>
      <c r="H13" s="58">
        <f>'Stata Clipboard'!C13</f>
        <v>5</v>
      </c>
      <c r="I13" s="58">
        <f>'Stata Clipboard'!K13</f>
        <v>20</v>
      </c>
      <c r="J13" s="58">
        <f>'Stata Clipboard'!L13</f>
        <v>13</v>
      </c>
      <c r="K13" s="58">
        <f>'Stata Clipboard'!M13</f>
        <v>6</v>
      </c>
      <c r="L13" s="58">
        <f>'Stata Clipboard'!N13</f>
        <v>1</v>
      </c>
      <c r="N13">
        <v>3</v>
      </c>
      <c r="O13">
        <v>7</v>
      </c>
      <c r="P13">
        <v>10</v>
      </c>
      <c r="Q13">
        <v>25</v>
      </c>
      <c r="R13">
        <v>6</v>
      </c>
      <c r="S13">
        <v>5</v>
      </c>
      <c r="T13">
        <v>9</v>
      </c>
      <c r="U13">
        <v>9</v>
      </c>
      <c r="V13">
        <v>21</v>
      </c>
      <c r="W13">
        <v>1</v>
      </c>
    </row>
    <row r="14" spans="1:23">
      <c r="A14" s="1">
        <v>11</v>
      </c>
      <c r="B14" s="1">
        <v>15</v>
      </c>
      <c r="C14" s="58">
        <f>'Stata Clipboard'!B14</f>
        <v>4</v>
      </c>
      <c r="D14" s="58">
        <f>'Stata Clipboard'!G14</f>
        <v>21</v>
      </c>
      <c r="E14" s="58">
        <f>'Stata Clipboard'!H14</f>
        <v>23</v>
      </c>
      <c r="F14" s="58">
        <f>'Stata Clipboard'!I14</f>
        <v>7</v>
      </c>
      <c r="G14" s="58">
        <f>'Stata Clipboard'!J14</f>
        <v>2</v>
      </c>
      <c r="H14" s="58">
        <f>'Stata Clipboard'!C14</f>
        <v>2</v>
      </c>
      <c r="I14" s="58">
        <f>'Stata Clipboard'!K14</f>
        <v>21</v>
      </c>
      <c r="J14" s="58">
        <f>'Stata Clipboard'!L14</f>
        <v>13</v>
      </c>
      <c r="K14" s="58">
        <f>'Stata Clipboard'!M14</f>
        <v>4</v>
      </c>
      <c r="L14" s="58">
        <f>'Stata Clipboard'!N14</f>
        <v>0</v>
      </c>
      <c r="N14">
        <v>4</v>
      </c>
      <c r="O14">
        <v>3</v>
      </c>
      <c r="P14">
        <v>14</v>
      </c>
      <c r="Q14">
        <v>34</v>
      </c>
      <c r="R14">
        <v>2</v>
      </c>
      <c r="S14">
        <v>2</v>
      </c>
      <c r="T14">
        <v>7</v>
      </c>
      <c r="U14">
        <v>9</v>
      </c>
      <c r="V14">
        <v>21</v>
      </c>
      <c r="W14">
        <v>1</v>
      </c>
    </row>
    <row r="15" spans="1:23">
      <c r="A15" s="1">
        <v>12</v>
      </c>
      <c r="B15" s="1">
        <v>16</v>
      </c>
      <c r="C15" s="58">
        <f>'Stata Clipboard'!B15</f>
        <v>4</v>
      </c>
      <c r="D15" s="58">
        <f>'Stata Clipboard'!G15</f>
        <v>17</v>
      </c>
      <c r="E15" s="58">
        <f>'Stata Clipboard'!H15</f>
        <v>21</v>
      </c>
      <c r="F15" s="58">
        <f>'Stata Clipboard'!I15</f>
        <v>5</v>
      </c>
      <c r="G15" s="58">
        <f>'Stata Clipboard'!J15</f>
        <v>8</v>
      </c>
      <c r="H15" s="58">
        <f>'Stata Clipboard'!C15</f>
        <v>6</v>
      </c>
      <c r="I15" s="58">
        <f>'Stata Clipboard'!K15</f>
        <v>27</v>
      </c>
      <c r="J15" s="58">
        <f>'Stata Clipboard'!L15</f>
        <v>9</v>
      </c>
      <c r="K15" s="58">
        <f>'Stata Clipboard'!M15</f>
        <v>3</v>
      </c>
      <c r="L15" s="58">
        <f>'Stata Clipboard'!N15</f>
        <v>1</v>
      </c>
      <c r="N15">
        <v>4</v>
      </c>
      <c r="O15">
        <v>6</v>
      </c>
      <c r="P15">
        <v>10</v>
      </c>
      <c r="Q15">
        <v>27</v>
      </c>
      <c r="R15">
        <v>8</v>
      </c>
      <c r="S15">
        <v>6</v>
      </c>
      <c r="T15">
        <v>15</v>
      </c>
      <c r="U15">
        <v>7</v>
      </c>
      <c r="V15">
        <v>17</v>
      </c>
      <c r="W15">
        <v>1</v>
      </c>
    </row>
    <row r="16" spans="1:23">
      <c r="A16" s="1">
        <v>13</v>
      </c>
      <c r="B16" s="1">
        <v>17</v>
      </c>
      <c r="C16" s="58">
        <f>'Stata Clipboard'!B16</f>
        <v>4</v>
      </c>
      <c r="D16" s="58">
        <f>'Stata Clipboard'!G16</f>
        <v>7</v>
      </c>
      <c r="E16" s="58">
        <f>'Stata Clipboard'!H16</f>
        <v>12</v>
      </c>
      <c r="F16" s="58">
        <f>'Stata Clipboard'!I16</f>
        <v>8</v>
      </c>
      <c r="G16" s="58">
        <f>'Stata Clipboard'!J16</f>
        <v>10</v>
      </c>
      <c r="H16" s="58">
        <f>'Stata Clipboard'!C16</f>
        <v>8</v>
      </c>
      <c r="I16" s="58">
        <f>'Stata Clipboard'!K16</f>
        <v>11</v>
      </c>
      <c r="J16" s="58">
        <f>'Stata Clipboard'!L16</f>
        <v>9</v>
      </c>
      <c r="K16" s="58">
        <f>'Stata Clipboard'!M16</f>
        <v>2</v>
      </c>
      <c r="L16" s="58">
        <f>'Stata Clipboard'!N16</f>
        <v>4</v>
      </c>
      <c r="N16">
        <v>4</v>
      </c>
      <c r="O16">
        <v>4</v>
      </c>
      <c r="P16">
        <v>2</v>
      </c>
      <c r="Q16">
        <v>19</v>
      </c>
      <c r="R16">
        <v>12</v>
      </c>
      <c r="S16">
        <v>8</v>
      </c>
      <c r="T16">
        <v>1</v>
      </c>
      <c r="U16">
        <v>8</v>
      </c>
      <c r="V16">
        <v>13</v>
      </c>
      <c r="W16">
        <v>4</v>
      </c>
    </row>
    <row r="17" spans="1:23">
      <c r="A17" s="1">
        <v>14</v>
      </c>
      <c r="B17" s="1">
        <v>18</v>
      </c>
      <c r="C17" s="58">
        <f>'Stata Clipboard'!B17</f>
        <v>0</v>
      </c>
      <c r="D17" s="58">
        <f>'Stata Clipboard'!G17</f>
        <v>14</v>
      </c>
      <c r="E17" s="58">
        <f>'Stata Clipboard'!H17</f>
        <v>7</v>
      </c>
      <c r="F17" s="58">
        <f>'Stata Clipboard'!I17</f>
        <v>11</v>
      </c>
      <c r="G17" s="58">
        <f>'Stata Clipboard'!J17</f>
        <v>18</v>
      </c>
      <c r="H17" s="58">
        <f>'Stata Clipboard'!C17</f>
        <v>7</v>
      </c>
      <c r="I17" s="58">
        <f>'Stata Clipboard'!K17</f>
        <v>9</v>
      </c>
      <c r="J17" s="58">
        <f>'Stata Clipboard'!L17</f>
        <v>13</v>
      </c>
      <c r="K17" s="58">
        <f>'Stata Clipboard'!M17</f>
        <v>11</v>
      </c>
      <c r="L17" s="58">
        <f>'Stata Clipboard'!N17</f>
        <v>5</v>
      </c>
      <c r="N17">
        <v>0</v>
      </c>
      <c r="O17">
        <v>5</v>
      </c>
      <c r="P17">
        <v>5</v>
      </c>
      <c r="Q17">
        <v>20</v>
      </c>
      <c r="R17">
        <v>20</v>
      </c>
      <c r="S17">
        <v>7</v>
      </c>
      <c r="T17">
        <v>5</v>
      </c>
      <c r="U17">
        <v>4</v>
      </c>
      <c r="V17">
        <v>23</v>
      </c>
      <c r="W17">
        <v>6</v>
      </c>
    </row>
    <row r="18" spans="1:23">
      <c r="A18" s="1">
        <v>15</v>
      </c>
      <c r="B18" s="1">
        <v>19</v>
      </c>
      <c r="C18" s="58">
        <f>'Stata Clipboard'!B18</f>
        <v>1</v>
      </c>
      <c r="D18" s="58">
        <f>'Stata Clipboard'!G18</f>
        <v>5</v>
      </c>
      <c r="E18" s="58">
        <f>'Stata Clipboard'!H18</f>
        <v>8</v>
      </c>
      <c r="F18" s="58">
        <f>'Stata Clipboard'!I18</f>
        <v>14</v>
      </c>
      <c r="G18" s="58">
        <f>'Stata Clipboard'!J18</f>
        <v>15</v>
      </c>
      <c r="H18" s="58">
        <f>'Stata Clipboard'!C18</f>
        <v>1</v>
      </c>
      <c r="I18" s="58">
        <f>'Stata Clipboard'!K18</f>
        <v>20</v>
      </c>
      <c r="J18" s="58">
        <f>'Stata Clipboard'!L18</f>
        <v>14</v>
      </c>
      <c r="K18" s="58">
        <f>'Stata Clipboard'!M18</f>
        <v>12</v>
      </c>
      <c r="L18" s="58">
        <f>'Stata Clipboard'!N18</f>
        <v>9</v>
      </c>
      <c r="N18">
        <v>1</v>
      </c>
      <c r="O18">
        <v>2</v>
      </c>
      <c r="P18">
        <v>1</v>
      </c>
      <c r="Q18">
        <v>18</v>
      </c>
      <c r="R18">
        <v>21</v>
      </c>
      <c r="S18">
        <v>1</v>
      </c>
      <c r="T18">
        <v>9</v>
      </c>
      <c r="U18">
        <v>6</v>
      </c>
      <c r="V18">
        <v>30</v>
      </c>
      <c r="W18">
        <v>10</v>
      </c>
    </row>
    <row r="19" spans="1:23">
      <c r="A19" s="1">
        <v>16</v>
      </c>
      <c r="B19" s="1">
        <v>20</v>
      </c>
      <c r="C19" s="58">
        <f>'Stata Clipboard'!B19</f>
        <v>3</v>
      </c>
      <c r="D19" s="58">
        <f>'Stata Clipboard'!G19</f>
        <v>6</v>
      </c>
      <c r="E19" s="58">
        <f>'Stata Clipboard'!H19</f>
        <v>7</v>
      </c>
      <c r="F19" s="58">
        <f>'Stata Clipboard'!I19</f>
        <v>6</v>
      </c>
      <c r="G19" s="58">
        <f>'Stata Clipboard'!J19</f>
        <v>14</v>
      </c>
      <c r="H19" s="58">
        <f>'Stata Clipboard'!C19</f>
        <v>8</v>
      </c>
      <c r="I19" s="58">
        <f>'Stata Clipboard'!K19</f>
        <v>15</v>
      </c>
      <c r="J19" s="58">
        <f>'Stata Clipboard'!L19</f>
        <v>11</v>
      </c>
      <c r="K19" s="58">
        <f>'Stata Clipboard'!M19</f>
        <v>7</v>
      </c>
      <c r="L19" s="58">
        <f>'Stata Clipboard'!N19</f>
        <v>9</v>
      </c>
      <c r="N19">
        <v>3</v>
      </c>
      <c r="O19">
        <v>1</v>
      </c>
      <c r="P19">
        <v>4</v>
      </c>
      <c r="Q19">
        <v>13</v>
      </c>
      <c r="R19">
        <v>15</v>
      </c>
      <c r="S19">
        <v>8</v>
      </c>
      <c r="T19">
        <v>9</v>
      </c>
      <c r="U19">
        <v>5</v>
      </c>
      <c r="V19">
        <v>18</v>
      </c>
      <c r="W19">
        <v>10</v>
      </c>
    </row>
    <row r="20" spans="1:23">
      <c r="A20" s="1">
        <v>17</v>
      </c>
      <c r="B20" s="1">
        <v>21</v>
      </c>
      <c r="C20" s="58">
        <f>'Stata Clipboard'!B20</f>
        <v>0</v>
      </c>
      <c r="D20" s="58">
        <f>'Stata Clipboard'!G20</f>
        <v>8</v>
      </c>
      <c r="E20" s="58">
        <f>'Stata Clipboard'!H20</f>
        <v>10</v>
      </c>
      <c r="F20" s="58">
        <f>'Stata Clipboard'!I20</f>
        <v>6</v>
      </c>
      <c r="G20" s="58">
        <f>'Stata Clipboard'!J20</f>
        <v>14</v>
      </c>
      <c r="H20" s="58">
        <f>'Stata Clipboard'!C20</f>
        <v>2</v>
      </c>
      <c r="I20" s="58">
        <f>'Stata Clipboard'!K20</f>
        <v>16</v>
      </c>
      <c r="J20" s="58">
        <f>'Stata Clipboard'!L20</f>
        <v>10</v>
      </c>
      <c r="K20" s="58">
        <f>'Stata Clipboard'!M20</f>
        <v>8</v>
      </c>
      <c r="L20" s="58">
        <f>'Stata Clipboard'!N20</f>
        <v>12</v>
      </c>
      <c r="N20">
        <v>0</v>
      </c>
      <c r="O20">
        <v>4</v>
      </c>
      <c r="P20">
        <v>2</v>
      </c>
      <c r="Q20">
        <v>18</v>
      </c>
      <c r="R20">
        <v>14</v>
      </c>
      <c r="S20">
        <v>2</v>
      </c>
      <c r="T20">
        <v>10</v>
      </c>
      <c r="U20">
        <v>5</v>
      </c>
      <c r="V20">
        <v>18</v>
      </c>
      <c r="W20">
        <v>13</v>
      </c>
    </row>
    <row r="21" spans="1:23">
      <c r="A21" s="1">
        <v>18</v>
      </c>
      <c r="B21" s="1">
        <v>22</v>
      </c>
      <c r="C21" s="58">
        <f>'Stata Clipboard'!B21</f>
        <v>3</v>
      </c>
      <c r="D21" s="58">
        <f>'Stata Clipboard'!G21</f>
        <v>5</v>
      </c>
      <c r="E21" s="58">
        <f>'Stata Clipboard'!H21</f>
        <v>6</v>
      </c>
      <c r="F21" s="58">
        <f>'Stata Clipboard'!I21</f>
        <v>12</v>
      </c>
      <c r="G21" s="58">
        <f>'Stata Clipboard'!J21</f>
        <v>19</v>
      </c>
      <c r="H21" s="58">
        <f>'Stata Clipboard'!C21</f>
        <v>5</v>
      </c>
      <c r="I21" s="58">
        <f>'Stata Clipboard'!K21</f>
        <v>14</v>
      </c>
      <c r="J21" s="58">
        <f>'Stata Clipboard'!L21</f>
        <v>11</v>
      </c>
      <c r="K21" s="58">
        <f>'Stata Clipboard'!M21</f>
        <v>12</v>
      </c>
      <c r="L21" s="58">
        <f>'Stata Clipboard'!N21</f>
        <v>13</v>
      </c>
      <c r="N21">
        <v>3</v>
      </c>
      <c r="O21">
        <v>1</v>
      </c>
      <c r="P21">
        <v>3</v>
      </c>
      <c r="Q21">
        <v>17</v>
      </c>
      <c r="R21">
        <v>21</v>
      </c>
      <c r="S21">
        <v>5</v>
      </c>
      <c r="T21">
        <v>4</v>
      </c>
      <c r="U21">
        <v>9</v>
      </c>
      <c r="V21">
        <v>23</v>
      </c>
      <c r="W21">
        <v>14</v>
      </c>
    </row>
    <row r="22" spans="1:23">
      <c r="A22" s="1">
        <v>19</v>
      </c>
      <c r="B22" s="1">
        <v>23</v>
      </c>
      <c r="C22" s="58">
        <f>'Stata Clipboard'!B22</f>
        <v>1</v>
      </c>
      <c r="D22" s="58">
        <f>'Stata Clipboard'!G22</f>
        <v>2</v>
      </c>
      <c r="E22" s="58">
        <f>'Stata Clipboard'!H22</f>
        <v>4</v>
      </c>
      <c r="F22" s="58">
        <f>'Stata Clipboard'!I22</f>
        <v>7</v>
      </c>
      <c r="G22" s="58">
        <f>'Stata Clipboard'!J22</f>
        <v>16</v>
      </c>
      <c r="H22" s="58">
        <f>'Stata Clipboard'!C22</f>
        <v>4</v>
      </c>
      <c r="I22" s="58">
        <f>'Stata Clipboard'!K22</f>
        <v>15</v>
      </c>
      <c r="J22" s="58">
        <f>'Stata Clipboard'!L22</f>
        <v>13</v>
      </c>
      <c r="K22" s="58">
        <f>'Stata Clipboard'!M22</f>
        <v>17</v>
      </c>
      <c r="L22" s="58">
        <f>'Stata Clipboard'!N22</f>
        <v>18</v>
      </c>
      <c r="N22">
        <v>1</v>
      </c>
      <c r="O22">
        <v>2</v>
      </c>
      <c r="P22">
        <v>0</v>
      </c>
      <c r="Q22">
        <v>11</v>
      </c>
      <c r="R22">
        <v>16</v>
      </c>
      <c r="S22">
        <v>4</v>
      </c>
      <c r="T22">
        <v>6</v>
      </c>
      <c r="U22">
        <v>8</v>
      </c>
      <c r="V22">
        <v>29</v>
      </c>
      <c r="W22">
        <v>20</v>
      </c>
    </row>
    <row r="23" spans="1:23">
      <c r="A23" s="1">
        <v>20</v>
      </c>
      <c r="B23" s="1">
        <v>24</v>
      </c>
      <c r="C23" s="58">
        <f>'Stata Clipboard'!B23</f>
        <v>0</v>
      </c>
      <c r="D23" s="58">
        <f>'Stata Clipboard'!G23</f>
        <v>4</v>
      </c>
      <c r="E23" s="58">
        <f>'Stata Clipboard'!H23</f>
        <v>7</v>
      </c>
      <c r="F23" s="58">
        <f>'Stata Clipboard'!I23</f>
        <v>6</v>
      </c>
      <c r="G23" s="58">
        <f>'Stata Clipboard'!J23</f>
        <v>23</v>
      </c>
      <c r="H23" s="58">
        <f>'Stata Clipboard'!C23</f>
        <v>5</v>
      </c>
      <c r="I23" s="58">
        <f>'Stata Clipboard'!K23</f>
        <v>7</v>
      </c>
      <c r="J23" s="58">
        <f>'Stata Clipboard'!L23</f>
        <v>20</v>
      </c>
      <c r="K23" s="58">
        <f>'Stata Clipboard'!M23</f>
        <v>18</v>
      </c>
      <c r="L23" s="58">
        <f>'Stata Clipboard'!N23</f>
        <v>16</v>
      </c>
      <c r="N23">
        <v>0</v>
      </c>
      <c r="O23">
        <v>0</v>
      </c>
      <c r="P23">
        <v>2</v>
      </c>
      <c r="Q23">
        <v>14</v>
      </c>
      <c r="R23">
        <v>24</v>
      </c>
      <c r="S23">
        <v>5</v>
      </c>
      <c r="T23">
        <v>4</v>
      </c>
      <c r="U23">
        <v>3</v>
      </c>
      <c r="V23">
        <v>36</v>
      </c>
      <c r="W23">
        <v>18</v>
      </c>
    </row>
    <row r="24" spans="1:23">
      <c r="A24" s="1">
        <v>21</v>
      </c>
      <c r="B24" s="1">
        <v>25</v>
      </c>
      <c r="C24" s="58">
        <f>'Stata Clipboard'!B24</f>
        <v>2</v>
      </c>
      <c r="D24" s="58">
        <f>'Stata Clipboard'!G24</f>
        <v>9</v>
      </c>
      <c r="E24" s="58">
        <f>'Stata Clipboard'!H24</f>
        <v>7</v>
      </c>
      <c r="F24" s="58">
        <f>'Stata Clipboard'!I24</f>
        <v>13</v>
      </c>
      <c r="G24" s="58">
        <f>'Stata Clipboard'!J24</f>
        <v>22</v>
      </c>
      <c r="H24" s="58">
        <f>'Stata Clipboard'!C24</f>
        <v>6</v>
      </c>
      <c r="I24" s="58">
        <f>'Stata Clipboard'!K24</f>
        <v>17</v>
      </c>
      <c r="J24" s="58">
        <f>'Stata Clipboard'!L24</f>
        <v>11</v>
      </c>
      <c r="K24" s="58">
        <f>'Stata Clipboard'!M24</f>
        <v>13</v>
      </c>
      <c r="L24" s="58">
        <f>'Stata Clipboard'!N24</f>
        <v>14</v>
      </c>
      <c r="N24">
        <v>2</v>
      </c>
      <c r="O24">
        <v>4</v>
      </c>
      <c r="P24">
        <v>3</v>
      </c>
      <c r="Q24">
        <v>17</v>
      </c>
      <c r="R24">
        <v>27</v>
      </c>
      <c r="S24">
        <v>6</v>
      </c>
      <c r="T24">
        <v>7</v>
      </c>
      <c r="U24">
        <v>8</v>
      </c>
      <c r="V24">
        <v>25</v>
      </c>
      <c r="W24">
        <v>15</v>
      </c>
    </row>
    <row r="25" spans="1:23">
      <c r="A25" s="1">
        <v>22</v>
      </c>
      <c r="B25" s="1">
        <v>26</v>
      </c>
      <c r="C25" s="58">
        <f>'Stata Clipboard'!B25</f>
        <v>2</v>
      </c>
      <c r="D25" s="58">
        <f>'Stata Clipboard'!G25</f>
        <v>3</v>
      </c>
      <c r="E25" s="58">
        <f>'Stata Clipboard'!H25</f>
        <v>4</v>
      </c>
      <c r="F25" s="58">
        <f>'Stata Clipboard'!I25</f>
        <v>15</v>
      </c>
      <c r="G25" s="58">
        <f>'Stata Clipboard'!J25</f>
        <v>20</v>
      </c>
      <c r="H25" s="58">
        <f>'Stata Clipboard'!C25</f>
        <v>9</v>
      </c>
      <c r="I25" s="58">
        <f>'Stata Clipboard'!K25</f>
        <v>5</v>
      </c>
      <c r="J25" s="58">
        <f>'Stata Clipboard'!L25</f>
        <v>8</v>
      </c>
      <c r="K25" s="58">
        <f>'Stata Clipboard'!M25</f>
        <v>23</v>
      </c>
      <c r="L25" s="58">
        <f>'Stata Clipboard'!N25</f>
        <v>24</v>
      </c>
      <c r="N25">
        <v>2</v>
      </c>
      <c r="O25">
        <v>1</v>
      </c>
      <c r="P25">
        <v>2</v>
      </c>
      <c r="Q25">
        <v>13</v>
      </c>
      <c r="R25">
        <v>26</v>
      </c>
      <c r="S25">
        <v>9</v>
      </c>
      <c r="T25">
        <v>0</v>
      </c>
      <c r="U25">
        <v>4</v>
      </c>
      <c r="V25">
        <v>27</v>
      </c>
      <c r="W25">
        <v>29</v>
      </c>
    </row>
    <row r="26" spans="1:23">
      <c r="A26" s="1">
        <v>23</v>
      </c>
      <c r="B26" s="1">
        <v>27</v>
      </c>
      <c r="C26" s="58">
        <f>'Stata Clipboard'!B26</f>
        <v>2</v>
      </c>
      <c r="D26" s="58">
        <f>'Stata Clipboard'!G26</f>
        <v>3</v>
      </c>
      <c r="E26" s="58">
        <f>'Stata Clipboard'!H26</f>
        <v>6</v>
      </c>
      <c r="F26" s="58">
        <f>'Stata Clipboard'!I26</f>
        <v>11</v>
      </c>
      <c r="G26" s="58">
        <f>'Stata Clipboard'!J26</f>
        <v>29</v>
      </c>
      <c r="H26" s="58">
        <f>'Stata Clipboard'!C26</f>
        <v>3</v>
      </c>
      <c r="I26" s="58">
        <f>'Stata Clipboard'!K26</f>
        <v>11</v>
      </c>
      <c r="J26" s="58">
        <f>'Stata Clipboard'!L26</f>
        <v>13</v>
      </c>
      <c r="K26" s="58">
        <f>'Stata Clipboard'!M26</f>
        <v>19</v>
      </c>
      <c r="L26" s="58">
        <f>'Stata Clipboard'!N26</f>
        <v>21</v>
      </c>
      <c r="N26">
        <v>2</v>
      </c>
      <c r="O26">
        <v>1</v>
      </c>
      <c r="P26">
        <v>2</v>
      </c>
      <c r="Q26">
        <v>14</v>
      </c>
      <c r="R26">
        <v>32</v>
      </c>
      <c r="S26">
        <v>3</v>
      </c>
      <c r="T26">
        <v>3</v>
      </c>
      <c r="U26">
        <v>5</v>
      </c>
      <c r="V26">
        <v>35</v>
      </c>
      <c r="W26">
        <v>21</v>
      </c>
    </row>
    <row r="27" spans="1:23">
      <c r="A27" s="1">
        <v>24</v>
      </c>
      <c r="B27" s="1">
        <v>28</v>
      </c>
      <c r="C27" s="58">
        <f>'Stata Clipboard'!B27</f>
        <v>1</v>
      </c>
      <c r="D27" s="58">
        <f>'Stata Clipboard'!G27</f>
        <v>3</v>
      </c>
      <c r="E27" s="58">
        <f>'Stata Clipboard'!H27</f>
        <v>3</v>
      </c>
      <c r="F27" s="58">
        <f>'Stata Clipboard'!I27</f>
        <v>12</v>
      </c>
      <c r="G27" s="58">
        <f>'Stata Clipboard'!J27</f>
        <v>20</v>
      </c>
      <c r="H27" s="58">
        <f>'Stata Clipboard'!C27</f>
        <v>3</v>
      </c>
      <c r="I27" s="58">
        <f>'Stata Clipboard'!K27</f>
        <v>12</v>
      </c>
      <c r="J27" s="58">
        <f>'Stata Clipboard'!L27</f>
        <v>17</v>
      </c>
      <c r="K27" s="58">
        <f>'Stata Clipboard'!M27</f>
        <v>18</v>
      </c>
      <c r="L27" s="58">
        <f>'Stata Clipboard'!N27</f>
        <v>14</v>
      </c>
      <c r="N27">
        <v>1</v>
      </c>
      <c r="O27">
        <v>1</v>
      </c>
      <c r="P27">
        <v>2</v>
      </c>
      <c r="Q27">
        <v>14</v>
      </c>
      <c r="R27">
        <v>21</v>
      </c>
      <c r="S27">
        <v>3</v>
      </c>
      <c r="T27">
        <v>6</v>
      </c>
      <c r="U27">
        <v>6</v>
      </c>
      <c r="V27">
        <v>34</v>
      </c>
      <c r="W27">
        <v>15</v>
      </c>
    </row>
    <row r="28" spans="1:23">
      <c r="A28" s="1">
        <v>25</v>
      </c>
      <c r="B28" s="1">
        <v>29</v>
      </c>
      <c r="C28" s="58">
        <f>'Stata Clipboard'!B28</f>
        <v>2</v>
      </c>
      <c r="D28" s="58">
        <f>'Stata Clipboard'!G28</f>
        <v>3</v>
      </c>
      <c r="E28" s="58">
        <f>'Stata Clipboard'!H28</f>
        <v>11</v>
      </c>
      <c r="F28" s="58">
        <f>'Stata Clipboard'!I28</f>
        <v>10</v>
      </c>
      <c r="G28" s="58">
        <f>'Stata Clipboard'!J28</f>
        <v>24</v>
      </c>
      <c r="H28" s="58">
        <f>'Stata Clipboard'!C28</f>
        <v>4</v>
      </c>
      <c r="I28" s="58">
        <f>'Stata Clipboard'!K28</f>
        <v>17</v>
      </c>
      <c r="J28" s="58">
        <f>'Stata Clipboard'!L28</f>
        <v>15</v>
      </c>
      <c r="K28" s="58">
        <f>'Stata Clipboard'!M28</f>
        <v>13</v>
      </c>
      <c r="L28" s="58">
        <f>'Stata Clipboard'!N28</f>
        <v>15</v>
      </c>
      <c r="N28">
        <v>2</v>
      </c>
      <c r="O28">
        <v>1</v>
      </c>
      <c r="P28">
        <v>2</v>
      </c>
      <c r="Q28">
        <v>18</v>
      </c>
      <c r="R28">
        <v>27</v>
      </c>
      <c r="S28">
        <v>4</v>
      </c>
      <c r="T28">
        <v>6</v>
      </c>
      <c r="U28">
        <v>8</v>
      </c>
      <c r="V28">
        <v>29</v>
      </c>
      <c r="W28">
        <v>17</v>
      </c>
    </row>
    <row r="29" spans="1:23">
      <c r="A29" s="1">
        <v>26</v>
      </c>
      <c r="B29" s="1">
        <v>30</v>
      </c>
      <c r="C29" s="58">
        <f>'Stata Clipboard'!B29</f>
        <v>1</v>
      </c>
      <c r="D29" s="58">
        <f>'Stata Clipboard'!G29</f>
        <v>1</v>
      </c>
      <c r="E29" s="58">
        <f>'Stata Clipboard'!H29</f>
        <v>7</v>
      </c>
      <c r="F29" s="58">
        <f>'Stata Clipboard'!I29</f>
        <v>13</v>
      </c>
      <c r="G29" s="58">
        <f>'Stata Clipboard'!J29</f>
        <v>21</v>
      </c>
      <c r="H29" s="58">
        <f>'Stata Clipboard'!C29</f>
        <v>6</v>
      </c>
      <c r="I29" s="58">
        <f>'Stata Clipboard'!K29</f>
        <v>13</v>
      </c>
      <c r="J29" s="58">
        <f>'Stata Clipboard'!L29</f>
        <v>14</v>
      </c>
      <c r="K29" s="58">
        <f>'Stata Clipboard'!M29</f>
        <v>16</v>
      </c>
      <c r="L29" s="58">
        <f>'Stata Clipboard'!N29</f>
        <v>16</v>
      </c>
      <c r="N29">
        <v>1</v>
      </c>
      <c r="O29">
        <v>0</v>
      </c>
      <c r="P29">
        <v>1</v>
      </c>
      <c r="Q29">
        <v>18</v>
      </c>
      <c r="R29">
        <v>23</v>
      </c>
      <c r="S29">
        <v>6</v>
      </c>
      <c r="T29">
        <v>9</v>
      </c>
      <c r="U29">
        <v>4</v>
      </c>
      <c r="V29">
        <v>27</v>
      </c>
      <c r="W29">
        <v>19</v>
      </c>
    </row>
    <row r="30" spans="1:23">
      <c r="A30" s="1">
        <v>27</v>
      </c>
      <c r="B30" s="1">
        <v>31</v>
      </c>
      <c r="C30" s="58">
        <f>'Stata Clipboard'!B30</f>
        <v>1</v>
      </c>
      <c r="D30" s="58">
        <f>'Stata Clipboard'!G30</f>
        <v>0</v>
      </c>
      <c r="E30" s="58">
        <f>'Stata Clipboard'!H30</f>
        <v>6</v>
      </c>
      <c r="F30" s="58">
        <f>'Stata Clipboard'!I30</f>
        <v>16</v>
      </c>
      <c r="G30" s="58">
        <f>'Stata Clipboard'!J30</f>
        <v>26</v>
      </c>
      <c r="H30" s="58">
        <f>'Stata Clipboard'!C30</f>
        <v>5</v>
      </c>
      <c r="I30" s="58">
        <f>'Stata Clipboard'!K30</f>
        <v>20</v>
      </c>
      <c r="J30" s="58">
        <f>'Stata Clipboard'!L30</f>
        <v>26</v>
      </c>
      <c r="K30" s="58">
        <f>'Stata Clipboard'!M30</f>
        <v>28</v>
      </c>
      <c r="L30" s="58">
        <f>'Stata Clipboard'!N30</f>
        <v>13</v>
      </c>
      <c r="N30">
        <v>1</v>
      </c>
      <c r="O30">
        <v>0</v>
      </c>
      <c r="P30">
        <v>0</v>
      </c>
      <c r="Q30">
        <v>19</v>
      </c>
      <c r="R30">
        <v>29</v>
      </c>
      <c r="S30">
        <v>5</v>
      </c>
      <c r="T30">
        <v>12</v>
      </c>
      <c r="U30">
        <v>7</v>
      </c>
      <c r="V30">
        <v>49</v>
      </c>
      <c r="W30">
        <v>19</v>
      </c>
    </row>
    <row r="31" spans="1:23">
      <c r="A31" s="1">
        <v>28</v>
      </c>
      <c r="B31" s="1">
        <v>32</v>
      </c>
      <c r="C31" s="58">
        <f>'Stata Clipboard'!B31</f>
        <v>0</v>
      </c>
      <c r="D31" s="58">
        <f>'Stata Clipboard'!G31</f>
        <v>2</v>
      </c>
      <c r="E31" s="58">
        <f>'Stata Clipboard'!H31</f>
        <v>7</v>
      </c>
      <c r="F31" s="58">
        <f>'Stata Clipboard'!I31</f>
        <v>27</v>
      </c>
      <c r="G31" s="58">
        <f>'Stata Clipboard'!J31</f>
        <v>27</v>
      </c>
      <c r="H31" s="58">
        <f>'Stata Clipboard'!C31</f>
        <v>3</v>
      </c>
      <c r="I31" s="58">
        <f>'Stata Clipboard'!K31</f>
        <v>11</v>
      </c>
      <c r="J31" s="58">
        <f>'Stata Clipboard'!L31</f>
        <v>17</v>
      </c>
      <c r="K31" s="58">
        <f>'Stata Clipboard'!M31</f>
        <v>23</v>
      </c>
      <c r="L31" s="58">
        <f>'Stata Clipboard'!N31</f>
        <v>17</v>
      </c>
      <c r="N31">
        <v>0</v>
      </c>
      <c r="O31">
        <v>1</v>
      </c>
      <c r="P31">
        <v>1</v>
      </c>
      <c r="Q31">
        <v>26</v>
      </c>
      <c r="R31">
        <v>35</v>
      </c>
      <c r="S31">
        <v>3</v>
      </c>
      <c r="T31">
        <v>7</v>
      </c>
      <c r="U31">
        <v>2</v>
      </c>
      <c r="V31">
        <v>41</v>
      </c>
      <c r="W31">
        <v>18</v>
      </c>
    </row>
    <row r="32" spans="1:23">
      <c r="A32" s="1">
        <v>29</v>
      </c>
      <c r="B32" s="1">
        <v>33</v>
      </c>
      <c r="C32" s="58">
        <f>'Stata Clipboard'!B32</f>
        <v>2</v>
      </c>
      <c r="D32" s="58">
        <f>'Stata Clipboard'!G32</f>
        <v>2</v>
      </c>
      <c r="E32" s="58">
        <f>'Stata Clipboard'!H32</f>
        <v>6</v>
      </c>
      <c r="F32" s="58">
        <f>'Stata Clipboard'!I32</f>
        <v>10</v>
      </c>
      <c r="G32" s="58">
        <f>'Stata Clipboard'!J32</f>
        <v>22</v>
      </c>
      <c r="H32" s="58">
        <f>'Stata Clipboard'!C32</f>
        <v>1</v>
      </c>
      <c r="I32" s="58">
        <f>'Stata Clipboard'!K32</f>
        <v>10</v>
      </c>
      <c r="J32" s="58">
        <f>'Stata Clipboard'!L32</f>
        <v>19</v>
      </c>
      <c r="K32" s="58">
        <f>'Stata Clipboard'!M32</f>
        <v>27</v>
      </c>
      <c r="L32" s="58">
        <f>'Stata Clipboard'!N32</f>
        <v>17</v>
      </c>
      <c r="N32">
        <v>2</v>
      </c>
      <c r="O32">
        <v>1</v>
      </c>
      <c r="P32">
        <v>1</v>
      </c>
      <c r="Q32">
        <v>15</v>
      </c>
      <c r="R32">
        <v>23</v>
      </c>
      <c r="S32">
        <v>1</v>
      </c>
      <c r="T32">
        <v>5</v>
      </c>
      <c r="U32">
        <v>5</v>
      </c>
      <c r="V32">
        <v>38</v>
      </c>
      <c r="W32">
        <v>25</v>
      </c>
    </row>
    <row r="33" spans="1:23">
      <c r="A33" s="1">
        <v>30</v>
      </c>
      <c r="B33" s="1">
        <v>34</v>
      </c>
      <c r="C33" s="58">
        <f>'Stata Clipboard'!B33</f>
        <v>1</v>
      </c>
      <c r="D33" s="58">
        <f>'Stata Clipboard'!G33</f>
        <v>5</v>
      </c>
      <c r="E33" s="58">
        <f>'Stata Clipboard'!H33</f>
        <v>8</v>
      </c>
      <c r="F33" s="58">
        <f>'Stata Clipboard'!I33</f>
        <v>14</v>
      </c>
      <c r="G33" s="58">
        <f>'Stata Clipboard'!J33</f>
        <v>23</v>
      </c>
      <c r="H33" s="58">
        <f>'Stata Clipboard'!C33</f>
        <v>3</v>
      </c>
      <c r="I33" s="58">
        <f>'Stata Clipboard'!K33</f>
        <v>17</v>
      </c>
      <c r="J33" s="58">
        <f>'Stata Clipboard'!L33</f>
        <v>15</v>
      </c>
      <c r="K33" s="58">
        <f>'Stata Clipboard'!M33</f>
        <v>18</v>
      </c>
      <c r="L33" s="58">
        <f>'Stata Clipboard'!N33</f>
        <v>15</v>
      </c>
      <c r="N33">
        <v>1</v>
      </c>
      <c r="O33">
        <v>5</v>
      </c>
      <c r="P33">
        <v>0</v>
      </c>
      <c r="Q33">
        <v>20</v>
      </c>
      <c r="R33">
        <v>25</v>
      </c>
      <c r="S33">
        <v>3</v>
      </c>
      <c r="T33">
        <v>9</v>
      </c>
      <c r="U33">
        <v>6</v>
      </c>
      <c r="V33">
        <v>31</v>
      </c>
      <c r="W33">
        <v>19</v>
      </c>
    </row>
    <row r="34" spans="1:23">
      <c r="A34" s="1">
        <v>31</v>
      </c>
      <c r="B34" s="1">
        <v>35</v>
      </c>
      <c r="C34" s="58">
        <f>'Stata Clipboard'!B34</f>
        <v>2</v>
      </c>
      <c r="D34" s="58">
        <f>'Stata Clipboard'!G34</f>
        <v>5</v>
      </c>
      <c r="E34" s="58">
        <f>'Stata Clipboard'!H34</f>
        <v>2</v>
      </c>
      <c r="F34" s="58">
        <f>'Stata Clipboard'!I34</f>
        <v>15</v>
      </c>
      <c r="G34" s="58">
        <f>'Stata Clipboard'!J34</f>
        <v>28</v>
      </c>
      <c r="H34" s="58">
        <f>'Stata Clipboard'!C34</f>
        <v>3</v>
      </c>
      <c r="I34" s="58">
        <f>'Stata Clipboard'!K34</f>
        <v>8</v>
      </c>
      <c r="J34" s="58">
        <f>'Stata Clipboard'!L34</f>
        <v>17</v>
      </c>
      <c r="K34" s="58">
        <f>'Stata Clipboard'!M34</f>
        <v>11</v>
      </c>
      <c r="L34" s="58">
        <f>'Stata Clipboard'!N34</f>
        <v>18</v>
      </c>
      <c r="N34">
        <v>2</v>
      </c>
      <c r="O34">
        <v>3</v>
      </c>
      <c r="P34">
        <v>2</v>
      </c>
      <c r="Q34">
        <v>15</v>
      </c>
      <c r="R34">
        <v>30</v>
      </c>
      <c r="S34">
        <v>3</v>
      </c>
      <c r="T34">
        <v>2</v>
      </c>
      <c r="U34">
        <v>6</v>
      </c>
      <c r="V34">
        <v>27</v>
      </c>
      <c r="W34">
        <v>19</v>
      </c>
    </row>
    <row r="35" spans="1:23">
      <c r="A35" s="1">
        <v>32</v>
      </c>
      <c r="B35" s="1">
        <v>36</v>
      </c>
      <c r="C35" s="58">
        <f>'Stata Clipboard'!B35</f>
        <v>1</v>
      </c>
      <c r="D35" s="58">
        <f>'Stata Clipboard'!G35</f>
        <v>2</v>
      </c>
      <c r="E35" s="58">
        <f>'Stata Clipboard'!H35</f>
        <v>12</v>
      </c>
      <c r="F35" s="58">
        <f>'Stata Clipboard'!I35</f>
        <v>23</v>
      </c>
      <c r="G35" s="58">
        <f>'Stata Clipboard'!J35</f>
        <v>18</v>
      </c>
      <c r="H35" s="58">
        <f>'Stata Clipboard'!C35</f>
        <v>4</v>
      </c>
      <c r="I35" s="58">
        <f>'Stata Clipboard'!K35</f>
        <v>8</v>
      </c>
      <c r="J35" s="58">
        <f>'Stata Clipboard'!L35</f>
        <v>21</v>
      </c>
      <c r="K35" s="58">
        <f>'Stata Clipboard'!M35</f>
        <v>19</v>
      </c>
      <c r="L35" s="58">
        <f>'Stata Clipboard'!N35</f>
        <v>16</v>
      </c>
      <c r="N35">
        <v>1</v>
      </c>
      <c r="O35">
        <v>0</v>
      </c>
      <c r="P35">
        <v>2</v>
      </c>
      <c r="Q35">
        <v>29</v>
      </c>
      <c r="R35">
        <v>24</v>
      </c>
      <c r="S35">
        <v>4</v>
      </c>
      <c r="T35">
        <v>3</v>
      </c>
      <c r="U35">
        <v>3</v>
      </c>
      <c r="V35">
        <v>41</v>
      </c>
      <c r="W35">
        <v>17</v>
      </c>
    </row>
    <row r="36" spans="1:23">
      <c r="A36" s="1">
        <v>33</v>
      </c>
      <c r="B36" s="1">
        <v>37</v>
      </c>
      <c r="C36" s="58">
        <f>'Stata Clipboard'!B36</f>
        <v>1</v>
      </c>
      <c r="D36" s="58">
        <f>'Stata Clipboard'!G36</f>
        <v>2</v>
      </c>
      <c r="E36" s="58">
        <f>'Stata Clipboard'!H36</f>
        <v>7</v>
      </c>
      <c r="F36" s="58">
        <f>'Stata Clipboard'!I36</f>
        <v>20</v>
      </c>
      <c r="G36" s="58">
        <f>'Stata Clipboard'!J36</f>
        <v>25</v>
      </c>
      <c r="H36" s="58">
        <f>'Stata Clipboard'!C36</f>
        <v>6</v>
      </c>
      <c r="I36" s="58">
        <f>'Stata Clipboard'!K36</f>
        <v>15</v>
      </c>
      <c r="J36" s="58">
        <f>'Stata Clipboard'!L36</f>
        <v>19</v>
      </c>
      <c r="K36" s="58">
        <f>'Stata Clipboard'!M36</f>
        <v>29</v>
      </c>
      <c r="L36" s="58">
        <f>'Stata Clipboard'!N36</f>
        <v>18</v>
      </c>
      <c r="N36">
        <v>1</v>
      </c>
      <c r="O36">
        <v>1</v>
      </c>
      <c r="P36">
        <v>0</v>
      </c>
      <c r="Q36">
        <v>24</v>
      </c>
      <c r="R36">
        <v>29</v>
      </c>
      <c r="S36">
        <v>6</v>
      </c>
      <c r="T36">
        <v>6</v>
      </c>
      <c r="U36">
        <v>6</v>
      </c>
      <c r="V36">
        <v>47</v>
      </c>
      <c r="W36">
        <v>22</v>
      </c>
    </row>
    <row r="37" spans="1:23">
      <c r="A37" s="1">
        <v>34</v>
      </c>
      <c r="B37" s="1">
        <v>38</v>
      </c>
      <c r="C37" s="58">
        <f>'Stata Clipboard'!B37</f>
        <v>2</v>
      </c>
      <c r="D37" s="58">
        <f>'Stata Clipboard'!G37</f>
        <v>7</v>
      </c>
      <c r="E37" s="58">
        <f>'Stata Clipboard'!H37</f>
        <v>7</v>
      </c>
      <c r="F37" s="58">
        <f>'Stata Clipboard'!I37</f>
        <v>17</v>
      </c>
      <c r="G37" s="58">
        <f>'Stata Clipboard'!J37</f>
        <v>30</v>
      </c>
      <c r="H37" s="58">
        <f>'Stata Clipboard'!C37</f>
        <v>2</v>
      </c>
      <c r="I37" s="58">
        <f>'Stata Clipboard'!K37</f>
        <v>11</v>
      </c>
      <c r="J37" s="58">
        <f>'Stata Clipboard'!L37</f>
        <v>22</v>
      </c>
      <c r="K37" s="58">
        <f>'Stata Clipboard'!M37</f>
        <v>22</v>
      </c>
      <c r="L37" s="58">
        <f>'Stata Clipboard'!N37</f>
        <v>23</v>
      </c>
      <c r="N37">
        <v>2</v>
      </c>
      <c r="O37">
        <v>4</v>
      </c>
      <c r="P37">
        <v>3</v>
      </c>
      <c r="Q37">
        <v>20</v>
      </c>
      <c r="R37">
        <v>34</v>
      </c>
      <c r="S37">
        <v>2</v>
      </c>
      <c r="T37">
        <v>1</v>
      </c>
      <c r="U37">
        <v>9</v>
      </c>
      <c r="V37">
        <v>41</v>
      </c>
      <c r="W37">
        <v>27</v>
      </c>
    </row>
    <row r="38" spans="1:23">
      <c r="A38" s="1">
        <v>35</v>
      </c>
      <c r="B38" s="1">
        <v>39</v>
      </c>
      <c r="C38" s="58">
        <f>'Stata Clipboard'!B38</f>
        <v>3</v>
      </c>
      <c r="D38" s="58">
        <f>'Stata Clipboard'!G38</f>
        <v>2</v>
      </c>
      <c r="E38" s="58">
        <f>'Stata Clipboard'!H38</f>
        <v>2</v>
      </c>
      <c r="F38" s="58">
        <f>'Stata Clipboard'!I38</f>
        <v>18</v>
      </c>
      <c r="G38" s="58">
        <f>'Stata Clipboard'!J38</f>
        <v>32</v>
      </c>
      <c r="H38" s="58">
        <f>'Stata Clipboard'!C38</f>
        <v>5</v>
      </c>
      <c r="I38" s="58">
        <f>'Stata Clipboard'!K38</f>
        <v>13</v>
      </c>
      <c r="J38" s="58">
        <f>'Stata Clipboard'!L38</f>
        <v>21</v>
      </c>
      <c r="K38" s="58">
        <f>'Stata Clipboard'!M38</f>
        <v>25</v>
      </c>
      <c r="L38" s="58">
        <f>'Stata Clipboard'!N38</f>
        <v>18</v>
      </c>
      <c r="N38">
        <v>3</v>
      </c>
      <c r="O38">
        <v>2</v>
      </c>
      <c r="P38">
        <v>0</v>
      </c>
      <c r="Q38">
        <v>17</v>
      </c>
      <c r="R38">
        <v>35</v>
      </c>
      <c r="S38">
        <v>5</v>
      </c>
      <c r="T38">
        <v>4</v>
      </c>
      <c r="U38">
        <v>6</v>
      </c>
      <c r="V38">
        <v>44</v>
      </c>
      <c r="W38">
        <v>23</v>
      </c>
    </row>
    <row r="39" spans="1:23">
      <c r="A39" s="1">
        <v>36</v>
      </c>
      <c r="B39" s="1">
        <v>40</v>
      </c>
      <c r="C39" s="58">
        <f>'Stata Clipboard'!B39</f>
        <v>1</v>
      </c>
      <c r="D39" s="58">
        <f>'Stata Clipboard'!G39</f>
        <v>5</v>
      </c>
      <c r="E39" s="58">
        <f>'Stata Clipboard'!H39</f>
        <v>6</v>
      </c>
      <c r="F39" s="58">
        <f>'Stata Clipboard'!I39</f>
        <v>18</v>
      </c>
      <c r="G39" s="58">
        <f>'Stata Clipboard'!J39</f>
        <v>23</v>
      </c>
      <c r="H39" s="58">
        <f>'Stata Clipboard'!C39</f>
        <v>6</v>
      </c>
      <c r="I39" s="58">
        <f>'Stata Clipboard'!K39</f>
        <v>10</v>
      </c>
      <c r="J39" s="58">
        <f>'Stata Clipboard'!L39</f>
        <v>23</v>
      </c>
      <c r="K39" s="58">
        <f>'Stata Clipboard'!M39</f>
        <v>27</v>
      </c>
      <c r="L39" s="58">
        <f>'Stata Clipboard'!N39</f>
        <v>13</v>
      </c>
      <c r="N39">
        <v>1</v>
      </c>
      <c r="O39">
        <v>2</v>
      </c>
      <c r="P39">
        <v>3</v>
      </c>
      <c r="Q39">
        <v>22</v>
      </c>
      <c r="R39">
        <v>25</v>
      </c>
      <c r="S39">
        <v>6</v>
      </c>
      <c r="T39">
        <v>3</v>
      </c>
      <c r="U39">
        <v>5</v>
      </c>
      <c r="V39">
        <v>47</v>
      </c>
      <c r="W39">
        <v>18</v>
      </c>
    </row>
    <row r="40" spans="1:23">
      <c r="A40" s="1">
        <v>37</v>
      </c>
      <c r="B40" s="1">
        <v>41</v>
      </c>
      <c r="C40" s="58">
        <f>'Stata Clipboard'!B40</f>
        <v>2</v>
      </c>
      <c r="D40" s="58">
        <f>'Stata Clipboard'!G40</f>
        <v>6</v>
      </c>
      <c r="E40" s="58">
        <f>'Stata Clipboard'!H40</f>
        <v>2</v>
      </c>
      <c r="F40" s="58">
        <f>'Stata Clipboard'!I40</f>
        <v>18</v>
      </c>
      <c r="G40" s="58">
        <f>'Stata Clipboard'!J40</f>
        <v>31</v>
      </c>
      <c r="H40" s="58">
        <f>'Stata Clipboard'!C40</f>
        <v>4</v>
      </c>
      <c r="I40" s="58">
        <f>'Stata Clipboard'!K40</f>
        <v>14</v>
      </c>
      <c r="J40" s="58">
        <f>'Stata Clipboard'!L40</f>
        <v>22</v>
      </c>
      <c r="K40" s="58">
        <f>'Stata Clipboard'!M40</f>
        <v>22</v>
      </c>
      <c r="L40" s="58">
        <f>'Stata Clipboard'!N40</f>
        <v>17</v>
      </c>
      <c r="N40">
        <v>2</v>
      </c>
      <c r="O40">
        <v>3</v>
      </c>
      <c r="P40">
        <v>3</v>
      </c>
      <c r="Q40">
        <v>16</v>
      </c>
      <c r="R40">
        <v>35</v>
      </c>
      <c r="S40">
        <v>4</v>
      </c>
      <c r="T40">
        <v>4</v>
      </c>
      <c r="U40">
        <v>7</v>
      </c>
      <c r="V40">
        <v>44</v>
      </c>
      <c r="W40">
        <v>20</v>
      </c>
    </row>
    <row r="41" spans="1:23">
      <c r="A41" s="1">
        <v>38</v>
      </c>
      <c r="B41" s="1">
        <v>42</v>
      </c>
      <c r="C41" s="58">
        <f>'Stata Clipboard'!B41</f>
        <v>6</v>
      </c>
      <c r="D41" s="58">
        <f>'Stata Clipboard'!G41</f>
        <v>5</v>
      </c>
      <c r="E41" s="58">
        <f>'Stata Clipboard'!H41</f>
        <v>6</v>
      </c>
      <c r="F41" s="58">
        <f>'Stata Clipboard'!I41</f>
        <v>17</v>
      </c>
      <c r="G41" s="58">
        <f>'Stata Clipboard'!J41</f>
        <v>28</v>
      </c>
      <c r="H41" s="58">
        <f>'Stata Clipboard'!C41</f>
        <v>4</v>
      </c>
      <c r="I41" s="58">
        <f>'Stata Clipboard'!K41</f>
        <v>12</v>
      </c>
      <c r="J41" s="58">
        <f>'Stata Clipboard'!L41</f>
        <v>20</v>
      </c>
      <c r="K41" s="58">
        <f>'Stata Clipboard'!M41</f>
        <v>28</v>
      </c>
      <c r="L41" s="58">
        <f>'Stata Clipboard'!N41</f>
        <v>22</v>
      </c>
      <c r="N41">
        <v>6</v>
      </c>
      <c r="O41">
        <v>3</v>
      </c>
      <c r="P41">
        <v>1</v>
      </c>
      <c r="Q41">
        <v>22</v>
      </c>
      <c r="R41">
        <v>30</v>
      </c>
      <c r="S41">
        <v>4</v>
      </c>
      <c r="T41">
        <v>4</v>
      </c>
      <c r="U41">
        <v>4</v>
      </c>
      <c r="V41">
        <v>49</v>
      </c>
      <c r="W41">
        <v>25</v>
      </c>
    </row>
    <row r="42" spans="1:23">
      <c r="A42" s="1">
        <v>39</v>
      </c>
      <c r="B42" s="1">
        <v>43</v>
      </c>
      <c r="C42" s="58">
        <f>'Stata Clipboard'!B42</f>
        <v>4</v>
      </c>
      <c r="D42" s="58">
        <f>'Stata Clipboard'!G42</f>
        <v>7</v>
      </c>
      <c r="E42" s="58">
        <f>'Stata Clipboard'!H42</f>
        <v>11</v>
      </c>
      <c r="F42" s="58">
        <f>'Stata Clipboard'!I42</f>
        <v>19</v>
      </c>
      <c r="G42" s="58">
        <f>'Stata Clipboard'!J42</f>
        <v>26</v>
      </c>
      <c r="H42" s="58">
        <f>'Stata Clipboard'!C42</f>
        <v>7</v>
      </c>
      <c r="I42" s="58">
        <f>'Stata Clipboard'!K42</f>
        <v>9</v>
      </c>
      <c r="J42" s="58">
        <f>'Stata Clipboard'!L42</f>
        <v>14</v>
      </c>
      <c r="K42" s="58">
        <f>'Stata Clipboard'!M42</f>
        <v>20</v>
      </c>
      <c r="L42" s="58">
        <f>'Stata Clipboard'!N42</f>
        <v>24</v>
      </c>
      <c r="N42">
        <v>4</v>
      </c>
      <c r="O42">
        <v>3</v>
      </c>
      <c r="P42">
        <v>2</v>
      </c>
      <c r="Q42">
        <v>28</v>
      </c>
      <c r="R42">
        <v>30</v>
      </c>
      <c r="S42">
        <v>7</v>
      </c>
      <c r="T42">
        <v>4</v>
      </c>
      <c r="U42">
        <v>3</v>
      </c>
      <c r="V42">
        <v>32</v>
      </c>
      <c r="W42">
        <v>28</v>
      </c>
    </row>
    <row r="43" spans="1:23">
      <c r="A43" s="1">
        <v>40</v>
      </c>
      <c r="B43" s="1">
        <v>44</v>
      </c>
      <c r="C43" s="58">
        <f>'Stata Clipboard'!B43</f>
        <v>3</v>
      </c>
      <c r="D43" s="58">
        <f>'Stata Clipboard'!G43</f>
        <v>8</v>
      </c>
      <c r="E43" s="58">
        <f>'Stata Clipboard'!H43</f>
        <v>3</v>
      </c>
      <c r="F43" s="58">
        <f>'Stata Clipboard'!I43</f>
        <v>24</v>
      </c>
      <c r="G43" s="58">
        <f>'Stata Clipboard'!J43</f>
        <v>31</v>
      </c>
      <c r="H43" s="58">
        <f>'Stata Clipboard'!C43</f>
        <v>6</v>
      </c>
      <c r="I43" s="58">
        <f>'Stata Clipboard'!K43</f>
        <v>6</v>
      </c>
      <c r="J43" s="58">
        <f>'Stata Clipboard'!L43</f>
        <v>16</v>
      </c>
      <c r="K43" s="58">
        <f>'Stata Clipboard'!M43</f>
        <v>26</v>
      </c>
      <c r="L43" s="58">
        <f>'Stata Clipboard'!N43</f>
        <v>22</v>
      </c>
      <c r="N43">
        <v>3</v>
      </c>
      <c r="O43">
        <v>3</v>
      </c>
      <c r="P43">
        <v>5</v>
      </c>
      <c r="Q43">
        <v>25</v>
      </c>
      <c r="R43">
        <v>33</v>
      </c>
      <c r="S43">
        <v>6</v>
      </c>
      <c r="T43">
        <v>1</v>
      </c>
      <c r="U43">
        <v>3</v>
      </c>
      <c r="V43">
        <v>39</v>
      </c>
      <c r="W43">
        <v>27</v>
      </c>
    </row>
    <row r="44" spans="1:23">
      <c r="A44" s="1">
        <v>41</v>
      </c>
      <c r="B44" s="1">
        <v>45</v>
      </c>
      <c r="C44" s="58">
        <f>'Stata Clipboard'!B44</f>
        <v>2</v>
      </c>
      <c r="D44" s="58">
        <f>'Stata Clipboard'!G44</f>
        <v>2</v>
      </c>
      <c r="E44" s="58">
        <f>'Stata Clipboard'!H44</f>
        <v>7</v>
      </c>
      <c r="F44" s="58">
        <f>'Stata Clipboard'!I44</f>
        <v>15</v>
      </c>
      <c r="G44" s="58">
        <f>'Stata Clipboard'!J44</f>
        <v>28</v>
      </c>
      <c r="H44" s="58">
        <f>'Stata Clipboard'!C44</f>
        <v>6</v>
      </c>
      <c r="I44" s="58">
        <f>'Stata Clipboard'!K44</f>
        <v>11</v>
      </c>
      <c r="J44" s="58">
        <f>'Stata Clipboard'!L44</f>
        <v>19</v>
      </c>
      <c r="K44" s="58">
        <f>'Stata Clipboard'!M44</f>
        <v>25</v>
      </c>
      <c r="L44" s="58">
        <f>'Stata Clipboard'!N44</f>
        <v>19</v>
      </c>
      <c r="N44">
        <v>2</v>
      </c>
      <c r="O44">
        <v>1</v>
      </c>
      <c r="P44">
        <v>1</v>
      </c>
      <c r="Q44">
        <v>21</v>
      </c>
      <c r="R44">
        <v>29</v>
      </c>
      <c r="S44">
        <v>6</v>
      </c>
      <c r="T44">
        <v>5</v>
      </c>
      <c r="U44">
        <v>5</v>
      </c>
      <c r="V44">
        <v>39</v>
      </c>
      <c r="W44">
        <v>25</v>
      </c>
    </row>
    <row r="45" spans="1:23">
      <c r="A45" s="1">
        <v>42</v>
      </c>
      <c r="B45" s="1">
        <v>46</v>
      </c>
      <c r="C45" s="58">
        <f>'Stata Clipboard'!B45</f>
        <v>2</v>
      </c>
      <c r="D45" s="58">
        <f>'Stata Clipboard'!G45</f>
        <v>3</v>
      </c>
      <c r="E45" s="58">
        <f>'Stata Clipboard'!H45</f>
        <v>7</v>
      </c>
      <c r="F45" s="58">
        <f>'Stata Clipboard'!I45</f>
        <v>20</v>
      </c>
      <c r="G45" s="58">
        <f>'Stata Clipboard'!J45</f>
        <v>27</v>
      </c>
      <c r="H45" s="58">
        <f>'Stata Clipboard'!C45</f>
        <v>4</v>
      </c>
      <c r="I45" s="58">
        <f>'Stata Clipboard'!K45</f>
        <v>8</v>
      </c>
      <c r="J45" s="58">
        <f>'Stata Clipboard'!L45</f>
        <v>20</v>
      </c>
      <c r="K45" s="58">
        <f>'Stata Clipboard'!M45</f>
        <v>30</v>
      </c>
      <c r="L45" s="58">
        <f>'Stata Clipboard'!N45</f>
        <v>20</v>
      </c>
      <c r="N45">
        <v>2</v>
      </c>
      <c r="O45">
        <v>1</v>
      </c>
      <c r="P45">
        <v>1</v>
      </c>
      <c r="Q45">
        <v>26</v>
      </c>
      <c r="R45">
        <v>29</v>
      </c>
      <c r="S45">
        <v>4</v>
      </c>
      <c r="T45">
        <v>3</v>
      </c>
      <c r="U45">
        <v>3</v>
      </c>
      <c r="V45">
        <v>47</v>
      </c>
      <c r="W45">
        <v>25</v>
      </c>
    </row>
    <row r="46" spans="1:23">
      <c r="A46" s="1">
        <v>43</v>
      </c>
      <c r="B46" s="1">
        <v>47</v>
      </c>
      <c r="C46" s="58">
        <f>'Stata Clipboard'!B46</f>
        <v>4</v>
      </c>
      <c r="D46" s="58">
        <f>'Stata Clipboard'!G46</f>
        <v>1</v>
      </c>
      <c r="E46" s="58">
        <f>'Stata Clipboard'!H46</f>
        <v>7</v>
      </c>
      <c r="F46" s="58">
        <f>'Stata Clipboard'!I46</f>
        <v>18</v>
      </c>
      <c r="G46" s="58">
        <f>'Stata Clipboard'!J46</f>
        <v>26</v>
      </c>
      <c r="H46" s="58">
        <f>'Stata Clipboard'!C46</f>
        <v>8</v>
      </c>
      <c r="I46" s="58">
        <f>'Stata Clipboard'!K46</f>
        <v>8</v>
      </c>
      <c r="J46" s="58">
        <f>'Stata Clipboard'!L46</f>
        <v>14</v>
      </c>
      <c r="K46" s="58">
        <f>'Stata Clipboard'!M46</f>
        <v>29</v>
      </c>
      <c r="L46" s="58">
        <f>'Stata Clipboard'!N46</f>
        <v>21</v>
      </c>
      <c r="N46">
        <v>4</v>
      </c>
      <c r="O46">
        <v>0</v>
      </c>
      <c r="P46">
        <v>1</v>
      </c>
      <c r="Q46">
        <v>22</v>
      </c>
      <c r="R46">
        <v>29</v>
      </c>
      <c r="S46">
        <v>8</v>
      </c>
      <c r="T46">
        <v>2</v>
      </c>
      <c r="U46">
        <v>5</v>
      </c>
      <c r="V46">
        <v>39</v>
      </c>
      <c r="W46">
        <v>26</v>
      </c>
    </row>
    <row r="47" spans="1:23">
      <c r="A47" s="1">
        <v>44</v>
      </c>
      <c r="B47" s="1">
        <v>48</v>
      </c>
      <c r="C47" s="58">
        <f>'Stata Clipboard'!B47</f>
        <v>2</v>
      </c>
      <c r="D47" s="58">
        <f>'Stata Clipboard'!G47</f>
        <v>6</v>
      </c>
      <c r="E47" s="58">
        <f>'Stata Clipboard'!H47</f>
        <v>11</v>
      </c>
      <c r="F47" s="58">
        <f>'Stata Clipboard'!I47</f>
        <v>17</v>
      </c>
      <c r="G47" s="58">
        <f>'Stata Clipboard'!J47</f>
        <v>39</v>
      </c>
      <c r="H47" s="58">
        <f>'Stata Clipboard'!C47</f>
        <v>8</v>
      </c>
      <c r="I47" s="58">
        <f>'Stata Clipboard'!K47</f>
        <v>12</v>
      </c>
      <c r="J47" s="58">
        <f>'Stata Clipboard'!L47</f>
        <v>21</v>
      </c>
      <c r="K47" s="58">
        <f>'Stata Clipboard'!M47</f>
        <v>33</v>
      </c>
      <c r="L47" s="58">
        <f>'Stata Clipboard'!N47</f>
        <v>28</v>
      </c>
      <c r="N47">
        <v>2</v>
      </c>
      <c r="O47">
        <v>1</v>
      </c>
      <c r="P47">
        <v>3</v>
      </c>
      <c r="Q47">
        <v>29</v>
      </c>
      <c r="R47">
        <v>40</v>
      </c>
      <c r="S47">
        <v>8</v>
      </c>
      <c r="T47">
        <v>7</v>
      </c>
      <c r="U47">
        <v>2</v>
      </c>
      <c r="V47">
        <v>51</v>
      </c>
      <c r="W47">
        <v>34</v>
      </c>
    </row>
    <row r="48" spans="1:23">
      <c r="A48" s="1">
        <v>45</v>
      </c>
      <c r="B48" s="1">
        <v>49</v>
      </c>
      <c r="C48" s="58">
        <f>'Stata Clipboard'!B48</f>
        <v>5</v>
      </c>
      <c r="D48" s="58">
        <f>'Stata Clipboard'!G48</f>
        <v>3</v>
      </c>
      <c r="E48" s="58">
        <f>'Stata Clipboard'!H48</f>
        <v>4</v>
      </c>
      <c r="F48" s="58">
        <f>'Stata Clipboard'!I48</f>
        <v>20</v>
      </c>
      <c r="G48" s="58">
        <f>'Stata Clipboard'!J48</f>
        <v>28</v>
      </c>
      <c r="H48" s="58">
        <f>'Stata Clipboard'!C48</f>
        <v>9</v>
      </c>
      <c r="I48" s="58">
        <f>'Stata Clipboard'!K48</f>
        <v>7</v>
      </c>
      <c r="J48" s="58">
        <f>'Stata Clipboard'!L48</f>
        <v>18</v>
      </c>
      <c r="K48" s="58">
        <f>'Stata Clipboard'!M48</f>
        <v>24</v>
      </c>
      <c r="L48" s="58">
        <f>'Stata Clipboard'!N48</f>
        <v>22</v>
      </c>
      <c r="N48">
        <v>5</v>
      </c>
      <c r="O48">
        <v>2</v>
      </c>
      <c r="P48">
        <v>1</v>
      </c>
      <c r="Q48">
        <v>22</v>
      </c>
      <c r="R48">
        <v>30</v>
      </c>
      <c r="S48">
        <v>9</v>
      </c>
      <c r="T48">
        <v>1</v>
      </c>
      <c r="U48">
        <v>4</v>
      </c>
      <c r="V48">
        <v>42</v>
      </c>
      <c r="W48">
        <v>24</v>
      </c>
    </row>
    <row r="49" spans="1:23">
      <c r="A49" s="1">
        <v>46</v>
      </c>
      <c r="B49" s="1">
        <v>50</v>
      </c>
      <c r="C49" s="58">
        <f>'Stata Clipboard'!B49</f>
        <v>2</v>
      </c>
      <c r="D49" s="58">
        <f>'Stata Clipboard'!G49</f>
        <v>3</v>
      </c>
      <c r="E49" s="58">
        <f>'Stata Clipboard'!H49</f>
        <v>8</v>
      </c>
      <c r="F49" s="58">
        <f>'Stata Clipboard'!I49</f>
        <v>24</v>
      </c>
      <c r="G49" s="58">
        <f>'Stata Clipboard'!J49</f>
        <v>21</v>
      </c>
      <c r="H49" s="58">
        <f>'Stata Clipboard'!C49</f>
        <v>4</v>
      </c>
      <c r="I49" s="58">
        <f>'Stata Clipboard'!K49</f>
        <v>7</v>
      </c>
      <c r="J49" s="58">
        <f>'Stata Clipboard'!L49</f>
        <v>14</v>
      </c>
      <c r="K49" s="58">
        <f>'Stata Clipboard'!M49</f>
        <v>27</v>
      </c>
      <c r="L49" s="58">
        <f>'Stata Clipboard'!N49</f>
        <v>35</v>
      </c>
      <c r="N49">
        <v>2</v>
      </c>
      <c r="O49">
        <v>0</v>
      </c>
      <c r="P49">
        <v>3</v>
      </c>
      <c r="Q49">
        <v>28</v>
      </c>
      <c r="R49">
        <v>25</v>
      </c>
      <c r="S49">
        <v>4</v>
      </c>
      <c r="T49">
        <v>3</v>
      </c>
      <c r="U49">
        <v>4</v>
      </c>
      <c r="V49">
        <v>35</v>
      </c>
      <c r="W49">
        <v>41</v>
      </c>
    </row>
    <row r="50" spans="1:23">
      <c r="A50" s="1">
        <v>47</v>
      </c>
      <c r="B50" s="1">
        <v>51</v>
      </c>
      <c r="C50" s="58">
        <f>'Stata Clipboard'!B50</f>
        <v>4</v>
      </c>
      <c r="D50" s="58">
        <f>'Stata Clipboard'!G50</f>
        <v>3</v>
      </c>
      <c r="E50" s="58">
        <f>'Stata Clipboard'!H50</f>
        <v>7</v>
      </c>
      <c r="F50" s="58">
        <f>'Stata Clipboard'!I50</f>
        <v>19</v>
      </c>
      <c r="G50" s="58">
        <f>'Stata Clipboard'!J50</f>
        <v>21</v>
      </c>
      <c r="H50" s="58">
        <f>'Stata Clipboard'!C50</f>
        <v>8</v>
      </c>
      <c r="I50" s="58">
        <f>'Stata Clipboard'!K50</f>
        <v>9</v>
      </c>
      <c r="J50" s="58">
        <f>'Stata Clipboard'!L50</f>
        <v>19</v>
      </c>
      <c r="K50" s="58">
        <f>'Stata Clipboard'!M50</f>
        <v>22</v>
      </c>
      <c r="L50" s="58">
        <f>'Stata Clipboard'!N50</f>
        <v>23</v>
      </c>
      <c r="N50">
        <v>4</v>
      </c>
      <c r="O50">
        <v>2</v>
      </c>
      <c r="P50">
        <v>0</v>
      </c>
      <c r="Q50">
        <v>26</v>
      </c>
      <c r="R50">
        <v>22</v>
      </c>
      <c r="S50">
        <v>8</v>
      </c>
      <c r="T50">
        <v>1</v>
      </c>
      <c r="U50">
        <v>4</v>
      </c>
      <c r="V50">
        <v>42</v>
      </c>
      <c r="W50">
        <v>26</v>
      </c>
    </row>
    <row r="51" spans="1:23">
      <c r="A51" s="1">
        <v>48</v>
      </c>
      <c r="B51" s="1">
        <v>52</v>
      </c>
      <c r="C51" s="58">
        <f>'Stata Clipboard'!B51</f>
        <v>9</v>
      </c>
      <c r="D51" s="58">
        <f>'Stata Clipboard'!G51</f>
        <v>9</v>
      </c>
      <c r="E51" s="58">
        <f>'Stata Clipboard'!H51</f>
        <v>5</v>
      </c>
      <c r="F51" s="58">
        <f>'Stata Clipboard'!I51</f>
        <v>15</v>
      </c>
      <c r="G51" s="58">
        <f>'Stata Clipboard'!J51</f>
        <v>26</v>
      </c>
      <c r="H51" s="58">
        <f>'Stata Clipboard'!C51</f>
        <v>12</v>
      </c>
      <c r="I51" s="58">
        <f>'Stata Clipboard'!K51</f>
        <v>8</v>
      </c>
      <c r="J51" s="58">
        <f>'Stata Clipboard'!L51</f>
        <v>11</v>
      </c>
      <c r="K51" s="58">
        <f>'Stata Clipboard'!M51</f>
        <v>21</v>
      </c>
      <c r="L51" s="58">
        <f>'Stata Clipboard'!N51</f>
        <v>30</v>
      </c>
      <c r="N51">
        <v>9</v>
      </c>
      <c r="O51">
        <v>4</v>
      </c>
      <c r="P51">
        <v>4</v>
      </c>
      <c r="Q51">
        <v>19</v>
      </c>
      <c r="R51">
        <v>28</v>
      </c>
      <c r="S51">
        <v>12</v>
      </c>
      <c r="T51">
        <v>3</v>
      </c>
      <c r="U51">
        <v>3</v>
      </c>
      <c r="V51">
        <v>27</v>
      </c>
      <c r="W51">
        <v>37</v>
      </c>
    </row>
    <row r="52" spans="1:23">
      <c r="A52" s="1">
        <v>49</v>
      </c>
      <c r="B52" s="1">
        <v>53</v>
      </c>
      <c r="C52" s="58">
        <f>'Stata Clipboard'!B52</f>
        <v>8</v>
      </c>
      <c r="D52" s="58">
        <f>'Stata Clipboard'!G52</f>
        <v>9</v>
      </c>
      <c r="E52" s="58">
        <f>'Stata Clipboard'!H52</f>
        <v>9</v>
      </c>
      <c r="F52" s="58">
        <f>'Stata Clipboard'!I52</f>
        <v>16</v>
      </c>
      <c r="G52" s="58">
        <f>'Stata Clipboard'!J52</f>
        <v>32</v>
      </c>
      <c r="H52" s="58">
        <f>'Stata Clipboard'!C52</f>
        <v>7</v>
      </c>
      <c r="I52" s="58">
        <f>'Stata Clipboard'!K52</f>
        <v>9</v>
      </c>
      <c r="J52" s="58">
        <f>'Stata Clipboard'!L52</f>
        <v>19</v>
      </c>
      <c r="K52" s="58">
        <f>'Stata Clipboard'!M52</f>
        <v>20</v>
      </c>
      <c r="L52" s="58">
        <f>'Stata Clipboard'!N52</f>
        <v>22</v>
      </c>
      <c r="N52">
        <v>8</v>
      </c>
      <c r="O52">
        <v>7</v>
      </c>
      <c r="P52">
        <v>1</v>
      </c>
      <c r="Q52">
        <v>23</v>
      </c>
      <c r="R52">
        <v>35</v>
      </c>
      <c r="S52">
        <v>7</v>
      </c>
      <c r="T52">
        <v>4</v>
      </c>
      <c r="U52">
        <v>3</v>
      </c>
      <c r="V52">
        <v>37</v>
      </c>
      <c r="W52">
        <v>26</v>
      </c>
    </row>
    <row r="53" spans="1:23">
      <c r="A53" s="1">
        <v>50</v>
      </c>
      <c r="B53" s="1">
        <v>54</v>
      </c>
      <c r="C53" s="58">
        <f>'Stata Clipboard'!B53</f>
        <v>5</v>
      </c>
      <c r="D53" s="58">
        <f>'Stata Clipboard'!G53</f>
        <v>7</v>
      </c>
      <c r="E53" s="58">
        <f>'Stata Clipboard'!H53</f>
        <v>7</v>
      </c>
      <c r="F53" s="58">
        <f>'Stata Clipboard'!I53</f>
        <v>17</v>
      </c>
      <c r="G53" s="58">
        <f>'Stata Clipboard'!J53</f>
        <v>25</v>
      </c>
      <c r="H53" s="58">
        <f>'Stata Clipboard'!C53</f>
        <v>9</v>
      </c>
      <c r="I53" s="58">
        <f>'Stata Clipboard'!K53</f>
        <v>9</v>
      </c>
      <c r="J53" s="58">
        <f>'Stata Clipboard'!L53</f>
        <v>11</v>
      </c>
      <c r="K53" s="58">
        <f>'Stata Clipboard'!M53</f>
        <v>21</v>
      </c>
      <c r="L53" s="58">
        <f>'Stata Clipboard'!N53</f>
        <v>18</v>
      </c>
      <c r="N53">
        <v>5</v>
      </c>
      <c r="O53">
        <v>2</v>
      </c>
      <c r="P53">
        <v>3</v>
      </c>
      <c r="Q53">
        <v>25</v>
      </c>
      <c r="R53">
        <v>26</v>
      </c>
      <c r="S53">
        <v>9</v>
      </c>
      <c r="T53">
        <v>3</v>
      </c>
      <c r="U53">
        <v>5</v>
      </c>
      <c r="V53">
        <v>29</v>
      </c>
      <c r="W53">
        <v>22</v>
      </c>
    </row>
    <row r="54" spans="1:23">
      <c r="A54" s="1">
        <v>51</v>
      </c>
      <c r="B54" s="1">
        <v>55</v>
      </c>
      <c r="C54" s="58">
        <f>'Stata Clipboard'!B54</f>
        <v>8</v>
      </c>
      <c r="D54" s="58">
        <f>'Stata Clipboard'!G54</f>
        <v>7</v>
      </c>
      <c r="E54" s="58">
        <f>'Stata Clipboard'!H54</f>
        <v>14</v>
      </c>
      <c r="F54" s="58">
        <f>'Stata Clipboard'!I54</f>
        <v>20</v>
      </c>
      <c r="G54" s="58">
        <f>'Stata Clipboard'!J54</f>
        <v>21</v>
      </c>
      <c r="H54" s="58">
        <f>'Stata Clipboard'!C54</f>
        <v>2</v>
      </c>
      <c r="I54" s="58">
        <f>'Stata Clipboard'!K54</f>
        <v>11</v>
      </c>
      <c r="J54" s="58">
        <f>'Stata Clipboard'!L54</f>
        <v>19</v>
      </c>
      <c r="K54" s="58">
        <f>'Stata Clipboard'!M54</f>
        <v>14</v>
      </c>
      <c r="L54" s="58">
        <f>'Stata Clipboard'!N54</f>
        <v>24</v>
      </c>
      <c r="N54">
        <v>8</v>
      </c>
      <c r="O54">
        <v>4</v>
      </c>
      <c r="P54">
        <v>2</v>
      </c>
      <c r="Q54">
        <v>35</v>
      </c>
      <c r="R54">
        <v>21</v>
      </c>
      <c r="S54">
        <v>2</v>
      </c>
      <c r="T54">
        <v>3</v>
      </c>
      <c r="U54">
        <v>7</v>
      </c>
      <c r="V54">
        <v>31</v>
      </c>
      <c r="W54">
        <v>27</v>
      </c>
    </row>
    <row r="55" spans="1:23">
      <c r="A55" s="1">
        <v>52</v>
      </c>
      <c r="B55" s="1">
        <v>56</v>
      </c>
      <c r="C55" s="58">
        <f>'Stata Clipboard'!B55</f>
        <v>3</v>
      </c>
      <c r="D55" s="58">
        <f>'Stata Clipboard'!G55</f>
        <v>12</v>
      </c>
      <c r="E55" s="58">
        <f>'Stata Clipboard'!H55</f>
        <v>7</v>
      </c>
      <c r="F55" s="58">
        <f>'Stata Clipboard'!I55</f>
        <v>24</v>
      </c>
      <c r="G55" s="58">
        <f>'Stata Clipboard'!J55</f>
        <v>16</v>
      </c>
      <c r="H55" s="58">
        <f>'Stata Clipboard'!C55</f>
        <v>8</v>
      </c>
      <c r="I55" s="58">
        <f>'Stata Clipboard'!K55</f>
        <v>7</v>
      </c>
      <c r="J55" s="58">
        <f>'Stata Clipboard'!L55</f>
        <v>17</v>
      </c>
      <c r="K55" s="58">
        <f>'Stata Clipboard'!M55</f>
        <v>21</v>
      </c>
      <c r="L55" s="58">
        <f>'Stata Clipboard'!N55</f>
        <v>14</v>
      </c>
      <c r="N55">
        <v>3</v>
      </c>
      <c r="O55">
        <v>4</v>
      </c>
      <c r="P55">
        <v>5</v>
      </c>
      <c r="Q55">
        <v>31</v>
      </c>
      <c r="R55">
        <v>19</v>
      </c>
      <c r="S55">
        <v>8</v>
      </c>
      <c r="T55">
        <v>3</v>
      </c>
      <c r="U55">
        <v>3</v>
      </c>
      <c r="V55">
        <v>35</v>
      </c>
      <c r="W55">
        <v>18</v>
      </c>
    </row>
    <row r="56" spans="1:23">
      <c r="A56" s="1">
        <v>53</v>
      </c>
      <c r="B56" s="1">
        <v>57</v>
      </c>
      <c r="C56" s="58">
        <f>'Stata Clipboard'!B56</f>
        <v>10</v>
      </c>
      <c r="D56" s="58">
        <f>'Stata Clipboard'!G56</f>
        <v>5</v>
      </c>
      <c r="E56" s="58">
        <f>'Stata Clipboard'!H56</f>
        <v>13</v>
      </c>
      <c r="F56" s="58">
        <f>'Stata Clipboard'!I56</f>
        <v>14</v>
      </c>
      <c r="G56" s="58">
        <f>'Stata Clipboard'!J56</f>
        <v>23</v>
      </c>
      <c r="H56" s="58">
        <f>'Stata Clipboard'!C56</f>
        <v>11</v>
      </c>
      <c r="I56" s="58">
        <f>'Stata Clipboard'!K56</f>
        <v>8</v>
      </c>
      <c r="J56" s="58">
        <f>'Stata Clipboard'!L56</f>
        <v>10</v>
      </c>
      <c r="K56" s="58">
        <f>'Stata Clipboard'!M56</f>
        <v>19</v>
      </c>
      <c r="L56" s="58">
        <f>'Stata Clipboard'!N56</f>
        <v>18</v>
      </c>
      <c r="N56">
        <v>10</v>
      </c>
      <c r="O56">
        <v>2</v>
      </c>
      <c r="P56">
        <v>3</v>
      </c>
      <c r="Q56">
        <v>24</v>
      </c>
      <c r="R56">
        <v>26</v>
      </c>
      <c r="S56">
        <v>11</v>
      </c>
      <c r="T56">
        <v>3</v>
      </c>
      <c r="U56">
        <v>3</v>
      </c>
      <c r="V56">
        <v>28</v>
      </c>
      <c r="W56">
        <v>21</v>
      </c>
    </row>
    <row r="57" spans="1:23">
      <c r="A57" s="1">
        <v>54</v>
      </c>
      <c r="B57" s="1">
        <v>58</v>
      </c>
      <c r="C57" s="58">
        <f>'Stata Clipboard'!B57</f>
        <v>12</v>
      </c>
      <c r="D57" s="58">
        <f>'Stata Clipboard'!G57</f>
        <v>4</v>
      </c>
      <c r="E57" s="58">
        <f>'Stata Clipboard'!H57</f>
        <v>6</v>
      </c>
      <c r="F57" s="58">
        <f>'Stata Clipboard'!I57</f>
        <v>14</v>
      </c>
      <c r="G57" s="58">
        <f>'Stata Clipboard'!J57</f>
        <v>28</v>
      </c>
      <c r="H57" s="58">
        <f>'Stata Clipboard'!C57</f>
        <v>14</v>
      </c>
      <c r="I57" s="58">
        <f>'Stata Clipboard'!K57</f>
        <v>11</v>
      </c>
      <c r="J57" s="58">
        <f>'Stata Clipboard'!L57</f>
        <v>16</v>
      </c>
      <c r="K57" s="58">
        <f>'Stata Clipboard'!M57</f>
        <v>17</v>
      </c>
      <c r="L57" s="58">
        <f>'Stata Clipboard'!N57</f>
        <v>11</v>
      </c>
      <c r="N57">
        <v>12</v>
      </c>
      <c r="O57">
        <v>1</v>
      </c>
      <c r="P57">
        <v>3</v>
      </c>
      <c r="Q57">
        <v>17</v>
      </c>
      <c r="R57">
        <v>31</v>
      </c>
      <c r="S57">
        <v>14</v>
      </c>
      <c r="T57">
        <v>4</v>
      </c>
      <c r="U57">
        <v>6</v>
      </c>
      <c r="V57">
        <v>31</v>
      </c>
      <c r="W57">
        <v>14</v>
      </c>
    </row>
    <row r="58" spans="1:23">
      <c r="A58" s="1">
        <v>55</v>
      </c>
      <c r="B58" s="1">
        <v>59</v>
      </c>
      <c r="C58" s="58">
        <f>'Stata Clipboard'!B58</f>
        <v>5</v>
      </c>
      <c r="D58" s="58">
        <f>'Stata Clipboard'!G58</f>
        <v>6</v>
      </c>
      <c r="E58" s="58">
        <f>'Stata Clipboard'!H58</f>
        <v>6</v>
      </c>
      <c r="F58" s="58">
        <f>'Stata Clipboard'!I58</f>
        <v>20</v>
      </c>
      <c r="G58" s="58">
        <f>'Stata Clipboard'!J58</f>
        <v>23</v>
      </c>
      <c r="H58" s="58">
        <f>'Stata Clipboard'!C58</f>
        <v>9</v>
      </c>
      <c r="I58" s="58">
        <f>'Stata Clipboard'!K58</f>
        <v>17</v>
      </c>
      <c r="J58" s="58">
        <f>'Stata Clipboard'!L58</f>
        <v>16</v>
      </c>
      <c r="K58" s="58">
        <f>'Stata Clipboard'!M58</f>
        <v>16</v>
      </c>
      <c r="L58" s="58">
        <f>'Stata Clipboard'!N58</f>
        <v>7</v>
      </c>
      <c r="N58">
        <v>5</v>
      </c>
      <c r="O58">
        <v>2</v>
      </c>
      <c r="P58">
        <v>4</v>
      </c>
      <c r="Q58">
        <v>18</v>
      </c>
      <c r="R58">
        <v>31</v>
      </c>
      <c r="S58">
        <v>9</v>
      </c>
      <c r="T58">
        <v>9</v>
      </c>
      <c r="U58">
        <v>6</v>
      </c>
      <c r="V58">
        <v>30</v>
      </c>
      <c r="W58">
        <v>11</v>
      </c>
    </row>
    <row r="59" spans="1:23">
      <c r="A59" s="1">
        <v>56</v>
      </c>
      <c r="B59" s="1">
        <v>60</v>
      </c>
      <c r="C59" s="58">
        <f>'Stata Clipboard'!B59</f>
        <v>10</v>
      </c>
      <c r="D59" s="58">
        <f>'Stata Clipboard'!G59</f>
        <v>15</v>
      </c>
      <c r="E59" s="58">
        <f>'Stata Clipboard'!H59</f>
        <v>10</v>
      </c>
      <c r="F59" s="58">
        <f>'Stata Clipboard'!I59</f>
        <v>14</v>
      </c>
      <c r="G59" s="58">
        <f>'Stata Clipboard'!J59</f>
        <v>14</v>
      </c>
      <c r="H59" s="58">
        <f>'Stata Clipboard'!C59</f>
        <v>13</v>
      </c>
      <c r="I59" s="58">
        <f>'Stata Clipboard'!K59</f>
        <v>13</v>
      </c>
      <c r="J59" s="58">
        <f>'Stata Clipboard'!L59</f>
        <v>13</v>
      </c>
      <c r="K59" s="58">
        <f>'Stata Clipboard'!M59</f>
        <v>21</v>
      </c>
      <c r="L59" s="58">
        <f>'Stata Clipboard'!N59</f>
        <v>5</v>
      </c>
      <c r="N59">
        <v>10</v>
      </c>
      <c r="O59">
        <v>8</v>
      </c>
      <c r="P59">
        <v>7</v>
      </c>
      <c r="Q59">
        <v>22</v>
      </c>
      <c r="R59">
        <v>16</v>
      </c>
      <c r="S59">
        <v>13</v>
      </c>
      <c r="T59">
        <v>4</v>
      </c>
      <c r="U59">
        <v>6</v>
      </c>
      <c r="V59">
        <v>34</v>
      </c>
      <c r="W59">
        <v>8</v>
      </c>
    </row>
    <row r="60" spans="1:23">
      <c r="A60" s="1">
        <v>57</v>
      </c>
      <c r="B60" s="1">
        <v>61</v>
      </c>
      <c r="C60" s="58">
        <f>'Stata Clipboard'!B60</f>
        <v>3</v>
      </c>
      <c r="D60" s="58">
        <f>'Stata Clipboard'!G60</f>
        <v>12</v>
      </c>
      <c r="E60" s="58">
        <f>'Stata Clipboard'!H60</f>
        <v>8</v>
      </c>
      <c r="F60" s="58">
        <f>'Stata Clipboard'!I60</f>
        <v>10</v>
      </c>
      <c r="G60" s="58">
        <f>'Stata Clipboard'!J60</f>
        <v>12</v>
      </c>
      <c r="H60" s="58">
        <f>'Stata Clipboard'!C60</f>
        <v>7</v>
      </c>
      <c r="I60" s="58">
        <f>'Stata Clipboard'!K60</f>
        <v>18</v>
      </c>
      <c r="J60" s="58">
        <f>'Stata Clipboard'!L60</f>
        <v>27</v>
      </c>
      <c r="K60" s="58">
        <f>'Stata Clipboard'!M60</f>
        <v>12</v>
      </c>
      <c r="L60" s="58">
        <f>'Stata Clipboard'!N60</f>
        <v>10</v>
      </c>
      <c r="N60">
        <v>3</v>
      </c>
      <c r="O60">
        <v>6</v>
      </c>
      <c r="P60">
        <v>5</v>
      </c>
      <c r="Q60">
        <v>14</v>
      </c>
      <c r="R60">
        <v>17</v>
      </c>
      <c r="S60">
        <v>7</v>
      </c>
      <c r="T60">
        <v>4</v>
      </c>
      <c r="U60">
        <v>12</v>
      </c>
      <c r="V60">
        <v>40</v>
      </c>
      <c r="W60">
        <v>11</v>
      </c>
    </row>
    <row r="61" spans="1:23">
      <c r="A61" s="1">
        <v>58</v>
      </c>
      <c r="B61" s="1">
        <v>62</v>
      </c>
      <c r="C61" s="58">
        <f>'Stata Clipboard'!B61</f>
        <v>9</v>
      </c>
      <c r="D61" s="58">
        <f>'Stata Clipboard'!G61</f>
        <v>11</v>
      </c>
      <c r="E61" s="58">
        <f>'Stata Clipboard'!H61</f>
        <v>15</v>
      </c>
      <c r="F61" s="58">
        <f>'Stata Clipboard'!I61</f>
        <v>15</v>
      </c>
      <c r="G61" s="58">
        <f>'Stata Clipboard'!J61</f>
        <v>14</v>
      </c>
      <c r="H61" s="58">
        <f>'Stata Clipboard'!C61</f>
        <v>11</v>
      </c>
      <c r="I61" s="58">
        <f>'Stata Clipboard'!K61</f>
        <v>18</v>
      </c>
      <c r="J61" s="58">
        <f>'Stata Clipboard'!L61</f>
        <v>17</v>
      </c>
      <c r="K61" s="58">
        <f>'Stata Clipboard'!M61</f>
        <v>13</v>
      </c>
      <c r="L61" s="58">
        <f>'Stata Clipboard'!N61</f>
        <v>9</v>
      </c>
      <c r="N61">
        <v>9</v>
      </c>
      <c r="O61">
        <v>5</v>
      </c>
      <c r="P61">
        <v>4</v>
      </c>
      <c r="Q61">
        <v>29</v>
      </c>
      <c r="R61">
        <v>17</v>
      </c>
      <c r="S61">
        <v>11</v>
      </c>
      <c r="T61">
        <v>9</v>
      </c>
      <c r="U61">
        <v>7</v>
      </c>
      <c r="V61">
        <v>28</v>
      </c>
      <c r="W61">
        <v>13</v>
      </c>
    </row>
    <row r="62" spans="1:23">
      <c r="A62" s="1">
        <v>59</v>
      </c>
      <c r="B62" s="1">
        <v>63</v>
      </c>
      <c r="C62" s="58">
        <f>'Stata Clipboard'!B62</f>
        <v>15</v>
      </c>
      <c r="D62" s="58">
        <f>'Stata Clipboard'!G62</f>
        <v>19</v>
      </c>
      <c r="E62" s="58">
        <f>'Stata Clipboard'!H62</f>
        <v>10</v>
      </c>
      <c r="F62" s="58">
        <f>'Stata Clipboard'!I62</f>
        <v>11</v>
      </c>
      <c r="G62" s="58">
        <f>'Stata Clipboard'!J62</f>
        <v>10</v>
      </c>
      <c r="H62" s="58">
        <f>'Stata Clipboard'!C62</f>
        <v>15</v>
      </c>
      <c r="I62" s="58">
        <f>'Stata Clipboard'!K62</f>
        <v>28</v>
      </c>
      <c r="J62" s="58">
        <f>'Stata Clipboard'!L62</f>
        <v>22</v>
      </c>
      <c r="K62" s="58">
        <f>'Stata Clipboard'!M62</f>
        <v>12</v>
      </c>
      <c r="L62" s="58">
        <f>'Stata Clipboard'!N62</f>
        <v>3</v>
      </c>
      <c r="N62">
        <v>15</v>
      </c>
      <c r="O62">
        <v>4</v>
      </c>
      <c r="P62">
        <v>8</v>
      </c>
      <c r="Q62">
        <v>28</v>
      </c>
      <c r="R62">
        <v>10</v>
      </c>
      <c r="S62">
        <v>15</v>
      </c>
      <c r="T62">
        <v>10</v>
      </c>
      <c r="U62">
        <v>14</v>
      </c>
      <c r="V62">
        <v>35</v>
      </c>
      <c r="W62">
        <v>6</v>
      </c>
    </row>
    <row r="63" spans="1:23">
      <c r="A63" s="1">
        <v>60</v>
      </c>
      <c r="B63" s="1">
        <v>64</v>
      </c>
      <c r="C63" s="58">
        <f>'Stata Clipboard'!B63</f>
        <v>14</v>
      </c>
      <c r="D63" s="58">
        <f>'Stata Clipboard'!G63</f>
        <v>16</v>
      </c>
      <c r="E63" s="58">
        <f>'Stata Clipboard'!H63</f>
        <v>10</v>
      </c>
      <c r="F63" s="58">
        <f>'Stata Clipboard'!I63</f>
        <v>11</v>
      </c>
      <c r="G63" s="58">
        <f>'Stata Clipboard'!J63</f>
        <v>15</v>
      </c>
      <c r="H63" s="58">
        <f>'Stata Clipboard'!C63</f>
        <v>12</v>
      </c>
      <c r="I63" s="58">
        <f>'Stata Clipboard'!K63</f>
        <v>23</v>
      </c>
      <c r="J63" s="58">
        <f>'Stata Clipboard'!L63</f>
        <v>17</v>
      </c>
      <c r="K63" s="58">
        <f>'Stata Clipboard'!M63</f>
        <v>9</v>
      </c>
      <c r="L63" s="58">
        <f>'Stata Clipboard'!N63</f>
        <v>3</v>
      </c>
      <c r="N63">
        <v>14</v>
      </c>
      <c r="O63">
        <v>5</v>
      </c>
      <c r="P63">
        <v>8</v>
      </c>
      <c r="Q63">
        <v>22</v>
      </c>
      <c r="R63">
        <v>17</v>
      </c>
      <c r="S63">
        <v>12</v>
      </c>
      <c r="T63">
        <v>9</v>
      </c>
      <c r="U63">
        <v>9</v>
      </c>
      <c r="V63">
        <v>30</v>
      </c>
      <c r="W63">
        <v>4</v>
      </c>
    </row>
    <row r="64" spans="1:23">
      <c r="A64" s="1">
        <v>61</v>
      </c>
      <c r="B64" s="1">
        <v>65</v>
      </c>
      <c r="C64" s="58">
        <f>'Stata Clipboard'!B64</f>
        <v>14</v>
      </c>
      <c r="D64" s="58">
        <f>'Stata Clipboard'!G64</f>
        <v>23</v>
      </c>
      <c r="E64" s="58">
        <f>'Stata Clipboard'!H64</f>
        <v>20</v>
      </c>
      <c r="F64" s="58">
        <f>'Stata Clipboard'!I64</f>
        <v>18</v>
      </c>
      <c r="G64" s="58">
        <f>'Stata Clipboard'!J64</f>
        <v>18</v>
      </c>
      <c r="H64" s="58">
        <f>'Stata Clipboard'!C64</f>
        <v>17</v>
      </c>
      <c r="I64" s="58">
        <f>'Stata Clipboard'!K64</f>
        <v>27</v>
      </c>
      <c r="J64" s="58">
        <f>'Stata Clipboard'!L64</f>
        <v>20</v>
      </c>
      <c r="K64" s="58">
        <f>'Stata Clipboard'!M64</f>
        <v>13</v>
      </c>
      <c r="L64" s="58">
        <f>'Stata Clipboard'!N64</f>
        <v>9</v>
      </c>
      <c r="N64">
        <v>14</v>
      </c>
      <c r="O64">
        <v>8</v>
      </c>
      <c r="P64">
        <v>12</v>
      </c>
      <c r="Q64">
        <v>37</v>
      </c>
      <c r="R64">
        <v>22</v>
      </c>
      <c r="S64">
        <v>17</v>
      </c>
      <c r="T64">
        <v>9</v>
      </c>
      <c r="U64">
        <v>15</v>
      </c>
      <c r="V64">
        <v>35</v>
      </c>
      <c r="W64">
        <v>10</v>
      </c>
    </row>
    <row r="65" spans="1:23">
      <c r="A65" s="1">
        <v>62</v>
      </c>
      <c r="B65" s="1">
        <v>66</v>
      </c>
      <c r="C65" s="58">
        <f>'Stata Clipboard'!B65</f>
        <v>14</v>
      </c>
      <c r="D65" s="58">
        <f>'Stata Clipboard'!G65</f>
        <v>18</v>
      </c>
      <c r="E65" s="58">
        <f>'Stata Clipboard'!H65</f>
        <v>17</v>
      </c>
      <c r="F65" s="58">
        <f>'Stata Clipboard'!I65</f>
        <v>9</v>
      </c>
      <c r="G65" s="58">
        <f>'Stata Clipboard'!J65</f>
        <v>9</v>
      </c>
      <c r="H65" s="58">
        <f>'Stata Clipboard'!C65</f>
        <v>17</v>
      </c>
      <c r="I65" s="58">
        <f>'Stata Clipboard'!K65</f>
        <v>21</v>
      </c>
      <c r="J65" s="58">
        <f>'Stata Clipboard'!L65</f>
        <v>13</v>
      </c>
      <c r="K65" s="58">
        <f>'Stata Clipboard'!M65</f>
        <v>8</v>
      </c>
      <c r="L65" s="58">
        <f>'Stata Clipboard'!N65</f>
        <v>4</v>
      </c>
      <c r="N65">
        <v>14</v>
      </c>
      <c r="O65">
        <v>10</v>
      </c>
      <c r="P65">
        <v>7</v>
      </c>
      <c r="Q65">
        <v>25</v>
      </c>
      <c r="R65">
        <v>11</v>
      </c>
      <c r="S65">
        <v>17</v>
      </c>
      <c r="T65">
        <v>8</v>
      </c>
      <c r="U65">
        <v>12</v>
      </c>
      <c r="V65">
        <v>21</v>
      </c>
      <c r="W65">
        <v>5</v>
      </c>
    </row>
    <row r="66" spans="1:23">
      <c r="A66" s="1">
        <v>63</v>
      </c>
      <c r="B66" s="1">
        <v>67</v>
      </c>
      <c r="C66" s="58">
        <f>'Stata Clipboard'!B66</f>
        <v>16</v>
      </c>
      <c r="D66" s="58">
        <f>'Stata Clipboard'!G66</f>
        <v>22</v>
      </c>
      <c r="E66" s="58">
        <f>'Stata Clipboard'!H66</f>
        <v>16</v>
      </c>
      <c r="F66" s="58">
        <f>'Stata Clipboard'!I66</f>
        <v>10</v>
      </c>
      <c r="G66" s="58">
        <f>'Stata Clipboard'!J66</f>
        <v>4</v>
      </c>
      <c r="H66" s="58">
        <f>'Stata Clipboard'!C66</f>
        <v>12</v>
      </c>
      <c r="I66" s="58">
        <f>'Stata Clipboard'!K66</f>
        <v>21</v>
      </c>
      <c r="J66" s="58">
        <f>'Stata Clipboard'!L66</f>
        <v>17</v>
      </c>
      <c r="K66" s="58">
        <f>'Stata Clipboard'!M66</f>
        <v>5</v>
      </c>
      <c r="L66" s="58">
        <f>'Stata Clipboard'!N66</f>
        <v>7</v>
      </c>
      <c r="N66">
        <v>16</v>
      </c>
      <c r="O66">
        <v>8</v>
      </c>
      <c r="P66">
        <v>13</v>
      </c>
      <c r="Q66">
        <v>26</v>
      </c>
      <c r="R66">
        <v>5</v>
      </c>
      <c r="S66">
        <v>12</v>
      </c>
      <c r="T66">
        <v>10</v>
      </c>
      <c r="U66">
        <v>8</v>
      </c>
      <c r="V66">
        <v>22</v>
      </c>
      <c r="W66">
        <v>10</v>
      </c>
    </row>
    <row r="67" spans="1:23">
      <c r="A67" s="1">
        <v>64</v>
      </c>
      <c r="B67" s="1">
        <v>68</v>
      </c>
      <c r="C67" s="58">
        <f>'Stata Clipboard'!B67</f>
        <v>12</v>
      </c>
      <c r="D67" s="58">
        <f>'Stata Clipboard'!G67</f>
        <v>18</v>
      </c>
      <c r="E67" s="58">
        <f>'Stata Clipboard'!H67</f>
        <v>11</v>
      </c>
      <c r="F67" s="58">
        <f>'Stata Clipboard'!I67</f>
        <v>6</v>
      </c>
      <c r="G67" s="58">
        <f>'Stata Clipboard'!J67</f>
        <v>5</v>
      </c>
      <c r="H67" s="58">
        <f>'Stata Clipboard'!C67</f>
        <v>17</v>
      </c>
      <c r="I67" s="58">
        <f>'Stata Clipboard'!K67</f>
        <v>19</v>
      </c>
      <c r="J67" s="58">
        <f>'Stata Clipboard'!L67</f>
        <v>17</v>
      </c>
      <c r="K67" s="58">
        <f>'Stata Clipboard'!M67</f>
        <v>3</v>
      </c>
      <c r="L67" s="58">
        <f>'Stata Clipboard'!N67</f>
        <v>7</v>
      </c>
      <c r="N67">
        <v>12</v>
      </c>
      <c r="O67">
        <v>7</v>
      </c>
      <c r="P67">
        <v>10</v>
      </c>
      <c r="Q67">
        <v>18</v>
      </c>
      <c r="R67">
        <v>5</v>
      </c>
      <c r="S67">
        <v>17</v>
      </c>
      <c r="T67">
        <v>9</v>
      </c>
      <c r="U67">
        <v>9</v>
      </c>
      <c r="V67">
        <v>21</v>
      </c>
      <c r="W67">
        <v>7</v>
      </c>
    </row>
    <row r="68" spans="1:23">
      <c r="A68" s="1">
        <v>65</v>
      </c>
      <c r="B68" s="1">
        <v>69</v>
      </c>
      <c r="C68" s="58">
        <f>'Stata Clipboard'!B68</f>
        <v>13</v>
      </c>
      <c r="D68" s="58">
        <f>'Stata Clipboard'!G68</f>
        <v>21</v>
      </c>
      <c r="E68" s="58">
        <f>'Stata Clipboard'!H68</f>
        <v>10</v>
      </c>
      <c r="F68" s="58">
        <f>'Stata Clipboard'!I68</f>
        <v>9</v>
      </c>
      <c r="G68" s="58">
        <f>'Stata Clipboard'!J68</f>
        <v>8</v>
      </c>
      <c r="H68" s="58">
        <f>'Stata Clipboard'!C68</f>
        <v>10</v>
      </c>
      <c r="I68" s="58">
        <f>'Stata Clipboard'!K68</f>
        <v>24</v>
      </c>
      <c r="J68" s="58">
        <f>'Stata Clipboard'!L68</f>
        <v>13</v>
      </c>
      <c r="K68" s="58">
        <f>'Stata Clipboard'!M68</f>
        <v>10</v>
      </c>
      <c r="L68" s="58">
        <f>'Stata Clipboard'!N68</f>
        <v>2</v>
      </c>
      <c r="N68">
        <v>13</v>
      </c>
      <c r="O68">
        <v>10</v>
      </c>
      <c r="P68">
        <v>7</v>
      </c>
      <c r="Q68">
        <v>21</v>
      </c>
      <c r="R68">
        <v>10</v>
      </c>
      <c r="S68">
        <v>10</v>
      </c>
      <c r="T68">
        <v>8</v>
      </c>
      <c r="U68">
        <v>10</v>
      </c>
      <c r="V68">
        <v>28</v>
      </c>
      <c r="W68">
        <v>3</v>
      </c>
    </row>
    <row r="69" spans="1:23">
      <c r="A69" s="1">
        <v>66</v>
      </c>
      <c r="B69" s="1">
        <v>70</v>
      </c>
      <c r="C69" s="58">
        <f>'Stata Clipboard'!B69</f>
        <v>15</v>
      </c>
      <c r="D69" s="58">
        <f>'Stata Clipboard'!G69</f>
        <v>15</v>
      </c>
      <c r="E69" s="58">
        <f>'Stata Clipboard'!H69</f>
        <v>6</v>
      </c>
      <c r="F69" s="58">
        <f>'Stata Clipboard'!I69</f>
        <v>7</v>
      </c>
      <c r="G69" s="58">
        <f>'Stata Clipboard'!J69</f>
        <v>6</v>
      </c>
      <c r="H69" s="58">
        <f>'Stata Clipboard'!C69</f>
        <v>21</v>
      </c>
      <c r="I69" s="58">
        <f>'Stata Clipboard'!K69</f>
        <v>39</v>
      </c>
      <c r="J69" s="58">
        <f>'Stata Clipboard'!L69</f>
        <v>11</v>
      </c>
      <c r="K69" s="58">
        <f>'Stata Clipboard'!M69</f>
        <v>1</v>
      </c>
      <c r="L69" s="58">
        <f>'Stata Clipboard'!N69</f>
        <v>1</v>
      </c>
      <c r="N69">
        <v>15</v>
      </c>
      <c r="O69">
        <v>9</v>
      </c>
      <c r="P69">
        <v>5</v>
      </c>
      <c r="Q69">
        <v>14</v>
      </c>
      <c r="R69">
        <v>6</v>
      </c>
      <c r="S69">
        <v>21</v>
      </c>
      <c r="T69">
        <v>14</v>
      </c>
      <c r="U69">
        <v>18</v>
      </c>
      <c r="V69">
        <v>19</v>
      </c>
      <c r="W69">
        <v>1</v>
      </c>
    </row>
    <row r="70" spans="1:23">
      <c r="A70" s="1">
        <v>67</v>
      </c>
      <c r="B70" s="1">
        <v>71</v>
      </c>
      <c r="C70" s="58">
        <f>'Stata Clipboard'!B70</f>
        <v>21</v>
      </c>
      <c r="D70" s="58">
        <f>'Stata Clipboard'!G70</f>
        <v>16</v>
      </c>
      <c r="E70" s="58">
        <f>'Stata Clipboard'!H70</f>
        <v>9</v>
      </c>
      <c r="F70" s="58">
        <f>'Stata Clipboard'!I70</f>
        <v>6</v>
      </c>
      <c r="G70" s="58">
        <f>'Stata Clipboard'!J70</f>
        <v>5</v>
      </c>
      <c r="H70" s="58">
        <f>'Stata Clipboard'!C70</f>
        <v>16</v>
      </c>
      <c r="I70" s="58">
        <f>'Stata Clipboard'!K70</f>
        <v>23</v>
      </c>
      <c r="J70" s="58">
        <f>'Stata Clipboard'!L70</f>
        <v>9</v>
      </c>
      <c r="K70" s="58">
        <f>'Stata Clipboard'!M70</f>
        <v>3</v>
      </c>
      <c r="L70" s="58">
        <f>'Stata Clipboard'!N70</f>
        <v>2</v>
      </c>
      <c r="N70">
        <v>21</v>
      </c>
      <c r="O70">
        <v>13</v>
      </c>
      <c r="P70">
        <v>3</v>
      </c>
      <c r="Q70">
        <v>15</v>
      </c>
      <c r="R70">
        <v>5</v>
      </c>
      <c r="S70">
        <v>16</v>
      </c>
      <c r="T70">
        <v>6</v>
      </c>
      <c r="U70">
        <v>16</v>
      </c>
      <c r="V70">
        <v>13</v>
      </c>
      <c r="W70">
        <v>2</v>
      </c>
    </row>
    <row r="71" spans="1:23">
      <c r="A71" s="1">
        <v>68</v>
      </c>
      <c r="B71" s="1">
        <v>72</v>
      </c>
      <c r="C71" s="58">
        <f>'Stata Clipboard'!B71</f>
        <v>18</v>
      </c>
      <c r="D71" s="58">
        <f>'Stata Clipboard'!G71</f>
        <v>19</v>
      </c>
      <c r="E71" s="58">
        <f>'Stata Clipboard'!H71</f>
        <v>8</v>
      </c>
      <c r="F71" s="58">
        <f>'Stata Clipboard'!I71</f>
        <v>4</v>
      </c>
      <c r="G71" s="58">
        <f>'Stata Clipboard'!J71</f>
        <v>4</v>
      </c>
      <c r="H71" s="58">
        <f>'Stata Clipboard'!C71</f>
        <v>29</v>
      </c>
      <c r="I71" s="58">
        <f>'Stata Clipboard'!K71</f>
        <v>20</v>
      </c>
      <c r="J71" s="58">
        <f>'Stata Clipboard'!L71</f>
        <v>9</v>
      </c>
      <c r="K71" s="58">
        <f>'Stata Clipboard'!M71</f>
        <v>4</v>
      </c>
      <c r="L71" s="58">
        <f>'Stata Clipboard'!N71</f>
        <v>3</v>
      </c>
      <c r="N71">
        <v>18</v>
      </c>
      <c r="O71">
        <v>7</v>
      </c>
      <c r="P71">
        <v>10</v>
      </c>
      <c r="Q71">
        <v>13</v>
      </c>
      <c r="R71">
        <v>5</v>
      </c>
      <c r="S71">
        <v>29</v>
      </c>
      <c r="T71">
        <v>10</v>
      </c>
      <c r="U71">
        <v>8</v>
      </c>
      <c r="V71">
        <v>15</v>
      </c>
      <c r="W71">
        <v>3</v>
      </c>
    </row>
    <row r="72" spans="1:23">
      <c r="A72" s="1">
        <v>69</v>
      </c>
      <c r="B72" s="1">
        <v>73</v>
      </c>
      <c r="C72" s="58">
        <f>'Stata Clipboard'!B72</f>
        <v>21</v>
      </c>
      <c r="D72" s="58">
        <f>'Stata Clipboard'!G72</f>
        <v>16</v>
      </c>
      <c r="E72" s="58">
        <f>'Stata Clipboard'!H72</f>
        <v>9</v>
      </c>
      <c r="F72" s="58">
        <f>'Stata Clipboard'!I72</f>
        <v>5</v>
      </c>
      <c r="G72" s="58">
        <f>'Stata Clipboard'!J72</f>
        <v>4</v>
      </c>
      <c r="H72" s="58">
        <f>'Stata Clipboard'!C72</f>
        <v>25</v>
      </c>
      <c r="I72" s="58">
        <f>'Stata Clipboard'!K72</f>
        <v>20</v>
      </c>
      <c r="J72" s="58">
        <f>'Stata Clipboard'!L72</f>
        <v>12</v>
      </c>
      <c r="K72" s="58">
        <f>'Stata Clipboard'!M72</f>
        <v>2</v>
      </c>
      <c r="L72" s="58">
        <f>'Stata Clipboard'!N72</f>
        <v>1</v>
      </c>
      <c r="N72">
        <v>21</v>
      </c>
      <c r="O72">
        <v>5</v>
      </c>
      <c r="P72">
        <v>5</v>
      </c>
      <c r="Q72">
        <v>18</v>
      </c>
      <c r="R72">
        <v>6</v>
      </c>
      <c r="S72">
        <v>25</v>
      </c>
      <c r="T72">
        <v>11</v>
      </c>
      <c r="U72">
        <v>7</v>
      </c>
      <c r="V72">
        <v>16</v>
      </c>
      <c r="W72">
        <v>1</v>
      </c>
    </row>
    <row r="73" spans="1:23">
      <c r="A73" s="1">
        <v>70</v>
      </c>
      <c r="B73" s="1">
        <v>74</v>
      </c>
      <c r="C73" s="58">
        <f>'Stata Clipboard'!B73</f>
        <v>11</v>
      </c>
      <c r="D73" s="58">
        <f>'Stata Clipboard'!G73</f>
        <v>18</v>
      </c>
      <c r="E73" s="58">
        <f>'Stata Clipboard'!H73</f>
        <v>7</v>
      </c>
      <c r="F73" s="58">
        <f>'Stata Clipboard'!I73</f>
        <v>2</v>
      </c>
      <c r="G73" s="58">
        <f>'Stata Clipboard'!J73</f>
        <v>3</v>
      </c>
      <c r="H73" s="58">
        <f>'Stata Clipboard'!C73</f>
        <v>18</v>
      </c>
      <c r="I73" s="58">
        <f>'Stata Clipboard'!K73</f>
        <v>24</v>
      </c>
      <c r="J73" s="58">
        <f>'Stata Clipboard'!L73</f>
        <v>8</v>
      </c>
      <c r="K73" s="58">
        <f>'Stata Clipboard'!M73</f>
        <v>4</v>
      </c>
      <c r="L73" s="58">
        <f>'Stata Clipboard'!N73</f>
        <v>0</v>
      </c>
      <c r="N73">
        <v>11</v>
      </c>
      <c r="O73">
        <v>12</v>
      </c>
      <c r="P73">
        <v>3</v>
      </c>
      <c r="Q73">
        <v>12</v>
      </c>
      <c r="R73">
        <v>3</v>
      </c>
      <c r="S73">
        <v>18</v>
      </c>
      <c r="T73">
        <v>10</v>
      </c>
      <c r="U73">
        <v>13</v>
      </c>
      <c r="V73">
        <v>12</v>
      </c>
      <c r="W73">
        <v>1</v>
      </c>
    </row>
    <row r="74" spans="1:23">
      <c r="A74" s="1">
        <v>71</v>
      </c>
      <c r="B74" s="1">
        <v>75</v>
      </c>
      <c r="C74" s="58">
        <f>'Stata Clipboard'!B74</f>
        <v>13</v>
      </c>
      <c r="D74" s="58">
        <f>'Stata Clipboard'!G74</f>
        <v>16</v>
      </c>
      <c r="E74" s="58">
        <f>'Stata Clipboard'!H74</f>
        <v>9</v>
      </c>
      <c r="F74" s="58">
        <f>'Stata Clipboard'!I74</f>
        <v>3</v>
      </c>
      <c r="G74" s="58">
        <f>'Stata Clipboard'!J74</f>
        <v>1</v>
      </c>
      <c r="H74" s="58">
        <f>'Stata Clipboard'!C74</f>
        <v>15</v>
      </c>
      <c r="I74" s="58">
        <f>'Stata Clipboard'!K74</f>
        <v>18</v>
      </c>
      <c r="J74" s="58">
        <f>'Stata Clipboard'!L74</f>
        <v>9</v>
      </c>
      <c r="K74" s="58">
        <f>'Stata Clipboard'!M74</f>
        <v>4</v>
      </c>
      <c r="L74" s="58">
        <f>'Stata Clipboard'!N74</f>
        <v>0</v>
      </c>
      <c r="N74">
        <v>13</v>
      </c>
      <c r="O74">
        <v>8</v>
      </c>
      <c r="P74">
        <v>7</v>
      </c>
      <c r="Q74">
        <v>13</v>
      </c>
      <c r="R74">
        <v>1</v>
      </c>
      <c r="S74">
        <v>15</v>
      </c>
      <c r="T74">
        <v>9</v>
      </c>
      <c r="U74">
        <v>7</v>
      </c>
      <c r="V74">
        <v>14</v>
      </c>
      <c r="W74">
        <v>1</v>
      </c>
    </row>
    <row r="75" spans="1:23">
      <c r="A75" s="1">
        <v>72</v>
      </c>
      <c r="B75" s="1">
        <v>76</v>
      </c>
      <c r="C75" s="58">
        <f>'Stata Clipboard'!B75</f>
        <v>18</v>
      </c>
      <c r="D75" s="58">
        <f>'Stata Clipboard'!G75</f>
        <v>16</v>
      </c>
      <c r="E75" s="58">
        <f>'Stata Clipboard'!H75</f>
        <v>7</v>
      </c>
      <c r="F75" s="58">
        <f>'Stata Clipboard'!I75</f>
        <v>6</v>
      </c>
      <c r="G75" s="58">
        <f>'Stata Clipboard'!J75</f>
        <v>1</v>
      </c>
      <c r="H75" s="58">
        <f>'Stata Clipboard'!C75</f>
        <v>18</v>
      </c>
      <c r="I75" s="58">
        <f>'Stata Clipboard'!K75</f>
        <v>15</v>
      </c>
      <c r="J75" s="58">
        <f>'Stata Clipboard'!L75</f>
        <v>7</v>
      </c>
      <c r="K75" s="58">
        <f>'Stata Clipboard'!M75</f>
        <v>3</v>
      </c>
      <c r="L75" s="58">
        <f>'Stata Clipboard'!N75</f>
        <v>1</v>
      </c>
      <c r="N75">
        <v>18</v>
      </c>
      <c r="O75">
        <v>4</v>
      </c>
      <c r="P75">
        <v>10</v>
      </c>
      <c r="Q75">
        <v>14</v>
      </c>
      <c r="R75">
        <v>2</v>
      </c>
      <c r="S75">
        <v>18</v>
      </c>
      <c r="T75">
        <v>8</v>
      </c>
      <c r="U75">
        <v>7</v>
      </c>
      <c r="V75">
        <v>10</v>
      </c>
      <c r="W75">
        <v>1</v>
      </c>
    </row>
    <row r="76" spans="1:23">
      <c r="A76" s="1">
        <v>73</v>
      </c>
      <c r="B76" s="1">
        <v>77</v>
      </c>
      <c r="C76" s="58">
        <f>'Stata Clipboard'!B76</f>
        <v>15</v>
      </c>
      <c r="D76" s="58">
        <f>'Stata Clipboard'!G76</f>
        <v>20</v>
      </c>
      <c r="E76" s="58">
        <f>'Stata Clipboard'!H76</f>
        <v>8</v>
      </c>
      <c r="F76" s="58">
        <f>'Stata Clipboard'!I76</f>
        <v>3</v>
      </c>
      <c r="G76" s="58">
        <f>'Stata Clipboard'!J76</f>
        <v>1</v>
      </c>
      <c r="H76" s="58">
        <f>'Stata Clipboard'!C76</f>
        <v>28</v>
      </c>
      <c r="I76" s="58">
        <f>'Stata Clipboard'!K76</f>
        <v>10</v>
      </c>
      <c r="J76" s="58">
        <f>'Stata Clipboard'!L76</f>
        <v>4</v>
      </c>
      <c r="K76" s="58">
        <f>'Stata Clipboard'!M76</f>
        <v>2</v>
      </c>
      <c r="L76" s="58">
        <f>'Stata Clipboard'!N76</f>
        <v>1</v>
      </c>
      <c r="N76">
        <v>15</v>
      </c>
      <c r="O76">
        <v>10</v>
      </c>
      <c r="P76">
        <v>5</v>
      </c>
      <c r="Q76">
        <v>15</v>
      </c>
      <c r="R76">
        <v>2</v>
      </c>
      <c r="S76">
        <v>28</v>
      </c>
      <c r="T76">
        <v>4</v>
      </c>
      <c r="U76">
        <v>5</v>
      </c>
      <c r="V76">
        <v>7</v>
      </c>
      <c r="W76">
        <v>1</v>
      </c>
    </row>
    <row r="77" spans="1:23">
      <c r="A77" s="1">
        <v>74</v>
      </c>
      <c r="B77" s="1">
        <v>78</v>
      </c>
      <c r="C77" s="58">
        <f>'Stata Clipboard'!B77</f>
        <v>7</v>
      </c>
      <c r="D77" s="58">
        <f>'Stata Clipboard'!G77</f>
        <v>9</v>
      </c>
      <c r="E77" s="58">
        <f>'Stata Clipboard'!H77</f>
        <v>7</v>
      </c>
      <c r="F77" s="58">
        <f>'Stata Clipboard'!I77</f>
        <v>0</v>
      </c>
      <c r="G77" s="58">
        <f>'Stata Clipboard'!J77</f>
        <v>1</v>
      </c>
      <c r="H77" s="58">
        <f>'Stata Clipboard'!C77</f>
        <v>23</v>
      </c>
      <c r="I77" s="58">
        <f>'Stata Clipboard'!K77</f>
        <v>14</v>
      </c>
      <c r="J77" s="58">
        <f>'Stata Clipboard'!L77</f>
        <v>2</v>
      </c>
      <c r="K77" s="58">
        <f>'Stata Clipboard'!M77</f>
        <v>1</v>
      </c>
      <c r="L77" s="58">
        <f>'Stata Clipboard'!N77</f>
        <v>0</v>
      </c>
      <c r="N77">
        <v>7</v>
      </c>
      <c r="O77">
        <v>6</v>
      </c>
      <c r="P77">
        <v>3</v>
      </c>
      <c r="Q77">
        <v>7</v>
      </c>
      <c r="R77">
        <v>1</v>
      </c>
      <c r="S77">
        <v>23</v>
      </c>
      <c r="T77">
        <v>8</v>
      </c>
      <c r="U77">
        <v>4</v>
      </c>
      <c r="V77">
        <v>5</v>
      </c>
      <c r="W77">
        <v>0</v>
      </c>
    </row>
    <row r="78" spans="1:23">
      <c r="A78" s="1">
        <v>75</v>
      </c>
      <c r="B78" s="1">
        <v>79</v>
      </c>
      <c r="C78" s="58">
        <f>'Stata Clipboard'!B78</f>
        <v>12</v>
      </c>
      <c r="D78" s="58">
        <f>'Stata Clipboard'!G78</f>
        <v>12</v>
      </c>
      <c r="E78" s="58">
        <f>'Stata Clipboard'!H78</f>
        <v>7</v>
      </c>
      <c r="F78" s="58">
        <f>'Stata Clipboard'!I78</f>
        <v>1</v>
      </c>
      <c r="G78" s="58">
        <f>'Stata Clipboard'!J78</f>
        <v>1</v>
      </c>
      <c r="H78" s="58">
        <f>'Stata Clipboard'!C78</f>
        <v>17</v>
      </c>
      <c r="I78" s="58">
        <f>'Stata Clipboard'!K78</f>
        <v>13</v>
      </c>
      <c r="J78" s="58">
        <f>'Stata Clipboard'!L78</f>
        <v>8</v>
      </c>
      <c r="K78" s="58">
        <f>'Stata Clipboard'!M78</f>
        <v>0</v>
      </c>
      <c r="L78" s="58">
        <f>'Stata Clipboard'!N78</f>
        <v>0</v>
      </c>
      <c r="N78">
        <v>12</v>
      </c>
      <c r="O78">
        <v>5</v>
      </c>
      <c r="P78">
        <v>5</v>
      </c>
      <c r="Q78">
        <v>10</v>
      </c>
      <c r="R78">
        <v>1</v>
      </c>
      <c r="S78">
        <v>17</v>
      </c>
      <c r="T78">
        <v>7</v>
      </c>
      <c r="U78">
        <v>6</v>
      </c>
      <c r="V78">
        <v>8</v>
      </c>
      <c r="W78">
        <v>0</v>
      </c>
    </row>
    <row r="79" spans="1:23">
      <c r="A79" s="1">
        <v>76</v>
      </c>
      <c r="B79" s="1">
        <v>80</v>
      </c>
      <c r="C79" s="58">
        <f>'Stata Clipboard'!B79</f>
        <v>15</v>
      </c>
      <c r="D79" s="58">
        <f>'Stata Clipboard'!G79</f>
        <v>8</v>
      </c>
      <c r="E79" s="58">
        <f>'Stata Clipboard'!H79</f>
        <v>2</v>
      </c>
      <c r="F79" s="58">
        <f>'Stata Clipboard'!I79</f>
        <v>1</v>
      </c>
      <c r="G79" s="58">
        <f>'Stata Clipboard'!J79</f>
        <v>1</v>
      </c>
      <c r="H79" s="58">
        <f>'Stata Clipboard'!C79</f>
        <v>24</v>
      </c>
      <c r="I79" s="58">
        <f>'Stata Clipboard'!K79</f>
        <v>14</v>
      </c>
      <c r="J79" s="58">
        <f>'Stata Clipboard'!L79</f>
        <v>2</v>
      </c>
      <c r="K79" s="58">
        <f>'Stata Clipboard'!M79</f>
        <v>0</v>
      </c>
      <c r="L79" s="58">
        <f>'Stata Clipboard'!N79</f>
        <v>0</v>
      </c>
      <c r="N79">
        <v>15</v>
      </c>
      <c r="O79">
        <v>4</v>
      </c>
      <c r="P79">
        <v>3</v>
      </c>
      <c r="Q79">
        <v>3</v>
      </c>
      <c r="R79">
        <v>2</v>
      </c>
      <c r="S79">
        <v>24</v>
      </c>
      <c r="T79">
        <v>9</v>
      </c>
      <c r="U79">
        <v>4</v>
      </c>
      <c r="V79">
        <v>3</v>
      </c>
      <c r="W79">
        <v>0</v>
      </c>
    </row>
    <row r="80" spans="1:23">
      <c r="A80" s="1">
        <v>77</v>
      </c>
      <c r="B80" s="1">
        <v>81</v>
      </c>
      <c r="C80" s="58">
        <f>'Stata Clipboard'!B80</f>
        <v>11</v>
      </c>
      <c r="D80" s="58">
        <f>'Stata Clipboard'!G80</f>
        <v>9</v>
      </c>
      <c r="E80" s="58">
        <f>'Stata Clipboard'!H80</f>
        <v>10</v>
      </c>
      <c r="F80" s="58">
        <f>'Stata Clipboard'!I80</f>
        <v>1</v>
      </c>
      <c r="G80" s="58">
        <f>'Stata Clipboard'!J80</f>
        <v>1</v>
      </c>
      <c r="H80" s="58">
        <f>'Stata Clipboard'!C80</f>
        <v>24</v>
      </c>
      <c r="I80" s="58">
        <f>'Stata Clipboard'!K80</f>
        <v>14</v>
      </c>
      <c r="J80" s="58">
        <f>'Stata Clipboard'!L80</f>
        <v>4</v>
      </c>
      <c r="K80" s="58">
        <f>'Stata Clipboard'!M80</f>
        <v>1</v>
      </c>
      <c r="L80" s="58">
        <f>'Stata Clipboard'!N80</f>
        <v>0</v>
      </c>
      <c r="N80">
        <v>11</v>
      </c>
      <c r="O80">
        <v>2</v>
      </c>
      <c r="P80">
        <v>6</v>
      </c>
      <c r="Q80">
        <v>12</v>
      </c>
      <c r="R80">
        <v>1</v>
      </c>
      <c r="S80">
        <v>24</v>
      </c>
      <c r="T80">
        <v>7</v>
      </c>
      <c r="U80">
        <v>6</v>
      </c>
      <c r="V80">
        <v>5</v>
      </c>
      <c r="W80">
        <v>1</v>
      </c>
    </row>
    <row r="81" spans="1:23">
      <c r="A81" s="1">
        <v>78</v>
      </c>
      <c r="B81" s="1">
        <v>82</v>
      </c>
      <c r="C81" s="58">
        <f>'Stata Clipboard'!B81</f>
        <v>8</v>
      </c>
      <c r="D81" s="58">
        <f>'Stata Clipboard'!G81</f>
        <v>8</v>
      </c>
      <c r="E81" s="58">
        <f>'Stata Clipboard'!H81</f>
        <v>1</v>
      </c>
      <c r="F81" s="58">
        <f>'Stata Clipboard'!I81</f>
        <v>1</v>
      </c>
      <c r="G81" s="58">
        <f>'Stata Clipboard'!J81</f>
        <v>1</v>
      </c>
      <c r="H81" s="58">
        <f>'Stata Clipboard'!C81</f>
        <v>24</v>
      </c>
      <c r="I81" s="58">
        <f>'Stata Clipboard'!K81</f>
        <v>14</v>
      </c>
      <c r="J81" s="58">
        <f>'Stata Clipboard'!L81</f>
        <v>1</v>
      </c>
      <c r="K81" s="58">
        <f>'Stata Clipboard'!M81</f>
        <v>1</v>
      </c>
      <c r="L81" s="58">
        <f>'Stata Clipboard'!N81</f>
        <v>0</v>
      </c>
      <c r="N81">
        <v>8</v>
      </c>
      <c r="O81">
        <v>3</v>
      </c>
      <c r="P81">
        <v>2</v>
      </c>
      <c r="Q81">
        <v>5</v>
      </c>
      <c r="R81">
        <v>1</v>
      </c>
      <c r="S81">
        <v>24</v>
      </c>
      <c r="T81">
        <v>8</v>
      </c>
      <c r="U81">
        <v>5</v>
      </c>
      <c r="V81">
        <v>3</v>
      </c>
      <c r="W81">
        <v>0</v>
      </c>
    </row>
    <row r="82" spans="1:23">
      <c r="A82" s="1">
        <v>79</v>
      </c>
      <c r="B82" s="1">
        <v>83</v>
      </c>
      <c r="C82" s="58">
        <f>'Stata Clipboard'!B82</f>
        <v>11</v>
      </c>
      <c r="D82" s="58">
        <f>'Stata Clipboard'!G82</f>
        <v>3</v>
      </c>
      <c r="E82" s="58">
        <f>'Stata Clipboard'!H82</f>
        <v>2</v>
      </c>
      <c r="F82" s="58">
        <f>'Stata Clipboard'!I82</f>
        <v>0</v>
      </c>
      <c r="G82" s="58">
        <f>'Stata Clipboard'!J82</f>
        <v>0</v>
      </c>
      <c r="H82" s="58">
        <f>'Stata Clipboard'!C82</f>
        <v>21</v>
      </c>
      <c r="I82" s="58">
        <f>'Stata Clipboard'!K82</f>
        <v>10</v>
      </c>
      <c r="J82" s="58">
        <f>'Stata Clipboard'!L82</f>
        <v>0</v>
      </c>
      <c r="K82" s="58">
        <f>'Stata Clipboard'!M82</f>
        <v>1</v>
      </c>
      <c r="L82" s="58">
        <f>'Stata Clipboard'!N82</f>
        <v>0</v>
      </c>
      <c r="N82">
        <v>11</v>
      </c>
      <c r="O82">
        <v>2</v>
      </c>
      <c r="P82">
        <v>1</v>
      </c>
      <c r="Q82">
        <v>2</v>
      </c>
      <c r="R82">
        <v>0</v>
      </c>
      <c r="S82">
        <v>21</v>
      </c>
      <c r="T82">
        <v>6</v>
      </c>
      <c r="U82">
        <v>3</v>
      </c>
      <c r="V82">
        <v>2</v>
      </c>
      <c r="W82">
        <v>0</v>
      </c>
    </row>
    <row r="83" spans="1:23">
      <c r="A83" s="1">
        <v>80</v>
      </c>
      <c r="B83" s="1">
        <v>84</v>
      </c>
      <c r="C83" s="58">
        <f>'Stata Clipboard'!B83</f>
        <v>10</v>
      </c>
      <c r="D83" s="58">
        <f>'Stata Clipboard'!G83</f>
        <v>5</v>
      </c>
      <c r="E83" s="58">
        <f>'Stata Clipboard'!H83</f>
        <v>2</v>
      </c>
      <c r="F83" s="58">
        <f>'Stata Clipboard'!I83</f>
        <v>0</v>
      </c>
      <c r="G83" s="58">
        <f>'Stata Clipboard'!J83</f>
        <v>0</v>
      </c>
      <c r="H83" s="58">
        <f>'Stata Clipboard'!C83</f>
        <v>20</v>
      </c>
      <c r="I83" s="58">
        <f>'Stata Clipboard'!K83</f>
        <v>7</v>
      </c>
      <c r="J83" s="58">
        <f>'Stata Clipboard'!L83</f>
        <v>0</v>
      </c>
      <c r="K83" s="58">
        <f>'Stata Clipboard'!M83</f>
        <v>1</v>
      </c>
      <c r="L83" s="58">
        <f>'Stata Clipboard'!N83</f>
        <v>0</v>
      </c>
      <c r="N83">
        <v>10</v>
      </c>
      <c r="O83">
        <v>3</v>
      </c>
      <c r="P83">
        <v>2</v>
      </c>
      <c r="Q83">
        <v>2</v>
      </c>
      <c r="R83">
        <v>0</v>
      </c>
      <c r="S83">
        <v>20</v>
      </c>
      <c r="T83">
        <v>4</v>
      </c>
      <c r="U83">
        <v>3</v>
      </c>
      <c r="V83">
        <v>0</v>
      </c>
      <c r="W83">
        <v>1</v>
      </c>
    </row>
    <row r="84" spans="1:23">
      <c r="A84" s="1">
        <v>81</v>
      </c>
      <c r="B84" s="1">
        <v>85</v>
      </c>
      <c r="C84" s="58">
        <f>'Stata Clipboard'!B84</f>
        <v>14</v>
      </c>
      <c r="D84" s="58">
        <f>'Stata Clipboard'!G84</f>
        <v>5</v>
      </c>
      <c r="E84" s="58">
        <f>'Stata Clipboard'!H84</f>
        <v>5</v>
      </c>
      <c r="F84" s="58">
        <f>'Stata Clipboard'!I84</f>
        <v>1</v>
      </c>
      <c r="G84" s="58">
        <f>'Stata Clipboard'!J84</f>
        <v>0</v>
      </c>
      <c r="H84" s="58">
        <f>'Stata Clipboard'!C84</f>
        <v>20</v>
      </c>
      <c r="I84" s="58">
        <f>'Stata Clipboard'!K84</f>
        <v>6</v>
      </c>
      <c r="J84" s="58">
        <f>'Stata Clipboard'!L84</f>
        <v>1</v>
      </c>
      <c r="K84" s="58">
        <f>'Stata Clipboard'!M84</f>
        <v>0</v>
      </c>
      <c r="L84" s="58">
        <f>'Stata Clipboard'!N84</f>
        <v>0</v>
      </c>
      <c r="N84">
        <v>14</v>
      </c>
      <c r="O84">
        <v>3</v>
      </c>
      <c r="P84">
        <v>1</v>
      </c>
      <c r="Q84">
        <v>7</v>
      </c>
      <c r="R84">
        <v>0</v>
      </c>
      <c r="S84">
        <v>20</v>
      </c>
      <c r="T84">
        <v>1</v>
      </c>
      <c r="U84">
        <v>5</v>
      </c>
      <c r="V84">
        <v>1</v>
      </c>
      <c r="W84">
        <v>0</v>
      </c>
    </row>
    <row r="85" spans="1:23">
      <c r="A85" s="1">
        <v>82</v>
      </c>
      <c r="B85" s="1">
        <v>86</v>
      </c>
      <c r="C85" s="58">
        <f>'Stata Clipboard'!B85</f>
        <v>8</v>
      </c>
      <c r="D85" s="58">
        <f>'Stata Clipboard'!G85</f>
        <v>6</v>
      </c>
      <c r="E85" s="58">
        <f>'Stata Clipboard'!H85</f>
        <v>0</v>
      </c>
      <c r="F85" s="58">
        <f>'Stata Clipboard'!I85</f>
        <v>0</v>
      </c>
      <c r="G85" s="58">
        <f>'Stata Clipboard'!J85</f>
        <v>0</v>
      </c>
      <c r="H85" s="58">
        <f>'Stata Clipboard'!C85</f>
        <v>18</v>
      </c>
      <c r="I85" s="58">
        <f>'Stata Clipboard'!K85</f>
        <v>6</v>
      </c>
      <c r="J85" s="58">
        <f>'Stata Clipboard'!L85</f>
        <v>1</v>
      </c>
      <c r="K85" s="58">
        <f>'Stata Clipboard'!M85</f>
        <v>0</v>
      </c>
      <c r="L85" s="58">
        <f>'Stata Clipboard'!N85</f>
        <v>0</v>
      </c>
      <c r="N85">
        <v>8</v>
      </c>
      <c r="O85">
        <v>3</v>
      </c>
      <c r="P85">
        <v>2</v>
      </c>
      <c r="Q85">
        <v>1</v>
      </c>
      <c r="R85">
        <v>0</v>
      </c>
      <c r="S85">
        <v>18</v>
      </c>
      <c r="T85">
        <v>6</v>
      </c>
      <c r="U85">
        <v>0</v>
      </c>
      <c r="V85">
        <v>1</v>
      </c>
      <c r="W85">
        <v>0</v>
      </c>
    </row>
    <row r="86" spans="1:23">
      <c r="A86" s="1">
        <v>83</v>
      </c>
      <c r="B86" s="1">
        <v>87</v>
      </c>
      <c r="C86" s="58">
        <f>'Stata Clipboard'!B86</f>
        <v>4</v>
      </c>
      <c r="D86" s="58">
        <f>'Stata Clipboard'!G86</f>
        <v>1</v>
      </c>
      <c r="E86" s="58">
        <f>'Stata Clipboard'!H86</f>
        <v>0</v>
      </c>
      <c r="F86" s="58">
        <f>'Stata Clipboard'!I86</f>
        <v>0</v>
      </c>
      <c r="G86" s="58">
        <f>'Stata Clipboard'!J86</f>
        <v>0</v>
      </c>
      <c r="H86" s="58">
        <f>'Stata Clipboard'!C86</f>
        <v>11</v>
      </c>
      <c r="I86" s="58">
        <f>'Stata Clipboard'!K86</f>
        <v>2</v>
      </c>
      <c r="J86" s="58">
        <f>'Stata Clipboard'!L86</f>
        <v>0</v>
      </c>
      <c r="K86" s="58">
        <f>'Stata Clipboard'!M86</f>
        <v>0</v>
      </c>
      <c r="L86" s="58">
        <f>'Stata Clipboard'!N86</f>
        <v>0</v>
      </c>
      <c r="N86">
        <v>4</v>
      </c>
      <c r="O86">
        <v>1</v>
      </c>
      <c r="P86">
        <v>0</v>
      </c>
      <c r="Q86">
        <v>0</v>
      </c>
      <c r="R86">
        <v>0</v>
      </c>
      <c r="S86">
        <v>11</v>
      </c>
      <c r="T86">
        <v>1</v>
      </c>
      <c r="U86">
        <v>1</v>
      </c>
      <c r="V86">
        <v>0</v>
      </c>
      <c r="W86">
        <v>0</v>
      </c>
    </row>
    <row r="87" spans="1:23">
      <c r="A87" s="1">
        <v>84</v>
      </c>
      <c r="B87" s="1">
        <v>88</v>
      </c>
      <c r="C87" s="58">
        <f>'Stata Clipboard'!B87</f>
        <v>11</v>
      </c>
      <c r="D87" s="58">
        <f>'Stata Clipboard'!G87</f>
        <v>5</v>
      </c>
      <c r="E87" s="58">
        <f>'Stata Clipboard'!H87</f>
        <v>0</v>
      </c>
      <c r="F87" s="58">
        <f>'Stata Clipboard'!I87</f>
        <v>0</v>
      </c>
      <c r="G87" s="58">
        <f>'Stata Clipboard'!J87</f>
        <v>0</v>
      </c>
      <c r="H87" s="58">
        <f>'Stata Clipboard'!C87</f>
        <v>10</v>
      </c>
      <c r="I87" s="58">
        <f>'Stata Clipboard'!K87</f>
        <v>2</v>
      </c>
      <c r="J87" s="58">
        <f>'Stata Clipboard'!L87</f>
        <v>0</v>
      </c>
      <c r="K87" s="58">
        <f>'Stata Clipboard'!M87</f>
        <v>0</v>
      </c>
      <c r="L87" s="58">
        <f>'Stata Clipboard'!N87</f>
        <v>0</v>
      </c>
      <c r="N87">
        <v>11</v>
      </c>
      <c r="O87">
        <v>4</v>
      </c>
      <c r="P87">
        <v>1</v>
      </c>
      <c r="Q87">
        <v>0</v>
      </c>
      <c r="R87">
        <v>0</v>
      </c>
      <c r="S87">
        <v>10</v>
      </c>
      <c r="T87">
        <v>1</v>
      </c>
      <c r="U87">
        <v>1</v>
      </c>
      <c r="V87">
        <v>0</v>
      </c>
      <c r="W87">
        <v>0</v>
      </c>
    </row>
    <row r="88" spans="1:23">
      <c r="A88" s="1">
        <v>85</v>
      </c>
      <c r="B88" s="1">
        <v>89</v>
      </c>
      <c r="C88" s="58">
        <f>'Stata Clipboard'!B88</f>
        <v>3</v>
      </c>
      <c r="D88" s="58">
        <f>'Stata Clipboard'!G88</f>
        <v>1</v>
      </c>
      <c r="E88" s="58">
        <f>'Stata Clipboard'!H88</f>
        <v>0</v>
      </c>
      <c r="F88" s="58">
        <f>'Stata Clipboard'!I88</f>
        <v>0</v>
      </c>
      <c r="G88" s="58">
        <f>'Stata Clipboard'!J88</f>
        <v>0</v>
      </c>
      <c r="H88" s="58">
        <f>'Stata Clipboard'!C88</f>
        <v>13</v>
      </c>
      <c r="I88" s="58">
        <f>'Stata Clipboard'!K88</f>
        <v>1</v>
      </c>
      <c r="J88" s="58">
        <f>'Stata Clipboard'!L88</f>
        <v>1</v>
      </c>
      <c r="K88" s="58">
        <f>'Stata Clipboard'!M88</f>
        <v>0</v>
      </c>
      <c r="L88" s="58">
        <f>'Stata Clipboard'!N88</f>
        <v>0</v>
      </c>
      <c r="N88">
        <v>3</v>
      </c>
      <c r="O88">
        <v>1</v>
      </c>
      <c r="P88">
        <v>0</v>
      </c>
      <c r="Q88">
        <v>0</v>
      </c>
      <c r="R88">
        <v>0</v>
      </c>
      <c r="S88">
        <v>13</v>
      </c>
      <c r="T88">
        <v>1</v>
      </c>
      <c r="U88">
        <v>0</v>
      </c>
      <c r="V88">
        <v>1</v>
      </c>
      <c r="W88">
        <v>0</v>
      </c>
    </row>
    <row r="89" spans="1:23">
      <c r="A89" s="1">
        <v>86</v>
      </c>
      <c r="B89" s="1">
        <v>90</v>
      </c>
      <c r="C89" s="58">
        <f>'Stata Clipboard'!B89</f>
        <v>1</v>
      </c>
      <c r="D89" s="58">
        <f>'Stata Clipboard'!G89</f>
        <v>1</v>
      </c>
      <c r="E89" s="58">
        <f>'Stata Clipboard'!H89</f>
        <v>0</v>
      </c>
      <c r="F89" s="58">
        <f>'Stata Clipboard'!I89</f>
        <v>0</v>
      </c>
      <c r="G89" s="58">
        <f>'Stata Clipboard'!J89</f>
        <v>0</v>
      </c>
      <c r="H89" s="58">
        <f>'Stata Clipboard'!C89</f>
        <v>7</v>
      </c>
      <c r="I89" s="58">
        <f>'Stata Clipboard'!K89</f>
        <v>2</v>
      </c>
      <c r="J89" s="58">
        <f>'Stata Clipboard'!L89</f>
        <v>0</v>
      </c>
      <c r="K89" s="58">
        <f>'Stata Clipboard'!M89</f>
        <v>0</v>
      </c>
      <c r="L89" s="58">
        <f>'Stata Clipboard'!N89</f>
        <v>0</v>
      </c>
      <c r="N89">
        <v>1</v>
      </c>
      <c r="O89">
        <v>0</v>
      </c>
      <c r="P89">
        <v>1</v>
      </c>
      <c r="Q89">
        <v>0</v>
      </c>
      <c r="R89">
        <v>0</v>
      </c>
      <c r="S89">
        <v>7</v>
      </c>
      <c r="T89">
        <v>0</v>
      </c>
      <c r="U89">
        <v>2</v>
      </c>
      <c r="V89">
        <v>0</v>
      </c>
      <c r="W89">
        <v>0</v>
      </c>
    </row>
    <row r="90" spans="1:23">
      <c r="A90" s="1">
        <v>87</v>
      </c>
      <c r="B90" s="1">
        <v>91</v>
      </c>
      <c r="C90" s="58">
        <f>'Stata Clipboard'!B90</f>
        <v>5</v>
      </c>
      <c r="D90" s="58">
        <f>'Stata Clipboard'!G90</f>
        <v>1</v>
      </c>
      <c r="E90" s="58">
        <f>'Stata Clipboard'!H90</f>
        <v>0</v>
      </c>
      <c r="F90" s="58">
        <f>'Stata Clipboard'!I90</f>
        <v>0</v>
      </c>
      <c r="G90" s="58">
        <f>'Stata Clipboard'!J90</f>
        <v>0</v>
      </c>
      <c r="H90" s="58">
        <f>'Stata Clipboard'!C90</f>
        <v>13</v>
      </c>
      <c r="I90" s="58">
        <f>'Stata Clipboard'!K90</f>
        <v>1</v>
      </c>
      <c r="J90" s="58">
        <f>'Stata Clipboard'!L90</f>
        <v>0</v>
      </c>
      <c r="K90" s="58">
        <f>'Stata Clipboard'!M90</f>
        <v>0</v>
      </c>
      <c r="L90" s="58">
        <f>'Stata Clipboard'!N90</f>
        <v>0</v>
      </c>
      <c r="N90">
        <v>5</v>
      </c>
      <c r="O90">
        <v>1</v>
      </c>
      <c r="P90">
        <v>0</v>
      </c>
      <c r="Q90">
        <v>0</v>
      </c>
      <c r="R90">
        <v>0</v>
      </c>
      <c r="S90">
        <v>13</v>
      </c>
      <c r="T90">
        <v>0</v>
      </c>
      <c r="U90">
        <v>1</v>
      </c>
      <c r="V90">
        <v>0</v>
      </c>
      <c r="W90">
        <v>0</v>
      </c>
    </row>
    <row r="91" spans="1:23">
      <c r="A91" s="1">
        <v>88</v>
      </c>
      <c r="B91" s="1">
        <v>92</v>
      </c>
      <c r="C91" s="58">
        <f>'Stata Clipboard'!B91</f>
        <v>5</v>
      </c>
      <c r="D91" s="58">
        <f>'Stata Clipboard'!G91</f>
        <v>0</v>
      </c>
      <c r="E91" s="58">
        <f>'Stata Clipboard'!H91</f>
        <v>0</v>
      </c>
      <c r="F91" s="58">
        <f>'Stata Clipboard'!I91</f>
        <v>0</v>
      </c>
      <c r="G91" s="58">
        <f>'Stata Clipboard'!J91</f>
        <v>0</v>
      </c>
      <c r="H91" s="58">
        <f>'Stata Clipboard'!C91</f>
        <v>8</v>
      </c>
      <c r="I91" s="58">
        <f>'Stata Clipboard'!K91</f>
        <v>2</v>
      </c>
      <c r="J91" s="58">
        <f>'Stata Clipboard'!L91</f>
        <v>1</v>
      </c>
      <c r="K91" s="58">
        <f>'Stata Clipboard'!M91</f>
        <v>0</v>
      </c>
      <c r="L91" s="58">
        <f>'Stata Clipboard'!N91</f>
        <v>0</v>
      </c>
      <c r="N91">
        <v>5</v>
      </c>
      <c r="O91">
        <v>0</v>
      </c>
      <c r="P91">
        <v>0</v>
      </c>
      <c r="Q91">
        <v>0</v>
      </c>
      <c r="R91">
        <v>0</v>
      </c>
      <c r="S91">
        <v>8</v>
      </c>
      <c r="T91">
        <v>2</v>
      </c>
      <c r="U91">
        <v>0</v>
      </c>
      <c r="V91">
        <v>1</v>
      </c>
      <c r="W91">
        <v>0</v>
      </c>
    </row>
    <row r="92" spans="1:23">
      <c r="A92" s="1">
        <v>89</v>
      </c>
      <c r="B92" s="1">
        <v>93</v>
      </c>
      <c r="C92" s="58">
        <f>'Stata Clipboard'!B92</f>
        <v>0</v>
      </c>
      <c r="D92" s="58">
        <f>'Stata Clipboard'!G92</f>
        <v>0</v>
      </c>
      <c r="E92" s="58">
        <f>'Stata Clipboard'!H92</f>
        <v>0</v>
      </c>
      <c r="F92" s="58">
        <f>'Stata Clipboard'!I92</f>
        <v>0</v>
      </c>
      <c r="G92" s="58">
        <f>'Stata Clipboard'!J92</f>
        <v>0</v>
      </c>
      <c r="H92" s="58">
        <f>'Stata Clipboard'!C92</f>
        <v>5</v>
      </c>
      <c r="I92" s="58">
        <f>'Stata Clipboard'!K92</f>
        <v>0</v>
      </c>
      <c r="J92" s="58">
        <f>'Stata Clipboard'!L92</f>
        <v>0</v>
      </c>
      <c r="K92" s="58">
        <f>'Stata Clipboard'!M92</f>
        <v>1</v>
      </c>
      <c r="L92" s="58">
        <f>'Stata Clipboard'!N92</f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5</v>
      </c>
      <c r="T92">
        <v>0</v>
      </c>
      <c r="U92">
        <v>0</v>
      </c>
      <c r="V92">
        <v>0</v>
      </c>
      <c r="W92">
        <v>1</v>
      </c>
    </row>
    <row r="93" spans="1:23">
      <c r="A93" s="1">
        <v>90</v>
      </c>
      <c r="B93" s="1">
        <v>94</v>
      </c>
      <c r="C93" s="58">
        <f>'Stata Clipboard'!B93</f>
        <v>1</v>
      </c>
      <c r="D93" s="58">
        <f>'Stata Clipboard'!G93</f>
        <v>1</v>
      </c>
      <c r="E93" s="58">
        <f>'Stata Clipboard'!H93</f>
        <v>0</v>
      </c>
      <c r="F93" s="58">
        <f>'Stata Clipboard'!I93</f>
        <v>0</v>
      </c>
      <c r="G93" s="58">
        <f>'Stata Clipboard'!J93</f>
        <v>0</v>
      </c>
      <c r="H93" s="58">
        <f>'Stata Clipboard'!C93</f>
        <v>4</v>
      </c>
      <c r="I93" s="58">
        <f>'Stata Clipboard'!K93</f>
        <v>0</v>
      </c>
      <c r="J93" s="58">
        <f>'Stata Clipboard'!L93</f>
        <v>0</v>
      </c>
      <c r="K93" s="58">
        <f>'Stata Clipboard'!M93</f>
        <v>0</v>
      </c>
      <c r="L93" s="58">
        <f>'Stata Clipboard'!N93</f>
        <v>0</v>
      </c>
      <c r="N93">
        <v>1</v>
      </c>
      <c r="O93">
        <v>1</v>
      </c>
      <c r="P93">
        <v>0</v>
      </c>
      <c r="Q93">
        <v>0</v>
      </c>
      <c r="R93">
        <v>0</v>
      </c>
      <c r="S93">
        <v>4</v>
      </c>
      <c r="T93">
        <v>0</v>
      </c>
      <c r="U93">
        <v>0</v>
      </c>
      <c r="V93">
        <v>0</v>
      </c>
      <c r="W93">
        <v>0</v>
      </c>
    </row>
    <row r="94" spans="1:23">
      <c r="A94" s="1">
        <v>91</v>
      </c>
      <c r="B94" s="1">
        <v>95</v>
      </c>
      <c r="C94" s="58">
        <f>'Stata Clipboard'!B94</f>
        <v>2</v>
      </c>
      <c r="D94" s="58">
        <f>'Stata Clipboard'!G94</f>
        <v>0</v>
      </c>
      <c r="E94" s="58">
        <f>'Stata Clipboard'!H94</f>
        <v>0</v>
      </c>
      <c r="F94" s="58">
        <f>'Stata Clipboard'!I94</f>
        <v>0</v>
      </c>
      <c r="G94" s="58">
        <f>'Stata Clipboard'!J94</f>
        <v>0</v>
      </c>
      <c r="H94" s="58">
        <f>'Stata Clipboard'!C94</f>
        <v>0</v>
      </c>
      <c r="I94" s="58">
        <f>'Stata Clipboard'!K94</f>
        <v>0</v>
      </c>
      <c r="J94" s="58">
        <f>'Stata Clipboard'!L94</f>
        <v>0</v>
      </c>
      <c r="K94" s="58">
        <f>'Stata Clipboard'!M94</f>
        <v>0</v>
      </c>
      <c r="L94" s="58">
        <f>'Stata Clipboard'!N94</f>
        <v>0</v>
      </c>
      <c r="N94">
        <v>2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>
      <c r="A95" s="1">
        <v>92</v>
      </c>
      <c r="B95" s="1">
        <v>96</v>
      </c>
      <c r="C95" s="58">
        <f>'Stata Clipboard'!B95</f>
        <v>2</v>
      </c>
      <c r="D95" s="58">
        <f>'Stata Clipboard'!G95</f>
        <v>1</v>
      </c>
      <c r="E95" s="58">
        <f>'Stata Clipboard'!H95</f>
        <v>0</v>
      </c>
      <c r="F95" s="58">
        <f>'Stata Clipboard'!I95</f>
        <v>0</v>
      </c>
      <c r="G95" s="58">
        <f>'Stata Clipboard'!J95</f>
        <v>0</v>
      </c>
      <c r="H95" s="58">
        <f>'Stata Clipboard'!C95</f>
        <v>0</v>
      </c>
      <c r="I95" s="58">
        <f>'Stata Clipboard'!K95</f>
        <v>0</v>
      </c>
      <c r="J95" s="58">
        <f>'Stata Clipboard'!L95</f>
        <v>0</v>
      </c>
      <c r="K95" s="58">
        <f>'Stata Clipboard'!M95</f>
        <v>0</v>
      </c>
      <c r="L95" s="58">
        <f>'Stata Clipboard'!N95</f>
        <v>0</v>
      </c>
      <c r="N95">
        <v>2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>
      <c r="A96" s="1">
        <v>93</v>
      </c>
      <c r="B96" s="1">
        <v>97</v>
      </c>
      <c r="C96" s="58">
        <f>'Stata Clipboard'!B96</f>
        <v>0</v>
      </c>
      <c r="D96" s="58">
        <f>'Stata Clipboard'!G96</f>
        <v>0</v>
      </c>
      <c r="E96" s="58">
        <f>'Stata Clipboard'!H96</f>
        <v>0</v>
      </c>
      <c r="F96" s="58">
        <f>'Stata Clipboard'!I96</f>
        <v>0</v>
      </c>
      <c r="G96" s="58">
        <f>'Stata Clipboard'!J96</f>
        <v>0</v>
      </c>
      <c r="H96" s="58">
        <f>'Stata Clipboard'!C96</f>
        <v>1</v>
      </c>
      <c r="I96" s="58">
        <f>'Stata Clipboard'!K96</f>
        <v>0</v>
      </c>
      <c r="J96" s="58">
        <f>'Stata Clipboard'!L96</f>
        <v>1</v>
      </c>
      <c r="K96" s="58">
        <f>'Stata Clipboard'!M96</f>
        <v>0</v>
      </c>
      <c r="L96" s="58">
        <f>'Stata Clipboard'!N96</f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1</v>
      </c>
      <c r="W96">
        <v>0</v>
      </c>
    </row>
    <row r="97" spans="1:23">
      <c r="A97" s="1">
        <v>94</v>
      </c>
      <c r="B97" s="1">
        <v>98</v>
      </c>
      <c r="C97" s="58">
        <f>'Stata Clipboard'!B97</f>
        <v>0</v>
      </c>
      <c r="D97" s="58">
        <f>'Stata Clipboard'!G97</f>
        <v>0</v>
      </c>
      <c r="E97" s="58">
        <f>'Stata Clipboard'!H97</f>
        <v>0</v>
      </c>
      <c r="F97" s="58">
        <f>'Stata Clipboard'!I97</f>
        <v>0</v>
      </c>
      <c r="G97" s="58">
        <f>'Stata Clipboard'!J97</f>
        <v>0</v>
      </c>
      <c r="H97" s="58">
        <f>'Stata Clipboard'!C97</f>
        <v>1</v>
      </c>
      <c r="I97" s="58">
        <f>'Stata Clipboard'!K97</f>
        <v>0</v>
      </c>
      <c r="J97" s="58">
        <f>'Stata Clipboard'!L97</f>
        <v>0</v>
      </c>
      <c r="K97" s="58">
        <f>'Stata Clipboard'!M97</f>
        <v>0</v>
      </c>
      <c r="L97" s="58">
        <f>'Stata Clipboard'!N97</f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</row>
    <row r="98" spans="1:23">
      <c r="A98" s="1">
        <v>95</v>
      </c>
      <c r="B98" s="1">
        <v>99</v>
      </c>
      <c r="C98" s="58">
        <f>'Stata Clipboard'!B98</f>
        <v>0</v>
      </c>
      <c r="D98" s="58">
        <f>'Stata Clipboard'!G98</f>
        <v>0</v>
      </c>
      <c r="E98" s="58">
        <f>'Stata Clipboard'!H98</f>
        <v>0</v>
      </c>
      <c r="F98" s="58">
        <f>'Stata Clipboard'!I98</f>
        <v>0</v>
      </c>
      <c r="G98" s="58">
        <f>'Stata Clipboard'!J98</f>
        <v>0</v>
      </c>
      <c r="H98" s="58">
        <f>'Stata Clipboard'!C98</f>
        <v>0</v>
      </c>
      <c r="I98" s="58">
        <f>'Stata Clipboard'!K98</f>
        <v>0</v>
      </c>
      <c r="J98" s="58">
        <f>'Stata Clipboard'!L98</f>
        <v>0</v>
      </c>
      <c r="K98" s="58">
        <f>'Stata Clipboard'!M98</f>
        <v>0</v>
      </c>
      <c r="L98" s="58">
        <f>'Stata Clipboard'!N98</f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>
      <c r="A99" s="1">
        <v>96</v>
      </c>
      <c r="B99" s="1">
        <v>100</v>
      </c>
      <c r="C99" s="58">
        <f>'Stata Clipboard'!B99</f>
        <v>0</v>
      </c>
      <c r="D99" s="58">
        <f>'Stata Clipboard'!G99</f>
        <v>0</v>
      </c>
      <c r="E99" s="58">
        <f>'Stata Clipboard'!H99</f>
        <v>0</v>
      </c>
      <c r="F99" s="58">
        <f>'Stata Clipboard'!I99</f>
        <v>0</v>
      </c>
      <c r="G99" s="58">
        <f>'Stata Clipboard'!J99</f>
        <v>0</v>
      </c>
      <c r="H99" s="58">
        <f>'Stata Clipboard'!C99</f>
        <v>0</v>
      </c>
      <c r="I99" s="58">
        <f>'Stata Clipboard'!K99</f>
        <v>0</v>
      </c>
      <c r="J99" s="58">
        <f>'Stata Clipboard'!L99</f>
        <v>0</v>
      </c>
      <c r="K99" s="58">
        <f>'Stata Clipboard'!M99</f>
        <v>0</v>
      </c>
      <c r="L99" s="58">
        <f>'Stata Clipboard'!N99</f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>
      <c r="B100" t="s">
        <v>264</v>
      </c>
      <c r="C100" s="58">
        <f>SUM(C90:C99)</f>
        <v>15</v>
      </c>
      <c r="D100" s="58">
        <f t="shared" ref="D100:L100" si="1">SUM(D90:D99)</f>
        <v>3</v>
      </c>
      <c r="E100" s="58">
        <f t="shared" si="1"/>
        <v>0</v>
      </c>
      <c r="F100" s="58">
        <f t="shared" si="1"/>
        <v>0</v>
      </c>
      <c r="G100" s="58">
        <f t="shared" si="1"/>
        <v>0</v>
      </c>
      <c r="H100" s="58">
        <f t="shared" si="1"/>
        <v>32</v>
      </c>
      <c r="I100" s="58">
        <f t="shared" si="1"/>
        <v>3</v>
      </c>
      <c r="J100" s="58">
        <f t="shared" si="1"/>
        <v>2</v>
      </c>
      <c r="K100" s="58">
        <f t="shared" si="1"/>
        <v>1</v>
      </c>
      <c r="L100" s="58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"/>
  <sheetViews>
    <sheetView topLeftCell="N73" workbookViewId="0">
      <selection activeCell="AG73" sqref="AG73"/>
    </sheetView>
  </sheetViews>
  <sheetFormatPr defaultRowHeight="15"/>
  <cols>
    <col min="1" max="2" width="9.140625" style="58"/>
    <col min="3" max="3" width="10.140625" style="58" bestFit="1" customWidth="1"/>
    <col min="4" max="4" width="7.7109375" style="58" bestFit="1" customWidth="1"/>
    <col min="5" max="5" width="10.5703125" style="58" bestFit="1" customWidth="1"/>
    <col min="6" max="7" width="7.7109375" style="58" bestFit="1" customWidth="1"/>
    <col min="8" max="12" width="9.28515625" style="58" bestFit="1" customWidth="1"/>
    <col min="13" max="16384" width="9.140625" style="58"/>
  </cols>
  <sheetData>
    <row r="1" spans="1:23">
      <c r="C1" s="58" t="s">
        <v>356</v>
      </c>
      <c r="N1" s="58" t="s">
        <v>357</v>
      </c>
    </row>
    <row r="2" spans="1:23">
      <c r="B2" s="94"/>
      <c r="C2" s="126" t="s">
        <v>105</v>
      </c>
      <c r="D2" s="126"/>
      <c r="E2" s="126"/>
      <c r="F2" s="126"/>
      <c r="G2" s="126"/>
      <c r="H2" s="126" t="s">
        <v>106</v>
      </c>
      <c r="I2" s="126"/>
      <c r="J2" s="126"/>
      <c r="K2" s="126"/>
      <c r="L2" s="126"/>
      <c r="N2" s="126" t="s">
        <v>105</v>
      </c>
      <c r="O2" s="126"/>
      <c r="P2" s="126"/>
      <c r="Q2" s="126"/>
      <c r="R2" s="126"/>
      <c r="S2" s="126" t="s">
        <v>106</v>
      </c>
      <c r="T2" s="126"/>
      <c r="U2" s="126"/>
      <c r="V2" s="126"/>
      <c r="W2" s="126"/>
    </row>
    <row r="3" spans="1:23">
      <c r="A3" s="1" t="s">
        <v>57</v>
      </c>
      <c r="B3" s="95" t="s">
        <v>58</v>
      </c>
      <c r="C3" s="96" t="s">
        <v>258</v>
      </c>
      <c r="D3" s="96" t="s">
        <v>259</v>
      </c>
      <c r="E3" s="96" t="s">
        <v>260</v>
      </c>
      <c r="F3" s="96" t="s">
        <v>48</v>
      </c>
      <c r="G3" s="96" t="s">
        <v>261</v>
      </c>
      <c r="H3" s="96" t="s">
        <v>258</v>
      </c>
      <c r="I3" s="96" t="s">
        <v>259</v>
      </c>
      <c r="J3" s="96" t="s">
        <v>260</v>
      </c>
      <c r="K3" s="96" t="s">
        <v>48</v>
      </c>
      <c r="L3" s="96" t="s">
        <v>261</v>
      </c>
      <c r="N3" s="98" t="s">
        <v>258</v>
      </c>
      <c r="O3" s="98" t="s">
        <v>259</v>
      </c>
      <c r="P3" s="98" t="s">
        <v>260</v>
      </c>
      <c r="Q3" s="98" t="s">
        <v>48</v>
      </c>
      <c r="R3" s="98" t="s">
        <v>261</v>
      </c>
      <c r="S3" s="98" t="s">
        <v>258</v>
      </c>
      <c r="T3" s="98" t="s">
        <v>259</v>
      </c>
      <c r="U3" s="98" t="s">
        <v>260</v>
      </c>
      <c r="V3" s="98" t="s">
        <v>48</v>
      </c>
      <c r="W3" s="98" t="s">
        <v>261</v>
      </c>
    </row>
    <row r="4" spans="1:23">
      <c r="A4" s="1">
        <v>1</v>
      </c>
      <c r="B4" s="1">
        <v>5</v>
      </c>
      <c r="C4" s="2">
        <f>'Absolute HSE Data'!C4/(SUM('Absolute HSE Data'!$C4:$G4))</f>
        <v>2.8985507246376812E-2</v>
      </c>
      <c r="D4" s="2">
        <f>'Absolute HSE Data'!D4/(SUM('Absolute HSE Data'!$C4:$G4))</f>
        <v>0.34782608695652173</v>
      </c>
      <c r="E4" s="2">
        <f>'Absolute HSE Data'!E4/(SUM('Absolute HSE Data'!$C4:$G4))</f>
        <v>0.39130434782608697</v>
      </c>
      <c r="F4" s="2">
        <f>'Absolute HSE Data'!F4/(SUM('Absolute HSE Data'!$C4:$G4))</f>
        <v>0.17391304347826086</v>
      </c>
      <c r="G4" s="2">
        <f>'Absolute HSE Data'!G4/(SUM('Absolute HSE Data'!$C4:$G4))</f>
        <v>5.7971014492753624E-2</v>
      </c>
      <c r="H4" s="2">
        <f>'Absolute HSE Data'!H4/(SUM('Absolute HSE Data'!$H4:$L4))</f>
        <v>4.5454545454545456E-2</v>
      </c>
      <c r="I4" s="2">
        <f>'Absolute HSE Data'!I4/(SUM('Absolute HSE Data'!$H4:$L4))</f>
        <v>0.2878787878787879</v>
      </c>
      <c r="J4" s="2">
        <f>'Absolute HSE Data'!J4/(SUM('Absolute HSE Data'!$H4:$L4))</f>
        <v>0.36363636363636365</v>
      </c>
      <c r="K4" s="2">
        <f>'Absolute HSE Data'!K4/(SUM('Absolute HSE Data'!$H4:$L4))</f>
        <v>0.24242424242424243</v>
      </c>
      <c r="L4" s="2">
        <f>'Absolute HSE Data'!L4/(SUM('Absolute HSE Data'!$H4:$L4))</f>
        <v>6.0606060606060608E-2</v>
      </c>
      <c r="N4" s="2">
        <f>'Absolute HSE Data'!N4/(SUM('Absolute HSE Data'!$N4:$R4))</f>
        <v>2.8985507246376812E-2</v>
      </c>
      <c r="O4" s="2">
        <f>'Absolute HSE Data'!O4/(SUM('Absolute HSE Data'!$N4:$R4))</f>
        <v>1.4492753623188406E-2</v>
      </c>
      <c r="P4" s="2">
        <f>'Absolute HSE Data'!P4/(SUM('Absolute HSE Data'!$N4:$R4))</f>
        <v>0.27536231884057971</v>
      </c>
      <c r="Q4" s="2">
        <f>'Absolute HSE Data'!Q4/(SUM('Absolute HSE Data'!$N4:$R4))</f>
        <v>0.59420289855072461</v>
      </c>
      <c r="R4" s="2">
        <f>'Absolute HSE Data'!R4/(SUM('Absolute HSE Data'!$N4:$R4))</f>
        <v>8.6956521739130432E-2</v>
      </c>
      <c r="S4" s="2">
        <f>'Absolute HSE Data'!S4/(SUM('Absolute HSE Data'!$S4:$W4))</f>
        <v>4.5454545454545456E-2</v>
      </c>
      <c r="T4" s="2">
        <f>'Absolute HSE Data'!T4/(SUM('Absolute HSE Data'!$S4:$W4))</f>
        <v>4.5454545454545456E-2</v>
      </c>
      <c r="U4" s="2">
        <f>'Absolute HSE Data'!U4/(SUM('Absolute HSE Data'!$S4:$W4))</f>
        <v>0.19696969696969696</v>
      </c>
      <c r="V4" s="2">
        <f>'Absolute HSE Data'!V4/(SUM('Absolute HSE Data'!$S4:$W4))</f>
        <v>0.62121212121212122</v>
      </c>
      <c r="W4" s="2">
        <f>'Absolute HSE Data'!W4/(SUM('Absolute HSE Data'!$S4:$W4))</f>
        <v>9.0909090909090912E-2</v>
      </c>
    </row>
    <row r="5" spans="1:23">
      <c r="A5" s="1">
        <v>2</v>
      </c>
      <c r="B5" s="1">
        <v>6</v>
      </c>
      <c r="C5" s="2">
        <f>'Absolute HSE Data'!C5/(SUM('Absolute HSE Data'!$C5:$G5))</f>
        <v>3.0303030303030304E-2</v>
      </c>
      <c r="D5" s="2">
        <f>'Absolute HSE Data'!D5/(SUM('Absolute HSE Data'!$C5:$G5))</f>
        <v>0.2878787878787879</v>
      </c>
      <c r="E5" s="2">
        <f>'Absolute HSE Data'!E5/(SUM('Absolute HSE Data'!$C5:$G5))</f>
        <v>0.39393939393939392</v>
      </c>
      <c r="F5" s="2">
        <f>'Absolute HSE Data'!F5/(SUM('Absolute HSE Data'!$C5:$G5))</f>
        <v>0.27272727272727271</v>
      </c>
      <c r="G5" s="2">
        <f>'Absolute HSE Data'!G5/(SUM('Absolute HSE Data'!$C5:$G5))</f>
        <v>1.5151515151515152E-2</v>
      </c>
      <c r="H5" s="2">
        <f>'Absolute HSE Data'!H5/(SUM('Absolute HSE Data'!$H5:$L5))</f>
        <v>1.7543859649122806E-2</v>
      </c>
      <c r="I5" s="2">
        <f>'Absolute HSE Data'!I5/(SUM('Absolute HSE Data'!$H5:$L5))</f>
        <v>0.22807017543859648</v>
      </c>
      <c r="J5" s="2">
        <f>'Absolute HSE Data'!J5/(SUM('Absolute HSE Data'!$H5:$L5))</f>
        <v>0.52631578947368418</v>
      </c>
      <c r="K5" s="2">
        <f>'Absolute HSE Data'!K5/(SUM('Absolute HSE Data'!$H5:$L5))</f>
        <v>0.21052631578947367</v>
      </c>
      <c r="L5" s="2">
        <f>'Absolute HSE Data'!L5/(SUM('Absolute HSE Data'!$H5:$L5))</f>
        <v>1.7543859649122806E-2</v>
      </c>
      <c r="N5" s="2">
        <f>'Absolute HSE Data'!N5/(SUM('Absolute HSE Data'!$N5:$R5))</f>
        <v>3.0303030303030304E-2</v>
      </c>
      <c r="O5" s="2">
        <f>'Absolute HSE Data'!O5/(SUM('Absolute HSE Data'!$N5:$R5))</f>
        <v>6.0606060606060608E-2</v>
      </c>
      <c r="P5" s="2">
        <f>'Absolute HSE Data'!P5/(SUM('Absolute HSE Data'!$N5:$R5))</f>
        <v>0.18181818181818182</v>
      </c>
      <c r="Q5" s="2">
        <f>'Absolute HSE Data'!Q5/(SUM('Absolute HSE Data'!$N5:$R5))</f>
        <v>0.71212121212121215</v>
      </c>
      <c r="R5" s="2">
        <f>'Absolute HSE Data'!R5/(SUM('Absolute HSE Data'!$N5:$R5))</f>
        <v>1.5151515151515152E-2</v>
      </c>
      <c r="S5" s="2">
        <f>'Absolute HSE Data'!S5/(SUM('Absolute HSE Data'!$S5:$W5))</f>
        <v>1.7543859649122806E-2</v>
      </c>
      <c r="T5" s="2">
        <f>'Absolute HSE Data'!T5/(SUM('Absolute HSE Data'!$S5:$W5))</f>
        <v>3.5087719298245612E-2</v>
      </c>
      <c r="U5" s="2">
        <f>'Absolute HSE Data'!U5/(SUM('Absolute HSE Data'!$S5:$W5))</f>
        <v>0.14035087719298245</v>
      </c>
      <c r="V5" s="2">
        <f>'Absolute HSE Data'!V5/(SUM('Absolute HSE Data'!$S5:$W5))</f>
        <v>0.75438596491228072</v>
      </c>
      <c r="W5" s="2">
        <f>'Absolute HSE Data'!W5/(SUM('Absolute HSE Data'!$S5:$W5))</f>
        <v>5.2631578947368418E-2</v>
      </c>
    </row>
    <row r="6" spans="1:23">
      <c r="A6" s="1">
        <v>3</v>
      </c>
      <c r="B6" s="1">
        <v>7</v>
      </c>
      <c r="C6" s="2">
        <f>'Absolute HSE Data'!C6/(SUM('Absolute HSE Data'!$C6:$G6))</f>
        <v>0</v>
      </c>
      <c r="D6" s="2">
        <f>'Absolute HSE Data'!D6/(SUM('Absolute HSE Data'!$C6:$G6))</f>
        <v>0.36842105263157893</v>
      </c>
      <c r="E6" s="2">
        <f>'Absolute HSE Data'!E6/(SUM('Absolute HSE Data'!$C6:$G6))</f>
        <v>0.2807017543859649</v>
      </c>
      <c r="F6" s="2">
        <f>'Absolute HSE Data'!F6/(SUM('Absolute HSE Data'!$C6:$G6))</f>
        <v>0.2807017543859649</v>
      </c>
      <c r="G6" s="2">
        <f>'Absolute HSE Data'!G6/(SUM('Absolute HSE Data'!$C6:$G6))</f>
        <v>7.0175438596491224E-2</v>
      </c>
      <c r="H6" s="2">
        <f>'Absolute HSE Data'!H6/(SUM('Absolute HSE Data'!$H6:$L6))</f>
        <v>0</v>
      </c>
      <c r="I6" s="2">
        <f>'Absolute HSE Data'!I6/(SUM('Absolute HSE Data'!$H6:$L6))</f>
        <v>0.27868852459016391</v>
      </c>
      <c r="J6" s="2">
        <f>'Absolute HSE Data'!J6/(SUM('Absolute HSE Data'!$H6:$L6))</f>
        <v>0.47540983606557374</v>
      </c>
      <c r="K6" s="2">
        <f>'Absolute HSE Data'!K6/(SUM('Absolute HSE Data'!$H6:$L6))</f>
        <v>0.21311475409836064</v>
      </c>
      <c r="L6" s="2">
        <f>'Absolute HSE Data'!L6/(SUM('Absolute HSE Data'!$H6:$L6))</f>
        <v>3.2786885245901641E-2</v>
      </c>
      <c r="N6" s="2">
        <f>'Absolute HSE Data'!N6/(SUM('Absolute HSE Data'!$N6:$R6))</f>
        <v>0</v>
      </c>
      <c r="O6" s="2">
        <f>'Absolute HSE Data'!O6/(SUM('Absolute HSE Data'!$N6:$R6))</f>
        <v>3.5087719298245612E-2</v>
      </c>
      <c r="P6" s="2">
        <f>'Absolute HSE Data'!P6/(SUM('Absolute HSE Data'!$N6:$R6))</f>
        <v>0.21052631578947367</v>
      </c>
      <c r="Q6" s="2">
        <f>'Absolute HSE Data'!Q6/(SUM('Absolute HSE Data'!$N6:$R6))</f>
        <v>0.63157894736842102</v>
      </c>
      <c r="R6" s="2">
        <f>'Absolute HSE Data'!R6/(SUM('Absolute HSE Data'!$N6:$R6))</f>
        <v>0.12280701754385964</v>
      </c>
      <c r="S6" s="2">
        <f>'Absolute HSE Data'!S6/(SUM('Absolute HSE Data'!$S6:$W6))</f>
        <v>0</v>
      </c>
      <c r="T6" s="2">
        <f>'Absolute HSE Data'!T6/(SUM('Absolute HSE Data'!$S6:$W6))</f>
        <v>1.6393442622950821E-2</v>
      </c>
      <c r="U6" s="2">
        <f>'Absolute HSE Data'!U6/(SUM('Absolute HSE Data'!$S6:$W6))</f>
        <v>0.19672131147540983</v>
      </c>
      <c r="V6" s="2">
        <f>'Absolute HSE Data'!V6/(SUM('Absolute HSE Data'!$S6:$W6))</f>
        <v>0.73770491803278693</v>
      </c>
      <c r="W6" s="2">
        <f>'Absolute HSE Data'!W6/(SUM('Absolute HSE Data'!$S6:$W6))</f>
        <v>4.9180327868852458E-2</v>
      </c>
    </row>
    <row r="7" spans="1:23">
      <c r="A7" s="1">
        <v>4</v>
      </c>
      <c r="B7" s="1">
        <v>8</v>
      </c>
      <c r="C7" s="2">
        <f>'Absolute HSE Data'!C7/(SUM('Absolute HSE Data'!$C7:$G7))</f>
        <v>1.5384615384615385E-2</v>
      </c>
      <c r="D7" s="2">
        <f>'Absolute HSE Data'!D7/(SUM('Absolute HSE Data'!$C7:$G7))</f>
        <v>0.36923076923076925</v>
      </c>
      <c r="E7" s="2">
        <f>'Absolute HSE Data'!E7/(SUM('Absolute HSE Data'!$C7:$G7))</f>
        <v>0.38461538461538464</v>
      </c>
      <c r="F7" s="2">
        <f>'Absolute HSE Data'!F7/(SUM('Absolute HSE Data'!$C7:$G7))</f>
        <v>0.18461538461538463</v>
      </c>
      <c r="G7" s="2">
        <f>'Absolute HSE Data'!G7/(SUM('Absolute HSE Data'!$C7:$G7))</f>
        <v>4.6153846153846156E-2</v>
      </c>
      <c r="H7" s="2">
        <f>'Absolute HSE Data'!H7/(SUM('Absolute HSE Data'!$H7:$L7))</f>
        <v>0</v>
      </c>
      <c r="I7" s="2">
        <f>'Absolute HSE Data'!I7/(SUM('Absolute HSE Data'!$H7:$L7))</f>
        <v>0.40579710144927539</v>
      </c>
      <c r="J7" s="2">
        <f>'Absolute HSE Data'!J7/(SUM('Absolute HSE Data'!$H7:$L7))</f>
        <v>0.42028985507246375</v>
      </c>
      <c r="K7" s="2">
        <f>'Absolute HSE Data'!K7/(SUM('Absolute HSE Data'!$H7:$L7))</f>
        <v>0.14492753623188406</v>
      </c>
      <c r="L7" s="2">
        <f>'Absolute HSE Data'!L7/(SUM('Absolute HSE Data'!$H7:$L7))</f>
        <v>2.8985507246376812E-2</v>
      </c>
      <c r="N7" s="2">
        <f>'Absolute HSE Data'!N7/(SUM('Absolute HSE Data'!$N7:$R7))</f>
        <v>1.5384615384615385E-2</v>
      </c>
      <c r="O7" s="2">
        <f>'Absolute HSE Data'!O7/(SUM('Absolute HSE Data'!$N7:$R7))</f>
        <v>4.6153846153846156E-2</v>
      </c>
      <c r="P7" s="2">
        <f>'Absolute HSE Data'!P7/(SUM('Absolute HSE Data'!$N7:$R7))</f>
        <v>0.2153846153846154</v>
      </c>
      <c r="Q7" s="2">
        <f>'Absolute HSE Data'!Q7/(SUM('Absolute HSE Data'!$N7:$R7))</f>
        <v>0.67692307692307696</v>
      </c>
      <c r="R7" s="2">
        <f>'Absolute HSE Data'!R7/(SUM('Absolute HSE Data'!$N7:$R7))</f>
        <v>4.6153846153846156E-2</v>
      </c>
      <c r="S7" s="2">
        <f>'Absolute HSE Data'!S7/(SUM('Absolute HSE Data'!$S7:$W7))</f>
        <v>0</v>
      </c>
      <c r="T7" s="2">
        <f>'Absolute HSE Data'!T7/(SUM('Absolute HSE Data'!$S7:$W7))</f>
        <v>1.4492753623188406E-2</v>
      </c>
      <c r="U7" s="2">
        <f>'Absolute HSE Data'!U7/(SUM('Absolute HSE Data'!$S7:$W7))</f>
        <v>0.27536231884057971</v>
      </c>
      <c r="V7" s="2">
        <f>'Absolute HSE Data'!V7/(SUM('Absolute HSE Data'!$S7:$W7))</f>
        <v>0.6376811594202898</v>
      </c>
      <c r="W7" s="2">
        <f>'Absolute HSE Data'!W7/(SUM('Absolute HSE Data'!$S7:$W7))</f>
        <v>7.2463768115942032E-2</v>
      </c>
    </row>
    <row r="8" spans="1:23">
      <c r="A8" s="1">
        <v>5</v>
      </c>
      <c r="B8" s="1">
        <v>9</v>
      </c>
      <c r="C8" s="2">
        <f>'Absolute HSE Data'!C8/(SUM('Absolute HSE Data'!$C8:$G8))</f>
        <v>5.4545454545454543E-2</v>
      </c>
      <c r="D8" s="2">
        <f>'Absolute HSE Data'!D8/(SUM('Absolute HSE Data'!$C8:$G8))</f>
        <v>0.27272727272727271</v>
      </c>
      <c r="E8" s="2">
        <f>'Absolute HSE Data'!E8/(SUM('Absolute HSE Data'!$C8:$G8))</f>
        <v>0.34545454545454546</v>
      </c>
      <c r="F8" s="2">
        <f>'Absolute HSE Data'!F8/(SUM('Absolute HSE Data'!$C8:$G8))</f>
        <v>0.25454545454545452</v>
      </c>
      <c r="G8" s="2">
        <f>'Absolute HSE Data'!G8/(SUM('Absolute HSE Data'!$C8:$G8))</f>
        <v>7.2727272727272724E-2</v>
      </c>
      <c r="H8" s="2">
        <f>'Absolute HSE Data'!H8/(SUM('Absolute HSE Data'!$H8:$L8))</f>
        <v>4.8387096774193547E-2</v>
      </c>
      <c r="I8" s="2">
        <f>'Absolute HSE Data'!I8/(SUM('Absolute HSE Data'!$H8:$L8))</f>
        <v>0.22580645161290322</v>
      </c>
      <c r="J8" s="2">
        <f>'Absolute HSE Data'!J8/(SUM('Absolute HSE Data'!$H8:$L8))</f>
        <v>0.41935483870967744</v>
      </c>
      <c r="K8" s="2">
        <f>'Absolute HSE Data'!K8/(SUM('Absolute HSE Data'!$H8:$L8))</f>
        <v>0.22580645161290322</v>
      </c>
      <c r="L8" s="2">
        <f>'Absolute HSE Data'!L8/(SUM('Absolute HSE Data'!$H8:$L8))</f>
        <v>8.0645161290322578E-2</v>
      </c>
      <c r="N8" s="2">
        <f>'Absolute HSE Data'!N8/(SUM('Absolute HSE Data'!$N8:$R8))</f>
        <v>5.4545454545454543E-2</v>
      </c>
      <c r="O8" s="2">
        <f>'Absolute HSE Data'!O8/(SUM('Absolute HSE Data'!$N8:$R8))</f>
        <v>0.12727272727272726</v>
      </c>
      <c r="P8" s="2">
        <f>'Absolute HSE Data'!P8/(SUM('Absolute HSE Data'!$N8:$R8))</f>
        <v>0.10909090909090909</v>
      </c>
      <c r="Q8" s="2">
        <f>'Absolute HSE Data'!Q8/(SUM('Absolute HSE Data'!$N8:$R8))</f>
        <v>0.63636363636363635</v>
      </c>
      <c r="R8" s="2">
        <f>'Absolute HSE Data'!R8/(SUM('Absolute HSE Data'!$N8:$R8))</f>
        <v>7.2727272727272724E-2</v>
      </c>
      <c r="S8" s="2">
        <f>'Absolute HSE Data'!S8/(SUM('Absolute HSE Data'!$S8:$W8))</f>
        <v>4.8387096774193547E-2</v>
      </c>
      <c r="T8" s="2">
        <f>'Absolute HSE Data'!T8/(SUM('Absolute HSE Data'!$S8:$W8))</f>
        <v>1.6129032258064516E-2</v>
      </c>
      <c r="U8" s="2">
        <f>'Absolute HSE Data'!U8/(SUM('Absolute HSE Data'!$S8:$W8))</f>
        <v>0.17741935483870969</v>
      </c>
      <c r="V8" s="2">
        <f>'Absolute HSE Data'!V8/(SUM('Absolute HSE Data'!$S8:$W8))</f>
        <v>0.64516129032258063</v>
      </c>
      <c r="W8" s="2">
        <f>'Absolute HSE Data'!W8/(SUM('Absolute HSE Data'!$S8:$W8))</f>
        <v>0.11290322580645161</v>
      </c>
    </row>
    <row r="9" spans="1:23">
      <c r="A9" s="1">
        <v>6</v>
      </c>
      <c r="B9" s="1">
        <v>10</v>
      </c>
      <c r="C9" s="2">
        <f>'Absolute HSE Data'!C9/(SUM('Absolute HSE Data'!$C9:$G9))</f>
        <v>5.2631578947368418E-2</v>
      </c>
      <c r="D9" s="2">
        <f>'Absolute HSE Data'!D9/(SUM('Absolute HSE Data'!$C9:$G9))</f>
        <v>0.2982456140350877</v>
      </c>
      <c r="E9" s="2">
        <f>'Absolute HSE Data'!E9/(SUM('Absolute HSE Data'!$C9:$G9))</f>
        <v>0.42105263157894735</v>
      </c>
      <c r="F9" s="2">
        <f>'Absolute HSE Data'!F9/(SUM('Absolute HSE Data'!$C9:$G9))</f>
        <v>0.21052631578947367</v>
      </c>
      <c r="G9" s="2">
        <f>'Absolute HSE Data'!G9/(SUM('Absolute HSE Data'!$C9:$G9))</f>
        <v>1.7543859649122806E-2</v>
      </c>
      <c r="H9" s="2">
        <f>'Absolute HSE Data'!H9/(SUM('Absolute HSE Data'!$H9:$L9))</f>
        <v>1.6666666666666666E-2</v>
      </c>
      <c r="I9" s="2">
        <f>'Absolute HSE Data'!I9/(SUM('Absolute HSE Data'!$H9:$L9))</f>
        <v>0.31666666666666665</v>
      </c>
      <c r="J9" s="2">
        <f>'Absolute HSE Data'!J9/(SUM('Absolute HSE Data'!$H9:$L9))</f>
        <v>0.51666666666666672</v>
      </c>
      <c r="K9" s="2">
        <f>'Absolute HSE Data'!K9/(SUM('Absolute HSE Data'!$H9:$L9))</f>
        <v>0.1</v>
      </c>
      <c r="L9" s="2">
        <f>'Absolute HSE Data'!L9/(SUM('Absolute HSE Data'!$H9:$L9))</f>
        <v>0.05</v>
      </c>
      <c r="N9" s="2">
        <f>'Absolute HSE Data'!N9/(SUM('Absolute HSE Data'!$N9:$R9))</f>
        <v>5.2631578947368418E-2</v>
      </c>
      <c r="O9" s="2">
        <f>'Absolute HSE Data'!O9/(SUM('Absolute HSE Data'!$N9:$R9))</f>
        <v>5.2631578947368418E-2</v>
      </c>
      <c r="P9" s="2">
        <f>'Absolute HSE Data'!P9/(SUM('Absolute HSE Data'!$N9:$R9))</f>
        <v>0.15789473684210525</v>
      </c>
      <c r="Q9" s="2">
        <f>'Absolute HSE Data'!Q9/(SUM('Absolute HSE Data'!$N9:$R9))</f>
        <v>0.70175438596491224</v>
      </c>
      <c r="R9" s="2">
        <f>'Absolute HSE Data'!R9/(SUM('Absolute HSE Data'!$N9:$R9))</f>
        <v>3.5087719298245612E-2</v>
      </c>
      <c r="S9" s="2">
        <f>'Absolute HSE Data'!S9/(SUM('Absolute HSE Data'!$S9:$W9))</f>
        <v>1.6666666666666666E-2</v>
      </c>
      <c r="T9" s="2">
        <f>'Absolute HSE Data'!T9/(SUM('Absolute HSE Data'!$S9:$W9))</f>
        <v>6.6666666666666666E-2</v>
      </c>
      <c r="U9" s="2">
        <f>'Absolute HSE Data'!U9/(SUM('Absolute HSE Data'!$S9:$W9))</f>
        <v>0.21666666666666667</v>
      </c>
      <c r="V9" s="2">
        <f>'Absolute HSE Data'!V9/(SUM('Absolute HSE Data'!$S9:$W9))</f>
        <v>0.65</v>
      </c>
      <c r="W9" s="2">
        <f>'Absolute HSE Data'!W9/(SUM('Absolute HSE Data'!$S9:$W9))</f>
        <v>0.05</v>
      </c>
    </row>
    <row r="10" spans="1:23">
      <c r="A10" s="1">
        <v>7</v>
      </c>
      <c r="B10" s="1">
        <v>11</v>
      </c>
      <c r="C10" s="2">
        <f>'Absolute HSE Data'!C10/(SUM('Absolute HSE Data'!$C10:$G10))</f>
        <v>5.2631578947368418E-2</v>
      </c>
      <c r="D10" s="2">
        <f>'Absolute HSE Data'!D10/(SUM('Absolute HSE Data'!$C10:$G10))</f>
        <v>0.31578947368421051</v>
      </c>
      <c r="E10" s="2">
        <f>'Absolute HSE Data'!E10/(SUM('Absolute HSE Data'!$C10:$G10))</f>
        <v>0.31578947368421051</v>
      </c>
      <c r="F10" s="2">
        <f>'Absolute HSE Data'!F10/(SUM('Absolute HSE Data'!$C10:$G10))</f>
        <v>0.21052631578947367</v>
      </c>
      <c r="G10" s="2">
        <f>'Absolute HSE Data'!G10/(SUM('Absolute HSE Data'!$C10:$G10))</f>
        <v>0.10526315789473684</v>
      </c>
      <c r="H10" s="2">
        <f>'Absolute HSE Data'!H10/(SUM('Absolute HSE Data'!$H10:$L10))</f>
        <v>2.7397260273972601E-2</v>
      </c>
      <c r="I10" s="2">
        <f>'Absolute HSE Data'!I10/(SUM('Absolute HSE Data'!$H10:$L10))</f>
        <v>0.32876712328767121</v>
      </c>
      <c r="J10" s="2">
        <f>'Absolute HSE Data'!J10/(SUM('Absolute HSE Data'!$H10:$L10))</f>
        <v>0.46575342465753422</v>
      </c>
      <c r="K10" s="2">
        <f>'Absolute HSE Data'!K10/(SUM('Absolute HSE Data'!$H10:$L10))</f>
        <v>9.5890410958904104E-2</v>
      </c>
      <c r="L10" s="2">
        <f>'Absolute HSE Data'!L10/(SUM('Absolute HSE Data'!$H10:$L10))</f>
        <v>8.2191780821917804E-2</v>
      </c>
      <c r="N10" s="2">
        <f>'Absolute HSE Data'!N10/(SUM('Absolute HSE Data'!$N10:$R10))</f>
        <v>5.2631578947368418E-2</v>
      </c>
      <c r="O10" s="2">
        <f>'Absolute HSE Data'!O10/(SUM('Absolute HSE Data'!$N10:$R10))</f>
        <v>0.12280701754385964</v>
      </c>
      <c r="P10" s="2">
        <f>'Absolute HSE Data'!P10/(SUM('Absolute HSE Data'!$N10:$R10))</f>
        <v>0.14035087719298245</v>
      </c>
      <c r="Q10" s="2">
        <f>'Absolute HSE Data'!Q10/(SUM('Absolute HSE Data'!$N10:$R10))</f>
        <v>0.52631578947368418</v>
      </c>
      <c r="R10" s="2">
        <f>'Absolute HSE Data'!R10/(SUM('Absolute HSE Data'!$N10:$R10))</f>
        <v>0.15789473684210525</v>
      </c>
      <c r="S10" s="2">
        <f>'Absolute HSE Data'!S10/(SUM('Absolute HSE Data'!$S10:$W10))</f>
        <v>2.7397260273972601E-2</v>
      </c>
      <c r="T10" s="2">
        <f>'Absolute HSE Data'!T10/(SUM('Absolute HSE Data'!$S10:$W10))</f>
        <v>4.1095890410958902E-2</v>
      </c>
      <c r="U10" s="2">
        <f>'Absolute HSE Data'!U10/(SUM('Absolute HSE Data'!$S10:$W10))</f>
        <v>0.15068493150684931</v>
      </c>
      <c r="V10" s="2">
        <f>'Absolute HSE Data'!V10/(SUM('Absolute HSE Data'!$S10:$W10))</f>
        <v>0.69863013698630139</v>
      </c>
      <c r="W10" s="2">
        <f>'Absolute HSE Data'!W10/(SUM('Absolute HSE Data'!$S10:$W10))</f>
        <v>8.2191780821917804E-2</v>
      </c>
    </row>
    <row r="11" spans="1:23">
      <c r="A11" s="1">
        <v>8</v>
      </c>
      <c r="B11" s="1">
        <v>12</v>
      </c>
      <c r="C11" s="2">
        <f>'Absolute HSE Data'!C11/(SUM('Absolute HSE Data'!$C11:$G11))</f>
        <v>7.4626865671641784E-2</v>
      </c>
      <c r="D11" s="2">
        <f>'Absolute HSE Data'!D11/(SUM('Absolute HSE Data'!$C11:$G11))</f>
        <v>0.26865671641791045</v>
      </c>
      <c r="E11" s="2">
        <f>'Absolute HSE Data'!E11/(SUM('Absolute HSE Data'!$C11:$G11))</f>
        <v>0.46268656716417911</v>
      </c>
      <c r="F11" s="2">
        <f>'Absolute HSE Data'!F11/(SUM('Absolute HSE Data'!$C11:$G11))</f>
        <v>0.11940298507462686</v>
      </c>
      <c r="G11" s="2">
        <f>'Absolute HSE Data'!G11/(SUM('Absolute HSE Data'!$C11:$G11))</f>
        <v>7.4626865671641784E-2</v>
      </c>
      <c r="H11" s="2">
        <f>'Absolute HSE Data'!H11/(SUM('Absolute HSE Data'!$H11:$L11))</f>
        <v>3.1746031746031744E-2</v>
      </c>
      <c r="I11" s="2">
        <f>'Absolute HSE Data'!I11/(SUM('Absolute HSE Data'!$H11:$L11))</f>
        <v>0.2857142857142857</v>
      </c>
      <c r="J11" s="2">
        <f>'Absolute HSE Data'!J11/(SUM('Absolute HSE Data'!$H11:$L11))</f>
        <v>0.46031746031746029</v>
      </c>
      <c r="K11" s="2">
        <f>'Absolute HSE Data'!K11/(SUM('Absolute HSE Data'!$H11:$L11))</f>
        <v>0.20634920634920634</v>
      </c>
      <c r="L11" s="2">
        <f>'Absolute HSE Data'!L11/(SUM('Absolute HSE Data'!$H11:$L11))</f>
        <v>1.5873015873015872E-2</v>
      </c>
      <c r="N11" s="2">
        <f>'Absolute HSE Data'!N11/(SUM('Absolute HSE Data'!$N11:$R11))</f>
        <v>7.4626865671641784E-2</v>
      </c>
      <c r="O11" s="2">
        <f>'Absolute HSE Data'!O11/(SUM('Absolute HSE Data'!$N11:$R11))</f>
        <v>8.9552238805970144E-2</v>
      </c>
      <c r="P11" s="2">
        <f>'Absolute HSE Data'!P11/(SUM('Absolute HSE Data'!$N11:$R11))</f>
        <v>0.13432835820895522</v>
      </c>
      <c r="Q11" s="2">
        <f>'Absolute HSE Data'!Q11/(SUM('Absolute HSE Data'!$N11:$R11))</f>
        <v>0.61194029850746268</v>
      </c>
      <c r="R11" s="2">
        <f>'Absolute HSE Data'!R11/(SUM('Absolute HSE Data'!$N11:$R11))</f>
        <v>8.9552238805970144E-2</v>
      </c>
      <c r="S11" s="2">
        <f>'Absolute HSE Data'!S11/(SUM('Absolute HSE Data'!$S11:$W11))</f>
        <v>3.1746031746031744E-2</v>
      </c>
      <c r="T11" s="2">
        <f>'Absolute HSE Data'!T11/(SUM('Absolute HSE Data'!$S11:$W11))</f>
        <v>6.3492063492063489E-2</v>
      </c>
      <c r="U11" s="2">
        <f>'Absolute HSE Data'!U11/(SUM('Absolute HSE Data'!$S11:$W11))</f>
        <v>0.1111111111111111</v>
      </c>
      <c r="V11" s="2">
        <f>'Absolute HSE Data'!V11/(SUM('Absolute HSE Data'!$S11:$W11))</f>
        <v>0.76190476190476186</v>
      </c>
      <c r="W11" s="2">
        <f>'Absolute HSE Data'!W11/(SUM('Absolute HSE Data'!$S11:$W11))</f>
        <v>3.1746031746031744E-2</v>
      </c>
    </row>
    <row r="12" spans="1:23">
      <c r="A12" s="1">
        <v>9</v>
      </c>
      <c r="B12" s="1">
        <v>13</v>
      </c>
      <c r="C12" s="2">
        <f>'Absolute HSE Data'!C12/(SUM('Absolute HSE Data'!$C12:$G12))</f>
        <v>4.4444444444444446E-2</v>
      </c>
      <c r="D12" s="2">
        <f>'Absolute HSE Data'!D12/(SUM('Absolute HSE Data'!$C12:$G12))</f>
        <v>0.24444444444444444</v>
      </c>
      <c r="E12" s="2">
        <f>'Absolute HSE Data'!E12/(SUM('Absolute HSE Data'!$C12:$G12))</f>
        <v>0.53333333333333333</v>
      </c>
      <c r="F12" s="2">
        <f>'Absolute HSE Data'!F12/(SUM('Absolute HSE Data'!$C12:$G12))</f>
        <v>0.13333333333333333</v>
      </c>
      <c r="G12" s="2">
        <f>'Absolute HSE Data'!G12/(SUM('Absolute HSE Data'!$C12:$G12))</f>
        <v>4.4444444444444446E-2</v>
      </c>
      <c r="H12" s="2">
        <f>'Absolute HSE Data'!H12/(SUM('Absolute HSE Data'!$H12:$L12))</f>
        <v>0</v>
      </c>
      <c r="I12" s="2">
        <f>'Absolute HSE Data'!I12/(SUM('Absolute HSE Data'!$H12:$L12))</f>
        <v>0.54838709677419351</v>
      </c>
      <c r="J12" s="2">
        <f>'Absolute HSE Data'!J12/(SUM('Absolute HSE Data'!$H12:$L12))</f>
        <v>0.38709677419354838</v>
      </c>
      <c r="K12" s="2">
        <f>'Absolute HSE Data'!K12/(SUM('Absolute HSE Data'!$H12:$L12))</f>
        <v>6.4516129032258063E-2</v>
      </c>
      <c r="L12" s="2">
        <f>'Absolute HSE Data'!L12/(SUM('Absolute HSE Data'!$H12:$L12))</f>
        <v>0</v>
      </c>
      <c r="N12" s="2">
        <f>'Absolute HSE Data'!N12/(SUM('Absolute HSE Data'!$N12:$R12))</f>
        <v>4.4444444444444446E-2</v>
      </c>
      <c r="O12" s="2">
        <f>'Absolute HSE Data'!O12/(SUM('Absolute HSE Data'!$N12:$R12))</f>
        <v>8.8888888888888892E-2</v>
      </c>
      <c r="P12" s="2">
        <f>'Absolute HSE Data'!P12/(SUM('Absolute HSE Data'!$N12:$R12))</f>
        <v>4.4444444444444446E-2</v>
      </c>
      <c r="Q12" s="2">
        <f>'Absolute HSE Data'!Q12/(SUM('Absolute HSE Data'!$N12:$R12))</f>
        <v>0.73333333333333328</v>
      </c>
      <c r="R12" s="2">
        <f>'Absolute HSE Data'!R12/(SUM('Absolute HSE Data'!$N12:$R12))</f>
        <v>8.8888888888888892E-2</v>
      </c>
      <c r="S12" s="2">
        <f>'Absolute HSE Data'!S12/(SUM('Absolute HSE Data'!$S12:$W12))</f>
        <v>0</v>
      </c>
      <c r="T12" s="2">
        <f>'Absolute HSE Data'!T12/(SUM('Absolute HSE Data'!$S12:$W12))</f>
        <v>0.11290322580645161</v>
      </c>
      <c r="U12" s="2">
        <f>'Absolute HSE Data'!U12/(SUM('Absolute HSE Data'!$S12:$W12))</f>
        <v>0.32258064516129031</v>
      </c>
      <c r="V12" s="2">
        <f>'Absolute HSE Data'!V12/(SUM('Absolute HSE Data'!$S12:$W12))</f>
        <v>0.54838709677419351</v>
      </c>
      <c r="W12" s="2">
        <f>'Absolute HSE Data'!W12/(SUM('Absolute HSE Data'!$S12:$W12))</f>
        <v>1.6129032258064516E-2</v>
      </c>
    </row>
    <row r="13" spans="1:23">
      <c r="A13" s="1">
        <v>10</v>
      </c>
      <c r="B13" s="1">
        <v>14</v>
      </c>
      <c r="C13" s="2">
        <f>'Absolute HSE Data'!C13/(SUM('Absolute HSE Data'!$C13:$G13))</f>
        <v>5.8823529411764705E-2</v>
      </c>
      <c r="D13" s="2">
        <f>'Absolute HSE Data'!D13/(SUM('Absolute HSE Data'!$C13:$G13))</f>
        <v>0.35294117647058826</v>
      </c>
      <c r="E13" s="2">
        <f>'Absolute HSE Data'!E13/(SUM('Absolute HSE Data'!$C13:$G13))</f>
        <v>0.33333333333333331</v>
      </c>
      <c r="F13" s="2">
        <f>'Absolute HSE Data'!F13/(SUM('Absolute HSE Data'!$C13:$G13))</f>
        <v>0.13725490196078433</v>
      </c>
      <c r="G13" s="2">
        <f>'Absolute HSE Data'!G13/(SUM('Absolute HSE Data'!$C13:$G13))</f>
        <v>0.11764705882352941</v>
      </c>
      <c r="H13" s="2">
        <f>'Absolute HSE Data'!H13/(SUM('Absolute HSE Data'!$H13:$L13))</f>
        <v>0.1111111111111111</v>
      </c>
      <c r="I13" s="2">
        <f>'Absolute HSE Data'!I13/(SUM('Absolute HSE Data'!$H13:$L13))</f>
        <v>0.44444444444444442</v>
      </c>
      <c r="J13" s="2">
        <f>'Absolute HSE Data'!J13/(SUM('Absolute HSE Data'!$H13:$L13))</f>
        <v>0.28888888888888886</v>
      </c>
      <c r="K13" s="2">
        <f>'Absolute HSE Data'!K13/(SUM('Absolute HSE Data'!$H13:$L13))</f>
        <v>0.13333333333333333</v>
      </c>
      <c r="L13" s="2">
        <f>'Absolute HSE Data'!L13/(SUM('Absolute HSE Data'!$H13:$L13))</f>
        <v>2.2222222222222223E-2</v>
      </c>
      <c r="N13" s="2">
        <f>'Absolute HSE Data'!N13/(SUM('Absolute HSE Data'!$N13:$R13))</f>
        <v>5.8823529411764705E-2</v>
      </c>
      <c r="O13" s="2">
        <f>'Absolute HSE Data'!O13/(SUM('Absolute HSE Data'!$N13:$R13))</f>
        <v>0.13725490196078433</v>
      </c>
      <c r="P13" s="2">
        <f>'Absolute HSE Data'!P13/(SUM('Absolute HSE Data'!$N13:$R13))</f>
        <v>0.19607843137254902</v>
      </c>
      <c r="Q13" s="2">
        <f>'Absolute HSE Data'!Q13/(SUM('Absolute HSE Data'!$N13:$R13))</f>
        <v>0.49019607843137253</v>
      </c>
      <c r="R13" s="2">
        <f>'Absolute HSE Data'!R13/(SUM('Absolute HSE Data'!$N13:$R13))</f>
        <v>0.11764705882352941</v>
      </c>
      <c r="S13" s="2">
        <f>'Absolute HSE Data'!S13/(SUM('Absolute HSE Data'!$S13:$W13))</f>
        <v>0.1111111111111111</v>
      </c>
      <c r="T13" s="2">
        <f>'Absolute HSE Data'!T13/(SUM('Absolute HSE Data'!$S13:$W13))</f>
        <v>0.2</v>
      </c>
      <c r="U13" s="2">
        <f>'Absolute HSE Data'!U13/(SUM('Absolute HSE Data'!$S13:$W13))</f>
        <v>0.2</v>
      </c>
      <c r="V13" s="2">
        <f>'Absolute HSE Data'!V13/(SUM('Absolute HSE Data'!$S13:$W13))</f>
        <v>0.46666666666666667</v>
      </c>
      <c r="W13" s="2">
        <f>'Absolute HSE Data'!W13/(SUM('Absolute HSE Data'!$S13:$W13))</f>
        <v>2.2222222222222223E-2</v>
      </c>
    </row>
    <row r="14" spans="1:23">
      <c r="A14" s="1">
        <v>11</v>
      </c>
      <c r="B14" s="1">
        <v>15</v>
      </c>
      <c r="C14" s="2">
        <f>'Absolute HSE Data'!C14/(SUM('Absolute HSE Data'!$C14:$G14))</f>
        <v>7.0175438596491224E-2</v>
      </c>
      <c r="D14" s="2">
        <f>'Absolute HSE Data'!D14/(SUM('Absolute HSE Data'!$C14:$G14))</f>
        <v>0.36842105263157893</v>
      </c>
      <c r="E14" s="2">
        <f>'Absolute HSE Data'!E14/(SUM('Absolute HSE Data'!$C14:$G14))</f>
        <v>0.40350877192982454</v>
      </c>
      <c r="F14" s="2">
        <f>'Absolute HSE Data'!F14/(SUM('Absolute HSE Data'!$C14:$G14))</f>
        <v>0.12280701754385964</v>
      </c>
      <c r="G14" s="2">
        <f>'Absolute HSE Data'!G14/(SUM('Absolute HSE Data'!$C14:$G14))</f>
        <v>3.5087719298245612E-2</v>
      </c>
      <c r="H14" s="2">
        <f>'Absolute HSE Data'!H14/(SUM('Absolute HSE Data'!$H14:$L14))</f>
        <v>0.05</v>
      </c>
      <c r="I14" s="2">
        <f>'Absolute HSE Data'!I14/(SUM('Absolute HSE Data'!$H14:$L14))</f>
        <v>0.52500000000000002</v>
      </c>
      <c r="J14" s="2">
        <f>'Absolute HSE Data'!J14/(SUM('Absolute HSE Data'!$H14:$L14))</f>
        <v>0.32500000000000001</v>
      </c>
      <c r="K14" s="2">
        <f>'Absolute HSE Data'!K14/(SUM('Absolute HSE Data'!$H14:$L14))</f>
        <v>0.1</v>
      </c>
      <c r="L14" s="2">
        <f>'Absolute HSE Data'!L14/(SUM('Absolute HSE Data'!$H14:$L14))</f>
        <v>0</v>
      </c>
      <c r="N14" s="2">
        <f>'Absolute HSE Data'!N14/(SUM('Absolute HSE Data'!$N14:$R14))</f>
        <v>7.0175438596491224E-2</v>
      </c>
      <c r="O14" s="2">
        <f>'Absolute HSE Data'!O14/(SUM('Absolute HSE Data'!$N14:$R14))</f>
        <v>5.2631578947368418E-2</v>
      </c>
      <c r="P14" s="2">
        <f>'Absolute HSE Data'!P14/(SUM('Absolute HSE Data'!$N14:$R14))</f>
        <v>0.24561403508771928</v>
      </c>
      <c r="Q14" s="2">
        <f>'Absolute HSE Data'!Q14/(SUM('Absolute HSE Data'!$N14:$R14))</f>
        <v>0.59649122807017541</v>
      </c>
      <c r="R14" s="2">
        <f>'Absolute HSE Data'!R14/(SUM('Absolute HSE Data'!$N14:$R14))</f>
        <v>3.5087719298245612E-2</v>
      </c>
      <c r="S14" s="2">
        <f>'Absolute HSE Data'!S14/(SUM('Absolute HSE Data'!$S14:$W14))</f>
        <v>0.05</v>
      </c>
      <c r="T14" s="2">
        <f>'Absolute HSE Data'!T14/(SUM('Absolute HSE Data'!$S14:$W14))</f>
        <v>0.17499999999999999</v>
      </c>
      <c r="U14" s="2">
        <f>'Absolute HSE Data'!U14/(SUM('Absolute HSE Data'!$S14:$W14))</f>
        <v>0.22500000000000001</v>
      </c>
      <c r="V14" s="2">
        <f>'Absolute HSE Data'!V14/(SUM('Absolute HSE Data'!$S14:$W14))</f>
        <v>0.52500000000000002</v>
      </c>
      <c r="W14" s="2">
        <f>'Absolute HSE Data'!W14/(SUM('Absolute HSE Data'!$S14:$W14))</f>
        <v>2.5000000000000001E-2</v>
      </c>
    </row>
    <row r="15" spans="1:23">
      <c r="A15" s="1">
        <v>12</v>
      </c>
      <c r="B15" s="1">
        <v>16</v>
      </c>
      <c r="C15" s="2">
        <f>'Absolute HSE Data'!C15/(SUM('Absolute HSE Data'!$C15:$G15))</f>
        <v>7.2727272727272724E-2</v>
      </c>
      <c r="D15" s="2">
        <f>'Absolute HSE Data'!D15/(SUM('Absolute HSE Data'!$C15:$G15))</f>
        <v>0.30909090909090908</v>
      </c>
      <c r="E15" s="2">
        <f>'Absolute HSE Data'!E15/(SUM('Absolute HSE Data'!$C15:$G15))</f>
        <v>0.38181818181818183</v>
      </c>
      <c r="F15" s="2">
        <f>'Absolute HSE Data'!F15/(SUM('Absolute HSE Data'!$C15:$G15))</f>
        <v>9.0909090909090912E-2</v>
      </c>
      <c r="G15" s="2">
        <f>'Absolute HSE Data'!G15/(SUM('Absolute HSE Data'!$C15:$G15))</f>
        <v>0.14545454545454545</v>
      </c>
      <c r="H15" s="2">
        <f>'Absolute HSE Data'!H15/(SUM('Absolute HSE Data'!$H15:$L15))</f>
        <v>0.13043478260869565</v>
      </c>
      <c r="I15" s="2">
        <f>'Absolute HSE Data'!I15/(SUM('Absolute HSE Data'!$H15:$L15))</f>
        <v>0.58695652173913049</v>
      </c>
      <c r="J15" s="2">
        <f>'Absolute HSE Data'!J15/(SUM('Absolute HSE Data'!$H15:$L15))</f>
        <v>0.19565217391304349</v>
      </c>
      <c r="K15" s="2">
        <f>'Absolute HSE Data'!K15/(SUM('Absolute HSE Data'!$H15:$L15))</f>
        <v>6.5217391304347824E-2</v>
      </c>
      <c r="L15" s="2">
        <f>'Absolute HSE Data'!L15/(SUM('Absolute HSE Data'!$H15:$L15))</f>
        <v>2.1739130434782608E-2</v>
      </c>
      <c r="N15" s="2">
        <f>'Absolute HSE Data'!N15/(SUM('Absolute HSE Data'!$N15:$R15))</f>
        <v>7.2727272727272724E-2</v>
      </c>
      <c r="O15" s="2">
        <f>'Absolute HSE Data'!O15/(SUM('Absolute HSE Data'!$N15:$R15))</f>
        <v>0.10909090909090909</v>
      </c>
      <c r="P15" s="2">
        <f>'Absolute HSE Data'!P15/(SUM('Absolute HSE Data'!$N15:$R15))</f>
        <v>0.18181818181818182</v>
      </c>
      <c r="Q15" s="2">
        <f>'Absolute HSE Data'!Q15/(SUM('Absolute HSE Data'!$N15:$R15))</f>
        <v>0.49090909090909091</v>
      </c>
      <c r="R15" s="2">
        <f>'Absolute HSE Data'!R15/(SUM('Absolute HSE Data'!$N15:$R15))</f>
        <v>0.14545454545454545</v>
      </c>
      <c r="S15" s="2">
        <f>'Absolute HSE Data'!S15/(SUM('Absolute HSE Data'!$S15:$W15))</f>
        <v>0.13043478260869565</v>
      </c>
      <c r="T15" s="2">
        <f>'Absolute HSE Data'!T15/(SUM('Absolute HSE Data'!$S15:$W15))</f>
        <v>0.32608695652173914</v>
      </c>
      <c r="U15" s="2">
        <f>'Absolute HSE Data'!U15/(SUM('Absolute HSE Data'!$S15:$W15))</f>
        <v>0.15217391304347827</v>
      </c>
      <c r="V15" s="2">
        <f>'Absolute HSE Data'!V15/(SUM('Absolute HSE Data'!$S15:$W15))</f>
        <v>0.36956521739130432</v>
      </c>
      <c r="W15" s="2">
        <f>'Absolute HSE Data'!W15/(SUM('Absolute HSE Data'!$S15:$W15))</f>
        <v>2.1739130434782608E-2</v>
      </c>
    </row>
    <row r="16" spans="1:23">
      <c r="A16" s="1">
        <v>13</v>
      </c>
      <c r="B16" s="1">
        <v>17</v>
      </c>
      <c r="C16" s="2">
        <f>'Absolute HSE Data'!C16/(SUM('Absolute HSE Data'!$C16:$G16))</f>
        <v>9.7560975609756101E-2</v>
      </c>
      <c r="D16" s="2">
        <f>'Absolute HSE Data'!D16/(SUM('Absolute HSE Data'!$C16:$G16))</f>
        <v>0.17073170731707318</v>
      </c>
      <c r="E16" s="2">
        <f>'Absolute HSE Data'!E16/(SUM('Absolute HSE Data'!$C16:$G16))</f>
        <v>0.29268292682926828</v>
      </c>
      <c r="F16" s="2">
        <f>'Absolute HSE Data'!F16/(SUM('Absolute HSE Data'!$C16:$G16))</f>
        <v>0.1951219512195122</v>
      </c>
      <c r="G16" s="2">
        <f>'Absolute HSE Data'!G16/(SUM('Absolute HSE Data'!$C16:$G16))</f>
        <v>0.24390243902439024</v>
      </c>
      <c r="H16" s="2">
        <f>'Absolute HSE Data'!H16/(SUM('Absolute HSE Data'!$H16:$L16))</f>
        <v>0.23529411764705882</v>
      </c>
      <c r="I16" s="2">
        <f>'Absolute HSE Data'!I16/(SUM('Absolute HSE Data'!$H16:$L16))</f>
        <v>0.3235294117647059</v>
      </c>
      <c r="J16" s="2">
        <f>'Absolute HSE Data'!J16/(SUM('Absolute HSE Data'!$H16:$L16))</f>
        <v>0.26470588235294118</v>
      </c>
      <c r="K16" s="2">
        <f>'Absolute HSE Data'!K16/(SUM('Absolute HSE Data'!$H16:$L16))</f>
        <v>5.8823529411764705E-2</v>
      </c>
      <c r="L16" s="2">
        <f>'Absolute HSE Data'!L16/(SUM('Absolute HSE Data'!$H16:$L16))</f>
        <v>0.11764705882352941</v>
      </c>
      <c r="N16" s="2">
        <f>'Absolute HSE Data'!N16/(SUM('Absolute HSE Data'!$N16:$R16))</f>
        <v>9.7560975609756101E-2</v>
      </c>
      <c r="O16" s="2">
        <f>'Absolute HSE Data'!O16/(SUM('Absolute HSE Data'!$N16:$R16))</f>
        <v>9.7560975609756101E-2</v>
      </c>
      <c r="P16" s="2">
        <f>'Absolute HSE Data'!P16/(SUM('Absolute HSE Data'!$N16:$R16))</f>
        <v>4.878048780487805E-2</v>
      </c>
      <c r="Q16" s="2">
        <f>'Absolute HSE Data'!Q16/(SUM('Absolute HSE Data'!$N16:$R16))</f>
        <v>0.46341463414634149</v>
      </c>
      <c r="R16" s="2">
        <f>'Absolute HSE Data'!R16/(SUM('Absolute HSE Data'!$N16:$R16))</f>
        <v>0.29268292682926828</v>
      </c>
      <c r="S16" s="2">
        <f>'Absolute HSE Data'!S16/(SUM('Absolute HSE Data'!$S16:$W16))</f>
        <v>0.23529411764705882</v>
      </c>
      <c r="T16" s="2">
        <f>'Absolute HSE Data'!T16/(SUM('Absolute HSE Data'!$S16:$W16))</f>
        <v>2.9411764705882353E-2</v>
      </c>
      <c r="U16" s="2">
        <f>'Absolute HSE Data'!U16/(SUM('Absolute HSE Data'!$S16:$W16))</f>
        <v>0.23529411764705882</v>
      </c>
      <c r="V16" s="2">
        <f>'Absolute HSE Data'!V16/(SUM('Absolute HSE Data'!$S16:$W16))</f>
        <v>0.38235294117647056</v>
      </c>
      <c r="W16" s="2">
        <f>'Absolute HSE Data'!W16/(SUM('Absolute HSE Data'!$S16:$W16))</f>
        <v>0.11764705882352941</v>
      </c>
    </row>
    <row r="17" spans="1:23">
      <c r="A17" s="1">
        <v>14</v>
      </c>
      <c r="B17" s="1">
        <v>18</v>
      </c>
      <c r="C17" s="2">
        <f>'Absolute HSE Data'!C17/(SUM('Absolute HSE Data'!$C17:$G17))</f>
        <v>0</v>
      </c>
      <c r="D17" s="2">
        <f>'Absolute HSE Data'!D17/(SUM('Absolute HSE Data'!$C17:$G17))</f>
        <v>0.28000000000000003</v>
      </c>
      <c r="E17" s="2">
        <f>'Absolute HSE Data'!E17/(SUM('Absolute HSE Data'!$C17:$G17))</f>
        <v>0.14000000000000001</v>
      </c>
      <c r="F17" s="2">
        <f>'Absolute HSE Data'!F17/(SUM('Absolute HSE Data'!$C17:$G17))</f>
        <v>0.22</v>
      </c>
      <c r="G17" s="2">
        <f>'Absolute HSE Data'!G17/(SUM('Absolute HSE Data'!$C17:$G17))</f>
        <v>0.36</v>
      </c>
      <c r="H17" s="2">
        <f>'Absolute HSE Data'!H17/(SUM('Absolute HSE Data'!$H17:$L17))</f>
        <v>0.15555555555555556</v>
      </c>
      <c r="I17" s="2">
        <f>'Absolute HSE Data'!I17/(SUM('Absolute HSE Data'!$H17:$L17))</f>
        <v>0.2</v>
      </c>
      <c r="J17" s="2">
        <f>'Absolute HSE Data'!J17/(SUM('Absolute HSE Data'!$H17:$L17))</f>
        <v>0.28888888888888886</v>
      </c>
      <c r="K17" s="2">
        <f>'Absolute HSE Data'!K17/(SUM('Absolute HSE Data'!$H17:$L17))</f>
        <v>0.24444444444444444</v>
      </c>
      <c r="L17" s="2">
        <f>'Absolute HSE Data'!L17/(SUM('Absolute HSE Data'!$H17:$L17))</f>
        <v>0.1111111111111111</v>
      </c>
      <c r="N17" s="2">
        <f>'Absolute HSE Data'!N17/(SUM('Absolute HSE Data'!$N17:$R17))</f>
        <v>0</v>
      </c>
      <c r="O17" s="2">
        <f>'Absolute HSE Data'!O17/(SUM('Absolute HSE Data'!$N17:$R17))</f>
        <v>0.1</v>
      </c>
      <c r="P17" s="2">
        <f>'Absolute HSE Data'!P17/(SUM('Absolute HSE Data'!$N17:$R17))</f>
        <v>0.1</v>
      </c>
      <c r="Q17" s="2">
        <f>'Absolute HSE Data'!Q17/(SUM('Absolute HSE Data'!$N17:$R17))</f>
        <v>0.4</v>
      </c>
      <c r="R17" s="2">
        <f>'Absolute HSE Data'!R17/(SUM('Absolute HSE Data'!$N17:$R17))</f>
        <v>0.4</v>
      </c>
      <c r="S17" s="2">
        <f>'Absolute HSE Data'!S17/(SUM('Absolute HSE Data'!$S17:$W17))</f>
        <v>0.15555555555555556</v>
      </c>
      <c r="T17" s="2">
        <f>'Absolute HSE Data'!T17/(SUM('Absolute HSE Data'!$S17:$W17))</f>
        <v>0.1111111111111111</v>
      </c>
      <c r="U17" s="2">
        <f>'Absolute HSE Data'!U17/(SUM('Absolute HSE Data'!$S17:$W17))</f>
        <v>8.8888888888888892E-2</v>
      </c>
      <c r="V17" s="2">
        <f>'Absolute HSE Data'!V17/(SUM('Absolute HSE Data'!$S17:$W17))</f>
        <v>0.51111111111111107</v>
      </c>
      <c r="W17" s="2">
        <f>'Absolute HSE Data'!W17/(SUM('Absolute HSE Data'!$S17:$W17))</f>
        <v>0.13333333333333333</v>
      </c>
    </row>
    <row r="18" spans="1:23">
      <c r="A18" s="1">
        <v>15</v>
      </c>
      <c r="B18" s="1">
        <v>19</v>
      </c>
      <c r="C18" s="2">
        <f>'Absolute HSE Data'!C18/(SUM('Absolute HSE Data'!$C18:$G18))</f>
        <v>2.3255813953488372E-2</v>
      </c>
      <c r="D18" s="2">
        <f>'Absolute HSE Data'!D18/(SUM('Absolute HSE Data'!$C18:$G18))</f>
        <v>0.11627906976744186</v>
      </c>
      <c r="E18" s="2">
        <f>'Absolute HSE Data'!E18/(SUM('Absolute HSE Data'!$C18:$G18))</f>
        <v>0.18604651162790697</v>
      </c>
      <c r="F18" s="2">
        <f>'Absolute HSE Data'!F18/(SUM('Absolute HSE Data'!$C18:$G18))</f>
        <v>0.32558139534883723</v>
      </c>
      <c r="G18" s="2">
        <f>'Absolute HSE Data'!G18/(SUM('Absolute HSE Data'!$C18:$G18))</f>
        <v>0.34883720930232559</v>
      </c>
      <c r="H18" s="2">
        <f>'Absolute HSE Data'!H18/(SUM('Absolute HSE Data'!$H18:$L18))</f>
        <v>1.7857142857142856E-2</v>
      </c>
      <c r="I18" s="2">
        <f>'Absolute HSE Data'!I18/(SUM('Absolute HSE Data'!$H18:$L18))</f>
        <v>0.35714285714285715</v>
      </c>
      <c r="J18" s="2">
        <f>'Absolute HSE Data'!J18/(SUM('Absolute HSE Data'!$H18:$L18))</f>
        <v>0.25</v>
      </c>
      <c r="K18" s="2">
        <f>'Absolute HSE Data'!K18/(SUM('Absolute HSE Data'!$H18:$L18))</f>
        <v>0.21428571428571427</v>
      </c>
      <c r="L18" s="2">
        <f>'Absolute HSE Data'!L18/(SUM('Absolute HSE Data'!$H18:$L18))</f>
        <v>0.16071428571428573</v>
      </c>
      <c r="N18" s="2">
        <f>'Absolute HSE Data'!N18/(SUM('Absolute HSE Data'!$N18:$R18))</f>
        <v>2.3255813953488372E-2</v>
      </c>
      <c r="O18" s="2">
        <f>'Absolute HSE Data'!O18/(SUM('Absolute HSE Data'!$N18:$R18))</f>
        <v>4.6511627906976744E-2</v>
      </c>
      <c r="P18" s="2">
        <f>'Absolute HSE Data'!P18/(SUM('Absolute HSE Data'!$N18:$R18))</f>
        <v>2.3255813953488372E-2</v>
      </c>
      <c r="Q18" s="2">
        <f>'Absolute HSE Data'!Q18/(SUM('Absolute HSE Data'!$N18:$R18))</f>
        <v>0.41860465116279072</v>
      </c>
      <c r="R18" s="2">
        <f>'Absolute HSE Data'!R18/(SUM('Absolute HSE Data'!$N18:$R18))</f>
        <v>0.48837209302325579</v>
      </c>
      <c r="S18" s="2">
        <f>'Absolute HSE Data'!S18/(SUM('Absolute HSE Data'!$S18:$W18))</f>
        <v>1.7857142857142856E-2</v>
      </c>
      <c r="T18" s="2">
        <f>'Absolute HSE Data'!T18/(SUM('Absolute HSE Data'!$S18:$W18))</f>
        <v>0.16071428571428573</v>
      </c>
      <c r="U18" s="2">
        <f>'Absolute HSE Data'!U18/(SUM('Absolute HSE Data'!$S18:$W18))</f>
        <v>0.10714285714285714</v>
      </c>
      <c r="V18" s="2">
        <f>'Absolute HSE Data'!V18/(SUM('Absolute HSE Data'!$S18:$W18))</f>
        <v>0.5357142857142857</v>
      </c>
      <c r="W18" s="2">
        <f>'Absolute HSE Data'!W18/(SUM('Absolute HSE Data'!$S18:$W18))</f>
        <v>0.17857142857142858</v>
      </c>
    </row>
    <row r="19" spans="1:23">
      <c r="A19" s="1">
        <v>16</v>
      </c>
      <c r="B19" s="1">
        <v>20</v>
      </c>
      <c r="C19" s="2">
        <f>'Absolute HSE Data'!C19/(SUM('Absolute HSE Data'!$C19:$G19))</f>
        <v>8.3333333333333329E-2</v>
      </c>
      <c r="D19" s="2">
        <f>'Absolute HSE Data'!D19/(SUM('Absolute HSE Data'!$C19:$G19))</f>
        <v>0.16666666666666666</v>
      </c>
      <c r="E19" s="2">
        <f>'Absolute HSE Data'!E19/(SUM('Absolute HSE Data'!$C19:$G19))</f>
        <v>0.19444444444444445</v>
      </c>
      <c r="F19" s="2">
        <f>'Absolute HSE Data'!F19/(SUM('Absolute HSE Data'!$C19:$G19))</f>
        <v>0.16666666666666666</v>
      </c>
      <c r="G19" s="2">
        <f>'Absolute HSE Data'!G19/(SUM('Absolute HSE Data'!$C19:$G19))</f>
        <v>0.3888888888888889</v>
      </c>
      <c r="H19" s="2">
        <f>'Absolute HSE Data'!H19/(SUM('Absolute HSE Data'!$H19:$L19))</f>
        <v>0.16</v>
      </c>
      <c r="I19" s="2">
        <f>'Absolute HSE Data'!I19/(SUM('Absolute HSE Data'!$H19:$L19))</f>
        <v>0.3</v>
      </c>
      <c r="J19" s="2">
        <f>'Absolute HSE Data'!J19/(SUM('Absolute HSE Data'!$H19:$L19))</f>
        <v>0.22</v>
      </c>
      <c r="K19" s="2">
        <f>'Absolute HSE Data'!K19/(SUM('Absolute HSE Data'!$H19:$L19))</f>
        <v>0.14000000000000001</v>
      </c>
      <c r="L19" s="2">
        <f>'Absolute HSE Data'!L19/(SUM('Absolute HSE Data'!$H19:$L19))</f>
        <v>0.18</v>
      </c>
      <c r="N19" s="2">
        <f>'Absolute HSE Data'!N19/(SUM('Absolute HSE Data'!$N19:$R19))</f>
        <v>8.3333333333333329E-2</v>
      </c>
      <c r="O19" s="2">
        <f>'Absolute HSE Data'!O19/(SUM('Absolute HSE Data'!$N19:$R19))</f>
        <v>2.7777777777777776E-2</v>
      </c>
      <c r="P19" s="2">
        <f>'Absolute HSE Data'!P19/(SUM('Absolute HSE Data'!$N19:$R19))</f>
        <v>0.1111111111111111</v>
      </c>
      <c r="Q19" s="2">
        <f>'Absolute HSE Data'!Q19/(SUM('Absolute HSE Data'!$N19:$R19))</f>
        <v>0.3611111111111111</v>
      </c>
      <c r="R19" s="2">
        <f>'Absolute HSE Data'!R19/(SUM('Absolute HSE Data'!$N19:$R19))</f>
        <v>0.41666666666666669</v>
      </c>
      <c r="S19" s="2">
        <f>'Absolute HSE Data'!S19/(SUM('Absolute HSE Data'!$S19:$W19))</f>
        <v>0.16</v>
      </c>
      <c r="T19" s="2">
        <f>'Absolute HSE Data'!T19/(SUM('Absolute HSE Data'!$S19:$W19))</f>
        <v>0.18</v>
      </c>
      <c r="U19" s="2">
        <f>'Absolute HSE Data'!U19/(SUM('Absolute HSE Data'!$S19:$W19))</f>
        <v>0.1</v>
      </c>
      <c r="V19" s="2">
        <f>'Absolute HSE Data'!V19/(SUM('Absolute HSE Data'!$S19:$W19))</f>
        <v>0.36</v>
      </c>
      <c r="W19" s="2">
        <f>'Absolute HSE Data'!W19/(SUM('Absolute HSE Data'!$S19:$W19))</f>
        <v>0.2</v>
      </c>
    </row>
    <row r="20" spans="1:23">
      <c r="A20" s="1">
        <v>17</v>
      </c>
      <c r="B20" s="1">
        <v>21</v>
      </c>
      <c r="C20" s="2">
        <f>'Absolute HSE Data'!C20/(SUM('Absolute HSE Data'!$C20:$G20))</f>
        <v>0</v>
      </c>
      <c r="D20" s="2">
        <f>'Absolute HSE Data'!D20/(SUM('Absolute HSE Data'!$C20:$G20))</f>
        <v>0.21052631578947367</v>
      </c>
      <c r="E20" s="2">
        <f>'Absolute HSE Data'!E20/(SUM('Absolute HSE Data'!$C20:$G20))</f>
        <v>0.26315789473684209</v>
      </c>
      <c r="F20" s="2">
        <f>'Absolute HSE Data'!F20/(SUM('Absolute HSE Data'!$C20:$G20))</f>
        <v>0.15789473684210525</v>
      </c>
      <c r="G20" s="2">
        <f>'Absolute HSE Data'!G20/(SUM('Absolute HSE Data'!$C20:$G20))</f>
        <v>0.36842105263157893</v>
      </c>
      <c r="H20" s="2">
        <f>'Absolute HSE Data'!H20/(SUM('Absolute HSE Data'!$H20:$L20))</f>
        <v>4.1666666666666664E-2</v>
      </c>
      <c r="I20" s="2">
        <f>'Absolute HSE Data'!I20/(SUM('Absolute HSE Data'!$H20:$L20))</f>
        <v>0.33333333333333331</v>
      </c>
      <c r="J20" s="2">
        <f>'Absolute HSE Data'!J20/(SUM('Absolute HSE Data'!$H20:$L20))</f>
        <v>0.20833333333333334</v>
      </c>
      <c r="K20" s="2">
        <f>'Absolute HSE Data'!K20/(SUM('Absolute HSE Data'!$H20:$L20))</f>
        <v>0.16666666666666666</v>
      </c>
      <c r="L20" s="2">
        <f>'Absolute HSE Data'!L20/(SUM('Absolute HSE Data'!$H20:$L20))</f>
        <v>0.25</v>
      </c>
      <c r="N20" s="2">
        <f>'Absolute HSE Data'!N20/(SUM('Absolute HSE Data'!$N20:$R20))</f>
        <v>0</v>
      </c>
      <c r="O20" s="2">
        <f>'Absolute HSE Data'!O20/(SUM('Absolute HSE Data'!$N20:$R20))</f>
        <v>0.10526315789473684</v>
      </c>
      <c r="P20" s="2">
        <f>'Absolute HSE Data'!P20/(SUM('Absolute HSE Data'!$N20:$R20))</f>
        <v>5.2631578947368418E-2</v>
      </c>
      <c r="Q20" s="2">
        <f>'Absolute HSE Data'!Q20/(SUM('Absolute HSE Data'!$N20:$R20))</f>
        <v>0.47368421052631576</v>
      </c>
      <c r="R20" s="2">
        <f>'Absolute HSE Data'!R20/(SUM('Absolute HSE Data'!$N20:$R20))</f>
        <v>0.36842105263157893</v>
      </c>
      <c r="S20" s="2">
        <f>'Absolute HSE Data'!S20/(SUM('Absolute HSE Data'!$S20:$W20))</f>
        <v>4.1666666666666664E-2</v>
      </c>
      <c r="T20" s="2">
        <f>'Absolute HSE Data'!T20/(SUM('Absolute HSE Data'!$S20:$W20))</f>
        <v>0.20833333333333334</v>
      </c>
      <c r="U20" s="2">
        <f>'Absolute HSE Data'!U20/(SUM('Absolute HSE Data'!$S20:$W20))</f>
        <v>0.10416666666666667</v>
      </c>
      <c r="V20" s="2">
        <f>'Absolute HSE Data'!V20/(SUM('Absolute HSE Data'!$S20:$W20))</f>
        <v>0.375</v>
      </c>
      <c r="W20" s="2">
        <f>'Absolute HSE Data'!W20/(SUM('Absolute HSE Data'!$S20:$W20))</f>
        <v>0.27083333333333331</v>
      </c>
    </row>
    <row r="21" spans="1:23">
      <c r="A21" s="1">
        <v>18</v>
      </c>
      <c r="B21" s="1">
        <v>22</v>
      </c>
      <c r="C21" s="2">
        <f>'Absolute HSE Data'!C21/(SUM('Absolute HSE Data'!$C21:$G21))</f>
        <v>6.6666666666666666E-2</v>
      </c>
      <c r="D21" s="2">
        <f>'Absolute HSE Data'!D21/(SUM('Absolute HSE Data'!$C21:$G21))</f>
        <v>0.1111111111111111</v>
      </c>
      <c r="E21" s="2">
        <f>'Absolute HSE Data'!E21/(SUM('Absolute HSE Data'!$C21:$G21))</f>
        <v>0.13333333333333333</v>
      </c>
      <c r="F21" s="2">
        <f>'Absolute HSE Data'!F21/(SUM('Absolute HSE Data'!$C21:$G21))</f>
        <v>0.26666666666666666</v>
      </c>
      <c r="G21" s="2">
        <f>'Absolute HSE Data'!G21/(SUM('Absolute HSE Data'!$C21:$G21))</f>
        <v>0.42222222222222222</v>
      </c>
      <c r="H21" s="2">
        <f>'Absolute HSE Data'!H21/(SUM('Absolute HSE Data'!$H21:$L21))</f>
        <v>9.0909090909090912E-2</v>
      </c>
      <c r="I21" s="2">
        <f>'Absolute HSE Data'!I21/(SUM('Absolute HSE Data'!$H21:$L21))</f>
        <v>0.25454545454545452</v>
      </c>
      <c r="J21" s="2">
        <f>'Absolute HSE Data'!J21/(SUM('Absolute HSE Data'!$H21:$L21))</f>
        <v>0.2</v>
      </c>
      <c r="K21" s="2">
        <f>'Absolute HSE Data'!K21/(SUM('Absolute HSE Data'!$H21:$L21))</f>
        <v>0.21818181818181817</v>
      </c>
      <c r="L21" s="2">
        <f>'Absolute HSE Data'!L21/(SUM('Absolute HSE Data'!$H21:$L21))</f>
        <v>0.23636363636363636</v>
      </c>
      <c r="N21" s="2">
        <f>'Absolute HSE Data'!N21/(SUM('Absolute HSE Data'!$N21:$R21))</f>
        <v>6.6666666666666666E-2</v>
      </c>
      <c r="O21" s="2">
        <f>'Absolute HSE Data'!O21/(SUM('Absolute HSE Data'!$N21:$R21))</f>
        <v>2.2222222222222223E-2</v>
      </c>
      <c r="P21" s="2">
        <f>'Absolute HSE Data'!P21/(SUM('Absolute HSE Data'!$N21:$R21))</f>
        <v>6.6666666666666666E-2</v>
      </c>
      <c r="Q21" s="2">
        <f>'Absolute HSE Data'!Q21/(SUM('Absolute HSE Data'!$N21:$R21))</f>
        <v>0.37777777777777777</v>
      </c>
      <c r="R21" s="2">
        <f>'Absolute HSE Data'!R21/(SUM('Absolute HSE Data'!$N21:$R21))</f>
        <v>0.46666666666666667</v>
      </c>
      <c r="S21" s="2">
        <f>'Absolute HSE Data'!S21/(SUM('Absolute HSE Data'!$S21:$W21))</f>
        <v>9.0909090909090912E-2</v>
      </c>
      <c r="T21" s="2">
        <f>'Absolute HSE Data'!T21/(SUM('Absolute HSE Data'!$S21:$W21))</f>
        <v>7.2727272727272724E-2</v>
      </c>
      <c r="U21" s="2">
        <f>'Absolute HSE Data'!U21/(SUM('Absolute HSE Data'!$S21:$W21))</f>
        <v>0.16363636363636364</v>
      </c>
      <c r="V21" s="2">
        <f>'Absolute HSE Data'!V21/(SUM('Absolute HSE Data'!$S21:$W21))</f>
        <v>0.41818181818181815</v>
      </c>
      <c r="W21" s="2">
        <f>'Absolute HSE Data'!W21/(SUM('Absolute HSE Data'!$S21:$W21))</f>
        <v>0.25454545454545452</v>
      </c>
    </row>
    <row r="22" spans="1:23">
      <c r="A22" s="1">
        <v>19</v>
      </c>
      <c r="B22" s="1">
        <v>23</v>
      </c>
      <c r="C22" s="2">
        <f>'Absolute HSE Data'!C22/(SUM('Absolute HSE Data'!$C22:$G22))</f>
        <v>3.3333333333333333E-2</v>
      </c>
      <c r="D22" s="2">
        <f>'Absolute HSE Data'!D22/(SUM('Absolute HSE Data'!$C22:$G22))</f>
        <v>6.6666666666666666E-2</v>
      </c>
      <c r="E22" s="2">
        <f>'Absolute HSE Data'!E22/(SUM('Absolute HSE Data'!$C22:$G22))</f>
        <v>0.13333333333333333</v>
      </c>
      <c r="F22" s="2">
        <f>'Absolute HSE Data'!F22/(SUM('Absolute HSE Data'!$C22:$G22))</f>
        <v>0.23333333333333334</v>
      </c>
      <c r="G22" s="2">
        <f>'Absolute HSE Data'!G22/(SUM('Absolute HSE Data'!$C22:$G22))</f>
        <v>0.53333333333333333</v>
      </c>
      <c r="H22" s="2">
        <f>'Absolute HSE Data'!H22/(SUM('Absolute HSE Data'!$H22:$L22))</f>
        <v>5.9701492537313432E-2</v>
      </c>
      <c r="I22" s="2">
        <f>'Absolute HSE Data'!I22/(SUM('Absolute HSE Data'!$H22:$L22))</f>
        <v>0.22388059701492538</v>
      </c>
      <c r="J22" s="2">
        <f>'Absolute HSE Data'!J22/(SUM('Absolute HSE Data'!$H22:$L22))</f>
        <v>0.19402985074626866</v>
      </c>
      <c r="K22" s="2">
        <f>'Absolute HSE Data'!K22/(SUM('Absolute HSE Data'!$H22:$L22))</f>
        <v>0.2537313432835821</v>
      </c>
      <c r="L22" s="2">
        <f>'Absolute HSE Data'!L22/(SUM('Absolute HSE Data'!$H22:$L22))</f>
        <v>0.26865671641791045</v>
      </c>
      <c r="N22" s="2">
        <f>'Absolute HSE Data'!N22/(SUM('Absolute HSE Data'!$N22:$R22))</f>
        <v>3.3333333333333333E-2</v>
      </c>
      <c r="O22" s="2">
        <f>'Absolute HSE Data'!O22/(SUM('Absolute HSE Data'!$N22:$R22))</f>
        <v>6.6666666666666666E-2</v>
      </c>
      <c r="P22" s="2">
        <f>'Absolute HSE Data'!P22/(SUM('Absolute HSE Data'!$N22:$R22))</f>
        <v>0</v>
      </c>
      <c r="Q22" s="2">
        <f>'Absolute HSE Data'!Q22/(SUM('Absolute HSE Data'!$N22:$R22))</f>
        <v>0.36666666666666664</v>
      </c>
      <c r="R22" s="2">
        <f>'Absolute HSE Data'!R22/(SUM('Absolute HSE Data'!$N22:$R22))</f>
        <v>0.53333333333333333</v>
      </c>
      <c r="S22" s="2">
        <f>'Absolute HSE Data'!S22/(SUM('Absolute HSE Data'!$S22:$W22))</f>
        <v>5.9701492537313432E-2</v>
      </c>
      <c r="T22" s="2">
        <f>'Absolute HSE Data'!T22/(SUM('Absolute HSE Data'!$S22:$W22))</f>
        <v>8.9552238805970144E-2</v>
      </c>
      <c r="U22" s="2">
        <f>'Absolute HSE Data'!U22/(SUM('Absolute HSE Data'!$S22:$W22))</f>
        <v>0.11940298507462686</v>
      </c>
      <c r="V22" s="2">
        <f>'Absolute HSE Data'!V22/(SUM('Absolute HSE Data'!$S22:$W22))</f>
        <v>0.43283582089552236</v>
      </c>
      <c r="W22" s="2">
        <f>'Absolute HSE Data'!W22/(SUM('Absolute HSE Data'!$S22:$W22))</f>
        <v>0.29850746268656714</v>
      </c>
    </row>
    <row r="23" spans="1:23">
      <c r="A23" s="1">
        <v>20</v>
      </c>
      <c r="B23" s="1">
        <v>24</v>
      </c>
      <c r="C23" s="2">
        <f>'Absolute HSE Data'!C23/(SUM('Absolute HSE Data'!$C23:$G23))</f>
        <v>0</v>
      </c>
      <c r="D23" s="2">
        <f>'Absolute HSE Data'!D23/(SUM('Absolute HSE Data'!$C23:$G23))</f>
        <v>0.1</v>
      </c>
      <c r="E23" s="2">
        <f>'Absolute HSE Data'!E23/(SUM('Absolute HSE Data'!$C23:$G23))</f>
        <v>0.17499999999999999</v>
      </c>
      <c r="F23" s="2">
        <f>'Absolute HSE Data'!F23/(SUM('Absolute HSE Data'!$C23:$G23))</f>
        <v>0.15</v>
      </c>
      <c r="G23" s="2">
        <f>'Absolute HSE Data'!G23/(SUM('Absolute HSE Data'!$C23:$G23))</f>
        <v>0.57499999999999996</v>
      </c>
      <c r="H23" s="2">
        <f>'Absolute HSE Data'!H23/(SUM('Absolute HSE Data'!$H23:$L23))</f>
        <v>7.575757575757576E-2</v>
      </c>
      <c r="I23" s="2">
        <f>'Absolute HSE Data'!I23/(SUM('Absolute HSE Data'!$H23:$L23))</f>
        <v>0.10606060606060606</v>
      </c>
      <c r="J23" s="2">
        <f>'Absolute HSE Data'!J23/(SUM('Absolute HSE Data'!$H23:$L23))</f>
        <v>0.30303030303030304</v>
      </c>
      <c r="K23" s="2">
        <f>'Absolute HSE Data'!K23/(SUM('Absolute HSE Data'!$H23:$L23))</f>
        <v>0.27272727272727271</v>
      </c>
      <c r="L23" s="2">
        <f>'Absolute HSE Data'!L23/(SUM('Absolute HSE Data'!$H23:$L23))</f>
        <v>0.24242424242424243</v>
      </c>
      <c r="N23" s="2">
        <f>'Absolute HSE Data'!N23/(SUM('Absolute HSE Data'!$N23:$R23))</f>
        <v>0</v>
      </c>
      <c r="O23" s="2">
        <f>'Absolute HSE Data'!O23/(SUM('Absolute HSE Data'!$N23:$R23))</f>
        <v>0</v>
      </c>
      <c r="P23" s="2">
        <f>'Absolute HSE Data'!P23/(SUM('Absolute HSE Data'!$N23:$R23))</f>
        <v>0.05</v>
      </c>
      <c r="Q23" s="2">
        <f>'Absolute HSE Data'!Q23/(SUM('Absolute HSE Data'!$N23:$R23))</f>
        <v>0.35</v>
      </c>
      <c r="R23" s="2">
        <f>'Absolute HSE Data'!R23/(SUM('Absolute HSE Data'!$N23:$R23))</f>
        <v>0.6</v>
      </c>
      <c r="S23" s="2">
        <f>'Absolute HSE Data'!S23/(SUM('Absolute HSE Data'!$S23:$W23))</f>
        <v>7.575757575757576E-2</v>
      </c>
      <c r="T23" s="2">
        <f>'Absolute HSE Data'!T23/(SUM('Absolute HSE Data'!$S23:$W23))</f>
        <v>6.0606060606060608E-2</v>
      </c>
      <c r="U23" s="2">
        <f>'Absolute HSE Data'!U23/(SUM('Absolute HSE Data'!$S23:$W23))</f>
        <v>4.5454545454545456E-2</v>
      </c>
      <c r="V23" s="2">
        <f>'Absolute HSE Data'!V23/(SUM('Absolute HSE Data'!$S23:$W23))</f>
        <v>0.54545454545454541</v>
      </c>
      <c r="W23" s="2">
        <f>'Absolute HSE Data'!W23/(SUM('Absolute HSE Data'!$S23:$W23))</f>
        <v>0.27272727272727271</v>
      </c>
    </row>
    <row r="24" spans="1:23">
      <c r="A24" s="1">
        <v>21</v>
      </c>
      <c r="B24" s="1">
        <v>25</v>
      </c>
      <c r="C24" s="2">
        <f>'Absolute HSE Data'!C24/(SUM('Absolute HSE Data'!$C24:$G24))</f>
        <v>3.7735849056603772E-2</v>
      </c>
      <c r="D24" s="2">
        <f>'Absolute HSE Data'!D24/(SUM('Absolute HSE Data'!$C24:$G24))</f>
        <v>0.16981132075471697</v>
      </c>
      <c r="E24" s="2">
        <f>'Absolute HSE Data'!E24/(SUM('Absolute HSE Data'!$C24:$G24))</f>
        <v>0.13207547169811321</v>
      </c>
      <c r="F24" s="2">
        <f>'Absolute HSE Data'!F24/(SUM('Absolute HSE Data'!$C24:$G24))</f>
        <v>0.24528301886792453</v>
      </c>
      <c r="G24" s="2">
        <f>'Absolute HSE Data'!G24/(SUM('Absolute HSE Data'!$C24:$G24))</f>
        <v>0.41509433962264153</v>
      </c>
      <c r="H24" s="2">
        <f>'Absolute HSE Data'!H24/(SUM('Absolute HSE Data'!$H24:$L24))</f>
        <v>9.8360655737704916E-2</v>
      </c>
      <c r="I24" s="2">
        <f>'Absolute HSE Data'!I24/(SUM('Absolute HSE Data'!$H24:$L24))</f>
        <v>0.27868852459016391</v>
      </c>
      <c r="J24" s="2">
        <f>'Absolute HSE Data'!J24/(SUM('Absolute HSE Data'!$H24:$L24))</f>
        <v>0.18032786885245902</v>
      </c>
      <c r="K24" s="2">
        <f>'Absolute HSE Data'!K24/(SUM('Absolute HSE Data'!$H24:$L24))</f>
        <v>0.21311475409836064</v>
      </c>
      <c r="L24" s="2">
        <f>'Absolute HSE Data'!L24/(SUM('Absolute HSE Data'!$H24:$L24))</f>
        <v>0.22950819672131148</v>
      </c>
      <c r="N24" s="2">
        <f>'Absolute HSE Data'!N24/(SUM('Absolute HSE Data'!$N24:$R24))</f>
        <v>3.7735849056603772E-2</v>
      </c>
      <c r="O24" s="2">
        <f>'Absolute HSE Data'!O24/(SUM('Absolute HSE Data'!$N24:$R24))</f>
        <v>7.5471698113207544E-2</v>
      </c>
      <c r="P24" s="2">
        <f>'Absolute HSE Data'!P24/(SUM('Absolute HSE Data'!$N24:$R24))</f>
        <v>5.6603773584905662E-2</v>
      </c>
      <c r="Q24" s="2">
        <f>'Absolute HSE Data'!Q24/(SUM('Absolute HSE Data'!$N24:$R24))</f>
        <v>0.32075471698113206</v>
      </c>
      <c r="R24" s="2">
        <f>'Absolute HSE Data'!R24/(SUM('Absolute HSE Data'!$N24:$R24))</f>
        <v>0.50943396226415094</v>
      </c>
      <c r="S24" s="2">
        <f>'Absolute HSE Data'!S24/(SUM('Absolute HSE Data'!$S24:$W24))</f>
        <v>9.8360655737704916E-2</v>
      </c>
      <c r="T24" s="2">
        <f>'Absolute HSE Data'!T24/(SUM('Absolute HSE Data'!$S24:$W24))</f>
        <v>0.11475409836065574</v>
      </c>
      <c r="U24" s="2">
        <f>'Absolute HSE Data'!U24/(SUM('Absolute HSE Data'!$S24:$W24))</f>
        <v>0.13114754098360656</v>
      </c>
      <c r="V24" s="2">
        <f>'Absolute HSE Data'!V24/(SUM('Absolute HSE Data'!$S24:$W24))</f>
        <v>0.4098360655737705</v>
      </c>
      <c r="W24" s="2">
        <f>'Absolute HSE Data'!W24/(SUM('Absolute HSE Data'!$S24:$W24))</f>
        <v>0.24590163934426229</v>
      </c>
    </row>
    <row r="25" spans="1:23">
      <c r="A25" s="1">
        <v>22</v>
      </c>
      <c r="B25" s="1">
        <v>26</v>
      </c>
      <c r="C25" s="2">
        <f>'Absolute HSE Data'!C25/(SUM('Absolute HSE Data'!$C25:$G25))</f>
        <v>4.5454545454545456E-2</v>
      </c>
      <c r="D25" s="2">
        <f>'Absolute HSE Data'!D25/(SUM('Absolute HSE Data'!$C25:$G25))</f>
        <v>6.8181818181818177E-2</v>
      </c>
      <c r="E25" s="2">
        <f>'Absolute HSE Data'!E25/(SUM('Absolute HSE Data'!$C25:$G25))</f>
        <v>9.0909090909090912E-2</v>
      </c>
      <c r="F25" s="2">
        <f>'Absolute HSE Data'!F25/(SUM('Absolute HSE Data'!$C25:$G25))</f>
        <v>0.34090909090909088</v>
      </c>
      <c r="G25" s="2">
        <f>'Absolute HSE Data'!G25/(SUM('Absolute HSE Data'!$C25:$G25))</f>
        <v>0.45454545454545453</v>
      </c>
      <c r="H25" s="2">
        <f>'Absolute HSE Data'!H25/(SUM('Absolute HSE Data'!$H25:$L25))</f>
        <v>0.13043478260869565</v>
      </c>
      <c r="I25" s="2">
        <f>'Absolute HSE Data'!I25/(SUM('Absolute HSE Data'!$H25:$L25))</f>
        <v>7.2463768115942032E-2</v>
      </c>
      <c r="J25" s="2">
        <f>'Absolute HSE Data'!J25/(SUM('Absolute HSE Data'!$H25:$L25))</f>
        <v>0.11594202898550725</v>
      </c>
      <c r="K25" s="2">
        <f>'Absolute HSE Data'!K25/(SUM('Absolute HSE Data'!$H25:$L25))</f>
        <v>0.33333333333333331</v>
      </c>
      <c r="L25" s="2">
        <f>'Absolute HSE Data'!L25/(SUM('Absolute HSE Data'!$H25:$L25))</f>
        <v>0.34782608695652173</v>
      </c>
      <c r="N25" s="2">
        <f>'Absolute HSE Data'!N25/(SUM('Absolute HSE Data'!$N25:$R25))</f>
        <v>4.5454545454545456E-2</v>
      </c>
      <c r="O25" s="2">
        <f>'Absolute HSE Data'!O25/(SUM('Absolute HSE Data'!$N25:$R25))</f>
        <v>2.2727272727272728E-2</v>
      </c>
      <c r="P25" s="2">
        <f>'Absolute HSE Data'!P25/(SUM('Absolute HSE Data'!$N25:$R25))</f>
        <v>4.5454545454545456E-2</v>
      </c>
      <c r="Q25" s="2">
        <f>'Absolute HSE Data'!Q25/(SUM('Absolute HSE Data'!$N25:$R25))</f>
        <v>0.29545454545454547</v>
      </c>
      <c r="R25" s="2">
        <f>'Absolute HSE Data'!R25/(SUM('Absolute HSE Data'!$N25:$R25))</f>
        <v>0.59090909090909094</v>
      </c>
      <c r="S25" s="2">
        <f>'Absolute HSE Data'!S25/(SUM('Absolute HSE Data'!$S25:$W25))</f>
        <v>0.13043478260869565</v>
      </c>
      <c r="T25" s="2">
        <f>'Absolute HSE Data'!T25/(SUM('Absolute HSE Data'!$S25:$W25))</f>
        <v>0</v>
      </c>
      <c r="U25" s="2">
        <f>'Absolute HSE Data'!U25/(SUM('Absolute HSE Data'!$S25:$W25))</f>
        <v>5.7971014492753624E-2</v>
      </c>
      <c r="V25" s="2">
        <f>'Absolute HSE Data'!V25/(SUM('Absolute HSE Data'!$S25:$W25))</f>
        <v>0.39130434782608697</v>
      </c>
      <c r="W25" s="2">
        <f>'Absolute HSE Data'!W25/(SUM('Absolute HSE Data'!$S25:$W25))</f>
        <v>0.42028985507246375</v>
      </c>
    </row>
    <row r="26" spans="1:23">
      <c r="A26" s="1">
        <v>23</v>
      </c>
      <c r="B26" s="1">
        <v>27</v>
      </c>
      <c r="C26" s="2">
        <f>'Absolute HSE Data'!C26/(SUM('Absolute HSE Data'!$C26:$G26))</f>
        <v>3.9215686274509803E-2</v>
      </c>
      <c r="D26" s="2">
        <f>'Absolute HSE Data'!D26/(SUM('Absolute HSE Data'!$C26:$G26))</f>
        <v>5.8823529411764705E-2</v>
      </c>
      <c r="E26" s="2">
        <f>'Absolute HSE Data'!E26/(SUM('Absolute HSE Data'!$C26:$G26))</f>
        <v>0.11764705882352941</v>
      </c>
      <c r="F26" s="2">
        <f>'Absolute HSE Data'!F26/(SUM('Absolute HSE Data'!$C26:$G26))</f>
        <v>0.21568627450980393</v>
      </c>
      <c r="G26" s="2">
        <f>'Absolute HSE Data'!G26/(SUM('Absolute HSE Data'!$C26:$G26))</f>
        <v>0.56862745098039214</v>
      </c>
      <c r="H26" s="2">
        <f>'Absolute HSE Data'!H26/(SUM('Absolute HSE Data'!$H26:$L26))</f>
        <v>4.4776119402985072E-2</v>
      </c>
      <c r="I26" s="2">
        <f>'Absolute HSE Data'!I26/(SUM('Absolute HSE Data'!$H26:$L26))</f>
        <v>0.16417910447761194</v>
      </c>
      <c r="J26" s="2">
        <f>'Absolute HSE Data'!J26/(SUM('Absolute HSE Data'!$H26:$L26))</f>
        <v>0.19402985074626866</v>
      </c>
      <c r="K26" s="2">
        <f>'Absolute HSE Data'!K26/(SUM('Absolute HSE Data'!$H26:$L26))</f>
        <v>0.28358208955223879</v>
      </c>
      <c r="L26" s="2">
        <f>'Absolute HSE Data'!L26/(SUM('Absolute HSE Data'!$H26:$L26))</f>
        <v>0.31343283582089554</v>
      </c>
      <c r="N26" s="2">
        <f>'Absolute HSE Data'!N26/(SUM('Absolute HSE Data'!$N26:$R26))</f>
        <v>3.9215686274509803E-2</v>
      </c>
      <c r="O26" s="2">
        <f>'Absolute HSE Data'!O26/(SUM('Absolute HSE Data'!$N26:$R26))</f>
        <v>1.9607843137254902E-2</v>
      </c>
      <c r="P26" s="2">
        <f>'Absolute HSE Data'!P26/(SUM('Absolute HSE Data'!$N26:$R26))</f>
        <v>3.9215686274509803E-2</v>
      </c>
      <c r="Q26" s="2">
        <f>'Absolute HSE Data'!Q26/(SUM('Absolute HSE Data'!$N26:$R26))</f>
        <v>0.27450980392156865</v>
      </c>
      <c r="R26" s="2">
        <f>'Absolute HSE Data'!R26/(SUM('Absolute HSE Data'!$N26:$R26))</f>
        <v>0.62745098039215685</v>
      </c>
      <c r="S26" s="2">
        <f>'Absolute HSE Data'!S26/(SUM('Absolute HSE Data'!$S26:$W26))</f>
        <v>4.4776119402985072E-2</v>
      </c>
      <c r="T26" s="2">
        <f>'Absolute HSE Data'!T26/(SUM('Absolute HSE Data'!$S26:$W26))</f>
        <v>4.4776119402985072E-2</v>
      </c>
      <c r="U26" s="2">
        <f>'Absolute HSE Data'!U26/(SUM('Absolute HSE Data'!$S26:$W26))</f>
        <v>7.4626865671641784E-2</v>
      </c>
      <c r="V26" s="2">
        <f>'Absolute HSE Data'!V26/(SUM('Absolute HSE Data'!$S26:$W26))</f>
        <v>0.52238805970149249</v>
      </c>
      <c r="W26" s="2">
        <f>'Absolute HSE Data'!W26/(SUM('Absolute HSE Data'!$S26:$W26))</f>
        <v>0.31343283582089554</v>
      </c>
    </row>
    <row r="27" spans="1:23">
      <c r="A27" s="1">
        <v>24</v>
      </c>
      <c r="B27" s="1">
        <v>28</v>
      </c>
      <c r="C27" s="2">
        <f>'Absolute HSE Data'!C27/(SUM('Absolute HSE Data'!$C27:$G27))</f>
        <v>2.564102564102564E-2</v>
      </c>
      <c r="D27" s="2">
        <f>'Absolute HSE Data'!D27/(SUM('Absolute HSE Data'!$C27:$G27))</f>
        <v>7.6923076923076927E-2</v>
      </c>
      <c r="E27" s="2">
        <f>'Absolute HSE Data'!E27/(SUM('Absolute HSE Data'!$C27:$G27))</f>
        <v>7.6923076923076927E-2</v>
      </c>
      <c r="F27" s="2">
        <f>'Absolute HSE Data'!F27/(SUM('Absolute HSE Data'!$C27:$G27))</f>
        <v>0.30769230769230771</v>
      </c>
      <c r="G27" s="2">
        <f>'Absolute HSE Data'!G27/(SUM('Absolute HSE Data'!$C27:$G27))</f>
        <v>0.51282051282051277</v>
      </c>
      <c r="H27" s="2">
        <f>'Absolute HSE Data'!H27/(SUM('Absolute HSE Data'!$H27:$L27))</f>
        <v>4.6875E-2</v>
      </c>
      <c r="I27" s="2">
        <f>'Absolute HSE Data'!I27/(SUM('Absolute HSE Data'!$H27:$L27))</f>
        <v>0.1875</v>
      </c>
      <c r="J27" s="2">
        <f>'Absolute HSE Data'!J27/(SUM('Absolute HSE Data'!$H27:$L27))</f>
        <v>0.265625</v>
      </c>
      <c r="K27" s="2">
        <f>'Absolute HSE Data'!K27/(SUM('Absolute HSE Data'!$H27:$L27))</f>
        <v>0.28125</v>
      </c>
      <c r="L27" s="2">
        <f>'Absolute HSE Data'!L27/(SUM('Absolute HSE Data'!$H27:$L27))</f>
        <v>0.21875</v>
      </c>
      <c r="N27" s="2">
        <f>'Absolute HSE Data'!N27/(SUM('Absolute HSE Data'!$N27:$R27))</f>
        <v>2.564102564102564E-2</v>
      </c>
      <c r="O27" s="2">
        <f>'Absolute HSE Data'!O27/(SUM('Absolute HSE Data'!$N27:$R27))</f>
        <v>2.564102564102564E-2</v>
      </c>
      <c r="P27" s="2">
        <f>'Absolute HSE Data'!P27/(SUM('Absolute HSE Data'!$N27:$R27))</f>
        <v>5.128205128205128E-2</v>
      </c>
      <c r="Q27" s="2">
        <f>'Absolute HSE Data'!Q27/(SUM('Absolute HSE Data'!$N27:$R27))</f>
        <v>0.35897435897435898</v>
      </c>
      <c r="R27" s="2">
        <f>'Absolute HSE Data'!R27/(SUM('Absolute HSE Data'!$N27:$R27))</f>
        <v>0.53846153846153844</v>
      </c>
      <c r="S27" s="2">
        <f>'Absolute HSE Data'!S27/(SUM('Absolute HSE Data'!$S27:$W27))</f>
        <v>4.6875E-2</v>
      </c>
      <c r="T27" s="2">
        <f>'Absolute HSE Data'!T27/(SUM('Absolute HSE Data'!$S27:$W27))</f>
        <v>9.375E-2</v>
      </c>
      <c r="U27" s="2">
        <f>'Absolute HSE Data'!U27/(SUM('Absolute HSE Data'!$S27:$W27))</f>
        <v>9.375E-2</v>
      </c>
      <c r="V27" s="2">
        <f>'Absolute HSE Data'!V27/(SUM('Absolute HSE Data'!$S27:$W27))</f>
        <v>0.53125</v>
      </c>
      <c r="W27" s="2">
        <f>'Absolute HSE Data'!W27/(SUM('Absolute HSE Data'!$S27:$W27))</f>
        <v>0.234375</v>
      </c>
    </row>
    <row r="28" spans="1:23">
      <c r="A28" s="1">
        <v>25</v>
      </c>
      <c r="B28" s="1">
        <v>29</v>
      </c>
      <c r="C28" s="2">
        <f>'Absolute HSE Data'!C28/(SUM('Absolute HSE Data'!$C28:$G28))</f>
        <v>0.04</v>
      </c>
      <c r="D28" s="2">
        <f>'Absolute HSE Data'!D28/(SUM('Absolute HSE Data'!$C28:$G28))</f>
        <v>0.06</v>
      </c>
      <c r="E28" s="2">
        <f>'Absolute HSE Data'!E28/(SUM('Absolute HSE Data'!$C28:$G28))</f>
        <v>0.22</v>
      </c>
      <c r="F28" s="2">
        <f>'Absolute HSE Data'!F28/(SUM('Absolute HSE Data'!$C28:$G28))</f>
        <v>0.2</v>
      </c>
      <c r="G28" s="2">
        <f>'Absolute HSE Data'!G28/(SUM('Absolute HSE Data'!$C28:$G28))</f>
        <v>0.48</v>
      </c>
      <c r="H28" s="2">
        <f>'Absolute HSE Data'!H28/(SUM('Absolute HSE Data'!$H28:$L28))</f>
        <v>6.25E-2</v>
      </c>
      <c r="I28" s="2">
        <f>'Absolute HSE Data'!I28/(SUM('Absolute HSE Data'!$H28:$L28))</f>
        <v>0.265625</v>
      </c>
      <c r="J28" s="2">
        <f>'Absolute HSE Data'!J28/(SUM('Absolute HSE Data'!$H28:$L28))</f>
        <v>0.234375</v>
      </c>
      <c r="K28" s="2">
        <f>'Absolute HSE Data'!K28/(SUM('Absolute HSE Data'!$H28:$L28))</f>
        <v>0.203125</v>
      </c>
      <c r="L28" s="2">
        <f>'Absolute HSE Data'!L28/(SUM('Absolute HSE Data'!$H28:$L28))</f>
        <v>0.234375</v>
      </c>
      <c r="N28" s="2">
        <f>'Absolute HSE Data'!N28/(SUM('Absolute HSE Data'!$N28:$R28))</f>
        <v>0.04</v>
      </c>
      <c r="O28" s="2">
        <f>'Absolute HSE Data'!O28/(SUM('Absolute HSE Data'!$N28:$R28))</f>
        <v>0.02</v>
      </c>
      <c r="P28" s="2">
        <f>'Absolute HSE Data'!P28/(SUM('Absolute HSE Data'!$N28:$R28))</f>
        <v>0.04</v>
      </c>
      <c r="Q28" s="2">
        <f>'Absolute HSE Data'!Q28/(SUM('Absolute HSE Data'!$N28:$R28))</f>
        <v>0.36</v>
      </c>
      <c r="R28" s="2">
        <f>'Absolute HSE Data'!R28/(SUM('Absolute HSE Data'!$N28:$R28))</f>
        <v>0.54</v>
      </c>
      <c r="S28" s="2">
        <f>'Absolute HSE Data'!S28/(SUM('Absolute HSE Data'!$S28:$W28))</f>
        <v>6.25E-2</v>
      </c>
      <c r="T28" s="2">
        <f>'Absolute HSE Data'!T28/(SUM('Absolute HSE Data'!$S28:$W28))</f>
        <v>9.375E-2</v>
      </c>
      <c r="U28" s="2">
        <f>'Absolute HSE Data'!U28/(SUM('Absolute HSE Data'!$S28:$W28))</f>
        <v>0.125</v>
      </c>
      <c r="V28" s="2">
        <f>'Absolute HSE Data'!V28/(SUM('Absolute HSE Data'!$S28:$W28))</f>
        <v>0.453125</v>
      </c>
      <c r="W28" s="2">
        <f>'Absolute HSE Data'!W28/(SUM('Absolute HSE Data'!$S28:$W28))</f>
        <v>0.265625</v>
      </c>
    </row>
    <row r="29" spans="1:23">
      <c r="A29" s="1">
        <v>26</v>
      </c>
      <c r="B29" s="1">
        <v>30</v>
      </c>
      <c r="C29" s="2">
        <f>'Absolute HSE Data'!C29/(SUM('Absolute HSE Data'!$C29:$G29))</f>
        <v>2.3255813953488372E-2</v>
      </c>
      <c r="D29" s="2">
        <f>'Absolute HSE Data'!D29/(SUM('Absolute HSE Data'!$C29:$G29))</f>
        <v>2.3255813953488372E-2</v>
      </c>
      <c r="E29" s="2">
        <f>'Absolute HSE Data'!E29/(SUM('Absolute HSE Data'!$C29:$G29))</f>
        <v>0.16279069767441862</v>
      </c>
      <c r="F29" s="2">
        <f>'Absolute HSE Data'!F29/(SUM('Absolute HSE Data'!$C29:$G29))</f>
        <v>0.30232558139534882</v>
      </c>
      <c r="G29" s="2">
        <f>'Absolute HSE Data'!G29/(SUM('Absolute HSE Data'!$C29:$G29))</f>
        <v>0.48837209302325579</v>
      </c>
      <c r="H29" s="2">
        <f>'Absolute HSE Data'!H29/(SUM('Absolute HSE Data'!$H29:$L29))</f>
        <v>9.2307692307692313E-2</v>
      </c>
      <c r="I29" s="2">
        <f>'Absolute HSE Data'!I29/(SUM('Absolute HSE Data'!$H29:$L29))</f>
        <v>0.2</v>
      </c>
      <c r="J29" s="2">
        <f>'Absolute HSE Data'!J29/(SUM('Absolute HSE Data'!$H29:$L29))</f>
        <v>0.2153846153846154</v>
      </c>
      <c r="K29" s="2">
        <f>'Absolute HSE Data'!K29/(SUM('Absolute HSE Data'!$H29:$L29))</f>
        <v>0.24615384615384617</v>
      </c>
      <c r="L29" s="2">
        <f>'Absolute HSE Data'!L29/(SUM('Absolute HSE Data'!$H29:$L29))</f>
        <v>0.24615384615384617</v>
      </c>
      <c r="N29" s="2">
        <f>'Absolute HSE Data'!N29/(SUM('Absolute HSE Data'!$N29:$R29))</f>
        <v>2.3255813953488372E-2</v>
      </c>
      <c r="O29" s="2">
        <f>'Absolute HSE Data'!O29/(SUM('Absolute HSE Data'!$N29:$R29))</f>
        <v>0</v>
      </c>
      <c r="P29" s="2">
        <f>'Absolute HSE Data'!P29/(SUM('Absolute HSE Data'!$N29:$R29))</f>
        <v>2.3255813953488372E-2</v>
      </c>
      <c r="Q29" s="2">
        <f>'Absolute HSE Data'!Q29/(SUM('Absolute HSE Data'!$N29:$R29))</f>
        <v>0.41860465116279072</v>
      </c>
      <c r="R29" s="2">
        <f>'Absolute HSE Data'!R29/(SUM('Absolute HSE Data'!$N29:$R29))</f>
        <v>0.53488372093023251</v>
      </c>
      <c r="S29" s="2">
        <f>'Absolute HSE Data'!S29/(SUM('Absolute HSE Data'!$S29:$W29))</f>
        <v>9.2307692307692313E-2</v>
      </c>
      <c r="T29" s="2">
        <f>'Absolute HSE Data'!T29/(SUM('Absolute HSE Data'!$S29:$W29))</f>
        <v>0.13846153846153847</v>
      </c>
      <c r="U29" s="2">
        <f>'Absolute HSE Data'!U29/(SUM('Absolute HSE Data'!$S29:$W29))</f>
        <v>6.1538461538461542E-2</v>
      </c>
      <c r="V29" s="2">
        <f>'Absolute HSE Data'!V29/(SUM('Absolute HSE Data'!$S29:$W29))</f>
        <v>0.41538461538461541</v>
      </c>
      <c r="W29" s="2">
        <f>'Absolute HSE Data'!W29/(SUM('Absolute HSE Data'!$S29:$W29))</f>
        <v>0.29230769230769232</v>
      </c>
    </row>
    <row r="30" spans="1:23">
      <c r="A30" s="1">
        <v>27</v>
      </c>
      <c r="B30" s="1">
        <v>31</v>
      </c>
      <c r="C30" s="2">
        <f>'Absolute HSE Data'!C30/(SUM('Absolute HSE Data'!$C30:$G30))</f>
        <v>2.0408163265306121E-2</v>
      </c>
      <c r="D30" s="2">
        <f>'Absolute HSE Data'!D30/(SUM('Absolute HSE Data'!$C30:$G30))</f>
        <v>0</v>
      </c>
      <c r="E30" s="2">
        <f>'Absolute HSE Data'!E30/(SUM('Absolute HSE Data'!$C30:$G30))</f>
        <v>0.12244897959183673</v>
      </c>
      <c r="F30" s="2">
        <f>'Absolute HSE Data'!F30/(SUM('Absolute HSE Data'!$C30:$G30))</f>
        <v>0.32653061224489793</v>
      </c>
      <c r="G30" s="2">
        <f>'Absolute HSE Data'!G30/(SUM('Absolute HSE Data'!$C30:$G30))</f>
        <v>0.53061224489795922</v>
      </c>
      <c r="H30" s="2">
        <f>'Absolute HSE Data'!H30/(SUM('Absolute HSE Data'!$H30:$L30))</f>
        <v>5.434782608695652E-2</v>
      </c>
      <c r="I30" s="2">
        <f>'Absolute HSE Data'!I30/(SUM('Absolute HSE Data'!$H30:$L30))</f>
        <v>0.21739130434782608</v>
      </c>
      <c r="J30" s="2">
        <f>'Absolute HSE Data'!J30/(SUM('Absolute HSE Data'!$H30:$L30))</f>
        <v>0.28260869565217389</v>
      </c>
      <c r="K30" s="2">
        <f>'Absolute HSE Data'!K30/(SUM('Absolute HSE Data'!$H30:$L30))</f>
        <v>0.30434782608695654</v>
      </c>
      <c r="L30" s="2">
        <f>'Absolute HSE Data'!L30/(SUM('Absolute HSE Data'!$H30:$L30))</f>
        <v>0.14130434782608695</v>
      </c>
      <c r="N30" s="2">
        <f>'Absolute HSE Data'!N30/(SUM('Absolute HSE Data'!$N30:$R30))</f>
        <v>2.0408163265306121E-2</v>
      </c>
      <c r="O30" s="2">
        <f>'Absolute HSE Data'!O30/(SUM('Absolute HSE Data'!$N30:$R30))</f>
        <v>0</v>
      </c>
      <c r="P30" s="2">
        <f>'Absolute HSE Data'!P30/(SUM('Absolute HSE Data'!$N30:$R30))</f>
        <v>0</v>
      </c>
      <c r="Q30" s="2">
        <f>'Absolute HSE Data'!Q30/(SUM('Absolute HSE Data'!$N30:$R30))</f>
        <v>0.38775510204081631</v>
      </c>
      <c r="R30" s="2">
        <f>'Absolute HSE Data'!R30/(SUM('Absolute HSE Data'!$N30:$R30))</f>
        <v>0.59183673469387754</v>
      </c>
      <c r="S30" s="2">
        <f>'Absolute HSE Data'!S30/(SUM('Absolute HSE Data'!$S30:$W30))</f>
        <v>5.434782608695652E-2</v>
      </c>
      <c r="T30" s="2">
        <f>'Absolute HSE Data'!T30/(SUM('Absolute HSE Data'!$S30:$W30))</f>
        <v>0.13043478260869565</v>
      </c>
      <c r="U30" s="2">
        <f>'Absolute HSE Data'!U30/(SUM('Absolute HSE Data'!$S30:$W30))</f>
        <v>7.6086956521739135E-2</v>
      </c>
      <c r="V30" s="2">
        <f>'Absolute HSE Data'!V30/(SUM('Absolute HSE Data'!$S30:$W30))</f>
        <v>0.53260869565217395</v>
      </c>
      <c r="W30" s="2">
        <f>'Absolute HSE Data'!W30/(SUM('Absolute HSE Data'!$S30:$W30))</f>
        <v>0.20652173913043478</v>
      </c>
    </row>
    <row r="31" spans="1:23">
      <c r="A31" s="1">
        <v>28</v>
      </c>
      <c r="B31" s="1">
        <v>32</v>
      </c>
      <c r="C31" s="2">
        <f>'Absolute HSE Data'!C31/(SUM('Absolute HSE Data'!$C31:$G31))</f>
        <v>0</v>
      </c>
      <c r="D31" s="2">
        <f>'Absolute HSE Data'!D31/(SUM('Absolute HSE Data'!$C31:$G31))</f>
        <v>3.1746031746031744E-2</v>
      </c>
      <c r="E31" s="2">
        <f>'Absolute HSE Data'!E31/(SUM('Absolute HSE Data'!$C31:$G31))</f>
        <v>0.1111111111111111</v>
      </c>
      <c r="F31" s="2">
        <f>'Absolute HSE Data'!F31/(SUM('Absolute HSE Data'!$C31:$G31))</f>
        <v>0.42857142857142855</v>
      </c>
      <c r="G31" s="2">
        <f>'Absolute HSE Data'!G31/(SUM('Absolute HSE Data'!$C31:$G31))</f>
        <v>0.42857142857142855</v>
      </c>
      <c r="H31" s="2">
        <f>'Absolute HSE Data'!H31/(SUM('Absolute HSE Data'!$H31:$L31))</f>
        <v>4.2253521126760563E-2</v>
      </c>
      <c r="I31" s="2">
        <f>'Absolute HSE Data'!I31/(SUM('Absolute HSE Data'!$H31:$L31))</f>
        <v>0.15492957746478872</v>
      </c>
      <c r="J31" s="2">
        <f>'Absolute HSE Data'!J31/(SUM('Absolute HSE Data'!$H31:$L31))</f>
        <v>0.23943661971830985</v>
      </c>
      <c r="K31" s="2">
        <f>'Absolute HSE Data'!K31/(SUM('Absolute HSE Data'!$H31:$L31))</f>
        <v>0.323943661971831</v>
      </c>
      <c r="L31" s="2">
        <f>'Absolute HSE Data'!L31/(SUM('Absolute HSE Data'!$H31:$L31))</f>
        <v>0.23943661971830985</v>
      </c>
      <c r="N31" s="2">
        <f>'Absolute HSE Data'!N31/(SUM('Absolute HSE Data'!$N31:$R31))</f>
        <v>0</v>
      </c>
      <c r="O31" s="2">
        <f>'Absolute HSE Data'!O31/(SUM('Absolute HSE Data'!$N31:$R31))</f>
        <v>1.5873015873015872E-2</v>
      </c>
      <c r="P31" s="2">
        <f>'Absolute HSE Data'!P31/(SUM('Absolute HSE Data'!$N31:$R31))</f>
        <v>1.5873015873015872E-2</v>
      </c>
      <c r="Q31" s="2">
        <f>'Absolute HSE Data'!Q31/(SUM('Absolute HSE Data'!$N31:$R31))</f>
        <v>0.41269841269841268</v>
      </c>
      <c r="R31" s="2">
        <f>'Absolute HSE Data'!R31/(SUM('Absolute HSE Data'!$N31:$R31))</f>
        <v>0.55555555555555558</v>
      </c>
      <c r="S31" s="2">
        <f>'Absolute HSE Data'!S31/(SUM('Absolute HSE Data'!$S31:$W31))</f>
        <v>4.2253521126760563E-2</v>
      </c>
      <c r="T31" s="2">
        <f>'Absolute HSE Data'!T31/(SUM('Absolute HSE Data'!$S31:$W31))</f>
        <v>9.8591549295774641E-2</v>
      </c>
      <c r="U31" s="2">
        <f>'Absolute HSE Data'!U31/(SUM('Absolute HSE Data'!$S31:$W31))</f>
        <v>2.8169014084507043E-2</v>
      </c>
      <c r="V31" s="2">
        <f>'Absolute HSE Data'!V31/(SUM('Absolute HSE Data'!$S31:$W31))</f>
        <v>0.57746478873239437</v>
      </c>
      <c r="W31" s="2">
        <f>'Absolute HSE Data'!W31/(SUM('Absolute HSE Data'!$S31:$W31))</f>
        <v>0.25352112676056338</v>
      </c>
    </row>
    <row r="32" spans="1:23">
      <c r="A32" s="1">
        <v>29</v>
      </c>
      <c r="B32" s="1">
        <v>33</v>
      </c>
      <c r="C32" s="2">
        <f>'Absolute HSE Data'!C32/(SUM('Absolute HSE Data'!$C32:$G32))</f>
        <v>4.7619047619047616E-2</v>
      </c>
      <c r="D32" s="2">
        <f>'Absolute HSE Data'!D32/(SUM('Absolute HSE Data'!$C32:$G32))</f>
        <v>4.7619047619047616E-2</v>
      </c>
      <c r="E32" s="2">
        <f>'Absolute HSE Data'!E32/(SUM('Absolute HSE Data'!$C32:$G32))</f>
        <v>0.14285714285714285</v>
      </c>
      <c r="F32" s="2">
        <f>'Absolute HSE Data'!F32/(SUM('Absolute HSE Data'!$C32:$G32))</f>
        <v>0.23809523809523808</v>
      </c>
      <c r="G32" s="2">
        <f>'Absolute HSE Data'!G32/(SUM('Absolute HSE Data'!$C32:$G32))</f>
        <v>0.52380952380952384</v>
      </c>
      <c r="H32" s="2">
        <f>'Absolute HSE Data'!H32/(SUM('Absolute HSE Data'!$H32:$L32))</f>
        <v>1.3513513513513514E-2</v>
      </c>
      <c r="I32" s="2">
        <f>'Absolute HSE Data'!I32/(SUM('Absolute HSE Data'!$H32:$L32))</f>
        <v>0.13513513513513514</v>
      </c>
      <c r="J32" s="2">
        <f>'Absolute HSE Data'!J32/(SUM('Absolute HSE Data'!$H32:$L32))</f>
        <v>0.25675675675675674</v>
      </c>
      <c r="K32" s="2">
        <f>'Absolute HSE Data'!K32/(SUM('Absolute HSE Data'!$H32:$L32))</f>
        <v>0.36486486486486486</v>
      </c>
      <c r="L32" s="2">
        <f>'Absolute HSE Data'!L32/(SUM('Absolute HSE Data'!$H32:$L32))</f>
        <v>0.22972972972972974</v>
      </c>
      <c r="N32" s="2">
        <f>'Absolute HSE Data'!N32/(SUM('Absolute HSE Data'!$N32:$R32))</f>
        <v>4.7619047619047616E-2</v>
      </c>
      <c r="O32" s="2">
        <f>'Absolute HSE Data'!O32/(SUM('Absolute HSE Data'!$N32:$R32))</f>
        <v>2.3809523809523808E-2</v>
      </c>
      <c r="P32" s="2">
        <f>'Absolute HSE Data'!P32/(SUM('Absolute HSE Data'!$N32:$R32))</f>
        <v>2.3809523809523808E-2</v>
      </c>
      <c r="Q32" s="2">
        <f>'Absolute HSE Data'!Q32/(SUM('Absolute HSE Data'!$N32:$R32))</f>
        <v>0.35714285714285715</v>
      </c>
      <c r="R32" s="2">
        <f>'Absolute HSE Data'!R32/(SUM('Absolute HSE Data'!$N32:$R32))</f>
        <v>0.54761904761904767</v>
      </c>
      <c r="S32" s="2">
        <f>'Absolute HSE Data'!S32/(SUM('Absolute HSE Data'!$S32:$W32))</f>
        <v>1.3513513513513514E-2</v>
      </c>
      <c r="T32" s="2">
        <f>'Absolute HSE Data'!T32/(SUM('Absolute HSE Data'!$S32:$W32))</f>
        <v>6.7567567567567571E-2</v>
      </c>
      <c r="U32" s="2">
        <f>'Absolute HSE Data'!U32/(SUM('Absolute HSE Data'!$S32:$W32))</f>
        <v>6.7567567567567571E-2</v>
      </c>
      <c r="V32" s="2">
        <f>'Absolute HSE Data'!V32/(SUM('Absolute HSE Data'!$S32:$W32))</f>
        <v>0.51351351351351349</v>
      </c>
      <c r="W32" s="2">
        <f>'Absolute HSE Data'!W32/(SUM('Absolute HSE Data'!$S32:$W32))</f>
        <v>0.33783783783783783</v>
      </c>
    </row>
    <row r="33" spans="1:23">
      <c r="A33" s="1">
        <v>30</v>
      </c>
      <c r="B33" s="1">
        <v>34</v>
      </c>
      <c r="C33" s="2">
        <f>'Absolute HSE Data'!C33/(SUM('Absolute HSE Data'!$C33:$G33))</f>
        <v>1.9607843137254902E-2</v>
      </c>
      <c r="D33" s="2">
        <f>'Absolute HSE Data'!D33/(SUM('Absolute HSE Data'!$C33:$G33))</f>
        <v>9.8039215686274508E-2</v>
      </c>
      <c r="E33" s="2">
        <f>'Absolute HSE Data'!E33/(SUM('Absolute HSE Data'!$C33:$G33))</f>
        <v>0.15686274509803921</v>
      </c>
      <c r="F33" s="2">
        <f>'Absolute HSE Data'!F33/(SUM('Absolute HSE Data'!$C33:$G33))</f>
        <v>0.27450980392156865</v>
      </c>
      <c r="G33" s="2">
        <f>'Absolute HSE Data'!G33/(SUM('Absolute HSE Data'!$C33:$G33))</f>
        <v>0.45098039215686275</v>
      </c>
      <c r="H33" s="2">
        <f>'Absolute HSE Data'!H33/(SUM('Absolute HSE Data'!$H33:$L33))</f>
        <v>4.4117647058823532E-2</v>
      </c>
      <c r="I33" s="2">
        <f>'Absolute HSE Data'!I33/(SUM('Absolute HSE Data'!$H33:$L33))</f>
        <v>0.25</v>
      </c>
      <c r="J33" s="2">
        <f>'Absolute HSE Data'!J33/(SUM('Absolute HSE Data'!$H33:$L33))</f>
        <v>0.22058823529411764</v>
      </c>
      <c r="K33" s="2">
        <f>'Absolute HSE Data'!K33/(SUM('Absolute HSE Data'!$H33:$L33))</f>
        <v>0.26470588235294118</v>
      </c>
      <c r="L33" s="2">
        <f>'Absolute HSE Data'!L33/(SUM('Absolute HSE Data'!$H33:$L33))</f>
        <v>0.22058823529411764</v>
      </c>
      <c r="N33" s="2">
        <f>'Absolute HSE Data'!N33/(SUM('Absolute HSE Data'!$N33:$R33))</f>
        <v>1.9607843137254902E-2</v>
      </c>
      <c r="O33" s="2">
        <f>'Absolute HSE Data'!O33/(SUM('Absolute HSE Data'!$N33:$R33))</f>
        <v>9.8039215686274508E-2</v>
      </c>
      <c r="P33" s="2">
        <f>'Absolute HSE Data'!P33/(SUM('Absolute HSE Data'!$N33:$R33))</f>
        <v>0</v>
      </c>
      <c r="Q33" s="2">
        <f>'Absolute HSE Data'!Q33/(SUM('Absolute HSE Data'!$N33:$R33))</f>
        <v>0.39215686274509803</v>
      </c>
      <c r="R33" s="2">
        <f>'Absolute HSE Data'!R33/(SUM('Absolute HSE Data'!$N33:$R33))</f>
        <v>0.49019607843137253</v>
      </c>
      <c r="S33" s="2">
        <f>'Absolute HSE Data'!S33/(SUM('Absolute HSE Data'!$S33:$W33))</f>
        <v>4.4117647058823532E-2</v>
      </c>
      <c r="T33" s="2">
        <f>'Absolute HSE Data'!T33/(SUM('Absolute HSE Data'!$S33:$W33))</f>
        <v>0.13235294117647059</v>
      </c>
      <c r="U33" s="2">
        <f>'Absolute HSE Data'!U33/(SUM('Absolute HSE Data'!$S33:$W33))</f>
        <v>8.8235294117647065E-2</v>
      </c>
      <c r="V33" s="2">
        <f>'Absolute HSE Data'!V33/(SUM('Absolute HSE Data'!$S33:$W33))</f>
        <v>0.45588235294117646</v>
      </c>
      <c r="W33" s="2">
        <f>'Absolute HSE Data'!W33/(SUM('Absolute HSE Data'!$S33:$W33))</f>
        <v>0.27941176470588236</v>
      </c>
    </row>
    <row r="34" spans="1:23">
      <c r="A34" s="1">
        <v>31</v>
      </c>
      <c r="B34" s="1">
        <v>35</v>
      </c>
      <c r="C34" s="2">
        <f>'Absolute HSE Data'!C34/(SUM('Absolute HSE Data'!$C34:$G34))</f>
        <v>3.8461538461538464E-2</v>
      </c>
      <c r="D34" s="2">
        <f>'Absolute HSE Data'!D34/(SUM('Absolute HSE Data'!$C34:$G34))</f>
        <v>9.6153846153846159E-2</v>
      </c>
      <c r="E34" s="2">
        <f>'Absolute HSE Data'!E34/(SUM('Absolute HSE Data'!$C34:$G34))</f>
        <v>3.8461538461538464E-2</v>
      </c>
      <c r="F34" s="2">
        <f>'Absolute HSE Data'!F34/(SUM('Absolute HSE Data'!$C34:$G34))</f>
        <v>0.28846153846153844</v>
      </c>
      <c r="G34" s="2">
        <f>'Absolute HSE Data'!G34/(SUM('Absolute HSE Data'!$C34:$G34))</f>
        <v>0.53846153846153844</v>
      </c>
      <c r="H34" s="2">
        <f>'Absolute HSE Data'!H34/(SUM('Absolute HSE Data'!$H34:$L34))</f>
        <v>5.2631578947368418E-2</v>
      </c>
      <c r="I34" s="2">
        <f>'Absolute HSE Data'!I34/(SUM('Absolute HSE Data'!$H34:$L34))</f>
        <v>0.14035087719298245</v>
      </c>
      <c r="J34" s="2">
        <f>'Absolute HSE Data'!J34/(SUM('Absolute HSE Data'!$H34:$L34))</f>
        <v>0.2982456140350877</v>
      </c>
      <c r="K34" s="2">
        <f>'Absolute HSE Data'!K34/(SUM('Absolute HSE Data'!$H34:$L34))</f>
        <v>0.19298245614035087</v>
      </c>
      <c r="L34" s="2">
        <f>'Absolute HSE Data'!L34/(SUM('Absolute HSE Data'!$H34:$L34))</f>
        <v>0.31578947368421051</v>
      </c>
      <c r="N34" s="2">
        <f>'Absolute HSE Data'!N34/(SUM('Absolute HSE Data'!$N34:$R34))</f>
        <v>3.8461538461538464E-2</v>
      </c>
      <c r="O34" s="2">
        <f>'Absolute HSE Data'!O34/(SUM('Absolute HSE Data'!$N34:$R34))</f>
        <v>5.7692307692307696E-2</v>
      </c>
      <c r="P34" s="2">
        <f>'Absolute HSE Data'!P34/(SUM('Absolute HSE Data'!$N34:$R34))</f>
        <v>3.8461538461538464E-2</v>
      </c>
      <c r="Q34" s="2">
        <f>'Absolute HSE Data'!Q34/(SUM('Absolute HSE Data'!$N34:$R34))</f>
        <v>0.28846153846153844</v>
      </c>
      <c r="R34" s="2">
        <f>'Absolute HSE Data'!R34/(SUM('Absolute HSE Data'!$N34:$R34))</f>
        <v>0.57692307692307687</v>
      </c>
      <c r="S34" s="2">
        <f>'Absolute HSE Data'!S34/(SUM('Absolute HSE Data'!$S34:$W34))</f>
        <v>5.2631578947368418E-2</v>
      </c>
      <c r="T34" s="2">
        <f>'Absolute HSE Data'!T34/(SUM('Absolute HSE Data'!$S34:$W34))</f>
        <v>3.5087719298245612E-2</v>
      </c>
      <c r="U34" s="2">
        <f>'Absolute HSE Data'!U34/(SUM('Absolute HSE Data'!$S34:$W34))</f>
        <v>0.10526315789473684</v>
      </c>
      <c r="V34" s="2">
        <f>'Absolute HSE Data'!V34/(SUM('Absolute HSE Data'!$S34:$W34))</f>
        <v>0.47368421052631576</v>
      </c>
      <c r="W34" s="2">
        <f>'Absolute HSE Data'!W34/(SUM('Absolute HSE Data'!$S34:$W34))</f>
        <v>0.33333333333333331</v>
      </c>
    </row>
    <row r="35" spans="1:23">
      <c r="A35" s="1">
        <v>32</v>
      </c>
      <c r="B35" s="1">
        <v>36</v>
      </c>
      <c r="C35" s="2">
        <f>'Absolute HSE Data'!C35/(SUM('Absolute HSE Data'!$C35:$G35))</f>
        <v>1.7857142857142856E-2</v>
      </c>
      <c r="D35" s="2">
        <f>'Absolute HSE Data'!D35/(SUM('Absolute HSE Data'!$C35:$G35))</f>
        <v>3.5714285714285712E-2</v>
      </c>
      <c r="E35" s="2">
        <f>'Absolute HSE Data'!E35/(SUM('Absolute HSE Data'!$C35:$G35))</f>
        <v>0.21428571428571427</v>
      </c>
      <c r="F35" s="2">
        <f>'Absolute HSE Data'!F35/(SUM('Absolute HSE Data'!$C35:$G35))</f>
        <v>0.4107142857142857</v>
      </c>
      <c r="G35" s="2">
        <f>'Absolute HSE Data'!G35/(SUM('Absolute HSE Data'!$C35:$G35))</f>
        <v>0.32142857142857145</v>
      </c>
      <c r="H35" s="2">
        <f>'Absolute HSE Data'!H35/(SUM('Absolute HSE Data'!$H35:$L35))</f>
        <v>5.8823529411764705E-2</v>
      </c>
      <c r="I35" s="2">
        <f>'Absolute HSE Data'!I35/(SUM('Absolute HSE Data'!$H35:$L35))</f>
        <v>0.11764705882352941</v>
      </c>
      <c r="J35" s="2">
        <f>'Absolute HSE Data'!J35/(SUM('Absolute HSE Data'!$H35:$L35))</f>
        <v>0.30882352941176472</v>
      </c>
      <c r="K35" s="2">
        <f>'Absolute HSE Data'!K35/(SUM('Absolute HSE Data'!$H35:$L35))</f>
        <v>0.27941176470588236</v>
      </c>
      <c r="L35" s="2">
        <f>'Absolute HSE Data'!L35/(SUM('Absolute HSE Data'!$H35:$L35))</f>
        <v>0.23529411764705882</v>
      </c>
      <c r="N35" s="2">
        <f>'Absolute HSE Data'!N35/(SUM('Absolute HSE Data'!$N35:$R35))</f>
        <v>1.7857142857142856E-2</v>
      </c>
      <c r="O35" s="2">
        <f>'Absolute HSE Data'!O35/(SUM('Absolute HSE Data'!$N35:$R35))</f>
        <v>0</v>
      </c>
      <c r="P35" s="2">
        <f>'Absolute HSE Data'!P35/(SUM('Absolute HSE Data'!$N35:$R35))</f>
        <v>3.5714285714285712E-2</v>
      </c>
      <c r="Q35" s="2">
        <f>'Absolute HSE Data'!Q35/(SUM('Absolute HSE Data'!$N35:$R35))</f>
        <v>0.5178571428571429</v>
      </c>
      <c r="R35" s="2">
        <f>'Absolute HSE Data'!R35/(SUM('Absolute HSE Data'!$N35:$R35))</f>
        <v>0.42857142857142855</v>
      </c>
      <c r="S35" s="2">
        <f>'Absolute HSE Data'!S35/(SUM('Absolute HSE Data'!$S35:$W35))</f>
        <v>5.8823529411764705E-2</v>
      </c>
      <c r="T35" s="2">
        <f>'Absolute HSE Data'!T35/(SUM('Absolute HSE Data'!$S35:$W35))</f>
        <v>4.4117647058823532E-2</v>
      </c>
      <c r="U35" s="2">
        <f>'Absolute HSE Data'!U35/(SUM('Absolute HSE Data'!$S35:$W35))</f>
        <v>4.4117647058823532E-2</v>
      </c>
      <c r="V35" s="2">
        <f>'Absolute HSE Data'!V35/(SUM('Absolute HSE Data'!$S35:$W35))</f>
        <v>0.6029411764705882</v>
      </c>
      <c r="W35" s="2">
        <f>'Absolute HSE Data'!W35/(SUM('Absolute HSE Data'!$S35:$W35))</f>
        <v>0.25</v>
      </c>
    </row>
    <row r="36" spans="1:23">
      <c r="A36" s="1">
        <v>33</v>
      </c>
      <c r="B36" s="1">
        <v>37</v>
      </c>
      <c r="C36" s="2">
        <f>'Absolute HSE Data'!C36/(SUM('Absolute HSE Data'!$C36:$G36))</f>
        <v>1.8181818181818181E-2</v>
      </c>
      <c r="D36" s="2">
        <f>'Absolute HSE Data'!D36/(SUM('Absolute HSE Data'!$C36:$G36))</f>
        <v>3.6363636363636362E-2</v>
      </c>
      <c r="E36" s="2">
        <f>'Absolute HSE Data'!E36/(SUM('Absolute HSE Data'!$C36:$G36))</f>
        <v>0.12727272727272726</v>
      </c>
      <c r="F36" s="2">
        <f>'Absolute HSE Data'!F36/(SUM('Absolute HSE Data'!$C36:$G36))</f>
        <v>0.36363636363636365</v>
      </c>
      <c r="G36" s="2">
        <f>'Absolute HSE Data'!G36/(SUM('Absolute HSE Data'!$C36:$G36))</f>
        <v>0.45454545454545453</v>
      </c>
      <c r="H36" s="2">
        <f>'Absolute HSE Data'!H36/(SUM('Absolute HSE Data'!$H36:$L36))</f>
        <v>6.8965517241379309E-2</v>
      </c>
      <c r="I36" s="2">
        <f>'Absolute HSE Data'!I36/(SUM('Absolute HSE Data'!$H36:$L36))</f>
        <v>0.17241379310344829</v>
      </c>
      <c r="J36" s="2">
        <f>'Absolute HSE Data'!J36/(SUM('Absolute HSE Data'!$H36:$L36))</f>
        <v>0.21839080459770116</v>
      </c>
      <c r="K36" s="2">
        <f>'Absolute HSE Data'!K36/(SUM('Absolute HSE Data'!$H36:$L36))</f>
        <v>0.33333333333333331</v>
      </c>
      <c r="L36" s="2">
        <f>'Absolute HSE Data'!L36/(SUM('Absolute HSE Data'!$H36:$L36))</f>
        <v>0.20689655172413793</v>
      </c>
      <c r="N36" s="2">
        <f>'Absolute HSE Data'!N36/(SUM('Absolute HSE Data'!$N36:$R36))</f>
        <v>1.8181818181818181E-2</v>
      </c>
      <c r="O36" s="2">
        <f>'Absolute HSE Data'!O36/(SUM('Absolute HSE Data'!$N36:$R36))</f>
        <v>1.8181818181818181E-2</v>
      </c>
      <c r="P36" s="2">
        <f>'Absolute HSE Data'!P36/(SUM('Absolute HSE Data'!$N36:$R36))</f>
        <v>0</v>
      </c>
      <c r="Q36" s="2">
        <f>'Absolute HSE Data'!Q36/(SUM('Absolute HSE Data'!$N36:$R36))</f>
        <v>0.43636363636363634</v>
      </c>
      <c r="R36" s="2">
        <f>'Absolute HSE Data'!R36/(SUM('Absolute HSE Data'!$N36:$R36))</f>
        <v>0.52727272727272723</v>
      </c>
      <c r="S36" s="2">
        <f>'Absolute HSE Data'!S36/(SUM('Absolute HSE Data'!$S36:$W36))</f>
        <v>6.8965517241379309E-2</v>
      </c>
      <c r="T36" s="2">
        <f>'Absolute HSE Data'!T36/(SUM('Absolute HSE Data'!$S36:$W36))</f>
        <v>6.8965517241379309E-2</v>
      </c>
      <c r="U36" s="2">
        <f>'Absolute HSE Data'!U36/(SUM('Absolute HSE Data'!$S36:$W36))</f>
        <v>6.8965517241379309E-2</v>
      </c>
      <c r="V36" s="2">
        <f>'Absolute HSE Data'!V36/(SUM('Absolute HSE Data'!$S36:$W36))</f>
        <v>0.54022988505747127</v>
      </c>
      <c r="W36" s="2">
        <f>'Absolute HSE Data'!W36/(SUM('Absolute HSE Data'!$S36:$W36))</f>
        <v>0.25287356321839083</v>
      </c>
    </row>
    <row r="37" spans="1:23">
      <c r="A37" s="1">
        <v>34</v>
      </c>
      <c r="B37" s="1">
        <v>38</v>
      </c>
      <c r="C37" s="2">
        <f>'Absolute HSE Data'!C37/(SUM('Absolute HSE Data'!$C37:$G37))</f>
        <v>3.1746031746031744E-2</v>
      </c>
      <c r="D37" s="2">
        <f>'Absolute HSE Data'!D37/(SUM('Absolute HSE Data'!$C37:$G37))</f>
        <v>0.1111111111111111</v>
      </c>
      <c r="E37" s="2">
        <f>'Absolute HSE Data'!E37/(SUM('Absolute HSE Data'!$C37:$G37))</f>
        <v>0.1111111111111111</v>
      </c>
      <c r="F37" s="2">
        <f>'Absolute HSE Data'!F37/(SUM('Absolute HSE Data'!$C37:$G37))</f>
        <v>0.26984126984126983</v>
      </c>
      <c r="G37" s="2">
        <f>'Absolute HSE Data'!G37/(SUM('Absolute HSE Data'!$C37:$G37))</f>
        <v>0.47619047619047616</v>
      </c>
      <c r="H37" s="2">
        <f>'Absolute HSE Data'!H37/(SUM('Absolute HSE Data'!$H37:$L37))</f>
        <v>2.5000000000000001E-2</v>
      </c>
      <c r="I37" s="2">
        <f>'Absolute HSE Data'!I37/(SUM('Absolute HSE Data'!$H37:$L37))</f>
        <v>0.13750000000000001</v>
      </c>
      <c r="J37" s="2">
        <f>'Absolute HSE Data'!J37/(SUM('Absolute HSE Data'!$H37:$L37))</f>
        <v>0.27500000000000002</v>
      </c>
      <c r="K37" s="2">
        <f>'Absolute HSE Data'!K37/(SUM('Absolute HSE Data'!$H37:$L37))</f>
        <v>0.27500000000000002</v>
      </c>
      <c r="L37" s="2">
        <f>'Absolute HSE Data'!L37/(SUM('Absolute HSE Data'!$H37:$L37))</f>
        <v>0.28749999999999998</v>
      </c>
      <c r="N37" s="2">
        <f>'Absolute HSE Data'!N37/(SUM('Absolute HSE Data'!$N37:$R37))</f>
        <v>3.1746031746031744E-2</v>
      </c>
      <c r="O37" s="2">
        <f>'Absolute HSE Data'!O37/(SUM('Absolute HSE Data'!$N37:$R37))</f>
        <v>6.3492063492063489E-2</v>
      </c>
      <c r="P37" s="2">
        <f>'Absolute HSE Data'!P37/(SUM('Absolute HSE Data'!$N37:$R37))</f>
        <v>4.7619047619047616E-2</v>
      </c>
      <c r="Q37" s="2">
        <f>'Absolute HSE Data'!Q37/(SUM('Absolute HSE Data'!$N37:$R37))</f>
        <v>0.31746031746031744</v>
      </c>
      <c r="R37" s="2">
        <f>'Absolute HSE Data'!R37/(SUM('Absolute HSE Data'!$N37:$R37))</f>
        <v>0.53968253968253965</v>
      </c>
      <c r="S37" s="2">
        <f>'Absolute HSE Data'!S37/(SUM('Absolute HSE Data'!$S37:$W37))</f>
        <v>2.5000000000000001E-2</v>
      </c>
      <c r="T37" s="2">
        <f>'Absolute HSE Data'!T37/(SUM('Absolute HSE Data'!$S37:$W37))</f>
        <v>1.2500000000000001E-2</v>
      </c>
      <c r="U37" s="2">
        <f>'Absolute HSE Data'!U37/(SUM('Absolute HSE Data'!$S37:$W37))</f>
        <v>0.1125</v>
      </c>
      <c r="V37" s="2">
        <f>'Absolute HSE Data'!V37/(SUM('Absolute HSE Data'!$S37:$W37))</f>
        <v>0.51249999999999996</v>
      </c>
      <c r="W37" s="2">
        <f>'Absolute HSE Data'!W37/(SUM('Absolute HSE Data'!$S37:$W37))</f>
        <v>0.33750000000000002</v>
      </c>
    </row>
    <row r="38" spans="1:23">
      <c r="A38" s="1">
        <v>35</v>
      </c>
      <c r="B38" s="1">
        <v>39</v>
      </c>
      <c r="C38" s="2">
        <f>'Absolute HSE Data'!C38/(SUM('Absolute HSE Data'!$C38:$G38))</f>
        <v>5.2631578947368418E-2</v>
      </c>
      <c r="D38" s="2">
        <f>'Absolute HSE Data'!D38/(SUM('Absolute HSE Data'!$C38:$G38))</f>
        <v>3.5087719298245612E-2</v>
      </c>
      <c r="E38" s="2">
        <f>'Absolute HSE Data'!E38/(SUM('Absolute HSE Data'!$C38:$G38))</f>
        <v>3.5087719298245612E-2</v>
      </c>
      <c r="F38" s="2">
        <f>'Absolute HSE Data'!F38/(SUM('Absolute HSE Data'!$C38:$G38))</f>
        <v>0.31578947368421051</v>
      </c>
      <c r="G38" s="2">
        <f>'Absolute HSE Data'!G38/(SUM('Absolute HSE Data'!$C38:$G38))</f>
        <v>0.56140350877192979</v>
      </c>
      <c r="H38" s="2">
        <f>'Absolute HSE Data'!H38/(SUM('Absolute HSE Data'!$H38:$L38))</f>
        <v>6.097560975609756E-2</v>
      </c>
      <c r="I38" s="2">
        <f>'Absolute HSE Data'!I38/(SUM('Absolute HSE Data'!$H38:$L38))</f>
        <v>0.15853658536585366</v>
      </c>
      <c r="J38" s="2">
        <f>'Absolute HSE Data'!J38/(SUM('Absolute HSE Data'!$H38:$L38))</f>
        <v>0.25609756097560976</v>
      </c>
      <c r="K38" s="2">
        <f>'Absolute HSE Data'!K38/(SUM('Absolute HSE Data'!$H38:$L38))</f>
        <v>0.3048780487804878</v>
      </c>
      <c r="L38" s="2">
        <f>'Absolute HSE Data'!L38/(SUM('Absolute HSE Data'!$H38:$L38))</f>
        <v>0.21951219512195122</v>
      </c>
      <c r="N38" s="2">
        <f>'Absolute HSE Data'!N38/(SUM('Absolute HSE Data'!$N38:$R38))</f>
        <v>5.2631578947368418E-2</v>
      </c>
      <c r="O38" s="2">
        <f>'Absolute HSE Data'!O38/(SUM('Absolute HSE Data'!$N38:$R38))</f>
        <v>3.5087719298245612E-2</v>
      </c>
      <c r="P38" s="2">
        <f>'Absolute HSE Data'!P38/(SUM('Absolute HSE Data'!$N38:$R38))</f>
        <v>0</v>
      </c>
      <c r="Q38" s="2">
        <f>'Absolute HSE Data'!Q38/(SUM('Absolute HSE Data'!$N38:$R38))</f>
        <v>0.2982456140350877</v>
      </c>
      <c r="R38" s="2">
        <f>'Absolute HSE Data'!R38/(SUM('Absolute HSE Data'!$N38:$R38))</f>
        <v>0.61403508771929827</v>
      </c>
      <c r="S38" s="2">
        <f>'Absolute HSE Data'!S38/(SUM('Absolute HSE Data'!$S38:$W38))</f>
        <v>6.097560975609756E-2</v>
      </c>
      <c r="T38" s="2">
        <f>'Absolute HSE Data'!T38/(SUM('Absolute HSE Data'!$S38:$W38))</f>
        <v>4.878048780487805E-2</v>
      </c>
      <c r="U38" s="2">
        <f>'Absolute HSE Data'!U38/(SUM('Absolute HSE Data'!$S38:$W38))</f>
        <v>7.3170731707317069E-2</v>
      </c>
      <c r="V38" s="2">
        <f>'Absolute HSE Data'!V38/(SUM('Absolute HSE Data'!$S38:$W38))</f>
        <v>0.53658536585365857</v>
      </c>
      <c r="W38" s="2">
        <f>'Absolute HSE Data'!W38/(SUM('Absolute HSE Data'!$S38:$W38))</f>
        <v>0.28048780487804881</v>
      </c>
    </row>
    <row r="39" spans="1:23">
      <c r="A39" s="1">
        <v>36</v>
      </c>
      <c r="B39" s="1">
        <v>40</v>
      </c>
      <c r="C39" s="2">
        <f>'Absolute HSE Data'!C39/(SUM('Absolute HSE Data'!$C39:$G39))</f>
        <v>1.8867924528301886E-2</v>
      </c>
      <c r="D39" s="2">
        <f>'Absolute HSE Data'!D39/(SUM('Absolute HSE Data'!$C39:$G39))</f>
        <v>9.4339622641509441E-2</v>
      </c>
      <c r="E39" s="2">
        <f>'Absolute HSE Data'!E39/(SUM('Absolute HSE Data'!$C39:$G39))</f>
        <v>0.11320754716981132</v>
      </c>
      <c r="F39" s="2">
        <f>'Absolute HSE Data'!F39/(SUM('Absolute HSE Data'!$C39:$G39))</f>
        <v>0.33962264150943394</v>
      </c>
      <c r="G39" s="2">
        <f>'Absolute HSE Data'!G39/(SUM('Absolute HSE Data'!$C39:$G39))</f>
        <v>0.43396226415094341</v>
      </c>
      <c r="H39" s="2">
        <f>'Absolute HSE Data'!H39/(SUM('Absolute HSE Data'!$H39:$L39))</f>
        <v>7.5949367088607597E-2</v>
      </c>
      <c r="I39" s="2">
        <f>'Absolute HSE Data'!I39/(SUM('Absolute HSE Data'!$H39:$L39))</f>
        <v>0.12658227848101267</v>
      </c>
      <c r="J39" s="2">
        <f>'Absolute HSE Data'!J39/(SUM('Absolute HSE Data'!$H39:$L39))</f>
        <v>0.29113924050632911</v>
      </c>
      <c r="K39" s="2">
        <f>'Absolute HSE Data'!K39/(SUM('Absolute HSE Data'!$H39:$L39))</f>
        <v>0.34177215189873417</v>
      </c>
      <c r="L39" s="2">
        <f>'Absolute HSE Data'!L39/(SUM('Absolute HSE Data'!$H39:$L39))</f>
        <v>0.16455696202531644</v>
      </c>
      <c r="N39" s="2">
        <f>'Absolute HSE Data'!N39/(SUM('Absolute HSE Data'!$N39:$R39))</f>
        <v>1.8867924528301886E-2</v>
      </c>
      <c r="O39" s="2">
        <f>'Absolute HSE Data'!O39/(SUM('Absolute HSE Data'!$N39:$R39))</f>
        <v>3.7735849056603772E-2</v>
      </c>
      <c r="P39" s="2">
        <f>'Absolute HSE Data'!P39/(SUM('Absolute HSE Data'!$N39:$R39))</f>
        <v>5.6603773584905662E-2</v>
      </c>
      <c r="Q39" s="2">
        <f>'Absolute HSE Data'!Q39/(SUM('Absolute HSE Data'!$N39:$R39))</f>
        <v>0.41509433962264153</v>
      </c>
      <c r="R39" s="2">
        <f>'Absolute HSE Data'!R39/(SUM('Absolute HSE Data'!$N39:$R39))</f>
        <v>0.47169811320754718</v>
      </c>
      <c r="S39" s="2">
        <f>'Absolute HSE Data'!S39/(SUM('Absolute HSE Data'!$S39:$W39))</f>
        <v>7.5949367088607597E-2</v>
      </c>
      <c r="T39" s="2">
        <f>'Absolute HSE Data'!T39/(SUM('Absolute HSE Data'!$S39:$W39))</f>
        <v>3.7974683544303799E-2</v>
      </c>
      <c r="U39" s="2">
        <f>'Absolute HSE Data'!U39/(SUM('Absolute HSE Data'!$S39:$W39))</f>
        <v>6.3291139240506333E-2</v>
      </c>
      <c r="V39" s="2">
        <f>'Absolute HSE Data'!V39/(SUM('Absolute HSE Data'!$S39:$W39))</f>
        <v>0.59493670886075944</v>
      </c>
      <c r="W39" s="2">
        <f>'Absolute HSE Data'!W39/(SUM('Absolute HSE Data'!$S39:$W39))</f>
        <v>0.22784810126582278</v>
      </c>
    </row>
    <row r="40" spans="1:23">
      <c r="A40" s="1">
        <v>37</v>
      </c>
      <c r="B40" s="1">
        <v>41</v>
      </c>
      <c r="C40" s="2">
        <f>'Absolute HSE Data'!C40/(SUM('Absolute HSE Data'!$C40:$G40))</f>
        <v>3.3898305084745763E-2</v>
      </c>
      <c r="D40" s="2">
        <f>'Absolute HSE Data'!D40/(SUM('Absolute HSE Data'!$C40:$G40))</f>
        <v>0.10169491525423729</v>
      </c>
      <c r="E40" s="2">
        <f>'Absolute HSE Data'!E40/(SUM('Absolute HSE Data'!$C40:$G40))</f>
        <v>3.3898305084745763E-2</v>
      </c>
      <c r="F40" s="2">
        <f>'Absolute HSE Data'!F40/(SUM('Absolute HSE Data'!$C40:$G40))</f>
        <v>0.30508474576271188</v>
      </c>
      <c r="G40" s="2">
        <f>'Absolute HSE Data'!G40/(SUM('Absolute HSE Data'!$C40:$G40))</f>
        <v>0.52542372881355937</v>
      </c>
      <c r="H40" s="2">
        <f>'Absolute HSE Data'!H40/(SUM('Absolute HSE Data'!$H40:$L40))</f>
        <v>5.0632911392405063E-2</v>
      </c>
      <c r="I40" s="2">
        <f>'Absolute HSE Data'!I40/(SUM('Absolute HSE Data'!$H40:$L40))</f>
        <v>0.17721518987341772</v>
      </c>
      <c r="J40" s="2">
        <f>'Absolute HSE Data'!J40/(SUM('Absolute HSE Data'!$H40:$L40))</f>
        <v>0.27848101265822783</v>
      </c>
      <c r="K40" s="2">
        <f>'Absolute HSE Data'!K40/(SUM('Absolute HSE Data'!$H40:$L40))</f>
        <v>0.27848101265822783</v>
      </c>
      <c r="L40" s="2">
        <f>'Absolute HSE Data'!L40/(SUM('Absolute HSE Data'!$H40:$L40))</f>
        <v>0.21518987341772153</v>
      </c>
      <c r="N40" s="2">
        <f>'Absolute HSE Data'!N40/(SUM('Absolute HSE Data'!$N40:$R40))</f>
        <v>3.3898305084745763E-2</v>
      </c>
      <c r="O40" s="2">
        <f>'Absolute HSE Data'!O40/(SUM('Absolute HSE Data'!$N40:$R40))</f>
        <v>5.0847457627118647E-2</v>
      </c>
      <c r="P40" s="2">
        <f>'Absolute HSE Data'!P40/(SUM('Absolute HSE Data'!$N40:$R40))</f>
        <v>5.0847457627118647E-2</v>
      </c>
      <c r="Q40" s="2">
        <f>'Absolute HSE Data'!Q40/(SUM('Absolute HSE Data'!$N40:$R40))</f>
        <v>0.2711864406779661</v>
      </c>
      <c r="R40" s="2">
        <f>'Absolute HSE Data'!R40/(SUM('Absolute HSE Data'!$N40:$R40))</f>
        <v>0.59322033898305082</v>
      </c>
      <c r="S40" s="2">
        <f>'Absolute HSE Data'!S40/(SUM('Absolute HSE Data'!$S40:$W40))</f>
        <v>5.0632911392405063E-2</v>
      </c>
      <c r="T40" s="2">
        <f>'Absolute HSE Data'!T40/(SUM('Absolute HSE Data'!$S40:$W40))</f>
        <v>5.0632911392405063E-2</v>
      </c>
      <c r="U40" s="2">
        <f>'Absolute HSE Data'!U40/(SUM('Absolute HSE Data'!$S40:$W40))</f>
        <v>8.8607594936708861E-2</v>
      </c>
      <c r="V40" s="2">
        <f>'Absolute HSE Data'!V40/(SUM('Absolute HSE Data'!$S40:$W40))</f>
        <v>0.55696202531645567</v>
      </c>
      <c r="W40" s="2">
        <f>'Absolute HSE Data'!W40/(SUM('Absolute HSE Data'!$S40:$W40))</f>
        <v>0.25316455696202533</v>
      </c>
    </row>
    <row r="41" spans="1:23">
      <c r="A41" s="1">
        <v>38</v>
      </c>
      <c r="B41" s="1">
        <v>42</v>
      </c>
      <c r="C41" s="2">
        <f>'Absolute HSE Data'!C41/(SUM('Absolute HSE Data'!$C41:$G41))</f>
        <v>9.6774193548387094E-2</v>
      </c>
      <c r="D41" s="2">
        <f>'Absolute HSE Data'!D41/(SUM('Absolute HSE Data'!$C41:$G41))</f>
        <v>8.0645161290322578E-2</v>
      </c>
      <c r="E41" s="2">
        <f>'Absolute HSE Data'!E41/(SUM('Absolute HSE Data'!$C41:$G41))</f>
        <v>9.6774193548387094E-2</v>
      </c>
      <c r="F41" s="2">
        <f>'Absolute HSE Data'!F41/(SUM('Absolute HSE Data'!$C41:$G41))</f>
        <v>0.27419354838709675</v>
      </c>
      <c r="G41" s="2">
        <f>'Absolute HSE Data'!G41/(SUM('Absolute HSE Data'!$C41:$G41))</f>
        <v>0.45161290322580644</v>
      </c>
      <c r="H41" s="2">
        <f>'Absolute HSE Data'!H41/(SUM('Absolute HSE Data'!$H41:$L41))</f>
        <v>4.6511627906976744E-2</v>
      </c>
      <c r="I41" s="2">
        <f>'Absolute HSE Data'!I41/(SUM('Absolute HSE Data'!$H41:$L41))</f>
        <v>0.13953488372093023</v>
      </c>
      <c r="J41" s="2">
        <f>'Absolute HSE Data'!J41/(SUM('Absolute HSE Data'!$H41:$L41))</f>
        <v>0.23255813953488372</v>
      </c>
      <c r="K41" s="2">
        <f>'Absolute HSE Data'!K41/(SUM('Absolute HSE Data'!$H41:$L41))</f>
        <v>0.32558139534883723</v>
      </c>
      <c r="L41" s="2">
        <f>'Absolute HSE Data'!L41/(SUM('Absolute HSE Data'!$H41:$L41))</f>
        <v>0.2558139534883721</v>
      </c>
      <c r="N41" s="2">
        <f>'Absolute HSE Data'!N41/(SUM('Absolute HSE Data'!$N41:$R41))</f>
        <v>9.6774193548387094E-2</v>
      </c>
      <c r="O41" s="2">
        <f>'Absolute HSE Data'!O41/(SUM('Absolute HSE Data'!$N41:$R41))</f>
        <v>4.8387096774193547E-2</v>
      </c>
      <c r="P41" s="2">
        <f>'Absolute HSE Data'!P41/(SUM('Absolute HSE Data'!$N41:$R41))</f>
        <v>1.6129032258064516E-2</v>
      </c>
      <c r="Q41" s="2">
        <f>'Absolute HSE Data'!Q41/(SUM('Absolute HSE Data'!$N41:$R41))</f>
        <v>0.35483870967741937</v>
      </c>
      <c r="R41" s="2">
        <f>'Absolute HSE Data'!R41/(SUM('Absolute HSE Data'!$N41:$R41))</f>
        <v>0.4838709677419355</v>
      </c>
      <c r="S41" s="2">
        <f>'Absolute HSE Data'!S41/(SUM('Absolute HSE Data'!$S41:$W41))</f>
        <v>4.6511627906976744E-2</v>
      </c>
      <c r="T41" s="2">
        <f>'Absolute HSE Data'!T41/(SUM('Absolute HSE Data'!$S41:$W41))</f>
        <v>4.6511627906976744E-2</v>
      </c>
      <c r="U41" s="2">
        <f>'Absolute HSE Data'!U41/(SUM('Absolute HSE Data'!$S41:$W41))</f>
        <v>4.6511627906976744E-2</v>
      </c>
      <c r="V41" s="2">
        <f>'Absolute HSE Data'!V41/(SUM('Absolute HSE Data'!$S41:$W41))</f>
        <v>0.56976744186046513</v>
      </c>
      <c r="W41" s="2">
        <f>'Absolute HSE Data'!W41/(SUM('Absolute HSE Data'!$S41:$W41))</f>
        <v>0.29069767441860467</v>
      </c>
    </row>
    <row r="42" spans="1:23">
      <c r="A42" s="1">
        <v>39</v>
      </c>
      <c r="B42" s="1">
        <v>43</v>
      </c>
      <c r="C42" s="2">
        <f>'Absolute HSE Data'!C42/(SUM('Absolute HSE Data'!$C42:$G42))</f>
        <v>5.9701492537313432E-2</v>
      </c>
      <c r="D42" s="2">
        <f>'Absolute HSE Data'!D42/(SUM('Absolute HSE Data'!$C42:$G42))</f>
        <v>0.1044776119402985</v>
      </c>
      <c r="E42" s="2">
        <f>'Absolute HSE Data'!E42/(SUM('Absolute HSE Data'!$C42:$G42))</f>
        <v>0.16417910447761194</v>
      </c>
      <c r="F42" s="2">
        <f>'Absolute HSE Data'!F42/(SUM('Absolute HSE Data'!$C42:$G42))</f>
        <v>0.28358208955223879</v>
      </c>
      <c r="G42" s="2">
        <f>'Absolute HSE Data'!G42/(SUM('Absolute HSE Data'!$C42:$G42))</f>
        <v>0.38805970149253732</v>
      </c>
      <c r="H42" s="2">
        <f>'Absolute HSE Data'!H42/(SUM('Absolute HSE Data'!$H42:$L42))</f>
        <v>9.45945945945946E-2</v>
      </c>
      <c r="I42" s="2">
        <f>'Absolute HSE Data'!I42/(SUM('Absolute HSE Data'!$H42:$L42))</f>
        <v>0.12162162162162163</v>
      </c>
      <c r="J42" s="2">
        <f>'Absolute HSE Data'!J42/(SUM('Absolute HSE Data'!$H42:$L42))</f>
        <v>0.1891891891891892</v>
      </c>
      <c r="K42" s="2">
        <f>'Absolute HSE Data'!K42/(SUM('Absolute HSE Data'!$H42:$L42))</f>
        <v>0.27027027027027029</v>
      </c>
      <c r="L42" s="2">
        <f>'Absolute HSE Data'!L42/(SUM('Absolute HSE Data'!$H42:$L42))</f>
        <v>0.32432432432432434</v>
      </c>
      <c r="N42" s="2">
        <f>'Absolute HSE Data'!N42/(SUM('Absolute HSE Data'!$N42:$R42))</f>
        <v>5.9701492537313432E-2</v>
      </c>
      <c r="O42" s="2">
        <f>'Absolute HSE Data'!O42/(SUM('Absolute HSE Data'!$N42:$R42))</f>
        <v>4.4776119402985072E-2</v>
      </c>
      <c r="P42" s="2">
        <f>'Absolute HSE Data'!P42/(SUM('Absolute HSE Data'!$N42:$R42))</f>
        <v>2.9850746268656716E-2</v>
      </c>
      <c r="Q42" s="2">
        <f>'Absolute HSE Data'!Q42/(SUM('Absolute HSE Data'!$N42:$R42))</f>
        <v>0.41791044776119401</v>
      </c>
      <c r="R42" s="2">
        <f>'Absolute HSE Data'!R42/(SUM('Absolute HSE Data'!$N42:$R42))</f>
        <v>0.44776119402985076</v>
      </c>
      <c r="S42" s="2">
        <f>'Absolute HSE Data'!S42/(SUM('Absolute HSE Data'!$S42:$W42))</f>
        <v>9.45945945945946E-2</v>
      </c>
      <c r="T42" s="2">
        <f>'Absolute HSE Data'!T42/(SUM('Absolute HSE Data'!$S42:$W42))</f>
        <v>5.4054054054054057E-2</v>
      </c>
      <c r="U42" s="2">
        <f>'Absolute HSE Data'!U42/(SUM('Absolute HSE Data'!$S42:$W42))</f>
        <v>4.0540540540540543E-2</v>
      </c>
      <c r="V42" s="2">
        <f>'Absolute HSE Data'!V42/(SUM('Absolute HSE Data'!$S42:$W42))</f>
        <v>0.43243243243243246</v>
      </c>
      <c r="W42" s="2">
        <f>'Absolute HSE Data'!W42/(SUM('Absolute HSE Data'!$S42:$W42))</f>
        <v>0.3783783783783784</v>
      </c>
    </row>
    <row r="43" spans="1:23">
      <c r="A43" s="1">
        <v>40</v>
      </c>
      <c r="B43" s="1">
        <v>44</v>
      </c>
      <c r="C43" s="2">
        <f>'Absolute HSE Data'!C43/(SUM('Absolute HSE Data'!$C43:$G43))</f>
        <v>4.3478260869565216E-2</v>
      </c>
      <c r="D43" s="2">
        <f>'Absolute HSE Data'!D43/(SUM('Absolute HSE Data'!$C43:$G43))</f>
        <v>0.11594202898550725</v>
      </c>
      <c r="E43" s="2">
        <f>'Absolute HSE Data'!E43/(SUM('Absolute HSE Data'!$C43:$G43))</f>
        <v>4.3478260869565216E-2</v>
      </c>
      <c r="F43" s="2">
        <f>'Absolute HSE Data'!F43/(SUM('Absolute HSE Data'!$C43:$G43))</f>
        <v>0.34782608695652173</v>
      </c>
      <c r="G43" s="2">
        <f>'Absolute HSE Data'!G43/(SUM('Absolute HSE Data'!$C43:$G43))</f>
        <v>0.44927536231884058</v>
      </c>
      <c r="H43" s="2">
        <f>'Absolute HSE Data'!H43/(SUM('Absolute HSE Data'!$H43:$L43))</f>
        <v>7.8947368421052627E-2</v>
      </c>
      <c r="I43" s="2">
        <f>'Absolute HSE Data'!I43/(SUM('Absolute HSE Data'!$H43:$L43))</f>
        <v>7.8947368421052627E-2</v>
      </c>
      <c r="J43" s="2">
        <f>'Absolute HSE Data'!J43/(SUM('Absolute HSE Data'!$H43:$L43))</f>
        <v>0.21052631578947367</v>
      </c>
      <c r="K43" s="2">
        <f>'Absolute HSE Data'!K43/(SUM('Absolute HSE Data'!$H43:$L43))</f>
        <v>0.34210526315789475</v>
      </c>
      <c r="L43" s="2">
        <f>'Absolute HSE Data'!L43/(SUM('Absolute HSE Data'!$H43:$L43))</f>
        <v>0.28947368421052633</v>
      </c>
      <c r="N43" s="2">
        <f>'Absolute HSE Data'!N43/(SUM('Absolute HSE Data'!$N43:$R43))</f>
        <v>4.3478260869565216E-2</v>
      </c>
      <c r="O43" s="2">
        <f>'Absolute HSE Data'!O43/(SUM('Absolute HSE Data'!$N43:$R43))</f>
        <v>4.3478260869565216E-2</v>
      </c>
      <c r="P43" s="2">
        <f>'Absolute HSE Data'!P43/(SUM('Absolute HSE Data'!$N43:$R43))</f>
        <v>7.2463768115942032E-2</v>
      </c>
      <c r="Q43" s="2">
        <f>'Absolute HSE Data'!Q43/(SUM('Absolute HSE Data'!$N43:$R43))</f>
        <v>0.36231884057971014</v>
      </c>
      <c r="R43" s="2">
        <f>'Absolute HSE Data'!R43/(SUM('Absolute HSE Data'!$N43:$R43))</f>
        <v>0.47826086956521741</v>
      </c>
      <c r="S43" s="2">
        <f>'Absolute HSE Data'!S43/(SUM('Absolute HSE Data'!$S43:$W43))</f>
        <v>7.8947368421052627E-2</v>
      </c>
      <c r="T43" s="2">
        <f>'Absolute HSE Data'!T43/(SUM('Absolute HSE Data'!$S43:$W43))</f>
        <v>1.3157894736842105E-2</v>
      </c>
      <c r="U43" s="2">
        <f>'Absolute HSE Data'!U43/(SUM('Absolute HSE Data'!$S43:$W43))</f>
        <v>3.9473684210526314E-2</v>
      </c>
      <c r="V43" s="2">
        <f>'Absolute HSE Data'!V43/(SUM('Absolute HSE Data'!$S43:$W43))</f>
        <v>0.51315789473684215</v>
      </c>
      <c r="W43" s="2">
        <f>'Absolute HSE Data'!W43/(SUM('Absolute HSE Data'!$S43:$W43))</f>
        <v>0.35526315789473684</v>
      </c>
    </row>
    <row r="44" spans="1:23">
      <c r="A44" s="1">
        <v>41</v>
      </c>
      <c r="B44" s="1">
        <v>45</v>
      </c>
      <c r="C44" s="2">
        <f>'Absolute HSE Data'!C44/(SUM('Absolute HSE Data'!$C44:$G44))</f>
        <v>3.7037037037037035E-2</v>
      </c>
      <c r="D44" s="2">
        <f>'Absolute HSE Data'!D44/(SUM('Absolute HSE Data'!$C44:$G44))</f>
        <v>3.7037037037037035E-2</v>
      </c>
      <c r="E44" s="2">
        <f>'Absolute HSE Data'!E44/(SUM('Absolute HSE Data'!$C44:$G44))</f>
        <v>0.12962962962962962</v>
      </c>
      <c r="F44" s="2">
        <f>'Absolute HSE Data'!F44/(SUM('Absolute HSE Data'!$C44:$G44))</f>
        <v>0.27777777777777779</v>
      </c>
      <c r="G44" s="2">
        <f>'Absolute HSE Data'!G44/(SUM('Absolute HSE Data'!$C44:$G44))</f>
        <v>0.51851851851851849</v>
      </c>
      <c r="H44" s="2">
        <f>'Absolute HSE Data'!H44/(SUM('Absolute HSE Data'!$H44:$L44))</f>
        <v>7.4999999999999997E-2</v>
      </c>
      <c r="I44" s="2">
        <f>'Absolute HSE Data'!I44/(SUM('Absolute HSE Data'!$H44:$L44))</f>
        <v>0.13750000000000001</v>
      </c>
      <c r="J44" s="2">
        <f>'Absolute HSE Data'!J44/(SUM('Absolute HSE Data'!$H44:$L44))</f>
        <v>0.23749999999999999</v>
      </c>
      <c r="K44" s="2">
        <f>'Absolute HSE Data'!K44/(SUM('Absolute HSE Data'!$H44:$L44))</f>
        <v>0.3125</v>
      </c>
      <c r="L44" s="2">
        <f>'Absolute HSE Data'!L44/(SUM('Absolute HSE Data'!$H44:$L44))</f>
        <v>0.23749999999999999</v>
      </c>
      <c r="N44" s="2">
        <f>'Absolute HSE Data'!N44/(SUM('Absolute HSE Data'!$N44:$R44))</f>
        <v>3.7037037037037035E-2</v>
      </c>
      <c r="O44" s="2">
        <f>'Absolute HSE Data'!O44/(SUM('Absolute HSE Data'!$N44:$R44))</f>
        <v>1.8518518518518517E-2</v>
      </c>
      <c r="P44" s="2">
        <f>'Absolute HSE Data'!P44/(SUM('Absolute HSE Data'!$N44:$R44))</f>
        <v>1.8518518518518517E-2</v>
      </c>
      <c r="Q44" s="2">
        <f>'Absolute HSE Data'!Q44/(SUM('Absolute HSE Data'!$N44:$R44))</f>
        <v>0.3888888888888889</v>
      </c>
      <c r="R44" s="2">
        <f>'Absolute HSE Data'!R44/(SUM('Absolute HSE Data'!$N44:$R44))</f>
        <v>0.53703703703703709</v>
      </c>
      <c r="S44" s="2">
        <f>'Absolute HSE Data'!S44/(SUM('Absolute HSE Data'!$S44:$W44))</f>
        <v>7.4999999999999997E-2</v>
      </c>
      <c r="T44" s="2">
        <f>'Absolute HSE Data'!T44/(SUM('Absolute HSE Data'!$S44:$W44))</f>
        <v>6.25E-2</v>
      </c>
      <c r="U44" s="2">
        <f>'Absolute HSE Data'!U44/(SUM('Absolute HSE Data'!$S44:$W44))</f>
        <v>6.25E-2</v>
      </c>
      <c r="V44" s="2">
        <f>'Absolute HSE Data'!V44/(SUM('Absolute HSE Data'!$S44:$W44))</f>
        <v>0.48749999999999999</v>
      </c>
      <c r="W44" s="2">
        <f>'Absolute HSE Data'!W44/(SUM('Absolute HSE Data'!$S44:$W44))</f>
        <v>0.3125</v>
      </c>
    </row>
    <row r="45" spans="1:23">
      <c r="A45" s="1">
        <v>42</v>
      </c>
      <c r="B45" s="1">
        <v>46</v>
      </c>
      <c r="C45" s="2">
        <f>'Absolute HSE Data'!C45/(SUM('Absolute HSE Data'!$C45:$G45))</f>
        <v>3.3898305084745763E-2</v>
      </c>
      <c r="D45" s="2">
        <f>'Absolute HSE Data'!D45/(SUM('Absolute HSE Data'!$C45:$G45))</f>
        <v>5.0847457627118647E-2</v>
      </c>
      <c r="E45" s="2">
        <f>'Absolute HSE Data'!E45/(SUM('Absolute HSE Data'!$C45:$G45))</f>
        <v>0.11864406779661017</v>
      </c>
      <c r="F45" s="2">
        <f>'Absolute HSE Data'!F45/(SUM('Absolute HSE Data'!$C45:$G45))</f>
        <v>0.33898305084745761</v>
      </c>
      <c r="G45" s="2">
        <f>'Absolute HSE Data'!G45/(SUM('Absolute HSE Data'!$C45:$G45))</f>
        <v>0.4576271186440678</v>
      </c>
      <c r="H45" s="2">
        <f>'Absolute HSE Data'!H45/(SUM('Absolute HSE Data'!$H45:$L45))</f>
        <v>4.878048780487805E-2</v>
      </c>
      <c r="I45" s="2">
        <f>'Absolute HSE Data'!I45/(SUM('Absolute HSE Data'!$H45:$L45))</f>
        <v>9.7560975609756101E-2</v>
      </c>
      <c r="J45" s="2">
        <f>'Absolute HSE Data'!J45/(SUM('Absolute HSE Data'!$H45:$L45))</f>
        <v>0.24390243902439024</v>
      </c>
      <c r="K45" s="2">
        <f>'Absolute HSE Data'!K45/(SUM('Absolute HSE Data'!$H45:$L45))</f>
        <v>0.36585365853658536</v>
      </c>
      <c r="L45" s="2">
        <f>'Absolute HSE Data'!L45/(SUM('Absolute HSE Data'!$H45:$L45))</f>
        <v>0.24390243902439024</v>
      </c>
      <c r="N45" s="2">
        <f>'Absolute HSE Data'!N45/(SUM('Absolute HSE Data'!$N45:$R45))</f>
        <v>3.3898305084745763E-2</v>
      </c>
      <c r="O45" s="2">
        <f>'Absolute HSE Data'!O45/(SUM('Absolute HSE Data'!$N45:$R45))</f>
        <v>1.6949152542372881E-2</v>
      </c>
      <c r="P45" s="2">
        <f>'Absolute HSE Data'!P45/(SUM('Absolute HSE Data'!$N45:$R45))</f>
        <v>1.6949152542372881E-2</v>
      </c>
      <c r="Q45" s="2">
        <f>'Absolute HSE Data'!Q45/(SUM('Absolute HSE Data'!$N45:$R45))</f>
        <v>0.44067796610169491</v>
      </c>
      <c r="R45" s="2">
        <f>'Absolute HSE Data'!R45/(SUM('Absolute HSE Data'!$N45:$R45))</f>
        <v>0.49152542372881358</v>
      </c>
      <c r="S45" s="2">
        <f>'Absolute HSE Data'!S45/(SUM('Absolute HSE Data'!$S45:$W45))</f>
        <v>4.878048780487805E-2</v>
      </c>
      <c r="T45" s="2">
        <f>'Absolute HSE Data'!T45/(SUM('Absolute HSE Data'!$S45:$W45))</f>
        <v>3.6585365853658534E-2</v>
      </c>
      <c r="U45" s="2">
        <f>'Absolute HSE Data'!U45/(SUM('Absolute HSE Data'!$S45:$W45))</f>
        <v>3.6585365853658534E-2</v>
      </c>
      <c r="V45" s="2">
        <f>'Absolute HSE Data'!V45/(SUM('Absolute HSE Data'!$S45:$W45))</f>
        <v>0.57317073170731703</v>
      </c>
      <c r="W45" s="2">
        <f>'Absolute HSE Data'!W45/(SUM('Absolute HSE Data'!$S45:$W45))</f>
        <v>0.3048780487804878</v>
      </c>
    </row>
    <row r="46" spans="1:23">
      <c r="A46" s="1">
        <v>43</v>
      </c>
      <c r="B46" s="1">
        <v>47</v>
      </c>
      <c r="C46" s="2">
        <f>'Absolute HSE Data'!C46/(SUM('Absolute HSE Data'!$C46:$G46))</f>
        <v>7.1428571428571425E-2</v>
      </c>
      <c r="D46" s="2">
        <f>'Absolute HSE Data'!D46/(SUM('Absolute HSE Data'!$C46:$G46))</f>
        <v>1.7857142857142856E-2</v>
      </c>
      <c r="E46" s="2">
        <f>'Absolute HSE Data'!E46/(SUM('Absolute HSE Data'!$C46:$G46))</f>
        <v>0.125</v>
      </c>
      <c r="F46" s="2">
        <f>'Absolute HSE Data'!F46/(SUM('Absolute HSE Data'!$C46:$G46))</f>
        <v>0.32142857142857145</v>
      </c>
      <c r="G46" s="2">
        <f>'Absolute HSE Data'!G46/(SUM('Absolute HSE Data'!$C46:$G46))</f>
        <v>0.4642857142857143</v>
      </c>
      <c r="H46" s="2">
        <f>'Absolute HSE Data'!H46/(SUM('Absolute HSE Data'!$H46:$L46))</f>
        <v>0.1</v>
      </c>
      <c r="I46" s="2">
        <f>'Absolute HSE Data'!I46/(SUM('Absolute HSE Data'!$H46:$L46))</f>
        <v>0.1</v>
      </c>
      <c r="J46" s="2">
        <f>'Absolute HSE Data'!J46/(SUM('Absolute HSE Data'!$H46:$L46))</f>
        <v>0.17499999999999999</v>
      </c>
      <c r="K46" s="2">
        <f>'Absolute HSE Data'!K46/(SUM('Absolute HSE Data'!$H46:$L46))</f>
        <v>0.36249999999999999</v>
      </c>
      <c r="L46" s="2">
        <f>'Absolute HSE Data'!L46/(SUM('Absolute HSE Data'!$H46:$L46))</f>
        <v>0.26250000000000001</v>
      </c>
      <c r="N46" s="2">
        <f>'Absolute HSE Data'!N46/(SUM('Absolute HSE Data'!$N46:$R46))</f>
        <v>7.1428571428571425E-2</v>
      </c>
      <c r="O46" s="2">
        <f>'Absolute HSE Data'!O46/(SUM('Absolute HSE Data'!$N46:$R46))</f>
        <v>0</v>
      </c>
      <c r="P46" s="2">
        <f>'Absolute HSE Data'!P46/(SUM('Absolute HSE Data'!$N46:$R46))</f>
        <v>1.7857142857142856E-2</v>
      </c>
      <c r="Q46" s="2">
        <f>'Absolute HSE Data'!Q46/(SUM('Absolute HSE Data'!$N46:$R46))</f>
        <v>0.39285714285714285</v>
      </c>
      <c r="R46" s="2">
        <f>'Absolute HSE Data'!R46/(SUM('Absolute HSE Data'!$N46:$R46))</f>
        <v>0.5178571428571429</v>
      </c>
      <c r="S46" s="2">
        <f>'Absolute HSE Data'!S46/(SUM('Absolute HSE Data'!$S46:$W46))</f>
        <v>0.1</v>
      </c>
      <c r="T46" s="2">
        <f>'Absolute HSE Data'!T46/(SUM('Absolute HSE Data'!$S46:$W46))</f>
        <v>2.5000000000000001E-2</v>
      </c>
      <c r="U46" s="2">
        <f>'Absolute HSE Data'!U46/(SUM('Absolute HSE Data'!$S46:$W46))</f>
        <v>6.25E-2</v>
      </c>
      <c r="V46" s="2">
        <f>'Absolute HSE Data'!V46/(SUM('Absolute HSE Data'!$S46:$W46))</f>
        <v>0.48749999999999999</v>
      </c>
      <c r="W46" s="2">
        <f>'Absolute HSE Data'!W46/(SUM('Absolute HSE Data'!$S46:$W46))</f>
        <v>0.32500000000000001</v>
      </c>
    </row>
    <row r="47" spans="1:23">
      <c r="A47" s="1">
        <v>44</v>
      </c>
      <c r="B47" s="1">
        <v>48</v>
      </c>
      <c r="C47" s="2">
        <f>'Absolute HSE Data'!C47/(SUM('Absolute HSE Data'!$C47:$G47))</f>
        <v>2.6666666666666668E-2</v>
      </c>
      <c r="D47" s="2">
        <f>'Absolute HSE Data'!D47/(SUM('Absolute HSE Data'!$C47:$G47))</f>
        <v>0.08</v>
      </c>
      <c r="E47" s="2">
        <f>'Absolute HSE Data'!E47/(SUM('Absolute HSE Data'!$C47:$G47))</f>
        <v>0.14666666666666667</v>
      </c>
      <c r="F47" s="2">
        <f>'Absolute HSE Data'!F47/(SUM('Absolute HSE Data'!$C47:$G47))</f>
        <v>0.22666666666666666</v>
      </c>
      <c r="G47" s="2">
        <f>'Absolute HSE Data'!G47/(SUM('Absolute HSE Data'!$C47:$G47))</f>
        <v>0.52</v>
      </c>
      <c r="H47" s="2">
        <f>'Absolute HSE Data'!H47/(SUM('Absolute HSE Data'!$H47:$L47))</f>
        <v>7.8431372549019607E-2</v>
      </c>
      <c r="I47" s="2">
        <f>'Absolute HSE Data'!I47/(SUM('Absolute HSE Data'!$H47:$L47))</f>
        <v>0.11764705882352941</v>
      </c>
      <c r="J47" s="2">
        <f>'Absolute HSE Data'!J47/(SUM('Absolute HSE Data'!$H47:$L47))</f>
        <v>0.20588235294117646</v>
      </c>
      <c r="K47" s="2">
        <f>'Absolute HSE Data'!K47/(SUM('Absolute HSE Data'!$H47:$L47))</f>
        <v>0.3235294117647059</v>
      </c>
      <c r="L47" s="2">
        <f>'Absolute HSE Data'!L47/(SUM('Absolute HSE Data'!$H47:$L47))</f>
        <v>0.27450980392156865</v>
      </c>
      <c r="N47" s="2">
        <f>'Absolute HSE Data'!N47/(SUM('Absolute HSE Data'!$N47:$R47))</f>
        <v>2.6666666666666668E-2</v>
      </c>
      <c r="O47" s="2">
        <f>'Absolute HSE Data'!O47/(SUM('Absolute HSE Data'!$N47:$R47))</f>
        <v>1.3333333333333334E-2</v>
      </c>
      <c r="P47" s="2">
        <f>'Absolute HSE Data'!P47/(SUM('Absolute HSE Data'!$N47:$R47))</f>
        <v>0.04</v>
      </c>
      <c r="Q47" s="2">
        <f>'Absolute HSE Data'!Q47/(SUM('Absolute HSE Data'!$N47:$R47))</f>
        <v>0.38666666666666666</v>
      </c>
      <c r="R47" s="2">
        <f>'Absolute HSE Data'!R47/(SUM('Absolute HSE Data'!$N47:$R47))</f>
        <v>0.53333333333333333</v>
      </c>
      <c r="S47" s="2">
        <f>'Absolute HSE Data'!S47/(SUM('Absolute HSE Data'!$S47:$W47))</f>
        <v>7.8431372549019607E-2</v>
      </c>
      <c r="T47" s="2">
        <f>'Absolute HSE Data'!T47/(SUM('Absolute HSE Data'!$S47:$W47))</f>
        <v>6.8627450980392163E-2</v>
      </c>
      <c r="U47" s="2">
        <f>'Absolute HSE Data'!U47/(SUM('Absolute HSE Data'!$S47:$W47))</f>
        <v>1.9607843137254902E-2</v>
      </c>
      <c r="V47" s="2">
        <f>'Absolute HSE Data'!V47/(SUM('Absolute HSE Data'!$S47:$W47))</f>
        <v>0.5</v>
      </c>
      <c r="W47" s="2">
        <f>'Absolute HSE Data'!W47/(SUM('Absolute HSE Data'!$S47:$W47))</f>
        <v>0.33333333333333331</v>
      </c>
    </row>
    <row r="48" spans="1:23">
      <c r="A48" s="1">
        <v>45</v>
      </c>
      <c r="B48" s="1">
        <v>49</v>
      </c>
      <c r="C48" s="2">
        <f>'Absolute HSE Data'!C48/(SUM('Absolute HSE Data'!$C48:$G48))</f>
        <v>8.3333333333333329E-2</v>
      </c>
      <c r="D48" s="2">
        <f>'Absolute HSE Data'!D48/(SUM('Absolute HSE Data'!$C48:$G48))</f>
        <v>0.05</v>
      </c>
      <c r="E48" s="2">
        <f>'Absolute HSE Data'!E48/(SUM('Absolute HSE Data'!$C48:$G48))</f>
        <v>6.6666666666666666E-2</v>
      </c>
      <c r="F48" s="2">
        <f>'Absolute HSE Data'!F48/(SUM('Absolute HSE Data'!$C48:$G48))</f>
        <v>0.33333333333333331</v>
      </c>
      <c r="G48" s="2">
        <f>'Absolute HSE Data'!G48/(SUM('Absolute HSE Data'!$C48:$G48))</f>
        <v>0.46666666666666667</v>
      </c>
      <c r="H48" s="2">
        <f>'Absolute HSE Data'!H48/(SUM('Absolute HSE Data'!$H48:$L48))</f>
        <v>0.1125</v>
      </c>
      <c r="I48" s="2">
        <f>'Absolute HSE Data'!I48/(SUM('Absolute HSE Data'!$H48:$L48))</f>
        <v>8.7499999999999994E-2</v>
      </c>
      <c r="J48" s="2">
        <f>'Absolute HSE Data'!J48/(SUM('Absolute HSE Data'!$H48:$L48))</f>
        <v>0.22500000000000001</v>
      </c>
      <c r="K48" s="2">
        <f>'Absolute HSE Data'!K48/(SUM('Absolute HSE Data'!$H48:$L48))</f>
        <v>0.3</v>
      </c>
      <c r="L48" s="2">
        <f>'Absolute HSE Data'!L48/(SUM('Absolute HSE Data'!$H48:$L48))</f>
        <v>0.27500000000000002</v>
      </c>
      <c r="N48" s="2">
        <f>'Absolute HSE Data'!N48/(SUM('Absolute HSE Data'!$N48:$R48))</f>
        <v>8.3333333333333329E-2</v>
      </c>
      <c r="O48" s="2">
        <f>'Absolute HSE Data'!O48/(SUM('Absolute HSE Data'!$N48:$R48))</f>
        <v>3.3333333333333333E-2</v>
      </c>
      <c r="P48" s="2">
        <f>'Absolute HSE Data'!P48/(SUM('Absolute HSE Data'!$N48:$R48))</f>
        <v>1.6666666666666666E-2</v>
      </c>
      <c r="Q48" s="2">
        <f>'Absolute HSE Data'!Q48/(SUM('Absolute HSE Data'!$N48:$R48))</f>
        <v>0.36666666666666664</v>
      </c>
      <c r="R48" s="2">
        <f>'Absolute HSE Data'!R48/(SUM('Absolute HSE Data'!$N48:$R48))</f>
        <v>0.5</v>
      </c>
      <c r="S48" s="2">
        <f>'Absolute HSE Data'!S48/(SUM('Absolute HSE Data'!$S48:$W48))</f>
        <v>0.1125</v>
      </c>
      <c r="T48" s="2">
        <f>'Absolute HSE Data'!T48/(SUM('Absolute HSE Data'!$S48:$W48))</f>
        <v>1.2500000000000001E-2</v>
      </c>
      <c r="U48" s="2">
        <f>'Absolute HSE Data'!U48/(SUM('Absolute HSE Data'!$S48:$W48))</f>
        <v>0.05</v>
      </c>
      <c r="V48" s="2">
        <f>'Absolute HSE Data'!V48/(SUM('Absolute HSE Data'!$S48:$W48))</f>
        <v>0.52500000000000002</v>
      </c>
      <c r="W48" s="2">
        <f>'Absolute HSE Data'!W48/(SUM('Absolute HSE Data'!$S48:$W48))</f>
        <v>0.3</v>
      </c>
    </row>
    <row r="49" spans="1:23">
      <c r="A49" s="1">
        <v>46</v>
      </c>
      <c r="B49" s="1">
        <v>50</v>
      </c>
      <c r="C49" s="2">
        <f>'Absolute HSE Data'!C49/(SUM('Absolute HSE Data'!$C49:$G49))</f>
        <v>3.4482758620689655E-2</v>
      </c>
      <c r="D49" s="2">
        <f>'Absolute HSE Data'!D49/(SUM('Absolute HSE Data'!$C49:$G49))</f>
        <v>5.1724137931034482E-2</v>
      </c>
      <c r="E49" s="2">
        <f>'Absolute HSE Data'!E49/(SUM('Absolute HSE Data'!$C49:$G49))</f>
        <v>0.13793103448275862</v>
      </c>
      <c r="F49" s="2">
        <f>'Absolute HSE Data'!F49/(SUM('Absolute HSE Data'!$C49:$G49))</f>
        <v>0.41379310344827586</v>
      </c>
      <c r="G49" s="2">
        <f>'Absolute HSE Data'!G49/(SUM('Absolute HSE Data'!$C49:$G49))</f>
        <v>0.36206896551724138</v>
      </c>
      <c r="H49" s="2">
        <f>'Absolute HSE Data'!H49/(SUM('Absolute HSE Data'!$H49:$L49))</f>
        <v>4.5977011494252873E-2</v>
      </c>
      <c r="I49" s="2">
        <f>'Absolute HSE Data'!I49/(SUM('Absolute HSE Data'!$H49:$L49))</f>
        <v>8.0459770114942528E-2</v>
      </c>
      <c r="J49" s="2">
        <f>'Absolute HSE Data'!J49/(SUM('Absolute HSE Data'!$H49:$L49))</f>
        <v>0.16091954022988506</v>
      </c>
      <c r="K49" s="2">
        <f>'Absolute HSE Data'!K49/(SUM('Absolute HSE Data'!$H49:$L49))</f>
        <v>0.31034482758620691</v>
      </c>
      <c r="L49" s="2">
        <f>'Absolute HSE Data'!L49/(SUM('Absolute HSE Data'!$H49:$L49))</f>
        <v>0.40229885057471265</v>
      </c>
      <c r="N49" s="2">
        <f>'Absolute HSE Data'!N49/(SUM('Absolute HSE Data'!$N49:$R49))</f>
        <v>3.4482758620689655E-2</v>
      </c>
      <c r="O49" s="2">
        <f>'Absolute HSE Data'!O49/(SUM('Absolute HSE Data'!$N49:$R49))</f>
        <v>0</v>
      </c>
      <c r="P49" s="2">
        <f>'Absolute HSE Data'!P49/(SUM('Absolute HSE Data'!$N49:$R49))</f>
        <v>5.1724137931034482E-2</v>
      </c>
      <c r="Q49" s="2">
        <f>'Absolute HSE Data'!Q49/(SUM('Absolute HSE Data'!$N49:$R49))</f>
        <v>0.48275862068965519</v>
      </c>
      <c r="R49" s="2">
        <f>'Absolute HSE Data'!R49/(SUM('Absolute HSE Data'!$N49:$R49))</f>
        <v>0.43103448275862066</v>
      </c>
      <c r="S49" s="2">
        <f>'Absolute HSE Data'!S49/(SUM('Absolute HSE Data'!$S49:$W49))</f>
        <v>4.5977011494252873E-2</v>
      </c>
      <c r="T49" s="2">
        <f>'Absolute HSE Data'!T49/(SUM('Absolute HSE Data'!$S49:$W49))</f>
        <v>3.4482758620689655E-2</v>
      </c>
      <c r="U49" s="2">
        <f>'Absolute HSE Data'!U49/(SUM('Absolute HSE Data'!$S49:$W49))</f>
        <v>4.5977011494252873E-2</v>
      </c>
      <c r="V49" s="2">
        <f>'Absolute HSE Data'!V49/(SUM('Absolute HSE Data'!$S49:$W49))</f>
        <v>0.40229885057471265</v>
      </c>
      <c r="W49" s="2">
        <f>'Absolute HSE Data'!W49/(SUM('Absolute HSE Data'!$S49:$W49))</f>
        <v>0.47126436781609193</v>
      </c>
    </row>
    <row r="50" spans="1:23">
      <c r="A50" s="1">
        <v>47</v>
      </c>
      <c r="B50" s="1">
        <v>51</v>
      </c>
      <c r="C50" s="2">
        <f>'Absolute HSE Data'!C50/(SUM('Absolute HSE Data'!$C50:$G50))</f>
        <v>7.407407407407407E-2</v>
      </c>
      <c r="D50" s="2">
        <f>'Absolute HSE Data'!D50/(SUM('Absolute HSE Data'!$C50:$G50))</f>
        <v>5.5555555555555552E-2</v>
      </c>
      <c r="E50" s="2">
        <f>'Absolute HSE Data'!E50/(SUM('Absolute HSE Data'!$C50:$G50))</f>
        <v>0.12962962962962962</v>
      </c>
      <c r="F50" s="2">
        <f>'Absolute HSE Data'!F50/(SUM('Absolute HSE Data'!$C50:$G50))</f>
        <v>0.35185185185185186</v>
      </c>
      <c r="G50" s="2">
        <f>'Absolute HSE Data'!G50/(SUM('Absolute HSE Data'!$C50:$G50))</f>
        <v>0.3888888888888889</v>
      </c>
      <c r="H50" s="2">
        <f>'Absolute HSE Data'!H50/(SUM('Absolute HSE Data'!$H50:$L50))</f>
        <v>9.8765432098765427E-2</v>
      </c>
      <c r="I50" s="2">
        <f>'Absolute HSE Data'!I50/(SUM('Absolute HSE Data'!$H50:$L50))</f>
        <v>0.1111111111111111</v>
      </c>
      <c r="J50" s="2">
        <f>'Absolute HSE Data'!J50/(SUM('Absolute HSE Data'!$H50:$L50))</f>
        <v>0.23456790123456789</v>
      </c>
      <c r="K50" s="2">
        <f>'Absolute HSE Data'!K50/(SUM('Absolute HSE Data'!$H50:$L50))</f>
        <v>0.27160493827160492</v>
      </c>
      <c r="L50" s="2">
        <f>'Absolute HSE Data'!L50/(SUM('Absolute HSE Data'!$H50:$L50))</f>
        <v>0.2839506172839506</v>
      </c>
      <c r="N50" s="2">
        <f>'Absolute HSE Data'!N50/(SUM('Absolute HSE Data'!$N50:$R50))</f>
        <v>7.407407407407407E-2</v>
      </c>
      <c r="O50" s="2">
        <f>'Absolute HSE Data'!O50/(SUM('Absolute HSE Data'!$N50:$R50))</f>
        <v>3.7037037037037035E-2</v>
      </c>
      <c r="P50" s="2">
        <f>'Absolute HSE Data'!P50/(SUM('Absolute HSE Data'!$N50:$R50))</f>
        <v>0</v>
      </c>
      <c r="Q50" s="2">
        <f>'Absolute HSE Data'!Q50/(SUM('Absolute HSE Data'!$N50:$R50))</f>
        <v>0.48148148148148145</v>
      </c>
      <c r="R50" s="2">
        <f>'Absolute HSE Data'!R50/(SUM('Absolute HSE Data'!$N50:$R50))</f>
        <v>0.40740740740740738</v>
      </c>
      <c r="S50" s="2">
        <f>'Absolute HSE Data'!S50/(SUM('Absolute HSE Data'!$S50:$W50))</f>
        <v>9.8765432098765427E-2</v>
      </c>
      <c r="T50" s="2">
        <f>'Absolute HSE Data'!T50/(SUM('Absolute HSE Data'!$S50:$W50))</f>
        <v>1.2345679012345678E-2</v>
      </c>
      <c r="U50" s="2">
        <f>'Absolute HSE Data'!U50/(SUM('Absolute HSE Data'!$S50:$W50))</f>
        <v>4.9382716049382713E-2</v>
      </c>
      <c r="V50" s="2">
        <f>'Absolute HSE Data'!V50/(SUM('Absolute HSE Data'!$S50:$W50))</f>
        <v>0.51851851851851849</v>
      </c>
      <c r="W50" s="2">
        <f>'Absolute HSE Data'!W50/(SUM('Absolute HSE Data'!$S50:$W50))</f>
        <v>0.32098765432098764</v>
      </c>
    </row>
    <row r="51" spans="1:23">
      <c r="A51" s="1">
        <v>48</v>
      </c>
      <c r="B51" s="1">
        <v>52</v>
      </c>
      <c r="C51" s="2">
        <f>'Absolute HSE Data'!C51/(SUM('Absolute HSE Data'!$C51:$G51))</f>
        <v>0.140625</v>
      </c>
      <c r="D51" s="2">
        <f>'Absolute HSE Data'!D51/(SUM('Absolute HSE Data'!$C51:$G51))</f>
        <v>0.140625</v>
      </c>
      <c r="E51" s="2">
        <f>'Absolute HSE Data'!E51/(SUM('Absolute HSE Data'!$C51:$G51))</f>
        <v>7.8125E-2</v>
      </c>
      <c r="F51" s="2">
        <f>'Absolute HSE Data'!F51/(SUM('Absolute HSE Data'!$C51:$G51))</f>
        <v>0.234375</v>
      </c>
      <c r="G51" s="2">
        <f>'Absolute HSE Data'!G51/(SUM('Absolute HSE Data'!$C51:$G51))</f>
        <v>0.40625</v>
      </c>
      <c r="H51" s="2">
        <f>'Absolute HSE Data'!H51/(SUM('Absolute HSE Data'!$H51:$L51))</f>
        <v>0.14634146341463414</v>
      </c>
      <c r="I51" s="2">
        <f>'Absolute HSE Data'!I51/(SUM('Absolute HSE Data'!$H51:$L51))</f>
        <v>9.7560975609756101E-2</v>
      </c>
      <c r="J51" s="2">
        <f>'Absolute HSE Data'!J51/(SUM('Absolute HSE Data'!$H51:$L51))</f>
        <v>0.13414634146341464</v>
      </c>
      <c r="K51" s="2">
        <f>'Absolute HSE Data'!K51/(SUM('Absolute HSE Data'!$H51:$L51))</f>
        <v>0.25609756097560976</v>
      </c>
      <c r="L51" s="2">
        <f>'Absolute HSE Data'!L51/(SUM('Absolute HSE Data'!$H51:$L51))</f>
        <v>0.36585365853658536</v>
      </c>
      <c r="N51" s="2">
        <f>'Absolute HSE Data'!N51/(SUM('Absolute HSE Data'!$N51:$R51))</f>
        <v>0.140625</v>
      </c>
      <c r="O51" s="2">
        <f>'Absolute HSE Data'!O51/(SUM('Absolute HSE Data'!$N51:$R51))</f>
        <v>6.25E-2</v>
      </c>
      <c r="P51" s="2">
        <f>'Absolute HSE Data'!P51/(SUM('Absolute HSE Data'!$N51:$R51))</f>
        <v>6.25E-2</v>
      </c>
      <c r="Q51" s="2">
        <f>'Absolute HSE Data'!Q51/(SUM('Absolute HSE Data'!$N51:$R51))</f>
        <v>0.296875</v>
      </c>
      <c r="R51" s="2">
        <f>'Absolute HSE Data'!R51/(SUM('Absolute HSE Data'!$N51:$R51))</f>
        <v>0.4375</v>
      </c>
      <c r="S51" s="2">
        <f>'Absolute HSE Data'!S51/(SUM('Absolute HSE Data'!$S51:$W51))</f>
        <v>0.14634146341463414</v>
      </c>
      <c r="T51" s="2">
        <f>'Absolute HSE Data'!T51/(SUM('Absolute HSE Data'!$S51:$W51))</f>
        <v>3.6585365853658534E-2</v>
      </c>
      <c r="U51" s="2">
        <f>'Absolute HSE Data'!U51/(SUM('Absolute HSE Data'!$S51:$W51))</f>
        <v>3.6585365853658534E-2</v>
      </c>
      <c r="V51" s="2">
        <f>'Absolute HSE Data'!V51/(SUM('Absolute HSE Data'!$S51:$W51))</f>
        <v>0.32926829268292684</v>
      </c>
      <c r="W51" s="2">
        <f>'Absolute HSE Data'!W51/(SUM('Absolute HSE Data'!$S51:$W51))</f>
        <v>0.45121951219512196</v>
      </c>
    </row>
    <row r="52" spans="1:23">
      <c r="A52" s="1">
        <v>49</v>
      </c>
      <c r="B52" s="1">
        <v>53</v>
      </c>
      <c r="C52" s="2">
        <f>'Absolute HSE Data'!C52/(SUM('Absolute HSE Data'!$C52:$G52))</f>
        <v>0.10810810810810811</v>
      </c>
      <c r="D52" s="2">
        <f>'Absolute HSE Data'!D52/(SUM('Absolute HSE Data'!$C52:$G52))</f>
        <v>0.12162162162162163</v>
      </c>
      <c r="E52" s="2">
        <f>'Absolute HSE Data'!E52/(SUM('Absolute HSE Data'!$C52:$G52))</f>
        <v>0.12162162162162163</v>
      </c>
      <c r="F52" s="2">
        <f>'Absolute HSE Data'!F52/(SUM('Absolute HSE Data'!$C52:$G52))</f>
        <v>0.21621621621621623</v>
      </c>
      <c r="G52" s="2">
        <f>'Absolute HSE Data'!G52/(SUM('Absolute HSE Data'!$C52:$G52))</f>
        <v>0.43243243243243246</v>
      </c>
      <c r="H52" s="2">
        <f>'Absolute HSE Data'!H52/(SUM('Absolute HSE Data'!$H52:$L52))</f>
        <v>9.0909090909090912E-2</v>
      </c>
      <c r="I52" s="2">
        <f>'Absolute HSE Data'!I52/(SUM('Absolute HSE Data'!$H52:$L52))</f>
        <v>0.11688311688311688</v>
      </c>
      <c r="J52" s="2">
        <f>'Absolute HSE Data'!J52/(SUM('Absolute HSE Data'!$H52:$L52))</f>
        <v>0.24675324675324675</v>
      </c>
      <c r="K52" s="2">
        <f>'Absolute HSE Data'!K52/(SUM('Absolute HSE Data'!$H52:$L52))</f>
        <v>0.25974025974025972</v>
      </c>
      <c r="L52" s="2">
        <f>'Absolute HSE Data'!L52/(SUM('Absolute HSE Data'!$H52:$L52))</f>
        <v>0.2857142857142857</v>
      </c>
      <c r="N52" s="2">
        <f>'Absolute HSE Data'!N52/(SUM('Absolute HSE Data'!$N52:$R52))</f>
        <v>0.10810810810810811</v>
      </c>
      <c r="O52" s="2">
        <f>'Absolute HSE Data'!O52/(SUM('Absolute HSE Data'!$N52:$R52))</f>
        <v>9.45945945945946E-2</v>
      </c>
      <c r="P52" s="2">
        <f>'Absolute HSE Data'!P52/(SUM('Absolute HSE Data'!$N52:$R52))</f>
        <v>1.3513513513513514E-2</v>
      </c>
      <c r="Q52" s="2">
        <f>'Absolute HSE Data'!Q52/(SUM('Absolute HSE Data'!$N52:$R52))</f>
        <v>0.3108108108108108</v>
      </c>
      <c r="R52" s="2">
        <f>'Absolute HSE Data'!R52/(SUM('Absolute HSE Data'!$N52:$R52))</f>
        <v>0.47297297297297297</v>
      </c>
      <c r="S52" s="2">
        <f>'Absolute HSE Data'!S52/(SUM('Absolute HSE Data'!$S52:$W52))</f>
        <v>9.0909090909090912E-2</v>
      </c>
      <c r="T52" s="2">
        <f>'Absolute HSE Data'!T52/(SUM('Absolute HSE Data'!$S52:$W52))</f>
        <v>5.1948051948051951E-2</v>
      </c>
      <c r="U52" s="2">
        <f>'Absolute HSE Data'!U52/(SUM('Absolute HSE Data'!$S52:$W52))</f>
        <v>3.896103896103896E-2</v>
      </c>
      <c r="V52" s="2">
        <f>'Absolute HSE Data'!V52/(SUM('Absolute HSE Data'!$S52:$W52))</f>
        <v>0.48051948051948051</v>
      </c>
      <c r="W52" s="2">
        <f>'Absolute HSE Data'!W52/(SUM('Absolute HSE Data'!$S52:$W52))</f>
        <v>0.33766233766233766</v>
      </c>
    </row>
    <row r="53" spans="1:23">
      <c r="A53" s="1">
        <v>50</v>
      </c>
      <c r="B53" s="1">
        <v>54</v>
      </c>
      <c r="C53" s="2">
        <f>'Absolute HSE Data'!C53/(SUM('Absolute HSE Data'!$C53:$G53))</f>
        <v>8.1967213114754092E-2</v>
      </c>
      <c r="D53" s="2">
        <f>'Absolute HSE Data'!D53/(SUM('Absolute HSE Data'!$C53:$G53))</f>
        <v>0.11475409836065574</v>
      </c>
      <c r="E53" s="2">
        <f>'Absolute HSE Data'!E53/(SUM('Absolute HSE Data'!$C53:$G53))</f>
        <v>0.11475409836065574</v>
      </c>
      <c r="F53" s="2">
        <f>'Absolute HSE Data'!F53/(SUM('Absolute HSE Data'!$C53:$G53))</f>
        <v>0.27868852459016391</v>
      </c>
      <c r="G53" s="2">
        <f>'Absolute HSE Data'!G53/(SUM('Absolute HSE Data'!$C53:$G53))</f>
        <v>0.4098360655737705</v>
      </c>
      <c r="H53" s="2">
        <f>'Absolute HSE Data'!H53/(SUM('Absolute HSE Data'!$H53:$L53))</f>
        <v>0.13235294117647059</v>
      </c>
      <c r="I53" s="2">
        <f>'Absolute HSE Data'!I53/(SUM('Absolute HSE Data'!$H53:$L53))</f>
        <v>0.13235294117647059</v>
      </c>
      <c r="J53" s="2">
        <f>'Absolute HSE Data'!J53/(SUM('Absolute HSE Data'!$H53:$L53))</f>
        <v>0.16176470588235295</v>
      </c>
      <c r="K53" s="2">
        <f>'Absolute HSE Data'!K53/(SUM('Absolute HSE Data'!$H53:$L53))</f>
        <v>0.30882352941176472</v>
      </c>
      <c r="L53" s="2">
        <f>'Absolute HSE Data'!L53/(SUM('Absolute HSE Data'!$H53:$L53))</f>
        <v>0.26470588235294118</v>
      </c>
      <c r="N53" s="2">
        <f>'Absolute HSE Data'!N53/(SUM('Absolute HSE Data'!$N53:$R53))</f>
        <v>8.1967213114754092E-2</v>
      </c>
      <c r="O53" s="2">
        <f>'Absolute HSE Data'!O53/(SUM('Absolute HSE Data'!$N53:$R53))</f>
        <v>3.2786885245901641E-2</v>
      </c>
      <c r="P53" s="2">
        <f>'Absolute HSE Data'!P53/(SUM('Absolute HSE Data'!$N53:$R53))</f>
        <v>4.9180327868852458E-2</v>
      </c>
      <c r="Q53" s="2">
        <f>'Absolute HSE Data'!Q53/(SUM('Absolute HSE Data'!$N53:$R53))</f>
        <v>0.4098360655737705</v>
      </c>
      <c r="R53" s="2">
        <f>'Absolute HSE Data'!R53/(SUM('Absolute HSE Data'!$N53:$R53))</f>
        <v>0.42622950819672129</v>
      </c>
      <c r="S53" s="2">
        <f>'Absolute HSE Data'!S53/(SUM('Absolute HSE Data'!$S53:$W53))</f>
        <v>0.13235294117647059</v>
      </c>
      <c r="T53" s="2">
        <f>'Absolute HSE Data'!T53/(SUM('Absolute HSE Data'!$S53:$W53))</f>
        <v>4.4117647058823532E-2</v>
      </c>
      <c r="U53" s="2">
        <f>'Absolute HSE Data'!U53/(SUM('Absolute HSE Data'!$S53:$W53))</f>
        <v>7.3529411764705885E-2</v>
      </c>
      <c r="V53" s="2">
        <f>'Absolute HSE Data'!V53/(SUM('Absolute HSE Data'!$S53:$W53))</f>
        <v>0.4264705882352941</v>
      </c>
      <c r="W53" s="2">
        <f>'Absolute HSE Data'!W53/(SUM('Absolute HSE Data'!$S53:$W53))</f>
        <v>0.3235294117647059</v>
      </c>
    </row>
    <row r="54" spans="1:23">
      <c r="A54" s="1">
        <v>51</v>
      </c>
      <c r="B54" s="1">
        <v>55</v>
      </c>
      <c r="C54" s="2">
        <f>'Absolute HSE Data'!C54/(SUM('Absolute HSE Data'!$C54:$G54))</f>
        <v>0.11428571428571428</v>
      </c>
      <c r="D54" s="2">
        <f>'Absolute HSE Data'!D54/(SUM('Absolute HSE Data'!$C54:$G54))</f>
        <v>0.1</v>
      </c>
      <c r="E54" s="2">
        <f>'Absolute HSE Data'!E54/(SUM('Absolute HSE Data'!$C54:$G54))</f>
        <v>0.2</v>
      </c>
      <c r="F54" s="2">
        <f>'Absolute HSE Data'!F54/(SUM('Absolute HSE Data'!$C54:$G54))</f>
        <v>0.2857142857142857</v>
      </c>
      <c r="G54" s="2">
        <f>'Absolute HSE Data'!G54/(SUM('Absolute HSE Data'!$C54:$G54))</f>
        <v>0.3</v>
      </c>
      <c r="H54" s="2">
        <f>'Absolute HSE Data'!H54/(SUM('Absolute HSE Data'!$H54:$L54))</f>
        <v>2.8571428571428571E-2</v>
      </c>
      <c r="I54" s="2">
        <f>'Absolute HSE Data'!I54/(SUM('Absolute HSE Data'!$H54:$L54))</f>
        <v>0.15714285714285714</v>
      </c>
      <c r="J54" s="2">
        <f>'Absolute HSE Data'!J54/(SUM('Absolute HSE Data'!$H54:$L54))</f>
        <v>0.27142857142857141</v>
      </c>
      <c r="K54" s="2">
        <f>'Absolute HSE Data'!K54/(SUM('Absolute HSE Data'!$H54:$L54))</f>
        <v>0.2</v>
      </c>
      <c r="L54" s="2">
        <f>'Absolute HSE Data'!L54/(SUM('Absolute HSE Data'!$H54:$L54))</f>
        <v>0.34285714285714286</v>
      </c>
      <c r="N54" s="2">
        <f>'Absolute HSE Data'!N54/(SUM('Absolute HSE Data'!$N54:$R54))</f>
        <v>0.11428571428571428</v>
      </c>
      <c r="O54" s="2">
        <f>'Absolute HSE Data'!O54/(SUM('Absolute HSE Data'!$N54:$R54))</f>
        <v>5.7142857142857141E-2</v>
      </c>
      <c r="P54" s="2">
        <f>'Absolute HSE Data'!P54/(SUM('Absolute HSE Data'!$N54:$R54))</f>
        <v>2.8571428571428571E-2</v>
      </c>
      <c r="Q54" s="2">
        <f>'Absolute HSE Data'!Q54/(SUM('Absolute HSE Data'!$N54:$R54))</f>
        <v>0.5</v>
      </c>
      <c r="R54" s="2">
        <f>'Absolute HSE Data'!R54/(SUM('Absolute HSE Data'!$N54:$R54))</f>
        <v>0.3</v>
      </c>
      <c r="S54" s="2">
        <f>'Absolute HSE Data'!S54/(SUM('Absolute HSE Data'!$S54:$W54))</f>
        <v>2.8571428571428571E-2</v>
      </c>
      <c r="T54" s="2">
        <f>'Absolute HSE Data'!T54/(SUM('Absolute HSE Data'!$S54:$W54))</f>
        <v>4.2857142857142858E-2</v>
      </c>
      <c r="U54" s="2">
        <f>'Absolute HSE Data'!U54/(SUM('Absolute HSE Data'!$S54:$W54))</f>
        <v>0.1</v>
      </c>
      <c r="V54" s="2">
        <f>'Absolute HSE Data'!V54/(SUM('Absolute HSE Data'!$S54:$W54))</f>
        <v>0.44285714285714284</v>
      </c>
      <c r="W54" s="2">
        <f>'Absolute HSE Data'!W54/(SUM('Absolute HSE Data'!$S54:$W54))</f>
        <v>0.38571428571428573</v>
      </c>
    </row>
    <row r="55" spans="1:23">
      <c r="A55" s="1">
        <v>52</v>
      </c>
      <c r="B55" s="1">
        <v>56</v>
      </c>
      <c r="C55" s="2">
        <f>'Absolute HSE Data'!C55/(SUM('Absolute HSE Data'!$C55:$G55))</f>
        <v>4.8387096774193547E-2</v>
      </c>
      <c r="D55" s="2">
        <f>'Absolute HSE Data'!D55/(SUM('Absolute HSE Data'!$C55:$G55))</f>
        <v>0.19354838709677419</v>
      </c>
      <c r="E55" s="2">
        <f>'Absolute HSE Data'!E55/(SUM('Absolute HSE Data'!$C55:$G55))</f>
        <v>0.11290322580645161</v>
      </c>
      <c r="F55" s="2">
        <f>'Absolute HSE Data'!F55/(SUM('Absolute HSE Data'!$C55:$G55))</f>
        <v>0.38709677419354838</v>
      </c>
      <c r="G55" s="2">
        <f>'Absolute HSE Data'!G55/(SUM('Absolute HSE Data'!$C55:$G55))</f>
        <v>0.25806451612903225</v>
      </c>
      <c r="H55" s="2">
        <f>'Absolute HSE Data'!H55/(SUM('Absolute HSE Data'!$H55:$L55))</f>
        <v>0.11940298507462686</v>
      </c>
      <c r="I55" s="2">
        <f>'Absolute HSE Data'!I55/(SUM('Absolute HSE Data'!$H55:$L55))</f>
        <v>0.1044776119402985</v>
      </c>
      <c r="J55" s="2">
        <f>'Absolute HSE Data'!J55/(SUM('Absolute HSE Data'!$H55:$L55))</f>
        <v>0.2537313432835821</v>
      </c>
      <c r="K55" s="2">
        <f>'Absolute HSE Data'!K55/(SUM('Absolute HSE Data'!$H55:$L55))</f>
        <v>0.31343283582089554</v>
      </c>
      <c r="L55" s="2">
        <f>'Absolute HSE Data'!L55/(SUM('Absolute HSE Data'!$H55:$L55))</f>
        <v>0.20895522388059701</v>
      </c>
      <c r="N55" s="2">
        <f>'Absolute HSE Data'!N55/(SUM('Absolute HSE Data'!$N55:$R55))</f>
        <v>4.8387096774193547E-2</v>
      </c>
      <c r="O55" s="2">
        <f>'Absolute HSE Data'!O55/(SUM('Absolute HSE Data'!$N55:$R55))</f>
        <v>6.4516129032258063E-2</v>
      </c>
      <c r="P55" s="2">
        <f>'Absolute HSE Data'!P55/(SUM('Absolute HSE Data'!$N55:$R55))</f>
        <v>8.0645161290322578E-2</v>
      </c>
      <c r="Q55" s="2">
        <f>'Absolute HSE Data'!Q55/(SUM('Absolute HSE Data'!$N55:$R55))</f>
        <v>0.5</v>
      </c>
      <c r="R55" s="2">
        <f>'Absolute HSE Data'!R55/(SUM('Absolute HSE Data'!$N55:$R55))</f>
        <v>0.30645161290322581</v>
      </c>
      <c r="S55" s="2">
        <f>'Absolute HSE Data'!S55/(SUM('Absolute HSE Data'!$S55:$W55))</f>
        <v>0.11940298507462686</v>
      </c>
      <c r="T55" s="2">
        <f>'Absolute HSE Data'!T55/(SUM('Absolute HSE Data'!$S55:$W55))</f>
        <v>4.4776119402985072E-2</v>
      </c>
      <c r="U55" s="2">
        <f>'Absolute HSE Data'!U55/(SUM('Absolute HSE Data'!$S55:$W55))</f>
        <v>4.4776119402985072E-2</v>
      </c>
      <c r="V55" s="2">
        <f>'Absolute HSE Data'!V55/(SUM('Absolute HSE Data'!$S55:$W55))</f>
        <v>0.52238805970149249</v>
      </c>
      <c r="W55" s="2">
        <f>'Absolute HSE Data'!W55/(SUM('Absolute HSE Data'!$S55:$W55))</f>
        <v>0.26865671641791045</v>
      </c>
    </row>
    <row r="56" spans="1:23">
      <c r="A56" s="1">
        <v>53</v>
      </c>
      <c r="B56" s="1">
        <v>57</v>
      </c>
      <c r="C56" s="2">
        <f>'Absolute HSE Data'!C56/(SUM('Absolute HSE Data'!$C56:$G56))</f>
        <v>0.15384615384615385</v>
      </c>
      <c r="D56" s="2">
        <f>'Absolute HSE Data'!D56/(SUM('Absolute HSE Data'!$C56:$G56))</f>
        <v>7.6923076923076927E-2</v>
      </c>
      <c r="E56" s="2">
        <f>'Absolute HSE Data'!E56/(SUM('Absolute HSE Data'!$C56:$G56))</f>
        <v>0.2</v>
      </c>
      <c r="F56" s="2">
        <f>'Absolute HSE Data'!F56/(SUM('Absolute HSE Data'!$C56:$G56))</f>
        <v>0.2153846153846154</v>
      </c>
      <c r="G56" s="2">
        <f>'Absolute HSE Data'!G56/(SUM('Absolute HSE Data'!$C56:$G56))</f>
        <v>0.35384615384615387</v>
      </c>
      <c r="H56" s="2">
        <f>'Absolute HSE Data'!H56/(SUM('Absolute HSE Data'!$H56:$L56))</f>
        <v>0.16666666666666666</v>
      </c>
      <c r="I56" s="2">
        <f>'Absolute HSE Data'!I56/(SUM('Absolute HSE Data'!$H56:$L56))</f>
        <v>0.12121212121212122</v>
      </c>
      <c r="J56" s="2">
        <f>'Absolute HSE Data'!J56/(SUM('Absolute HSE Data'!$H56:$L56))</f>
        <v>0.15151515151515152</v>
      </c>
      <c r="K56" s="2">
        <f>'Absolute HSE Data'!K56/(SUM('Absolute HSE Data'!$H56:$L56))</f>
        <v>0.2878787878787879</v>
      </c>
      <c r="L56" s="2">
        <f>'Absolute HSE Data'!L56/(SUM('Absolute HSE Data'!$H56:$L56))</f>
        <v>0.27272727272727271</v>
      </c>
      <c r="N56" s="2">
        <f>'Absolute HSE Data'!N56/(SUM('Absolute HSE Data'!$N56:$R56))</f>
        <v>0.15384615384615385</v>
      </c>
      <c r="O56" s="2">
        <f>'Absolute HSE Data'!O56/(SUM('Absolute HSE Data'!$N56:$R56))</f>
        <v>3.0769230769230771E-2</v>
      </c>
      <c r="P56" s="2">
        <f>'Absolute HSE Data'!P56/(SUM('Absolute HSE Data'!$N56:$R56))</f>
        <v>4.6153846153846156E-2</v>
      </c>
      <c r="Q56" s="2">
        <f>'Absolute HSE Data'!Q56/(SUM('Absolute HSE Data'!$N56:$R56))</f>
        <v>0.36923076923076925</v>
      </c>
      <c r="R56" s="2">
        <f>'Absolute HSE Data'!R56/(SUM('Absolute HSE Data'!$N56:$R56))</f>
        <v>0.4</v>
      </c>
      <c r="S56" s="2">
        <f>'Absolute HSE Data'!S56/(SUM('Absolute HSE Data'!$S56:$W56))</f>
        <v>0.16666666666666666</v>
      </c>
      <c r="T56" s="2">
        <f>'Absolute HSE Data'!T56/(SUM('Absolute HSE Data'!$S56:$W56))</f>
        <v>4.5454545454545456E-2</v>
      </c>
      <c r="U56" s="2">
        <f>'Absolute HSE Data'!U56/(SUM('Absolute HSE Data'!$S56:$W56))</f>
        <v>4.5454545454545456E-2</v>
      </c>
      <c r="V56" s="2">
        <f>'Absolute HSE Data'!V56/(SUM('Absolute HSE Data'!$S56:$W56))</f>
        <v>0.42424242424242425</v>
      </c>
      <c r="W56" s="2">
        <f>'Absolute HSE Data'!W56/(SUM('Absolute HSE Data'!$S56:$W56))</f>
        <v>0.31818181818181818</v>
      </c>
    </row>
    <row r="57" spans="1:23">
      <c r="A57" s="1">
        <v>54</v>
      </c>
      <c r="B57" s="1">
        <v>58</v>
      </c>
      <c r="C57" s="2">
        <f>'Absolute HSE Data'!C57/(SUM('Absolute HSE Data'!$C57:$G57))</f>
        <v>0.1875</v>
      </c>
      <c r="D57" s="2">
        <f>'Absolute HSE Data'!D57/(SUM('Absolute HSE Data'!$C57:$G57))</f>
        <v>6.25E-2</v>
      </c>
      <c r="E57" s="2">
        <f>'Absolute HSE Data'!E57/(SUM('Absolute HSE Data'!$C57:$G57))</f>
        <v>9.375E-2</v>
      </c>
      <c r="F57" s="2">
        <f>'Absolute HSE Data'!F57/(SUM('Absolute HSE Data'!$C57:$G57))</f>
        <v>0.21875</v>
      </c>
      <c r="G57" s="2">
        <f>'Absolute HSE Data'!G57/(SUM('Absolute HSE Data'!$C57:$G57))</f>
        <v>0.4375</v>
      </c>
      <c r="H57" s="2">
        <f>'Absolute HSE Data'!H57/(SUM('Absolute HSE Data'!$H57:$L57))</f>
        <v>0.20289855072463769</v>
      </c>
      <c r="I57" s="2">
        <f>'Absolute HSE Data'!I57/(SUM('Absolute HSE Data'!$H57:$L57))</f>
        <v>0.15942028985507245</v>
      </c>
      <c r="J57" s="2">
        <f>'Absolute HSE Data'!J57/(SUM('Absolute HSE Data'!$H57:$L57))</f>
        <v>0.2318840579710145</v>
      </c>
      <c r="K57" s="2">
        <f>'Absolute HSE Data'!K57/(SUM('Absolute HSE Data'!$H57:$L57))</f>
        <v>0.24637681159420291</v>
      </c>
      <c r="L57" s="2">
        <f>'Absolute HSE Data'!L57/(SUM('Absolute HSE Data'!$H57:$L57))</f>
        <v>0.15942028985507245</v>
      </c>
      <c r="N57" s="2">
        <f>'Absolute HSE Data'!N57/(SUM('Absolute HSE Data'!$N57:$R57))</f>
        <v>0.1875</v>
      </c>
      <c r="O57" s="2">
        <f>'Absolute HSE Data'!O57/(SUM('Absolute HSE Data'!$N57:$R57))</f>
        <v>1.5625E-2</v>
      </c>
      <c r="P57" s="2">
        <f>'Absolute HSE Data'!P57/(SUM('Absolute HSE Data'!$N57:$R57))</f>
        <v>4.6875E-2</v>
      </c>
      <c r="Q57" s="2">
        <f>'Absolute HSE Data'!Q57/(SUM('Absolute HSE Data'!$N57:$R57))</f>
        <v>0.265625</v>
      </c>
      <c r="R57" s="2">
        <f>'Absolute HSE Data'!R57/(SUM('Absolute HSE Data'!$N57:$R57))</f>
        <v>0.484375</v>
      </c>
      <c r="S57" s="2">
        <f>'Absolute HSE Data'!S57/(SUM('Absolute HSE Data'!$S57:$W57))</f>
        <v>0.20289855072463769</v>
      </c>
      <c r="T57" s="2">
        <f>'Absolute HSE Data'!T57/(SUM('Absolute HSE Data'!$S57:$W57))</f>
        <v>5.7971014492753624E-2</v>
      </c>
      <c r="U57" s="2">
        <f>'Absolute HSE Data'!U57/(SUM('Absolute HSE Data'!$S57:$W57))</f>
        <v>8.6956521739130432E-2</v>
      </c>
      <c r="V57" s="2">
        <f>'Absolute HSE Data'!V57/(SUM('Absolute HSE Data'!$S57:$W57))</f>
        <v>0.44927536231884058</v>
      </c>
      <c r="W57" s="2">
        <f>'Absolute HSE Data'!W57/(SUM('Absolute HSE Data'!$S57:$W57))</f>
        <v>0.20289855072463769</v>
      </c>
    </row>
    <row r="58" spans="1:23">
      <c r="A58" s="1">
        <v>55</v>
      </c>
      <c r="B58" s="1">
        <v>59</v>
      </c>
      <c r="C58" s="2">
        <f>'Absolute HSE Data'!C58/(SUM('Absolute HSE Data'!$C58:$G58))</f>
        <v>8.3333333333333329E-2</v>
      </c>
      <c r="D58" s="2">
        <f>'Absolute HSE Data'!D58/(SUM('Absolute HSE Data'!$C58:$G58))</f>
        <v>0.1</v>
      </c>
      <c r="E58" s="2">
        <f>'Absolute HSE Data'!E58/(SUM('Absolute HSE Data'!$C58:$G58))</f>
        <v>0.1</v>
      </c>
      <c r="F58" s="2">
        <f>'Absolute HSE Data'!F58/(SUM('Absolute HSE Data'!$C58:$G58))</f>
        <v>0.33333333333333331</v>
      </c>
      <c r="G58" s="2">
        <f>'Absolute HSE Data'!G58/(SUM('Absolute HSE Data'!$C58:$G58))</f>
        <v>0.38333333333333336</v>
      </c>
      <c r="H58" s="2">
        <f>'Absolute HSE Data'!H58/(SUM('Absolute HSE Data'!$H58:$L58))</f>
        <v>0.13846153846153847</v>
      </c>
      <c r="I58" s="2">
        <f>'Absolute HSE Data'!I58/(SUM('Absolute HSE Data'!$H58:$L58))</f>
        <v>0.26153846153846155</v>
      </c>
      <c r="J58" s="2">
        <f>'Absolute HSE Data'!J58/(SUM('Absolute HSE Data'!$H58:$L58))</f>
        <v>0.24615384615384617</v>
      </c>
      <c r="K58" s="2">
        <f>'Absolute HSE Data'!K58/(SUM('Absolute HSE Data'!$H58:$L58))</f>
        <v>0.24615384615384617</v>
      </c>
      <c r="L58" s="2">
        <f>'Absolute HSE Data'!L58/(SUM('Absolute HSE Data'!$H58:$L58))</f>
        <v>0.1076923076923077</v>
      </c>
      <c r="N58" s="2">
        <f>'Absolute HSE Data'!N58/(SUM('Absolute HSE Data'!$N58:$R58))</f>
        <v>8.3333333333333329E-2</v>
      </c>
      <c r="O58" s="2">
        <f>'Absolute HSE Data'!O58/(SUM('Absolute HSE Data'!$N58:$R58))</f>
        <v>3.3333333333333333E-2</v>
      </c>
      <c r="P58" s="2">
        <f>'Absolute HSE Data'!P58/(SUM('Absolute HSE Data'!$N58:$R58))</f>
        <v>6.6666666666666666E-2</v>
      </c>
      <c r="Q58" s="2">
        <f>'Absolute HSE Data'!Q58/(SUM('Absolute HSE Data'!$N58:$R58))</f>
        <v>0.3</v>
      </c>
      <c r="R58" s="2">
        <f>'Absolute HSE Data'!R58/(SUM('Absolute HSE Data'!$N58:$R58))</f>
        <v>0.51666666666666672</v>
      </c>
      <c r="S58" s="2">
        <f>'Absolute HSE Data'!S58/(SUM('Absolute HSE Data'!$S58:$W58))</f>
        <v>0.13846153846153847</v>
      </c>
      <c r="T58" s="2">
        <f>'Absolute HSE Data'!T58/(SUM('Absolute HSE Data'!$S58:$W58))</f>
        <v>0.13846153846153847</v>
      </c>
      <c r="U58" s="2">
        <f>'Absolute HSE Data'!U58/(SUM('Absolute HSE Data'!$S58:$W58))</f>
        <v>9.2307692307692313E-2</v>
      </c>
      <c r="V58" s="2">
        <f>'Absolute HSE Data'!V58/(SUM('Absolute HSE Data'!$S58:$W58))</f>
        <v>0.46153846153846156</v>
      </c>
      <c r="W58" s="2">
        <f>'Absolute HSE Data'!W58/(SUM('Absolute HSE Data'!$S58:$W58))</f>
        <v>0.16923076923076924</v>
      </c>
    </row>
    <row r="59" spans="1:23">
      <c r="A59" s="1">
        <v>56</v>
      </c>
      <c r="B59" s="1">
        <v>60</v>
      </c>
      <c r="C59" s="2">
        <f>'Absolute HSE Data'!C59/(SUM('Absolute HSE Data'!$C59:$G59))</f>
        <v>0.15873015873015872</v>
      </c>
      <c r="D59" s="2">
        <f>'Absolute HSE Data'!D59/(SUM('Absolute HSE Data'!$C59:$G59))</f>
        <v>0.23809523809523808</v>
      </c>
      <c r="E59" s="2">
        <f>'Absolute HSE Data'!E59/(SUM('Absolute HSE Data'!$C59:$G59))</f>
        <v>0.15873015873015872</v>
      </c>
      <c r="F59" s="2">
        <f>'Absolute HSE Data'!F59/(SUM('Absolute HSE Data'!$C59:$G59))</f>
        <v>0.22222222222222221</v>
      </c>
      <c r="G59" s="2">
        <f>'Absolute HSE Data'!G59/(SUM('Absolute HSE Data'!$C59:$G59))</f>
        <v>0.22222222222222221</v>
      </c>
      <c r="H59" s="2">
        <f>'Absolute HSE Data'!H59/(SUM('Absolute HSE Data'!$H59:$L59))</f>
        <v>0.2</v>
      </c>
      <c r="I59" s="2">
        <f>'Absolute HSE Data'!I59/(SUM('Absolute HSE Data'!$H59:$L59))</f>
        <v>0.2</v>
      </c>
      <c r="J59" s="2">
        <f>'Absolute HSE Data'!J59/(SUM('Absolute HSE Data'!$H59:$L59))</f>
        <v>0.2</v>
      </c>
      <c r="K59" s="2">
        <f>'Absolute HSE Data'!K59/(SUM('Absolute HSE Data'!$H59:$L59))</f>
        <v>0.32307692307692309</v>
      </c>
      <c r="L59" s="2">
        <f>'Absolute HSE Data'!L59/(SUM('Absolute HSE Data'!$H59:$L59))</f>
        <v>7.6923076923076927E-2</v>
      </c>
      <c r="N59" s="2">
        <f>'Absolute HSE Data'!N59/(SUM('Absolute HSE Data'!$N59:$R59))</f>
        <v>0.15873015873015872</v>
      </c>
      <c r="O59" s="2">
        <f>'Absolute HSE Data'!O59/(SUM('Absolute HSE Data'!$N59:$R59))</f>
        <v>0.12698412698412698</v>
      </c>
      <c r="P59" s="2">
        <f>'Absolute HSE Data'!P59/(SUM('Absolute HSE Data'!$N59:$R59))</f>
        <v>0.1111111111111111</v>
      </c>
      <c r="Q59" s="2">
        <f>'Absolute HSE Data'!Q59/(SUM('Absolute HSE Data'!$N59:$R59))</f>
        <v>0.34920634920634919</v>
      </c>
      <c r="R59" s="2">
        <f>'Absolute HSE Data'!R59/(SUM('Absolute HSE Data'!$N59:$R59))</f>
        <v>0.25396825396825395</v>
      </c>
      <c r="S59" s="2">
        <f>'Absolute HSE Data'!S59/(SUM('Absolute HSE Data'!$S59:$W59))</f>
        <v>0.2</v>
      </c>
      <c r="T59" s="2">
        <f>'Absolute HSE Data'!T59/(SUM('Absolute HSE Data'!$S59:$W59))</f>
        <v>6.1538461538461542E-2</v>
      </c>
      <c r="U59" s="2">
        <f>'Absolute HSE Data'!U59/(SUM('Absolute HSE Data'!$S59:$W59))</f>
        <v>9.2307692307692313E-2</v>
      </c>
      <c r="V59" s="2">
        <f>'Absolute HSE Data'!V59/(SUM('Absolute HSE Data'!$S59:$W59))</f>
        <v>0.52307692307692311</v>
      </c>
      <c r="W59" s="2">
        <f>'Absolute HSE Data'!W59/(SUM('Absolute HSE Data'!$S59:$W59))</f>
        <v>0.12307692307692308</v>
      </c>
    </row>
    <row r="60" spans="1:23">
      <c r="A60" s="1">
        <v>57</v>
      </c>
      <c r="B60" s="1">
        <v>61</v>
      </c>
      <c r="C60" s="2">
        <f>'Absolute HSE Data'!C60/(SUM('Absolute HSE Data'!$C60:$G60))</f>
        <v>6.6666666666666666E-2</v>
      </c>
      <c r="D60" s="2">
        <f>'Absolute HSE Data'!D60/(SUM('Absolute HSE Data'!$C60:$G60))</f>
        <v>0.26666666666666666</v>
      </c>
      <c r="E60" s="2">
        <f>'Absolute HSE Data'!E60/(SUM('Absolute HSE Data'!$C60:$G60))</f>
        <v>0.17777777777777778</v>
      </c>
      <c r="F60" s="2">
        <f>'Absolute HSE Data'!F60/(SUM('Absolute HSE Data'!$C60:$G60))</f>
        <v>0.22222222222222221</v>
      </c>
      <c r="G60" s="2">
        <f>'Absolute HSE Data'!G60/(SUM('Absolute HSE Data'!$C60:$G60))</f>
        <v>0.26666666666666666</v>
      </c>
      <c r="H60" s="2">
        <f>'Absolute HSE Data'!H60/(SUM('Absolute HSE Data'!$H60:$L60))</f>
        <v>9.45945945945946E-2</v>
      </c>
      <c r="I60" s="2">
        <f>'Absolute HSE Data'!I60/(SUM('Absolute HSE Data'!$H60:$L60))</f>
        <v>0.24324324324324326</v>
      </c>
      <c r="J60" s="2">
        <f>'Absolute HSE Data'!J60/(SUM('Absolute HSE Data'!$H60:$L60))</f>
        <v>0.36486486486486486</v>
      </c>
      <c r="K60" s="2">
        <f>'Absolute HSE Data'!K60/(SUM('Absolute HSE Data'!$H60:$L60))</f>
        <v>0.16216216216216217</v>
      </c>
      <c r="L60" s="2">
        <f>'Absolute HSE Data'!L60/(SUM('Absolute HSE Data'!$H60:$L60))</f>
        <v>0.13513513513513514</v>
      </c>
      <c r="N60" s="2">
        <f>'Absolute HSE Data'!N60/(SUM('Absolute HSE Data'!$N60:$R60))</f>
        <v>6.6666666666666666E-2</v>
      </c>
      <c r="O60" s="2">
        <f>'Absolute HSE Data'!O60/(SUM('Absolute HSE Data'!$N60:$R60))</f>
        <v>0.13333333333333333</v>
      </c>
      <c r="P60" s="2">
        <f>'Absolute HSE Data'!P60/(SUM('Absolute HSE Data'!$N60:$R60))</f>
        <v>0.1111111111111111</v>
      </c>
      <c r="Q60" s="2">
        <f>'Absolute HSE Data'!Q60/(SUM('Absolute HSE Data'!$N60:$R60))</f>
        <v>0.31111111111111112</v>
      </c>
      <c r="R60" s="2">
        <f>'Absolute HSE Data'!R60/(SUM('Absolute HSE Data'!$N60:$R60))</f>
        <v>0.37777777777777777</v>
      </c>
      <c r="S60" s="2">
        <f>'Absolute HSE Data'!S60/(SUM('Absolute HSE Data'!$S60:$W60))</f>
        <v>9.45945945945946E-2</v>
      </c>
      <c r="T60" s="2">
        <f>'Absolute HSE Data'!T60/(SUM('Absolute HSE Data'!$S60:$W60))</f>
        <v>5.4054054054054057E-2</v>
      </c>
      <c r="U60" s="2">
        <f>'Absolute HSE Data'!U60/(SUM('Absolute HSE Data'!$S60:$W60))</f>
        <v>0.16216216216216217</v>
      </c>
      <c r="V60" s="2">
        <f>'Absolute HSE Data'!V60/(SUM('Absolute HSE Data'!$S60:$W60))</f>
        <v>0.54054054054054057</v>
      </c>
      <c r="W60" s="2">
        <f>'Absolute HSE Data'!W60/(SUM('Absolute HSE Data'!$S60:$W60))</f>
        <v>0.14864864864864866</v>
      </c>
    </row>
    <row r="61" spans="1:23">
      <c r="A61" s="1">
        <v>58</v>
      </c>
      <c r="B61" s="1">
        <v>62</v>
      </c>
      <c r="C61" s="2">
        <f>'Absolute HSE Data'!C61/(SUM('Absolute HSE Data'!$C61:$G61))</f>
        <v>0.140625</v>
      </c>
      <c r="D61" s="2">
        <f>'Absolute HSE Data'!D61/(SUM('Absolute HSE Data'!$C61:$G61))</f>
        <v>0.171875</v>
      </c>
      <c r="E61" s="2">
        <f>'Absolute HSE Data'!E61/(SUM('Absolute HSE Data'!$C61:$G61))</f>
        <v>0.234375</v>
      </c>
      <c r="F61" s="2">
        <f>'Absolute HSE Data'!F61/(SUM('Absolute HSE Data'!$C61:$G61))</f>
        <v>0.234375</v>
      </c>
      <c r="G61" s="2">
        <f>'Absolute HSE Data'!G61/(SUM('Absolute HSE Data'!$C61:$G61))</f>
        <v>0.21875</v>
      </c>
      <c r="H61" s="2">
        <f>'Absolute HSE Data'!H61/(SUM('Absolute HSE Data'!$H61:$L61))</f>
        <v>0.16176470588235295</v>
      </c>
      <c r="I61" s="2">
        <f>'Absolute HSE Data'!I61/(SUM('Absolute HSE Data'!$H61:$L61))</f>
        <v>0.26470588235294118</v>
      </c>
      <c r="J61" s="2">
        <f>'Absolute HSE Data'!J61/(SUM('Absolute HSE Data'!$H61:$L61))</f>
        <v>0.25</v>
      </c>
      <c r="K61" s="2">
        <f>'Absolute HSE Data'!K61/(SUM('Absolute HSE Data'!$H61:$L61))</f>
        <v>0.19117647058823528</v>
      </c>
      <c r="L61" s="2">
        <f>'Absolute HSE Data'!L61/(SUM('Absolute HSE Data'!$H61:$L61))</f>
        <v>0.13235294117647059</v>
      </c>
      <c r="N61" s="2">
        <f>'Absolute HSE Data'!N61/(SUM('Absolute HSE Data'!$N61:$R61))</f>
        <v>0.140625</v>
      </c>
      <c r="O61" s="2">
        <f>'Absolute HSE Data'!O61/(SUM('Absolute HSE Data'!$N61:$R61))</f>
        <v>7.8125E-2</v>
      </c>
      <c r="P61" s="2">
        <f>'Absolute HSE Data'!P61/(SUM('Absolute HSE Data'!$N61:$R61))</f>
        <v>6.25E-2</v>
      </c>
      <c r="Q61" s="2">
        <f>'Absolute HSE Data'!Q61/(SUM('Absolute HSE Data'!$N61:$R61))</f>
        <v>0.453125</v>
      </c>
      <c r="R61" s="2">
        <f>'Absolute HSE Data'!R61/(SUM('Absolute HSE Data'!$N61:$R61))</f>
        <v>0.265625</v>
      </c>
      <c r="S61" s="2">
        <f>'Absolute HSE Data'!S61/(SUM('Absolute HSE Data'!$S61:$W61))</f>
        <v>0.16176470588235295</v>
      </c>
      <c r="T61" s="2">
        <f>'Absolute HSE Data'!T61/(SUM('Absolute HSE Data'!$S61:$W61))</f>
        <v>0.13235294117647059</v>
      </c>
      <c r="U61" s="2">
        <f>'Absolute HSE Data'!U61/(SUM('Absolute HSE Data'!$S61:$W61))</f>
        <v>0.10294117647058823</v>
      </c>
      <c r="V61" s="2">
        <f>'Absolute HSE Data'!V61/(SUM('Absolute HSE Data'!$S61:$W61))</f>
        <v>0.41176470588235292</v>
      </c>
      <c r="W61" s="2">
        <f>'Absolute HSE Data'!W61/(SUM('Absolute HSE Data'!$S61:$W61))</f>
        <v>0.19117647058823528</v>
      </c>
    </row>
    <row r="62" spans="1:23">
      <c r="A62" s="1">
        <v>59</v>
      </c>
      <c r="B62" s="1">
        <v>63</v>
      </c>
      <c r="C62" s="2">
        <f>'Absolute HSE Data'!C62/(SUM('Absolute HSE Data'!$C62:$G62))</f>
        <v>0.23076923076923078</v>
      </c>
      <c r="D62" s="2">
        <f>'Absolute HSE Data'!D62/(SUM('Absolute HSE Data'!$C62:$G62))</f>
        <v>0.29230769230769232</v>
      </c>
      <c r="E62" s="2">
        <f>'Absolute HSE Data'!E62/(SUM('Absolute HSE Data'!$C62:$G62))</f>
        <v>0.15384615384615385</v>
      </c>
      <c r="F62" s="2">
        <f>'Absolute HSE Data'!F62/(SUM('Absolute HSE Data'!$C62:$G62))</f>
        <v>0.16923076923076924</v>
      </c>
      <c r="G62" s="2">
        <f>'Absolute HSE Data'!G62/(SUM('Absolute HSE Data'!$C62:$G62))</f>
        <v>0.15384615384615385</v>
      </c>
      <c r="H62" s="2">
        <f>'Absolute HSE Data'!H62/(SUM('Absolute HSE Data'!$H62:$L62))</f>
        <v>0.1875</v>
      </c>
      <c r="I62" s="2">
        <f>'Absolute HSE Data'!I62/(SUM('Absolute HSE Data'!$H62:$L62))</f>
        <v>0.35</v>
      </c>
      <c r="J62" s="2">
        <f>'Absolute HSE Data'!J62/(SUM('Absolute HSE Data'!$H62:$L62))</f>
        <v>0.27500000000000002</v>
      </c>
      <c r="K62" s="2">
        <f>'Absolute HSE Data'!K62/(SUM('Absolute HSE Data'!$H62:$L62))</f>
        <v>0.15</v>
      </c>
      <c r="L62" s="2">
        <f>'Absolute HSE Data'!L62/(SUM('Absolute HSE Data'!$H62:$L62))</f>
        <v>3.7499999999999999E-2</v>
      </c>
      <c r="N62" s="2">
        <f>'Absolute HSE Data'!N62/(SUM('Absolute HSE Data'!$N62:$R62))</f>
        <v>0.23076923076923078</v>
      </c>
      <c r="O62" s="2">
        <f>'Absolute HSE Data'!O62/(SUM('Absolute HSE Data'!$N62:$R62))</f>
        <v>6.1538461538461542E-2</v>
      </c>
      <c r="P62" s="2">
        <f>'Absolute HSE Data'!P62/(SUM('Absolute HSE Data'!$N62:$R62))</f>
        <v>0.12307692307692308</v>
      </c>
      <c r="Q62" s="2">
        <f>'Absolute HSE Data'!Q62/(SUM('Absolute HSE Data'!$N62:$R62))</f>
        <v>0.43076923076923079</v>
      </c>
      <c r="R62" s="2">
        <f>'Absolute HSE Data'!R62/(SUM('Absolute HSE Data'!$N62:$R62))</f>
        <v>0.15384615384615385</v>
      </c>
      <c r="S62" s="2">
        <f>'Absolute HSE Data'!S62/(SUM('Absolute HSE Data'!$S62:$W62))</f>
        <v>0.1875</v>
      </c>
      <c r="T62" s="2">
        <f>'Absolute HSE Data'!T62/(SUM('Absolute HSE Data'!$S62:$W62))</f>
        <v>0.125</v>
      </c>
      <c r="U62" s="2">
        <f>'Absolute HSE Data'!U62/(SUM('Absolute HSE Data'!$S62:$W62))</f>
        <v>0.17499999999999999</v>
      </c>
      <c r="V62" s="2">
        <f>'Absolute HSE Data'!V62/(SUM('Absolute HSE Data'!$S62:$W62))</f>
        <v>0.4375</v>
      </c>
      <c r="W62" s="2">
        <f>'Absolute HSE Data'!W62/(SUM('Absolute HSE Data'!$S62:$W62))</f>
        <v>7.4999999999999997E-2</v>
      </c>
    </row>
    <row r="63" spans="1:23">
      <c r="A63" s="1">
        <v>60</v>
      </c>
      <c r="B63" s="1">
        <v>64</v>
      </c>
      <c r="C63" s="2">
        <f>'Absolute HSE Data'!C63/(SUM('Absolute HSE Data'!$C63:$G63))</f>
        <v>0.21212121212121213</v>
      </c>
      <c r="D63" s="2">
        <f>'Absolute HSE Data'!D63/(SUM('Absolute HSE Data'!$C63:$G63))</f>
        <v>0.24242424242424243</v>
      </c>
      <c r="E63" s="2">
        <f>'Absolute HSE Data'!E63/(SUM('Absolute HSE Data'!$C63:$G63))</f>
        <v>0.15151515151515152</v>
      </c>
      <c r="F63" s="2">
        <f>'Absolute HSE Data'!F63/(SUM('Absolute HSE Data'!$C63:$G63))</f>
        <v>0.16666666666666666</v>
      </c>
      <c r="G63" s="2">
        <f>'Absolute HSE Data'!G63/(SUM('Absolute HSE Data'!$C63:$G63))</f>
        <v>0.22727272727272727</v>
      </c>
      <c r="H63" s="2">
        <f>'Absolute HSE Data'!H63/(SUM('Absolute HSE Data'!$H63:$L63))</f>
        <v>0.1875</v>
      </c>
      <c r="I63" s="2">
        <f>'Absolute HSE Data'!I63/(SUM('Absolute HSE Data'!$H63:$L63))</f>
        <v>0.359375</v>
      </c>
      <c r="J63" s="2">
        <f>'Absolute HSE Data'!J63/(SUM('Absolute HSE Data'!$H63:$L63))</f>
        <v>0.265625</v>
      </c>
      <c r="K63" s="2">
        <f>'Absolute HSE Data'!K63/(SUM('Absolute HSE Data'!$H63:$L63))</f>
        <v>0.140625</v>
      </c>
      <c r="L63" s="2">
        <f>'Absolute HSE Data'!L63/(SUM('Absolute HSE Data'!$H63:$L63))</f>
        <v>4.6875E-2</v>
      </c>
      <c r="N63" s="2">
        <f>'Absolute HSE Data'!N63/(SUM('Absolute HSE Data'!$N63:$R63))</f>
        <v>0.21212121212121213</v>
      </c>
      <c r="O63" s="2">
        <f>'Absolute HSE Data'!O63/(SUM('Absolute HSE Data'!$N63:$R63))</f>
        <v>7.575757575757576E-2</v>
      </c>
      <c r="P63" s="2">
        <f>'Absolute HSE Data'!P63/(SUM('Absolute HSE Data'!$N63:$R63))</f>
        <v>0.12121212121212122</v>
      </c>
      <c r="Q63" s="2">
        <f>'Absolute HSE Data'!Q63/(SUM('Absolute HSE Data'!$N63:$R63))</f>
        <v>0.33333333333333331</v>
      </c>
      <c r="R63" s="2">
        <f>'Absolute HSE Data'!R63/(SUM('Absolute HSE Data'!$N63:$R63))</f>
        <v>0.25757575757575757</v>
      </c>
      <c r="S63" s="2">
        <f>'Absolute HSE Data'!S63/(SUM('Absolute HSE Data'!$S63:$W63))</f>
        <v>0.1875</v>
      </c>
      <c r="T63" s="2">
        <f>'Absolute HSE Data'!T63/(SUM('Absolute HSE Data'!$S63:$W63))</f>
        <v>0.140625</v>
      </c>
      <c r="U63" s="2">
        <f>'Absolute HSE Data'!U63/(SUM('Absolute HSE Data'!$S63:$W63))</f>
        <v>0.140625</v>
      </c>
      <c r="V63" s="2">
        <f>'Absolute HSE Data'!V63/(SUM('Absolute HSE Data'!$S63:$W63))</f>
        <v>0.46875</v>
      </c>
      <c r="W63" s="2">
        <f>'Absolute HSE Data'!W63/(SUM('Absolute HSE Data'!$S63:$W63))</f>
        <v>6.25E-2</v>
      </c>
    </row>
    <row r="64" spans="1:23">
      <c r="A64" s="1">
        <v>61</v>
      </c>
      <c r="B64" s="1">
        <v>65</v>
      </c>
      <c r="C64" s="2">
        <f>'Absolute HSE Data'!C64/(SUM('Absolute HSE Data'!$C64:$G64))</f>
        <v>0.15053763440860216</v>
      </c>
      <c r="D64" s="2">
        <f>'Absolute HSE Data'!D64/(SUM('Absolute HSE Data'!$C64:$G64))</f>
        <v>0.24731182795698925</v>
      </c>
      <c r="E64" s="2">
        <f>'Absolute HSE Data'!E64/(SUM('Absolute HSE Data'!$C64:$G64))</f>
        <v>0.21505376344086022</v>
      </c>
      <c r="F64" s="2">
        <f>'Absolute HSE Data'!F64/(SUM('Absolute HSE Data'!$C64:$G64))</f>
        <v>0.19354838709677419</v>
      </c>
      <c r="G64" s="2">
        <f>'Absolute HSE Data'!G64/(SUM('Absolute HSE Data'!$C64:$G64))</f>
        <v>0.19354838709677419</v>
      </c>
      <c r="H64" s="2">
        <f>'Absolute HSE Data'!H64/(SUM('Absolute HSE Data'!$H64:$L64))</f>
        <v>0.19767441860465115</v>
      </c>
      <c r="I64" s="2">
        <f>'Absolute HSE Data'!I64/(SUM('Absolute HSE Data'!$H64:$L64))</f>
        <v>0.31395348837209303</v>
      </c>
      <c r="J64" s="2">
        <f>'Absolute HSE Data'!J64/(SUM('Absolute HSE Data'!$H64:$L64))</f>
        <v>0.23255813953488372</v>
      </c>
      <c r="K64" s="2">
        <f>'Absolute HSE Data'!K64/(SUM('Absolute HSE Data'!$H64:$L64))</f>
        <v>0.15116279069767441</v>
      </c>
      <c r="L64" s="2">
        <f>'Absolute HSE Data'!L64/(SUM('Absolute HSE Data'!$H64:$L64))</f>
        <v>0.10465116279069768</v>
      </c>
      <c r="N64" s="2">
        <f>'Absolute HSE Data'!N64/(SUM('Absolute HSE Data'!$N64:$R64))</f>
        <v>0.15053763440860216</v>
      </c>
      <c r="O64" s="2">
        <f>'Absolute HSE Data'!O64/(SUM('Absolute HSE Data'!$N64:$R64))</f>
        <v>8.6021505376344093E-2</v>
      </c>
      <c r="P64" s="2">
        <f>'Absolute HSE Data'!P64/(SUM('Absolute HSE Data'!$N64:$R64))</f>
        <v>0.12903225806451613</v>
      </c>
      <c r="Q64" s="2">
        <f>'Absolute HSE Data'!Q64/(SUM('Absolute HSE Data'!$N64:$R64))</f>
        <v>0.39784946236559138</v>
      </c>
      <c r="R64" s="2">
        <f>'Absolute HSE Data'!R64/(SUM('Absolute HSE Data'!$N64:$R64))</f>
        <v>0.23655913978494625</v>
      </c>
      <c r="S64" s="2">
        <f>'Absolute HSE Data'!S64/(SUM('Absolute HSE Data'!$S64:$W64))</f>
        <v>0.19767441860465115</v>
      </c>
      <c r="T64" s="2">
        <f>'Absolute HSE Data'!T64/(SUM('Absolute HSE Data'!$S64:$W64))</f>
        <v>0.10465116279069768</v>
      </c>
      <c r="U64" s="2">
        <f>'Absolute HSE Data'!U64/(SUM('Absolute HSE Data'!$S64:$W64))</f>
        <v>0.1744186046511628</v>
      </c>
      <c r="V64" s="2">
        <f>'Absolute HSE Data'!V64/(SUM('Absolute HSE Data'!$S64:$W64))</f>
        <v>0.40697674418604651</v>
      </c>
      <c r="W64" s="2">
        <f>'Absolute HSE Data'!W64/(SUM('Absolute HSE Data'!$S64:$W64))</f>
        <v>0.11627906976744186</v>
      </c>
    </row>
    <row r="65" spans="1:23">
      <c r="A65" s="1">
        <v>62</v>
      </c>
      <c r="B65" s="1">
        <v>66</v>
      </c>
      <c r="C65" s="2">
        <f>'Absolute HSE Data'!C65/(SUM('Absolute HSE Data'!$C65:$G65))</f>
        <v>0.20895522388059701</v>
      </c>
      <c r="D65" s="2">
        <f>'Absolute HSE Data'!D65/(SUM('Absolute HSE Data'!$C65:$G65))</f>
        <v>0.26865671641791045</v>
      </c>
      <c r="E65" s="2">
        <f>'Absolute HSE Data'!E65/(SUM('Absolute HSE Data'!$C65:$G65))</f>
        <v>0.2537313432835821</v>
      </c>
      <c r="F65" s="2">
        <f>'Absolute HSE Data'!F65/(SUM('Absolute HSE Data'!$C65:$G65))</f>
        <v>0.13432835820895522</v>
      </c>
      <c r="G65" s="2">
        <f>'Absolute HSE Data'!G65/(SUM('Absolute HSE Data'!$C65:$G65))</f>
        <v>0.13432835820895522</v>
      </c>
      <c r="H65" s="2">
        <f>'Absolute HSE Data'!H65/(SUM('Absolute HSE Data'!$H65:$L65))</f>
        <v>0.26984126984126983</v>
      </c>
      <c r="I65" s="2">
        <f>'Absolute HSE Data'!I65/(SUM('Absolute HSE Data'!$H65:$L65))</f>
        <v>0.33333333333333331</v>
      </c>
      <c r="J65" s="2">
        <f>'Absolute HSE Data'!J65/(SUM('Absolute HSE Data'!$H65:$L65))</f>
        <v>0.20634920634920634</v>
      </c>
      <c r="K65" s="2">
        <f>'Absolute HSE Data'!K65/(SUM('Absolute HSE Data'!$H65:$L65))</f>
        <v>0.12698412698412698</v>
      </c>
      <c r="L65" s="2">
        <f>'Absolute HSE Data'!L65/(SUM('Absolute HSE Data'!$H65:$L65))</f>
        <v>6.3492063492063489E-2</v>
      </c>
      <c r="N65" s="2">
        <f>'Absolute HSE Data'!N65/(SUM('Absolute HSE Data'!$N65:$R65))</f>
        <v>0.20895522388059701</v>
      </c>
      <c r="O65" s="2">
        <f>'Absolute HSE Data'!O65/(SUM('Absolute HSE Data'!$N65:$R65))</f>
        <v>0.14925373134328357</v>
      </c>
      <c r="P65" s="2">
        <f>'Absolute HSE Data'!P65/(SUM('Absolute HSE Data'!$N65:$R65))</f>
        <v>0.1044776119402985</v>
      </c>
      <c r="Q65" s="2">
        <f>'Absolute HSE Data'!Q65/(SUM('Absolute HSE Data'!$N65:$R65))</f>
        <v>0.37313432835820898</v>
      </c>
      <c r="R65" s="2">
        <f>'Absolute HSE Data'!R65/(SUM('Absolute HSE Data'!$N65:$R65))</f>
        <v>0.16417910447761194</v>
      </c>
      <c r="S65" s="2">
        <f>'Absolute HSE Data'!S65/(SUM('Absolute HSE Data'!$S65:$W65))</f>
        <v>0.26984126984126983</v>
      </c>
      <c r="T65" s="2">
        <f>'Absolute HSE Data'!T65/(SUM('Absolute HSE Data'!$S65:$W65))</f>
        <v>0.12698412698412698</v>
      </c>
      <c r="U65" s="2">
        <f>'Absolute HSE Data'!U65/(SUM('Absolute HSE Data'!$S65:$W65))</f>
        <v>0.19047619047619047</v>
      </c>
      <c r="V65" s="2">
        <f>'Absolute HSE Data'!V65/(SUM('Absolute HSE Data'!$S65:$W65))</f>
        <v>0.33333333333333331</v>
      </c>
      <c r="W65" s="2">
        <f>'Absolute HSE Data'!W65/(SUM('Absolute HSE Data'!$S65:$W65))</f>
        <v>7.9365079365079361E-2</v>
      </c>
    </row>
    <row r="66" spans="1:23">
      <c r="A66" s="1">
        <v>63</v>
      </c>
      <c r="B66" s="1">
        <v>67</v>
      </c>
      <c r="C66" s="2">
        <f>'Absolute HSE Data'!C66/(SUM('Absolute HSE Data'!$C66:$G66))</f>
        <v>0.23529411764705882</v>
      </c>
      <c r="D66" s="2">
        <f>'Absolute HSE Data'!D66/(SUM('Absolute HSE Data'!$C66:$G66))</f>
        <v>0.3235294117647059</v>
      </c>
      <c r="E66" s="2">
        <f>'Absolute HSE Data'!E66/(SUM('Absolute HSE Data'!$C66:$G66))</f>
        <v>0.23529411764705882</v>
      </c>
      <c r="F66" s="2">
        <f>'Absolute HSE Data'!F66/(SUM('Absolute HSE Data'!$C66:$G66))</f>
        <v>0.14705882352941177</v>
      </c>
      <c r="G66" s="2">
        <f>'Absolute HSE Data'!G66/(SUM('Absolute HSE Data'!$C66:$G66))</f>
        <v>5.8823529411764705E-2</v>
      </c>
      <c r="H66" s="2">
        <f>'Absolute HSE Data'!H66/(SUM('Absolute HSE Data'!$H66:$L66))</f>
        <v>0.19354838709677419</v>
      </c>
      <c r="I66" s="2">
        <f>'Absolute HSE Data'!I66/(SUM('Absolute HSE Data'!$H66:$L66))</f>
        <v>0.33870967741935482</v>
      </c>
      <c r="J66" s="2">
        <f>'Absolute HSE Data'!J66/(SUM('Absolute HSE Data'!$H66:$L66))</f>
        <v>0.27419354838709675</v>
      </c>
      <c r="K66" s="2">
        <f>'Absolute HSE Data'!K66/(SUM('Absolute HSE Data'!$H66:$L66))</f>
        <v>8.0645161290322578E-2</v>
      </c>
      <c r="L66" s="2">
        <f>'Absolute HSE Data'!L66/(SUM('Absolute HSE Data'!$H66:$L66))</f>
        <v>0.11290322580645161</v>
      </c>
      <c r="N66" s="2">
        <f>'Absolute HSE Data'!N66/(SUM('Absolute HSE Data'!$N66:$R66))</f>
        <v>0.23529411764705882</v>
      </c>
      <c r="O66" s="2">
        <f>'Absolute HSE Data'!O66/(SUM('Absolute HSE Data'!$N66:$R66))</f>
        <v>0.11764705882352941</v>
      </c>
      <c r="P66" s="2">
        <f>'Absolute HSE Data'!P66/(SUM('Absolute HSE Data'!$N66:$R66))</f>
        <v>0.19117647058823528</v>
      </c>
      <c r="Q66" s="2">
        <f>'Absolute HSE Data'!Q66/(SUM('Absolute HSE Data'!$N66:$R66))</f>
        <v>0.38235294117647056</v>
      </c>
      <c r="R66" s="2">
        <f>'Absolute HSE Data'!R66/(SUM('Absolute HSE Data'!$N66:$R66))</f>
        <v>7.3529411764705885E-2</v>
      </c>
      <c r="S66" s="2">
        <f>'Absolute HSE Data'!S66/(SUM('Absolute HSE Data'!$S66:$W66))</f>
        <v>0.19354838709677419</v>
      </c>
      <c r="T66" s="2">
        <f>'Absolute HSE Data'!T66/(SUM('Absolute HSE Data'!$S66:$W66))</f>
        <v>0.16129032258064516</v>
      </c>
      <c r="U66" s="2">
        <f>'Absolute HSE Data'!U66/(SUM('Absolute HSE Data'!$S66:$W66))</f>
        <v>0.12903225806451613</v>
      </c>
      <c r="V66" s="2">
        <f>'Absolute HSE Data'!V66/(SUM('Absolute HSE Data'!$S66:$W66))</f>
        <v>0.35483870967741937</v>
      </c>
      <c r="W66" s="2">
        <f>'Absolute HSE Data'!W66/(SUM('Absolute HSE Data'!$S66:$W66))</f>
        <v>0.16129032258064516</v>
      </c>
    </row>
    <row r="67" spans="1:23">
      <c r="A67" s="1">
        <v>64</v>
      </c>
      <c r="B67" s="1">
        <v>68</v>
      </c>
      <c r="C67" s="2">
        <f>'Absolute HSE Data'!C67/(SUM('Absolute HSE Data'!$C67:$G67))</f>
        <v>0.23076923076923078</v>
      </c>
      <c r="D67" s="2">
        <f>'Absolute HSE Data'!D67/(SUM('Absolute HSE Data'!$C67:$G67))</f>
        <v>0.34615384615384615</v>
      </c>
      <c r="E67" s="2">
        <f>'Absolute HSE Data'!E67/(SUM('Absolute HSE Data'!$C67:$G67))</f>
        <v>0.21153846153846154</v>
      </c>
      <c r="F67" s="2">
        <f>'Absolute HSE Data'!F67/(SUM('Absolute HSE Data'!$C67:$G67))</f>
        <v>0.11538461538461539</v>
      </c>
      <c r="G67" s="2">
        <f>'Absolute HSE Data'!G67/(SUM('Absolute HSE Data'!$C67:$G67))</f>
        <v>9.6153846153846159E-2</v>
      </c>
      <c r="H67" s="2">
        <f>'Absolute HSE Data'!H67/(SUM('Absolute HSE Data'!$H67:$L67))</f>
        <v>0.26984126984126983</v>
      </c>
      <c r="I67" s="2">
        <f>'Absolute HSE Data'!I67/(SUM('Absolute HSE Data'!$H67:$L67))</f>
        <v>0.30158730158730157</v>
      </c>
      <c r="J67" s="2">
        <f>'Absolute HSE Data'!J67/(SUM('Absolute HSE Data'!$H67:$L67))</f>
        <v>0.26984126984126983</v>
      </c>
      <c r="K67" s="2">
        <f>'Absolute HSE Data'!K67/(SUM('Absolute HSE Data'!$H67:$L67))</f>
        <v>4.7619047619047616E-2</v>
      </c>
      <c r="L67" s="2">
        <f>'Absolute HSE Data'!L67/(SUM('Absolute HSE Data'!$H67:$L67))</f>
        <v>0.1111111111111111</v>
      </c>
      <c r="N67" s="2">
        <f>'Absolute HSE Data'!N67/(SUM('Absolute HSE Data'!$N67:$R67))</f>
        <v>0.23076923076923078</v>
      </c>
      <c r="O67" s="2">
        <f>'Absolute HSE Data'!O67/(SUM('Absolute HSE Data'!$N67:$R67))</f>
        <v>0.13461538461538461</v>
      </c>
      <c r="P67" s="2">
        <f>'Absolute HSE Data'!P67/(SUM('Absolute HSE Data'!$N67:$R67))</f>
        <v>0.19230769230769232</v>
      </c>
      <c r="Q67" s="2">
        <f>'Absolute HSE Data'!Q67/(SUM('Absolute HSE Data'!$N67:$R67))</f>
        <v>0.34615384615384615</v>
      </c>
      <c r="R67" s="2">
        <f>'Absolute HSE Data'!R67/(SUM('Absolute HSE Data'!$N67:$R67))</f>
        <v>9.6153846153846159E-2</v>
      </c>
      <c r="S67" s="2">
        <f>'Absolute HSE Data'!S67/(SUM('Absolute HSE Data'!$S67:$W67))</f>
        <v>0.26984126984126983</v>
      </c>
      <c r="T67" s="2">
        <f>'Absolute HSE Data'!T67/(SUM('Absolute HSE Data'!$S67:$W67))</f>
        <v>0.14285714285714285</v>
      </c>
      <c r="U67" s="2">
        <f>'Absolute HSE Data'!U67/(SUM('Absolute HSE Data'!$S67:$W67))</f>
        <v>0.14285714285714285</v>
      </c>
      <c r="V67" s="2">
        <f>'Absolute HSE Data'!V67/(SUM('Absolute HSE Data'!$S67:$W67))</f>
        <v>0.33333333333333331</v>
      </c>
      <c r="W67" s="2">
        <f>'Absolute HSE Data'!W67/(SUM('Absolute HSE Data'!$S67:$W67))</f>
        <v>0.1111111111111111</v>
      </c>
    </row>
    <row r="68" spans="1:23">
      <c r="A68" s="1">
        <v>65</v>
      </c>
      <c r="B68" s="1">
        <v>69</v>
      </c>
      <c r="C68" s="2">
        <f>'Absolute HSE Data'!C68/(SUM('Absolute HSE Data'!$C68:$G68))</f>
        <v>0.21311475409836064</v>
      </c>
      <c r="D68" s="2">
        <f>'Absolute HSE Data'!D68/(SUM('Absolute HSE Data'!$C68:$G68))</f>
        <v>0.34426229508196721</v>
      </c>
      <c r="E68" s="2">
        <f>'Absolute HSE Data'!E68/(SUM('Absolute HSE Data'!$C68:$G68))</f>
        <v>0.16393442622950818</v>
      </c>
      <c r="F68" s="2">
        <f>'Absolute HSE Data'!F68/(SUM('Absolute HSE Data'!$C68:$G68))</f>
        <v>0.14754098360655737</v>
      </c>
      <c r="G68" s="2">
        <f>'Absolute HSE Data'!G68/(SUM('Absolute HSE Data'!$C68:$G68))</f>
        <v>0.13114754098360656</v>
      </c>
      <c r="H68" s="2">
        <f>'Absolute HSE Data'!H68/(SUM('Absolute HSE Data'!$H68:$L68))</f>
        <v>0.16949152542372881</v>
      </c>
      <c r="I68" s="2">
        <f>'Absolute HSE Data'!I68/(SUM('Absolute HSE Data'!$H68:$L68))</f>
        <v>0.40677966101694918</v>
      </c>
      <c r="J68" s="2">
        <f>'Absolute HSE Data'!J68/(SUM('Absolute HSE Data'!$H68:$L68))</f>
        <v>0.22033898305084745</v>
      </c>
      <c r="K68" s="2">
        <f>'Absolute HSE Data'!K68/(SUM('Absolute HSE Data'!$H68:$L68))</f>
        <v>0.16949152542372881</v>
      </c>
      <c r="L68" s="2">
        <f>'Absolute HSE Data'!L68/(SUM('Absolute HSE Data'!$H68:$L68))</f>
        <v>3.3898305084745763E-2</v>
      </c>
      <c r="N68" s="2">
        <f>'Absolute HSE Data'!N68/(SUM('Absolute HSE Data'!$N68:$R68))</f>
        <v>0.21311475409836064</v>
      </c>
      <c r="O68" s="2">
        <f>'Absolute HSE Data'!O68/(SUM('Absolute HSE Data'!$N68:$R68))</f>
        <v>0.16393442622950818</v>
      </c>
      <c r="P68" s="2">
        <f>'Absolute HSE Data'!P68/(SUM('Absolute HSE Data'!$N68:$R68))</f>
        <v>0.11475409836065574</v>
      </c>
      <c r="Q68" s="2">
        <f>'Absolute HSE Data'!Q68/(SUM('Absolute HSE Data'!$N68:$R68))</f>
        <v>0.34426229508196721</v>
      </c>
      <c r="R68" s="2">
        <f>'Absolute HSE Data'!R68/(SUM('Absolute HSE Data'!$N68:$R68))</f>
        <v>0.16393442622950818</v>
      </c>
      <c r="S68" s="2">
        <f>'Absolute HSE Data'!S68/(SUM('Absolute HSE Data'!$S68:$W68))</f>
        <v>0.16949152542372881</v>
      </c>
      <c r="T68" s="2">
        <f>'Absolute HSE Data'!T68/(SUM('Absolute HSE Data'!$S68:$W68))</f>
        <v>0.13559322033898305</v>
      </c>
      <c r="U68" s="2">
        <f>'Absolute HSE Data'!U68/(SUM('Absolute HSE Data'!$S68:$W68))</f>
        <v>0.16949152542372881</v>
      </c>
      <c r="V68" s="2">
        <f>'Absolute HSE Data'!V68/(SUM('Absolute HSE Data'!$S68:$W68))</f>
        <v>0.47457627118644069</v>
      </c>
      <c r="W68" s="2">
        <f>'Absolute HSE Data'!W68/(SUM('Absolute HSE Data'!$S68:$W68))</f>
        <v>5.0847457627118647E-2</v>
      </c>
    </row>
    <row r="69" spans="1:23">
      <c r="A69" s="1">
        <v>66</v>
      </c>
      <c r="B69" s="1">
        <v>70</v>
      </c>
      <c r="C69" s="2">
        <f>'Absolute HSE Data'!C69/(SUM('Absolute HSE Data'!$C69:$G69))</f>
        <v>0.30612244897959184</v>
      </c>
      <c r="D69" s="2">
        <f>'Absolute HSE Data'!D69/(SUM('Absolute HSE Data'!$C69:$G69))</f>
        <v>0.30612244897959184</v>
      </c>
      <c r="E69" s="2">
        <f>'Absolute HSE Data'!E69/(SUM('Absolute HSE Data'!$C69:$G69))</f>
        <v>0.12244897959183673</v>
      </c>
      <c r="F69" s="2">
        <f>'Absolute HSE Data'!F69/(SUM('Absolute HSE Data'!$C69:$G69))</f>
        <v>0.14285714285714285</v>
      </c>
      <c r="G69" s="2">
        <f>'Absolute HSE Data'!G69/(SUM('Absolute HSE Data'!$C69:$G69))</f>
        <v>0.12244897959183673</v>
      </c>
      <c r="H69" s="2">
        <f>'Absolute HSE Data'!H69/(SUM('Absolute HSE Data'!$H69:$L69))</f>
        <v>0.28767123287671231</v>
      </c>
      <c r="I69" s="2">
        <f>'Absolute HSE Data'!I69/(SUM('Absolute HSE Data'!$H69:$L69))</f>
        <v>0.53424657534246578</v>
      </c>
      <c r="J69" s="2">
        <f>'Absolute HSE Data'!J69/(SUM('Absolute HSE Data'!$H69:$L69))</f>
        <v>0.15068493150684931</v>
      </c>
      <c r="K69" s="2">
        <f>'Absolute HSE Data'!K69/(SUM('Absolute HSE Data'!$H69:$L69))</f>
        <v>1.3698630136986301E-2</v>
      </c>
      <c r="L69" s="2">
        <f>'Absolute HSE Data'!L69/(SUM('Absolute HSE Data'!$H69:$L69))</f>
        <v>1.3698630136986301E-2</v>
      </c>
      <c r="N69" s="2">
        <f>'Absolute HSE Data'!N69/(SUM('Absolute HSE Data'!$N69:$R69))</f>
        <v>0.30612244897959184</v>
      </c>
      <c r="O69" s="2">
        <f>'Absolute HSE Data'!O69/(SUM('Absolute HSE Data'!$N69:$R69))</f>
        <v>0.18367346938775511</v>
      </c>
      <c r="P69" s="2">
        <f>'Absolute HSE Data'!P69/(SUM('Absolute HSE Data'!$N69:$R69))</f>
        <v>0.10204081632653061</v>
      </c>
      <c r="Q69" s="2">
        <f>'Absolute HSE Data'!Q69/(SUM('Absolute HSE Data'!$N69:$R69))</f>
        <v>0.2857142857142857</v>
      </c>
      <c r="R69" s="2">
        <f>'Absolute HSE Data'!R69/(SUM('Absolute HSE Data'!$N69:$R69))</f>
        <v>0.12244897959183673</v>
      </c>
      <c r="S69" s="2">
        <f>'Absolute HSE Data'!S69/(SUM('Absolute HSE Data'!$S69:$W69))</f>
        <v>0.28767123287671231</v>
      </c>
      <c r="T69" s="2">
        <f>'Absolute HSE Data'!T69/(SUM('Absolute HSE Data'!$S69:$W69))</f>
        <v>0.19178082191780821</v>
      </c>
      <c r="U69" s="2">
        <f>'Absolute HSE Data'!U69/(SUM('Absolute HSE Data'!$S69:$W69))</f>
        <v>0.24657534246575341</v>
      </c>
      <c r="V69" s="2">
        <f>'Absolute HSE Data'!V69/(SUM('Absolute HSE Data'!$S69:$W69))</f>
        <v>0.26027397260273971</v>
      </c>
      <c r="W69" s="2">
        <f>'Absolute HSE Data'!W69/(SUM('Absolute HSE Data'!$S69:$W69))</f>
        <v>1.3698630136986301E-2</v>
      </c>
    </row>
    <row r="70" spans="1:23">
      <c r="A70" s="1">
        <v>67</v>
      </c>
      <c r="B70" s="1">
        <v>71</v>
      </c>
      <c r="C70" s="2">
        <f>'Absolute HSE Data'!C70/(SUM('Absolute HSE Data'!$C70:$G70))</f>
        <v>0.36842105263157893</v>
      </c>
      <c r="D70" s="2">
        <f>'Absolute HSE Data'!D70/(SUM('Absolute HSE Data'!$C70:$G70))</f>
        <v>0.2807017543859649</v>
      </c>
      <c r="E70" s="2">
        <f>'Absolute HSE Data'!E70/(SUM('Absolute HSE Data'!$C70:$G70))</f>
        <v>0.15789473684210525</v>
      </c>
      <c r="F70" s="2">
        <f>'Absolute HSE Data'!F70/(SUM('Absolute HSE Data'!$C70:$G70))</f>
        <v>0.10526315789473684</v>
      </c>
      <c r="G70" s="2">
        <f>'Absolute HSE Data'!G70/(SUM('Absolute HSE Data'!$C70:$G70))</f>
        <v>8.771929824561403E-2</v>
      </c>
      <c r="H70" s="2">
        <f>'Absolute HSE Data'!H70/(SUM('Absolute HSE Data'!$H70:$L70))</f>
        <v>0.30188679245283018</v>
      </c>
      <c r="I70" s="2">
        <f>'Absolute HSE Data'!I70/(SUM('Absolute HSE Data'!$H70:$L70))</f>
        <v>0.43396226415094341</v>
      </c>
      <c r="J70" s="2">
        <f>'Absolute HSE Data'!J70/(SUM('Absolute HSE Data'!$H70:$L70))</f>
        <v>0.16981132075471697</v>
      </c>
      <c r="K70" s="2">
        <f>'Absolute HSE Data'!K70/(SUM('Absolute HSE Data'!$H70:$L70))</f>
        <v>5.6603773584905662E-2</v>
      </c>
      <c r="L70" s="2">
        <f>'Absolute HSE Data'!L70/(SUM('Absolute HSE Data'!$H70:$L70))</f>
        <v>3.7735849056603772E-2</v>
      </c>
      <c r="N70" s="2">
        <f>'Absolute HSE Data'!N70/(SUM('Absolute HSE Data'!$N70:$R70))</f>
        <v>0.36842105263157893</v>
      </c>
      <c r="O70" s="2">
        <f>'Absolute HSE Data'!O70/(SUM('Absolute HSE Data'!$N70:$R70))</f>
        <v>0.22807017543859648</v>
      </c>
      <c r="P70" s="2">
        <f>'Absolute HSE Data'!P70/(SUM('Absolute HSE Data'!$N70:$R70))</f>
        <v>5.2631578947368418E-2</v>
      </c>
      <c r="Q70" s="2">
        <f>'Absolute HSE Data'!Q70/(SUM('Absolute HSE Data'!$N70:$R70))</f>
        <v>0.26315789473684209</v>
      </c>
      <c r="R70" s="2">
        <f>'Absolute HSE Data'!R70/(SUM('Absolute HSE Data'!$N70:$R70))</f>
        <v>8.771929824561403E-2</v>
      </c>
      <c r="S70" s="2">
        <f>'Absolute HSE Data'!S70/(SUM('Absolute HSE Data'!$S70:$W70))</f>
        <v>0.30188679245283018</v>
      </c>
      <c r="T70" s="2">
        <f>'Absolute HSE Data'!T70/(SUM('Absolute HSE Data'!$S70:$W70))</f>
        <v>0.11320754716981132</v>
      </c>
      <c r="U70" s="2">
        <f>'Absolute HSE Data'!U70/(SUM('Absolute HSE Data'!$S70:$W70))</f>
        <v>0.30188679245283018</v>
      </c>
      <c r="V70" s="2">
        <f>'Absolute HSE Data'!V70/(SUM('Absolute HSE Data'!$S70:$W70))</f>
        <v>0.24528301886792453</v>
      </c>
      <c r="W70" s="2">
        <f>'Absolute HSE Data'!W70/(SUM('Absolute HSE Data'!$S70:$W70))</f>
        <v>3.7735849056603772E-2</v>
      </c>
    </row>
    <row r="71" spans="1:23">
      <c r="A71" s="1">
        <v>68</v>
      </c>
      <c r="B71" s="1">
        <v>72</v>
      </c>
      <c r="C71" s="2">
        <f>'Absolute HSE Data'!C71/(SUM('Absolute HSE Data'!$C71:$G71))</f>
        <v>0.33962264150943394</v>
      </c>
      <c r="D71" s="2">
        <f>'Absolute HSE Data'!D71/(SUM('Absolute HSE Data'!$C71:$G71))</f>
        <v>0.35849056603773582</v>
      </c>
      <c r="E71" s="2">
        <f>'Absolute HSE Data'!E71/(SUM('Absolute HSE Data'!$C71:$G71))</f>
        <v>0.15094339622641509</v>
      </c>
      <c r="F71" s="2">
        <f>'Absolute HSE Data'!F71/(SUM('Absolute HSE Data'!$C71:$G71))</f>
        <v>7.5471698113207544E-2</v>
      </c>
      <c r="G71" s="2">
        <f>'Absolute HSE Data'!G71/(SUM('Absolute HSE Data'!$C71:$G71))</f>
        <v>7.5471698113207544E-2</v>
      </c>
      <c r="H71" s="2">
        <f>'Absolute HSE Data'!H71/(SUM('Absolute HSE Data'!$H71:$L71))</f>
        <v>0.44615384615384618</v>
      </c>
      <c r="I71" s="2">
        <f>'Absolute HSE Data'!I71/(SUM('Absolute HSE Data'!$H71:$L71))</f>
        <v>0.30769230769230771</v>
      </c>
      <c r="J71" s="2">
        <f>'Absolute HSE Data'!J71/(SUM('Absolute HSE Data'!$H71:$L71))</f>
        <v>0.13846153846153847</v>
      </c>
      <c r="K71" s="2">
        <f>'Absolute HSE Data'!K71/(SUM('Absolute HSE Data'!$H71:$L71))</f>
        <v>6.1538461538461542E-2</v>
      </c>
      <c r="L71" s="2">
        <f>'Absolute HSE Data'!L71/(SUM('Absolute HSE Data'!$H71:$L71))</f>
        <v>4.6153846153846156E-2</v>
      </c>
      <c r="N71" s="2">
        <f>'Absolute HSE Data'!N71/(SUM('Absolute HSE Data'!$N71:$R71))</f>
        <v>0.33962264150943394</v>
      </c>
      <c r="O71" s="2">
        <f>'Absolute HSE Data'!O71/(SUM('Absolute HSE Data'!$N71:$R71))</f>
        <v>0.13207547169811321</v>
      </c>
      <c r="P71" s="2">
        <f>'Absolute HSE Data'!P71/(SUM('Absolute HSE Data'!$N71:$R71))</f>
        <v>0.18867924528301888</v>
      </c>
      <c r="Q71" s="2">
        <f>'Absolute HSE Data'!Q71/(SUM('Absolute HSE Data'!$N71:$R71))</f>
        <v>0.24528301886792453</v>
      </c>
      <c r="R71" s="2">
        <f>'Absolute HSE Data'!R71/(SUM('Absolute HSE Data'!$N71:$R71))</f>
        <v>9.4339622641509441E-2</v>
      </c>
      <c r="S71" s="2">
        <f>'Absolute HSE Data'!S71/(SUM('Absolute HSE Data'!$S71:$W71))</f>
        <v>0.44615384615384618</v>
      </c>
      <c r="T71" s="2">
        <f>'Absolute HSE Data'!T71/(SUM('Absolute HSE Data'!$S71:$W71))</f>
        <v>0.15384615384615385</v>
      </c>
      <c r="U71" s="2">
        <f>'Absolute HSE Data'!U71/(SUM('Absolute HSE Data'!$S71:$W71))</f>
        <v>0.12307692307692308</v>
      </c>
      <c r="V71" s="2">
        <f>'Absolute HSE Data'!V71/(SUM('Absolute HSE Data'!$S71:$W71))</f>
        <v>0.23076923076923078</v>
      </c>
      <c r="W71" s="2">
        <f>'Absolute HSE Data'!W71/(SUM('Absolute HSE Data'!$S71:$W71))</f>
        <v>4.6153846153846156E-2</v>
      </c>
    </row>
    <row r="72" spans="1:23">
      <c r="A72" s="1">
        <v>69</v>
      </c>
      <c r="B72" s="1">
        <v>73</v>
      </c>
      <c r="C72" s="2">
        <f>'Absolute HSE Data'!C72/(SUM('Absolute HSE Data'!$C72:$G72))</f>
        <v>0.38181818181818183</v>
      </c>
      <c r="D72" s="2">
        <f>'Absolute HSE Data'!D72/(SUM('Absolute HSE Data'!$C72:$G72))</f>
        <v>0.29090909090909089</v>
      </c>
      <c r="E72" s="2">
        <f>'Absolute HSE Data'!E72/(SUM('Absolute HSE Data'!$C72:$G72))</f>
        <v>0.16363636363636364</v>
      </c>
      <c r="F72" s="2">
        <f>'Absolute HSE Data'!F72/(SUM('Absolute HSE Data'!$C72:$G72))</f>
        <v>9.0909090909090912E-2</v>
      </c>
      <c r="G72" s="2">
        <f>'Absolute HSE Data'!G72/(SUM('Absolute HSE Data'!$C72:$G72))</f>
        <v>7.2727272727272724E-2</v>
      </c>
      <c r="H72" s="2">
        <f>'Absolute HSE Data'!H72/(SUM('Absolute HSE Data'!$H72:$L72))</f>
        <v>0.41666666666666669</v>
      </c>
      <c r="I72" s="2">
        <f>'Absolute HSE Data'!I72/(SUM('Absolute HSE Data'!$H72:$L72))</f>
        <v>0.33333333333333331</v>
      </c>
      <c r="J72" s="2">
        <f>'Absolute HSE Data'!J72/(SUM('Absolute HSE Data'!$H72:$L72))</f>
        <v>0.2</v>
      </c>
      <c r="K72" s="2">
        <f>'Absolute HSE Data'!K72/(SUM('Absolute HSE Data'!$H72:$L72))</f>
        <v>3.3333333333333333E-2</v>
      </c>
      <c r="L72" s="2">
        <f>'Absolute HSE Data'!L72/(SUM('Absolute HSE Data'!$H72:$L72))</f>
        <v>1.6666666666666666E-2</v>
      </c>
      <c r="N72" s="2">
        <f>'Absolute HSE Data'!N72/(SUM('Absolute HSE Data'!$N72:$R72))</f>
        <v>0.38181818181818183</v>
      </c>
      <c r="O72" s="2">
        <f>'Absolute HSE Data'!O72/(SUM('Absolute HSE Data'!$N72:$R72))</f>
        <v>9.0909090909090912E-2</v>
      </c>
      <c r="P72" s="2">
        <f>'Absolute HSE Data'!P72/(SUM('Absolute HSE Data'!$N72:$R72))</f>
        <v>9.0909090909090912E-2</v>
      </c>
      <c r="Q72" s="2">
        <f>'Absolute HSE Data'!Q72/(SUM('Absolute HSE Data'!$N72:$R72))</f>
        <v>0.32727272727272727</v>
      </c>
      <c r="R72" s="2">
        <f>'Absolute HSE Data'!R72/(SUM('Absolute HSE Data'!$N72:$R72))</f>
        <v>0.10909090909090909</v>
      </c>
      <c r="S72" s="2">
        <f>'Absolute HSE Data'!S72/(SUM('Absolute HSE Data'!$S72:$W72))</f>
        <v>0.41666666666666669</v>
      </c>
      <c r="T72" s="2">
        <f>'Absolute HSE Data'!T72/(SUM('Absolute HSE Data'!$S72:$W72))</f>
        <v>0.18333333333333332</v>
      </c>
      <c r="U72" s="2">
        <f>'Absolute HSE Data'!U72/(SUM('Absolute HSE Data'!$S72:$W72))</f>
        <v>0.11666666666666667</v>
      </c>
      <c r="V72" s="2">
        <f>'Absolute HSE Data'!V72/(SUM('Absolute HSE Data'!$S72:$W72))</f>
        <v>0.26666666666666666</v>
      </c>
      <c r="W72" s="2">
        <f>'Absolute HSE Data'!W72/(SUM('Absolute HSE Data'!$S72:$W72))</f>
        <v>1.6666666666666666E-2</v>
      </c>
    </row>
    <row r="73" spans="1:23">
      <c r="A73" s="1">
        <v>70</v>
      </c>
      <c r="B73" s="1">
        <v>74</v>
      </c>
      <c r="C73" s="2">
        <f>'Absolute HSE Data'!C73/(SUM('Absolute HSE Data'!$C73:$G73))</f>
        <v>0.26829268292682928</v>
      </c>
      <c r="D73" s="2">
        <f>'Absolute HSE Data'!D73/(SUM('Absolute HSE Data'!$C73:$G73))</f>
        <v>0.43902439024390244</v>
      </c>
      <c r="E73" s="2">
        <f>'Absolute HSE Data'!E73/(SUM('Absolute HSE Data'!$C73:$G73))</f>
        <v>0.17073170731707318</v>
      </c>
      <c r="F73" s="2">
        <f>'Absolute HSE Data'!F73/(SUM('Absolute HSE Data'!$C73:$G73))</f>
        <v>4.878048780487805E-2</v>
      </c>
      <c r="G73" s="2">
        <f>'Absolute HSE Data'!G73/(SUM('Absolute HSE Data'!$C73:$G73))</f>
        <v>7.3170731707317069E-2</v>
      </c>
      <c r="H73" s="2">
        <f>'Absolute HSE Data'!H73/(SUM('Absolute HSE Data'!$H73:$L73))</f>
        <v>0.33333333333333331</v>
      </c>
      <c r="I73" s="2">
        <f>'Absolute HSE Data'!I73/(SUM('Absolute HSE Data'!$H73:$L73))</f>
        <v>0.44444444444444442</v>
      </c>
      <c r="J73" s="2">
        <f>'Absolute HSE Data'!J73/(SUM('Absolute HSE Data'!$H73:$L73))</f>
        <v>0.14814814814814814</v>
      </c>
      <c r="K73" s="2">
        <f>'Absolute HSE Data'!K73/(SUM('Absolute HSE Data'!$H73:$L73))</f>
        <v>7.407407407407407E-2</v>
      </c>
      <c r="L73" s="2">
        <f>'Absolute HSE Data'!L73/(SUM('Absolute HSE Data'!$H73:$L73))</f>
        <v>0</v>
      </c>
      <c r="N73" s="2">
        <f>'Absolute HSE Data'!N73/(SUM('Absolute HSE Data'!$N73:$R73))</f>
        <v>0.26829268292682928</v>
      </c>
      <c r="O73" s="2">
        <f>'Absolute HSE Data'!O73/(SUM('Absolute HSE Data'!$N73:$R73))</f>
        <v>0.29268292682926828</v>
      </c>
      <c r="P73" s="2">
        <f>'Absolute HSE Data'!P73/(SUM('Absolute HSE Data'!$N73:$R73))</f>
        <v>7.3170731707317069E-2</v>
      </c>
      <c r="Q73" s="2">
        <f>'Absolute HSE Data'!Q73/(SUM('Absolute HSE Data'!$N73:$R73))</f>
        <v>0.29268292682926828</v>
      </c>
      <c r="R73" s="2">
        <f>'Absolute HSE Data'!R73/(SUM('Absolute HSE Data'!$N73:$R73))</f>
        <v>7.3170731707317069E-2</v>
      </c>
      <c r="S73" s="2">
        <f>'Absolute HSE Data'!S73/(SUM('Absolute HSE Data'!$S73:$W73))</f>
        <v>0.33333333333333331</v>
      </c>
      <c r="T73" s="2">
        <f>'Absolute HSE Data'!T73/(SUM('Absolute HSE Data'!$S73:$W73))</f>
        <v>0.18518518518518517</v>
      </c>
      <c r="U73" s="2">
        <f>'Absolute HSE Data'!U73/(SUM('Absolute HSE Data'!$S73:$W73))</f>
        <v>0.24074074074074073</v>
      </c>
      <c r="V73" s="2">
        <f>'Absolute HSE Data'!V73/(SUM('Absolute HSE Data'!$S73:$W73))</f>
        <v>0.22222222222222221</v>
      </c>
      <c r="W73" s="2">
        <f>'Absolute HSE Data'!W73/(SUM('Absolute HSE Data'!$S73:$W73))</f>
        <v>1.8518518518518517E-2</v>
      </c>
    </row>
    <row r="74" spans="1:23">
      <c r="A74" s="1">
        <v>71</v>
      </c>
      <c r="B74" s="1">
        <v>75</v>
      </c>
      <c r="C74" s="2">
        <f>'Absolute HSE Data'!C74/(SUM('Absolute HSE Data'!$C74:$G74))</f>
        <v>0.30952380952380953</v>
      </c>
      <c r="D74" s="2">
        <f>'Absolute HSE Data'!D74/(SUM('Absolute HSE Data'!$C74:$G74))</f>
        <v>0.38095238095238093</v>
      </c>
      <c r="E74" s="2">
        <f>'Absolute HSE Data'!E74/(SUM('Absolute HSE Data'!$C74:$G74))</f>
        <v>0.21428571428571427</v>
      </c>
      <c r="F74" s="2">
        <f>'Absolute HSE Data'!F74/(SUM('Absolute HSE Data'!$C74:$G74))</f>
        <v>7.1428571428571425E-2</v>
      </c>
      <c r="G74" s="2">
        <f>'Absolute HSE Data'!G74/(SUM('Absolute HSE Data'!$C74:$G74))</f>
        <v>2.3809523809523808E-2</v>
      </c>
      <c r="H74" s="2">
        <f>'Absolute HSE Data'!H74/(SUM('Absolute HSE Data'!$H74:$L74))</f>
        <v>0.32608695652173914</v>
      </c>
      <c r="I74" s="2">
        <f>'Absolute HSE Data'!I74/(SUM('Absolute HSE Data'!$H74:$L74))</f>
        <v>0.39130434782608697</v>
      </c>
      <c r="J74" s="2">
        <f>'Absolute HSE Data'!J74/(SUM('Absolute HSE Data'!$H74:$L74))</f>
        <v>0.19565217391304349</v>
      </c>
      <c r="K74" s="2">
        <f>'Absolute HSE Data'!K74/(SUM('Absolute HSE Data'!$H74:$L74))</f>
        <v>8.6956521739130432E-2</v>
      </c>
      <c r="L74" s="2">
        <f>'Absolute HSE Data'!L74/(SUM('Absolute HSE Data'!$H74:$L74))</f>
        <v>0</v>
      </c>
      <c r="N74" s="2">
        <f>'Absolute HSE Data'!N74/(SUM('Absolute HSE Data'!$N74:$R74))</f>
        <v>0.30952380952380953</v>
      </c>
      <c r="O74" s="2">
        <f>'Absolute HSE Data'!O74/(SUM('Absolute HSE Data'!$N74:$R74))</f>
        <v>0.19047619047619047</v>
      </c>
      <c r="P74" s="2">
        <f>'Absolute HSE Data'!P74/(SUM('Absolute HSE Data'!$N74:$R74))</f>
        <v>0.16666666666666666</v>
      </c>
      <c r="Q74" s="2">
        <f>'Absolute HSE Data'!Q74/(SUM('Absolute HSE Data'!$N74:$R74))</f>
        <v>0.30952380952380953</v>
      </c>
      <c r="R74" s="2">
        <f>'Absolute HSE Data'!R74/(SUM('Absolute HSE Data'!$N74:$R74))</f>
        <v>2.3809523809523808E-2</v>
      </c>
      <c r="S74" s="2">
        <f>'Absolute HSE Data'!S74/(SUM('Absolute HSE Data'!$S74:$W74))</f>
        <v>0.32608695652173914</v>
      </c>
      <c r="T74" s="2">
        <f>'Absolute HSE Data'!T74/(SUM('Absolute HSE Data'!$S74:$W74))</f>
        <v>0.19565217391304349</v>
      </c>
      <c r="U74" s="2">
        <f>'Absolute HSE Data'!U74/(SUM('Absolute HSE Data'!$S74:$W74))</f>
        <v>0.15217391304347827</v>
      </c>
      <c r="V74" s="2">
        <f>'Absolute HSE Data'!V74/(SUM('Absolute HSE Data'!$S74:$W74))</f>
        <v>0.30434782608695654</v>
      </c>
      <c r="W74" s="2">
        <f>'Absolute HSE Data'!W74/(SUM('Absolute HSE Data'!$S74:$W74))</f>
        <v>2.1739130434782608E-2</v>
      </c>
    </row>
    <row r="75" spans="1:23">
      <c r="A75" s="1">
        <v>72</v>
      </c>
      <c r="B75" s="1">
        <v>76</v>
      </c>
      <c r="C75" s="2">
        <f>'Absolute HSE Data'!C75/(SUM('Absolute HSE Data'!$C75:$G75))</f>
        <v>0.375</v>
      </c>
      <c r="D75" s="2">
        <f>'Absolute HSE Data'!D75/(SUM('Absolute HSE Data'!$C75:$G75))</f>
        <v>0.33333333333333331</v>
      </c>
      <c r="E75" s="2">
        <f>'Absolute HSE Data'!E75/(SUM('Absolute HSE Data'!$C75:$G75))</f>
        <v>0.14583333333333334</v>
      </c>
      <c r="F75" s="2">
        <f>'Absolute HSE Data'!F75/(SUM('Absolute HSE Data'!$C75:$G75))</f>
        <v>0.125</v>
      </c>
      <c r="G75" s="2">
        <f>'Absolute HSE Data'!G75/(SUM('Absolute HSE Data'!$C75:$G75))</f>
        <v>2.0833333333333332E-2</v>
      </c>
      <c r="H75" s="2">
        <f>'Absolute HSE Data'!H75/(SUM('Absolute HSE Data'!$H75:$L75))</f>
        <v>0.40909090909090912</v>
      </c>
      <c r="I75" s="2">
        <f>'Absolute HSE Data'!I75/(SUM('Absolute HSE Data'!$H75:$L75))</f>
        <v>0.34090909090909088</v>
      </c>
      <c r="J75" s="2">
        <f>'Absolute HSE Data'!J75/(SUM('Absolute HSE Data'!$H75:$L75))</f>
        <v>0.15909090909090909</v>
      </c>
      <c r="K75" s="2">
        <f>'Absolute HSE Data'!K75/(SUM('Absolute HSE Data'!$H75:$L75))</f>
        <v>6.8181818181818177E-2</v>
      </c>
      <c r="L75" s="2">
        <f>'Absolute HSE Data'!L75/(SUM('Absolute HSE Data'!$H75:$L75))</f>
        <v>2.2727272727272728E-2</v>
      </c>
      <c r="N75" s="2">
        <f>'Absolute HSE Data'!N75/(SUM('Absolute HSE Data'!$N75:$R75))</f>
        <v>0.375</v>
      </c>
      <c r="O75" s="2">
        <f>'Absolute HSE Data'!O75/(SUM('Absolute HSE Data'!$N75:$R75))</f>
        <v>8.3333333333333329E-2</v>
      </c>
      <c r="P75" s="2">
        <f>'Absolute HSE Data'!P75/(SUM('Absolute HSE Data'!$N75:$R75))</f>
        <v>0.20833333333333334</v>
      </c>
      <c r="Q75" s="2">
        <f>'Absolute HSE Data'!Q75/(SUM('Absolute HSE Data'!$N75:$R75))</f>
        <v>0.29166666666666669</v>
      </c>
      <c r="R75" s="2">
        <f>'Absolute HSE Data'!R75/(SUM('Absolute HSE Data'!$N75:$R75))</f>
        <v>4.1666666666666664E-2</v>
      </c>
      <c r="S75" s="2">
        <f>'Absolute HSE Data'!S75/(SUM('Absolute HSE Data'!$S75:$W75))</f>
        <v>0.40909090909090912</v>
      </c>
      <c r="T75" s="2">
        <f>'Absolute HSE Data'!T75/(SUM('Absolute HSE Data'!$S75:$W75))</f>
        <v>0.18181818181818182</v>
      </c>
      <c r="U75" s="2">
        <f>'Absolute HSE Data'!U75/(SUM('Absolute HSE Data'!$S75:$W75))</f>
        <v>0.15909090909090909</v>
      </c>
      <c r="V75" s="2">
        <f>'Absolute HSE Data'!V75/(SUM('Absolute HSE Data'!$S75:$W75))</f>
        <v>0.22727272727272727</v>
      </c>
      <c r="W75" s="2">
        <f>'Absolute HSE Data'!W75/(SUM('Absolute HSE Data'!$S75:$W75))</f>
        <v>2.2727272727272728E-2</v>
      </c>
    </row>
    <row r="76" spans="1:23">
      <c r="A76" s="1">
        <v>73</v>
      </c>
      <c r="B76" s="1">
        <v>77</v>
      </c>
      <c r="C76" s="2">
        <f>'Absolute HSE Data'!C76/(SUM('Absolute HSE Data'!$C76:$G76))</f>
        <v>0.31914893617021278</v>
      </c>
      <c r="D76" s="2">
        <f>'Absolute HSE Data'!D76/(SUM('Absolute HSE Data'!$C76:$G76))</f>
        <v>0.42553191489361702</v>
      </c>
      <c r="E76" s="2">
        <f>'Absolute HSE Data'!E76/(SUM('Absolute HSE Data'!$C76:$G76))</f>
        <v>0.1702127659574468</v>
      </c>
      <c r="F76" s="2">
        <f>'Absolute HSE Data'!F76/(SUM('Absolute HSE Data'!$C76:$G76))</f>
        <v>6.3829787234042548E-2</v>
      </c>
      <c r="G76" s="2">
        <f>'Absolute HSE Data'!G76/(SUM('Absolute HSE Data'!$C76:$G76))</f>
        <v>2.1276595744680851E-2</v>
      </c>
      <c r="H76" s="2">
        <f>'Absolute HSE Data'!H76/(SUM('Absolute HSE Data'!$H76:$L76))</f>
        <v>0.62222222222222223</v>
      </c>
      <c r="I76" s="2">
        <f>'Absolute HSE Data'!I76/(SUM('Absolute HSE Data'!$H76:$L76))</f>
        <v>0.22222222222222221</v>
      </c>
      <c r="J76" s="2">
        <f>'Absolute HSE Data'!J76/(SUM('Absolute HSE Data'!$H76:$L76))</f>
        <v>8.8888888888888892E-2</v>
      </c>
      <c r="K76" s="2">
        <f>'Absolute HSE Data'!K76/(SUM('Absolute HSE Data'!$H76:$L76))</f>
        <v>4.4444444444444446E-2</v>
      </c>
      <c r="L76" s="2">
        <f>'Absolute HSE Data'!L76/(SUM('Absolute HSE Data'!$H76:$L76))</f>
        <v>2.2222222222222223E-2</v>
      </c>
      <c r="N76" s="2">
        <f>'Absolute HSE Data'!N76/(SUM('Absolute HSE Data'!$N76:$R76))</f>
        <v>0.31914893617021278</v>
      </c>
      <c r="O76" s="2">
        <f>'Absolute HSE Data'!O76/(SUM('Absolute HSE Data'!$N76:$R76))</f>
        <v>0.21276595744680851</v>
      </c>
      <c r="P76" s="2">
        <f>'Absolute HSE Data'!P76/(SUM('Absolute HSE Data'!$N76:$R76))</f>
        <v>0.10638297872340426</v>
      </c>
      <c r="Q76" s="2">
        <f>'Absolute HSE Data'!Q76/(SUM('Absolute HSE Data'!$N76:$R76))</f>
        <v>0.31914893617021278</v>
      </c>
      <c r="R76" s="2">
        <f>'Absolute HSE Data'!R76/(SUM('Absolute HSE Data'!$N76:$R76))</f>
        <v>4.2553191489361701E-2</v>
      </c>
      <c r="S76" s="2">
        <f>'Absolute HSE Data'!S76/(SUM('Absolute HSE Data'!$S76:$W76))</f>
        <v>0.62222222222222223</v>
      </c>
      <c r="T76" s="2">
        <f>'Absolute HSE Data'!T76/(SUM('Absolute HSE Data'!$S76:$W76))</f>
        <v>8.8888888888888892E-2</v>
      </c>
      <c r="U76" s="2">
        <f>'Absolute HSE Data'!U76/(SUM('Absolute HSE Data'!$S76:$W76))</f>
        <v>0.1111111111111111</v>
      </c>
      <c r="V76" s="2">
        <f>'Absolute HSE Data'!V76/(SUM('Absolute HSE Data'!$S76:$W76))</f>
        <v>0.15555555555555556</v>
      </c>
      <c r="W76" s="2">
        <f>'Absolute HSE Data'!W76/(SUM('Absolute HSE Data'!$S76:$W76))</f>
        <v>2.2222222222222223E-2</v>
      </c>
    </row>
    <row r="77" spans="1:23">
      <c r="A77" s="1">
        <v>74</v>
      </c>
      <c r="B77" s="1">
        <v>78</v>
      </c>
      <c r="C77" s="2">
        <f>'Absolute HSE Data'!C77/(SUM('Absolute HSE Data'!$C77:$G77))</f>
        <v>0.29166666666666669</v>
      </c>
      <c r="D77" s="2">
        <f>'Absolute HSE Data'!D77/(SUM('Absolute HSE Data'!$C77:$G77))</f>
        <v>0.375</v>
      </c>
      <c r="E77" s="2">
        <f>'Absolute HSE Data'!E77/(SUM('Absolute HSE Data'!$C77:$G77))</f>
        <v>0.29166666666666669</v>
      </c>
      <c r="F77" s="2">
        <f>'Absolute HSE Data'!F77/(SUM('Absolute HSE Data'!$C77:$G77))</f>
        <v>0</v>
      </c>
      <c r="G77" s="2">
        <f>'Absolute HSE Data'!G77/(SUM('Absolute HSE Data'!$C77:$G77))</f>
        <v>4.1666666666666664E-2</v>
      </c>
      <c r="H77" s="2">
        <f>'Absolute HSE Data'!H77/(SUM('Absolute HSE Data'!$H77:$L77))</f>
        <v>0.57499999999999996</v>
      </c>
      <c r="I77" s="2">
        <f>'Absolute HSE Data'!I77/(SUM('Absolute HSE Data'!$H77:$L77))</f>
        <v>0.35</v>
      </c>
      <c r="J77" s="2">
        <f>'Absolute HSE Data'!J77/(SUM('Absolute HSE Data'!$H77:$L77))</f>
        <v>0.05</v>
      </c>
      <c r="K77" s="2">
        <f>'Absolute HSE Data'!K77/(SUM('Absolute HSE Data'!$H77:$L77))</f>
        <v>2.5000000000000001E-2</v>
      </c>
      <c r="L77" s="2">
        <f>'Absolute HSE Data'!L77/(SUM('Absolute HSE Data'!$H77:$L77))</f>
        <v>0</v>
      </c>
      <c r="N77" s="2">
        <f>'Absolute HSE Data'!N77/(SUM('Absolute HSE Data'!$N77:$R77))</f>
        <v>0.29166666666666669</v>
      </c>
      <c r="O77" s="2">
        <f>'Absolute HSE Data'!O77/(SUM('Absolute HSE Data'!$N77:$R77))</f>
        <v>0.25</v>
      </c>
      <c r="P77" s="2">
        <f>'Absolute HSE Data'!P77/(SUM('Absolute HSE Data'!$N77:$R77))</f>
        <v>0.125</v>
      </c>
      <c r="Q77" s="2">
        <f>'Absolute HSE Data'!Q77/(SUM('Absolute HSE Data'!$N77:$R77))</f>
        <v>0.29166666666666669</v>
      </c>
      <c r="R77" s="2">
        <f>'Absolute HSE Data'!R77/(SUM('Absolute HSE Data'!$N77:$R77))</f>
        <v>4.1666666666666664E-2</v>
      </c>
      <c r="S77" s="2">
        <f>'Absolute HSE Data'!S77/(SUM('Absolute HSE Data'!$S77:$W77))</f>
        <v>0.57499999999999996</v>
      </c>
      <c r="T77" s="2">
        <f>'Absolute HSE Data'!T77/(SUM('Absolute HSE Data'!$S77:$W77))</f>
        <v>0.2</v>
      </c>
      <c r="U77" s="2">
        <f>'Absolute HSE Data'!U77/(SUM('Absolute HSE Data'!$S77:$W77))</f>
        <v>0.1</v>
      </c>
      <c r="V77" s="2">
        <f>'Absolute HSE Data'!V77/(SUM('Absolute HSE Data'!$S77:$W77))</f>
        <v>0.125</v>
      </c>
      <c r="W77" s="2">
        <f>'Absolute HSE Data'!W77/(SUM('Absolute HSE Data'!$S77:$W77))</f>
        <v>0</v>
      </c>
    </row>
    <row r="78" spans="1:23">
      <c r="A78" s="1">
        <v>75</v>
      </c>
      <c r="B78" s="1">
        <v>79</v>
      </c>
      <c r="C78" s="2">
        <f>'Absolute HSE Data'!C78/(SUM('Absolute HSE Data'!$C78:$G78))</f>
        <v>0.36363636363636365</v>
      </c>
      <c r="D78" s="2">
        <f>'Absolute HSE Data'!D78/(SUM('Absolute HSE Data'!$C78:$G78))</f>
        <v>0.36363636363636365</v>
      </c>
      <c r="E78" s="2">
        <f>'Absolute HSE Data'!E78/(SUM('Absolute HSE Data'!$C78:$G78))</f>
        <v>0.21212121212121213</v>
      </c>
      <c r="F78" s="2">
        <f>'Absolute HSE Data'!F78/(SUM('Absolute HSE Data'!$C78:$G78))</f>
        <v>3.0303030303030304E-2</v>
      </c>
      <c r="G78" s="2">
        <f>'Absolute HSE Data'!G78/(SUM('Absolute HSE Data'!$C78:$G78))</f>
        <v>3.0303030303030304E-2</v>
      </c>
      <c r="H78" s="2">
        <f>'Absolute HSE Data'!H78/(SUM('Absolute HSE Data'!$H78:$L78))</f>
        <v>0.44736842105263158</v>
      </c>
      <c r="I78" s="2">
        <f>'Absolute HSE Data'!I78/(SUM('Absolute HSE Data'!$H78:$L78))</f>
        <v>0.34210526315789475</v>
      </c>
      <c r="J78" s="2">
        <f>'Absolute HSE Data'!J78/(SUM('Absolute HSE Data'!$H78:$L78))</f>
        <v>0.21052631578947367</v>
      </c>
      <c r="K78" s="2">
        <f>'Absolute HSE Data'!K78/(SUM('Absolute HSE Data'!$H78:$L78))</f>
        <v>0</v>
      </c>
      <c r="L78" s="2">
        <f>'Absolute HSE Data'!L78/(SUM('Absolute HSE Data'!$H78:$L78))</f>
        <v>0</v>
      </c>
      <c r="N78" s="2">
        <f>'Absolute HSE Data'!N78/(SUM('Absolute HSE Data'!$N78:$R78))</f>
        <v>0.36363636363636365</v>
      </c>
      <c r="O78" s="2">
        <f>'Absolute HSE Data'!O78/(SUM('Absolute HSE Data'!$N78:$R78))</f>
        <v>0.15151515151515152</v>
      </c>
      <c r="P78" s="2">
        <f>'Absolute HSE Data'!P78/(SUM('Absolute HSE Data'!$N78:$R78))</f>
        <v>0.15151515151515152</v>
      </c>
      <c r="Q78" s="2">
        <f>'Absolute HSE Data'!Q78/(SUM('Absolute HSE Data'!$N78:$R78))</f>
        <v>0.30303030303030304</v>
      </c>
      <c r="R78" s="2">
        <f>'Absolute HSE Data'!R78/(SUM('Absolute HSE Data'!$N78:$R78))</f>
        <v>3.0303030303030304E-2</v>
      </c>
      <c r="S78" s="2">
        <f>'Absolute HSE Data'!S78/(SUM('Absolute HSE Data'!$S78:$W78))</f>
        <v>0.44736842105263158</v>
      </c>
      <c r="T78" s="2">
        <f>'Absolute HSE Data'!T78/(SUM('Absolute HSE Data'!$S78:$W78))</f>
        <v>0.18421052631578946</v>
      </c>
      <c r="U78" s="2">
        <f>'Absolute HSE Data'!U78/(SUM('Absolute HSE Data'!$S78:$W78))</f>
        <v>0.15789473684210525</v>
      </c>
      <c r="V78" s="2">
        <f>'Absolute HSE Data'!V78/(SUM('Absolute HSE Data'!$S78:$W78))</f>
        <v>0.21052631578947367</v>
      </c>
      <c r="W78" s="2">
        <f>'Absolute HSE Data'!W78/(SUM('Absolute HSE Data'!$S78:$W78))</f>
        <v>0</v>
      </c>
    </row>
    <row r="79" spans="1:23">
      <c r="A79" s="1">
        <v>76</v>
      </c>
      <c r="B79" s="1">
        <v>80</v>
      </c>
      <c r="C79" s="2">
        <f>'Absolute HSE Data'!C79/(SUM('Absolute HSE Data'!$C79:$G79))</f>
        <v>0.55555555555555558</v>
      </c>
      <c r="D79" s="2">
        <f>'Absolute HSE Data'!D79/(SUM('Absolute HSE Data'!$C79:$G79))</f>
        <v>0.29629629629629628</v>
      </c>
      <c r="E79" s="2">
        <f>'Absolute HSE Data'!E79/(SUM('Absolute HSE Data'!$C79:$G79))</f>
        <v>7.407407407407407E-2</v>
      </c>
      <c r="F79" s="2">
        <f>'Absolute HSE Data'!F79/(SUM('Absolute HSE Data'!$C79:$G79))</f>
        <v>3.7037037037037035E-2</v>
      </c>
      <c r="G79" s="2">
        <f>'Absolute HSE Data'!G79/(SUM('Absolute HSE Data'!$C79:$G79))</f>
        <v>3.7037037037037035E-2</v>
      </c>
      <c r="H79" s="2">
        <f>'Absolute HSE Data'!H79/(SUM('Absolute HSE Data'!$H79:$L79))</f>
        <v>0.6</v>
      </c>
      <c r="I79" s="2">
        <f>'Absolute HSE Data'!I79/(SUM('Absolute HSE Data'!$H79:$L79))</f>
        <v>0.35</v>
      </c>
      <c r="J79" s="2">
        <f>'Absolute HSE Data'!J79/(SUM('Absolute HSE Data'!$H79:$L79))</f>
        <v>0.05</v>
      </c>
      <c r="K79" s="2">
        <f>'Absolute HSE Data'!K79/(SUM('Absolute HSE Data'!$H79:$L79))</f>
        <v>0</v>
      </c>
      <c r="L79" s="2">
        <f>'Absolute HSE Data'!L79/(SUM('Absolute HSE Data'!$H79:$L79))</f>
        <v>0</v>
      </c>
      <c r="N79" s="2">
        <f>'Absolute HSE Data'!N79/(SUM('Absolute HSE Data'!$N79:$R79))</f>
        <v>0.55555555555555558</v>
      </c>
      <c r="O79" s="2">
        <f>'Absolute HSE Data'!O79/(SUM('Absolute HSE Data'!$N79:$R79))</f>
        <v>0.14814814814814814</v>
      </c>
      <c r="P79" s="2">
        <f>'Absolute HSE Data'!P79/(SUM('Absolute HSE Data'!$N79:$R79))</f>
        <v>0.1111111111111111</v>
      </c>
      <c r="Q79" s="2">
        <f>'Absolute HSE Data'!Q79/(SUM('Absolute HSE Data'!$N79:$R79))</f>
        <v>0.1111111111111111</v>
      </c>
      <c r="R79" s="2">
        <f>'Absolute HSE Data'!R79/(SUM('Absolute HSE Data'!$N79:$R79))</f>
        <v>7.407407407407407E-2</v>
      </c>
      <c r="S79" s="2">
        <f>'Absolute HSE Data'!S79/(SUM('Absolute HSE Data'!$S79:$W79))</f>
        <v>0.6</v>
      </c>
      <c r="T79" s="2">
        <f>'Absolute HSE Data'!T79/(SUM('Absolute HSE Data'!$S79:$W79))</f>
        <v>0.22500000000000001</v>
      </c>
      <c r="U79" s="2">
        <f>'Absolute HSE Data'!U79/(SUM('Absolute HSE Data'!$S79:$W79))</f>
        <v>0.1</v>
      </c>
      <c r="V79" s="2">
        <f>'Absolute HSE Data'!V79/(SUM('Absolute HSE Data'!$S79:$W79))</f>
        <v>7.4999999999999997E-2</v>
      </c>
      <c r="W79" s="2">
        <f>'Absolute HSE Data'!W79/(SUM('Absolute HSE Data'!$S79:$W79))</f>
        <v>0</v>
      </c>
    </row>
    <row r="80" spans="1:23">
      <c r="A80" s="1">
        <v>77</v>
      </c>
      <c r="B80" s="1">
        <v>81</v>
      </c>
      <c r="C80" s="2">
        <f>'Absolute HSE Data'!C80/(SUM('Absolute HSE Data'!$C80:$G80))</f>
        <v>0.34375</v>
      </c>
      <c r="D80" s="2">
        <f>'Absolute HSE Data'!D80/(SUM('Absolute HSE Data'!$C80:$G80))</f>
        <v>0.28125</v>
      </c>
      <c r="E80" s="2">
        <f>'Absolute HSE Data'!E80/(SUM('Absolute HSE Data'!$C80:$G80))</f>
        <v>0.3125</v>
      </c>
      <c r="F80" s="2">
        <f>'Absolute HSE Data'!F80/(SUM('Absolute HSE Data'!$C80:$G80))</f>
        <v>3.125E-2</v>
      </c>
      <c r="G80" s="2">
        <f>'Absolute HSE Data'!G80/(SUM('Absolute HSE Data'!$C80:$G80))</f>
        <v>3.125E-2</v>
      </c>
      <c r="H80" s="2">
        <f>'Absolute HSE Data'!H80/(SUM('Absolute HSE Data'!$H80:$L80))</f>
        <v>0.55813953488372092</v>
      </c>
      <c r="I80" s="2">
        <f>'Absolute HSE Data'!I80/(SUM('Absolute HSE Data'!$H80:$L80))</f>
        <v>0.32558139534883723</v>
      </c>
      <c r="J80" s="2">
        <f>'Absolute HSE Data'!J80/(SUM('Absolute HSE Data'!$H80:$L80))</f>
        <v>9.3023255813953487E-2</v>
      </c>
      <c r="K80" s="2">
        <f>'Absolute HSE Data'!K80/(SUM('Absolute HSE Data'!$H80:$L80))</f>
        <v>2.3255813953488372E-2</v>
      </c>
      <c r="L80" s="2">
        <f>'Absolute HSE Data'!L80/(SUM('Absolute HSE Data'!$H80:$L80))</f>
        <v>0</v>
      </c>
      <c r="N80" s="2">
        <f>'Absolute HSE Data'!N80/(SUM('Absolute HSE Data'!$N80:$R80))</f>
        <v>0.34375</v>
      </c>
      <c r="O80" s="2">
        <f>'Absolute HSE Data'!O80/(SUM('Absolute HSE Data'!$N80:$R80))</f>
        <v>6.25E-2</v>
      </c>
      <c r="P80" s="2">
        <f>'Absolute HSE Data'!P80/(SUM('Absolute HSE Data'!$N80:$R80))</f>
        <v>0.1875</v>
      </c>
      <c r="Q80" s="2">
        <f>'Absolute HSE Data'!Q80/(SUM('Absolute HSE Data'!$N80:$R80))</f>
        <v>0.375</v>
      </c>
      <c r="R80" s="2">
        <f>'Absolute HSE Data'!R80/(SUM('Absolute HSE Data'!$N80:$R80))</f>
        <v>3.125E-2</v>
      </c>
      <c r="S80" s="2">
        <f>'Absolute HSE Data'!S80/(SUM('Absolute HSE Data'!$S80:$W80))</f>
        <v>0.55813953488372092</v>
      </c>
      <c r="T80" s="2">
        <f>'Absolute HSE Data'!T80/(SUM('Absolute HSE Data'!$S80:$W80))</f>
        <v>0.16279069767441862</v>
      </c>
      <c r="U80" s="2">
        <f>'Absolute HSE Data'!U80/(SUM('Absolute HSE Data'!$S80:$W80))</f>
        <v>0.13953488372093023</v>
      </c>
      <c r="V80" s="2">
        <f>'Absolute HSE Data'!V80/(SUM('Absolute HSE Data'!$S80:$W80))</f>
        <v>0.11627906976744186</v>
      </c>
      <c r="W80" s="2">
        <f>'Absolute HSE Data'!W80/(SUM('Absolute HSE Data'!$S80:$W80))</f>
        <v>2.3255813953488372E-2</v>
      </c>
    </row>
    <row r="81" spans="1:23">
      <c r="A81" s="1">
        <v>78</v>
      </c>
      <c r="B81" s="1">
        <v>82</v>
      </c>
      <c r="C81" s="2">
        <f>'Absolute HSE Data'!C81/(SUM('Absolute HSE Data'!$C81:$G81))</f>
        <v>0.42105263157894735</v>
      </c>
      <c r="D81" s="2">
        <f>'Absolute HSE Data'!D81/(SUM('Absolute HSE Data'!$C81:$G81))</f>
        <v>0.42105263157894735</v>
      </c>
      <c r="E81" s="2">
        <f>'Absolute HSE Data'!E81/(SUM('Absolute HSE Data'!$C81:$G81))</f>
        <v>5.2631578947368418E-2</v>
      </c>
      <c r="F81" s="2">
        <f>'Absolute HSE Data'!F81/(SUM('Absolute HSE Data'!$C81:$G81))</f>
        <v>5.2631578947368418E-2</v>
      </c>
      <c r="G81" s="2">
        <f>'Absolute HSE Data'!G81/(SUM('Absolute HSE Data'!$C81:$G81))</f>
        <v>5.2631578947368418E-2</v>
      </c>
      <c r="H81" s="2">
        <f>'Absolute HSE Data'!H81/(SUM('Absolute HSE Data'!$H81:$L81))</f>
        <v>0.6</v>
      </c>
      <c r="I81" s="2">
        <f>'Absolute HSE Data'!I81/(SUM('Absolute HSE Data'!$H81:$L81))</f>
        <v>0.35</v>
      </c>
      <c r="J81" s="2">
        <f>'Absolute HSE Data'!J81/(SUM('Absolute HSE Data'!$H81:$L81))</f>
        <v>2.5000000000000001E-2</v>
      </c>
      <c r="K81" s="2">
        <f>'Absolute HSE Data'!K81/(SUM('Absolute HSE Data'!$H81:$L81))</f>
        <v>2.5000000000000001E-2</v>
      </c>
      <c r="L81" s="2">
        <f>'Absolute HSE Data'!L81/(SUM('Absolute HSE Data'!$H81:$L81))</f>
        <v>0</v>
      </c>
      <c r="N81" s="2">
        <f>'Absolute HSE Data'!N81/(SUM('Absolute HSE Data'!$N81:$R81))</f>
        <v>0.42105263157894735</v>
      </c>
      <c r="O81" s="2">
        <f>'Absolute HSE Data'!O81/(SUM('Absolute HSE Data'!$N81:$R81))</f>
        <v>0.15789473684210525</v>
      </c>
      <c r="P81" s="2">
        <f>'Absolute HSE Data'!P81/(SUM('Absolute HSE Data'!$N81:$R81))</f>
        <v>0.10526315789473684</v>
      </c>
      <c r="Q81" s="2">
        <f>'Absolute HSE Data'!Q81/(SUM('Absolute HSE Data'!$N81:$R81))</f>
        <v>0.26315789473684209</v>
      </c>
      <c r="R81" s="2">
        <f>'Absolute HSE Data'!R81/(SUM('Absolute HSE Data'!$N81:$R81))</f>
        <v>5.2631578947368418E-2</v>
      </c>
      <c r="S81" s="2">
        <f>'Absolute HSE Data'!S81/(SUM('Absolute HSE Data'!$S81:$W81))</f>
        <v>0.6</v>
      </c>
      <c r="T81" s="2">
        <f>'Absolute HSE Data'!T81/(SUM('Absolute HSE Data'!$S81:$W81))</f>
        <v>0.2</v>
      </c>
      <c r="U81" s="2">
        <f>'Absolute HSE Data'!U81/(SUM('Absolute HSE Data'!$S81:$W81))</f>
        <v>0.125</v>
      </c>
      <c r="V81" s="2">
        <f>'Absolute HSE Data'!V81/(SUM('Absolute HSE Data'!$S81:$W81))</f>
        <v>7.4999999999999997E-2</v>
      </c>
      <c r="W81" s="2">
        <f>'Absolute HSE Data'!W81/(SUM('Absolute HSE Data'!$S81:$W81))</f>
        <v>0</v>
      </c>
    </row>
    <row r="82" spans="1:23">
      <c r="A82" s="1">
        <v>79</v>
      </c>
      <c r="B82" s="1">
        <v>83</v>
      </c>
      <c r="C82" s="2">
        <f>'Absolute HSE Data'!C82/(SUM('Absolute HSE Data'!$C82:$G82))</f>
        <v>0.6875</v>
      </c>
      <c r="D82" s="2">
        <f>'Absolute HSE Data'!D82/(SUM('Absolute HSE Data'!$C82:$G82))</f>
        <v>0.1875</v>
      </c>
      <c r="E82" s="2">
        <f>'Absolute HSE Data'!E82/(SUM('Absolute HSE Data'!$C82:$G82))</f>
        <v>0.125</v>
      </c>
      <c r="F82" s="2">
        <f>'Absolute HSE Data'!F82/(SUM('Absolute HSE Data'!$C82:$G82))</f>
        <v>0</v>
      </c>
      <c r="G82" s="2">
        <f>'Absolute HSE Data'!G82/(SUM('Absolute HSE Data'!$C82:$G82))</f>
        <v>0</v>
      </c>
      <c r="H82" s="2">
        <f>'Absolute HSE Data'!H82/(SUM('Absolute HSE Data'!$H82:$L82))</f>
        <v>0.65625</v>
      </c>
      <c r="I82" s="2">
        <f>'Absolute HSE Data'!I82/(SUM('Absolute HSE Data'!$H82:$L82))</f>
        <v>0.3125</v>
      </c>
      <c r="J82" s="2">
        <f>'Absolute HSE Data'!J82/(SUM('Absolute HSE Data'!$H82:$L82))</f>
        <v>0</v>
      </c>
      <c r="K82" s="2">
        <f>'Absolute HSE Data'!K82/(SUM('Absolute HSE Data'!$H82:$L82))</f>
        <v>3.125E-2</v>
      </c>
      <c r="L82" s="2">
        <f>'Absolute HSE Data'!L82/(SUM('Absolute HSE Data'!$H82:$L82))</f>
        <v>0</v>
      </c>
      <c r="N82" s="2">
        <f>'Absolute HSE Data'!N82/(SUM('Absolute HSE Data'!$N82:$R82))</f>
        <v>0.6875</v>
      </c>
      <c r="O82" s="2">
        <f>'Absolute HSE Data'!O82/(SUM('Absolute HSE Data'!$N82:$R82))</f>
        <v>0.125</v>
      </c>
      <c r="P82" s="2">
        <f>'Absolute HSE Data'!P82/(SUM('Absolute HSE Data'!$N82:$R82))</f>
        <v>6.25E-2</v>
      </c>
      <c r="Q82" s="2">
        <f>'Absolute HSE Data'!Q82/(SUM('Absolute HSE Data'!$N82:$R82))</f>
        <v>0.125</v>
      </c>
      <c r="R82" s="2">
        <f>'Absolute HSE Data'!R82/(SUM('Absolute HSE Data'!$N82:$R82))</f>
        <v>0</v>
      </c>
      <c r="S82" s="2">
        <f>'Absolute HSE Data'!S82/(SUM('Absolute HSE Data'!$S82:$W82))</f>
        <v>0.65625</v>
      </c>
      <c r="T82" s="2">
        <f>'Absolute HSE Data'!T82/(SUM('Absolute HSE Data'!$S82:$W82))</f>
        <v>0.1875</v>
      </c>
      <c r="U82" s="2">
        <f>'Absolute HSE Data'!U82/(SUM('Absolute HSE Data'!$S82:$W82))</f>
        <v>9.375E-2</v>
      </c>
      <c r="V82" s="2">
        <f>'Absolute HSE Data'!V82/(SUM('Absolute HSE Data'!$S82:$W82))</f>
        <v>6.25E-2</v>
      </c>
      <c r="W82" s="2">
        <f>'Absolute HSE Data'!W82/(SUM('Absolute HSE Data'!$S82:$W82))</f>
        <v>0</v>
      </c>
    </row>
    <row r="83" spans="1:23">
      <c r="A83" s="1">
        <v>80</v>
      </c>
      <c r="B83" s="1">
        <v>84</v>
      </c>
      <c r="C83" s="2">
        <f>'Absolute HSE Data'!C83/(SUM('Absolute HSE Data'!$C83:$G83))</f>
        <v>0.58823529411764708</v>
      </c>
      <c r="D83" s="2">
        <f>'Absolute HSE Data'!D83/(SUM('Absolute HSE Data'!$C83:$G83))</f>
        <v>0.29411764705882354</v>
      </c>
      <c r="E83" s="2">
        <f>'Absolute HSE Data'!E83/(SUM('Absolute HSE Data'!$C83:$G83))</f>
        <v>0.11764705882352941</v>
      </c>
      <c r="F83" s="2">
        <f>'Absolute HSE Data'!F83/(SUM('Absolute HSE Data'!$C83:$G83))</f>
        <v>0</v>
      </c>
      <c r="G83" s="2">
        <f>'Absolute HSE Data'!G83/(SUM('Absolute HSE Data'!$C83:$G83))</f>
        <v>0</v>
      </c>
      <c r="H83" s="2">
        <f>'Absolute HSE Data'!H83/(SUM('Absolute HSE Data'!$H83:$L83))</f>
        <v>0.7142857142857143</v>
      </c>
      <c r="I83" s="2">
        <f>'Absolute HSE Data'!I83/(SUM('Absolute HSE Data'!$H83:$L83))</f>
        <v>0.25</v>
      </c>
      <c r="J83" s="2">
        <f>'Absolute HSE Data'!J83/(SUM('Absolute HSE Data'!$H83:$L83))</f>
        <v>0</v>
      </c>
      <c r="K83" s="2">
        <f>'Absolute HSE Data'!K83/(SUM('Absolute HSE Data'!$H83:$L83))</f>
        <v>3.5714285714285712E-2</v>
      </c>
      <c r="L83" s="2">
        <f>'Absolute HSE Data'!L83/(SUM('Absolute HSE Data'!$H83:$L83))</f>
        <v>0</v>
      </c>
      <c r="N83" s="2">
        <f>'Absolute HSE Data'!N83/(SUM('Absolute HSE Data'!$N83:$R83))</f>
        <v>0.58823529411764708</v>
      </c>
      <c r="O83" s="2">
        <f>'Absolute HSE Data'!O83/(SUM('Absolute HSE Data'!$N83:$R83))</f>
        <v>0.17647058823529413</v>
      </c>
      <c r="P83" s="2">
        <f>'Absolute HSE Data'!P83/(SUM('Absolute HSE Data'!$N83:$R83))</f>
        <v>0.11764705882352941</v>
      </c>
      <c r="Q83" s="2">
        <f>'Absolute HSE Data'!Q83/(SUM('Absolute HSE Data'!$N83:$R83))</f>
        <v>0.11764705882352941</v>
      </c>
      <c r="R83" s="2">
        <f>'Absolute HSE Data'!R83/(SUM('Absolute HSE Data'!$N83:$R83))</f>
        <v>0</v>
      </c>
      <c r="S83" s="2">
        <f>'Absolute HSE Data'!S83/(SUM('Absolute HSE Data'!$S83:$W83))</f>
        <v>0.7142857142857143</v>
      </c>
      <c r="T83" s="2">
        <f>'Absolute HSE Data'!T83/(SUM('Absolute HSE Data'!$S83:$W83))</f>
        <v>0.14285714285714285</v>
      </c>
      <c r="U83" s="2">
        <f>'Absolute HSE Data'!U83/(SUM('Absolute HSE Data'!$S83:$W83))</f>
        <v>0.10714285714285714</v>
      </c>
      <c r="V83" s="2">
        <f>'Absolute HSE Data'!V83/(SUM('Absolute HSE Data'!$S83:$W83))</f>
        <v>0</v>
      </c>
      <c r="W83" s="2">
        <f>'Absolute HSE Data'!W83/(SUM('Absolute HSE Data'!$S83:$W83))</f>
        <v>3.5714285714285712E-2</v>
      </c>
    </row>
    <row r="84" spans="1:23">
      <c r="A84" s="1">
        <v>81</v>
      </c>
      <c r="B84" s="1">
        <v>85</v>
      </c>
      <c r="C84" s="2">
        <f>'Absolute HSE Data'!C84/(SUM('Absolute HSE Data'!$C84:$G84))</f>
        <v>0.56000000000000005</v>
      </c>
      <c r="D84" s="2">
        <f>'Absolute HSE Data'!D84/(SUM('Absolute HSE Data'!$C84:$G84))</f>
        <v>0.2</v>
      </c>
      <c r="E84" s="2">
        <f>'Absolute HSE Data'!E84/(SUM('Absolute HSE Data'!$C84:$G84))</f>
        <v>0.2</v>
      </c>
      <c r="F84" s="2">
        <f>'Absolute HSE Data'!F84/(SUM('Absolute HSE Data'!$C84:$G84))</f>
        <v>0.04</v>
      </c>
      <c r="G84" s="2">
        <f>'Absolute HSE Data'!G84/(SUM('Absolute HSE Data'!$C84:$G84))</f>
        <v>0</v>
      </c>
      <c r="H84" s="2">
        <f>'Absolute HSE Data'!H84/(SUM('Absolute HSE Data'!$H84:$L84))</f>
        <v>0.7407407407407407</v>
      </c>
      <c r="I84" s="2">
        <f>'Absolute HSE Data'!I84/(SUM('Absolute HSE Data'!$H84:$L84))</f>
        <v>0.22222222222222221</v>
      </c>
      <c r="J84" s="2">
        <f>'Absolute HSE Data'!J84/(SUM('Absolute HSE Data'!$H84:$L84))</f>
        <v>3.7037037037037035E-2</v>
      </c>
      <c r="K84" s="2">
        <f>'Absolute HSE Data'!K84/(SUM('Absolute HSE Data'!$H84:$L84))</f>
        <v>0</v>
      </c>
      <c r="L84" s="2">
        <f>'Absolute HSE Data'!L84/(SUM('Absolute HSE Data'!$H84:$L84))</f>
        <v>0</v>
      </c>
      <c r="N84" s="2">
        <f>'Absolute HSE Data'!N84/(SUM('Absolute HSE Data'!$N84:$R84))</f>
        <v>0.56000000000000005</v>
      </c>
      <c r="O84" s="2">
        <f>'Absolute HSE Data'!O84/(SUM('Absolute HSE Data'!$N84:$R84))</f>
        <v>0.12</v>
      </c>
      <c r="P84" s="2">
        <f>'Absolute HSE Data'!P84/(SUM('Absolute HSE Data'!$N84:$R84))</f>
        <v>0.04</v>
      </c>
      <c r="Q84" s="2">
        <f>'Absolute HSE Data'!Q84/(SUM('Absolute HSE Data'!$N84:$R84))</f>
        <v>0.28000000000000003</v>
      </c>
      <c r="R84" s="2">
        <f>'Absolute HSE Data'!R84/(SUM('Absolute HSE Data'!$N84:$R84))</f>
        <v>0</v>
      </c>
      <c r="S84" s="2">
        <f>'Absolute HSE Data'!S84/(SUM('Absolute HSE Data'!$S84:$W84))</f>
        <v>0.7407407407407407</v>
      </c>
      <c r="T84" s="2">
        <f>'Absolute HSE Data'!T84/(SUM('Absolute HSE Data'!$S84:$W84))</f>
        <v>3.7037037037037035E-2</v>
      </c>
      <c r="U84" s="2">
        <f>'Absolute HSE Data'!U84/(SUM('Absolute HSE Data'!$S84:$W84))</f>
        <v>0.18518518518518517</v>
      </c>
      <c r="V84" s="2">
        <f>'Absolute HSE Data'!V84/(SUM('Absolute HSE Data'!$S84:$W84))</f>
        <v>3.7037037037037035E-2</v>
      </c>
      <c r="W84" s="2">
        <f>'Absolute HSE Data'!W84/(SUM('Absolute HSE Data'!$S84:$W84))</f>
        <v>0</v>
      </c>
    </row>
    <row r="85" spans="1:23">
      <c r="A85" s="1">
        <v>82</v>
      </c>
      <c r="B85" s="1">
        <v>86</v>
      </c>
      <c r="C85" s="2">
        <f>'Absolute HSE Data'!C85/(SUM('Absolute HSE Data'!$C85:$G85))</f>
        <v>0.5714285714285714</v>
      </c>
      <c r="D85" s="2">
        <f>'Absolute HSE Data'!D85/(SUM('Absolute HSE Data'!$C85:$G85))</f>
        <v>0.42857142857142855</v>
      </c>
      <c r="E85" s="2">
        <f>'Absolute HSE Data'!E85/(SUM('Absolute HSE Data'!$C85:$G85))</f>
        <v>0</v>
      </c>
      <c r="F85" s="2">
        <f>'Absolute HSE Data'!F85/(SUM('Absolute HSE Data'!$C85:$G85))</f>
        <v>0</v>
      </c>
      <c r="G85" s="2">
        <f>'Absolute HSE Data'!G85/(SUM('Absolute HSE Data'!$C85:$G85))</f>
        <v>0</v>
      </c>
      <c r="H85" s="2">
        <f>'Absolute HSE Data'!H85/(SUM('Absolute HSE Data'!$H85:$L85))</f>
        <v>0.72</v>
      </c>
      <c r="I85" s="2">
        <f>'Absolute HSE Data'!I85/(SUM('Absolute HSE Data'!$H85:$L85))</f>
        <v>0.24</v>
      </c>
      <c r="J85" s="2">
        <f>'Absolute HSE Data'!J85/(SUM('Absolute HSE Data'!$H85:$L85))</f>
        <v>0.04</v>
      </c>
      <c r="K85" s="2">
        <f>'Absolute HSE Data'!K85/(SUM('Absolute HSE Data'!$H85:$L85))</f>
        <v>0</v>
      </c>
      <c r="L85" s="2">
        <f>'Absolute HSE Data'!L85/(SUM('Absolute HSE Data'!$H85:$L85))</f>
        <v>0</v>
      </c>
      <c r="N85" s="2">
        <f>'Absolute HSE Data'!N85/(SUM('Absolute HSE Data'!$N85:$R85))</f>
        <v>0.5714285714285714</v>
      </c>
      <c r="O85" s="2">
        <f>'Absolute HSE Data'!O85/(SUM('Absolute HSE Data'!$N85:$R85))</f>
        <v>0.21428571428571427</v>
      </c>
      <c r="P85" s="2">
        <f>'Absolute HSE Data'!P85/(SUM('Absolute HSE Data'!$N85:$R85))</f>
        <v>0.14285714285714285</v>
      </c>
      <c r="Q85" s="2">
        <f>'Absolute HSE Data'!Q85/(SUM('Absolute HSE Data'!$N85:$R85))</f>
        <v>7.1428571428571425E-2</v>
      </c>
      <c r="R85" s="2">
        <f>'Absolute HSE Data'!R85/(SUM('Absolute HSE Data'!$N85:$R85))</f>
        <v>0</v>
      </c>
      <c r="S85" s="2">
        <f>'Absolute HSE Data'!S85/(SUM('Absolute HSE Data'!$S85:$W85))</f>
        <v>0.72</v>
      </c>
      <c r="T85" s="2">
        <f>'Absolute HSE Data'!T85/(SUM('Absolute HSE Data'!$S85:$W85))</f>
        <v>0.24</v>
      </c>
      <c r="U85" s="2">
        <f>'Absolute HSE Data'!U85/(SUM('Absolute HSE Data'!$S85:$W85))</f>
        <v>0</v>
      </c>
      <c r="V85" s="2">
        <f>'Absolute HSE Data'!V85/(SUM('Absolute HSE Data'!$S85:$W85))</f>
        <v>0.04</v>
      </c>
      <c r="W85" s="2">
        <f>'Absolute HSE Data'!W85/(SUM('Absolute HSE Data'!$S85:$W85))</f>
        <v>0</v>
      </c>
    </row>
    <row r="86" spans="1:23">
      <c r="A86" s="1">
        <v>83</v>
      </c>
      <c r="B86" s="1">
        <v>87</v>
      </c>
      <c r="C86" s="2">
        <f>'Absolute HSE Data'!C86/(SUM('Absolute HSE Data'!$C86:$G86))</f>
        <v>0.8</v>
      </c>
      <c r="D86" s="2">
        <f>'Absolute HSE Data'!D86/(SUM('Absolute HSE Data'!$C86:$G86))</f>
        <v>0.2</v>
      </c>
      <c r="E86" s="2">
        <f>'Absolute HSE Data'!E86/(SUM('Absolute HSE Data'!$C86:$G86))</f>
        <v>0</v>
      </c>
      <c r="F86" s="2">
        <f>'Absolute HSE Data'!F86/(SUM('Absolute HSE Data'!$C86:$G86))</f>
        <v>0</v>
      </c>
      <c r="G86" s="2">
        <f>'Absolute HSE Data'!G86/(SUM('Absolute HSE Data'!$C86:$G86))</f>
        <v>0</v>
      </c>
      <c r="H86" s="2">
        <f>'Absolute HSE Data'!H86/(SUM('Absolute HSE Data'!$H86:$L86))</f>
        <v>0.84615384615384615</v>
      </c>
      <c r="I86" s="2">
        <f>'Absolute HSE Data'!I86/(SUM('Absolute HSE Data'!$H86:$L86))</f>
        <v>0.15384615384615385</v>
      </c>
      <c r="J86" s="2">
        <f>'Absolute HSE Data'!J86/(SUM('Absolute HSE Data'!$H86:$L86))</f>
        <v>0</v>
      </c>
      <c r="K86" s="2">
        <f>'Absolute HSE Data'!K86/(SUM('Absolute HSE Data'!$H86:$L86))</f>
        <v>0</v>
      </c>
      <c r="L86" s="2">
        <f>'Absolute HSE Data'!L86/(SUM('Absolute HSE Data'!$H86:$L86))</f>
        <v>0</v>
      </c>
      <c r="N86" s="2">
        <f>'Absolute HSE Data'!N86/(SUM('Absolute HSE Data'!$N86:$R86))</f>
        <v>0.8</v>
      </c>
      <c r="O86" s="2">
        <f>'Absolute HSE Data'!O86/(SUM('Absolute HSE Data'!$N86:$R86))</f>
        <v>0.2</v>
      </c>
      <c r="P86" s="2">
        <f>'Absolute HSE Data'!P86/(SUM('Absolute HSE Data'!$N86:$R86))</f>
        <v>0</v>
      </c>
      <c r="Q86" s="2">
        <f>'Absolute HSE Data'!Q86/(SUM('Absolute HSE Data'!$N86:$R86))</f>
        <v>0</v>
      </c>
      <c r="R86" s="2">
        <f>'Absolute HSE Data'!R86/(SUM('Absolute HSE Data'!$N86:$R86))</f>
        <v>0</v>
      </c>
      <c r="S86" s="2">
        <f>'Absolute HSE Data'!S86/(SUM('Absolute HSE Data'!$S86:$W86))</f>
        <v>0.84615384615384615</v>
      </c>
      <c r="T86" s="2">
        <f>'Absolute HSE Data'!T86/(SUM('Absolute HSE Data'!$S86:$W86))</f>
        <v>7.6923076923076927E-2</v>
      </c>
      <c r="U86" s="2">
        <f>'Absolute HSE Data'!U86/(SUM('Absolute HSE Data'!$S86:$W86))</f>
        <v>7.6923076923076927E-2</v>
      </c>
      <c r="V86" s="2">
        <f>'Absolute HSE Data'!V86/(SUM('Absolute HSE Data'!$S86:$W86))</f>
        <v>0</v>
      </c>
      <c r="W86" s="2">
        <f>'Absolute HSE Data'!W86/(SUM('Absolute HSE Data'!$S86:$W86))</f>
        <v>0</v>
      </c>
    </row>
    <row r="87" spans="1:23">
      <c r="A87" s="1">
        <v>84</v>
      </c>
      <c r="B87" s="1">
        <v>88</v>
      </c>
      <c r="C87" s="2">
        <f>'Absolute HSE Data'!C87/(SUM('Absolute HSE Data'!$C87:$G87))</f>
        <v>0.6875</v>
      </c>
      <c r="D87" s="2">
        <f>'Absolute HSE Data'!D87/(SUM('Absolute HSE Data'!$C87:$G87))</f>
        <v>0.3125</v>
      </c>
      <c r="E87" s="2">
        <f>'Absolute HSE Data'!E87/(SUM('Absolute HSE Data'!$C87:$G87))</f>
        <v>0</v>
      </c>
      <c r="F87" s="2">
        <f>'Absolute HSE Data'!F87/(SUM('Absolute HSE Data'!$C87:$G87))</f>
        <v>0</v>
      </c>
      <c r="G87" s="2">
        <f>'Absolute HSE Data'!G87/(SUM('Absolute HSE Data'!$C87:$G87))</f>
        <v>0</v>
      </c>
      <c r="H87" s="2">
        <f>'Absolute HSE Data'!H87/(SUM('Absolute HSE Data'!$H87:$L87))</f>
        <v>0.83333333333333337</v>
      </c>
      <c r="I87" s="2">
        <f>'Absolute HSE Data'!I87/(SUM('Absolute HSE Data'!$H87:$L87))</f>
        <v>0.16666666666666666</v>
      </c>
      <c r="J87" s="2">
        <f>'Absolute HSE Data'!J87/(SUM('Absolute HSE Data'!$H87:$L87))</f>
        <v>0</v>
      </c>
      <c r="K87" s="2">
        <f>'Absolute HSE Data'!K87/(SUM('Absolute HSE Data'!$H87:$L87))</f>
        <v>0</v>
      </c>
      <c r="L87" s="2">
        <f>'Absolute HSE Data'!L87/(SUM('Absolute HSE Data'!$H87:$L87))</f>
        <v>0</v>
      </c>
      <c r="N87" s="2">
        <f>'Absolute HSE Data'!N87/(SUM('Absolute HSE Data'!$N87:$R87))</f>
        <v>0.6875</v>
      </c>
      <c r="O87" s="2">
        <f>'Absolute HSE Data'!O87/(SUM('Absolute HSE Data'!$N87:$R87))</f>
        <v>0.25</v>
      </c>
      <c r="P87" s="2">
        <f>'Absolute HSE Data'!P87/(SUM('Absolute HSE Data'!$N87:$R87))</f>
        <v>6.25E-2</v>
      </c>
      <c r="Q87" s="2">
        <f>'Absolute HSE Data'!Q87/(SUM('Absolute HSE Data'!$N87:$R87))</f>
        <v>0</v>
      </c>
      <c r="R87" s="2">
        <f>'Absolute HSE Data'!R87/(SUM('Absolute HSE Data'!$N87:$R87))</f>
        <v>0</v>
      </c>
      <c r="S87" s="2">
        <f>'Absolute HSE Data'!S87/(SUM('Absolute HSE Data'!$S87:$W87))</f>
        <v>0.83333333333333337</v>
      </c>
      <c r="T87" s="2">
        <f>'Absolute HSE Data'!T87/(SUM('Absolute HSE Data'!$S87:$W87))</f>
        <v>8.3333333333333329E-2</v>
      </c>
      <c r="U87" s="2">
        <f>'Absolute HSE Data'!U87/(SUM('Absolute HSE Data'!$S87:$W87))</f>
        <v>8.3333333333333329E-2</v>
      </c>
      <c r="V87" s="2">
        <f>'Absolute HSE Data'!V87/(SUM('Absolute HSE Data'!$S87:$W87))</f>
        <v>0</v>
      </c>
      <c r="W87" s="2">
        <f>'Absolute HSE Data'!W87/(SUM('Absolute HSE Data'!$S87:$W87))</f>
        <v>0</v>
      </c>
    </row>
    <row r="88" spans="1:23">
      <c r="A88" s="1">
        <v>85</v>
      </c>
      <c r="B88" s="1">
        <v>89</v>
      </c>
      <c r="C88" s="2">
        <f>'Absolute HSE Data'!C88/(SUM('Absolute HSE Data'!$C88:$G88))</f>
        <v>0.75</v>
      </c>
      <c r="D88" s="2">
        <f>'Absolute HSE Data'!D88/(SUM('Absolute HSE Data'!$C88:$G88))</f>
        <v>0.25</v>
      </c>
      <c r="E88" s="2">
        <f>'Absolute HSE Data'!E88/(SUM('Absolute HSE Data'!$C88:$G88))</f>
        <v>0</v>
      </c>
      <c r="F88" s="2">
        <f>'Absolute HSE Data'!F88/(SUM('Absolute HSE Data'!$C88:$G88))</f>
        <v>0</v>
      </c>
      <c r="G88" s="2">
        <f>'Absolute HSE Data'!G88/(SUM('Absolute HSE Data'!$C88:$G88))</f>
        <v>0</v>
      </c>
      <c r="H88" s="2">
        <f>'Absolute HSE Data'!H88/(SUM('Absolute HSE Data'!$H88:$L88))</f>
        <v>0.8666666666666667</v>
      </c>
      <c r="I88" s="2">
        <f>'Absolute HSE Data'!I88/(SUM('Absolute HSE Data'!$H88:$L88))</f>
        <v>6.6666666666666666E-2</v>
      </c>
      <c r="J88" s="2">
        <f>'Absolute HSE Data'!J88/(SUM('Absolute HSE Data'!$H88:$L88))</f>
        <v>6.6666666666666666E-2</v>
      </c>
      <c r="K88" s="2">
        <f>'Absolute HSE Data'!K88/(SUM('Absolute HSE Data'!$H88:$L88))</f>
        <v>0</v>
      </c>
      <c r="L88" s="2">
        <f>'Absolute HSE Data'!L88/(SUM('Absolute HSE Data'!$H88:$L88))</f>
        <v>0</v>
      </c>
      <c r="N88" s="2">
        <f>'Absolute HSE Data'!N88/(SUM('Absolute HSE Data'!$N88:$R88))</f>
        <v>0.75</v>
      </c>
      <c r="O88" s="2">
        <f>'Absolute HSE Data'!O88/(SUM('Absolute HSE Data'!$N88:$R88))</f>
        <v>0.25</v>
      </c>
      <c r="P88" s="2">
        <f>'Absolute HSE Data'!P88/(SUM('Absolute HSE Data'!$N88:$R88))</f>
        <v>0</v>
      </c>
      <c r="Q88" s="2">
        <f>'Absolute HSE Data'!Q88/(SUM('Absolute HSE Data'!$N88:$R88))</f>
        <v>0</v>
      </c>
      <c r="R88" s="2">
        <f>'Absolute HSE Data'!R88/(SUM('Absolute HSE Data'!$N88:$R88))</f>
        <v>0</v>
      </c>
      <c r="S88" s="2">
        <f>'Absolute HSE Data'!S88/(SUM('Absolute HSE Data'!$S88:$W88))</f>
        <v>0.8666666666666667</v>
      </c>
      <c r="T88" s="2">
        <f>'Absolute HSE Data'!T88/(SUM('Absolute HSE Data'!$S88:$W88))</f>
        <v>6.6666666666666666E-2</v>
      </c>
      <c r="U88" s="2">
        <f>'Absolute HSE Data'!U88/(SUM('Absolute HSE Data'!$S88:$W88))</f>
        <v>0</v>
      </c>
      <c r="V88" s="2">
        <f>'Absolute HSE Data'!V88/(SUM('Absolute HSE Data'!$S88:$W88))</f>
        <v>6.6666666666666666E-2</v>
      </c>
      <c r="W88" s="2">
        <f>'Absolute HSE Data'!W88/(SUM('Absolute HSE Data'!$S88:$W88))</f>
        <v>0</v>
      </c>
    </row>
    <row r="89" spans="1:23">
      <c r="A89" s="1">
        <v>86</v>
      </c>
      <c r="B89" s="1">
        <v>90</v>
      </c>
      <c r="C89" s="2">
        <f>'Absolute HSE Data'!C89/(SUM('Absolute HSE Data'!$C89:$G89))</f>
        <v>0.5</v>
      </c>
      <c r="D89" s="2">
        <f>'Absolute HSE Data'!D89/(SUM('Absolute HSE Data'!$C89:$G89))</f>
        <v>0.5</v>
      </c>
      <c r="E89" s="2">
        <f>'Absolute HSE Data'!E89/(SUM('Absolute HSE Data'!$C89:$G89))</f>
        <v>0</v>
      </c>
      <c r="F89" s="2">
        <f>'Absolute HSE Data'!F89/(SUM('Absolute HSE Data'!$C89:$G89))</f>
        <v>0</v>
      </c>
      <c r="G89" s="2">
        <f>'Absolute HSE Data'!G89/(SUM('Absolute HSE Data'!$C89:$G89))</f>
        <v>0</v>
      </c>
      <c r="H89" s="2">
        <f>'Absolute HSE Data'!H89/(SUM('Absolute HSE Data'!$H89:$L89))</f>
        <v>0.77777777777777779</v>
      </c>
      <c r="I89" s="2">
        <f>'Absolute HSE Data'!I89/(SUM('Absolute HSE Data'!$H89:$L89))</f>
        <v>0.22222222222222221</v>
      </c>
      <c r="J89" s="2">
        <f>'Absolute HSE Data'!J89/(SUM('Absolute HSE Data'!$H89:$L89))</f>
        <v>0</v>
      </c>
      <c r="K89" s="2">
        <f>'Absolute HSE Data'!K89/(SUM('Absolute HSE Data'!$H89:$L89))</f>
        <v>0</v>
      </c>
      <c r="L89" s="2">
        <f>'Absolute HSE Data'!L89/(SUM('Absolute HSE Data'!$H89:$L89))</f>
        <v>0</v>
      </c>
      <c r="N89" s="2">
        <f>'Absolute HSE Data'!N89/(SUM('Absolute HSE Data'!$N89:$R89))</f>
        <v>0.5</v>
      </c>
      <c r="O89" s="2">
        <f>'Absolute HSE Data'!O89/(SUM('Absolute HSE Data'!$N89:$R89))</f>
        <v>0</v>
      </c>
      <c r="P89" s="2">
        <f>'Absolute HSE Data'!P89/(SUM('Absolute HSE Data'!$N89:$R89))</f>
        <v>0.5</v>
      </c>
      <c r="Q89" s="2">
        <f>'Absolute HSE Data'!Q89/(SUM('Absolute HSE Data'!$N89:$R89))</f>
        <v>0</v>
      </c>
      <c r="R89" s="2">
        <f>'Absolute HSE Data'!R89/(SUM('Absolute HSE Data'!$N89:$R89))</f>
        <v>0</v>
      </c>
      <c r="S89" s="2">
        <f>'Absolute HSE Data'!S89/(SUM('Absolute HSE Data'!$S89:$W89))</f>
        <v>0.77777777777777779</v>
      </c>
      <c r="T89" s="2">
        <f>'Absolute HSE Data'!T89/(SUM('Absolute HSE Data'!$S89:$W89))</f>
        <v>0</v>
      </c>
      <c r="U89" s="2">
        <f>'Absolute HSE Data'!U89/(SUM('Absolute HSE Data'!$S89:$W89))</f>
        <v>0.22222222222222221</v>
      </c>
      <c r="V89" s="2">
        <f>'Absolute HSE Data'!V89/(SUM('Absolute HSE Data'!$S89:$W89))</f>
        <v>0</v>
      </c>
      <c r="W89" s="2">
        <f>'Absolute HSE Data'!W89/(SUM('Absolute HSE Data'!$S89:$W89))</f>
        <v>0</v>
      </c>
    </row>
    <row r="90" spans="1:23">
      <c r="A90" s="1">
        <v>87</v>
      </c>
      <c r="B90" s="1">
        <v>91</v>
      </c>
      <c r="C90" s="2">
        <f>'Absolute HSE Data'!C90/(SUM('Absolute HSE Data'!$C90:$G90))</f>
        <v>0.83333333333333337</v>
      </c>
      <c r="D90" s="2">
        <f>'Absolute HSE Data'!D90/(SUM('Absolute HSE Data'!$C90:$G90))</f>
        <v>0.16666666666666666</v>
      </c>
      <c r="E90" s="2">
        <f>'Absolute HSE Data'!E90/(SUM('Absolute HSE Data'!$C90:$G90))</f>
        <v>0</v>
      </c>
      <c r="F90" s="2">
        <f>'Absolute HSE Data'!F90/(SUM('Absolute HSE Data'!$C90:$G90))</f>
        <v>0</v>
      </c>
      <c r="G90" s="2">
        <f>'Absolute HSE Data'!G90/(SUM('Absolute HSE Data'!$C90:$G90))</f>
        <v>0</v>
      </c>
      <c r="H90" s="2">
        <f>'Absolute HSE Data'!H90/(SUM('Absolute HSE Data'!$H90:$L90))</f>
        <v>0.9285714285714286</v>
      </c>
      <c r="I90" s="2">
        <f>'Absolute HSE Data'!I90/(SUM('Absolute HSE Data'!$H90:$L90))</f>
        <v>7.1428571428571425E-2</v>
      </c>
      <c r="J90" s="2">
        <f>'Absolute HSE Data'!J90/(SUM('Absolute HSE Data'!$H90:$L90))</f>
        <v>0</v>
      </c>
      <c r="K90" s="2">
        <f>'Absolute HSE Data'!K90/(SUM('Absolute HSE Data'!$H90:$L90))</f>
        <v>0</v>
      </c>
      <c r="L90" s="2">
        <f>'Absolute HSE Data'!L90/(SUM('Absolute HSE Data'!$H90:$L90))</f>
        <v>0</v>
      </c>
      <c r="N90" s="2">
        <f>'Absolute HSE Data'!N90/(SUM('Absolute HSE Data'!$N90:$R90))</f>
        <v>0.83333333333333337</v>
      </c>
      <c r="O90" s="2">
        <f>'Absolute HSE Data'!O90/(SUM('Absolute HSE Data'!$N90:$R90))</f>
        <v>0.16666666666666666</v>
      </c>
      <c r="P90" s="2">
        <f>'Absolute HSE Data'!P90/(SUM('Absolute HSE Data'!$N90:$R90))</f>
        <v>0</v>
      </c>
      <c r="Q90" s="2">
        <f>'Absolute HSE Data'!Q90/(SUM('Absolute HSE Data'!$N90:$R90))</f>
        <v>0</v>
      </c>
      <c r="R90" s="2">
        <f>'Absolute HSE Data'!R90/(SUM('Absolute HSE Data'!$N90:$R90))</f>
        <v>0</v>
      </c>
      <c r="S90" s="2">
        <f>'Absolute HSE Data'!S90/(SUM('Absolute HSE Data'!$S90:$W90))</f>
        <v>0.9285714285714286</v>
      </c>
      <c r="T90" s="2">
        <f>'Absolute HSE Data'!T90/(SUM('Absolute HSE Data'!$S90:$W90))</f>
        <v>0</v>
      </c>
      <c r="U90" s="2">
        <f>'Absolute HSE Data'!U90/(SUM('Absolute HSE Data'!$S90:$W90))</f>
        <v>7.1428571428571425E-2</v>
      </c>
      <c r="V90" s="2">
        <f>'Absolute HSE Data'!V90/(SUM('Absolute HSE Data'!$S90:$W90))</f>
        <v>0</v>
      </c>
      <c r="W90" s="2">
        <f>'Absolute HSE Data'!W90/(SUM('Absolute HSE Data'!$S90:$W90))</f>
        <v>0</v>
      </c>
    </row>
    <row r="91" spans="1:23">
      <c r="A91" s="1">
        <v>88</v>
      </c>
      <c r="B91" s="1">
        <v>92</v>
      </c>
      <c r="C91" s="2">
        <f>'Absolute HSE Data'!C91/(SUM('Absolute HSE Data'!$C91:$G91))</f>
        <v>1</v>
      </c>
      <c r="D91" s="2">
        <f>'Absolute HSE Data'!D91/(SUM('Absolute HSE Data'!$C91:$G91))</f>
        <v>0</v>
      </c>
      <c r="E91" s="2">
        <f>'Absolute HSE Data'!E91/(SUM('Absolute HSE Data'!$C91:$G91))</f>
        <v>0</v>
      </c>
      <c r="F91" s="2">
        <f>'Absolute HSE Data'!F91/(SUM('Absolute HSE Data'!$C91:$G91))</f>
        <v>0</v>
      </c>
      <c r="G91" s="2">
        <f>'Absolute HSE Data'!G91/(SUM('Absolute HSE Data'!$C91:$G91))</f>
        <v>0</v>
      </c>
      <c r="H91" s="2">
        <f>'Absolute HSE Data'!H91/(SUM('Absolute HSE Data'!$H91:$L91))</f>
        <v>0.72727272727272729</v>
      </c>
      <c r="I91" s="2">
        <f>'Absolute HSE Data'!I91/(SUM('Absolute HSE Data'!$H91:$L91))</f>
        <v>0.18181818181818182</v>
      </c>
      <c r="J91" s="2">
        <f>'Absolute HSE Data'!J91/(SUM('Absolute HSE Data'!$H91:$L91))</f>
        <v>9.0909090909090912E-2</v>
      </c>
      <c r="K91" s="2">
        <f>'Absolute HSE Data'!K91/(SUM('Absolute HSE Data'!$H91:$L91))</f>
        <v>0</v>
      </c>
      <c r="L91" s="2">
        <f>'Absolute HSE Data'!L91/(SUM('Absolute HSE Data'!$H91:$L91))</f>
        <v>0</v>
      </c>
      <c r="N91" s="2">
        <f>'Absolute HSE Data'!N91/(SUM('Absolute HSE Data'!$N91:$R91))</f>
        <v>1</v>
      </c>
      <c r="O91" s="2">
        <f>'Absolute HSE Data'!O91/(SUM('Absolute HSE Data'!$N91:$R91))</f>
        <v>0</v>
      </c>
      <c r="P91" s="2">
        <f>'Absolute HSE Data'!P91/(SUM('Absolute HSE Data'!$N91:$R91))</f>
        <v>0</v>
      </c>
      <c r="Q91" s="2">
        <f>'Absolute HSE Data'!Q91/(SUM('Absolute HSE Data'!$N91:$R91))</f>
        <v>0</v>
      </c>
      <c r="R91" s="2">
        <f>'Absolute HSE Data'!R91/(SUM('Absolute HSE Data'!$N91:$R91))</f>
        <v>0</v>
      </c>
      <c r="S91" s="2">
        <f>'Absolute HSE Data'!S91/(SUM('Absolute HSE Data'!$S91:$W91))</f>
        <v>0.72727272727272729</v>
      </c>
      <c r="T91" s="2">
        <f>'Absolute HSE Data'!T91/(SUM('Absolute HSE Data'!$S91:$W91))</f>
        <v>0.18181818181818182</v>
      </c>
      <c r="U91" s="2">
        <f>'Absolute HSE Data'!U91/(SUM('Absolute HSE Data'!$S91:$W91))</f>
        <v>0</v>
      </c>
      <c r="V91" s="2">
        <f>'Absolute HSE Data'!V91/(SUM('Absolute HSE Data'!$S91:$W91))</f>
        <v>9.0909090909090912E-2</v>
      </c>
      <c r="W91" s="2">
        <f>'Absolute HSE Data'!W91/(SUM('Absolute HSE Data'!$S91:$W91))</f>
        <v>0</v>
      </c>
    </row>
    <row r="92" spans="1:23">
      <c r="A92" s="1">
        <v>89</v>
      </c>
      <c r="B92" s="1">
        <v>93</v>
      </c>
      <c r="C92" s="2" t="e">
        <f>'Absolute HSE Data'!C92/(SUM('Absolute HSE Data'!$C92:$G92))</f>
        <v>#DIV/0!</v>
      </c>
      <c r="D92" s="2" t="e">
        <f>'Absolute HSE Data'!D92/(SUM('Absolute HSE Data'!$C92:$G92))</f>
        <v>#DIV/0!</v>
      </c>
      <c r="E92" s="2" t="e">
        <f>'Absolute HSE Data'!E92/(SUM('Absolute HSE Data'!$C92:$G92))</f>
        <v>#DIV/0!</v>
      </c>
      <c r="F92" s="2" t="e">
        <f>'Absolute HSE Data'!F92/(SUM('Absolute HSE Data'!$C92:$G92))</f>
        <v>#DIV/0!</v>
      </c>
      <c r="G92" s="2" t="e">
        <f>'Absolute HSE Data'!G92/(SUM('Absolute HSE Data'!$C92:$G92))</f>
        <v>#DIV/0!</v>
      </c>
      <c r="H92" s="2">
        <f>'Absolute HSE Data'!H92/(SUM('Absolute HSE Data'!$H92:$L92))</f>
        <v>0.83333333333333337</v>
      </c>
      <c r="I92" s="2">
        <f>'Absolute HSE Data'!I92/(SUM('Absolute HSE Data'!$H92:$L92))</f>
        <v>0</v>
      </c>
      <c r="J92" s="2">
        <f>'Absolute HSE Data'!J92/(SUM('Absolute HSE Data'!$H92:$L92))</f>
        <v>0</v>
      </c>
      <c r="K92" s="2">
        <f>'Absolute HSE Data'!K92/(SUM('Absolute HSE Data'!$H92:$L92))</f>
        <v>0.16666666666666666</v>
      </c>
      <c r="L92" s="2">
        <f>'Absolute HSE Data'!L92/(SUM('Absolute HSE Data'!$H92:$L92))</f>
        <v>0</v>
      </c>
      <c r="N92" s="2" t="e">
        <f>'Absolute HSE Data'!N92/(SUM('Absolute HSE Data'!$N92:$R92))</f>
        <v>#DIV/0!</v>
      </c>
      <c r="O92" s="2" t="e">
        <f>'Absolute HSE Data'!O92/(SUM('Absolute HSE Data'!$N92:$R92))</f>
        <v>#DIV/0!</v>
      </c>
      <c r="P92" s="2" t="e">
        <f>'Absolute HSE Data'!P92/(SUM('Absolute HSE Data'!$N92:$R92))</f>
        <v>#DIV/0!</v>
      </c>
      <c r="Q92" s="2" t="e">
        <f>'Absolute HSE Data'!Q92/(SUM('Absolute HSE Data'!$N92:$R92))</f>
        <v>#DIV/0!</v>
      </c>
      <c r="R92" s="2" t="e">
        <f>'Absolute HSE Data'!R92/(SUM('Absolute HSE Data'!$N92:$R92))</f>
        <v>#DIV/0!</v>
      </c>
      <c r="S92" s="2">
        <f>'Absolute HSE Data'!S92/(SUM('Absolute HSE Data'!$S92:$W92))</f>
        <v>0.83333333333333337</v>
      </c>
      <c r="T92" s="2">
        <f>'Absolute HSE Data'!T92/(SUM('Absolute HSE Data'!$S92:$W92))</f>
        <v>0</v>
      </c>
      <c r="U92" s="2">
        <f>'Absolute HSE Data'!U92/(SUM('Absolute HSE Data'!$S92:$W92))</f>
        <v>0</v>
      </c>
      <c r="V92" s="2">
        <f>'Absolute HSE Data'!V92/(SUM('Absolute HSE Data'!$S92:$W92))</f>
        <v>0</v>
      </c>
      <c r="W92" s="2">
        <f>'Absolute HSE Data'!W92/(SUM('Absolute HSE Data'!$S92:$W92))</f>
        <v>0.16666666666666666</v>
      </c>
    </row>
    <row r="93" spans="1:23">
      <c r="A93" s="1">
        <v>90</v>
      </c>
      <c r="B93" s="1">
        <v>94</v>
      </c>
      <c r="C93" s="2">
        <f>'Absolute HSE Data'!C93/(SUM('Absolute HSE Data'!$C93:$G93))</f>
        <v>0.5</v>
      </c>
      <c r="D93" s="2">
        <f>'Absolute HSE Data'!D93/(SUM('Absolute HSE Data'!$C93:$G93))</f>
        <v>0.5</v>
      </c>
      <c r="E93" s="2">
        <f>'Absolute HSE Data'!E93/(SUM('Absolute HSE Data'!$C93:$G93))</f>
        <v>0</v>
      </c>
      <c r="F93" s="2">
        <f>'Absolute HSE Data'!F93/(SUM('Absolute HSE Data'!$C93:$G93))</f>
        <v>0</v>
      </c>
      <c r="G93" s="2">
        <f>'Absolute HSE Data'!G93/(SUM('Absolute HSE Data'!$C93:$G93))</f>
        <v>0</v>
      </c>
      <c r="H93" s="2">
        <f>'Absolute HSE Data'!H93/(SUM('Absolute HSE Data'!$H93:$L93))</f>
        <v>1</v>
      </c>
      <c r="I93" s="2">
        <f>'Absolute HSE Data'!I93/(SUM('Absolute HSE Data'!$H93:$L93))</f>
        <v>0</v>
      </c>
      <c r="J93" s="2">
        <f>'Absolute HSE Data'!J93/(SUM('Absolute HSE Data'!$H93:$L93))</f>
        <v>0</v>
      </c>
      <c r="K93" s="2">
        <f>'Absolute HSE Data'!K93/(SUM('Absolute HSE Data'!$H93:$L93))</f>
        <v>0</v>
      </c>
      <c r="L93" s="2">
        <f>'Absolute HSE Data'!L93/(SUM('Absolute HSE Data'!$H93:$L93))</f>
        <v>0</v>
      </c>
      <c r="N93" s="2">
        <f>'Absolute HSE Data'!N93/(SUM('Absolute HSE Data'!$N93:$R93))</f>
        <v>0.5</v>
      </c>
      <c r="O93" s="2">
        <f>'Absolute HSE Data'!O93/(SUM('Absolute HSE Data'!$N93:$R93))</f>
        <v>0.5</v>
      </c>
      <c r="P93" s="2">
        <f>'Absolute HSE Data'!P93/(SUM('Absolute HSE Data'!$N93:$R93))</f>
        <v>0</v>
      </c>
      <c r="Q93" s="2">
        <f>'Absolute HSE Data'!Q93/(SUM('Absolute HSE Data'!$N93:$R93))</f>
        <v>0</v>
      </c>
      <c r="R93" s="2">
        <f>'Absolute HSE Data'!R93/(SUM('Absolute HSE Data'!$N93:$R93))</f>
        <v>0</v>
      </c>
      <c r="S93" s="2">
        <f>'Absolute HSE Data'!S93/(SUM('Absolute HSE Data'!$S93:$W93))</f>
        <v>1</v>
      </c>
      <c r="T93" s="2">
        <f>'Absolute HSE Data'!T93/(SUM('Absolute HSE Data'!$S93:$W93))</f>
        <v>0</v>
      </c>
      <c r="U93" s="2">
        <f>'Absolute HSE Data'!U93/(SUM('Absolute HSE Data'!$S93:$W93))</f>
        <v>0</v>
      </c>
      <c r="V93" s="2">
        <f>'Absolute HSE Data'!V93/(SUM('Absolute HSE Data'!$S93:$W93))</f>
        <v>0</v>
      </c>
      <c r="W93" s="2">
        <f>'Absolute HSE Data'!W93/(SUM('Absolute HSE Data'!$S93:$W93))</f>
        <v>0</v>
      </c>
    </row>
    <row r="94" spans="1:23">
      <c r="A94" s="1">
        <v>91</v>
      </c>
      <c r="B94" s="1">
        <v>95</v>
      </c>
      <c r="C94" s="2">
        <f>'Absolute HSE Data'!C94/(SUM('Absolute HSE Data'!$C94:$G94))</f>
        <v>1</v>
      </c>
      <c r="D94" s="2">
        <f>'Absolute HSE Data'!D94/(SUM('Absolute HSE Data'!$C94:$G94))</f>
        <v>0</v>
      </c>
      <c r="E94" s="2">
        <f>'Absolute HSE Data'!E94/(SUM('Absolute HSE Data'!$C94:$G94))</f>
        <v>0</v>
      </c>
      <c r="F94" s="2">
        <f>'Absolute HSE Data'!F94/(SUM('Absolute HSE Data'!$C94:$G94))</f>
        <v>0</v>
      </c>
      <c r="G94" s="2">
        <f>'Absolute HSE Data'!G94/(SUM('Absolute HSE Data'!$C94:$G94))</f>
        <v>0</v>
      </c>
      <c r="H94" s="2" t="e">
        <f>'Absolute HSE Data'!H94/(SUM('Absolute HSE Data'!$H94:$L94))</f>
        <v>#DIV/0!</v>
      </c>
      <c r="I94" s="2" t="e">
        <f>'Absolute HSE Data'!I94/(SUM('Absolute HSE Data'!$H94:$L94))</f>
        <v>#DIV/0!</v>
      </c>
      <c r="J94" s="2" t="e">
        <f>'Absolute HSE Data'!J94/(SUM('Absolute HSE Data'!$H94:$L94))</f>
        <v>#DIV/0!</v>
      </c>
      <c r="K94" s="2" t="e">
        <f>'Absolute HSE Data'!K94/(SUM('Absolute HSE Data'!$H94:$L94))</f>
        <v>#DIV/0!</v>
      </c>
      <c r="L94" s="2" t="e">
        <f>'Absolute HSE Data'!L94/(SUM('Absolute HSE Data'!$H94:$L94))</f>
        <v>#DIV/0!</v>
      </c>
      <c r="N94" s="2">
        <f>'Absolute HSE Data'!N94/(SUM('Absolute HSE Data'!$N94:$R94))</f>
        <v>1</v>
      </c>
      <c r="O94" s="2">
        <f>'Absolute HSE Data'!O94/(SUM('Absolute HSE Data'!$N94:$R94))</f>
        <v>0</v>
      </c>
      <c r="P94" s="2">
        <f>'Absolute HSE Data'!P94/(SUM('Absolute HSE Data'!$N94:$R94))</f>
        <v>0</v>
      </c>
      <c r="Q94" s="2">
        <f>'Absolute HSE Data'!Q94/(SUM('Absolute HSE Data'!$N94:$R94))</f>
        <v>0</v>
      </c>
      <c r="R94" s="2">
        <f>'Absolute HSE Data'!R94/(SUM('Absolute HSE Data'!$N94:$R94))</f>
        <v>0</v>
      </c>
      <c r="S94" s="2" t="e">
        <f>'Absolute HSE Data'!S94/(SUM('Absolute HSE Data'!$S94:$W94))</f>
        <v>#DIV/0!</v>
      </c>
      <c r="T94" s="2" t="e">
        <f>'Absolute HSE Data'!T94/(SUM('Absolute HSE Data'!$S94:$W94))</f>
        <v>#DIV/0!</v>
      </c>
      <c r="U94" s="2" t="e">
        <f>'Absolute HSE Data'!U94/(SUM('Absolute HSE Data'!$S94:$W94))</f>
        <v>#DIV/0!</v>
      </c>
      <c r="V94" s="2" t="e">
        <f>'Absolute HSE Data'!V94/(SUM('Absolute HSE Data'!$S94:$W94))</f>
        <v>#DIV/0!</v>
      </c>
      <c r="W94" s="2" t="e">
        <f>'Absolute HSE Data'!W94/(SUM('Absolute HSE Data'!$S94:$W94))</f>
        <v>#DIV/0!</v>
      </c>
    </row>
    <row r="95" spans="1:23">
      <c r="A95" s="1">
        <v>92</v>
      </c>
      <c r="B95" s="1">
        <v>96</v>
      </c>
      <c r="C95" s="2">
        <f>'Absolute HSE Data'!C95/(SUM('Absolute HSE Data'!$C95:$G95))</f>
        <v>0.66666666666666663</v>
      </c>
      <c r="D95" s="2">
        <f>'Absolute HSE Data'!D95/(SUM('Absolute HSE Data'!$C95:$G95))</f>
        <v>0.33333333333333331</v>
      </c>
      <c r="E95" s="2">
        <f>'Absolute HSE Data'!E95/(SUM('Absolute HSE Data'!$C95:$G95))</f>
        <v>0</v>
      </c>
      <c r="F95" s="2">
        <f>'Absolute HSE Data'!F95/(SUM('Absolute HSE Data'!$C95:$G95))</f>
        <v>0</v>
      </c>
      <c r="G95" s="2">
        <f>'Absolute HSE Data'!G95/(SUM('Absolute HSE Data'!$C95:$G95))</f>
        <v>0</v>
      </c>
      <c r="H95" s="2" t="e">
        <f>'Absolute HSE Data'!H95/(SUM('Absolute HSE Data'!$H95:$L95))</f>
        <v>#DIV/0!</v>
      </c>
      <c r="I95" s="2" t="e">
        <f>'Absolute HSE Data'!I95/(SUM('Absolute HSE Data'!$H95:$L95))</f>
        <v>#DIV/0!</v>
      </c>
      <c r="J95" s="2" t="e">
        <f>'Absolute HSE Data'!J95/(SUM('Absolute HSE Data'!$H95:$L95))</f>
        <v>#DIV/0!</v>
      </c>
      <c r="K95" s="2" t="e">
        <f>'Absolute HSE Data'!K95/(SUM('Absolute HSE Data'!$H95:$L95))</f>
        <v>#DIV/0!</v>
      </c>
      <c r="L95" s="2" t="e">
        <f>'Absolute HSE Data'!L95/(SUM('Absolute HSE Data'!$H95:$L95))</f>
        <v>#DIV/0!</v>
      </c>
      <c r="N95" s="2">
        <f>'Absolute HSE Data'!N95/(SUM('Absolute HSE Data'!$N95:$R95))</f>
        <v>0.66666666666666663</v>
      </c>
      <c r="O95" s="2">
        <f>'Absolute HSE Data'!O95/(SUM('Absolute HSE Data'!$N95:$R95))</f>
        <v>0</v>
      </c>
      <c r="P95" s="2">
        <f>'Absolute HSE Data'!P95/(SUM('Absolute HSE Data'!$N95:$R95))</f>
        <v>0.33333333333333331</v>
      </c>
      <c r="Q95" s="2">
        <f>'Absolute HSE Data'!Q95/(SUM('Absolute HSE Data'!$N95:$R95))</f>
        <v>0</v>
      </c>
      <c r="R95" s="2">
        <f>'Absolute HSE Data'!R95/(SUM('Absolute HSE Data'!$N95:$R95))</f>
        <v>0</v>
      </c>
      <c r="S95" s="2" t="e">
        <f>'Absolute HSE Data'!S95/(SUM('Absolute HSE Data'!$S95:$W95))</f>
        <v>#DIV/0!</v>
      </c>
      <c r="T95" s="2" t="e">
        <f>'Absolute HSE Data'!T95/(SUM('Absolute HSE Data'!$S95:$W95))</f>
        <v>#DIV/0!</v>
      </c>
      <c r="U95" s="2" t="e">
        <f>'Absolute HSE Data'!U95/(SUM('Absolute HSE Data'!$S95:$W95))</f>
        <v>#DIV/0!</v>
      </c>
      <c r="V95" s="2" t="e">
        <f>'Absolute HSE Data'!V95/(SUM('Absolute HSE Data'!$S95:$W95))</f>
        <v>#DIV/0!</v>
      </c>
      <c r="W95" s="2" t="e">
        <f>'Absolute HSE Data'!W95/(SUM('Absolute HSE Data'!$S95:$W95))</f>
        <v>#DIV/0!</v>
      </c>
    </row>
    <row r="96" spans="1:23">
      <c r="A96" s="1">
        <v>93</v>
      </c>
      <c r="B96" s="1">
        <v>97</v>
      </c>
      <c r="C96" s="2" t="e">
        <f>'Absolute HSE Data'!C96/(SUM('Absolute HSE Data'!$C96:$G96))</f>
        <v>#DIV/0!</v>
      </c>
      <c r="D96" s="2" t="e">
        <f>'Absolute HSE Data'!D96/(SUM('Absolute HSE Data'!$C96:$G96))</f>
        <v>#DIV/0!</v>
      </c>
      <c r="E96" s="2" t="e">
        <f>'Absolute HSE Data'!E96/(SUM('Absolute HSE Data'!$C96:$G96))</f>
        <v>#DIV/0!</v>
      </c>
      <c r="F96" s="2" t="e">
        <f>'Absolute HSE Data'!F96/(SUM('Absolute HSE Data'!$C96:$G96))</f>
        <v>#DIV/0!</v>
      </c>
      <c r="G96" s="2" t="e">
        <f>'Absolute HSE Data'!G96/(SUM('Absolute HSE Data'!$C96:$G96))</f>
        <v>#DIV/0!</v>
      </c>
      <c r="H96" s="2">
        <f>'Absolute HSE Data'!H96/(SUM('Absolute HSE Data'!$H96:$L96))</f>
        <v>0.5</v>
      </c>
      <c r="I96" s="2">
        <f>'Absolute HSE Data'!I96/(SUM('Absolute HSE Data'!$H96:$L96))</f>
        <v>0</v>
      </c>
      <c r="J96" s="2">
        <f>'Absolute HSE Data'!J96/(SUM('Absolute HSE Data'!$H96:$L96))</f>
        <v>0.5</v>
      </c>
      <c r="K96" s="2">
        <f>'Absolute HSE Data'!K96/(SUM('Absolute HSE Data'!$H96:$L96))</f>
        <v>0</v>
      </c>
      <c r="L96" s="2">
        <f>'Absolute HSE Data'!L96/(SUM('Absolute HSE Data'!$H96:$L96))</f>
        <v>0</v>
      </c>
      <c r="N96" s="2" t="e">
        <f>'Absolute HSE Data'!N96/(SUM('Absolute HSE Data'!$N96:$R96))</f>
        <v>#DIV/0!</v>
      </c>
      <c r="O96" s="2" t="e">
        <f>'Absolute HSE Data'!O96/(SUM('Absolute HSE Data'!$N96:$R96))</f>
        <v>#DIV/0!</v>
      </c>
      <c r="P96" s="2" t="e">
        <f>'Absolute HSE Data'!P96/(SUM('Absolute HSE Data'!$N96:$R96))</f>
        <v>#DIV/0!</v>
      </c>
      <c r="Q96" s="2" t="e">
        <f>'Absolute HSE Data'!Q96/(SUM('Absolute HSE Data'!$N96:$R96))</f>
        <v>#DIV/0!</v>
      </c>
      <c r="R96" s="2" t="e">
        <f>'Absolute HSE Data'!R96/(SUM('Absolute HSE Data'!$N96:$R96))</f>
        <v>#DIV/0!</v>
      </c>
      <c r="S96" s="2">
        <f>'Absolute HSE Data'!S96/(SUM('Absolute HSE Data'!$S96:$W96))</f>
        <v>0.5</v>
      </c>
      <c r="T96" s="2">
        <f>'Absolute HSE Data'!T96/(SUM('Absolute HSE Data'!$S96:$W96))</f>
        <v>0</v>
      </c>
      <c r="U96" s="2">
        <f>'Absolute HSE Data'!U96/(SUM('Absolute HSE Data'!$S96:$W96))</f>
        <v>0</v>
      </c>
      <c r="V96" s="2">
        <f>'Absolute HSE Data'!V96/(SUM('Absolute HSE Data'!$S96:$W96))</f>
        <v>0.5</v>
      </c>
      <c r="W96" s="2">
        <f>'Absolute HSE Data'!W96/(SUM('Absolute HSE Data'!$S96:$W96))</f>
        <v>0</v>
      </c>
    </row>
    <row r="97" spans="1:23">
      <c r="A97" s="1">
        <v>94</v>
      </c>
      <c r="B97" s="1">
        <v>98</v>
      </c>
      <c r="C97" s="2" t="e">
        <f>'Absolute HSE Data'!C97/(SUM('Absolute HSE Data'!$C97:$G97))</f>
        <v>#DIV/0!</v>
      </c>
      <c r="D97" s="2" t="e">
        <f>'Absolute HSE Data'!D97/(SUM('Absolute HSE Data'!$C97:$G97))</f>
        <v>#DIV/0!</v>
      </c>
      <c r="E97" s="2" t="e">
        <f>'Absolute HSE Data'!E97/(SUM('Absolute HSE Data'!$C97:$G97))</f>
        <v>#DIV/0!</v>
      </c>
      <c r="F97" s="2" t="e">
        <f>'Absolute HSE Data'!F97/(SUM('Absolute HSE Data'!$C97:$G97))</f>
        <v>#DIV/0!</v>
      </c>
      <c r="G97" s="2" t="e">
        <f>'Absolute HSE Data'!G97/(SUM('Absolute HSE Data'!$C97:$G97))</f>
        <v>#DIV/0!</v>
      </c>
      <c r="H97" s="2">
        <f>'Absolute HSE Data'!H97/(SUM('Absolute HSE Data'!$H97:$L97))</f>
        <v>1</v>
      </c>
      <c r="I97" s="2">
        <f>'Absolute HSE Data'!I97/(SUM('Absolute HSE Data'!$H97:$L97))</f>
        <v>0</v>
      </c>
      <c r="J97" s="2">
        <f>'Absolute HSE Data'!J97/(SUM('Absolute HSE Data'!$H97:$L97))</f>
        <v>0</v>
      </c>
      <c r="K97" s="2">
        <f>'Absolute HSE Data'!K97/(SUM('Absolute HSE Data'!$H97:$L97))</f>
        <v>0</v>
      </c>
      <c r="L97" s="2">
        <f>'Absolute HSE Data'!L97/(SUM('Absolute HSE Data'!$H97:$L97))</f>
        <v>0</v>
      </c>
      <c r="N97" s="2" t="e">
        <f>'Absolute HSE Data'!N97/(SUM('Absolute HSE Data'!$N97:$R97))</f>
        <v>#DIV/0!</v>
      </c>
      <c r="O97" s="2" t="e">
        <f>'Absolute HSE Data'!O97/(SUM('Absolute HSE Data'!$N97:$R97))</f>
        <v>#DIV/0!</v>
      </c>
      <c r="P97" s="2" t="e">
        <f>'Absolute HSE Data'!P97/(SUM('Absolute HSE Data'!$N97:$R97))</f>
        <v>#DIV/0!</v>
      </c>
      <c r="Q97" s="2" t="e">
        <f>'Absolute HSE Data'!Q97/(SUM('Absolute HSE Data'!$N97:$R97))</f>
        <v>#DIV/0!</v>
      </c>
      <c r="R97" s="2" t="e">
        <f>'Absolute HSE Data'!R97/(SUM('Absolute HSE Data'!$N97:$R97))</f>
        <v>#DIV/0!</v>
      </c>
      <c r="S97" s="2">
        <f>'Absolute HSE Data'!S97/(SUM('Absolute HSE Data'!$S97:$W97))</f>
        <v>1</v>
      </c>
      <c r="T97" s="2">
        <f>'Absolute HSE Data'!T97/(SUM('Absolute HSE Data'!$S97:$W97))</f>
        <v>0</v>
      </c>
      <c r="U97" s="2">
        <f>'Absolute HSE Data'!U97/(SUM('Absolute HSE Data'!$S97:$W97))</f>
        <v>0</v>
      </c>
      <c r="V97" s="2">
        <f>'Absolute HSE Data'!V97/(SUM('Absolute HSE Data'!$S97:$W97))</f>
        <v>0</v>
      </c>
      <c r="W97" s="2">
        <f>'Absolute HSE Data'!W97/(SUM('Absolute HSE Data'!$S97:$W97))</f>
        <v>0</v>
      </c>
    </row>
    <row r="98" spans="1:23">
      <c r="A98" s="1">
        <v>95</v>
      </c>
      <c r="B98" s="1">
        <v>99</v>
      </c>
      <c r="C98" s="2" t="e">
        <f>'Absolute HSE Data'!C98/(SUM('Absolute HSE Data'!$C98:$G98))</f>
        <v>#DIV/0!</v>
      </c>
      <c r="D98" s="2" t="e">
        <f>'Absolute HSE Data'!D98/(SUM('Absolute HSE Data'!$C98:$G98))</f>
        <v>#DIV/0!</v>
      </c>
      <c r="E98" s="2" t="e">
        <f>'Absolute HSE Data'!E98/(SUM('Absolute HSE Data'!$C98:$G98))</f>
        <v>#DIV/0!</v>
      </c>
      <c r="F98" s="2" t="e">
        <f>'Absolute HSE Data'!F98/(SUM('Absolute HSE Data'!$C98:$G98))</f>
        <v>#DIV/0!</v>
      </c>
      <c r="G98" s="2" t="e">
        <f>'Absolute HSE Data'!G98/(SUM('Absolute HSE Data'!$C98:$G98))</f>
        <v>#DIV/0!</v>
      </c>
      <c r="H98" s="2" t="e">
        <f>'Absolute HSE Data'!H98/(SUM('Absolute HSE Data'!$H98:$L98))</f>
        <v>#DIV/0!</v>
      </c>
      <c r="I98" s="2" t="e">
        <f>'Absolute HSE Data'!I98/(SUM('Absolute HSE Data'!$H98:$L98))</f>
        <v>#DIV/0!</v>
      </c>
      <c r="J98" s="2" t="e">
        <f>'Absolute HSE Data'!J98/(SUM('Absolute HSE Data'!$H98:$L98))</f>
        <v>#DIV/0!</v>
      </c>
      <c r="K98" s="2" t="e">
        <f>'Absolute HSE Data'!K98/(SUM('Absolute HSE Data'!$H98:$L98))</f>
        <v>#DIV/0!</v>
      </c>
      <c r="L98" s="2" t="e">
        <f>'Absolute HSE Data'!L98/(SUM('Absolute HSE Data'!$H98:$L98))</f>
        <v>#DIV/0!</v>
      </c>
      <c r="N98" s="2" t="e">
        <f>'Absolute HSE Data'!N98/(SUM('Absolute HSE Data'!$N98:$R98))</f>
        <v>#DIV/0!</v>
      </c>
      <c r="O98" s="2" t="e">
        <f>'Absolute HSE Data'!O98/(SUM('Absolute HSE Data'!$N98:$R98))</f>
        <v>#DIV/0!</v>
      </c>
      <c r="P98" s="2" t="e">
        <f>'Absolute HSE Data'!P98/(SUM('Absolute HSE Data'!$N98:$R98))</f>
        <v>#DIV/0!</v>
      </c>
      <c r="Q98" s="2" t="e">
        <f>'Absolute HSE Data'!Q98/(SUM('Absolute HSE Data'!$N98:$R98))</f>
        <v>#DIV/0!</v>
      </c>
      <c r="R98" s="2" t="e">
        <f>'Absolute HSE Data'!R98/(SUM('Absolute HSE Data'!$N98:$R98))</f>
        <v>#DIV/0!</v>
      </c>
      <c r="S98" s="2" t="e">
        <f>'Absolute HSE Data'!S98/(SUM('Absolute HSE Data'!$S98:$W98))</f>
        <v>#DIV/0!</v>
      </c>
      <c r="T98" s="2" t="e">
        <f>'Absolute HSE Data'!T98/(SUM('Absolute HSE Data'!$S98:$W98))</f>
        <v>#DIV/0!</v>
      </c>
      <c r="U98" s="2" t="e">
        <f>'Absolute HSE Data'!U98/(SUM('Absolute HSE Data'!$S98:$W98))</f>
        <v>#DIV/0!</v>
      </c>
      <c r="V98" s="2" t="e">
        <f>'Absolute HSE Data'!V98/(SUM('Absolute HSE Data'!$S98:$W98))</f>
        <v>#DIV/0!</v>
      </c>
      <c r="W98" s="2" t="e">
        <f>'Absolute HSE Data'!W98/(SUM('Absolute HSE Data'!$S98:$W98))</f>
        <v>#DIV/0!</v>
      </c>
    </row>
    <row r="99" spans="1:23">
      <c r="A99" s="1">
        <v>96</v>
      </c>
      <c r="B99" s="1">
        <v>100</v>
      </c>
      <c r="C99" s="2" t="e">
        <f>'Absolute HSE Data'!C99/(SUM('Absolute HSE Data'!$C99:$G99))</f>
        <v>#DIV/0!</v>
      </c>
      <c r="D99" s="2" t="e">
        <f>'Absolute HSE Data'!D99/(SUM('Absolute HSE Data'!$C99:$G99))</f>
        <v>#DIV/0!</v>
      </c>
      <c r="E99" s="2" t="e">
        <f>'Absolute HSE Data'!E99/(SUM('Absolute HSE Data'!$C99:$G99))</f>
        <v>#DIV/0!</v>
      </c>
      <c r="F99" s="2" t="e">
        <f>'Absolute HSE Data'!F99/(SUM('Absolute HSE Data'!$C99:$G99))</f>
        <v>#DIV/0!</v>
      </c>
      <c r="G99" s="2" t="e">
        <f>'Absolute HSE Data'!G99/(SUM('Absolute HSE Data'!$C99:$G99))</f>
        <v>#DIV/0!</v>
      </c>
      <c r="H99" s="2" t="e">
        <f>'Absolute HSE Data'!H99/(SUM('Absolute HSE Data'!$H99:$L99))</f>
        <v>#DIV/0!</v>
      </c>
      <c r="I99" s="2" t="e">
        <f>'Absolute HSE Data'!I99/(SUM('Absolute HSE Data'!$H99:$L99))</f>
        <v>#DIV/0!</v>
      </c>
      <c r="J99" s="2" t="e">
        <f>'Absolute HSE Data'!J99/(SUM('Absolute HSE Data'!$H99:$L99))</f>
        <v>#DIV/0!</v>
      </c>
      <c r="K99" s="2" t="e">
        <f>'Absolute HSE Data'!K99/(SUM('Absolute HSE Data'!$H99:$L99))</f>
        <v>#DIV/0!</v>
      </c>
      <c r="L99" s="2" t="e">
        <f>'Absolute HSE Data'!L99/(SUM('Absolute HSE Data'!$H99:$L99))</f>
        <v>#DIV/0!</v>
      </c>
      <c r="N99" s="2" t="e">
        <f>'Absolute HSE Data'!N99/(SUM('Absolute HSE Data'!$N99:$R99))</f>
        <v>#DIV/0!</v>
      </c>
      <c r="O99" s="2" t="e">
        <f>'Absolute HSE Data'!O99/(SUM('Absolute HSE Data'!$N99:$R99))</f>
        <v>#DIV/0!</v>
      </c>
      <c r="P99" s="2" t="e">
        <f>'Absolute HSE Data'!P99/(SUM('Absolute HSE Data'!$N99:$R99))</f>
        <v>#DIV/0!</v>
      </c>
      <c r="Q99" s="2" t="e">
        <f>'Absolute HSE Data'!Q99/(SUM('Absolute HSE Data'!$N99:$R99))</f>
        <v>#DIV/0!</v>
      </c>
      <c r="R99" s="2" t="e">
        <f>'Absolute HSE Data'!R99/(SUM('Absolute HSE Data'!$N99:$R99))</f>
        <v>#DIV/0!</v>
      </c>
      <c r="S99" s="2" t="e">
        <f>'Absolute HSE Data'!S99/(SUM('Absolute HSE Data'!$S99:$W99))</f>
        <v>#DIV/0!</v>
      </c>
      <c r="T99" s="2" t="e">
        <f>'Absolute HSE Data'!T99/(SUM('Absolute HSE Data'!$S99:$W99))</f>
        <v>#DIV/0!</v>
      </c>
      <c r="U99" s="2" t="e">
        <f>'Absolute HSE Data'!U99/(SUM('Absolute HSE Data'!$S99:$W99))</f>
        <v>#DIV/0!</v>
      </c>
      <c r="V99" s="2" t="e">
        <f>'Absolute HSE Data'!V99/(SUM('Absolute HSE Data'!$S99:$W99))</f>
        <v>#DIV/0!</v>
      </c>
      <c r="W99" s="2" t="e">
        <f>'Absolute HSE Data'!W99/(SUM('Absolute HSE Data'!$S99:$W99))</f>
        <v>#DIV/0!</v>
      </c>
    </row>
    <row r="100" spans="1:23">
      <c r="B100" s="58" t="s">
        <v>264</v>
      </c>
      <c r="C100" s="2">
        <f>'Absolute HSE Data'!C100/(SUM('Absolute HSE Data'!$C100:$G100))</f>
        <v>0.83333333333333337</v>
      </c>
      <c r="D100" s="2">
        <f>'Absolute HSE Data'!D100/(SUM('Absolute HSE Data'!$C100:$G100))</f>
        <v>0.16666666666666666</v>
      </c>
      <c r="E100" s="2">
        <f>'Absolute HSE Data'!E100/(SUM('Absolute HSE Data'!$C100:$G100))</f>
        <v>0</v>
      </c>
      <c r="F100" s="2">
        <f>'Absolute HSE Data'!F100/(SUM('Absolute HSE Data'!$C100:$G100))</f>
        <v>0</v>
      </c>
      <c r="G100" s="2">
        <f>'Absolute HSE Data'!G100/(SUM('Absolute HSE Data'!$C100:$G100))</f>
        <v>0</v>
      </c>
      <c r="H100" s="2">
        <f>'Absolute HSE Data'!H100/(SUM('Absolute HSE Data'!$H100:$L100))</f>
        <v>0.84210526315789469</v>
      </c>
      <c r="I100" s="2">
        <f>'Absolute HSE Data'!I100/(SUM('Absolute HSE Data'!$C100:$G100))</f>
        <v>0.16666666666666666</v>
      </c>
      <c r="J100" s="2">
        <f>'Absolute HSE Data'!J100/(SUM('Absolute HSE Data'!$C100:$G100))</f>
        <v>0.1111111111111111</v>
      </c>
      <c r="K100" s="2">
        <f>'Absolute HSE Data'!K100/(SUM('Absolute HSE Data'!$C100:$G100))</f>
        <v>5.5555555555555552E-2</v>
      </c>
      <c r="L100" s="2">
        <f>'Absolute HSE Data'!L100/(SUM('Absolute HSE Data'!$C100:$G100))</f>
        <v>0</v>
      </c>
      <c r="M100" s="2"/>
      <c r="N100" s="2" t="e">
        <f>'Absolute HSE Data'!N100/(SUM('Absolute HSE Data'!$N100:$R100))</f>
        <v>#DIV/0!</v>
      </c>
      <c r="O100" s="2" t="e">
        <f>'Absolute HSE Data'!O100/(SUM('Absolute HSE Data'!$N100:$R100))</f>
        <v>#DIV/0!</v>
      </c>
      <c r="P100" s="2" t="e">
        <f>'Absolute HSE Data'!P100/(SUM('Absolute HSE Data'!$N100:$R100))</f>
        <v>#DIV/0!</v>
      </c>
      <c r="Q100" s="2" t="e">
        <f>'Absolute HSE Data'!Q100/(SUM('Absolute HSE Data'!$N100:$R100))</f>
        <v>#DIV/0!</v>
      </c>
      <c r="R100" s="2" t="e">
        <f>'Absolute HSE Data'!R100/(SUM('Absolute HSE Data'!$N100:$R100))</f>
        <v>#DIV/0!</v>
      </c>
      <c r="S100" s="2" t="e">
        <f>'Absolute HSE Data'!S100/(SUM('Absolute HSE Data'!$S100:$W100))</f>
        <v>#DIV/0!</v>
      </c>
      <c r="T100" s="2" t="e">
        <f>'Absolute HSE Data'!T100/(SUM('Absolute HSE Data'!$S100:$W100))</f>
        <v>#DIV/0!</v>
      </c>
      <c r="U100" s="2" t="e">
        <f>'Absolute HSE Data'!U100/(SUM('Absolute HSE Data'!$S100:$W100))</f>
        <v>#DIV/0!</v>
      </c>
      <c r="V100" s="2" t="e">
        <f>'Absolute HSE Data'!V100/(SUM('Absolute HSE Data'!$S100:$W100))</f>
        <v>#DIV/0!</v>
      </c>
      <c r="W100" s="2" t="e">
        <f>'Absolute HSE Data'!W100/(SUM('Absolute HSE Data'!$S100:$W100))</f>
        <v>#DIV/0!</v>
      </c>
    </row>
  </sheetData>
  <mergeCells count="4">
    <mergeCell ref="C2:G2"/>
    <mergeCell ref="H2:L2"/>
    <mergeCell ref="N2:R2"/>
    <mergeCell ref="S2:W2"/>
  </mergeCells>
  <pageMargins left="0.7" right="0.7" top="0.75" bottom="0.75" header="0.3" footer="0.3"/>
  <pageSetup paperSize="9" orientation="portrait" horizontalDpi="4294967293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225"/>
  <sheetViews>
    <sheetView topLeftCell="AY107" workbookViewId="0">
      <selection activeCell="L131" sqref="L131"/>
    </sheetView>
  </sheetViews>
  <sheetFormatPr defaultRowHeight="15"/>
  <cols>
    <col min="2" max="2" width="14.42578125" bestFit="1" customWidth="1"/>
    <col min="3" max="3" width="12.42578125" bestFit="1" customWidth="1"/>
    <col min="9" max="12" width="12.42578125" bestFit="1" customWidth="1"/>
    <col min="14" max="14" width="9.140625" style="58"/>
    <col min="19" max="19" width="11.7109375" customWidth="1"/>
  </cols>
  <sheetData>
    <row r="1" spans="1:67" s="58" customFormat="1">
      <c r="B1" s="58" t="s">
        <v>291</v>
      </c>
    </row>
    <row r="2" spans="1:67">
      <c r="B2" t="s">
        <v>289</v>
      </c>
      <c r="C2" t="s">
        <v>290</v>
      </c>
      <c r="I2" t="s">
        <v>298</v>
      </c>
      <c r="J2" t="s">
        <v>299</v>
      </c>
      <c r="K2" s="58" t="s">
        <v>300</v>
      </c>
      <c r="L2" s="58" t="s">
        <v>301</v>
      </c>
      <c r="M2" s="58" t="s">
        <v>302</v>
      </c>
      <c r="O2" t="s">
        <v>303</v>
      </c>
      <c r="P2" s="58" t="s">
        <v>304</v>
      </c>
      <c r="Q2" s="58" t="s">
        <v>305</v>
      </c>
      <c r="R2" s="58" t="s">
        <v>306</v>
      </c>
      <c r="S2" s="58" t="s">
        <v>307</v>
      </c>
      <c r="U2" t="s">
        <v>308</v>
      </c>
      <c r="V2" s="58" t="s">
        <v>309</v>
      </c>
      <c r="W2" s="58" t="s">
        <v>310</v>
      </c>
      <c r="X2" s="58" t="s">
        <v>311</v>
      </c>
      <c r="Y2" s="58" t="s">
        <v>312</v>
      </c>
      <c r="AA2" t="s">
        <v>313</v>
      </c>
      <c r="AB2" s="58" t="s">
        <v>314</v>
      </c>
      <c r="AC2" s="58" t="s">
        <v>315</v>
      </c>
      <c r="AD2" s="58" t="s">
        <v>316</v>
      </c>
      <c r="AE2" s="58" t="s">
        <v>317</v>
      </c>
      <c r="AG2" t="s">
        <v>318</v>
      </c>
      <c r="AH2" s="58" t="s">
        <v>319</v>
      </c>
      <c r="AI2" s="58" t="s">
        <v>320</v>
      </c>
      <c r="AJ2" s="58" t="s">
        <v>321</v>
      </c>
      <c r="AK2" s="58" t="s">
        <v>322</v>
      </c>
      <c r="AM2" t="s">
        <v>323</v>
      </c>
      <c r="AN2" s="58" t="s">
        <v>324</v>
      </c>
      <c r="AO2" s="58" t="s">
        <v>325</v>
      </c>
      <c r="AP2" s="58" t="s">
        <v>326</v>
      </c>
      <c r="AQ2" s="58" t="s">
        <v>327</v>
      </c>
      <c r="AS2" t="s">
        <v>328</v>
      </c>
      <c r="AT2" s="58" t="s">
        <v>329</v>
      </c>
      <c r="AU2" s="58" t="s">
        <v>330</v>
      </c>
      <c r="AV2" s="58" t="s">
        <v>331</v>
      </c>
      <c r="AW2" s="58" t="s">
        <v>332</v>
      </c>
      <c r="AY2" t="s">
        <v>333</v>
      </c>
      <c r="AZ2" s="58" t="s">
        <v>334</v>
      </c>
      <c r="BA2" s="58" t="s">
        <v>335</v>
      </c>
      <c r="BB2" s="58" t="s">
        <v>336</v>
      </c>
      <c r="BC2" s="58" t="s">
        <v>337</v>
      </c>
      <c r="BE2" t="s">
        <v>338</v>
      </c>
      <c r="BF2" s="58" t="s">
        <v>339</v>
      </c>
      <c r="BG2" s="58" t="s">
        <v>340</v>
      </c>
      <c r="BH2" s="58" t="s">
        <v>341</v>
      </c>
      <c r="BI2" s="58" t="s">
        <v>342</v>
      </c>
      <c r="BK2" t="s">
        <v>343</v>
      </c>
      <c r="BL2" s="58" t="s">
        <v>344</v>
      </c>
      <c r="BM2" s="58" t="s">
        <v>345</v>
      </c>
      <c r="BN2" s="58" t="s">
        <v>346</v>
      </c>
      <c r="BO2" s="58" t="s">
        <v>347</v>
      </c>
    </row>
    <row r="3" spans="1:67">
      <c r="A3" t="s">
        <v>279</v>
      </c>
      <c r="B3">
        <v>-2.9879310000000001</v>
      </c>
      <c r="C3">
        <v>-0.55964720000000001</v>
      </c>
      <c r="I3">
        <v>-4.9235930000000003</v>
      </c>
      <c r="J3">
        <v>-2.9879310000000001</v>
      </c>
      <c r="K3">
        <v>-2.6488770000000001</v>
      </c>
      <c r="L3">
        <v>-3.0006889999999999</v>
      </c>
      <c r="M3">
        <v>-5.275595</v>
      </c>
      <c r="O3">
        <v>-1.6808080000000001</v>
      </c>
      <c r="P3">
        <v>-0.1394629</v>
      </c>
      <c r="Q3">
        <v>1.057728</v>
      </c>
      <c r="R3">
        <v>-0.55964720000000001</v>
      </c>
      <c r="S3">
        <v>-1.693972</v>
      </c>
      <c r="U3">
        <v>-0.80898490000000001</v>
      </c>
      <c r="V3">
        <v>8.1110000000000004E-4</v>
      </c>
      <c r="W3">
        <v>0.80101579999999994</v>
      </c>
      <c r="X3">
        <v>-0.51145459999999998</v>
      </c>
      <c r="Y3">
        <v>-1.076646</v>
      </c>
      <c r="AA3">
        <v>-0.85248389999999996</v>
      </c>
      <c r="AB3">
        <v>-2.2428970000000001</v>
      </c>
      <c r="AC3">
        <v>-1.364762</v>
      </c>
      <c r="AD3">
        <v>-0.87763349999999996</v>
      </c>
      <c r="AE3">
        <v>-7.8360799999999994E-2</v>
      </c>
      <c r="AG3">
        <v>-0.61177289999999995</v>
      </c>
      <c r="AH3">
        <v>-4.0474160000000001</v>
      </c>
      <c r="AI3">
        <v>-4.8323020000000003</v>
      </c>
      <c r="AJ3">
        <v>-6.1504469999999998</v>
      </c>
      <c r="AK3">
        <v>-6.3635770000000003</v>
      </c>
      <c r="AM3">
        <v>-4.6926329999999998</v>
      </c>
      <c r="AN3">
        <v>-2.4383159999999999</v>
      </c>
      <c r="AO3">
        <v>-3.309342</v>
      </c>
      <c r="AP3">
        <v>-4.9442219999999999</v>
      </c>
      <c r="AQ3">
        <v>-6.5396679999999998</v>
      </c>
      <c r="AS3">
        <v>-1.2133480000000001</v>
      </c>
      <c r="AT3">
        <v>-0.24349319999999999</v>
      </c>
      <c r="AU3">
        <v>0.5455044</v>
      </c>
      <c r="AV3">
        <v>-2.0988959999999999</v>
      </c>
      <c r="AW3">
        <v>-2.5537749999999999</v>
      </c>
      <c r="AY3">
        <v>-0.39957569999999998</v>
      </c>
      <c r="AZ3">
        <v>-0.39484920000000001</v>
      </c>
      <c r="BA3">
        <v>0.74938729999999998</v>
      </c>
      <c r="BB3">
        <v>0.53483899999999995</v>
      </c>
      <c r="BC3">
        <v>0.27738059999999998</v>
      </c>
      <c r="BE3">
        <v>-0.82250500000000004</v>
      </c>
      <c r="BF3">
        <v>-2.7097389999999999</v>
      </c>
      <c r="BG3">
        <v>-1.7216819999999999</v>
      </c>
      <c r="BH3">
        <v>-0.80792200000000003</v>
      </c>
      <c r="BI3">
        <v>-0.55277540000000003</v>
      </c>
      <c r="BK3">
        <v>-1.2616419999999999</v>
      </c>
      <c r="BL3">
        <v>-4.6700249999999999</v>
      </c>
      <c r="BM3">
        <v>-3.870009</v>
      </c>
      <c r="BN3">
        <v>-5.553274</v>
      </c>
      <c r="BO3">
        <v>-5.9717070000000003</v>
      </c>
    </row>
    <row r="4" spans="1:67">
      <c r="A4" t="s">
        <v>280</v>
      </c>
      <c r="B4">
        <v>-3.3202299999999997E-2</v>
      </c>
      <c r="C4">
        <v>3.6244199999999997E-2</v>
      </c>
      <c r="I4">
        <v>5.5737299999999997E-2</v>
      </c>
      <c r="J4">
        <v>-3.3202299999999997E-2</v>
      </c>
      <c r="K4">
        <v>-6.8110199999999996E-2</v>
      </c>
      <c r="L4">
        <v>-1.4380199999999999E-2</v>
      </c>
      <c r="M4">
        <v>0.42857800000000001</v>
      </c>
      <c r="O4">
        <v>5.0518999999999998E-3</v>
      </c>
      <c r="P4">
        <v>-9.5027600000000004E-2</v>
      </c>
      <c r="Q4">
        <v>-0.24092469999999999</v>
      </c>
      <c r="R4">
        <v>3.6244199999999997E-2</v>
      </c>
      <c r="S4">
        <v>0.28658719999999999</v>
      </c>
      <c r="U4">
        <v>-1.61893E-2</v>
      </c>
      <c r="V4">
        <v>-7.2586200000000003E-2</v>
      </c>
      <c r="W4">
        <v>-0.16978099999999999</v>
      </c>
      <c r="X4">
        <v>5.7162400000000002E-2</v>
      </c>
      <c r="Y4">
        <v>0.184031</v>
      </c>
      <c r="AA4">
        <v>-9.4801E-3</v>
      </c>
      <c r="AB4">
        <v>8.0561099999999997E-2</v>
      </c>
      <c r="AC4">
        <v>-2.10183E-2</v>
      </c>
      <c r="AD4">
        <v>-0.104002</v>
      </c>
      <c r="AE4">
        <v>-0.28256619999999999</v>
      </c>
      <c r="AG4">
        <v>-7.8248999999999992E-3</v>
      </c>
      <c r="AH4">
        <v>0.20686579999999999</v>
      </c>
      <c r="AI4">
        <v>0.28618559999999998</v>
      </c>
      <c r="AJ4">
        <v>0.47273389999999998</v>
      </c>
      <c r="AK4">
        <v>0.51241009999999998</v>
      </c>
      <c r="AM4">
        <v>5.6820900000000001E-2</v>
      </c>
      <c r="AN4">
        <v>-4.5913500000000003E-2</v>
      </c>
      <c r="AO4">
        <v>3.8771899999999998E-2</v>
      </c>
      <c r="AP4">
        <v>0.26425500000000002</v>
      </c>
      <c r="AQ4">
        <v>0.54481329999999994</v>
      </c>
      <c r="AS4">
        <v>5.4799999999999998E-4</v>
      </c>
      <c r="AT4">
        <v>-5.7500200000000001E-2</v>
      </c>
      <c r="AU4">
        <v>-0.14552780000000001</v>
      </c>
      <c r="AV4">
        <v>0.28178429999999999</v>
      </c>
      <c r="AW4">
        <v>0.37665759999999998</v>
      </c>
      <c r="AY4">
        <v>-1.8216599999999999E-2</v>
      </c>
      <c r="AZ4">
        <v>-1.8516999999999999E-2</v>
      </c>
      <c r="BA4">
        <v>-0.15054619999999999</v>
      </c>
      <c r="BB4">
        <v>-0.114465</v>
      </c>
      <c r="BC4">
        <v>-5.8712300000000002E-2</v>
      </c>
      <c r="BE4">
        <v>-1.16404E-2</v>
      </c>
      <c r="BF4">
        <v>0.1034828</v>
      </c>
      <c r="BG4">
        <v>-5.1514999999999998E-3</v>
      </c>
      <c r="BH4">
        <v>-0.15694089999999999</v>
      </c>
      <c r="BI4">
        <v>-0.21173149999999999</v>
      </c>
      <c r="BK4">
        <v>-8.9487000000000004E-3</v>
      </c>
      <c r="BL4">
        <v>0.1907546</v>
      </c>
      <c r="BM4">
        <v>0.1110826</v>
      </c>
      <c r="BN4">
        <v>0.36663639999999997</v>
      </c>
      <c r="BO4">
        <v>0.44948939999999998</v>
      </c>
    </row>
    <row r="5" spans="1:67">
      <c r="A5" t="s">
        <v>281</v>
      </c>
      <c r="B5">
        <v>8.61E-4</v>
      </c>
      <c r="C5">
        <v>-7.5469999999999999E-3</v>
      </c>
      <c r="J5">
        <v>8.61E-4</v>
      </c>
      <c r="K5">
        <v>1.6986E-3</v>
      </c>
      <c r="L5">
        <v>-4.7610000000000003E-4</v>
      </c>
      <c r="M5">
        <v>-2.6726E-2</v>
      </c>
      <c r="P5">
        <v>1.1345000000000001E-3</v>
      </c>
      <c r="Q5">
        <v>4.9747000000000003E-3</v>
      </c>
      <c r="R5">
        <v>-7.5469999999999999E-3</v>
      </c>
      <c r="S5">
        <v>-2.4243899999999999E-2</v>
      </c>
      <c r="V5">
        <v>6.7400000000000001E-4</v>
      </c>
      <c r="W5">
        <v>3.3303E-3</v>
      </c>
      <c r="X5">
        <v>-7.2988999999999997E-3</v>
      </c>
      <c r="Y5">
        <v>-1.6013099999999999E-2</v>
      </c>
      <c r="AB5">
        <v>-1.0873E-3</v>
      </c>
      <c r="AC5">
        <v>1.8121000000000001E-3</v>
      </c>
      <c r="AD5">
        <v>5.7555999999999996E-3</v>
      </c>
      <c r="AE5">
        <v>1.7991199999999999E-2</v>
      </c>
      <c r="AH5">
        <v>-2.6034000000000001E-3</v>
      </c>
      <c r="AI5">
        <v>-4.7778999999999999E-3</v>
      </c>
      <c r="AJ5">
        <v>-1.29794E-2</v>
      </c>
      <c r="AK5">
        <v>-1.54723E-2</v>
      </c>
      <c r="AN5">
        <v>9.8759999999999994E-4</v>
      </c>
      <c r="AO5">
        <v>-1.0411000000000001E-3</v>
      </c>
      <c r="AP5">
        <v>-9.9877999999999998E-3</v>
      </c>
      <c r="AQ5">
        <v>-2.5807900000000002E-2</v>
      </c>
      <c r="AT5">
        <v>6.4170000000000004E-4</v>
      </c>
      <c r="AU5">
        <v>2.9296000000000001E-3</v>
      </c>
      <c r="AV5">
        <v>-1.59522E-2</v>
      </c>
      <c r="AW5">
        <v>-2.2059800000000001E-2</v>
      </c>
      <c r="AZ5" s="97">
        <v>3.5300000000000001E-6</v>
      </c>
      <c r="BA5">
        <v>3.6465E-3</v>
      </c>
      <c r="BB5">
        <v>1.9745000000000001E-3</v>
      </c>
      <c r="BC5">
        <v>-1.7283999999999999E-3</v>
      </c>
      <c r="BF5">
        <v>-1.3692000000000001E-3</v>
      </c>
      <c r="BG5">
        <v>1.7057999999999999E-3</v>
      </c>
      <c r="BH5">
        <v>8.8331999999999994E-3</v>
      </c>
      <c r="BI5">
        <v>1.24373E-2</v>
      </c>
      <c r="BL5">
        <v>-2.3816000000000002E-3</v>
      </c>
      <c r="BM5">
        <v>-1.7440000000000001E-4</v>
      </c>
      <c r="BN5">
        <v>-1.21066E-2</v>
      </c>
      <c r="BO5">
        <v>-1.7591699999999998E-2</v>
      </c>
    </row>
    <row r="6" spans="1:67">
      <c r="A6" t="s">
        <v>282</v>
      </c>
      <c r="C6">
        <v>1.7699999999999999E-4</v>
      </c>
      <c r="K6" s="97">
        <v>-5.6999999999999996E-6</v>
      </c>
      <c r="L6">
        <v>2.6999999999999999E-5</v>
      </c>
      <c r="M6">
        <v>6.7880000000000002E-4</v>
      </c>
      <c r="Q6">
        <v>-2.7800000000000001E-5</v>
      </c>
      <c r="R6">
        <v>1.7699999999999999E-4</v>
      </c>
      <c r="S6">
        <v>6.3020000000000003E-4</v>
      </c>
      <c r="W6">
        <v>-1.9899999999999999E-5</v>
      </c>
      <c r="X6">
        <v>1.6139999999999999E-4</v>
      </c>
      <c r="Y6">
        <v>4.0789999999999999E-4</v>
      </c>
      <c r="AC6">
        <v>-2.34E-5</v>
      </c>
      <c r="AD6">
        <v>-9.3499999999999996E-5</v>
      </c>
      <c r="AE6">
        <v>-4.4569999999999999E-4</v>
      </c>
      <c r="AI6">
        <v>1.7399999999999999E-5</v>
      </c>
      <c r="AJ6">
        <v>1.5809999999999999E-4</v>
      </c>
      <c r="AK6">
        <v>2.2709999999999999E-4</v>
      </c>
      <c r="AO6">
        <v>1.3900000000000001E-5</v>
      </c>
      <c r="AP6">
        <v>1.484E-4</v>
      </c>
      <c r="AQ6">
        <v>5.3160000000000002E-4</v>
      </c>
      <c r="AU6">
        <v>-1.6500000000000001E-5</v>
      </c>
      <c r="AV6">
        <v>2.9020000000000001E-4</v>
      </c>
      <c r="AW6">
        <v>4.5439999999999999E-4</v>
      </c>
      <c r="BA6">
        <v>-2.7900000000000001E-5</v>
      </c>
      <c r="BB6" s="97">
        <v>7.6700000000000003E-7</v>
      </c>
      <c r="BC6">
        <v>1.037E-4</v>
      </c>
      <c r="BG6">
        <v>-2.4899999999999999E-5</v>
      </c>
      <c r="BH6">
        <v>-1.5090000000000001E-4</v>
      </c>
      <c r="BI6">
        <v>-2.5099999999999998E-4</v>
      </c>
      <c r="BM6">
        <v>-1.8099999999999999E-5</v>
      </c>
      <c r="BN6">
        <v>1.9919999999999999E-4</v>
      </c>
      <c r="BO6">
        <v>3.592E-4</v>
      </c>
    </row>
    <row r="7" spans="1:67">
      <c r="A7" t="s">
        <v>283</v>
      </c>
      <c r="C7">
        <v>-9.9999999999999995E-7</v>
      </c>
      <c r="L7" s="97">
        <v>-1.6500000000000001E-7</v>
      </c>
      <c r="M7" s="97">
        <v>-7.34E-6</v>
      </c>
      <c r="N7" s="97"/>
      <c r="O7" s="93"/>
      <c r="R7" s="97">
        <v>-1.1000000000000001E-6</v>
      </c>
      <c r="S7" s="97">
        <v>-6.4500000000000001E-6</v>
      </c>
      <c r="X7" s="97">
        <v>-1.02E-6</v>
      </c>
      <c r="Y7" s="97">
        <v>-4.0600000000000001E-6</v>
      </c>
      <c r="AD7" s="97">
        <v>4.15E-7</v>
      </c>
      <c r="AE7" s="97">
        <v>4.8999999999999997E-6</v>
      </c>
      <c r="AJ7" s="97">
        <v>-8.2200000000000003E-7</v>
      </c>
      <c r="AK7" s="97">
        <v>-1.6899999999999999E-6</v>
      </c>
      <c r="AP7" s="97">
        <v>-6.8199999999999999E-7</v>
      </c>
      <c r="AQ7" s="97">
        <v>-4.8400000000000002E-6</v>
      </c>
      <c r="AV7" s="97">
        <v>-1.6500000000000001E-6</v>
      </c>
      <c r="AW7" s="97">
        <v>-3.5899999999999999E-6</v>
      </c>
      <c r="BB7" s="97">
        <v>-1.6299999999999999E-7</v>
      </c>
      <c r="BC7" s="97">
        <v>-1.42E-6</v>
      </c>
      <c r="BH7" s="97">
        <v>7.4499999999999996E-7</v>
      </c>
      <c r="BI7" s="97">
        <v>1.9800000000000001E-6</v>
      </c>
      <c r="BN7" s="97">
        <v>-1.35E-6</v>
      </c>
      <c r="BO7" s="97">
        <v>-3.4699999999999998E-6</v>
      </c>
    </row>
    <row r="8" spans="1:67">
      <c r="M8" s="97">
        <v>2.9000000000000002E-8</v>
      </c>
      <c r="N8" s="97"/>
      <c r="S8" s="97">
        <v>2.2799999999999999E-8</v>
      </c>
      <c r="Y8" s="97">
        <v>1.3599999999999999E-8</v>
      </c>
      <c r="AE8" s="97">
        <v>-2.0800000000000001E-8</v>
      </c>
      <c r="AK8" s="97">
        <v>4.01E-9</v>
      </c>
      <c r="AQ8" s="97">
        <v>1.66E-8</v>
      </c>
      <c r="AW8" s="97">
        <v>8.3600000000000001E-9</v>
      </c>
      <c r="BC8" s="97">
        <v>5.6100000000000003E-9</v>
      </c>
      <c r="BI8" s="97">
        <v>-5.5500000000000001E-9</v>
      </c>
      <c r="BO8" s="97">
        <v>1.05E-8</v>
      </c>
    </row>
    <row r="9" spans="1:67">
      <c r="A9" t="s">
        <v>284</v>
      </c>
      <c r="B9" t="s">
        <v>285</v>
      </c>
      <c r="C9" t="s">
        <v>287</v>
      </c>
      <c r="D9" t="s">
        <v>286</v>
      </c>
      <c r="E9" t="s">
        <v>288</v>
      </c>
      <c r="H9" t="s">
        <v>297</v>
      </c>
      <c r="I9" t="s">
        <v>293</v>
      </c>
      <c r="J9" t="s">
        <v>292</v>
      </c>
      <c r="K9" t="s">
        <v>294</v>
      </c>
      <c r="L9" t="s">
        <v>295</v>
      </c>
      <c r="M9" t="s">
        <v>296</v>
      </c>
      <c r="N9" s="58" t="s">
        <v>297</v>
      </c>
      <c r="O9" t="s">
        <v>293</v>
      </c>
      <c r="P9" t="s">
        <v>292</v>
      </c>
      <c r="Q9" t="s">
        <v>294</v>
      </c>
      <c r="R9" t="s">
        <v>295</v>
      </c>
      <c r="S9" t="s">
        <v>296</v>
      </c>
      <c r="T9" t="s">
        <v>297</v>
      </c>
      <c r="U9" t="s">
        <v>293</v>
      </c>
      <c r="V9" s="58" t="s">
        <v>292</v>
      </c>
      <c r="W9" s="58" t="s">
        <v>294</v>
      </c>
      <c r="X9" s="58" t="s">
        <v>295</v>
      </c>
      <c r="Y9" s="58" t="s">
        <v>296</v>
      </c>
      <c r="Z9" s="58" t="s">
        <v>297</v>
      </c>
      <c r="AA9" s="58" t="s">
        <v>293</v>
      </c>
      <c r="AB9" s="58" t="s">
        <v>292</v>
      </c>
      <c r="AC9" s="58" t="s">
        <v>294</v>
      </c>
      <c r="AD9" s="58" t="s">
        <v>295</v>
      </c>
      <c r="AE9" s="58" t="s">
        <v>296</v>
      </c>
      <c r="AF9" s="58" t="s">
        <v>297</v>
      </c>
      <c r="AG9" s="58" t="s">
        <v>293</v>
      </c>
      <c r="AH9" s="58" t="s">
        <v>292</v>
      </c>
      <c r="AI9" s="58" t="s">
        <v>294</v>
      </c>
      <c r="AJ9" s="58" t="s">
        <v>295</v>
      </c>
      <c r="AK9" s="58" t="s">
        <v>296</v>
      </c>
      <c r="AL9" s="58" t="s">
        <v>297</v>
      </c>
      <c r="AM9" s="58" t="s">
        <v>293</v>
      </c>
      <c r="AN9" s="58" t="s">
        <v>292</v>
      </c>
      <c r="AO9" s="58" t="s">
        <v>294</v>
      </c>
      <c r="AP9" s="58" t="s">
        <v>295</v>
      </c>
      <c r="AQ9" s="58" t="s">
        <v>296</v>
      </c>
      <c r="AR9" s="58" t="s">
        <v>297</v>
      </c>
      <c r="AS9" s="58" t="s">
        <v>293</v>
      </c>
      <c r="AT9" s="58" t="s">
        <v>292</v>
      </c>
      <c r="AU9" s="58" t="s">
        <v>294</v>
      </c>
      <c r="AV9" s="58" t="s">
        <v>295</v>
      </c>
      <c r="AW9" s="58" t="s">
        <v>296</v>
      </c>
      <c r="AX9" s="58" t="s">
        <v>297</v>
      </c>
      <c r="AY9" s="58" t="s">
        <v>293</v>
      </c>
      <c r="AZ9" s="58" t="s">
        <v>292</v>
      </c>
      <c r="BA9" s="58" t="s">
        <v>294</v>
      </c>
      <c r="BB9" s="58" t="s">
        <v>295</v>
      </c>
      <c r="BC9" s="58" t="s">
        <v>296</v>
      </c>
      <c r="BD9" s="58" t="s">
        <v>297</v>
      </c>
      <c r="BE9" s="58" t="s">
        <v>293</v>
      </c>
      <c r="BF9" s="58" t="s">
        <v>292</v>
      </c>
      <c r="BG9" s="58" t="s">
        <v>294</v>
      </c>
      <c r="BH9" s="58" t="s">
        <v>295</v>
      </c>
      <c r="BI9" s="58" t="s">
        <v>296</v>
      </c>
      <c r="BJ9" s="58" t="s">
        <v>297</v>
      </c>
      <c r="BK9" s="58" t="s">
        <v>293</v>
      </c>
      <c r="BL9" s="58" t="s">
        <v>292</v>
      </c>
      <c r="BM9" s="58" t="s">
        <v>294</v>
      </c>
      <c r="BN9" s="58" t="s">
        <v>295</v>
      </c>
      <c r="BO9" s="58" t="s">
        <v>296</v>
      </c>
    </row>
    <row r="10" spans="1:67">
      <c r="A10">
        <v>5</v>
      </c>
      <c r="B10">
        <f>EXP($B$3+$B$4*A10+$B$5*A10^2)/(1+EXP($B$3+$B$4*A10+$B$5*A10^2))</f>
        <v>4.1789695035819106E-2</v>
      </c>
      <c r="C10" s="2">
        <f>'Proportional HSE Data'!C4</f>
        <v>2.8985507246376812E-2</v>
      </c>
      <c r="D10">
        <f>EXP($C$3+$C$4*A10+$C$5*A10^2+$C$6*A10^3+$C$7*A10^4)/(1+EXP($C$3+$C$4*A10+$C$5*A10^2+$C$6*A10^3+$C$7*A10^4))</f>
        <v>0.36688556508213421</v>
      </c>
      <c r="E10" s="2">
        <f>'Absolute HSE Data'!E10/(SUM('Absolute HSE Data'!$C10:$G10))</f>
        <v>0.31578947368421051</v>
      </c>
      <c r="H10" s="2">
        <f>C10</f>
        <v>2.8985507246376812E-2</v>
      </c>
      <c r="I10">
        <f>EXP($I$3+$I$4*A10)/(1+EXP($I$3+$I$4*A10))</f>
        <v>9.5189470357414929E-3</v>
      </c>
      <c r="J10" s="58">
        <f>EXP($J$3+$J$4*A10+$J$5*A10^2)/(1+EXP($J$3+$J$4*A10+$J$5*A10^2))</f>
        <v>4.1789695035819106E-2</v>
      </c>
      <c r="K10" s="97">
        <f>EXP($K$3+$K$4*$A10+$K$5*$A10^2+$K$6*$A10^3)/(1+EXP($K$3+$K$4*$A10+$K$5*$A10^2+$K$6*$A10^3))</f>
        <v>4.9846488973145545E-2</v>
      </c>
      <c r="L10" s="97">
        <f>EXP($L$3+$L$4*$A10+$L$5*$A10^2+$L$6*$A10^3+$L$7*$A10^4)/(1+EXP($L$3+$L$4*$A10+$L$5*$A10^2+$L$6*$A10^3+$L$7*$A10^4))</f>
        <v>4.3888566564149613E-2</v>
      </c>
      <c r="M10" s="97">
        <f>EXP($M$3+$M$4*$A10+$M$5*$A10^2+$M$6*$A10^3+$M$7*$A10^4+$M$8*$A10^5)/(1+EXP($M$3+$M$4*$A10+$M$5*$A10^2+$M$6*$A10^3+$M$7*$A10^4+$M$8*$A10^5))</f>
        <v>2.3648987235148505E-2</v>
      </c>
      <c r="N10" s="2">
        <f>'Proportional HSE Data'!D4</f>
        <v>0.34782608695652173</v>
      </c>
      <c r="O10" s="58">
        <f>EXP($O$3+$O$4*$A10)/(1+EXP($O$3+$O$4*$A10))</f>
        <v>0.16036046328208586</v>
      </c>
      <c r="P10" s="58">
        <f>EXP($P$3+$P$4*$A10+$P$5*$A10^2)/(1+EXP($P$3+$P$4*$A10+$P$5*$A10^2))</f>
        <v>0.35749840469471866</v>
      </c>
      <c r="Q10" s="97">
        <f>EXP($Q$3+$Q$4*$A10+$Q$5*$A10^2+$Q$6*$A10^3)/(1+EXP($Q$3+$Q$4*$A10+$Q$5*$A10^2+$Q$6*$A10^3))</f>
        <v>0.49349961626866584</v>
      </c>
      <c r="R10" s="97">
        <f>EXP($R$3+$R$4*$A10+$R$5*$A10^2+$R$6*$A10^3+$R$7*$A10^4)/(1+EXP($R$3+$R$4*$A10+$R$5*$A10^2+$R$6*$A10^3+$R$7*$A10^4))</f>
        <v>0.3668710476687177</v>
      </c>
      <c r="S10" s="97">
        <f>EXP($S$3+$S$4*$A10+$S$5*$A10^2+$S$6*$A10^3+$S$7*$A10^4+$S$8*$A10^5)/(1+EXP($S$3+$S$4*$A10+$S$5*$A10^2+$S$6*$A10^3+$S$7*$A10^4+$S$8*$A10^5))</f>
        <v>0.31167105943409801</v>
      </c>
      <c r="T10" s="2">
        <f>'Proportional HSE Data'!E4</f>
        <v>0.39130434782608697</v>
      </c>
      <c r="U10" s="58">
        <f>EXP($U$3+$U$4*$A10)/(1+EXP($U$3+$U$4*$A10))</f>
        <v>0.29112398426859226</v>
      </c>
      <c r="V10" s="58">
        <f>EXP($V$3+$V$4*$A10+$V$5*$A10^2)/(1+EXP($V$3+$V$4*$A10+$V$5*$A10^2))</f>
        <v>0.41452992601538646</v>
      </c>
      <c r="W10" s="97">
        <f>EXP($W$3+$W$4*$A10+$W$5*$A10^2+$W$6*$A10^3)/(1+EXP($W$3+$W$4*$A10+$W$5*$A10^2+$W$6*$A10^3))</f>
        <v>0.50821945947634128</v>
      </c>
      <c r="X10" s="97">
        <f>EXP($X$3+$X$4*$A10+$X$5*$A10^2+$X$6*$A10^3+$X$7*$A10^4)/(1+EXP($X$3+$X$4*$A10+$X$5*$A10^2+$X$6*$A10^3+$X$7*$A10^4))</f>
        <v>0.40405976138884292</v>
      </c>
      <c r="Y10" s="97">
        <f>EXP($Y$3+$Y$4*$A10+$Y$5*$A10^2+$Y$6*$A10^3+$Y$7*$A10^4+$Y$8*$A10^5)/(1+EXP($Y$3+$Y$4*$A10+$Y$5*$A10^2+$Y$6*$A10^3+$Y$7*$A10^4+$Y$8*$A10^5))</f>
        <v>0.37558603212249853</v>
      </c>
      <c r="Z10" s="2">
        <f>'Proportional HSE Data'!F4</f>
        <v>0.17391304347826086</v>
      </c>
      <c r="AA10" s="58">
        <f>EXP($AA$3+$AA$4*$A10)/(1+EXP($AA$3+$AA$4*$A10))</f>
        <v>0.28907425378981666</v>
      </c>
      <c r="AB10" s="58">
        <f>EXP($AB$3+$AB$4*$A10+$AB$5*$A10^2)/(1+EXP($AB$3+$AB$4*$A10+$AB$5*$A10^2))</f>
        <v>0.13385745865707951</v>
      </c>
      <c r="AC10" s="97">
        <f>EXP($AC$3+$AC$4*$A10+$AC$5*$A10^2+$AC$6*$A10^3)/(1+EXP($AC$3+$AC$4*$A10+$AC$5*$A10^2+$AC$6*$A10^3))</f>
        <v>0.19349225732737002</v>
      </c>
      <c r="AD10" s="97">
        <f>EXP($AD$3+$AD$4*$A10+$AD$5*$A10^2+$AD$6*$A10^3+$AD$7*$A10^4)/(1+EXP($AD$3+$AD$4*$A10+$AD$5*$A10^2+$AD$6*$A10^3+$AD$7*$A10^4))</f>
        <v>0.22008319410391469</v>
      </c>
      <c r="AE10" s="97">
        <f>EXP($AE$3+$AE$4*$A10+$AE$5*$A10^2+$AE$6*$A10^3+$AE$7*$A10^4+$AE$8*$A10^5)/(1+EXP($AE$3+$AE$4*$A10+$AE$5*$A10^2+$AE$6*$A10^3+$AE$7*$A10^4+$AE$8*$A10^5))</f>
        <v>0.25084197187742108</v>
      </c>
      <c r="AF10" s="2">
        <f>'Proportional HSE Data'!G4</f>
        <v>5.7971014492753624E-2</v>
      </c>
      <c r="AG10" s="58">
        <f>EXP($AG$3+$AG$4*$A10)/(1+EXP($AG$3+$AG$4*$A10))</f>
        <v>0.34278733879099305</v>
      </c>
      <c r="AH10" s="58">
        <f>EXP($AH$3+$AH$4*$A10+$AH$5*$A10^2)/(1+EXP($AH$3+$AH$4*$A10+$AH$5*$A10^2))</f>
        <v>4.4016672097941099E-2</v>
      </c>
      <c r="AI10" s="97">
        <f>EXP($AI$3+$AI$4*$A10+$AI$5*$A10^2+$AI$6*$A10^3)/(1+EXP($AI$3+$AI$4*$A10+$AI$5*$A10^2+$AI$6*$A10^3))</f>
        <v>2.8786312495592107E-2</v>
      </c>
      <c r="AJ10" s="97">
        <f>EXP($AJ$3+$AJ$4*$A10+$AJ$5*$A10^2+$AJ$6*$A10^3+$AJ$7*$A10^4)/(1+EXP($AJ$3+$AJ$4*$A10+$AJ$5*$A10^2+$AJ$6*$A10^3+$AJ$7*$A10^4))</f>
        <v>1.6431068660226224E-2</v>
      </c>
      <c r="AK10" s="97">
        <f>EXP($AK$3+$AK$4*$A10+$AK$5*$A10^2+$AK$6*$A10^3+$AK$7*$A10^4+$AK$8*$A10^5)/(1+EXP($AK$3+$AK$4*$A10+$AK$5*$A10^2+$AK$6*$A10^3+$AK$7*$A10^4+$AK$8*$A10^5))</f>
        <v>1.5352729219704261E-2</v>
      </c>
      <c r="AL10" s="2">
        <f>'Proportional HSE Data'!H4</f>
        <v>4.5454545454545456E-2</v>
      </c>
      <c r="AM10" s="58">
        <f>EXP($AM$3+$AM$4*$A10)/(1+EXP($AM$3+$AM$4*$A10))</f>
        <v>1.202667617590324E-2</v>
      </c>
      <c r="AN10" s="58">
        <f>EXP($AN$3+$AN$4*$A10+$AN$5*$A10^2)/(1+EXP($AN$3+$AN$4*$A10+$AN$5*$A10^2))</f>
        <v>6.6409765773965734E-2</v>
      </c>
      <c r="AO10" s="97">
        <f>EXP($AO$3+$AO$4*$A10+$AO$5*$A10^2+$AO$6*$A10^3)/(1+EXP($AO$3+$AO$4*$A10+$AO$5*$A10^2+$AO$6*$A10^3))</f>
        <v>4.1496166996385232E-2</v>
      </c>
      <c r="AP10" s="97">
        <f>EXP($AP$3+$AP$4*$A10+$AP$5*$A10^2+$AP$6*$A10^3+$AP$7*$A10^4)/(1+EXP($AP$3+$AP$4*$A10+$AP$5*$A10^2+$AP$6*$A10^3+$AP$7*$A10^4))</f>
        <v>2.0744361615730841E-2</v>
      </c>
      <c r="AQ10" s="97">
        <f>EXP($AQ$3+$AQ$4*$A10+$AQ$5*$A10^2+$AQ$6*$A10^3+$AQ$7*$A10^4+$AQ$8*$A10^5)/(1+EXP($AQ$3+$AQ$4*$A10+$AQ$5*$A10^2+$AQ$6*$A10^3+$AQ$7*$A10^4+$AQ$8*$A10^5))</f>
        <v>1.2160561457270395E-2</v>
      </c>
      <c r="AR10" s="2">
        <f>'Proportional HSE Data'!I4</f>
        <v>0.2878787878787879</v>
      </c>
      <c r="AS10" s="58">
        <f>EXP($AS$3+$AS$4*$A10)/(1+EXP($AS$3+$AS$4*$A10))</f>
        <v>0.2295934900387499</v>
      </c>
      <c r="AT10" s="58">
        <f>EXP($AT$3+$AT$4*$A10+$AT$5*$A10^2)/(1+EXP($AT$3+$AT$4*$A10+$AT$5*$A10^2))</f>
        <v>0.37403345076088607</v>
      </c>
      <c r="AU10" s="97">
        <f>EXP($AU$3+$AU$4*$A10+$AU$5*$A10^2+$AU$6*$A10^3)/(1+EXP($AU$3+$AU$4*$A10+$AU$5*$A10^2+$AU$6*$A10^3))</f>
        <v>0.47228914929558868</v>
      </c>
      <c r="AV10" s="97">
        <f>EXP($AV$3+$AV$4*$A10+$AV$5*$A10^2+$AV$6*$A10^3+$AV$7*$A10^4)/(1+EXP($AV$3+$AV$4*$A10+$AV$5*$A10^2+$AV$6*$A10^3+$AV$7*$A10^4))</f>
        <v>0.2585467179963461</v>
      </c>
      <c r="AW10" s="97">
        <f>EXP($AW$3+$AW$4*$A10+$AW$5*$A10^2+$AW$6*$A10^3+$AW$7*$A10^4+$AW$8*$A10^5)/(1+EXP($AW$3+$AW$4*$A10+$AW$5*$A10^2+$AW$6*$A10^3+$AW$7*$A10^4+$AW$8*$A10^5))</f>
        <v>0.23732533586310425</v>
      </c>
      <c r="AX10" s="2">
        <f>'Proportional HSE Data'!J4</f>
        <v>0.36363636363636365</v>
      </c>
      <c r="AY10" s="58">
        <f>EXP($AY$3+$AY$4*$A10)/(1+EXP($AY$3+$AY$4*$A10))</f>
        <v>0.37973840705105072</v>
      </c>
      <c r="AZ10" s="97">
        <f>EXP($AZ$3+$AZ$4*$A10+$AZ$5*$A10^2)/(1+EXP($AZ$3+$AZ$4*$A10+$AZ$5*$A10^2))</f>
        <v>0.38051899301118663</v>
      </c>
      <c r="BA10" s="97">
        <f>EXP($BA$3+$BA$4*$A10+$BA$5*$A10^2+$BA$6*$A10^3)/(1+EXP($BA$3+$BA$4*$A10+$BA$5*$A10^2+$BA$6*$A10^3))</f>
        <v>0.52107033919924095</v>
      </c>
      <c r="BB10" s="97">
        <f>EXP($BB$3+$BB$4*$A10+$BB$5*$A10^2+$BB$6*$A10^3+$BB$7*$A10^4)/(1+EXP($BB$3+$BB$4*$A10+$BB$5*$A10^2+$BB$6*$A10^3+$BB$7*$A10^4))</f>
        <v>0.5029675901534586</v>
      </c>
      <c r="BC10" s="97">
        <f>EXP($BC$3+$BC$4*$A10+$BC$5*$A10^2+$BC$6*$A10^3+$BC$7*$A10^4+$BC$8*$A10^5)/(1+EXP($BC$3+$BC$4*$A10+$BC$5*$A10^2+$BC$6*$A10^3+$BC$7*$A10^4+$BC$8*$A10^5))</f>
        <v>0.48817761175421298</v>
      </c>
      <c r="BD10" s="2">
        <f>'Proportional HSE Data'!K4</f>
        <v>0.24242424242424243</v>
      </c>
      <c r="BE10" s="58">
        <f>EXP($BE$3+$BE$4*$A10)/(1+EXP($BE$3+$BE$4*$A10))</f>
        <v>0.293031292562067</v>
      </c>
      <c r="BF10" s="97">
        <f>EXP($BF$3+$BF$4*$A10+$BF$5*$A10^2)/(1+EXP($BF$3+$BF$4*$A10+$BF$5*$A10^2))</f>
        <v>9.7391057545252943E-2</v>
      </c>
      <c r="BG10" s="97">
        <f>EXP($BG$3+$BG$4*$A10+$BG$5*$A10^2+$BG$6*$A10^3)/(1+EXP($BG$3+$BG$4*$A10+$BG$5*$A10^2+$BG$6*$A10^3))</f>
        <v>0.15343538458893796</v>
      </c>
      <c r="BH10" s="97">
        <f>EXP($BH$3+$BH$4*$A10+$BH$5*$A10^2+$BH$6*$A10^3+$BH$7*$A10^4)/(1+EXP($BH$3+$BH$4*$A10+$BH$5*$A10^2+$BH$6*$A10^3+$BH$7*$A10^4))</f>
        <v>0.19937688742595069</v>
      </c>
      <c r="BI10" s="97">
        <f>EXP($BI$3+$BI$4*$A10+$BI$5*$A10^2+$BI$6*$A10^3+$BI$7*$A10^4+$BI$8*$A10^5)/(1+EXP($BI$3+$BI$4*$A10+$BI$5*$A10^2+$BI$6*$A10^3+$BI$7*$A10^4+$BI$8*$A10^5))</f>
        <v>0.20905100086901127</v>
      </c>
      <c r="BJ10" s="2">
        <f>'Proportional HSE Data'!L4</f>
        <v>6.0606060606060608E-2</v>
      </c>
      <c r="BK10" s="58">
        <f>EXP($BK$3+$BK$4*$A10)/(1+EXP($BK$3+$BK$4*$A10))</f>
        <v>0.21309230931405199</v>
      </c>
      <c r="BL10" s="97">
        <f>EXP($BL$3+$BL$4*$A10+$BL$5*$A10^2)/(1+EXP($BL$3+$BL$4*$A10+$BL$5*$A10^2))</f>
        <v>2.2405423292829362E-2</v>
      </c>
      <c r="BM10" s="97">
        <f>EXP($BM$3+$BM$4*$A10+$BM$5*$A10^2+$BM$6*$A10^3)/(1+EXP($BM$3+$BM$4*$A10+$BM$5*$A10^2+$BM$6*$A10^3))</f>
        <v>3.4850400011030784E-2</v>
      </c>
      <c r="BN10" s="97">
        <f>EXP($BN$3+$BN$4*$A10+$BN$5*$A10^2+$BN$6*$A10^3+$BN$7*$A10^4)/(1+EXP($BN$3+$BN$4*$A10+$BN$5*$A10^2+$BN$6*$A10^3+$BN$7*$A10^4))</f>
        <v>1.8009172610414851E-2</v>
      </c>
      <c r="BO10" s="97">
        <f>EXP($BO$3+$BO$4*$A10+$BO$5*$A10^2+$BO$6*$A10^3+$BO$7*$A10^4+$BO$8*$A10^5)/(1+EXP($BO$3+$BO$4*$A10+$BO$5*$A10^2+$BO$6*$A10^3+$BO$7*$A10^4+$BO$8*$A10^5))</f>
        <v>1.5964594713195869E-2</v>
      </c>
    </row>
    <row r="11" spans="1:67">
      <c r="A11">
        <v>6</v>
      </c>
      <c r="B11" s="58">
        <f t="shared" ref="B11:B74" si="0">EXP($B$3+$B$4*A11+$B$5*A11^2)/(1+EXP($B$3+$B$4*A11+$B$5*A11^2))</f>
        <v>4.0849680841334335E-2</v>
      </c>
      <c r="C11" s="2">
        <f>'Proportional HSE Data'!C5</f>
        <v>3.0303030303030304E-2</v>
      </c>
      <c r="D11" s="58">
        <f t="shared" ref="D11:D74" si="1">EXP($C$3+$C$4*A11+$C$5*A11^2+$C$6*A11^3+$C$7*A11^4)/(1+EXP($C$3+$C$4*A11+$C$5*A11^2+$C$6*A11^3+$C$7*A11^4))</f>
        <v>0.35963746374175004</v>
      </c>
      <c r="E11" s="2">
        <f>'Absolute HSE Data'!E11/(SUM('Absolute HSE Data'!$C11:$G11))</f>
        <v>0.46268656716417911</v>
      </c>
      <c r="H11" s="2">
        <f t="shared" ref="H11:H74" si="2">C11</f>
        <v>3.0303030303030304E-2</v>
      </c>
      <c r="I11" s="58">
        <f t="shared" ref="I11:I74" si="3">EXP($I$3+$I$4*A11)/(1+EXP($I$3+$I$4*A11))</f>
        <v>1.0059083538865261E-2</v>
      </c>
      <c r="J11" s="58">
        <f t="shared" ref="J11:J74" si="4">EXP($J$3+$J$4*A11+$J$5*A11^2)/(1+EXP($J$3+$J$4*A11+$J$5*A11^2))</f>
        <v>4.0849680841334335E-2</v>
      </c>
      <c r="K11" s="97">
        <f t="shared" ref="K11:K74" si="5">EXP($K$3+$K$4*$A11+$K$5*$A11^2+$K$6*$A11^3)/(1+EXP($K$3+$K$4*$A11+$K$5*$A11^2+$K$6*$A11^3))</f>
        <v>4.7533518569677073E-2</v>
      </c>
      <c r="L11" s="97">
        <f t="shared" ref="L11:L74" si="6">EXP($L$3+$L$4*$A11+$L$5*$A11^2+$L$6*$A11^3+$L$7*$A11^4)/(1+EXP($L$3+$L$4*$A11+$L$5*$A11^2+$L$6*$A11^3+$L$7*$A11^4))</f>
        <v>4.316951620825004E-2</v>
      </c>
      <c r="M11" s="97">
        <f t="shared" ref="M11:M74" si="7">EXP($M$3+$M$4*$A11+$M$5*$A11^2+$M$6*$A11^3+$M$7*$A11^4+$M$8*$A11^5)/(1+EXP($M$3+$M$4*$A11+$M$5*$A11^2+$M$6*$A11^3+$M$7*$A11^4+$M$8*$A11^5))</f>
        <v>2.8500217226233707E-2</v>
      </c>
      <c r="N11" s="2">
        <f>'Proportional HSE Data'!D5</f>
        <v>0.2878787878787879</v>
      </c>
      <c r="O11" s="58">
        <f>EXP($O$3+$O$4*A11)/(1+EXP($O$3+$O$4*A11))</f>
        <v>0.16104184396312793</v>
      </c>
      <c r="P11" s="58">
        <f t="shared" ref="P11:P74" si="8">EXP($P$3+$P$4*A11+$P$5*A11^2)/(1+EXP($P$3+$P$4*A11+$P$5*A11^2))</f>
        <v>0.33876861697883259</v>
      </c>
      <c r="Q11" s="97">
        <f t="shared" ref="Q11:Q74" si="9">EXP($Q$3+$Q$4*$A11+$Q$5*$A11^2+$Q$6*$A11^3)/(1+EXP($Q$3+$Q$4*$A11+$Q$5*$A11^2+$Q$6*$A11^3))</f>
        <v>0.44652139032408794</v>
      </c>
      <c r="R11" s="97">
        <f t="shared" ref="R11:R74" si="10">EXP($R$3+$R$4*$A11+$R$5*$A11^2+$R$6*$A11^3+$R$7*$A11^4)/(1+EXP($R$3+$R$4*$A11+$R$5*$A11^2+$R$6*$A11^3+$R$7*$A11^4))</f>
        <v>0.35960761761747162</v>
      </c>
      <c r="S11" s="97">
        <f t="shared" ref="S11:S74" si="11">EXP($S$3+$S$4*$A11+$S$5*$A11^2+$S$6*$A11^3+$S$7*$A11^4+$S$8*$A11^5)/(1+EXP($S$3+$S$4*$A11+$S$5*$A11^2+$S$6*$A11^3+$S$7*$A11^4+$S$8*$A11^5))</f>
        <v>0.32754980989092719</v>
      </c>
      <c r="T11" s="2">
        <f>'Proportional HSE Data'!E5</f>
        <v>0.39393939393939392</v>
      </c>
      <c r="U11" s="58">
        <f t="shared" ref="U11:U74" si="12">EXP($U$3+$U$4*$A11)/(1+EXP($U$3+$U$4*$A11))</f>
        <v>0.28779431749301321</v>
      </c>
      <c r="V11" s="58">
        <f t="shared" ref="V11:V74" si="13">EXP($V$3+$V$4*$A11+$V$5*$A11^2)/(1+EXP($V$3+$V$4*$A11+$V$5*$A11^2))</f>
        <v>0.39880611860417586</v>
      </c>
      <c r="W11" s="97">
        <f t="shared" ref="W11:W74" si="14">EXP($W$3+$W$4*$A11+$W$5*$A11^2+$W$6*$A11^3)/(1+EXP($W$3+$W$4*$A11+$W$5*$A11^2+$W$6*$A11^3))</f>
        <v>0.47450268606282697</v>
      </c>
      <c r="X11" s="97">
        <f t="shared" ref="X11:X74" si="15">EXP($X$3+$X$4*$A11+$X$5*$A11^2+$X$6*$A11^3+$X$7*$A11^4)/(1+EXP($X$3+$X$4*$A11+$X$5*$A11^2+$X$6*$A11^3+$X$7*$A11^4))</f>
        <v>0.40186503597314926</v>
      </c>
      <c r="Y11" s="97">
        <f t="shared" ref="Y11:Y74" si="16">EXP($Y$3+$Y$4*$A11+$Y$5*$A11^2+$Y$6*$A11^3+$Y$7*$A11^4+$Y$8*$A11^5)/(1+EXP($Y$3+$Y$4*$A11+$Y$5*$A11^2+$Y$6*$A11^3+$Y$7*$A11^4+$Y$8*$A11^5))</f>
        <v>0.38556787815241</v>
      </c>
      <c r="Z11" s="2">
        <f>'Proportional HSE Data'!F5</f>
        <v>0.27272727272727271</v>
      </c>
      <c r="AA11" s="58">
        <f t="shared" ref="AA11:AA74" si="17">EXP($AA$3+$AA$4*$A11)/(1+EXP($AA$3+$AA$4*$A11))</f>
        <v>0.28712989780498593</v>
      </c>
      <c r="AB11" s="58">
        <f t="shared" ref="AB11:AB74" si="18">EXP($AB$3+$AB$4*$A11+$AB$5*$A11^2)/(1+EXP($AB$3+$AB$4*$A11+$AB$5*$A11^2))</f>
        <v>0.14201265215044548</v>
      </c>
      <c r="AC11" s="97">
        <f t="shared" ref="AC11:AC74" si="19">EXP($AC$3+$AC$4*$A11+$AC$5*$A11^2+$AC$6*$A11^3)/(1+EXP($AC$3+$AC$4*$A11+$AC$5*$A11^2+$AC$6*$A11^3))</f>
        <v>0.19299110355999868</v>
      </c>
      <c r="AD11" s="97">
        <f t="shared" ref="AD11:AD74" si="20">EXP($AD$3+$AD$4*$A11+$AD$5*$A11^2+$AD$6*$A11^3+$AD$7*$A11^4)/(1+EXP($AD$3+$AD$4*$A11+$AD$5*$A11^2+$AD$6*$A11^3+$AD$7*$A11^4))</f>
        <v>0.21180123062205197</v>
      </c>
      <c r="AE11" s="97">
        <f t="shared" ref="AE11:AE74" si="21">EXP($AE$3+$AE$4*$A11+$AE$5*$A11^2+$AE$6*$A11^3+$AE$7*$A11^4+$AE$8*$A11^5)/(1+EXP($AE$3+$AE$4*$A11+$AE$5*$A11^2+$AE$6*$A11^3+$AE$7*$A11^4+$AE$8*$A11^5))</f>
        <v>0.22861339409123216</v>
      </c>
      <c r="AF11" s="2">
        <f>'Proportional HSE Data'!G5</f>
        <v>1.5151515151515152E-2</v>
      </c>
      <c r="AG11" s="58">
        <f t="shared" ref="AG11:AG74" si="22">EXP($AG$3+$AG$4*$A11)/(1+EXP($AG$3+$AG$4*$A11))</f>
        <v>0.34102668750738713</v>
      </c>
      <c r="AH11" s="58">
        <f t="shared" ref="AH11:AH74" si="23">EXP($AH$3+$AH$4*$A11+$AH$5*$A11^2)/(1+EXP($AH$3+$AH$4*$A11+$AH$5*$A11^2))</f>
        <v>5.2156351202128942E-2</v>
      </c>
      <c r="AI11" s="97">
        <f t="shared" ref="AI11:AI74" si="24">EXP($AI$3+$AI$4*$A11+$AI$5*$A11^2+$AI$6*$A11^3)/(1+EXP($AI$3+$AI$4*$A11+$AI$5*$A11^2+$AI$6*$A11^3))</f>
        <v>3.6143879675737518E-2</v>
      </c>
      <c r="AJ11" s="97">
        <f t="shared" ref="AJ11:AJ74" si="25">EXP($AJ$3+$AJ$4*$A11+$AJ$5*$A11^2+$AJ$6*$A11^3+$AJ$7*$A11^4)/(1+EXP($AJ$3+$AJ$4*$A11+$AJ$5*$A11^2+$AJ$6*$A11^3+$AJ$7*$A11^4))</f>
        <v>2.3017415260380977E-2</v>
      </c>
      <c r="AK11" s="97">
        <f t="shared" ref="AK11:AK74" si="26">EXP($AK$3+$AK$4*$A11+$AK$5*$A11^2+$AK$6*$A11^3+$AK$7*$A11^4+$AK$8*$A11^5)/(1+EXP($AK$3+$AK$4*$A11+$AK$5*$A11^2+$AK$6*$A11^3+$AK$7*$A11^4+$AK$8*$A11^5))</f>
        <v>2.1897871326377036E-2</v>
      </c>
      <c r="AL11" s="2">
        <f>'Proportional HSE Data'!H5</f>
        <v>1.7543859649122806E-2</v>
      </c>
      <c r="AM11" s="58">
        <f t="shared" ref="AM11:AM74" si="27">EXP($AM$3+$AM$4*$A11)/(1+EXP($AM$3+$AM$4*$A11))</f>
        <v>1.2720885750766764E-2</v>
      </c>
      <c r="AN11" s="58">
        <f t="shared" ref="AN11:AN74" si="28">EXP($AN$3+$AN$4*$A11+$AN$5*$A11^2)/(1+EXP($AN$3+$AN$4*$A11+$AN$5*$A11^2))</f>
        <v>6.4269435530775215E-2</v>
      </c>
      <c r="AO11" s="97">
        <f t="shared" ref="AO11:AO74" si="29">EXP($AO$3+$AO$4*$A11+$AO$5*$A11^2+$AO$6*$A11^3)/(1+EXP($AO$3+$AO$4*$A11+$AO$5*$A11^2+$AO$6*$A11^3))</f>
        <v>4.2648120870638614E-2</v>
      </c>
      <c r="AP11" s="97">
        <f t="shared" ref="AP11:AP74" si="30">EXP($AP$3+$AP$4*$A11+$AP$5*$A11^2+$AP$6*$A11^3+$AP$7*$A11^4)/(1+EXP($AP$3+$AP$4*$A11+$AP$5*$A11^2+$AP$6*$A11^3+$AP$7*$A11^4))</f>
        <v>2.4433045070747547E-2</v>
      </c>
      <c r="AQ11" s="97">
        <f t="shared" ref="AQ11:AQ74" si="31">EXP($AQ$3+$AQ$4*$A11+$AQ$5*$A11^2+$AQ$6*$A11^3+$AQ$7*$A11^4+$AQ$8*$A11^5)/(1+EXP($AQ$3+$AQ$4*$A11+$AQ$5*$A11^2+$AQ$6*$A11^3+$AQ$7*$A11^4+$AQ$8*$A11^5))</f>
        <v>1.6444377629792301E-2</v>
      </c>
      <c r="AR11" s="2">
        <f>'Proportional HSE Data'!I5</f>
        <v>0.22807017543859648</v>
      </c>
      <c r="AS11" s="58">
        <f t="shared" ref="AS11:AS74" si="32">EXP($AS$3+$AS$4*$A11)/(1+EXP($AS$3+$AS$4*$A11))</f>
        <v>0.22969043481688445</v>
      </c>
      <c r="AT11" s="58">
        <f t="shared" ref="AT11:AT74" si="33">EXP($AT$3+$AT$4*$A11+$AT$5*$A11^2)/(1+EXP($AT$3+$AT$4*$A11+$AT$5*$A11^2))</f>
        <v>0.36230049798564901</v>
      </c>
      <c r="AU11" s="97">
        <f t="shared" ref="AU11:AU74" si="34">EXP($AU$3+$AU$4*$A11+$AU$5*$A11^2+$AU$6*$A11^3)/(1+EXP($AU$3+$AU$4*$A11+$AU$5*$A11^2+$AU$6*$A11^3))</f>
        <v>0.44379830452036967</v>
      </c>
      <c r="AV11" s="97">
        <f t="shared" ref="AV11:AV74" si="35">EXP($AV$3+$AV$4*$A11+$AV$5*$A11^2+$AV$6*$A11^3+$AV$7*$A11^4)/(1+EXP($AV$3+$AV$4*$A11+$AV$5*$A11^2+$AV$6*$A11^3+$AV$7*$A11^4))</f>
        <v>0.28456590613632593</v>
      </c>
      <c r="AW11" s="97">
        <f t="shared" ref="AW11:AW74" si="36">EXP($AW$3+$AW$4*$A11+$AW$5*$A11^2+$AW$6*$A11^3+$AW$7*$A11^4+$AW$8*$A11^5)/(1+EXP($AW$3+$AW$4*$A11+$AW$5*$A11^2+$AW$6*$A11^3+$AW$7*$A11^4+$AW$8*$A11^5))</f>
        <v>0.27004004125825165</v>
      </c>
      <c r="AX11" s="2">
        <f>'Proportional HSE Data'!J5</f>
        <v>0.52631578947368418</v>
      </c>
      <c r="AY11" s="58">
        <f t="shared" ref="AY11:AY74" si="37">EXP($AY$3+$AY$4*$A11)/(1+EXP($AY$3+$AY$4*$A11))</f>
        <v>0.37545721845322688</v>
      </c>
      <c r="AZ11" s="97">
        <f t="shared" ref="AZ11:AZ74" si="38">EXP($AZ$3+$AZ$4*$A11+$AZ$5*$A11^2)/(1+EXP($AZ$3+$AZ$4*$A11+$AZ$5*$A11^2))</f>
        <v>0.37617295831945324</v>
      </c>
      <c r="BA11" s="97">
        <f t="shared" ref="BA11:BA74" si="39">EXP($BA$3+$BA$4*$A11+$BA$5*$A11^2+$BA$6*$A11^3)/(1+EXP($BA$3+$BA$4*$A11+$BA$5*$A11^2+$BA$6*$A11^3))</f>
        <v>0.49283991449335796</v>
      </c>
      <c r="BB11" s="97">
        <f t="shared" ref="BB11:BB74" si="40">EXP($BB$3+$BB$4*$A11+$BB$5*$A11^2+$BB$6*$A11^3+$BB$7*$A11^4)/(1+EXP($BB$3+$BB$4*$A11+$BB$5*$A11^2+$BB$6*$A11^3+$BB$7*$A11^4))</f>
        <v>0.479782385474124</v>
      </c>
      <c r="BC11" s="97">
        <f t="shared" ref="BC11:BC74" si="41">EXP($BC$3+$BC$4*$A11+$BC$5*$A11^2+$BC$6*$A11^3+$BC$7*$A11^4+$BC$8*$A11^5)/(1+EXP($BC$3+$BC$4*$A11+$BC$5*$A11^2+$BC$6*$A11^3+$BC$7*$A11^4+$BC$8*$A11^5))</f>
        <v>0.4709046332603552</v>
      </c>
      <c r="BD11" s="2">
        <f>'Proportional HSE Data'!K5</f>
        <v>0.21052631578947367</v>
      </c>
      <c r="BE11" s="58">
        <f t="shared" ref="BE11:BE74" si="42">EXP($BE$3+$BE$4*$A11)/(1+EXP($BE$3+$BE$4*$A11))</f>
        <v>0.2906256441185025</v>
      </c>
      <c r="BF11" s="97">
        <f t="shared" ref="BF11:BF74" si="43">EXP($BF$3+$BF$4*$A11+$BF$5*$A11^2)/(1+EXP($BF$3+$BF$4*$A11+$BF$5*$A11^2))</f>
        <v>0.10544532995016501</v>
      </c>
      <c r="BG11" s="97">
        <f t="shared" ref="BG11:BG74" si="44">EXP($BG$3+$BG$4*$A11+$BG$5*$A11^2+$BG$6*$A11^3)/(1+EXP($BG$3+$BG$4*$A11+$BG$5*$A11^2+$BG$6*$A11^3))</f>
        <v>0.15491500453112841</v>
      </c>
      <c r="BH11" s="97">
        <f t="shared" ref="BH11:BH74" si="45">EXP($BH$3+$BH$4*$A11+$BH$5*$A11^2+$BH$6*$A11^3+$BH$7*$A11^4)/(1+EXP($BH$3+$BH$4*$A11+$BH$5*$A11^2+$BH$6*$A11^3+$BH$7*$A11^4))</f>
        <v>0.18797821655137889</v>
      </c>
      <c r="BI11" s="97">
        <f t="shared" ref="BI11:BI74" si="46">EXP($BI$3+$BI$4*$A11+$BI$5*$A11^2+$BI$6*$A11^3+$BI$7*$A11^4+$BI$8*$A11^5)/(1+EXP($BI$3+$BI$4*$A11+$BI$5*$A11^2+$BI$6*$A11^3+$BI$7*$A11^4+$BI$8*$A11^5))</f>
        <v>0.19354864914271735</v>
      </c>
      <c r="BJ11" s="2">
        <f>'Proportional HSE Data'!L5</f>
        <v>1.7543859649122806E-2</v>
      </c>
      <c r="BK11" s="58">
        <f t="shared" ref="BK11:BK74" si="47">EXP($BK$3+$BK$4*$A11)/(1+EXP($BK$3+$BK$4*$A11))</f>
        <v>0.21159560840275035</v>
      </c>
      <c r="BL11" s="97">
        <f t="shared" ref="BL11:BL74" si="48">EXP($BL$3+$BL$4*$A11+$BL$5*$A11^2)/(1+EXP($BL$3+$BL$4*$A11+$BL$5*$A11^2))</f>
        <v>2.6307665879392449E-2</v>
      </c>
      <c r="BM11" s="97">
        <f t="shared" ref="BM11:BM74" si="49">EXP($BM$3+$BM$4*$A11+$BM$5*$A11^2+$BM$6*$A11^3)/(1+EXP($BM$3+$BM$4*$A11+$BM$5*$A11^2+$BM$6*$A11^3))</f>
        <v>3.8653358002652717E-2</v>
      </c>
      <c r="BN11" s="97">
        <f t="shared" ref="BN11:BN74" si="50">EXP($BN$3+$BN$4*$A11+$BN$5*$A11^2+$BN$6*$A11^3+$BN$7*$A11^4)/(1+EXP($BN$3+$BN$4*$A11+$BN$5*$A11^2+$BN$6*$A11^3+$BN$7*$A11^4))</f>
        <v>2.3021960715176558E-2</v>
      </c>
      <c r="BO11" s="97">
        <f t="shared" ref="BO11:BO74" si="51">EXP($BO$3+$BO$4*$A11+$BO$5*$A11^2+$BO$6*$A11^3+$BO$7*$A11^4+$BO$8*$A11^5)/(1+EXP($BO$3+$BO$4*$A11+$BO$5*$A11^2+$BO$6*$A11^3+$BO$7*$A11^4+$BO$8*$A11^5))</f>
        <v>2.1146655445787022E-2</v>
      </c>
    </row>
    <row r="12" spans="1:67">
      <c r="A12" s="58">
        <v>7</v>
      </c>
      <c r="B12" s="58">
        <f t="shared" si="0"/>
        <v>3.9995996237401368E-2</v>
      </c>
      <c r="C12" s="2">
        <f>'Proportional HSE Data'!C6</f>
        <v>0</v>
      </c>
      <c r="D12" s="58">
        <f t="shared" si="1"/>
        <v>0.35036600113540817</v>
      </c>
      <c r="E12" s="2">
        <f>'Absolute HSE Data'!E12/(SUM('Absolute HSE Data'!$C12:$G12))</f>
        <v>0.53333333333333333</v>
      </c>
      <c r="H12" s="2">
        <f t="shared" si="2"/>
        <v>0</v>
      </c>
      <c r="I12" s="58">
        <f t="shared" si="3"/>
        <v>1.062954025455556E-2</v>
      </c>
      <c r="J12" s="58">
        <f t="shared" si="4"/>
        <v>3.9995996237401368E-2</v>
      </c>
      <c r="K12" s="97">
        <f t="shared" si="5"/>
        <v>4.5461068818061168E-2</v>
      </c>
      <c r="L12" s="97">
        <f t="shared" si="6"/>
        <v>4.2459616782172672E-2</v>
      </c>
      <c r="M12" s="97">
        <f t="shared" si="7"/>
        <v>3.3264616810825633E-2</v>
      </c>
      <c r="N12" s="2">
        <f>'Proportional HSE Data'!D6</f>
        <v>0.36842105263157893</v>
      </c>
      <c r="O12" s="58">
        <f t="shared" ref="O12:O75" si="52">EXP($O$3+$O$4*A12)/(1+EXP($O$3+$O$4*A12))</f>
        <v>0.16172556221099962</v>
      </c>
      <c r="P12" s="58">
        <f t="shared" si="8"/>
        <v>0.32102493598549242</v>
      </c>
      <c r="Q12" s="97">
        <f t="shared" si="9"/>
        <v>0.40262967790496662</v>
      </c>
      <c r="R12" s="97">
        <f t="shared" si="10"/>
        <v>0.35031135401808572</v>
      </c>
      <c r="S12" s="97">
        <f t="shared" si="11"/>
        <v>0.33743241029244514</v>
      </c>
      <c r="T12" s="2">
        <f>'Proportional HSE Data'!E6</f>
        <v>0.2807017543859649</v>
      </c>
      <c r="U12" s="58">
        <f t="shared" si="12"/>
        <v>0.28448744977792212</v>
      </c>
      <c r="V12" s="58">
        <f t="shared" si="13"/>
        <v>0.38360696597477845</v>
      </c>
      <c r="W12" s="97">
        <f t="shared" si="14"/>
        <v>0.44248269176158772</v>
      </c>
      <c r="X12" s="97">
        <f t="shared" si="15"/>
        <v>0.39746168432761048</v>
      </c>
      <c r="Y12" s="97">
        <f t="shared" si="16"/>
        <v>0.39110240142699926</v>
      </c>
      <c r="Z12" s="2">
        <f>'Proportional HSE Data'!F6</f>
        <v>0.2807017543859649</v>
      </c>
      <c r="AA12" s="58">
        <f t="shared" si="17"/>
        <v>0.2851933734938053</v>
      </c>
      <c r="AB12" s="58">
        <f t="shared" si="18"/>
        <v>0.15030038941993071</v>
      </c>
      <c r="AC12" s="97">
        <f t="shared" si="19"/>
        <v>0.1929237058477844</v>
      </c>
      <c r="AD12" s="97">
        <f t="shared" si="20"/>
        <v>0.2051035004435651</v>
      </c>
      <c r="AE12" s="97">
        <f t="shared" si="21"/>
        <v>0.21144867716582375</v>
      </c>
      <c r="AF12" s="2">
        <f>'Proportional HSE Data'!G6</f>
        <v>7.0175438596491224E-2</v>
      </c>
      <c r="AG12" s="58">
        <f t="shared" si="22"/>
        <v>0.33927041108463896</v>
      </c>
      <c r="AH12" s="58">
        <f t="shared" si="23"/>
        <v>6.1403317741854944E-2</v>
      </c>
      <c r="AI12" s="97">
        <f t="shared" si="24"/>
        <v>4.4909716468009953E-2</v>
      </c>
      <c r="AJ12" s="97">
        <f t="shared" si="25"/>
        <v>3.1521829966501554E-2</v>
      </c>
      <c r="AK12" s="97">
        <f t="shared" si="26"/>
        <v>3.0444156748694658E-2</v>
      </c>
      <c r="AL12" s="2">
        <f>'Proportional HSE Data'!H6</f>
        <v>0</v>
      </c>
      <c r="AM12" s="58">
        <f t="shared" si="27"/>
        <v>1.3454621114018265E-2</v>
      </c>
      <c r="AN12" s="58">
        <f t="shared" si="28"/>
        <v>6.2308795085885195E-2</v>
      </c>
      <c r="AO12" s="97">
        <f t="shared" si="29"/>
        <v>4.3764346629848044E-2</v>
      </c>
      <c r="AP12" s="97">
        <f t="shared" si="30"/>
        <v>2.8344302474428797E-2</v>
      </c>
      <c r="AQ12" s="97">
        <f t="shared" si="31"/>
        <v>2.1466424339502833E-2</v>
      </c>
      <c r="AR12" s="2">
        <f>'Proportional HSE Data'!I6</f>
        <v>0.27868852459016391</v>
      </c>
      <c r="AS12" s="58">
        <f t="shared" si="32"/>
        <v>0.22978740832006375</v>
      </c>
      <c r="AT12" s="58">
        <f t="shared" si="33"/>
        <v>0.3510216852320367</v>
      </c>
      <c r="AU12" s="97">
        <f t="shared" si="34"/>
        <v>0.41695178326472043</v>
      </c>
      <c r="AV12" s="97">
        <f t="shared" si="35"/>
        <v>0.30736083765259281</v>
      </c>
      <c r="AW12" s="97">
        <f t="shared" si="36"/>
        <v>0.29928144792031686</v>
      </c>
      <c r="AX12" s="2">
        <f>'Proportional HSE Data'!J6</f>
        <v>0.47540983606557374</v>
      </c>
      <c r="AY12" s="58">
        <f t="shared" si="37"/>
        <v>0.3711954112073812</v>
      </c>
      <c r="AZ12" s="97">
        <f t="shared" si="38"/>
        <v>0.37184841501427168</v>
      </c>
      <c r="BA12" s="97">
        <f t="shared" si="39"/>
        <v>0.46621971215186336</v>
      </c>
      <c r="BB12" s="97">
        <f t="shared" si="40"/>
        <v>0.45765324347852043</v>
      </c>
      <c r="BC12" s="97">
        <f t="shared" si="41"/>
        <v>0.45362290689321239</v>
      </c>
      <c r="BD12" s="2">
        <f>'Proportional HSE Data'!K6</f>
        <v>0.21311475409836064</v>
      </c>
      <c r="BE12" s="58">
        <f t="shared" si="42"/>
        <v>0.28823169313259511</v>
      </c>
      <c r="BF12" s="97">
        <f t="shared" si="43"/>
        <v>0.11380503622898186</v>
      </c>
      <c r="BG12" s="97">
        <f t="shared" si="44"/>
        <v>0.15673840747592352</v>
      </c>
      <c r="BH12" s="97">
        <f t="shared" si="45"/>
        <v>0.17892445329621123</v>
      </c>
      <c r="BI12" s="97">
        <f t="shared" si="46"/>
        <v>0.18139859339850004</v>
      </c>
      <c r="BJ12" s="2">
        <f>'Proportional HSE Data'!L6</f>
        <v>3.2786885245901641E-2</v>
      </c>
      <c r="BK12" s="58">
        <f t="shared" si="47"/>
        <v>0.21010661305742903</v>
      </c>
      <c r="BL12" s="97">
        <f t="shared" si="48"/>
        <v>3.0725908746845294E-2</v>
      </c>
      <c r="BM12" s="97">
        <f t="shared" si="49"/>
        <v>4.2811864042447974E-2</v>
      </c>
      <c r="BN12" s="97">
        <f t="shared" si="50"/>
        <v>2.8889603935741717E-2</v>
      </c>
      <c r="BO12" s="97">
        <f t="shared" si="51"/>
        <v>2.7325639942779929E-2</v>
      </c>
    </row>
    <row r="13" spans="1:67">
      <c r="A13" s="58">
        <v>8</v>
      </c>
      <c r="B13" s="58">
        <f t="shared" si="0"/>
        <v>3.9224267074870402E-2</v>
      </c>
      <c r="C13" s="2">
        <f>'Proportional HSE Data'!C7</f>
        <v>1.5384615384615385E-2</v>
      </c>
      <c r="D13" s="58">
        <f t="shared" si="1"/>
        <v>0.33935416453025852</v>
      </c>
      <c r="E13" s="2">
        <f>'Absolute HSE Data'!E13/(SUM('Absolute HSE Data'!$C13:$G13))</f>
        <v>0.33333333333333331</v>
      </c>
      <c r="H13" s="2">
        <f t="shared" si="2"/>
        <v>1.5384615384615385E-2</v>
      </c>
      <c r="I13" s="58">
        <f t="shared" si="3"/>
        <v>1.1231980858394667E-2</v>
      </c>
      <c r="J13" s="58">
        <f t="shared" si="4"/>
        <v>3.9224267074870402E-2</v>
      </c>
      <c r="K13" s="97">
        <f t="shared" si="5"/>
        <v>4.3606358930203738E-2</v>
      </c>
      <c r="L13" s="97">
        <f t="shared" si="6"/>
        <v>4.1764261320263799E-2</v>
      </c>
      <c r="M13" s="97">
        <f t="shared" si="7"/>
        <v>3.7724038011503008E-2</v>
      </c>
      <c r="N13" s="2">
        <f>'Proportional HSE Data'!D7</f>
        <v>0.36923076923076925</v>
      </c>
      <c r="O13" s="58">
        <f t="shared" si="52"/>
        <v>0.16241162130561324</v>
      </c>
      <c r="P13" s="58">
        <f t="shared" si="8"/>
        <v>0.30426375284097557</v>
      </c>
      <c r="Q13" s="97">
        <f t="shared" si="9"/>
        <v>0.36227064829768851</v>
      </c>
      <c r="R13" s="97">
        <f t="shared" si="10"/>
        <v>0.33926234115536169</v>
      </c>
      <c r="S13" s="97">
        <f t="shared" si="11"/>
        <v>0.34166263955801529</v>
      </c>
      <c r="T13" s="2">
        <f>'Proportional HSE Data'!E7</f>
        <v>0.38461538461538464</v>
      </c>
      <c r="U13" s="58">
        <f t="shared" si="12"/>
        <v>0.28120357663784779</v>
      </c>
      <c r="V13" s="58">
        <f t="shared" si="13"/>
        <v>0.36894568462909855</v>
      </c>
      <c r="W13" s="97">
        <f t="shared" si="14"/>
        <v>0.41234448227230647</v>
      </c>
      <c r="X13" s="97">
        <f t="shared" si="15"/>
        <v>0.39106776784608305</v>
      </c>
      <c r="Y13" s="97">
        <f t="shared" si="16"/>
        <v>0.39255720956554985</v>
      </c>
      <c r="Z13" s="2">
        <f>'Proportional HSE Data'!F7</f>
        <v>0.18461538461538463</v>
      </c>
      <c r="AA13" s="58">
        <f t="shared" si="17"/>
        <v>0.28326472012627857</v>
      </c>
      <c r="AB13" s="58">
        <f t="shared" si="18"/>
        <v>0.15869162709955109</v>
      </c>
      <c r="AC13" s="97">
        <f t="shared" si="19"/>
        <v>0.19326782727879077</v>
      </c>
      <c r="AD13" s="97">
        <f t="shared" si="20"/>
        <v>0.1998130417610525</v>
      </c>
      <c r="AE13" s="97">
        <f t="shared" si="21"/>
        <v>0.19840975888965134</v>
      </c>
      <c r="AF13" s="2">
        <f>'Proportional HSE Data'!G7</f>
        <v>4.6153846153846156E-2</v>
      </c>
      <c r="AG13" s="58">
        <f t="shared" si="22"/>
        <v>0.33751854680324561</v>
      </c>
      <c r="AH13" s="58">
        <f t="shared" si="23"/>
        <v>7.1817032982367232E-2</v>
      </c>
      <c r="AI13" s="97">
        <f t="shared" si="24"/>
        <v>5.521649890741049E-2</v>
      </c>
      <c r="AJ13" s="97">
        <f t="shared" si="25"/>
        <v>4.2221898664383181E-2</v>
      </c>
      <c r="AK13" s="97">
        <f t="shared" si="26"/>
        <v>4.1287199466363313E-2</v>
      </c>
      <c r="AL13" s="2">
        <f>'Proportional HSE Data'!H7</f>
        <v>0</v>
      </c>
      <c r="AM13" s="58">
        <f t="shared" si="27"/>
        <v>1.4230068027539454E-2</v>
      </c>
      <c r="AN13" s="58">
        <f t="shared" si="28"/>
        <v>6.0516306754946653E-2</v>
      </c>
      <c r="AO13" s="97">
        <f t="shared" si="29"/>
        <v>4.4844191790976817E-2</v>
      </c>
      <c r="AP13" s="97">
        <f t="shared" si="30"/>
        <v>3.241400030129233E-2</v>
      </c>
      <c r="AQ13" s="97">
        <f t="shared" si="31"/>
        <v>2.7120543272828302E-2</v>
      </c>
      <c r="AR13" s="2">
        <f>'Proportional HSE Data'!I7</f>
        <v>0.40579710144927539</v>
      </c>
      <c r="AS13" s="58">
        <f t="shared" si="32"/>
        <v>0.22988441054648959</v>
      </c>
      <c r="AT13" s="58">
        <f t="shared" si="33"/>
        <v>0.34019485504286967</v>
      </c>
      <c r="AU13" s="97">
        <f t="shared" si="34"/>
        <v>0.39181922318106149</v>
      </c>
      <c r="AV13" s="97">
        <f t="shared" si="35"/>
        <v>0.3265702935833435</v>
      </c>
      <c r="AW13" s="97">
        <f t="shared" si="36"/>
        <v>0.32429142721394627</v>
      </c>
      <c r="AX13" s="2">
        <f>'Proportional HSE Data'!J7</f>
        <v>0.42028985507246375</v>
      </c>
      <c r="AY13" s="58">
        <f t="shared" si="37"/>
        <v>0.36695355624693132</v>
      </c>
      <c r="AZ13" s="97">
        <f t="shared" si="38"/>
        <v>0.36754593718956929</v>
      </c>
      <c r="BA13" s="97">
        <f t="shared" si="39"/>
        <v>0.44129917162442883</v>
      </c>
      <c r="BB13" s="97">
        <f t="shared" si="40"/>
        <v>0.43664537588467323</v>
      </c>
      <c r="BC13" s="97">
        <f t="shared" si="41"/>
        <v>0.4364767479916184</v>
      </c>
      <c r="BD13" s="2">
        <f>'Proportional HSE Data'!K7</f>
        <v>0.14492753623188406</v>
      </c>
      <c r="BE13" s="58">
        <f t="shared" si="42"/>
        <v>0.28584951549462423</v>
      </c>
      <c r="BF13" s="97">
        <f t="shared" si="43"/>
        <v>0.1224420216561979</v>
      </c>
      <c r="BG13" s="97">
        <f t="shared" si="44"/>
        <v>0.15889517331807604</v>
      </c>
      <c r="BH13" s="97">
        <f t="shared" si="45"/>
        <v>0.17188396164007624</v>
      </c>
      <c r="BI13" s="97">
        <f t="shared" si="46"/>
        <v>0.17204197336443033</v>
      </c>
      <c r="BJ13" s="2">
        <f>'Proportional HSE Data'!L7</f>
        <v>2.8985507246376812E-2</v>
      </c>
      <c r="BK13" s="58">
        <f t="shared" si="47"/>
        <v>0.20862532308264303</v>
      </c>
      <c r="BL13" s="97">
        <f t="shared" si="48"/>
        <v>3.5694532280398636E-2</v>
      </c>
      <c r="BM13" s="97">
        <f t="shared" si="49"/>
        <v>4.73456587846907E-2</v>
      </c>
      <c r="BN13" s="97">
        <f t="shared" si="50"/>
        <v>3.5621158682850734E-2</v>
      </c>
      <c r="BO13" s="97">
        <f t="shared" si="51"/>
        <v>3.4502249206013504E-2</v>
      </c>
    </row>
    <row r="14" spans="1:67">
      <c r="A14" s="58">
        <v>9</v>
      </c>
      <c r="B14" s="58">
        <f t="shared" si="0"/>
        <v>3.8530574380897381E-2</v>
      </c>
      <c r="C14" s="2">
        <f>'Proportional HSE Data'!C8</f>
        <v>5.4545454545454543E-2</v>
      </c>
      <c r="D14" s="58">
        <f t="shared" si="1"/>
        <v>0.32689014096898295</v>
      </c>
      <c r="E14" s="2">
        <f>'Absolute HSE Data'!E14/(SUM('Absolute HSE Data'!$C14:$G14))</f>
        <v>0.40350877192982454</v>
      </c>
      <c r="H14" s="2">
        <f t="shared" si="2"/>
        <v>5.4545454545454543E-2</v>
      </c>
      <c r="I14" s="58">
        <f t="shared" si="3"/>
        <v>1.1868155850550505E-2</v>
      </c>
      <c r="J14" s="58">
        <f t="shared" si="4"/>
        <v>3.8530574380897381E-2</v>
      </c>
      <c r="K14" s="97">
        <f t="shared" si="5"/>
        <v>4.1949358398833313E-2</v>
      </c>
      <c r="L14" s="97">
        <f t="shared" si="6"/>
        <v>4.1088344172340648E-2</v>
      </c>
      <c r="M14" s="97">
        <f t="shared" si="7"/>
        <v>4.1694431117462565E-2</v>
      </c>
      <c r="N14" s="2">
        <f>'Proportional HSE Data'!D8</f>
        <v>0.27272727272727271</v>
      </c>
      <c r="O14" s="58">
        <f t="shared" si="52"/>
        <v>0.16310002448943153</v>
      </c>
      <c r="P14" s="58">
        <f t="shared" si="8"/>
        <v>0.2884719882433891</v>
      </c>
      <c r="Q14" s="97">
        <f t="shared" si="9"/>
        <v>0.32565357490587815</v>
      </c>
      <c r="R14" s="97">
        <f t="shared" si="10"/>
        <v>0.32674579373272467</v>
      </c>
      <c r="S14" s="97">
        <f t="shared" si="11"/>
        <v>0.3407397389622383</v>
      </c>
      <c r="T14" s="2">
        <f>'Proportional HSE Data'!E8</f>
        <v>0.34545454545454546</v>
      </c>
      <c r="U14" s="58">
        <f t="shared" si="12"/>
        <v>0.27794288489354946</v>
      </c>
      <c r="V14" s="58">
        <f t="shared" si="13"/>
        <v>0.35483099500780868</v>
      </c>
      <c r="W14" s="97">
        <f t="shared" si="14"/>
        <v>0.38419834035686756</v>
      </c>
      <c r="X14" s="97">
        <f t="shared" si="15"/>
        <v>0.38290512907083873</v>
      </c>
      <c r="Y14" s="97">
        <f t="shared" si="16"/>
        <v>0.39033516363289339</v>
      </c>
      <c r="Z14" s="2">
        <f>'Proportional HSE Data'!F8</f>
        <v>0.25454545454545452</v>
      </c>
      <c r="AA14" s="58">
        <f t="shared" si="17"/>
        <v>0.2813439759493564</v>
      </c>
      <c r="AB14" s="58">
        <f t="shared" si="18"/>
        <v>0.16715606147659934</v>
      </c>
      <c r="AC14" s="97">
        <f t="shared" si="19"/>
        <v>0.19400318725660806</v>
      </c>
      <c r="AD14" s="97">
        <f t="shared" si="20"/>
        <v>0.19577916531948053</v>
      </c>
      <c r="AE14" s="97">
        <f t="shared" si="21"/>
        <v>0.18874829431634751</v>
      </c>
      <c r="AF14" s="2">
        <f>'Proportional HSE Data'!G8</f>
        <v>7.2727272727272724E-2</v>
      </c>
      <c r="AG14" s="58">
        <f t="shared" si="22"/>
        <v>0.33577113148716209</v>
      </c>
      <c r="AH14" s="58">
        <f t="shared" si="23"/>
        <v>8.3440039836730609E-2</v>
      </c>
      <c r="AI14" s="97">
        <f t="shared" si="24"/>
        <v>6.7172466082647153E-2</v>
      </c>
      <c r="AJ14" s="97">
        <f t="shared" si="25"/>
        <v>5.5340917897109689E-2</v>
      </c>
      <c r="AK14" s="97">
        <f t="shared" si="26"/>
        <v>5.4658691007778225E-2</v>
      </c>
      <c r="AL14" s="2">
        <f>'Proportional HSE Data'!H8</f>
        <v>4.8387096774193547E-2</v>
      </c>
      <c r="AM14" s="58">
        <f t="shared" si="27"/>
        <v>1.5049525466706496E-2</v>
      </c>
      <c r="AN14" s="58">
        <f t="shared" si="28"/>
        <v>5.8881511741170386E-2</v>
      </c>
      <c r="AO14" s="97">
        <f t="shared" si="29"/>
        <v>4.5887409818303304E-2</v>
      </c>
      <c r="AP14" s="97">
        <f t="shared" si="30"/>
        <v>3.6571472726726867E-2</v>
      </c>
      <c r="AQ14" s="97">
        <f t="shared" si="31"/>
        <v>3.3245446616740081E-2</v>
      </c>
      <c r="AR14" s="2">
        <f>'Proportional HSE Data'!I8</f>
        <v>0.22580645161290322</v>
      </c>
      <c r="AS14" s="58">
        <f t="shared" si="32"/>
        <v>0.22998144149435376</v>
      </c>
      <c r="AT14" s="58">
        <f t="shared" si="33"/>
        <v>0.32981601731780508</v>
      </c>
      <c r="AU14" s="97">
        <f t="shared" si="34"/>
        <v>0.36842566001628546</v>
      </c>
      <c r="AV14" s="97">
        <f t="shared" si="35"/>
        <v>0.34203574657457431</v>
      </c>
      <c r="AW14" s="97">
        <f t="shared" si="36"/>
        <v>0.34468092049385518</v>
      </c>
      <c r="AX14" s="2">
        <f>'Proportional HSE Data'!J8</f>
        <v>0.41935483870967744</v>
      </c>
      <c r="AY14" s="58">
        <f t="shared" si="37"/>
        <v>0.36273221258317689</v>
      </c>
      <c r="AZ14" s="97">
        <f t="shared" si="38"/>
        <v>0.36326608504178376</v>
      </c>
      <c r="BA14" s="97">
        <f t="shared" si="39"/>
        <v>0.41811870280665198</v>
      </c>
      <c r="BB14" s="97">
        <f t="shared" si="40"/>
        <v>0.41680045947909433</v>
      </c>
      <c r="BC14" s="97">
        <f t="shared" si="41"/>
        <v>0.41959929115936556</v>
      </c>
      <c r="BD14" s="2">
        <f>'Proportional HSE Data'!K8</f>
        <v>0.22580645161290322</v>
      </c>
      <c r="BE14" s="58">
        <f t="shared" si="42"/>
        <v>0.28347918476291478</v>
      </c>
      <c r="BF14" s="97">
        <f t="shared" si="43"/>
        <v>0.13132441767211303</v>
      </c>
      <c r="BG14" s="97">
        <f t="shared" si="44"/>
        <v>0.16137567622229035</v>
      </c>
      <c r="BH14" s="97">
        <f t="shared" si="45"/>
        <v>0.16658596805613984</v>
      </c>
      <c r="BI14" s="97">
        <f t="shared" si="46"/>
        <v>0.16503206398199657</v>
      </c>
      <c r="BJ14" s="2">
        <f>'Proportional HSE Data'!L8</f>
        <v>8.0645161290322578E-2</v>
      </c>
      <c r="BK14" s="58">
        <f t="shared" si="47"/>
        <v>0.20715173767112988</v>
      </c>
      <c r="BL14" s="97">
        <f t="shared" si="48"/>
        <v>4.1243516121973751E-2</v>
      </c>
      <c r="BM14" s="97">
        <f t="shared" si="49"/>
        <v>5.2272980219565002E-2</v>
      </c>
      <c r="BN14" s="97">
        <f t="shared" si="50"/>
        <v>4.3197203359351059E-2</v>
      </c>
      <c r="BO14" s="97">
        <f t="shared" si="51"/>
        <v>4.2634561267805057E-2</v>
      </c>
    </row>
    <row r="15" spans="1:67">
      <c r="A15" s="58">
        <v>10</v>
      </c>
      <c r="B15" s="58">
        <f t="shared" si="0"/>
        <v>3.7911425086929275E-2</v>
      </c>
      <c r="C15" s="2">
        <f>'Proportional HSE Data'!C9</f>
        <v>5.2631578947368418E-2</v>
      </c>
      <c r="D15" s="58">
        <f t="shared" si="1"/>
        <v>0.31326366727564292</v>
      </c>
      <c r="E15" s="2">
        <f>'Absolute HSE Data'!E15/(SUM('Absolute HSE Data'!$C15:$G15))</f>
        <v>0.38181818181818183</v>
      </c>
      <c r="H15" s="2">
        <f t="shared" si="2"/>
        <v>5.2631578947368418E-2</v>
      </c>
      <c r="I15" s="58">
        <f t="shared" si="3"/>
        <v>1.253990656533719E-2</v>
      </c>
      <c r="J15" s="58">
        <f t="shared" si="4"/>
        <v>3.7911425086929275E-2</v>
      </c>
      <c r="K15" s="97">
        <f t="shared" si="5"/>
        <v>4.0472470666944732E-2</v>
      </c>
      <c r="L15" s="97">
        <f t="shared" si="6"/>
        <v>4.0436292456755306E-2</v>
      </c>
      <c r="M15" s="97">
        <f t="shared" si="7"/>
        <v>4.5040149290879031E-2</v>
      </c>
      <c r="N15" s="2">
        <f>'Proportional HSE Data'!D9</f>
        <v>0.2982456140350877</v>
      </c>
      <c r="O15" s="58">
        <f t="shared" si="52"/>
        <v>0.16379077496708316</v>
      </c>
      <c r="P15" s="58">
        <f t="shared" si="8"/>
        <v>0.27362876731605307</v>
      </c>
      <c r="Q15" s="97">
        <f t="shared" si="9"/>
        <v>0.29279476725685366</v>
      </c>
      <c r="R15" s="97">
        <f t="shared" si="10"/>
        <v>0.31304857791652452</v>
      </c>
      <c r="S15" s="97">
        <f t="shared" si="11"/>
        <v>0.33525546180351568</v>
      </c>
      <c r="T15" s="2">
        <f>'Proportional HSE Data'!E9</f>
        <v>0.42105263157894735</v>
      </c>
      <c r="U15" s="58">
        <f t="shared" si="12"/>
        <v>0.27470555270534042</v>
      </c>
      <c r="V15" s="58">
        <f t="shared" si="13"/>
        <v>0.34126750152916985</v>
      </c>
      <c r="W15" s="97">
        <f t="shared" si="14"/>
        <v>0.35808989782495287</v>
      </c>
      <c r="X15" s="97">
        <f t="shared" si="15"/>
        <v>0.37319823190610135</v>
      </c>
      <c r="Y15" s="97">
        <f t="shared" si="16"/>
        <v>0.38485627187235305</v>
      </c>
      <c r="Z15" s="2">
        <f>'Proportional HSE Data'!F9</f>
        <v>0.21052631578947367</v>
      </c>
      <c r="AA15" s="58">
        <f t="shared" si="17"/>
        <v>0.27943117818906399</v>
      </c>
      <c r="AB15" s="58">
        <f t="shared" si="18"/>
        <v>0.1756624265842513</v>
      </c>
      <c r="AC15" s="97">
        <f t="shared" si="19"/>
        <v>0.19511111814792145</v>
      </c>
      <c r="AD15" s="97">
        <f t="shared" si="20"/>
        <v>0.19287386984856833</v>
      </c>
      <c r="AE15" s="97">
        <f t="shared" si="21"/>
        <v>0.18187688953526426</v>
      </c>
      <c r="AF15" s="2">
        <f>'Proportional HSE Data'!G9</f>
        <v>1.7543859649122806E-2</v>
      </c>
      <c r="AG15" s="58">
        <f t="shared" si="22"/>
        <v>0.3340282015018422</v>
      </c>
      <c r="AH15" s="58">
        <f t="shared" si="23"/>
        <v>9.629400649965679E-2</v>
      </c>
      <c r="AI15" s="97">
        <f t="shared" si="24"/>
        <v>8.085131861759999E-2</v>
      </c>
      <c r="AJ15" s="97">
        <f t="shared" si="25"/>
        <v>7.1017208107310395E-2</v>
      </c>
      <c r="AK15" s="97">
        <f t="shared" si="26"/>
        <v>7.0692184656614782E-2</v>
      </c>
      <c r="AL15" s="2">
        <f>'Proportional HSE Data'!H9</f>
        <v>1.6666666666666666E-2</v>
      </c>
      <c r="AM15" s="58">
        <f t="shared" si="27"/>
        <v>1.5915410572332426E-2</v>
      </c>
      <c r="AN15" s="58">
        <f t="shared" si="28"/>
        <v>5.7394952793545839E-2</v>
      </c>
      <c r="AO15" s="97">
        <f t="shared" si="29"/>
        <v>4.6894151501476453E-2</v>
      </c>
      <c r="AP15" s="97">
        <f t="shared" si="30"/>
        <v>4.0743116494026552E-2</v>
      </c>
      <c r="AQ15" s="97">
        <f t="shared" si="31"/>
        <v>3.9640171488491902E-2</v>
      </c>
      <c r="AR15" s="2">
        <f>'Proportional HSE Data'!I9</f>
        <v>0.31666666666666665</v>
      </c>
      <c r="AS15" s="58">
        <f t="shared" si="32"/>
        <v>0.23007850116183856</v>
      </c>
      <c r="AT15" s="58">
        <f t="shared" si="33"/>
        <v>0.31987959267413624</v>
      </c>
      <c r="AU15" s="97">
        <f t="shared" si="34"/>
        <v>0.34675956921097489</v>
      </c>
      <c r="AV15" s="97">
        <f t="shared" si="35"/>
        <v>0.35375525278034331</v>
      </c>
      <c r="AW15" s="97">
        <f t="shared" si="36"/>
        <v>0.36035054637064245</v>
      </c>
      <c r="AX15" s="2">
        <f>'Proportional HSE Data'!J9</f>
        <v>0.51666666666666672</v>
      </c>
      <c r="AY15" s="58">
        <f t="shared" si="37"/>
        <v>0.35853192706196046</v>
      </c>
      <c r="AZ15" s="97">
        <f t="shared" si="38"/>
        <v>0.35900940465698594</v>
      </c>
      <c r="BA15" s="97">
        <f t="shared" si="39"/>
        <v>0.39667835478126517</v>
      </c>
      <c r="BB15" s="97">
        <f t="shared" si="40"/>
        <v>0.39813931896273053</v>
      </c>
      <c r="BC15" s="97">
        <f t="shared" si="41"/>
        <v>0.40311047262377975</v>
      </c>
      <c r="BD15" s="2">
        <f>'Proportional HSE Data'!K9</f>
        <v>0.1</v>
      </c>
      <c r="BE15" s="58">
        <f t="shared" si="42"/>
        <v>0.28112077216880949</v>
      </c>
      <c r="BF15" s="97">
        <f t="shared" si="43"/>
        <v>0.14041697840067785</v>
      </c>
      <c r="BG15" s="97">
        <f t="shared" si="44"/>
        <v>0.16417079131394235</v>
      </c>
      <c r="BH15" s="97">
        <f t="shared" si="45"/>
        <v>0.16281084087888731</v>
      </c>
      <c r="BI15" s="97">
        <f t="shared" si="46"/>
        <v>0.16001514431567809</v>
      </c>
      <c r="BJ15" s="2">
        <f>'Proportional HSE Data'!L9</f>
        <v>0.05</v>
      </c>
      <c r="BK15" s="58">
        <f t="shared" si="47"/>
        <v>0.2056858554102485</v>
      </c>
      <c r="BL15" s="97">
        <f t="shared" si="48"/>
        <v>4.739701363901113E-2</v>
      </c>
      <c r="BM15" s="97">
        <f t="shared" si="49"/>
        <v>5.7610002057159819E-2</v>
      </c>
      <c r="BN15" s="97">
        <f t="shared" si="50"/>
        <v>5.156989620464511E-2</v>
      </c>
      <c r="BO15" s="97">
        <f t="shared" si="51"/>
        <v>5.1640225817696048E-2</v>
      </c>
    </row>
    <row r="16" spans="1:67">
      <c r="A16" s="58">
        <v>11</v>
      </c>
      <c r="B16" s="58">
        <f t="shared" si="0"/>
        <v>3.7363725956652903E-2</v>
      </c>
      <c r="C16" s="2">
        <f>'Proportional HSE Data'!C10</f>
        <v>5.2631578947368418E-2</v>
      </c>
      <c r="D16" s="58">
        <f t="shared" si="1"/>
        <v>0.29876159662004576</v>
      </c>
      <c r="E16" s="2">
        <f>'Absolute HSE Data'!E16/(SUM('Absolute HSE Data'!$C16:$G16))</f>
        <v>0.29268292682926828</v>
      </c>
      <c r="H16" s="2">
        <f t="shared" si="2"/>
        <v>5.2631578947368418E-2</v>
      </c>
      <c r="I16" s="58">
        <f t="shared" si="3"/>
        <v>1.3249169303529073E-2</v>
      </c>
      <c r="J16" s="58">
        <f t="shared" si="4"/>
        <v>3.7363725956652903E-2</v>
      </c>
      <c r="K16" s="97">
        <f t="shared" si="5"/>
        <v>3.9160255266846397E-2</v>
      </c>
      <c r="L16" s="97">
        <f t="shared" si="6"/>
        <v>3.9812101654848997E-2</v>
      </c>
      <c r="M16" s="97">
        <f t="shared" si="7"/>
        <v>4.7679747040712393E-2</v>
      </c>
      <c r="N16" s="2">
        <f>'Proportional HSE Data'!D10</f>
        <v>0.31578947368421051</v>
      </c>
      <c r="O16" s="58">
        <f t="shared" si="52"/>
        <v>0.16448387590497723</v>
      </c>
      <c r="P16" s="58">
        <f t="shared" si="8"/>
        <v>0.25970699640377248</v>
      </c>
      <c r="Q16" s="97">
        <f t="shared" si="9"/>
        <v>0.26356774841833075</v>
      </c>
      <c r="R16" s="97">
        <f t="shared" si="10"/>
        <v>0.29845495352600376</v>
      </c>
      <c r="S16" s="97">
        <f t="shared" si="11"/>
        <v>0.32585538156450383</v>
      </c>
      <c r="T16" s="2">
        <f>'Proportional HSE Data'!E10</f>
        <v>0.31578947368421051</v>
      </c>
      <c r="U16" s="58">
        <f t="shared" si="12"/>
        <v>0.27149174961211286</v>
      </c>
      <c r="V16" s="58">
        <f t="shared" si="13"/>
        <v>0.328256093448411</v>
      </c>
      <c r="W16" s="97">
        <f t="shared" si="14"/>
        <v>0.33401176240002101</v>
      </c>
      <c r="X16" s="97">
        <f t="shared" si="15"/>
        <v>0.36217290031717486</v>
      </c>
      <c r="Y16" s="97">
        <f t="shared" si="16"/>
        <v>0.37654773750113346</v>
      </c>
      <c r="Z16" s="2">
        <f>'Proportional HSE Data'!F10</f>
        <v>0.21052631578947367</v>
      </c>
      <c r="AA16" s="58">
        <f t="shared" si="17"/>
        <v>0.27752636305286171</v>
      </c>
      <c r="AB16" s="58">
        <f t="shared" si="18"/>
        <v>0.1841787982571208</v>
      </c>
      <c r="AC16" s="97">
        <f t="shared" si="19"/>
        <v>0.19657424212877991</v>
      </c>
      <c r="AD16" s="97">
        <f t="shared" si="20"/>
        <v>0.19098842741463706</v>
      </c>
      <c r="AE16" s="97">
        <f t="shared" si="21"/>
        <v>0.17733777340713308</v>
      </c>
      <c r="AF16" s="2">
        <f>'Proportional HSE Data'!G10</f>
        <v>0.10526315789473684</v>
      </c>
      <c r="AG16" s="58">
        <f t="shared" si="22"/>
        <v>0.33228979275237164</v>
      </c>
      <c r="AH16" s="58">
        <f t="shared" si="23"/>
        <v>0.11037625359816965</v>
      </c>
      <c r="AI16" s="97">
        <f t="shared" si="24"/>
        <v>9.6282790015764702E-2</v>
      </c>
      <c r="AJ16" s="97">
        <f t="shared" si="25"/>
        <v>8.9277779866475296E-2</v>
      </c>
      <c r="AK16" s="97">
        <f t="shared" si="26"/>
        <v>8.9395234937141729E-2</v>
      </c>
      <c r="AL16" s="2">
        <f>'Proportional HSE Data'!H10</f>
        <v>2.7397260273972601E-2</v>
      </c>
      <c r="AM16" s="58">
        <f t="shared" si="27"/>
        <v>1.6830263707134818E-2</v>
      </c>
      <c r="AN16" s="58">
        <f t="shared" si="28"/>
        <v>5.6048103217732174E-2</v>
      </c>
      <c r="AO16" s="97">
        <f t="shared" si="29"/>
        <v>4.7864953654153351E-2</v>
      </c>
      <c r="AP16" s="97">
        <f t="shared" si="30"/>
        <v>4.4855965452061337E-2</v>
      </c>
      <c r="AQ16" s="97">
        <f t="shared" si="31"/>
        <v>4.6084123338652902E-2</v>
      </c>
      <c r="AR16" s="2">
        <f>'Proportional HSE Data'!I10</f>
        <v>0.32876712328767121</v>
      </c>
      <c r="AS16" s="58">
        <f t="shared" si="32"/>
        <v>0.23017558954711659</v>
      </c>
      <c r="AT16" s="58">
        <f t="shared" si="33"/>
        <v>0.31037864467460619</v>
      </c>
      <c r="AU16" s="97">
        <f t="shared" si="34"/>
        <v>0.32678081598905478</v>
      </c>
      <c r="AV16" s="97">
        <f t="shared" si="35"/>
        <v>0.361840129410677</v>
      </c>
      <c r="AW16" s="97">
        <f t="shared" si="36"/>
        <v>0.37140697395929134</v>
      </c>
      <c r="AX16" s="2">
        <f>'Proportional HSE Data'!J10</f>
        <v>0.46575342465753422</v>
      </c>
      <c r="AY16" s="58">
        <f t="shared" si="37"/>
        <v>0.35435323413497716</v>
      </c>
      <c r="AZ16" s="97">
        <f t="shared" si="38"/>
        <v>0.35477642781522406</v>
      </c>
      <c r="BA16" s="97">
        <f t="shared" si="39"/>
        <v>0.37694645827427586</v>
      </c>
      <c r="BB16" s="97">
        <f t="shared" si="40"/>
        <v>0.38066488035533885</v>
      </c>
      <c r="BC16" s="97">
        <f t="shared" si="41"/>
        <v>0.38711556609037318</v>
      </c>
      <c r="BD16" s="2">
        <f>'Proportional HSE Data'!K10</f>
        <v>9.5890410958904104E-2</v>
      </c>
      <c r="BE16" s="58">
        <f t="shared" si="42"/>
        <v>0.27877434662245726</v>
      </c>
      <c r="BF16" s="97">
        <f t="shared" si="43"/>
        <v>0.14968148496699385</v>
      </c>
      <c r="BG16" s="97">
        <f t="shared" si="44"/>
        <v>0.1672716139193145</v>
      </c>
      <c r="BH16" s="97">
        <f t="shared" si="45"/>
        <v>0.16038112495858733</v>
      </c>
      <c r="BI16" s="97">
        <f t="shared" si="46"/>
        <v>0.15671260232112424</v>
      </c>
      <c r="BJ16" s="2">
        <f>'Proportional HSE Data'!L10</f>
        <v>8.2191780821917804E-2</v>
      </c>
      <c r="BK16" s="58">
        <f t="shared" si="47"/>
        <v>0.20422767428846236</v>
      </c>
      <c r="BL16" s="97">
        <f t="shared" si="48"/>
        <v>5.4171926451124612E-2</v>
      </c>
      <c r="BM16" s="97">
        <f t="shared" si="49"/>
        <v>6.3370229324441557E-2</v>
      </c>
      <c r="BN16" s="97">
        <f t="shared" si="50"/>
        <v>6.0665165403777081E-2</v>
      </c>
      <c r="BO16" s="97">
        <f t="shared" si="51"/>
        <v>6.1402433975322294E-2</v>
      </c>
    </row>
    <row r="17" spans="1:67">
      <c r="A17" s="58">
        <v>12</v>
      </c>
      <c r="B17" s="58">
        <f t="shared" si="0"/>
        <v>3.68847605235764E-2</v>
      </c>
      <c r="C17" s="2">
        <f>'Proportional HSE Data'!C11</f>
        <v>7.4626865671641784E-2</v>
      </c>
      <c r="D17" s="58">
        <f t="shared" si="1"/>
        <v>0.28366279939635242</v>
      </c>
      <c r="E17" s="2">
        <f>'Absolute HSE Data'!E17/(SUM('Absolute HSE Data'!$C17:$G17))</f>
        <v>0.14000000000000001</v>
      </c>
      <c r="H17" s="2">
        <f t="shared" si="2"/>
        <v>7.4626865671641784E-2</v>
      </c>
      <c r="I17" s="58">
        <f t="shared" si="3"/>
        <v>1.3997979583058295E-2</v>
      </c>
      <c r="J17" s="58">
        <f t="shared" si="4"/>
        <v>3.68847605235764E-2</v>
      </c>
      <c r="K17" s="97">
        <f t="shared" si="5"/>
        <v>3.7999184478383262E-2</v>
      </c>
      <c r="L17" s="97">
        <f t="shared" si="6"/>
        <v>3.9219374253203411E-2</v>
      </c>
      <c r="M17" s="97">
        <f t="shared" si="7"/>
        <v>4.958441802485359E-2</v>
      </c>
      <c r="N17" s="2">
        <f>'Proportional HSE Data'!D11</f>
        <v>0.26865671641791045</v>
      </c>
      <c r="O17" s="58">
        <f t="shared" si="52"/>
        <v>0.16517933043091679</v>
      </c>
      <c r="P17" s="58">
        <f t="shared" si="8"/>
        <v>0.24667480689792598</v>
      </c>
      <c r="Q17" s="97">
        <f t="shared" si="9"/>
        <v>0.23775088518398671</v>
      </c>
      <c r="R17" s="97">
        <f t="shared" si="10"/>
        <v>0.28324163665958596</v>
      </c>
      <c r="S17" s="97">
        <f t="shared" si="11"/>
        <v>0.31321414004463943</v>
      </c>
      <c r="T17" s="2">
        <f>'Proportional HSE Data'!E11</f>
        <v>0.46268656716417911</v>
      </c>
      <c r="U17" s="58">
        <f t="shared" si="12"/>
        <v>0.26830163657591011</v>
      </c>
      <c r="V17" s="58">
        <f t="shared" si="13"/>
        <v>0.31579435426466124</v>
      </c>
      <c r="W17" s="97">
        <f t="shared" si="14"/>
        <v>0.31191531378451814</v>
      </c>
      <c r="X17" s="97">
        <f t="shared" si="15"/>
        <v>0.35005466758255072</v>
      </c>
      <c r="Y17" s="97">
        <f t="shared" si="16"/>
        <v>0.36583813572916696</v>
      </c>
      <c r="Z17" s="2">
        <f>'Proportional HSE Data'!F11</f>
        <v>0.11940298507462686</v>
      </c>
      <c r="AA17" s="58">
        <f t="shared" si="17"/>
        <v>0.27562956573223668</v>
      </c>
      <c r="AB17" s="58">
        <f t="shared" si="18"/>
        <v>0.19267289721584033</v>
      </c>
      <c r="AC17" s="97">
        <f t="shared" si="19"/>
        <v>0.19837616700764038</v>
      </c>
      <c r="AD17" s="97">
        <f t="shared" si="20"/>
        <v>0.19003024557883061</v>
      </c>
      <c r="AE17" s="97">
        <f t="shared" si="21"/>
        <v>0.17477432766826959</v>
      </c>
      <c r="AF17" s="2">
        <f>'Proportional HSE Data'!G11</f>
        <v>7.4626865671641784E-2</v>
      </c>
      <c r="AG17" s="58">
        <f t="shared" si="22"/>
        <v>0.33055594068169497</v>
      </c>
      <c r="AH17" s="58">
        <f t="shared" si="23"/>
        <v>0.12565708508524212</v>
      </c>
      <c r="AI17" s="97">
        <f t="shared" si="24"/>
        <v>0.11344498263576969</v>
      </c>
      <c r="AJ17" s="97">
        <f t="shared" si="25"/>
        <v>0.11002145220604105</v>
      </c>
      <c r="AK17" s="97">
        <f t="shared" si="26"/>
        <v>0.11063372151503259</v>
      </c>
      <c r="AL17" s="2">
        <f>'Proportional HSE Data'!H11</f>
        <v>3.1746031746031744E-2</v>
      </c>
      <c r="AM17" s="58">
        <f t="shared" si="27"/>
        <v>1.7796753603336737E-2</v>
      </c>
      <c r="AN17" s="58">
        <f t="shared" si="28"/>
        <v>5.4833302094765467E-2</v>
      </c>
      <c r="AO17" s="97">
        <f t="shared" si="29"/>
        <v>4.8800725644068399E-2</v>
      </c>
      <c r="AP17" s="97">
        <f t="shared" si="30"/>
        <v>4.8840961207113703E-2</v>
      </c>
      <c r="AQ17" s="97">
        <f t="shared" si="31"/>
        <v>5.2357961387660149E-2</v>
      </c>
      <c r="AR17" s="2">
        <f>'Proportional HSE Data'!I11</f>
        <v>0.2857142857142857</v>
      </c>
      <c r="AS17" s="58">
        <f t="shared" si="32"/>
        <v>0.23027270664835056</v>
      </c>
      <c r="AT17" s="58">
        <f t="shared" si="33"/>
        <v>0.30130509865635657</v>
      </c>
      <c r="AU17" s="97">
        <f t="shared" si="34"/>
        <v>0.3084280081931608</v>
      </c>
      <c r="AV17" s="97">
        <f t="shared" si="35"/>
        <v>0.36647944750498801</v>
      </c>
      <c r="AW17" s="97">
        <f t="shared" si="36"/>
        <v>0.37809219166188518</v>
      </c>
      <c r="AX17" s="2">
        <f>'Proportional HSE Data'!J11</f>
        <v>0.46031746031746029</v>
      </c>
      <c r="AY17" s="58">
        <f t="shared" si="37"/>
        <v>0.35019665564584268</v>
      </c>
      <c r="AZ17" s="97">
        <f t="shared" si="38"/>
        <v>0.35056767181208237</v>
      </c>
      <c r="BA17" s="97">
        <f t="shared" si="39"/>
        <v>0.35886763902603086</v>
      </c>
      <c r="BB17" s="97">
        <f t="shared" si="40"/>
        <v>0.36436518406696305</v>
      </c>
      <c r="BC17" s="97">
        <f t="shared" si="41"/>
        <v>0.37170432273177662</v>
      </c>
      <c r="BD17" s="2">
        <f>'Proportional HSE Data'!K11</f>
        <v>0.20634920634920634</v>
      </c>
      <c r="BE17" s="58">
        <f t="shared" si="42"/>
        <v>0.27643997471940396</v>
      </c>
      <c r="BF17" s="97">
        <f t="shared" si="43"/>
        <v>0.15907720552480492</v>
      </c>
      <c r="BG17" s="97">
        <f t="shared" si="44"/>
        <v>0.17066919016468057</v>
      </c>
      <c r="BH17" s="97">
        <f t="shared" si="45"/>
        <v>0.15915364682971189</v>
      </c>
      <c r="BI17" s="97">
        <f t="shared" si="46"/>
        <v>0.15490540368349889</v>
      </c>
      <c r="BJ17" s="2">
        <f>'Proportional HSE Data'!L11</f>
        <v>1.5873015873015872E-2</v>
      </c>
      <c r="BK17" s="58">
        <f t="shared" si="47"/>
        <v>0.2027771917018652</v>
      </c>
      <c r="BL17" s="97">
        <f t="shared" si="48"/>
        <v>6.1576548273793878E-2</v>
      </c>
      <c r="BM17" s="97">
        <f t="shared" si="49"/>
        <v>6.9563864165028799E-2</v>
      </c>
      <c r="BN17" s="97">
        <f t="shared" si="50"/>
        <v>7.0386750275827359E-2</v>
      </c>
      <c r="BO17" s="97">
        <f t="shared" si="51"/>
        <v>7.1778687708962063E-2</v>
      </c>
    </row>
    <row r="18" spans="1:67">
      <c r="A18" s="58">
        <v>13</v>
      </c>
      <c r="B18" s="58">
        <f t="shared" si="0"/>
        <v>3.6472168865026945E-2</v>
      </c>
      <c r="C18" s="2">
        <f>'Proportional HSE Data'!C12</f>
        <v>4.4444444444444446E-2</v>
      </c>
      <c r="D18" s="58">
        <f t="shared" si="1"/>
        <v>0.26823271568189372</v>
      </c>
      <c r="E18" s="2">
        <f>'Absolute HSE Data'!E18/(SUM('Absolute HSE Data'!$C18:$G18))</f>
        <v>0.18604651162790697</v>
      </c>
      <c r="H18" s="2">
        <f t="shared" si="2"/>
        <v>4.4444444444444446E-2</v>
      </c>
      <c r="I18" s="58">
        <f t="shared" si="3"/>
        <v>1.4788476502339718E-2</v>
      </c>
      <c r="J18" s="58">
        <f t="shared" si="4"/>
        <v>3.6472168865026945E-2</v>
      </c>
      <c r="K18" s="97">
        <f t="shared" si="5"/>
        <v>3.697743078984779E-2</v>
      </c>
      <c r="L18" s="97">
        <f t="shared" si="6"/>
        <v>3.8661360490301326E-2</v>
      </c>
      <c r="M18" s="97">
        <f t="shared" si="7"/>
        <v>5.0771149770648033E-2</v>
      </c>
      <c r="N18" s="2">
        <f>'Proportional HSE Data'!D12</f>
        <v>0.24444444444444444</v>
      </c>
      <c r="O18" s="58">
        <f t="shared" si="52"/>
        <v>0.1658771416337122</v>
      </c>
      <c r="P18" s="58">
        <f t="shared" si="8"/>
        <v>0.23449684552782993</v>
      </c>
      <c r="Q18" s="97">
        <f t="shared" si="9"/>
        <v>0.21506756659374696</v>
      </c>
      <c r="R18" s="97">
        <f t="shared" si="10"/>
        <v>0.26767248038996277</v>
      </c>
      <c r="S18" s="97">
        <f t="shared" si="11"/>
        <v>0.29801649493226812</v>
      </c>
      <c r="T18" s="2">
        <f>'Proportional HSE Data'!E12</f>
        <v>0.53333333333333333</v>
      </c>
      <c r="U18" s="58">
        <f t="shared" si="12"/>
        <v>0.26513536603189142</v>
      </c>
      <c r="V18" s="58">
        <f t="shared" si="13"/>
        <v>0.30387696924062935</v>
      </c>
      <c r="W18" s="97">
        <f t="shared" si="14"/>
        <v>0.29172170618817772</v>
      </c>
      <c r="X18" s="97">
        <f t="shared" si="15"/>
        <v>0.33706661691801404</v>
      </c>
      <c r="Y18" s="97">
        <f t="shared" si="16"/>
        <v>0.35315293706591866</v>
      </c>
      <c r="Z18" s="2">
        <f>'Proportional HSE Data'!F12</f>
        <v>0.13333333333333333</v>
      </c>
      <c r="AA18" s="58">
        <f t="shared" si="17"/>
        <v>0.27374082040552028</v>
      </c>
      <c r="AB18" s="58">
        <f t="shared" si="18"/>
        <v>0.20111238462148126</v>
      </c>
      <c r="AC18" s="97">
        <f t="shared" si="19"/>
        <v>0.20050119993085858</v>
      </c>
      <c r="AD18" s="97">
        <f t="shared" si="20"/>
        <v>0.18992004497974221</v>
      </c>
      <c r="AE18" s="97">
        <f t="shared" si="21"/>
        <v>0.17390717096133523</v>
      </c>
      <c r="AF18" s="2">
        <f>'Proportional HSE Data'!G12</f>
        <v>4.4444444444444446E-2</v>
      </c>
      <c r="AG18" s="58">
        <f t="shared" si="22"/>
        <v>0.32882668026893441</v>
      </c>
      <c r="AH18" s="58">
        <f t="shared" si="23"/>
        <v>0.142078217418174</v>
      </c>
      <c r="AI18" s="97">
        <f t="shared" si="24"/>
        <v>0.1322595350063758</v>
      </c>
      <c r="AJ18" s="97">
        <f t="shared" si="25"/>
        <v>0.13301539552911085</v>
      </c>
      <c r="AK18" s="97">
        <f t="shared" si="26"/>
        <v>0.13413236900493647</v>
      </c>
      <c r="AL18" s="2">
        <f>'Proportional HSE Data'!H12</f>
        <v>0</v>
      </c>
      <c r="AM18" s="58">
        <f t="shared" si="27"/>
        <v>1.8817682585356293E-2</v>
      </c>
      <c r="AN18" s="58">
        <f t="shared" si="28"/>
        <v>5.3743695512200172E-2</v>
      </c>
      <c r="AO18" s="97">
        <f t="shared" si="29"/>
        <v>4.970273426341347E-2</v>
      </c>
      <c r="AP18" s="97">
        <f t="shared" si="30"/>
        <v>5.2635705432911122E-2</v>
      </c>
      <c r="AQ18" s="97">
        <f t="shared" si="31"/>
        <v>5.8262013620490605E-2</v>
      </c>
      <c r="AR18" s="2">
        <f>'Proportional HSE Data'!I12</f>
        <v>0.54838709677419351</v>
      </c>
      <c r="AS18" s="58">
        <f t="shared" si="32"/>
        <v>0.23036985246369376</v>
      </c>
      <c r="AT18" s="58">
        <f t="shared" si="33"/>
        <v>0.29264994559214863</v>
      </c>
      <c r="AU18" s="97">
        <f t="shared" si="34"/>
        <v>0.29162495540936523</v>
      </c>
      <c r="AV18" s="97">
        <f t="shared" si="35"/>
        <v>0.36791355713331664</v>
      </c>
      <c r="AW18" s="97">
        <f t="shared" si="36"/>
        <v>0.38073125478682557</v>
      </c>
      <c r="AX18" s="2">
        <f>'Proportional HSE Data'!J12</f>
        <v>0.38709677419354838</v>
      </c>
      <c r="AY18" s="58">
        <f t="shared" si="37"/>
        <v>0.34606270063099875</v>
      </c>
      <c r="AZ18" s="97">
        <f t="shared" si="38"/>
        <v>0.34638363929741306</v>
      </c>
      <c r="BA18" s="97">
        <f t="shared" si="39"/>
        <v>0.34236985129397979</v>
      </c>
      <c r="BB18" s="97">
        <f t="shared" si="40"/>
        <v>0.3492162963493709</v>
      </c>
      <c r="BC18" s="97">
        <f t="shared" si="41"/>
        <v>0.35695071144784629</v>
      </c>
      <c r="BD18" s="2">
        <f>'Proportional HSE Data'!K12</f>
        <v>6.4516129032258063E-2</v>
      </c>
      <c r="BE18" s="58">
        <f t="shared" si="42"/>
        <v>0.27411772074796986</v>
      </c>
      <c r="BF18" s="97">
        <f t="shared" si="43"/>
        <v>0.16856139696491909</v>
      </c>
      <c r="BG18" s="97">
        <f t="shared" si="44"/>
        <v>0.17435425840076554</v>
      </c>
      <c r="BH18" s="97">
        <f t="shared" si="45"/>
        <v>0.15901273083017628</v>
      </c>
      <c r="BI18" s="97">
        <f t="shared" si="46"/>
        <v>0.1544211129417663</v>
      </c>
      <c r="BJ18" s="2">
        <f>'Proportional HSE Data'!L12</f>
        <v>0</v>
      </c>
      <c r="BK18" s="58">
        <f t="shared" si="47"/>
        <v>0.20133440446074649</v>
      </c>
      <c r="BL18" s="97">
        <f t="shared" si="48"/>
        <v>6.960935351763195E-2</v>
      </c>
      <c r="BM18" s="97">
        <f t="shared" si="49"/>
        <v>7.6197158633949894E-2</v>
      </c>
      <c r="BN18" s="97">
        <f t="shared" si="50"/>
        <v>8.0621602655729166E-2</v>
      </c>
      <c r="BO18" s="97">
        <f t="shared" si="51"/>
        <v>8.261107234653145E-2</v>
      </c>
    </row>
    <row r="19" spans="1:67">
      <c r="A19" s="58">
        <v>14</v>
      </c>
      <c r="B19" s="58">
        <f t="shared" si="0"/>
        <v>3.6123930057040073E-2</v>
      </c>
      <c r="C19" s="2">
        <f>'Proportional HSE Data'!C13</f>
        <v>5.8823529411764705E-2</v>
      </c>
      <c r="D19" s="58">
        <f t="shared" si="1"/>
        <v>0.25271799648136944</v>
      </c>
      <c r="E19" s="2">
        <f>'Absolute HSE Data'!E19/(SUM('Absolute HSE Data'!$C19:$G19))</f>
        <v>0.19444444444444445</v>
      </c>
      <c r="H19" s="2">
        <f t="shared" si="2"/>
        <v>5.8823529411764705E-2</v>
      </c>
      <c r="I19" s="58">
        <f t="shared" si="3"/>
        <v>1.5622907208903962E-2</v>
      </c>
      <c r="J19" s="58">
        <f t="shared" si="4"/>
        <v>3.6123930057040073E-2</v>
      </c>
      <c r="K19" s="97">
        <f t="shared" si="5"/>
        <v>3.608468173545188E-2</v>
      </c>
      <c r="L19" s="97">
        <f t="shared" si="6"/>
        <v>3.8141000412931496E-2</v>
      </c>
      <c r="M19" s="97">
        <f t="shared" si="7"/>
        <v>5.129287203191378E-2</v>
      </c>
      <c r="N19" s="2">
        <f>'Proportional HSE Data'!D13</f>
        <v>0.35294117647058826</v>
      </c>
      <c r="O19" s="58">
        <f t="shared" si="52"/>
        <v>0.16657731256279326</v>
      </c>
      <c r="P19" s="58">
        <f t="shared" si="8"/>
        <v>0.22313540227368148</v>
      </c>
      <c r="Q19" s="97">
        <f t="shared" si="9"/>
        <v>0.19521717525502844</v>
      </c>
      <c r="R19" s="97">
        <f t="shared" si="10"/>
        <v>0.25199319355767735</v>
      </c>
      <c r="S19" s="97">
        <f t="shared" si="11"/>
        <v>0.28093920553954504</v>
      </c>
      <c r="T19" s="2">
        <f>'Proportional HSE Data'!E13</f>
        <v>0.33333333333333331</v>
      </c>
      <c r="U19" s="58">
        <f t="shared" si="12"/>
        <v>0.26199308194352938</v>
      </c>
      <c r="V19" s="58">
        <f t="shared" si="13"/>
        <v>0.2924961224780554</v>
      </c>
      <c r="W19" s="97">
        <f t="shared" si="14"/>
        <v>0.27333150909626402</v>
      </c>
      <c r="X19" s="97">
        <f t="shared" si="15"/>
        <v>0.32342673709469794</v>
      </c>
      <c r="Y19" s="97">
        <f t="shared" si="16"/>
        <v>0.33890974209911234</v>
      </c>
      <c r="Z19" s="2">
        <f>'Proportional HSE Data'!F13</f>
        <v>0.13725490196078433</v>
      </c>
      <c r="AA19" s="58">
        <f t="shared" si="17"/>
        <v>0.27186016024092891</v>
      </c>
      <c r="AB19" s="58">
        <f t="shared" si="18"/>
        <v>0.20946514414197417</v>
      </c>
      <c r="AC19" s="97">
        <f t="shared" si="19"/>
        <v>0.20293407810607703</v>
      </c>
      <c r="AD19" s="97">
        <f t="shared" si="20"/>
        <v>0.19058935258724866</v>
      </c>
      <c r="AE19" s="97">
        <f t="shared" si="21"/>
        <v>0.17451483510320071</v>
      </c>
      <c r="AF19" s="2">
        <f>'Proportional HSE Data'!G13</f>
        <v>0.11764705882352941</v>
      </c>
      <c r="AG19" s="58">
        <f t="shared" si="22"/>
        <v>0.32710204602780157</v>
      </c>
      <c r="AH19" s="58">
        <f t="shared" si="23"/>
        <v>0.15955253572402131</v>
      </c>
      <c r="AI19" s="97">
        <f t="shared" si="24"/>
        <v>0.15259047235928194</v>
      </c>
      <c r="AJ19" s="97">
        <f t="shared" si="25"/>
        <v>0.15790671481632454</v>
      </c>
      <c r="AK19" s="97">
        <f t="shared" si="26"/>
        <v>0.15949231381602744</v>
      </c>
      <c r="AL19" s="2">
        <f>'Proportional HSE Data'!H13</f>
        <v>0.1111111111111111</v>
      </c>
      <c r="AM19" s="58">
        <f t="shared" si="27"/>
        <v>1.9895991848586429E-2</v>
      </c>
      <c r="AN19" s="58">
        <f t="shared" si="28"/>
        <v>5.2773183581578356E-2</v>
      </c>
      <c r="AO19" s="97">
        <f t="shared" si="29"/>
        <v>5.0572587438391617E-2</v>
      </c>
      <c r="AP19" s="97">
        <f t="shared" si="30"/>
        <v>5.6186561331246047E-2</v>
      </c>
      <c r="AQ19" s="97">
        <f t="shared" si="31"/>
        <v>6.3630016603386255E-2</v>
      </c>
      <c r="AR19" s="2">
        <f>'Proportional HSE Data'!I13</f>
        <v>0.44444444444444442</v>
      </c>
      <c r="AS19" s="58">
        <f t="shared" si="32"/>
        <v>0.23046702699128946</v>
      </c>
      <c r="AT19" s="58">
        <f t="shared" si="33"/>
        <v>0.28440343002197394</v>
      </c>
      <c r="AU19" s="97">
        <f t="shared" si="34"/>
        <v>0.27628610510158341</v>
      </c>
      <c r="AV19" s="97">
        <f t="shared" si="35"/>
        <v>0.36641569533968338</v>
      </c>
      <c r="AW19" s="97">
        <f t="shared" si="36"/>
        <v>0.37969734640044489</v>
      </c>
      <c r="AX19" s="2">
        <f>'Proportional HSE Data'!J13</f>
        <v>0.28888888888888886</v>
      </c>
      <c r="AY19" s="58">
        <f t="shared" si="37"/>
        <v>0.34195186513550641</v>
      </c>
      <c r="AZ19" s="97">
        <f t="shared" si="38"/>
        <v>0.34222481813116806</v>
      </c>
      <c r="BA19" s="97">
        <f t="shared" si="39"/>
        <v>0.32737028001337526</v>
      </c>
      <c r="BB19" s="97">
        <f t="shared" si="40"/>
        <v>0.33518500629740983</v>
      </c>
      <c r="BC19" s="97">
        <f t="shared" si="41"/>
        <v>0.34291320995015406</v>
      </c>
      <c r="BD19" s="2">
        <f>'Proportional HSE Data'!K13</f>
        <v>0.13333333333333333</v>
      </c>
      <c r="BE19" s="58">
        <f t="shared" si="42"/>
        <v>0.27180764669739987</v>
      </c>
      <c r="BF19" s="97">
        <f t="shared" si="43"/>
        <v>0.17808983306390749</v>
      </c>
      <c r="BG19" s="97">
        <f t="shared" si="44"/>
        <v>0.17831700156174468</v>
      </c>
      <c r="BH19" s="97">
        <f t="shared" si="45"/>
        <v>0.15986443646160003</v>
      </c>
      <c r="BI19" s="97">
        <f t="shared" si="46"/>
        <v>0.15512324387876003</v>
      </c>
      <c r="BJ19" s="2">
        <f>'Proportional HSE Data'!L13</f>
        <v>2.2222222222222223E-2</v>
      </c>
      <c r="BK19" s="58">
        <f t="shared" si="47"/>
        <v>0.1998993087961945</v>
      </c>
      <c r="BL19" s="97">
        <f t="shared" si="48"/>
        <v>7.8258007019866932E-2</v>
      </c>
      <c r="BM19" s="97">
        <f t="shared" si="49"/>
        <v>8.3271774852083924E-2</v>
      </c>
      <c r="BN19" s="97">
        <f t="shared" si="50"/>
        <v>9.1246039354193273E-2</v>
      </c>
      <c r="BO19" s="97">
        <f t="shared" si="51"/>
        <v>9.3736693696992474E-2</v>
      </c>
    </row>
    <row r="20" spans="1:67">
      <c r="A20" s="58">
        <v>15</v>
      </c>
      <c r="B20" s="58">
        <f t="shared" si="0"/>
        <v>3.5838347172593377E-2</v>
      </c>
      <c r="C20" s="2">
        <f>'Proportional HSE Data'!C14</f>
        <v>7.0175438596491224E-2</v>
      </c>
      <c r="D20" s="58">
        <f t="shared" si="1"/>
        <v>0.23734170335959248</v>
      </c>
      <c r="E20" s="2">
        <f>'Absolute HSE Data'!E20/(SUM('Absolute HSE Data'!$C20:$G20))</f>
        <v>0.26315789473684209</v>
      </c>
      <c r="H20" s="2">
        <f t="shared" si="2"/>
        <v>7.0175438596491224E-2</v>
      </c>
      <c r="I20" s="58">
        <f t="shared" si="3"/>
        <v>1.6503631464260531E-2</v>
      </c>
      <c r="J20" s="58">
        <f t="shared" si="4"/>
        <v>3.5838347172593377E-2</v>
      </c>
      <c r="K20" s="97">
        <f t="shared" si="5"/>
        <v>3.5311978998367632E-2</v>
      </c>
      <c r="L20" s="97">
        <f t="shared" si="6"/>
        <v>3.7660966591332772E-2</v>
      </c>
      <c r="M20" s="97">
        <f t="shared" si="7"/>
        <v>5.1227593396792254E-2</v>
      </c>
      <c r="N20" s="2">
        <f>'Proportional HSE Data'!D14</f>
        <v>0.36842105263157893</v>
      </c>
      <c r="O20" s="58">
        <f t="shared" si="52"/>
        <v>0.16727984622782097</v>
      </c>
      <c r="P20" s="58">
        <f t="shared" si="8"/>
        <v>0.21255137610909505</v>
      </c>
      <c r="Q20" s="97">
        <f t="shared" si="9"/>
        <v>0.17789714043179189</v>
      </c>
      <c r="R20" s="97">
        <f t="shared" si="10"/>
        <v>0.23642655593289336</v>
      </c>
      <c r="S20" s="97">
        <f t="shared" si="11"/>
        <v>0.26263185986238619</v>
      </c>
      <c r="T20" s="2">
        <f>'Proportional HSE Data'!E14</f>
        <v>0.40350877192982454</v>
      </c>
      <c r="U20" s="58">
        <f t="shared" si="12"/>
        <v>0.25887491986287547</v>
      </c>
      <c r="V20" s="58">
        <f t="shared" si="13"/>
        <v>0.28164187681509373</v>
      </c>
      <c r="W20" s="97">
        <f t="shared" si="14"/>
        <v>0.25663273625618338</v>
      </c>
      <c r="X20" s="97">
        <f t="shared" si="15"/>
        <v>0.30934492816051828</v>
      </c>
      <c r="Y20" s="97">
        <f t="shared" si="16"/>
        <v>0.32351254747162356</v>
      </c>
      <c r="Z20" s="2">
        <f>'Proportional HSE Data'!F14</f>
        <v>0.12280701754385964</v>
      </c>
      <c r="AA20" s="58">
        <f t="shared" si="17"/>
        <v>0.2699876173998238</v>
      </c>
      <c r="AB20" s="58">
        <f t="shared" si="18"/>
        <v>0.21769954535815569</v>
      </c>
      <c r="AC20" s="97">
        <f t="shared" si="19"/>
        <v>0.20565971597173022</v>
      </c>
      <c r="AD20" s="97">
        <f t="shared" si="20"/>
        <v>0.19197829143552428</v>
      </c>
      <c r="AE20" s="97">
        <f t="shared" si="21"/>
        <v>0.17641845629292136</v>
      </c>
      <c r="AF20" s="2">
        <f>'Proportional HSE Data'!G14</f>
        <v>3.5087719298245612E-2</v>
      </c>
      <c r="AG20" s="58">
        <f t="shared" si="22"/>
        <v>0.32538207200510105</v>
      </c>
      <c r="AH20" s="58">
        <f t="shared" si="23"/>
        <v>0.17796530304426372</v>
      </c>
      <c r="AI20" s="97">
        <f t="shared" si="24"/>
        <v>0.17424719632761884</v>
      </c>
      <c r="AJ20" s="97">
        <f t="shared" si="25"/>
        <v>0.18424769353836243</v>
      </c>
      <c r="AK20" s="97">
        <f t="shared" si="26"/>
        <v>0.18622297516766595</v>
      </c>
      <c r="AL20" s="2">
        <f>'Proportional HSE Data'!H14</f>
        <v>0.05</v>
      </c>
      <c r="AM20" s="58">
        <f t="shared" si="27"/>
        <v>2.1034766771990687E-2</v>
      </c>
      <c r="AN20" s="58">
        <f t="shared" si="28"/>
        <v>5.1916373000824585E-2</v>
      </c>
      <c r="AO20" s="97">
        <f t="shared" si="29"/>
        <v>5.1412217260306411E-2</v>
      </c>
      <c r="AP20" s="97">
        <f t="shared" si="30"/>
        <v>5.9450052415521704E-2</v>
      </c>
      <c r="AQ20" s="97">
        <f t="shared" si="31"/>
        <v>6.833728260247203E-2</v>
      </c>
      <c r="AR20" s="2">
        <f>'Proportional HSE Data'!I14</f>
        <v>0.52500000000000002</v>
      </c>
      <c r="AS20" s="58">
        <f t="shared" si="32"/>
        <v>0.23056423022927133</v>
      </c>
      <c r="AT20" s="58">
        <f t="shared" si="33"/>
        <v>0.27655522160838819</v>
      </c>
      <c r="AU20" s="97">
        <f t="shared" si="34"/>
        <v>0.26232094697120023</v>
      </c>
      <c r="AV20" s="97">
        <f t="shared" si="35"/>
        <v>0.3622798087120202</v>
      </c>
      <c r="AW20" s="97">
        <f t="shared" si="36"/>
        <v>0.37539013937560256</v>
      </c>
      <c r="AX20" s="2">
        <f>'Proportional HSE Data'!J14</f>
        <v>0.32500000000000001</v>
      </c>
      <c r="AY20" s="58">
        <f t="shared" si="37"/>
        <v>0.337864632043753</v>
      </c>
      <c r="AZ20" s="97">
        <f t="shared" si="38"/>
        <v>0.33809168125622896</v>
      </c>
      <c r="BA20" s="97">
        <f t="shared" si="39"/>
        <v>0.3137801017647639</v>
      </c>
      <c r="BB20" s="97">
        <f t="shared" si="40"/>
        <v>0.32223123855092822</v>
      </c>
      <c r="BC20" s="97">
        <f t="shared" si="41"/>
        <v>0.32963556397454363</v>
      </c>
      <c r="BD20" s="2">
        <f>'Proportional HSE Data'!K14</f>
        <v>0.1</v>
      </c>
      <c r="BE20" s="58">
        <f t="shared" si="42"/>
        <v>0.26950981226677012</v>
      </c>
      <c r="BF20" s="97">
        <f t="shared" si="43"/>
        <v>0.18761734340022818</v>
      </c>
      <c r="BG20" s="97">
        <f t="shared" si="44"/>
        <v>0.18254681118015934</v>
      </c>
      <c r="BH20" s="97">
        <f t="shared" si="45"/>
        <v>0.16163167798306327</v>
      </c>
      <c r="BI20" s="97">
        <f t="shared" si="46"/>
        <v>0.15690257739933225</v>
      </c>
      <c r="BJ20" s="2">
        <f>'Proportional HSE Data'!L14</f>
        <v>0</v>
      </c>
      <c r="BK20" s="58">
        <f t="shared" si="47"/>
        <v>0.19847190036673418</v>
      </c>
      <c r="BL20" s="97">
        <f t="shared" si="48"/>
        <v>8.7498665987250743E-2</v>
      </c>
      <c r="BM20" s="97">
        <f t="shared" si="49"/>
        <v>9.0784175904766631E-2</v>
      </c>
      <c r="BN20" s="97">
        <f t="shared" si="50"/>
        <v>0.10213202016472554</v>
      </c>
      <c r="BO20" s="97">
        <f t="shared" si="51"/>
        <v>0.10499713902354375</v>
      </c>
    </row>
    <row r="21" spans="1:67">
      <c r="A21" s="58">
        <v>16</v>
      </c>
      <c r="B21" s="58">
        <f t="shared" si="0"/>
        <v>3.5614034703695951E-2</v>
      </c>
      <c r="C21" s="2">
        <f>'Proportional HSE Data'!C15</f>
        <v>7.2727272727272724E-2</v>
      </c>
      <c r="D21" s="58">
        <f t="shared" si="1"/>
        <v>0.22229948562781343</v>
      </c>
      <c r="E21" s="2">
        <f>'Absolute HSE Data'!E21/(SUM('Absolute HSE Data'!$C21:$G21))</f>
        <v>0.13333333333333333</v>
      </c>
      <c r="H21" s="2">
        <f t="shared" si="2"/>
        <v>7.2727272727272724E-2</v>
      </c>
      <c r="I21" s="58">
        <f t="shared" si="3"/>
        <v>1.7433126293944518E-2</v>
      </c>
      <c r="J21" s="58">
        <f t="shared" si="4"/>
        <v>3.5614034703695951E-2</v>
      </c>
      <c r="K21" s="97">
        <f t="shared" si="5"/>
        <v>3.4651578987325696E-2</v>
      </c>
      <c r="L21" s="97">
        <f t="shared" si="6"/>
        <v>3.7223706977980719E-2</v>
      </c>
      <c r="M21" s="97">
        <f t="shared" si="7"/>
        <v>5.0668014225655637E-2</v>
      </c>
      <c r="N21" s="2">
        <f>'Proportional HSE Data'!D15</f>
        <v>0.30909090909090908</v>
      </c>
      <c r="O21" s="58">
        <f t="shared" si="52"/>
        <v>0.16798474559829857</v>
      </c>
      <c r="P21" s="58">
        <f t="shared" si="8"/>
        <v>0.20270508536126597</v>
      </c>
      <c r="Q21" s="97">
        <f t="shared" si="9"/>
        <v>0.16281741081296483</v>
      </c>
      <c r="R21" s="97">
        <f t="shared" si="10"/>
        <v>0.22116854566032118</v>
      </c>
      <c r="S21" s="97">
        <f t="shared" si="11"/>
        <v>0.2436971422856809</v>
      </c>
      <c r="T21" s="2">
        <f>'Proportional HSE Data'!E15</f>
        <v>0.38181818181818183</v>
      </c>
      <c r="U21" s="58">
        <f t="shared" si="12"/>
        <v>0.25578100699572992</v>
      </c>
      <c r="V21" s="58">
        <f t="shared" si="13"/>
        <v>0.271302531510907</v>
      </c>
      <c r="W21" s="97">
        <f t="shared" si="14"/>
        <v>0.24150724030202914</v>
      </c>
      <c r="X21" s="97">
        <f t="shared" si="15"/>
        <v>0.29501986750715642</v>
      </c>
      <c r="Y21" s="97">
        <f t="shared" si="16"/>
        <v>0.30734508902990565</v>
      </c>
      <c r="Z21" s="2">
        <f>'Proportional HSE Data'!F15</f>
        <v>9.0909090909090912E-2</v>
      </c>
      <c r="AA21" s="58">
        <f t="shared" si="17"/>
        <v>0.2681232230401866</v>
      </c>
      <c r="AB21" s="58">
        <f t="shared" si="18"/>
        <v>0.22578468425743073</v>
      </c>
      <c r="AC21" s="97">
        <f t="shared" si="19"/>
        <v>0.20866296856526281</v>
      </c>
      <c r="AD21" s="97">
        <f t="shared" si="20"/>
        <v>0.19403363977639007</v>
      </c>
      <c r="AE21" s="97">
        <f t="shared" si="21"/>
        <v>0.17946976866736625</v>
      </c>
      <c r="AF21" s="2">
        <f>'Proportional HSE Data'!G15</f>
        <v>0.14545454545454545</v>
      </c>
      <c r="AG21" s="58">
        <f t="shared" si="22"/>
        <v>0.32366679177932584</v>
      </c>
      <c r="AH21" s="58">
        <f t="shared" si="23"/>
        <v>0.1971768201307518</v>
      </c>
      <c r="AI21" s="97">
        <f t="shared" si="24"/>
        <v>0.19699155039751709</v>
      </c>
      <c r="AJ21" s="97">
        <f t="shared" si="25"/>
        <v>0.21153058947832384</v>
      </c>
      <c r="AK21" s="97">
        <f t="shared" si="26"/>
        <v>0.21378261402932902</v>
      </c>
      <c r="AL21" s="2">
        <f>'Proportional HSE Data'!H15</f>
        <v>0.13043478260869565</v>
      </c>
      <c r="AM21" s="58">
        <f t="shared" si="27"/>
        <v>2.2237242238619927E-2</v>
      </c>
      <c r="AN21" s="58">
        <f t="shared" si="28"/>
        <v>5.1168534916773527E-2</v>
      </c>
      <c r="AO21" s="97">
        <f t="shared" si="29"/>
        <v>5.2223862799078757E-2</v>
      </c>
      <c r="AP21" s="97">
        <f t="shared" si="30"/>
        <v>6.2393575823168027E-2</v>
      </c>
      <c r="AQ21" s="97">
        <f t="shared" si="31"/>
        <v>7.230351449388446E-2</v>
      </c>
      <c r="AR21" s="2">
        <f>'Proportional HSE Data'!I15</f>
        <v>0.58695652173913049</v>
      </c>
      <c r="AS21" s="58">
        <f t="shared" si="32"/>
        <v>0.2306614621757635</v>
      </c>
      <c r="AT21" s="58">
        <f t="shared" si="33"/>
        <v>0.26909457029477002</v>
      </c>
      <c r="AU21" s="97">
        <f t="shared" si="34"/>
        <v>0.24963745457539238</v>
      </c>
      <c r="AV21" s="97">
        <f t="shared" si="35"/>
        <v>0.35581257474209788</v>
      </c>
      <c r="AW21" s="97">
        <f t="shared" si="36"/>
        <v>0.36822295492489632</v>
      </c>
      <c r="AX21" s="2">
        <f>'Proportional HSE Data'!J15</f>
        <v>0.19565217391304349</v>
      </c>
      <c r="AY21" s="58">
        <f t="shared" si="37"/>
        <v>0.33380147092506918</v>
      </c>
      <c r="AZ21" s="97">
        <f t="shared" si="38"/>
        <v>0.33398468658810249</v>
      </c>
      <c r="BA21" s="97">
        <f t="shared" si="39"/>
        <v>0.30150818442446559</v>
      </c>
      <c r="BB21" s="97">
        <f t="shared" si="40"/>
        <v>0.31031014712912142</v>
      </c>
      <c r="BC21" s="97">
        <f t="shared" si="41"/>
        <v>0.31714791217966226</v>
      </c>
      <c r="BD21" s="2">
        <f>'Proportional HSE Data'!K15</f>
        <v>6.5217391304347824E-2</v>
      </c>
      <c r="BE21" s="58">
        <f t="shared" si="42"/>
        <v>0.26722427487463568</v>
      </c>
      <c r="BF21" s="97">
        <f t="shared" si="43"/>
        <v>0.19709834770543264</v>
      </c>
      <c r="BG21" s="97">
        <f t="shared" si="44"/>
        <v>0.18703206434347319</v>
      </c>
      <c r="BH21" s="97">
        <f t="shared" si="45"/>
        <v>0.16425008070705946</v>
      </c>
      <c r="BI21" s="97">
        <f t="shared" si="46"/>
        <v>0.15967007643716816</v>
      </c>
      <c r="BJ21" s="2">
        <f>'Proportional HSE Data'!L15</f>
        <v>2.1739130434782608E-2</v>
      </c>
      <c r="BK21" s="58">
        <f t="shared" si="47"/>
        <v>0.19705217426499735</v>
      </c>
      <c r="BL21" s="97">
        <f t="shared" si="48"/>
        <v>9.7295633318433522E-2</v>
      </c>
      <c r="BM21" s="97">
        <f t="shared" si="49"/>
        <v>9.8725072988340337E-2</v>
      </c>
      <c r="BN21" s="97">
        <f t="shared" si="50"/>
        <v>0.11315299906483538</v>
      </c>
      <c r="BO21" s="97">
        <f t="shared" si="51"/>
        <v>0.11624616808074555</v>
      </c>
    </row>
    <row r="22" spans="1:67">
      <c r="A22" s="58">
        <v>17</v>
      </c>
      <c r="B22" s="58">
        <f t="shared" si="0"/>
        <v>3.5449908305855003E-2</v>
      </c>
      <c r="C22" s="2">
        <f>'Proportional HSE Data'!C16</f>
        <v>9.7560975609756101E-2</v>
      </c>
      <c r="D22" s="58">
        <f t="shared" si="1"/>
        <v>0.20775703874956697</v>
      </c>
      <c r="E22" s="2">
        <f>'Absolute HSE Data'!E22/(SUM('Absolute HSE Data'!$C22:$G22))</f>
        <v>0.13333333333333333</v>
      </c>
      <c r="H22" s="2">
        <f t="shared" si="2"/>
        <v>9.7560975609756101E-2</v>
      </c>
      <c r="I22" s="58">
        <f t="shared" si="3"/>
        <v>1.8413990709502798E-2</v>
      </c>
      <c r="J22" s="58">
        <f t="shared" si="4"/>
        <v>3.5449908305855003E-2</v>
      </c>
      <c r="K22" s="97">
        <f t="shared" si="5"/>
        <v>3.4096832404255012E-2</v>
      </c>
      <c r="L22" s="97">
        <f t="shared" si="6"/>
        <v>3.6831487521199517E-2</v>
      </c>
      <c r="M22" s="97">
        <f t="shared" si="7"/>
        <v>4.9712560131238967E-2</v>
      </c>
      <c r="N22" s="2">
        <f>'Proportional HSE Data'!D16</f>
        <v>0.17073170731707318</v>
      </c>
      <c r="O22" s="58">
        <f t="shared" si="52"/>
        <v>0.16869201360318217</v>
      </c>
      <c r="P22" s="58">
        <f t="shared" si="8"/>
        <v>0.19355693390618281</v>
      </c>
      <c r="Q22" s="97">
        <f t="shared" si="9"/>
        <v>0.14970902978441802</v>
      </c>
      <c r="R22" s="97">
        <f t="shared" si="10"/>
        <v>0.20638568799415408</v>
      </c>
      <c r="S22" s="97">
        <f t="shared" si="11"/>
        <v>0.22467248676775359</v>
      </c>
      <c r="T22" s="2">
        <f>'Proportional HSE Data'!E16</f>
        <v>0.29268292682926828</v>
      </c>
      <c r="U22" s="58">
        <f t="shared" si="12"/>
        <v>0.25271146227154512</v>
      </c>
      <c r="V22" s="58">
        <f t="shared" si="13"/>
        <v>0.26146495421157073</v>
      </c>
      <c r="W22" s="97">
        <f t="shared" si="14"/>
        <v>0.22783559375142703</v>
      </c>
      <c r="X22" s="97">
        <f t="shared" si="15"/>
        <v>0.28063598230757458</v>
      </c>
      <c r="Y22" s="97">
        <f t="shared" si="16"/>
        <v>0.2907637912970123</v>
      </c>
      <c r="Z22" s="2">
        <f>'Proportional HSE Data'!F16</f>
        <v>0.1951219512195122</v>
      </c>
      <c r="AA22" s="58">
        <f t="shared" si="17"/>
        <v>0.26626700732030639</v>
      </c>
      <c r="AB22" s="58">
        <f t="shared" si="18"/>
        <v>0.23369059756613506</v>
      </c>
      <c r="AC22" s="97">
        <f t="shared" si="19"/>
        <v>0.21192841117276864</v>
      </c>
      <c r="AD22" s="97">
        <f t="shared" si="20"/>
        <v>0.19670713148877084</v>
      </c>
      <c r="AE22" s="97">
        <f t="shared" si="21"/>
        <v>0.18354174858645331</v>
      </c>
      <c r="AF22" s="2">
        <f>'Proportional HSE Data'!G16</f>
        <v>0.24390243902439024</v>
      </c>
      <c r="AG22" s="58">
        <f t="shared" si="22"/>
        <v>0.32195623845934429</v>
      </c>
      <c r="AH22" s="58">
        <f t="shared" si="23"/>
        <v>0.21702639555142617</v>
      </c>
      <c r="AI22" s="97">
        <f t="shared" si="24"/>
        <v>0.22054835247675172</v>
      </c>
      <c r="AJ22" s="97">
        <f t="shared" si="25"/>
        <v>0.23922624792947206</v>
      </c>
      <c r="AK22" s="97">
        <f t="shared" si="26"/>
        <v>0.24162069113779802</v>
      </c>
      <c r="AL22" s="2">
        <f>'Proportional HSE Data'!H16</f>
        <v>0.23529411764705882</v>
      </c>
      <c r="AM22" s="58">
        <f t="shared" si="27"/>
        <v>2.3506807934167668E-2</v>
      </c>
      <c r="AN22" s="58">
        <f t="shared" si="28"/>
        <v>5.0525567848746386E-2</v>
      </c>
      <c r="AO22" s="97">
        <f t="shared" si="29"/>
        <v>5.301005313508117E-2</v>
      </c>
      <c r="AP22" s="97">
        <f t="shared" si="30"/>
        <v>6.499549899007484E-2</v>
      </c>
      <c r="AQ22" s="97">
        <f t="shared" si="31"/>
        <v>7.5491218318397807E-2</v>
      </c>
      <c r="AR22" s="2">
        <f>'Proportional HSE Data'!I16</f>
        <v>0.3235294117647059</v>
      </c>
      <c r="AS22" s="58">
        <f t="shared" si="32"/>
        <v>0.23075872282887999</v>
      </c>
      <c r="AT22" s="58">
        <f t="shared" si="33"/>
        <v>0.26201044538771168</v>
      </c>
      <c r="AU22" s="97">
        <f t="shared" si="34"/>
        <v>0.23814467650881585</v>
      </c>
      <c r="AV22" s="97">
        <f t="shared" si="35"/>
        <v>0.34732785889642287</v>
      </c>
      <c r="AW22" s="97">
        <f t="shared" si="36"/>
        <v>0.35861484486513989</v>
      </c>
      <c r="AX22" s="2">
        <f>'Proportional HSE Data'!J16</f>
        <v>0.26470588235294118</v>
      </c>
      <c r="AY22" s="58">
        <f t="shared" si="37"/>
        <v>0.329762837894224</v>
      </c>
      <c r="AZ22" s="97">
        <f t="shared" si="38"/>
        <v>0.32990427692132063</v>
      </c>
      <c r="BA22" s="97">
        <f t="shared" si="39"/>
        <v>0.29046385386372953</v>
      </c>
      <c r="BB22" s="97">
        <f t="shared" si="40"/>
        <v>0.29937388280372051</v>
      </c>
      <c r="BC22" s="97">
        <f t="shared" si="41"/>
        <v>0.30546816726674125</v>
      </c>
      <c r="BD22" s="2">
        <f>'Proportional HSE Data'!K16</f>
        <v>5.8823529411764705E-2</v>
      </c>
      <c r="BE22" s="58">
        <f t="shared" si="42"/>
        <v>0.26495108966940384</v>
      </c>
      <c r="BF22" s="97">
        <f t="shared" si="43"/>
        <v>0.20648737136995102</v>
      </c>
      <c r="BG22" s="97">
        <f t="shared" si="44"/>
        <v>0.19175991537547935</v>
      </c>
      <c r="BH22" s="97">
        <f t="shared" si="45"/>
        <v>0.1676644429017248</v>
      </c>
      <c r="BI22" s="97">
        <f t="shared" si="46"/>
        <v>0.16335107400465784</v>
      </c>
      <c r="BJ22" s="2">
        <f>'Proportional HSE Data'!L16</f>
        <v>0.11764705882352941</v>
      </c>
      <c r="BK22" s="58">
        <f t="shared" si="47"/>
        <v>0.19564012502442374</v>
      </c>
      <c r="BL22" s="97">
        <f t="shared" si="48"/>
        <v>0.1076014033568284</v>
      </c>
      <c r="BM22" s="97">
        <f t="shared" si="49"/>
        <v>0.10707895518818666</v>
      </c>
      <c r="BN22" s="97">
        <f t="shared" si="50"/>
        <v>0.12418893098621316</v>
      </c>
      <c r="BO22" s="97">
        <f t="shared" si="51"/>
        <v>0.12735523286826722</v>
      </c>
    </row>
    <row r="23" spans="1:67">
      <c r="A23" s="58">
        <v>18</v>
      </c>
      <c r="B23" s="58">
        <f t="shared" si="0"/>
        <v>3.5345176781325753E-2</v>
      </c>
      <c r="C23" s="2">
        <f>'Proportional HSE Data'!C17</f>
        <v>0</v>
      </c>
      <c r="D23" s="58">
        <f t="shared" si="1"/>
        <v>0.19384899443627684</v>
      </c>
      <c r="E23" s="2">
        <f>'Absolute HSE Data'!E23/(SUM('Absolute HSE Data'!$C23:$G23))</f>
        <v>0.17499999999999999</v>
      </c>
      <c r="H23" s="2">
        <f t="shared" si="2"/>
        <v>0</v>
      </c>
      <c r="I23" s="58">
        <f t="shared" si="3"/>
        <v>1.9448950486731099E-2</v>
      </c>
      <c r="J23" s="58">
        <f t="shared" si="4"/>
        <v>3.5345176781325753E-2</v>
      </c>
      <c r="K23" s="97">
        <f t="shared" si="5"/>
        <v>3.364208061247756E-2</v>
      </c>
      <c r="L23" s="97">
        <f t="shared" si="6"/>
        <v>3.6486434260273863E-2</v>
      </c>
      <c r="M23" s="97">
        <f t="shared" si="7"/>
        <v>4.8458305026932609E-2</v>
      </c>
      <c r="N23" s="2">
        <f>'Proportional HSE Data'!D17</f>
        <v>0.28000000000000003</v>
      </c>
      <c r="O23" s="58">
        <f t="shared" si="52"/>
        <v>0.16940165313049033</v>
      </c>
      <c r="P23" s="58">
        <f t="shared" si="8"/>
        <v>0.18506794707314328</v>
      </c>
      <c r="Q23" s="97">
        <f t="shared" si="9"/>
        <v>0.13832843043258169</v>
      </c>
      <c r="R23" s="97">
        <f t="shared" si="10"/>
        <v>0.19221378841394296</v>
      </c>
      <c r="S23" s="97">
        <f t="shared" si="11"/>
        <v>0.2060154805950892</v>
      </c>
      <c r="T23" s="2">
        <f>'Proportional HSE Data'!E17</f>
        <v>0.14000000000000001</v>
      </c>
      <c r="U23" s="58">
        <f t="shared" si="12"/>
        <v>0.24966639641789332</v>
      </c>
      <c r="V23" s="58">
        <f t="shared" si="13"/>
        <v>0.25211488502360829</v>
      </c>
      <c r="W23" s="97">
        <f t="shared" si="14"/>
        <v>0.21550065301585891</v>
      </c>
      <c r="X23" s="97">
        <f t="shared" si="15"/>
        <v>0.2663607714574851</v>
      </c>
      <c r="Y23" s="97">
        <f t="shared" si="16"/>
        <v>0.27409109140023014</v>
      </c>
      <c r="Z23" s="2">
        <f>'Proportional HSE Data'!F17</f>
        <v>0.22</v>
      </c>
      <c r="AA23" s="58">
        <f t="shared" si="17"/>
        <v>0.26441899940267488</v>
      </c>
      <c r="AB23" s="58">
        <f t="shared" si="18"/>
        <v>0.24138844870612391</v>
      </c>
      <c r="AC23" s="97">
        <f t="shared" si="19"/>
        <v>0.21544013565672407</v>
      </c>
      <c r="AD23" s="97">
        <f t="shared" si="20"/>
        <v>0.19995397215214805</v>
      </c>
      <c r="AE23" s="97">
        <f t="shared" si="21"/>
        <v>0.18852138057035536</v>
      </c>
      <c r="AF23" s="2">
        <f>'Proportional HSE Data'!G17</f>
        <v>0.36</v>
      </c>
      <c r="AG23" s="58">
        <f t="shared" si="22"/>
        <v>0.32025044468317809</v>
      </c>
      <c r="AH23" s="58">
        <f t="shared" si="23"/>
        <v>0.23733735913211679</v>
      </c>
      <c r="AI23" s="97">
        <f t="shared" si="24"/>
        <v>0.24461832733423858</v>
      </c>
      <c r="AJ23" s="97">
        <f t="shared" si="25"/>
        <v>0.26682068316086305</v>
      </c>
      <c r="AK23" s="97">
        <f t="shared" si="26"/>
        <v>0.26921569048300192</v>
      </c>
      <c r="AL23" s="2">
        <f>'Proportional HSE Data'!H17</f>
        <v>0.15555555555555556</v>
      </c>
      <c r="AM23" s="58">
        <f t="shared" si="27"/>
        <v>2.4847013589307E-2</v>
      </c>
      <c r="AN23" s="58">
        <f t="shared" si="28"/>
        <v>4.9983965446677894E-2</v>
      </c>
      <c r="AO23" s="97">
        <f t="shared" si="29"/>
        <v>5.3773591017980689E-2</v>
      </c>
      <c r="AP23" s="97">
        <f t="shared" si="30"/>
        <v>6.7244741224012777E-2</v>
      </c>
      <c r="AQ23" s="97">
        <f t="shared" si="31"/>
        <v>7.7900985065940856E-2</v>
      </c>
      <c r="AR23" s="2">
        <f>'Proportional HSE Data'!I17</f>
        <v>0.2</v>
      </c>
      <c r="AS23" s="58">
        <f t="shared" si="32"/>
        <v>0.23085601218672536</v>
      </c>
      <c r="AT23" s="58">
        <f t="shared" si="33"/>
        <v>0.25529165915030583</v>
      </c>
      <c r="AU23" s="97">
        <f t="shared" si="34"/>
        <v>0.22775460732365954</v>
      </c>
      <c r="AV23" s="97">
        <f t="shared" si="35"/>
        <v>0.33714226430201005</v>
      </c>
      <c r="AW23" s="97">
        <f t="shared" si="36"/>
        <v>0.34698475008640645</v>
      </c>
      <c r="AX23" s="2">
        <f>'Proportional HSE Data'!J17</f>
        <v>0.28888888888888886</v>
      </c>
      <c r="AY23" s="58">
        <f t="shared" si="37"/>
        <v>0.3257491754867452</v>
      </c>
      <c r="AZ23" s="97">
        <f t="shared" si="38"/>
        <v>0.32585087985235628</v>
      </c>
      <c r="BA23" s="97">
        <f t="shared" si="39"/>
        <v>0.2805588748657416</v>
      </c>
      <c r="BB23" s="97">
        <f t="shared" si="40"/>
        <v>0.28937304555979304</v>
      </c>
      <c r="BC23" s="97">
        <f t="shared" si="41"/>
        <v>0.29460354739614047</v>
      </c>
      <c r="BD23" s="2">
        <f>'Proportional HSE Data'!K17</f>
        <v>0.24444444444444444</v>
      </c>
      <c r="BE23" s="58">
        <f t="shared" si="42"/>
        <v>0.26269030954041633</v>
      </c>
      <c r="BF23" s="97">
        <f t="shared" si="43"/>
        <v>0.21573952947883066</v>
      </c>
      <c r="BG23" s="97">
        <f t="shared" si="44"/>
        <v>0.19671610443626308</v>
      </c>
      <c r="BH23" s="97">
        <f t="shared" si="45"/>
        <v>0.1718256955269353</v>
      </c>
      <c r="BI23" s="97">
        <f t="shared" si="46"/>
        <v>0.16788047501334777</v>
      </c>
      <c r="BJ23" s="2">
        <f>'Proportional HSE Data'!L17</f>
        <v>0.1111111111111111</v>
      </c>
      <c r="BK23" s="58">
        <f t="shared" si="47"/>
        <v>0.19423574662598939</v>
      </c>
      <c r="BL23" s="97">
        <f t="shared" si="48"/>
        <v>0.11835711805526418</v>
      </c>
      <c r="BM23" s="97">
        <f t="shared" si="49"/>
        <v>0.1158237276228425</v>
      </c>
      <c r="BN23" s="97">
        <f t="shared" si="50"/>
        <v>0.13513017864389881</v>
      </c>
      <c r="BO23" s="97">
        <f t="shared" si="51"/>
        <v>0.13821677713174335</v>
      </c>
    </row>
    <row r="24" spans="1:67">
      <c r="A24" s="58">
        <v>19</v>
      </c>
      <c r="B24" s="58">
        <f t="shared" si="0"/>
        <v>3.5299336235278096E-2</v>
      </c>
      <c r="C24" s="2">
        <f>'Proportional HSE Data'!C18</f>
        <v>2.3255813953488372E-2</v>
      </c>
      <c r="D24" s="58">
        <f t="shared" si="1"/>
        <v>0.18067923275884554</v>
      </c>
      <c r="E24" s="2">
        <f>'Absolute HSE Data'!E24/(SUM('Absolute HSE Data'!$C24:$G24))</f>
        <v>0.13207547169811321</v>
      </c>
      <c r="H24" s="2">
        <f t="shared" si="2"/>
        <v>2.3255813953488372E-2</v>
      </c>
      <c r="I24" s="58">
        <f t="shared" si="3"/>
        <v>2.0540862981765044E-2</v>
      </c>
      <c r="J24" s="58">
        <f t="shared" si="4"/>
        <v>3.5299336235278096E-2</v>
      </c>
      <c r="K24" s="97">
        <f t="shared" si="5"/>
        <v>3.3282566885206685E-2</v>
      </c>
      <c r="L24" s="97">
        <f t="shared" si="6"/>
        <v>3.6190574732876665E-2</v>
      </c>
      <c r="M24" s="97">
        <f t="shared" si="7"/>
        <v>4.6995889832665658E-2</v>
      </c>
      <c r="N24" s="2">
        <f>'Proportional HSE Data'!D18</f>
        <v>0.11627906976744186</v>
      </c>
      <c r="O24" s="58">
        <f t="shared" si="52"/>
        <v>0.17011366702691372</v>
      </c>
      <c r="P24" s="58">
        <f t="shared" si="8"/>
        <v>0.17720019239911344</v>
      </c>
      <c r="Q24" s="97">
        <f t="shared" si="9"/>
        <v>0.12845881212489357</v>
      </c>
      <c r="R24" s="97">
        <f t="shared" si="10"/>
        <v>0.17875805764770084</v>
      </c>
      <c r="S24" s="97">
        <f t="shared" si="11"/>
        <v>0.18809492228247346</v>
      </c>
      <c r="T24" s="2">
        <f>'Proportional HSE Data'!E18</f>
        <v>0.18604651162790697</v>
      </c>
      <c r="U24" s="58">
        <f t="shared" si="12"/>
        <v>0.24664591203932554</v>
      </c>
      <c r="V24" s="58">
        <f t="shared" si="13"/>
        <v>0.24323721164711079</v>
      </c>
      <c r="W24" s="97">
        <f t="shared" si="14"/>
        <v>0.20439002968976872</v>
      </c>
      <c r="X24" s="97">
        <f t="shared" si="15"/>
        <v>0.25234268370255192</v>
      </c>
      <c r="Y24" s="97">
        <f t="shared" si="16"/>
        <v>0.25760992055619397</v>
      </c>
      <c r="Z24" s="2">
        <f>'Proportional HSE Data'!F18</f>
        <v>0.32558139534883723</v>
      </c>
      <c r="AA24" s="58">
        <f t="shared" si="17"/>
        <v>0.26257922745808521</v>
      </c>
      <c r="AB24" s="58">
        <f t="shared" si="18"/>
        <v>0.24885068417939663</v>
      </c>
      <c r="AC24" s="97">
        <f t="shared" si="19"/>
        <v>0.21918156413744497</v>
      </c>
      <c r="AD24" s="97">
        <f t="shared" si="20"/>
        <v>0.20373154949043293</v>
      </c>
      <c r="AE24" s="97">
        <f t="shared" si="21"/>
        <v>0.19430414058984197</v>
      </c>
      <c r="AF24" s="2">
        <f>'Proportional HSE Data'!G18</f>
        <v>0.34883720930232559</v>
      </c>
      <c r="AG24" s="58">
        <f t="shared" si="22"/>
        <v>0.3185494426168709</v>
      </c>
      <c r="AH24" s="58">
        <f t="shared" si="23"/>
        <v>0.25792275512529483</v>
      </c>
      <c r="AI24" s="97">
        <f t="shared" si="24"/>
        <v>0.26889209429582206</v>
      </c>
      <c r="AJ24" s="97">
        <f t="shared" si="25"/>
        <v>0.29384501674708319</v>
      </c>
      <c r="AK24" s="97">
        <f t="shared" si="26"/>
        <v>0.29610400854477176</v>
      </c>
      <c r="AL24" s="2">
        <f>'Proportional HSE Data'!H18</f>
        <v>1.7857142857142856E-2</v>
      </c>
      <c r="AM24" s="58">
        <f t="shared" si="27"/>
        <v>2.6261574126770434E-2</v>
      </c>
      <c r="AN24" s="58">
        <f t="shared" si="28"/>
        <v>4.9540788875018317E-2</v>
      </c>
      <c r="AO24" s="97">
        <f t="shared" si="29"/>
        <v>5.45175375331097E-2</v>
      </c>
      <c r="AP24" s="97">
        <f t="shared" si="30"/>
        <v>6.9139957106624877E-2</v>
      </c>
      <c r="AQ24" s="97">
        <f t="shared" si="31"/>
        <v>7.9564918718693339E-2</v>
      </c>
      <c r="AR24" s="2">
        <f>'Proportional HSE Data'!I18</f>
        <v>0.35714285714285715</v>
      </c>
      <c r="AS24" s="58">
        <f t="shared" si="32"/>
        <v>0.23095333024739434</v>
      </c>
      <c r="AT24" s="58">
        <f t="shared" si="33"/>
        <v>0.24892697569079925</v>
      </c>
      <c r="AU24" s="97">
        <f t="shared" si="34"/>
        <v>0.21838346918700144</v>
      </c>
      <c r="AV24" s="97">
        <f t="shared" si="35"/>
        <v>0.32557088870354278</v>
      </c>
      <c r="AW24" s="97">
        <f t="shared" si="36"/>
        <v>0.33374594490606568</v>
      </c>
      <c r="AX24" s="2">
        <f>'Proportional HSE Data'!J18</f>
        <v>0.25</v>
      </c>
      <c r="AY24" s="58">
        <f t="shared" si="37"/>
        <v>0.32176091254898115</v>
      </c>
      <c r="AZ24" s="97">
        <f t="shared" si="38"/>
        <v>0.32182490771884098</v>
      </c>
      <c r="BA24" s="97">
        <f t="shared" si="39"/>
        <v>0.27170879280620525</v>
      </c>
      <c r="BB24" s="97">
        <f t="shared" si="40"/>
        <v>0.28025784608743082</v>
      </c>
      <c r="BC24" s="97">
        <f t="shared" si="41"/>
        <v>0.28455216319744436</v>
      </c>
      <c r="BD24" s="2">
        <f>'Proportional HSE Data'!K18</f>
        <v>0.21428571428571427</v>
      </c>
      <c r="BE24" s="58">
        <f t="shared" si="42"/>
        <v>0.26044198512972389</v>
      </c>
      <c r="BF24" s="97">
        <f t="shared" si="43"/>
        <v>0.22481096887217838</v>
      </c>
      <c r="BG24" s="97">
        <f t="shared" si="44"/>
        <v>0.20188478553765221</v>
      </c>
      <c r="BH24" s="97">
        <f t="shared" si="45"/>
        <v>0.17668827775677046</v>
      </c>
      <c r="BI24" s="97">
        <f t="shared" si="46"/>
        <v>0.17319877737961753</v>
      </c>
      <c r="BJ24" s="2">
        <f>'Proportional HSE Data'!L18</f>
        <v>0.16071428571428573</v>
      </c>
      <c r="BK24" s="58">
        <f t="shared" si="47"/>
        <v>0.19283903250496062</v>
      </c>
      <c r="BL24" s="97">
        <f t="shared" si="48"/>
        <v>0.12949342552532447</v>
      </c>
      <c r="BM24" s="97">
        <f t="shared" si="49"/>
        <v>0.12493048131647964</v>
      </c>
      <c r="BN24" s="97">
        <f t="shared" si="50"/>
        <v>0.14588022218502719</v>
      </c>
      <c r="BO24" s="97">
        <f t="shared" si="51"/>
        <v>0.14874552803703192</v>
      </c>
    </row>
    <row r="25" spans="1:67">
      <c r="A25" s="58">
        <v>20</v>
      </c>
      <c r="B25" s="58">
        <f t="shared" si="0"/>
        <v>3.5312166356583748E-2</v>
      </c>
      <c r="C25" s="2">
        <f>'Proportional HSE Data'!C19</f>
        <v>8.3333333333333329E-2</v>
      </c>
      <c r="D25" s="58">
        <f t="shared" si="1"/>
        <v>0.16832246687613886</v>
      </c>
      <c r="E25" s="2">
        <f>'Absolute HSE Data'!E25/(SUM('Absolute HSE Data'!$C25:$G25))</f>
        <v>9.0909090909090912E-2</v>
      </c>
      <c r="H25" s="2">
        <f t="shared" si="2"/>
        <v>8.3333333333333329E-2</v>
      </c>
      <c r="I25" s="58">
        <f t="shared" si="3"/>
        <v>2.1692721963635822E-2</v>
      </c>
      <c r="J25" s="58">
        <f t="shared" si="4"/>
        <v>3.5312166356583748E-2</v>
      </c>
      <c r="K25" s="97">
        <f t="shared" si="5"/>
        <v>3.3014360860703126E-2</v>
      </c>
      <c r="L25" s="97">
        <f t="shared" si="6"/>
        <v>3.5945878618357748E-2</v>
      </c>
      <c r="M25" s="97">
        <f t="shared" si="7"/>
        <v>4.540629752880472E-2</v>
      </c>
      <c r="N25" s="2">
        <f>'Proportional HSE Data'!D19</f>
        <v>0.16666666666666666</v>
      </c>
      <c r="O25" s="58">
        <f t="shared" si="52"/>
        <v>0.17082805809742371</v>
      </c>
      <c r="P25" s="58">
        <f t="shared" si="8"/>
        <v>0.16991710060200182</v>
      </c>
      <c r="Q25" s="97">
        <f t="shared" si="9"/>
        <v>0.11990965317916019</v>
      </c>
      <c r="R25" s="97">
        <f t="shared" si="10"/>
        <v>0.16609449765895343</v>
      </c>
      <c r="S25" s="97">
        <f t="shared" si="11"/>
        <v>0.1711884231472913</v>
      </c>
      <c r="T25" s="2">
        <f>'Proportional HSE Data'!E19</f>
        <v>0.19444444444444445</v>
      </c>
      <c r="U25" s="58">
        <f t="shared" si="12"/>
        <v>0.24365010370044785</v>
      </c>
      <c r="V25" s="58">
        <f t="shared" si="13"/>
        <v>0.23481621544204914</v>
      </c>
      <c r="W25" s="97">
        <f t="shared" si="14"/>
        <v>0.19439768993556497</v>
      </c>
      <c r="X25" s="97">
        <f t="shared" si="15"/>
        <v>0.23870969774037148</v>
      </c>
      <c r="Y25" s="97">
        <f t="shared" si="16"/>
        <v>0.24155996385773121</v>
      </c>
      <c r="Z25" s="2">
        <f>'Proportional HSE Data'!F19</f>
        <v>0.16666666666666666</v>
      </c>
      <c r="AA25" s="58">
        <f t="shared" si="17"/>
        <v>0.26074771866993163</v>
      </c>
      <c r="AB25" s="58">
        <f t="shared" si="18"/>
        <v>0.25605116014562074</v>
      </c>
      <c r="AC25" s="97">
        <f t="shared" si="19"/>
        <v>0.22313528093150883</v>
      </c>
      <c r="AD25" s="97">
        <f t="shared" si="20"/>
        <v>0.20799832169325772</v>
      </c>
      <c r="AE25" s="97">
        <f t="shared" si="21"/>
        <v>0.20078989633227987</v>
      </c>
      <c r="AF25" s="2">
        <f>'Proportional HSE Data'!G19</f>
        <v>0.3888888888888889</v>
      </c>
      <c r="AG25" s="58">
        <f t="shared" si="22"/>
        <v>0.31685326395344726</v>
      </c>
      <c r="AH25" s="58">
        <f t="shared" si="23"/>
        <v>0.27859129899281132</v>
      </c>
      <c r="AI25" s="97">
        <f t="shared" si="24"/>
        <v>0.29306381835969642</v>
      </c>
      <c r="AJ25" s="97">
        <f t="shared" si="25"/>
        <v>0.31989617071754611</v>
      </c>
      <c r="AK25" s="97">
        <f t="shared" si="26"/>
        <v>0.32189799867441732</v>
      </c>
      <c r="AL25" s="2">
        <f>'Proportional HSE Data'!H19</f>
        <v>0.16</v>
      </c>
      <c r="AM25" s="58">
        <f t="shared" si="27"/>
        <v>2.7754374668928709E-2</v>
      </c>
      <c r="AN25" s="58">
        <f t="shared" si="28"/>
        <v>4.9193643635146486E-2</v>
      </c>
      <c r="AO25" s="97">
        <f t="shared" si="29"/>
        <v>5.5245198127839609E-2</v>
      </c>
      <c r="AP25" s="97">
        <f t="shared" si="30"/>
        <v>7.0688440144664022E-2</v>
      </c>
      <c r="AQ25" s="97">
        <f t="shared" si="31"/>
        <v>8.053930284799557E-2</v>
      </c>
      <c r="AR25" s="2">
        <f>'Proportional HSE Data'!I19</f>
        <v>0.3</v>
      </c>
      <c r="AS25" s="58">
        <f t="shared" si="32"/>
        <v>0.23105067700897197</v>
      </c>
      <c r="AT25" s="58">
        <f t="shared" si="33"/>
        <v>0.24290520606998267</v>
      </c>
      <c r="AU25" s="97">
        <f t="shared" si="34"/>
        <v>0.2099525258063471</v>
      </c>
      <c r="AV25" s="97">
        <f t="shared" si="35"/>
        <v>0.31292283091577755</v>
      </c>
      <c r="AW25" s="97">
        <f t="shared" si="36"/>
        <v>0.31929990887340487</v>
      </c>
      <c r="AX25" s="2">
        <f>'Proportional HSE Data'!J19</f>
        <v>0.22</v>
      </c>
      <c r="AY25" s="58">
        <f t="shared" si="37"/>
        <v>0.31779846414279894</v>
      </c>
      <c r="AZ25" s="97">
        <f t="shared" si="38"/>
        <v>0.31782675755484296</v>
      </c>
      <c r="BA25" s="97">
        <f t="shared" si="39"/>
        <v>0.26383377067369973</v>
      </c>
      <c r="BB25" s="97">
        <f t="shared" si="40"/>
        <v>0.2719790072275064</v>
      </c>
      <c r="BC25" s="97">
        <f t="shared" si="41"/>
        <v>0.27530458156256504</v>
      </c>
      <c r="BD25" s="2">
        <f>'Proportional HSE Data'!K19</f>
        <v>0.14000000000000001</v>
      </c>
      <c r="BE25" s="58">
        <f t="shared" si="42"/>
        <v>0.25820616484453784</v>
      </c>
      <c r="BF25" s="97">
        <f t="shared" si="43"/>
        <v>0.23365926014878799</v>
      </c>
      <c r="BG25" s="97">
        <f t="shared" si="44"/>
        <v>0.20724837664793613</v>
      </c>
      <c r="BH25" s="97">
        <f t="shared" si="45"/>
        <v>0.182207870941648</v>
      </c>
      <c r="BI25" s="97">
        <f t="shared" si="46"/>
        <v>0.17924877551376883</v>
      </c>
      <c r="BJ25" s="2">
        <f>'Proportional HSE Data'!L19</f>
        <v>0.18</v>
      </c>
      <c r="BK25" s="58">
        <f t="shared" si="47"/>
        <v>0.1914499755576716</v>
      </c>
      <c r="BL25" s="97">
        <f t="shared" si="48"/>
        <v>0.1409317065409193</v>
      </c>
      <c r="BM25" s="97">
        <f t="shared" si="49"/>
        <v>0.13436341400762614</v>
      </c>
      <c r="BN25" s="97">
        <f t="shared" si="50"/>
        <v>0.15635720644931195</v>
      </c>
      <c r="BO25" s="97">
        <f t="shared" si="51"/>
        <v>0.15887814736684647</v>
      </c>
    </row>
    <row r="26" spans="1:67">
      <c r="A26" s="58">
        <v>21</v>
      </c>
      <c r="B26" s="58">
        <f t="shared" si="0"/>
        <v>3.5383728792363997E-2</v>
      </c>
      <c r="C26" s="2">
        <f>'Proportional HSE Data'!C20</f>
        <v>0</v>
      </c>
      <c r="D26" s="58">
        <f t="shared" si="1"/>
        <v>0.15682685050237527</v>
      </c>
      <c r="E26" s="2">
        <f>'Absolute HSE Data'!E26/(SUM('Absolute HSE Data'!$C26:$G26))</f>
        <v>0.11764705882352941</v>
      </c>
      <c r="H26" s="2">
        <f t="shared" si="2"/>
        <v>0</v>
      </c>
      <c r="I26" s="58">
        <f t="shared" si="3"/>
        <v>2.2907662438607514E-2</v>
      </c>
      <c r="J26" s="58">
        <f t="shared" si="4"/>
        <v>3.5383728792363997E-2</v>
      </c>
      <c r="K26" s="97">
        <f t="shared" si="5"/>
        <v>3.2834294753180032E-2</v>
      </c>
      <c r="L26" s="97">
        <f t="shared" si="6"/>
        <v>3.5754297622081398E-2</v>
      </c>
      <c r="M26" s="97">
        <f t="shared" si="7"/>
        <v>4.375920321232523E-2</v>
      </c>
      <c r="N26" s="2">
        <f>'Proportional HSE Data'!D20</f>
        <v>0.21052631578947367</v>
      </c>
      <c r="O26" s="58">
        <f t="shared" si="52"/>
        <v>0.17154482910488095</v>
      </c>
      <c r="P26" s="58">
        <f t="shared" si="8"/>
        <v>0.16318370163831591</v>
      </c>
      <c r="Q26" s="97">
        <f t="shared" si="9"/>
        <v>0.11251512718671047</v>
      </c>
      <c r="R26" s="97">
        <f t="shared" si="10"/>
        <v>0.15427231531025484</v>
      </c>
      <c r="S26" s="97">
        <f t="shared" si="11"/>
        <v>0.15548628512111018</v>
      </c>
      <c r="T26" s="2">
        <f>'Proportional HSE Data'!E20</f>
        <v>0.26315789473684209</v>
      </c>
      <c r="U26" s="58">
        <f t="shared" si="12"/>
        <v>0.24067905801303882</v>
      </c>
      <c r="V26" s="58">
        <f t="shared" si="13"/>
        <v>0.22683578903068377</v>
      </c>
      <c r="W26" s="97">
        <f t="shared" si="14"/>
        <v>0.18542488176565616</v>
      </c>
      <c r="X26" s="97">
        <f t="shared" si="15"/>
        <v>0.2255686763595966</v>
      </c>
      <c r="Y26" s="97">
        <f t="shared" si="16"/>
        <v>0.22613604776822913</v>
      </c>
      <c r="Z26" s="2">
        <f>'Proportional HSE Data'!F20</f>
        <v>0.15789473684210525</v>
      </c>
      <c r="AA26" s="58">
        <f t="shared" si="17"/>
        <v>0.25892449923870425</v>
      </c>
      <c r="AB26" s="58">
        <f t="shared" si="18"/>
        <v>0.26296523982822778</v>
      </c>
      <c r="AC26" s="97">
        <f t="shared" si="19"/>
        <v>0.22728288381283307</v>
      </c>
      <c r="AD26" s="97">
        <f t="shared" si="20"/>
        <v>0.21271287166042102</v>
      </c>
      <c r="AE26" s="97">
        <f t="shared" si="21"/>
        <v>0.20788000074897287</v>
      </c>
      <c r="AF26" s="2">
        <f>'Proportional HSE Data'!G20</f>
        <v>0.36842105263157893</v>
      </c>
      <c r="AG26" s="58">
        <f t="shared" si="22"/>
        <v>0.31516193991196118</v>
      </c>
      <c r="AH26" s="58">
        <f t="shared" si="23"/>
        <v>0.29915317934020969</v>
      </c>
      <c r="AI26" s="97">
        <f t="shared" si="24"/>
        <v>0.31684330700277219</v>
      </c>
      <c r="AJ26" s="97">
        <f t="shared" si="25"/>
        <v>0.34464779842364762</v>
      </c>
      <c r="AK26" s="97">
        <f t="shared" si="26"/>
        <v>0.34629351077516124</v>
      </c>
      <c r="AL26" s="2">
        <f>'Proportional HSE Data'!H20</f>
        <v>4.1666666666666664E-2</v>
      </c>
      <c r="AM26" s="58">
        <f t="shared" si="27"/>
        <v>2.9329475355981439E-2</v>
      </c>
      <c r="AN26" s="58">
        <f t="shared" si="28"/>
        <v>4.8940660663291329E-2</v>
      </c>
      <c r="AO26" s="97">
        <f t="shared" si="29"/>
        <v>5.5960110323497431E-2</v>
      </c>
      <c r="AP26" s="97">
        <f t="shared" si="30"/>
        <v>7.1904856713985638E-2</v>
      </c>
      <c r="AQ26" s="97">
        <f t="shared" si="31"/>
        <v>8.0897333878554037E-2</v>
      </c>
      <c r="AR26" s="2">
        <f>'Proportional HSE Data'!I20</f>
        <v>0.33333333333333331</v>
      </c>
      <c r="AS26" s="58">
        <f t="shared" si="32"/>
        <v>0.2311480524695334</v>
      </c>
      <c r="AT26" s="58">
        <f t="shared" si="33"/>
        <v>0.2372152906397566</v>
      </c>
      <c r="AU26" s="97">
        <f t="shared" si="34"/>
        <v>0.20238853538184803</v>
      </c>
      <c r="AV26" s="97">
        <f t="shared" si="35"/>
        <v>0.29949634912397144</v>
      </c>
      <c r="AW26" s="97">
        <f t="shared" si="36"/>
        <v>0.30402950689098956</v>
      </c>
      <c r="AX26" s="2">
        <f>'Proportional HSE Data'!J20</f>
        <v>0.20833333333333334</v>
      </c>
      <c r="AY26" s="58">
        <f t="shared" si="37"/>
        <v>0.31386223146479003</v>
      </c>
      <c r="AZ26" s="97">
        <f t="shared" si="38"/>
        <v>0.31385681106194296</v>
      </c>
      <c r="BA26" s="97">
        <f t="shared" si="39"/>
        <v>0.25685903850201913</v>
      </c>
      <c r="BB26" s="97">
        <f t="shared" si="40"/>
        <v>0.26448843919810511</v>
      </c>
      <c r="BC26" s="97">
        <f t="shared" si="41"/>
        <v>0.26684530527685318</v>
      </c>
      <c r="BD26" s="2">
        <f>'Proportional HSE Data'!K20</f>
        <v>0.16666666666666666</v>
      </c>
      <c r="BE26" s="58">
        <f t="shared" si="42"/>
        <v>0.25598289487034032</v>
      </c>
      <c r="BF26" s="97">
        <f t="shared" si="43"/>
        <v>0.24224373409665018</v>
      </c>
      <c r="BG26" s="97">
        <f t="shared" si="44"/>
        <v>0.2127874345938354</v>
      </c>
      <c r="BH26" s="97">
        <f t="shared" si="45"/>
        <v>0.18833945551223361</v>
      </c>
      <c r="BI26" s="97">
        <f t="shared" si="46"/>
        <v>0.18597285656833629</v>
      </c>
      <c r="BJ26" s="2">
        <f>'Proportional HSE Data'!L20</f>
        <v>0.25</v>
      </c>
      <c r="BK26" s="58">
        <f t="shared" si="47"/>
        <v>0.19006856814832271</v>
      </c>
      <c r="BL26" s="97">
        <f t="shared" si="48"/>
        <v>0.15258561049387523</v>
      </c>
      <c r="BM26" s="97">
        <f t="shared" si="49"/>
        <v>0.14407991527391961</v>
      </c>
      <c r="BN26" s="97">
        <f t="shared" si="50"/>
        <v>0.16649445489946615</v>
      </c>
      <c r="BO26" s="97">
        <f t="shared" si="51"/>
        <v>0.16857166876458177</v>
      </c>
    </row>
    <row r="27" spans="1:67">
      <c r="A27" s="58">
        <v>22</v>
      </c>
      <c r="B27" s="58">
        <f t="shared" si="0"/>
        <v>3.551436760278092E-2</v>
      </c>
      <c r="C27" s="2">
        <f>'Proportional HSE Data'!C21</f>
        <v>6.6666666666666666E-2</v>
      </c>
      <c r="D27" s="58">
        <f t="shared" si="1"/>
        <v>0.1462173050426471</v>
      </c>
      <c r="E27" s="2">
        <f>'Absolute HSE Data'!E27/(SUM('Absolute HSE Data'!$C27:$G27))</f>
        <v>7.6923076923076927E-2</v>
      </c>
      <c r="H27" s="2">
        <f t="shared" si="2"/>
        <v>6.6666666666666666E-2</v>
      </c>
      <c r="I27" s="58">
        <f t="shared" si="3"/>
        <v>2.4188965438001392E-2</v>
      </c>
      <c r="J27" s="58">
        <f t="shared" si="4"/>
        <v>3.551436760278092E-2</v>
      </c>
      <c r="K27" s="97">
        <f t="shared" si="5"/>
        <v>3.273991006821466E-2</v>
      </c>
      <c r="L27" s="97">
        <f t="shared" si="6"/>
        <v>3.5617804677165375E-2</v>
      </c>
      <c r="M27" s="97">
        <f t="shared" si="7"/>
        <v>4.211255720854451E-2</v>
      </c>
      <c r="N27" s="2">
        <f>'Proportional HSE Data'!D21</f>
        <v>0.1111111111111111</v>
      </c>
      <c r="O27" s="58">
        <f t="shared" si="52"/>
        <v>0.17226398276964303</v>
      </c>
      <c r="P27" s="58">
        <f t="shared" si="8"/>
        <v>0.15696678972649625</v>
      </c>
      <c r="Q27" s="97">
        <f t="shared" si="9"/>
        <v>0.10613195359591421</v>
      </c>
      <c r="R27" s="97">
        <f t="shared" si="10"/>
        <v>0.14331707307080549</v>
      </c>
      <c r="S27" s="97">
        <f t="shared" si="11"/>
        <v>0.14110044253037479</v>
      </c>
      <c r="T27" s="2">
        <f>'Proportional HSE Data'!E21</f>
        <v>0.13333333333333333</v>
      </c>
      <c r="U27" s="58">
        <f t="shared" si="12"/>
        <v>0.23773285372703365</v>
      </c>
      <c r="V27" s="58">
        <f t="shared" si="13"/>
        <v>0.21927962659352027</v>
      </c>
      <c r="W27" s="97">
        <f t="shared" si="14"/>
        <v>0.17738056100608846</v>
      </c>
      <c r="X27" s="97">
        <f t="shared" si="15"/>
        <v>0.21300549209714228</v>
      </c>
      <c r="Y27" s="97">
        <f t="shared" si="16"/>
        <v>0.21148870055791938</v>
      </c>
      <c r="Z27" s="2">
        <f>'Proportional HSE Data'!F21</f>
        <v>0.26666666666666666</v>
      </c>
      <c r="AA27" s="58">
        <f t="shared" si="17"/>
        <v>0.25710959438667724</v>
      </c>
      <c r="AB27" s="58">
        <f t="shared" si="18"/>
        <v>0.26956986314122583</v>
      </c>
      <c r="AC27" s="97">
        <f t="shared" si="19"/>
        <v>0.23160485574825282</v>
      </c>
      <c r="AD27" s="97">
        <f t="shared" si="20"/>
        <v>0.21783311902188665</v>
      </c>
      <c r="AE27" s="97">
        <f t="shared" si="21"/>
        <v>0.21547540570334062</v>
      </c>
      <c r="AF27" s="2">
        <f>'Proportional HSE Data'!G21</f>
        <v>0.42222222222222222</v>
      </c>
      <c r="AG27" s="58">
        <f t="shared" si="22"/>
        <v>0.3134755012366342</v>
      </c>
      <c r="AH27" s="58">
        <f t="shared" si="23"/>
        <v>0.31942533144124563</v>
      </c>
      <c r="AI27" s="97">
        <f t="shared" si="24"/>
        <v>0.33996567154719509</v>
      </c>
      <c r="AJ27" s="97">
        <f t="shared" si="25"/>
        <v>0.36785256473572386</v>
      </c>
      <c r="AK27" s="97">
        <f t="shared" si="26"/>
        <v>0.36906879327293196</v>
      </c>
      <c r="AL27" s="2">
        <f>'Proportional HSE Data'!H21</f>
        <v>9.0909090909090912E-2</v>
      </c>
      <c r="AM27" s="58">
        <f t="shared" si="27"/>
        <v>3.09911159187817E-2</v>
      </c>
      <c r="AN27" s="58">
        <f t="shared" si="28"/>
        <v>4.8780481567184619E-2</v>
      </c>
      <c r="AO27" s="97">
        <f t="shared" si="29"/>
        <v>5.6666033413405384E-2</v>
      </c>
      <c r="AP27" s="97">
        <f t="shared" si="30"/>
        <v>7.2809905920003401E-2</v>
      </c>
      <c r="AQ27" s="97">
        <f t="shared" si="31"/>
        <v>8.0722480691623563E-2</v>
      </c>
      <c r="AR27" s="2">
        <f>'Proportional HSE Data'!I21</f>
        <v>0.25454545454545452</v>
      </c>
      <c r="AS27" s="58">
        <f t="shared" si="32"/>
        <v>0.23124545662714421</v>
      </c>
      <c r="AT27" s="58">
        <f t="shared" si="33"/>
        <v>0.23184636967314434</v>
      </c>
      <c r="AU27" s="97">
        <f t="shared" si="34"/>
        <v>0.19562393266621717</v>
      </c>
      <c r="AV27" s="97">
        <f t="shared" si="35"/>
        <v>0.285573843550261</v>
      </c>
      <c r="AW27" s="97">
        <f t="shared" si="36"/>
        <v>0.28829187341781365</v>
      </c>
      <c r="AX27" s="2">
        <f>'Proportional HSE Data'!J21</f>
        <v>0.2</v>
      </c>
      <c r="AY27" s="58">
        <f t="shared" si="37"/>
        <v>0.30995260177982864</v>
      </c>
      <c r="AZ27" s="97">
        <f t="shared" si="38"/>
        <v>0.30991543459582005</v>
      </c>
      <c r="BA27" s="97">
        <f t="shared" si="39"/>
        <v>0.25071505309634268</v>
      </c>
      <c r="BB27" s="97">
        <f t="shared" si="40"/>
        <v>0.25773972245555582</v>
      </c>
      <c r="BC27" s="97">
        <f t="shared" si="41"/>
        <v>0.25915412524942522</v>
      </c>
      <c r="BD27" s="2">
        <f>'Proportional HSE Data'!K21</f>
        <v>0.21818181818181817</v>
      </c>
      <c r="BE27" s="58">
        <f t="shared" si="42"/>
        <v>0.2537722191846376</v>
      </c>
      <c r="BF27" s="97">
        <f t="shared" si="43"/>
        <v>0.25052575958750728</v>
      </c>
      <c r="BG27" s="97">
        <f t="shared" si="44"/>
        <v>0.21848055734765842</v>
      </c>
      <c r="BH27" s="97">
        <f t="shared" si="45"/>
        <v>0.19503567329152049</v>
      </c>
      <c r="BI27" s="97">
        <f t="shared" si="46"/>
        <v>0.19331083586991366</v>
      </c>
      <c r="BJ27" s="2">
        <f>'Proportional HSE Data'!L21</f>
        <v>0.23636363636363636</v>
      </c>
      <c r="BK27" s="58">
        <f t="shared" si="47"/>
        <v>0.18869480211579762</v>
      </c>
      <c r="BL27" s="97">
        <f t="shared" si="48"/>
        <v>0.16436282306820346</v>
      </c>
      <c r="BM27" s="97">
        <f t="shared" si="49"/>
        <v>0.15403082213989103</v>
      </c>
      <c r="BN27" s="97">
        <f t="shared" si="50"/>
        <v>0.17624013397954671</v>
      </c>
      <c r="BO27" s="97">
        <f t="shared" si="51"/>
        <v>0.17780113549464532</v>
      </c>
    </row>
    <row r="28" spans="1:67">
      <c r="A28" s="58">
        <v>23</v>
      </c>
      <c r="B28" s="58">
        <f t="shared" si="0"/>
        <v>3.5704711799856188E-2</v>
      </c>
      <c r="C28" s="2">
        <f>'Proportional HSE Data'!C22</f>
        <v>3.3333333333333333E-2</v>
      </c>
      <c r="D28" s="58">
        <f t="shared" si="1"/>
        <v>0.13649925542662086</v>
      </c>
      <c r="E28" s="2">
        <f>'Absolute HSE Data'!E28/(SUM('Absolute HSE Data'!$C28:$G28))</f>
        <v>0.22</v>
      </c>
      <c r="H28" s="2">
        <f t="shared" si="2"/>
        <v>3.3333333333333333E-2</v>
      </c>
      <c r="I28" s="58">
        <f t="shared" si="3"/>
        <v>2.5540062737263555E-2</v>
      </c>
      <c r="J28" s="58">
        <f t="shared" si="4"/>
        <v>3.5704711799856188E-2</v>
      </c>
      <c r="K28" s="97">
        <f t="shared" si="5"/>
        <v>3.2729413749385795E-2</v>
      </c>
      <c r="L28" s="97">
        <f t="shared" si="6"/>
        <v>3.5538432601474053E-2</v>
      </c>
      <c r="M28" s="97">
        <f t="shared" si="7"/>
        <v>4.0513056883766815E-2</v>
      </c>
      <c r="N28" s="2">
        <f>'Proportional HSE Data'!D22</f>
        <v>6.6666666666666666E-2</v>
      </c>
      <c r="O28" s="58">
        <f t="shared" si="52"/>
        <v>0.17298552176917206</v>
      </c>
      <c r="P28" s="58">
        <f t="shared" si="8"/>
        <v>0.15123502995043869</v>
      </c>
      <c r="Q28" s="97">
        <f t="shared" si="9"/>
        <v>0.10063703182907875</v>
      </c>
      <c r="R28" s="97">
        <f t="shared" si="10"/>
        <v>0.13323427292844658</v>
      </c>
      <c r="S28" s="97">
        <f t="shared" si="11"/>
        <v>0.12807672551897567</v>
      </c>
      <c r="T28" s="2">
        <f>'Proportional HSE Data'!E22</f>
        <v>0.13333333333333333</v>
      </c>
      <c r="U28" s="58">
        <f t="shared" si="12"/>
        <v>0.23481156182519705</v>
      </c>
      <c r="V28" s="58">
        <f t="shared" si="13"/>
        <v>0.2121313884169802</v>
      </c>
      <c r="W28" s="97">
        <f t="shared" si="14"/>
        <v>0.17018145588291733</v>
      </c>
      <c r="X28" s="97">
        <f t="shared" si="15"/>
        <v>0.20108585672890492</v>
      </c>
      <c r="Y28" s="97">
        <f t="shared" si="16"/>
        <v>0.19772666089994043</v>
      </c>
      <c r="Z28" s="2">
        <f>'Proportional HSE Data'!F22</f>
        <v>0.23333333333333334</v>
      </c>
      <c r="AA28" s="58">
        <f t="shared" si="17"/>
        <v>0.25530302836278396</v>
      </c>
      <c r="AB28" s="58">
        <f t="shared" si="18"/>
        <v>0.27584359055593533</v>
      </c>
      <c r="AC28" s="97">
        <f t="shared" si="19"/>
        <v>0.23608045826139679</v>
      </c>
      <c r="AD28" s="97">
        <f t="shared" si="20"/>
        <v>0.22331568458425494</v>
      </c>
      <c r="AE28" s="97">
        <f t="shared" si="21"/>
        <v>0.22347565117748008</v>
      </c>
      <c r="AF28" s="2">
        <f>'Proportional HSE Data'!G22</f>
        <v>0.53333333333333333</v>
      </c>
      <c r="AG28" s="58">
        <f t="shared" si="22"/>
        <v>0.31179397819608218</v>
      </c>
      <c r="AH28" s="58">
        <f t="shared" si="23"/>
        <v>0.33923589037529189</v>
      </c>
      <c r="AI28" s="97">
        <f t="shared" si="24"/>
        <v>0.3621980847179167</v>
      </c>
      <c r="AJ28" s="97">
        <f t="shared" si="25"/>
        <v>0.38933782208061712</v>
      </c>
      <c r="AK28" s="97">
        <f t="shared" si="26"/>
        <v>0.39007731157328268</v>
      </c>
      <c r="AL28" s="2">
        <f>'Proportional HSE Data'!H22</f>
        <v>5.9701492537313432E-2</v>
      </c>
      <c r="AM28" s="58">
        <f t="shared" si="27"/>
        <v>3.2743719943773793E-2</v>
      </c>
      <c r="AN28" s="58">
        <f t="shared" si="28"/>
        <v>4.8712247892265755E-2</v>
      </c>
      <c r="AO28" s="97">
        <f t="shared" si="29"/>
        <v>5.7366940425395488E-2</v>
      </c>
      <c r="AP28" s="97">
        <f t="shared" si="30"/>
        <v>7.3428983692745003E-2</v>
      </c>
      <c r="AQ28" s="97">
        <f t="shared" si="31"/>
        <v>8.010279769372014E-2</v>
      </c>
      <c r="AR28" s="2">
        <f>'Proportional HSE Data'!I22</f>
        <v>0.22388059701492538</v>
      </c>
      <c r="AS28" s="58">
        <f t="shared" si="32"/>
        <v>0.23134288947986012</v>
      </c>
      <c r="AT28" s="58">
        <f t="shared" si="33"/>
        <v>0.22678784336050817</v>
      </c>
      <c r="AU28" s="97">
        <f t="shared" si="34"/>
        <v>0.18959681375975049</v>
      </c>
      <c r="AV28" s="97">
        <f t="shared" si="35"/>
        <v>0.27141700361336402</v>
      </c>
      <c r="AW28" s="97">
        <f t="shared" si="36"/>
        <v>0.27241167598485988</v>
      </c>
      <c r="AX28" s="2">
        <f>'Proportional HSE Data'!J22</f>
        <v>0.19402985074626866</v>
      </c>
      <c r="AY28" s="58">
        <f t="shared" si="37"/>
        <v>0.30606994836880952</v>
      </c>
      <c r="AZ28" s="97">
        <f t="shared" si="38"/>
        <v>0.30600297916803954</v>
      </c>
      <c r="BA28" s="97">
        <f t="shared" si="39"/>
        <v>0.2453374473860577</v>
      </c>
      <c r="BB28" s="97">
        <f t="shared" si="40"/>
        <v>0.25168843019150472</v>
      </c>
      <c r="BC28" s="97">
        <f t="shared" si="41"/>
        <v>0.25220731817403674</v>
      </c>
      <c r="BD28" s="2">
        <f>'Proportional HSE Data'!K22</f>
        <v>0.2537313432835821</v>
      </c>
      <c r="BE28" s="58">
        <f t="shared" si="42"/>
        <v>0.25157417957133882</v>
      </c>
      <c r="BF28" s="97">
        <f t="shared" si="43"/>
        <v>0.25846896238141664</v>
      </c>
      <c r="BG28" s="97">
        <f t="shared" si="44"/>
        <v>0.22430431600819772</v>
      </c>
      <c r="BH28" s="97">
        <f t="shared" si="45"/>
        <v>0.20224549112735055</v>
      </c>
      <c r="BI28" s="97">
        <f t="shared" si="46"/>
        <v>0.20119830276369421</v>
      </c>
      <c r="BJ28" s="2">
        <f>'Proportional HSE Data'!L22</f>
        <v>0.26865671641791045</v>
      </c>
      <c r="BK28" s="58">
        <f t="shared" si="47"/>
        <v>0.18732866878049745</v>
      </c>
      <c r="BL28" s="97">
        <f t="shared" si="48"/>
        <v>0.17616697542596654</v>
      </c>
      <c r="BM28" s="97">
        <f t="shared" si="49"/>
        <v>0.16416084319732169</v>
      </c>
      <c r="BN28" s="97">
        <f t="shared" si="50"/>
        <v>0.18555627180754791</v>
      </c>
      <c r="BO28" s="97">
        <f t="shared" si="51"/>
        <v>0.18655679751234466</v>
      </c>
    </row>
    <row r="29" spans="1:67">
      <c r="A29" s="58">
        <v>24</v>
      </c>
      <c r="B29" s="58">
        <f t="shared" si="0"/>
        <v>3.5955679991413615E-2</v>
      </c>
      <c r="C29" s="2">
        <f>'Proportional HSE Data'!C23</f>
        <v>0</v>
      </c>
      <c r="D29" s="58">
        <f t="shared" si="1"/>
        <v>0.12766249191580861</v>
      </c>
      <c r="E29" s="2">
        <f>'Absolute HSE Data'!E29/(SUM('Absolute HSE Data'!$C29:$G29))</f>
        <v>0.16279069767441862</v>
      </c>
      <c r="H29" s="2">
        <f t="shared" si="2"/>
        <v>0</v>
      </c>
      <c r="I29" s="58">
        <f t="shared" si="3"/>
        <v>2.696454146973495E-2</v>
      </c>
      <c r="J29" s="58">
        <f t="shared" si="4"/>
        <v>3.5955679991413615E-2</v>
      </c>
      <c r="K29" s="97">
        <f t="shared" si="5"/>
        <v>3.2801642840807256E-2</v>
      </c>
      <c r="L29" s="97">
        <f t="shared" si="6"/>
        <v>3.5518312400469106E-2</v>
      </c>
      <c r="M29" s="97">
        <f t="shared" si="7"/>
        <v>3.8997197373547968E-2</v>
      </c>
      <c r="N29" s="2">
        <f>'Proportional HSE Data'!D23</f>
        <v>0.1</v>
      </c>
      <c r="O29" s="58">
        <f t="shared" si="52"/>
        <v>0.17370944873764171</v>
      </c>
      <c r="P29" s="58">
        <f t="shared" si="8"/>
        <v>0.14595901765752312</v>
      </c>
      <c r="Q29" s="97">
        <f t="shared" si="9"/>
        <v>9.5925076786617033E-2</v>
      </c>
      <c r="R29" s="97">
        <f t="shared" si="10"/>
        <v>0.12401309253689856</v>
      </c>
      <c r="S29" s="97">
        <f t="shared" si="11"/>
        <v>0.11640861543462823</v>
      </c>
      <c r="T29" s="2">
        <f>'Proportional HSE Data'!E23</f>
        <v>0.17499999999999999</v>
      </c>
      <c r="U29" s="58">
        <f t="shared" si="12"/>
        <v>0.23191524562130894</v>
      </c>
      <c r="V29" s="58">
        <f t="shared" si="13"/>
        <v>0.20537484152016328</v>
      </c>
      <c r="W29" s="97">
        <f t="shared" si="14"/>
        <v>0.16375188108767647</v>
      </c>
      <c r="X29" s="97">
        <f t="shared" si="15"/>
        <v>0.18985673822592194</v>
      </c>
      <c r="Y29" s="97">
        <f t="shared" si="16"/>
        <v>0.18492091870022312</v>
      </c>
      <c r="Z29" s="2">
        <f>'Proportional HSE Data'!F23</f>
        <v>0.15</v>
      </c>
      <c r="AA29" s="58">
        <f t="shared" si="17"/>
        <v>0.2535048244476773</v>
      </c>
      <c r="AB29" s="58">
        <f t="shared" si="18"/>
        <v>0.28176662371786326</v>
      </c>
      <c r="AC29" s="97">
        <f t="shared" si="19"/>
        <v>0.24068764749223173</v>
      </c>
      <c r="AD29" s="97">
        <f t="shared" si="20"/>
        <v>0.22911540350768883</v>
      </c>
      <c r="AE29" s="97">
        <f t="shared" si="21"/>
        <v>0.23177859785888924</v>
      </c>
      <c r="AF29" s="2">
        <f>'Proportional HSE Data'!G23</f>
        <v>0.57499999999999996</v>
      </c>
      <c r="AG29" s="58">
        <f t="shared" si="22"/>
        <v>0.31011740058263049</v>
      </c>
      <c r="AH29" s="58">
        <f t="shared" si="23"/>
        <v>0.35842763474800371</v>
      </c>
      <c r="AI29" s="97">
        <f t="shared" si="24"/>
        <v>0.38334356824740001</v>
      </c>
      <c r="AJ29" s="97">
        <f t="shared" si="25"/>
        <v>0.40899700011669471</v>
      </c>
      <c r="AK29" s="97">
        <f t="shared" si="26"/>
        <v>0.40923703715095205</v>
      </c>
      <c r="AL29" s="2">
        <f>'Proportional HSE Data'!H23</f>
        <v>7.575757575757576E-2</v>
      </c>
      <c r="AM29" s="58">
        <f t="shared" si="27"/>
        <v>3.4591898760530933E-2</v>
      </c>
      <c r="AN29" s="58">
        <f t="shared" si="28"/>
        <v>4.8735594336785967E-2</v>
      </c>
      <c r="AO29" s="97">
        <f t="shared" si="29"/>
        <v>5.8067012608317099E-2</v>
      </c>
      <c r="AP29" s="97">
        <f t="shared" si="30"/>
        <v>7.3790911572287149E-2</v>
      </c>
      <c r="AQ29" s="97">
        <f t="shared" si="31"/>
        <v>7.9126336554498217E-2</v>
      </c>
      <c r="AR29" s="2">
        <f>'Proportional HSE Data'!I23</f>
        <v>0.10606060606060606</v>
      </c>
      <c r="AS29" s="58">
        <f t="shared" si="32"/>
        <v>0.23144035102572705</v>
      </c>
      <c r="AT29" s="58">
        <f t="shared" si="33"/>
        <v>0.22202942223496597</v>
      </c>
      <c r="AU29" s="97">
        <f t="shared" si="34"/>
        <v>0.1842507822332877</v>
      </c>
      <c r="AV29" s="97">
        <f t="shared" si="35"/>
        <v>0.25726252301581487</v>
      </c>
      <c r="AW29" s="97">
        <f t="shared" si="36"/>
        <v>0.25667549003592932</v>
      </c>
      <c r="AX29" s="2">
        <f>'Proportional HSE Data'!J23</f>
        <v>0.30303030303030304</v>
      </c>
      <c r="AY29" s="58">
        <f t="shared" si="37"/>
        <v>0.30221463049036817</v>
      </c>
      <c r="AZ29" s="97">
        <f t="shared" si="38"/>
        <v>0.3021197804627142</v>
      </c>
      <c r="BA29" s="97">
        <f t="shared" si="39"/>
        <v>0.24066683207292469</v>
      </c>
      <c r="BB29" s="97">
        <f t="shared" si="40"/>
        <v>0.24629231951249669</v>
      </c>
      <c r="BC29" s="97">
        <f t="shared" si="41"/>
        <v>0.24597867603093865</v>
      </c>
      <c r="BD29" s="2">
        <f>'Proportional HSE Data'!K23</f>
        <v>0.27272727272727271</v>
      </c>
      <c r="BE29" s="58">
        <f t="shared" si="42"/>
        <v>0.24938881563574289</v>
      </c>
      <c r="BF29" s="97">
        <f t="shared" si="43"/>
        <v>0.2660393864460413</v>
      </c>
      <c r="BG29" s="97">
        <f t="shared" si="44"/>
        <v>0.23023321834825999</v>
      </c>
      <c r="BH29" s="97">
        <f t="shared" si="45"/>
        <v>0.20991317029712214</v>
      </c>
      <c r="BI29" s="97">
        <f t="shared" si="46"/>
        <v>0.2095654621336106</v>
      </c>
      <c r="BJ29" s="2">
        <f>'Proportional HSE Data'!L23</f>
        <v>0.24242424242424243</v>
      </c>
      <c r="BK29" s="58">
        <f t="shared" si="47"/>
        <v>0.18597015895118857</v>
      </c>
      <c r="BL29" s="97">
        <f t="shared" si="48"/>
        <v>0.18789960003252973</v>
      </c>
      <c r="BM29" s="97">
        <f t="shared" si="49"/>
        <v>0.1744091408021842</v>
      </c>
      <c r="BN29" s="97">
        <f t="shared" si="50"/>
        <v>0.19441732923456828</v>
      </c>
      <c r="BO29" s="97">
        <f t="shared" si="51"/>
        <v>0.19484115124632564</v>
      </c>
    </row>
    <row r="30" spans="1:67">
      <c r="A30" s="58">
        <v>25</v>
      </c>
      <c r="B30" s="58">
        <f t="shared" si="0"/>
        <v>3.6268487168619731E-2</v>
      </c>
      <c r="C30" s="2">
        <f>'Proportional HSE Data'!C24</f>
        <v>3.7735849056603772E-2</v>
      </c>
      <c r="D30" s="58">
        <f t="shared" si="1"/>
        <v>0.1196849269366114</v>
      </c>
      <c r="E30" s="2">
        <f>'Absolute HSE Data'!E30/(SUM('Absolute HSE Data'!$C30:$G30))</f>
        <v>0.12244897959183673</v>
      </c>
      <c r="H30" s="2">
        <f t="shared" si="2"/>
        <v>3.7735849056603772E-2</v>
      </c>
      <c r="I30" s="58">
        <f t="shared" si="3"/>
        <v>2.8466148593920718E-2</v>
      </c>
      <c r="J30" s="58">
        <f t="shared" si="4"/>
        <v>3.6268487168619731E-2</v>
      </c>
      <c r="K30" s="97">
        <f t="shared" si="5"/>
        <v>3.2956036889940733E-2</v>
      </c>
      <c r="L30" s="97">
        <f t="shared" si="6"/>
        <v>3.5559711451488792E-2</v>
      </c>
      <c r="M30" s="97">
        <f t="shared" si="7"/>
        <v>3.7592645449510124E-2</v>
      </c>
      <c r="N30" s="2">
        <f>'Proportional HSE Data'!D24</f>
        <v>0.16981132075471697</v>
      </c>
      <c r="O30" s="58">
        <f t="shared" si="52"/>
        <v>0.17443576626554386</v>
      </c>
      <c r="P30" s="58">
        <f t="shared" si="8"/>
        <v>0.14111130043930295</v>
      </c>
      <c r="Q30" s="97">
        <f t="shared" si="9"/>
        <v>9.1906382401549816E-2</v>
      </c>
      <c r="R30" s="97">
        <f t="shared" si="10"/>
        <v>0.11563003977540043</v>
      </c>
      <c r="S30" s="97">
        <f t="shared" si="11"/>
        <v>0.10605091620126302</v>
      </c>
      <c r="T30" s="2">
        <f>'Proportional HSE Data'!E24</f>
        <v>0.13207547169811321</v>
      </c>
      <c r="U30" s="58">
        <f t="shared" si="12"/>
        <v>0.22904396086168552</v>
      </c>
      <c r="V30" s="58">
        <f t="shared" si="13"/>
        <v>0.19899397834786339</v>
      </c>
      <c r="W30" s="97">
        <f t="shared" si="14"/>
        <v>0.15802338663564494</v>
      </c>
      <c r="X30" s="97">
        <f t="shared" si="15"/>
        <v>0.17934821985091973</v>
      </c>
      <c r="Y30" s="97">
        <f t="shared" si="16"/>
        <v>0.1731097773707207</v>
      </c>
      <c r="Z30" s="2">
        <f>'Proportional HSE Data'!F24</f>
        <v>0.24528301886792453</v>
      </c>
      <c r="AA30" s="58">
        <f t="shared" si="17"/>
        <v>0.25171500495896937</v>
      </c>
      <c r="AB30" s="58">
        <f t="shared" si="18"/>
        <v>0.28732080567964591</v>
      </c>
      <c r="AC30" s="97">
        <f t="shared" si="19"/>
        <v>0.24540301384503346</v>
      </c>
      <c r="AD30" s="97">
        <f t="shared" si="20"/>
        <v>0.23518498399760604</v>
      </c>
      <c r="AE30" s="97">
        <f t="shared" si="21"/>
        <v>0.24028077296468356</v>
      </c>
      <c r="AF30" s="2">
        <f>'Proportional HSE Data'!G24</f>
        <v>0.41509433962264153</v>
      </c>
      <c r="AG30" s="58">
        <f t="shared" si="22"/>
        <v>0.3084457977117166</v>
      </c>
      <c r="AH30" s="58">
        <f t="shared" si="23"/>
        <v>0.37686033979648192</v>
      </c>
      <c r="AI30" s="97">
        <f t="shared" si="24"/>
        <v>0.40324207052594163</v>
      </c>
      <c r="AJ30" s="97">
        <f t="shared" si="25"/>
        <v>0.42677882064728406</v>
      </c>
      <c r="AK30" s="97">
        <f t="shared" si="26"/>
        <v>0.42651833903448633</v>
      </c>
      <c r="AL30" s="2">
        <f>'Proportional HSE Data'!H24</f>
        <v>9.8360655737704916E-2</v>
      </c>
      <c r="AM30" s="58">
        <f t="shared" si="27"/>
        <v>3.6540454874947371E-2</v>
      </c>
      <c r="AN30" s="58">
        <f t="shared" si="28"/>
        <v>4.8850645864284892E-2</v>
      </c>
      <c r="AO30" s="97">
        <f t="shared" si="29"/>
        <v>5.8770636687182042E-2</v>
      </c>
      <c r="AP30" s="97">
        <f t="shared" si="30"/>
        <v>7.3926773762322762E-2</v>
      </c>
      <c r="AQ30" s="97">
        <f t="shared" si="31"/>
        <v>7.7877670465356638E-2</v>
      </c>
      <c r="AR30" s="2">
        <f>'Proportional HSE Data'!I24</f>
        <v>0.27868852459016391</v>
      </c>
      <c r="AS30" s="58">
        <f t="shared" si="32"/>
        <v>0.23153784126278124</v>
      </c>
      <c r="AT30" s="58">
        <f t="shared" si="33"/>
        <v>0.21756116905823056</v>
      </c>
      <c r="AU30" s="97">
        <f t="shared" si="34"/>
        <v>0.17953470211251216</v>
      </c>
      <c r="AV30" s="97">
        <f t="shared" si="35"/>
        <v>0.24331875599806313</v>
      </c>
      <c r="AW30" s="97">
        <f t="shared" si="36"/>
        <v>0.2413278915024164</v>
      </c>
      <c r="AX30" s="2">
        <f>'Proportional HSE Data'!J24</f>
        <v>0.18032786885245902</v>
      </c>
      <c r="AY30" s="58">
        <f t="shared" si="37"/>
        <v>0.29838699335636737</v>
      </c>
      <c r="AZ30" s="97">
        <f t="shared" si="38"/>
        <v>0.29826615886769198</v>
      </c>
      <c r="BA30" s="97">
        <f t="shared" si="39"/>
        <v>0.23664849798868584</v>
      </c>
      <c r="BB30" s="97">
        <f t="shared" si="40"/>
        <v>0.24151141686468858</v>
      </c>
      <c r="BC30" s="97">
        <f t="shared" si="41"/>
        <v>0.24044036458829698</v>
      </c>
      <c r="BD30" s="2">
        <f>'Proportional HSE Data'!K24</f>
        <v>0.21311475409836064</v>
      </c>
      <c r="BE30" s="58">
        <f t="shared" si="42"/>
        <v>0.24721616482011652</v>
      </c>
      <c r="BF30" s="97">
        <f t="shared" si="43"/>
        <v>0.27320560122985027</v>
      </c>
      <c r="BG30" s="97">
        <f t="shared" si="44"/>
        <v>0.23623970522227397</v>
      </c>
      <c r="BH30" s="97">
        <f t="shared" si="45"/>
        <v>0.21797754961447843</v>
      </c>
      <c r="BI30" s="97">
        <f t="shared" si="46"/>
        <v>0.21833646102040666</v>
      </c>
      <c r="BJ30" s="2">
        <f>'Proportional HSE Data'!L24</f>
        <v>0.22950819672131148</v>
      </c>
      <c r="BK30" s="58">
        <f t="shared" si="47"/>
        <v>0.18461926293186362</v>
      </c>
      <c r="BL30" s="97">
        <f t="shared" si="48"/>
        <v>0.19946204145924815</v>
      </c>
      <c r="BM30" s="97">
        <f t="shared" si="49"/>
        <v>0.18471005279442088</v>
      </c>
      <c r="BN30" s="97">
        <f t="shared" si="50"/>
        <v>0.20280849869203124</v>
      </c>
      <c r="BO30" s="97">
        <f t="shared" si="51"/>
        <v>0.20266602766520217</v>
      </c>
    </row>
    <row r="31" spans="1:67">
      <c r="A31" s="58">
        <v>26</v>
      </c>
      <c r="B31" s="58">
        <f t="shared" si="0"/>
        <v>3.6644653693088017E-2</v>
      </c>
      <c r="C31" s="2">
        <f>'Proportional HSE Data'!C25</f>
        <v>4.5454545454545456E-2</v>
      </c>
      <c r="D31" s="58">
        <f t="shared" si="1"/>
        <v>0.11253607856816895</v>
      </c>
      <c r="E31" s="2">
        <f>'Absolute HSE Data'!E31/(SUM('Absolute HSE Data'!$C31:$G31))</f>
        <v>0.1111111111111111</v>
      </c>
      <c r="H31" s="2">
        <f t="shared" si="2"/>
        <v>4.5454545454545456E-2</v>
      </c>
      <c r="I31" s="58">
        <f t="shared" si="3"/>
        <v>3.0048795168021128E-2</v>
      </c>
      <c r="J31" s="58">
        <f t="shared" si="4"/>
        <v>3.6644653693088017E-2</v>
      </c>
      <c r="K31" s="97">
        <f t="shared" si="5"/>
        <v>3.3192617438318979E-2</v>
      </c>
      <c r="L31" s="97">
        <f t="shared" si="6"/>
        <v>3.5665071843150507E-2</v>
      </c>
      <c r="M31" s="97">
        <f t="shared" si="7"/>
        <v>3.6319740979223414E-2</v>
      </c>
      <c r="N31" s="2">
        <f>'Proportional HSE Data'!D25</f>
        <v>6.8181818181818177E-2</v>
      </c>
      <c r="O31" s="58">
        <f t="shared" si="52"/>
        <v>0.1751644768992951</v>
      </c>
      <c r="P31" s="58">
        <f t="shared" si="8"/>
        <v>0.13666637110420624</v>
      </c>
      <c r="Q31" s="97">
        <f t="shared" si="9"/>
        <v>8.8504779043805035E-2</v>
      </c>
      <c r="R31" s="97">
        <f t="shared" si="10"/>
        <v>0.10805235102259891</v>
      </c>
      <c r="S31" s="97">
        <f t="shared" si="11"/>
        <v>9.6932203625442595E-2</v>
      </c>
      <c r="T31" s="2">
        <f>'Proportional HSE Data'!E25</f>
        <v>9.0909090909090912E-2</v>
      </c>
      <c r="U31" s="58">
        <f t="shared" si="12"/>
        <v>0.22619775582986018</v>
      </c>
      <c r="V31" s="58">
        <f t="shared" si="13"/>
        <v>0.19297311558828162</v>
      </c>
      <c r="W31" s="97">
        <f t="shared" si="14"/>
        <v>0.15293430545727946</v>
      </c>
      <c r="X31" s="97">
        <f t="shared" si="15"/>
        <v>0.1695756465164637</v>
      </c>
      <c r="Y31" s="97">
        <f t="shared" si="16"/>
        <v>0.16230442145832946</v>
      </c>
      <c r="Z31" s="2">
        <f>'Proportional HSE Data'!F25</f>
        <v>0.34090909090909088</v>
      </c>
      <c r="AA31" s="58">
        <f t="shared" si="17"/>
        <v>0.24993359125664727</v>
      </c>
      <c r="AB31" s="58">
        <f t="shared" si="18"/>
        <v>0.29248960384322847</v>
      </c>
      <c r="AC31" s="97">
        <f t="shared" si="19"/>
        <v>0.25020174585975091</v>
      </c>
      <c r="AD31" s="97">
        <f t="shared" si="20"/>
        <v>0.24147480767133098</v>
      </c>
      <c r="AE31" s="97">
        <f t="shared" si="21"/>
        <v>0.24887819652420753</v>
      </c>
      <c r="AF31" s="2">
        <f>'Proportional HSE Data'!G25</f>
        <v>0.45454545454545453</v>
      </c>
      <c r="AG31" s="58">
        <f t="shared" si="22"/>
        <v>0.30677919842138018</v>
      </c>
      <c r="AH31" s="58">
        <f t="shared" si="23"/>
        <v>0.39441205699905485</v>
      </c>
      <c r="AI31" s="97">
        <f t="shared" si="24"/>
        <v>0.42176931021883701</v>
      </c>
      <c r="AJ31" s="97">
        <f t="shared" si="25"/>
        <v>0.44267599036371885</v>
      </c>
      <c r="AK31" s="97">
        <f t="shared" si="26"/>
        <v>0.44193201786265368</v>
      </c>
      <c r="AL31" s="2">
        <f>'Proportional HSE Data'!H25</f>
        <v>0.13043478260869565</v>
      </c>
      <c r="AM31" s="58">
        <f t="shared" si="27"/>
        <v>3.8594384863288582E-2</v>
      </c>
      <c r="AN31" s="58">
        <f t="shared" si="28"/>
        <v>4.9058018691383633E-2</v>
      </c>
      <c r="AO31" s="97">
        <f t="shared" si="29"/>
        <v>5.9482405121191066E-2</v>
      </c>
      <c r="AP31" s="97">
        <f t="shared" si="30"/>
        <v>7.3868891030740291E-2</v>
      </c>
      <c r="AQ31" s="97">
        <f t="shared" si="31"/>
        <v>7.6435457210104724E-2</v>
      </c>
      <c r="AR31" s="2">
        <f>'Proportional HSE Data'!I25</f>
        <v>7.2463768115942032E-2</v>
      </c>
      <c r="AS31" s="58">
        <f t="shared" si="32"/>
        <v>0.23163536018904901</v>
      </c>
      <c r="AT31" s="58">
        <f t="shared" si="33"/>
        <v>0.21337353315162447</v>
      </c>
      <c r="AU31" s="97">
        <f t="shared" si="34"/>
        <v>0.17540239232150956</v>
      </c>
      <c r="AV31" s="97">
        <f t="shared" si="35"/>
        <v>0.22976358698459351</v>
      </c>
      <c r="AW31" s="97">
        <f t="shared" si="36"/>
        <v>0.22656962912909873</v>
      </c>
      <c r="AX31" s="2">
        <f>'Proportional HSE Data'!J25</f>
        <v>0.11594202898550725</v>
      </c>
      <c r="AY31" s="58">
        <f t="shared" si="37"/>
        <v>0.29458736812091341</v>
      </c>
      <c r="AZ31" s="97">
        <f t="shared" si="38"/>
        <v>0.29444241951990413</v>
      </c>
      <c r="BA31" s="97">
        <f t="shared" si="39"/>
        <v>0.23323205581369758</v>
      </c>
      <c r="BB31" s="97">
        <f t="shared" si="40"/>
        <v>0.23730801965394591</v>
      </c>
      <c r="BC31" s="97">
        <f t="shared" si="41"/>
        <v>0.23556361601750705</v>
      </c>
      <c r="BD31" s="2">
        <f>'Proportional HSE Data'!K25</f>
        <v>0.33333333333333331</v>
      </c>
      <c r="BE31" s="58">
        <f t="shared" si="42"/>
        <v>0.24505626241984652</v>
      </c>
      <c r="BF31" s="97">
        <f t="shared" si="43"/>
        <v>0.27993875979571781</v>
      </c>
      <c r="BG31" s="97">
        <f t="shared" si="44"/>
        <v>0.24229418042670814</v>
      </c>
      <c r="BH31" s="97">
        <f t="shared" si="45"/>
        <v>0.22637164871689894</v>
      </c>
      <c r="BI31" s="97">
        <f t="shared" si="46"/>
        <v>0.22742918543288249</v>
      </c>
      <c r="BJ31" s="2">
        <f>'Proportional HSE Data'!L25</f>
        <v>0.34782608695652173</v>
      </c>
      <c r="BK31" s="58">
        <f t="shared" si="47"/>
        <v>0.18327597052861225</v>
      </c>
      <c r="BL31" s="97">
        <f t="shared" si="48"/>
        <v>0.21075724072173729</v>
      </c>
      <c r="BM31" s="97">
        <f t="shared" si="49"/>
        <v>0.19499392809887031</v>
      </c>
      <c r="BN31" s="97">
        <f t="shared" si="50"/>
        <v>0.21072387512937402</v>
      </c>
      <c r="BO31" s="97">
        <f t="shared" si="51"/>
        <v>0.21004986438683773</v>
      </c>
    </row>
    <row r="32" spans="1:67">
      <c r="A32" s="58">
        <v>27</v>
      </c>
      <c r="B32" s="58">
        <f t="shared" si="0"/>
        <v>3.7086016557148771E-2</v>
      </c>
      <c r="C32" s="2">
        <f>'Proportional HSE Data'!C26</f>
        <v>3.9215686274509803E-2</v>
      </c>
      <c r="D32" s="58">
        <f t="shared" si="1"/>
        <v>0.10618017514538156</v>
      </c>
      <c r="E32" s="2">
        <f>'Absolute HSE Data'!E32/(SUM('Absolute HSE Data'!$C32:$G32))</f>
        <v>0.14285714285714285</v>
      </c>
      <c r="H32" s="2">
        <f t="shared" si="2"/>
        <v>3.9215686274509803E-2</v>
      </c>
      <c r="I32" s="58">
        <f t="shared" si="3"/>
        <v>3.1716560380073353E-2</v>
      </c>
      <c r="J32" s="58">
        <f t="shared" si="4"/>
        <v>3.7086016557148771E-2</v>
      </c>
      <c r="K32" s="97">
        <f t="shared" si="5"/>
        <v>3.351197405623061E-2</v>
      </c>
      <c r="L32" s="97">
        <f t="shared" si="6"/>
        <v>3.5837049175716638E-2</v>
      </c>
      <c r="M32" s="97">
        <f t="shared" si="7"/>
        <v>3.5192987951081993E-2</v>
      </c>
      <c r="N32" s="2">
        <f>'Proportional HSE Data'!D26</f>
        <v>5.8823529411764705E-2</v>
      </c>
      <c r="O32" s="58">
        <f t="shared" si="52"/>
        <v>0.17589558314084253</v>
      </c>
      <c r="P32" s="58">
        <f t="shared" si="8"/>
        <v>0.13260063876674116</v>
      </c>
      <c r="Q32" s="97">
        <f t="shared" si="9"/>
        <v>8.5655811517918373E-2</v>
      </c>
      <c r="R32" s="97">
        <f t="shared" si="10"/>
        <v>0.1012410190850922</v>
      </c>
      <c r="S32" s="97">
        <f t="shared" si="11"/>
        <v>8.8965389972535502E-2</v>
      </c>
      <c r="T32" s="2">
        <f>'Proportional HSE Data'!E26</f>
        <v>0.11764705882352941</v>
      </c>
      <c r="U32" s="58">
        <f t="shared" si="12"/>
        <v>0.2233766714542483</v>
      </c>
      <c r="V32" s="58">
        <f t="shared" si="13"/>
        <v>0.18729697517564414</v>
      </c>
      <c r="W32" s="97">
        <f t="shared" si="14"/>
        <v>0.14842924640790828</v>
      </c>
      <c r="X32" s="97">
        <f t="shared" si="15"/>
        <v>0.16054191036648177</v>
      </c>
      <c r="Y32" s="97">
        <f t="shared" si="16"/>
        <v>0.15249453544867334</v>
      </c>
      <c r="Z32" s="2">
        <f>'Proportional HSE Data'!F26</f>
        <v>0.21568627450980393</v>
      </c>
      <c r="AA32" s="58">
        <f t="shared" si="17"/>
        <v>0.24816060374866122</v>
      </c>
      <c r="AB32" s="58">
        <f t="shared" si="18"/>
        <v>0.29725807881454297</v>
      </c>
      <c r="AC32" s="97">
        <f t="shared" si="19"/>
        <v>0.25505761861091775</v>
      </c>
      <c r="AD32" s="97">
        <f t="shared" si="20"/>
        <v>0.2479328661856316</v>
      </c>
      <c r="AE32" s="97">
        <f t="shared" si="21"/>
        <v>0.25746755288303641</v>
      </c>
      <c r="AF32" s="2">
        <f>'Proportional HSE Data'!G26</f>
        <v>0.56862745098039214</v>
      </c>
      <c r="AG32" s="58">
        <f t="shared" si="22"/>
        <v>0.30511763107183965</v>
      </c>
      <c r="AH32" s="58">
        <f t="shared" si="23"/>
        <v>0.41097941597394555</v>
      </c>
      <c r="AI32" s="97">
        <f t="shared" si="24"/>
        <v>0.43883396367299299</v>
      </c>
      <c r="AJ32" s="97">
        <f t="shared" si="25"/>
        <v>0.4567144983259237</v>
      </c>
      <c r="AK32" s="97">
        <f t="shared" si="26"/>
        <v>0.45551844100973848</v>
      </c>
      <c r="AL32" s="2">
        <f>'Proportional HSE Data'!H26</f>
        <v>4.4776119402985072E-2</v>
      </c>
      <c r="AM32" s="58">
        <f t="shared" si="27"/>
        <v>4.0758881634065616E-2</v>
      </c>
      <c r="AN32" s="58">
        <f t="shared" si="28"/>
        <v>4.9358825158447896E-2</v>
      </c>
      <c r="AO32" s="97">
        <f t="shared" si="29"/>
        <v>6.0207119593377892E-2</v>
      </c>
      <c r="AP32" s="97">
        <f t="shared" si="30"/>
        <v>7.3649947335756069E-2</v>
      </c>
      <c r="AQ32" s="97">
        <f t="shared" si="31"/>
        <v>7.4870914859813328E-2</v>
      </c>
      <c r="AR32" s="2">
        <f>'Proportional HSE Data'!I26</f>
        <v>0.16417910447761194</v>
      </c>
      <c r="AS32" s="58">
        <f t="shared" si="32"/>
        <v>0.2317329078025471</v>
      </c>
      <c r="AT32" s="58">
        <f t="shared" si="33"/>
        <v>0.20945737810036208</v>
      </c>
      <c r="AU32" s="97">
        <f t="shared" si="34"/>
        <v>0.17181228828231423</v>
      </c>
      <c r="AV32" s="97">
        <f t="shared" si="35"/>
        <v>0.21674364460787024</v>
      </c>
      <c r="AW32" s="97">
        <f t="shared" si="36"/>
        <v>0.212557949354123</v>
      </c>
      <c r="AX32" s="2">
        <f>'Proportional HSE Data'!J26</f>
        <v>0.19402985074626866</v>
      </c>
      <c r="AY32" s="58">
        <f t="shared" si="37"/>
        <v>0.29081607188264935</v>
      </c>
      <c r="AZ32" s="97">
        <f t="shared" si="38"/>
        <v>0.29064885236449461</v>
      </c>
      <c r="BA32" s="97">
        <f t="shared" si="39"/>
        <v>0.23037104037304945</v>
      </c>
      <c r="BB32" s="97">
        <f t="shared" si="40"/>
        <v>0.23364663253257301</v>
      </c>
      <c r="BC32" s="97">
        <f t="shared" si="41"/>
        <v>0.23131926618243984</v>
      </c>
      <c r="BD32" s="2">
        <f>'Proportional HSE Data'!K26</f>
        <v>0.28358208955223879</v>
      </c>
      <c r="BE32" s="58">
        <f t="shared" si="42"/>
        <v>0.24290914160014751</v>
      </c>
      <c r="BF32" s="97">
        <f t="shared" si="43"/>
        <v>0.28621261380755914</v>
      </c>
      <c r="BG32" s="97">
        <f t="shared" si="44"/>
        <v>0.2483650738165207</v>
      </c>
      <c r="BH32" s="97">
        <f t="shared" si="45"/>
        <v>0.23502259212058804</v>
      </c>
      <c r="BI32" s="97">
        <f t="shared" si="46"/>
        <v>0.23675550156474112</v>
      </c>
      <c r="BJ32" s="2">
        <f>'Proportional HSE Data'!L26</f>
        <v>0.31343283582089554</v>
      </c>
      <c r="BK32" s="58">
        <f t="shared" si="47"/>
        <v>0.18194027105649985</v>
      </c>
      <c r="BL32" s="97">
        <f t="shared" si="48"/>
        <v>0.2216913273445974</v>
      </c>
      <c r="BM32" s="97">
        <f t="shared" si="49"/>
        <v>0.20518804511724498</v>
      </c>
      <c r="BN32" s="97">
        <f t="shared" si="50"/>
        <v>0.21816461001232385</v>
      </c>
      <c r="BO32" s="97">
        <f t="shared" si="51"/>
        <v>0.21701524071547856</v>
      </c>
    </row>
    <row r="33" spans="1:67">
      <c r="A33" s="58">
        <v>28</v>
      </c>
      <c r="B33" s="58">
        <f t="shared" si="0"/>
        <v>3.7594743008685545E-2</v>
      </c>
      <c r="C33" s="2">
        <f>'Proportional HSE Data'!C27</f>
        <v>2.564102564102564E-2</v>
      </c>
      <c r="D33" s="58">
        <f t="shared" si="1"/>
        <v>0.10057883125100164</v>
      </c>
      <c r="E33" s="2">
        <f>'Absolute HSE Data'!E33/(SUM('Absolute HSE Data'!$C33:$G33))</f>
        <v>0.15686274509803921</v>
      </c>
      <c r="H33" s="2">
        <f t="shared" si="2"/>
        <v>2.564102564102564E-2</v>
      </c>
      <c r="I33" s="58">
        <f t="shared" si="3"/>
        <v>3.3473695276259277E-2</v>
      </c>
      <c r="J33" s="58">
        <f t="shared" si="4"/>
        <v>3.7594743008685545E-2</v>
      </c>
      <c r="K33" s="97">
        <f t="shared" si="5"/>
        <v>3.3915256472497823E-2</v>
      </c>
      <c r="L33" s="97">
        <f t="shared" si="6"/>
        <v>3.6078552155169905E-2</v>
      </c>
      <c r="M33" s="97">
        <f t="shared" si="7"/>
        <v>3.4222446652952446E-2</v>
      </c>
      <c r="N33" s="2">
        <f>'Proportional HSE Data'!D27</f>
        <v>7.6923076923076927E-2</v>
      </c>
      <c r="O33" s="58">
        <f t="shared" si="52"/>
        <v>0.17662908744726988</v>
      </c>
      <c r="P33" s="58">
        <f t="shared" si="8"/>
        <v>0.12889238401317962</v>
      </c>
      <c r="Q33" s="97">
        <f t="shared" si="9"/>
        <v>8.3305140453011906E-2</v>
      </c>
      <c r="R33" s="97">
        <f t="shared" si="10"/>
        <v>9.5153391425675526E-2</v>
      </c>
      <c r="S33" s="97">
        <f t="shared" si="11"/>
        <v>8.2056153355571357E-2</v>
      </c>
      <c r="T33" s="2">
        <f>'Proportional HSE Data'!E27</f>
        <v>7.6923076923076927E-2</v>
      </c>
      <c r="U33" s="58">
        <f t="shared" si="12"/>
        <v>0.22058074141862108</v>
      </c>
      <c r="V33" s="58">
        <f t="shared" si="13"/>
        <v>0.18195074948694354</v>
      </c>
      <c r="W33" s="97">
        <f t="shared" si="14"/>
        <v>0.1444585658399388</v>
      </c>
      <c r="X33" s="97">
        <f t="shared" si="15"/>
        <v>0.15223974624669309</v>
      </c>
      <c r="Y33" s="97">
        <f t="shared" si="16"/>
        <v>0.1436536204156634</v>
      </c>
      <c r="Z33" s="2">
        <f>'Proportional HSE Data'!F27</f>
        <v>0.30769230769230771</v>
      </c>
      <c r="AA33" s="58">
        <f t="shared" si="17"/>
        <v>0.24639606189667967</v>
      </c>
      <c r="AB33" s="58">
        <f t="shared" si="18"/>
        <v>0.30161284238126485</v>
      </c>
      <c r="AC33" s="97">
        <f t="shared" si="19"/>
        <v>0.25994300654972935</v>
      </c>
      <c r="AD33" s="97">
        <f t="shared" si="20"/>
        <v>0.25450482641616456</v>
      </c>
      <c r="AE33" s="97">
        <f t="shared" si="21"/>
        <v>0.26594757353160658</v>
      </c>
      <c r="AF33" s="2">
        <f>'Proportional HSE Data'!G27</f>
        <v>0.51282051282051277</v>
      </c>
      <c r="AG33" s="58">
        <f t="shared" si="22"/>
        <v>0.30346112354515448</v>
      </c>
      <c r="AH33" s="58">
        <f t="shared" si="23"/>
        <v>0.42647709838166925</v>
      </c>
      <c r="AI33" s="97">
        <f t="shared" si="24"/>
        <v>0.45437377982199245</v>
      </c>
      <c r="AJ33" s="97">
        <f t="shared" si="25"/>
        <v>0.46894417102335062</v>
      </c>
      <c r="AK33" s="97">
        <f t="shared" si="26"/>
        <v>0.46733826081660401</v>
      </c>
      <c r="AL33" s="2">
        <f>'Proportional HSE Data'!H27</f>
        <v>4.6875E-2</v>
      </c>
      <c r="AM33" s="58">
        <f t="shared" si="27"/>
        <v>4.3039335956122658E-2</v>
      </c>
      <c r="AN33" s="58">
        <f t="shared" si="28"/>
        <v>4.9754682520237757E-2</v>
      </c>
      <c r="AO33" s="97">
        <f t="shared" si="29"/>
        <v>6.0949797960399836E-2</v>
      </c>
      <c r="AP33" s="97">
        <f t="shared" si="30"/>
        <v>7.3302274755188523E-2</v>
      </c>
      <c r="AQ33" s="97">
        <f t="shared" si="31"/>
        <v>7.3247058142036026E-2</v>
      </c>
      <c r="AR33" s="2">
        <f>'Proportional HSE Data'!I27</f>
        <v>0.1875</v>
      </c>
      <c r="AS33" s="58">
        <f t="shared" si="32"/>
        <v>0.23183048410128237</v>
      </c>
      <c r="AT33" s="58">
        <f t="shared" si="33"/>
        <v>0.20580400369601726</v>
      </c>
      <c r="AU33" s="97">
        <f t="shared" si="34"/>
        <v>0.16872708928741417</v>
      </c>
      <c r="AV33" s="97">
        <f t="shared" si="35"/>
        <v>0.20437484189188915</v>
      </c>
      <c r="AW33" s="97">
        <f t="shared" si="36"/>
        <v>0.19940888018499184</v>
      </c>
      <c r="AX33" s="2">
        <f>'Proportional HSE Data'!J27</f>
        <v>0.265625</v>
      </c>
      <c r="AY33" s="58">
        <f t="shared" si="37"/>
        <v>0.2870734077000523</v>
      </c>
      <c r="AZ33" s="97">
        <f t="shared" si="38"/>
        <v>0.28688573222733205</v>
      </c>
      <c r="BA33" s="97">
        <f t="shared" si="39"/>
        <v>0.22802249933572738</v>
      </c>
      <c r="BB33" s="97">
        <f t="shared" si="40"/>
        <v>0.23049385363547148</v>
      </c>
      <c r="BC33" s="97">
        <f t="shared" si="41"/>
        <v>0.22767815050996454</v>
      </c>
      <c r="BD33" s="2">
        <f>'Proportional HSE Data'!K27</f>
        <v>0.28125</v>
      </c>
      <c r="BE33" s="58">
        <f t="shared" si="42"/>
        <v>0.24077483341330905</v>
      </c>
      <c r="BF33" s="97">
        <f t="shared" si="43"/>
        <v>0.29200349207799842</v>
      </c>
      <c r="BG33" s="97">
        <f t="shared" si="44"/>
        <v>0.25441893664399789</v>
      </c>
      <c r="BH33" s="97">
        <f t="shared" si="45"/>
        <v>0.24385184517471717</v>
      </c>
      <c r="BI33" s="97">
        <f t="shared" si="46"/>
        <v>0.24622190062100757</v>
      </c>
      <c r="BJ33" s="2">
        <f>'Proportional HSE Data'!L27</f>
        <v>0.21875</v>
      </c>
      <c r="BK33" s="58">
        <f t="shared" si="47"/>
        <v>0.18061215334645322</v>
      </c>
      <c r="BL33" s="97">
        <f t="shared" si="48"/>
        <v>0.23217497235698945</v>
      </c>
      <c r="BM33" s="97">
        <f t="shared" si="49"/>
        <v>0.21521757847784131</v>
      </c>
      <c r="BN33" s="97">
        <f t="shared" si="50"/>
        <v>0.22513712800081315</v>
      </c>
      <c r="BO33" s="97">
        <f t="shared" si="51"/>
        <v>0.22358671166526708</v>
      </c>
    </row>
    <row r="34" spans="1:67">
      <c r="A34" s="58">
        <v>29</v>
      </c>
      <c r="B34" s="58">
        <f t="shared" si="0"/>
        <v>3.8173346649883887E-2</v>
      </c>
      <c r="C34" s="2">
        <f>'Proportional HSE Data'!C28</f>
        <v>0.04</v>
      </c>
      <c r="D34" s="58">
        <f t="shared" si="1"/>
        <v>9.5693290239241224E-2</v>
      </c>
      <c r="E34" s="2">
        <f>'Absolute HSE Data'!E34/(SUM('Absolute HSE Data'!$C34:$G34))</f>
        <v>3.8461538461538464E-2</v>
      </c>
      <c r="H34" s="2">
        <f t="shared" si="2"/>
        <v>0.04</v>
      </c>
      <c r="I34" s="58">
        <f t="shared" si="3"/>
        <v>3.5324626123765489E-2</v>
      </c>
      <c r="J34" s="58">
        <f t="shared" si="4"/>
        <v>3.8173346649883887E-2</v>
      </c>
      <c r="K34" s="97">
        <f t="shared" si="5"/>
        <v>3.440417243349194E-2</v>
      </c>
      <c r="L34" s="97">
        <f t="shared" si="6"/>
        <v>3.6392783335987597E-2</v>
      </c>
      <c r="M34" s="97">
        <f t="shared" si="7"/>
        <v>3.3414978069882313E-2</v>
      </c>
      <c r="N34" s="2">
        <f>'Proportional HSE Data'!D28</f>
        <v>0.06</v>
      </c>
      <c r="O34" s="58">
        <f t="shared" si="52"/>
        <v>0.17736499223040267</v>
      </c>
      <c r="P34" s="58">
        <f t="shared" si="8"/>
        <v>0.12552170307123142</v>
      </c>
      <c r="Q34" s="97">
        <f t="shared" si="9"/>
        <v>8.140715607878414E-2</v>
      </c>
      <c r="R34" s="97">
        <f t="shared" si="10"/>
        <v>8.9745323866029778E-2</v>
      </c>
      <c r="S34" s="97">
        <f t="shared" si="11"/>
        <v>7.6109282897518685E-2</v>
      </c>
      <c r="T34" s="2">
        <f>'Proportional HSE Data'!E28</f>
        <v>0.22</v>
      </c>
      <c r="U34" s="58">
        <f t="shared" si="12"/>
        <v>0.21780999227521469</v>
      </c>
      <c r="V34" s="58">
        <f t="shared" si="13"/>
        <v>0.17692015265264768</v>
      </c>
      <c r="W34" s="97">
        <f t="shared" si="14"/>
        <v>0.14097784050672038</v>
      </c>
      <c r="X34" s="97">
        <f t="shared" si="15"/>
        <v>0.14465393336488783</v>
      </c>
      <c r="Y34" s="97">
        <f t="shared" si="16"/>
        <v>0.13574376872865149</v>
      </c>
      <c r="Z34" s="2">
        <f>'Proportional HSE Data'!F28</f>
        <v>0.2</v>
      </c>
      <c r="AA34" s="58">
        <f t="shared" si="17"/>
        <v>0.24463998422200881</v>
      </c>
      <c r="AB34" s="58">
        <f t="shared" si="18"/>
        <v>0.30554200774474466</v>
      </c>
      <c r="AC34" s="97">
        <f t="shared" si="19"/>
        <v>0.26482892027877442</v>
      </c>
      <c r="AD34" s="97">
        <f t="shared" si="20"/>
        <v>0.26113421375309337</v>
      </c>
      <c r="AE34" s="97">
        <f t="shared" si="21"/>
        <v>0.27422050461818626</v>
      </c>
      <c r="AF34" s="2">
        <f>'Proportional HSE Data'!G28</f>
        <v>0.48</v>
      </c>
      <c r="AG34" s="58">
        <f t="shared" si="22"/>
        <v>0.30180970324497314</v>
      </c>
      <c r="AH34" s="58">
        <f t="shared" si="23"/>
        <v>0.44083666233706337</v>
      </c>
      <c r="AI34" s="97">
        <f t="shared" si="24"/>
        <v>0.46835114500429237</v>
      </c>
      <c r="AJ34" s="97">
        <f t="shared" si="25"/>
        <v>0.47943076989942079</v>
      </c>
      <c r="AK34" s="97">
        <f t="shared" si="26"/>
        <v>0.47746485677314515</v>
      </c>
      <c r="AL34" s="2">
        <f>'Proportional HSE Data'!H28</f>
        <v>6.25E-2</v>
      </c>
      <c r="AM34" s="58">
        <f t="shared" si="27"/>
        <v>4.544133714247206E-2</v>
      </c>
      <c r="AN34" s="58">
        <f t="shared" si="28"/>
        <v>5.0247725722982979E-2</v>
      </c>
      <c r="AO34" s="97">
        <f t="shared" si="29"/>
        <v>6.1715684896428584E-2</v>
      </c>
      <c r="AP34" s="97">
        <f t="shared" si="30"/>
        <v>7.285729430073333E-2</v>
      </c>
      <c r="AQ34" s="97">
        <f t="shared" si="31"/>
        <v>7.1618537258313325E-2</v>
      </c>
      <c r="AR34" s="2">
        <f>'Proportional HSE Data'!I28</f>
        <v>0.265625</v>
      </c>
      <c r="AS34" s="58">
        <f t="shared" si="32"/>
        <v>0.2319280890832518</v>
      </c>
      <c r="AT34" s="58">
        <f t="shared" si="33"/>
        <v>0.20240516291539459</v>
      </c>
      <c r="AU34" s="97">
        <f t="shared" si="34"/>
        <v>0.16611340474193959</v>
      </c>
      <c r="AV34" s="97">
        <f t="shared" si="35"/>
        <v>0.19274409470965001</v>
      </c>
      <c r="AW34" s="97">
        <f t="shared" si="36"/>
        <v>0.18720108463554269</v>
      </c>
      <c r="AX34" s="2">
        <f>'Proportional HSE Data'!J28</f>
        <v>0.234375</v>
      </c>
      <c r="AY34" s="58">
        <f t="shared" si="37"/>
        <v>0.28335966461944878</v>
      </c>
      <c r="AZ34" s="97">
        <f t="shared" si="38"/>
        <v>0.28315331890049789</v>
      </c>
      <c r="BA34" s="97">
        <f t="shared" si="39"/>
        <v>0.22614658047370242</v>
      </c>
      <c r="BB34" s="97">
        <f t="shared" si="40"/>
        <v>0.22781822323208617</v>
      </c>
      <c r="BC34" s="97">
        <f t="shared" si="41"/>
        <v>0.22461137405210088</v>
      </c>
      <c r="BD34" s="2">
        <f>'Proportional HSE Data'!K28</f>
        <v>0.203125</v>
      </c>
      <c r="BE34" s="58">
        <f t="shared" si="42"/>
        <v>0.23865336681646404</v>
      </c>
      <c r="BF34" s="97">
        <f t="shared" si="43"/>
        <v>0.29729024975879154</v>
      </c>
      <c r="BG34" s="97">
        <f t="shared" si="44"/>
        <v>0.26042056725061841</v>
      </c>
      <c r="BH34" s="97">
        <f t="shared" si="45"/>
        <v>0.25277574128245317</v>
      </c>
      <c r="BI34" s="97">
        <f t="shared" si="46"/>
        <v>0.25573049008091914</v>
      </c>
      <c r="BJ34" s="2">
        <f>'Proportional HSE Data'!L28</f>
        <v>0.234375</v>
      </c>
      <c r="BK34" s="58">
        <f t="shared" si="47"/>
        <v>0.17929160575214939</v>
      </c>
      <c r="BL34" s="97">
        <f t="shared" si="48"/>
        <v>0.24212447567798112</v>
      </c>
      <c r="BM34" s="97">
        <f t="shared" si="49"/>
        <v>0.22500657873984753</v>
      </c>
      <c r="BN34" s="97">
        <f t="shared" si="50"/>
        <v>0.23165145890880931</v>
      </c>
      <c r="BO34" s="97">
        <f t="shared" si="51"/>
        <v>0.22978894712111195</v>
      </c>
    </row>
    <row r="35" spans="1:67">
      <c r="A35" s="58">
        <v>30</v>
      </c>
      <c r="B35" s="58">
        <f t="shared" si="0"/>
        <v>3.8824706137282304E-2</v>
      </c>
      <c r="C35" s="2">
        <f>'Proportional HSE Data'!C29</f>
        <v>2.3255813953488372E-2</v>
      </c>
      <c r="D35" s="58">
        <f t="shared" si="1"/>
        <v>9.1486261203613292E-2</v>
      </c>
      <c r="E35" s="2">
        <f>'Absolute HSE Data'!E35/(SUM('Absolute HSE Data'!$C35:$G35))</f>
        <v>0.21428571428571427</v>
      </c>
      <c r="H35" s="2">
        <f t="shared" si="2"/>
        <v>2.3255813953488372E-2</v>
      </c>
      <c r="I35" s="58">
        <f t="shared" si="3"/>
        <v>3.727395733805066E-2</v>
      </c>
      <c r="J35" s="58">
        <f t="shared" si="4"/>
        <v>3.8824706137282304E-2</v>
      </c>
      <c r="K35" s="97">
        <f t="shared" si="5"/>
        <v>3.4980990997530895E-2</v>
      </c>
      <c r="L35" s="97">
        <f t="shared" si="6"/>
        <v>3.6783281385547914E-2</v>
      </c>
      <c r="M35" s="97">
        <f t="shared" si="7"/>
        <v>3.2775320722462059E-2</v>
      </c>
      <c r="N35" s="2">
        <f>'Proportional HSE Data'!D29</f>
        <v>2.3255813953488372E-2</v>
      </c>
      <c r="O35" s="58">
        <f t="shared" si="52"/>
        <v>0.17810329985641388</v>
      </c>
      <c r="P35" s="58">
        <f t="shared" si="8"/>
        <v>0.12247044501236025</v>
      </c>
      <c r="Q35" s="97">
        <f t="shared" si="9"/>
        <v>7.9923786171018793E-2</v>
      </c>
      <c r="R35" s="97">
        <f t="shared" si="10"/>
        <v>8.4972907790598767E-2</v>
      </c>
      <c r="S35" s="97">
        <f t="shared" si="11"/>
        <v>7.103317541581107E-2</v>
      </c>
      <c r="T35" s="2">
        <f>'Proportional HSE Data'!E29</f>
        <v>0.16279069767441862</v>
      </c>
      <c r="U35" s="58">
        <f t="shared" si="12"/>
        <v>0.21506444356030402</v>
      </c>
      <c r="V35" s="58">
        <f t="shared" si="13"/>
        <v>0.17219145978548778</v>
      </c>
      <c r="W35" s="97">
        <f t="shared" si="14"/>
        <v>0.13794735678600439</v>
      </c>
      <c r="X35" s="97">
        <f t="shared" si="15"/>
        <v>0.13776332753911799</v>
      </c>
      <c r="Y35" s="97">
        <f t="shared" si="16"/>
        <v>0.12871976359487899</v>
      </c>
      <c r="Z35" s="2">
        <f>'Proportional HSE Data'!F29</f>
        <v>0.30232558139534882</v>
      </c>
      <c r="AA35" s="58">
        <f t="shared" si="17"/>
        <v>0.24289238831167048</v>
      </c>
      <c r="AB35" s="58">
        <f t="shared" si="18"/>
        <v>0.30903513498727836</v>
      </c>
      <c r="AC35" s="97">
        <f t="shared" si="19"/>
        <v>0.26968506630945122</v>
      </c>
      <c r="AD35" s="97">
        <f t="shared" si="20"/>
        <v>0.26776270024407334</v>
      </c>
      <c r="AE35" s="97">
        <f t="shared" si="21"/>
        <v>0.28219354623965853</v>
      </c>
      <c r="AF35" s="2">
        <f>'Proportional HSE Data'!G29</f>
        <v>0.48837209302325579</v>
      </c>
      <c r="AG35" s="58">
        <f t="shared" si="22"/>
        <v>0.30016339709636547</v>
      </c>
      <c r="AH35" s="58">
        <f t="shared" si="23"/>
        <v>0.45400490258072845</v>
      </c>
      <c r="AI35" s="97">
        <f t="shared" si="24"/>
        <v>0.48074852176636629</v>
      </c>
      <c r="AJ35" s="97">
        <f t="shared" si="25"/>
        <v>0.48824966388188196</v>
      </c>
      <c r="AK35" s="97">
        <f t="shared" si="26"/>
        <v>0.48597842734101804</v>
      </c>
      <c r="AL35" s="2">
        <f>'Proportional HSE Data'!H29</f>
        <v>9.2307692307692313E-2</v>
      </c>
      <c r="AM35" s="58">
        <f t="shared" si="27"/>
        <v>4.7970672770362703E-2</v>
      </c>
      <c r="AN35" s="58">
        <f t="shared" si="28"/>
        <v>5.0840624263180041E-2</v>
      </c>
      <c r="AO35" s="97">
        <f t="shared" si="29"/>
        <v>6.2510266476486734E-2</v>
      </c>
      <c r="AP35" s="97">
        <f t="shared" si="30"/>
        <v>7.234510430652627E-2</v>
      </c>
      <c r="AQ35" s="97">
        <f t="shared" si="31"/>
        <v>7.0031928132117782E-2</v>
      </c>
      <c r="AR35" s="2">
        <f>'Proportional HSE Data'!I29</f>
        <v>0.2</v>
      </c>
      <c r="AS35" s="58">
        <f t="shared" si="32"/>
        <v>0.2320257227464427</v>
      </c>
      <c r="AT35" s="58">
        <f t="shared" si="33"/>
        <v>0.19925307466614225</v>
      </c>
      <c r="AU35" s="97">
        <f t="shared" si="34"/>
        <v>0.16394140814490349</v>
      </c>
      <c r="AV35" s="97">
        <f t="shared" si="35"/>
        <v>0.18191197866175488</v>
      </c>
      <c r="AW35" s="97">
        <f t="shared" si="36"/>
        <v>0.17598079020166546</v>
      </c>
      <c r="AX35" s="2">
        <f>'Proportional HSE Data'!J29</f>
        <v>0.2153846153846154</v>
      </c>
      <c r="AY35" s="58">
        <f t="shared" si="37"/>
        <v>0.27967511771544429</v>
      </c>
      <c r="AZ35" s="97">
        <f t="shared" si="38"/>
        <v>0.2794518572403269</v>
      </c>
      <c r="BA35" s="97">
        <f t="shared" si="39"/>
        <v>0.22470612737614312</v>
      </c>
      <c r="BB35" s="97">
        <f t="shared" si="40"/>
        <v>0.22559004484559003</v>
      </c>
      <c r="BC35" s="97">
        <f t="shared" si="41"/>
        <v>0.22209047184680791</v>
      </c>
      <c r="BD35" s="2">
        <f>'Proportional HSE Data'!K29</f>
        <v>0.24615384615384617</v>
      </c>
      <c r="BE35" s="58">
        <f t="shared" si="42"/>
        <v>0.23654476868986019</v>
      </c>
      <c r="BF35" s="97">
        <f t="shared" si="43"/>
        <v>0.30205419532974531</v>
      </c>
      <c r="BG35" s="97">
        <f t="shared" si="44"/>
        <v>0.26633316446100408</v>
      </c>
      <c r="BH35" s="97">
        <f t="shared" si="45"/>
        <v>0.26170626721109197</v>
      </c>
      <c r="BI35" s="97">
        <f t="shared" si="46"/>
        <v>0.2651802592752876</v>
      </c>
      <c r="BJ35" s="2">
        <f>'Proportional HSE Data'!L29</f>
        <v>0.24615384615384617</v>
      </c>
      <c r="BK35" s="58">
        <f t="shared" si="47"/>
        <v>0.17797861615690749</v>
      </c>
      <c r="BL35" s="97">
        <f t="shared" si="48"/>
        <v>0.25146258089154827</v>
      </c>
      <c r="BM35" s="97">
        <f t="shared" si="49"/>
        <v>0.23447893109664578</v>
      </c>
      <c r="BN35" s="97">
        <f t="shared" si="50"/>
        <v>0.23771971582090934</v>
      </c>
      <c r="BO35" s="97">
        <f t="shared" si="51"/>
        <v>0.23564516313055311</v>
      </c>
    </row>
    <row r="36" spans="1:67">
      <c r="A36" s="58">
        <v>31</v>
      </c>
      <c r="B36" s="58">
        <f t="shared" si="0"/>
        <v>3.9552086628558497E-2</v>
      </c>
      <c r="C36" s="2">
        <f>'Proportional HSE Data'!C30</f>
        <v>2.0408163265306121E-2</v>
      </c>
      <c r="D36" s="58">
        <f t="shared" si="1"/>
        <v>8.7923399752054085E-2</v>
      </c>
      <c r="E36" s="2">
        <f>'Absolute HSE Data'!E36/(SUM('Absolute HSE Data'!$C36:$G36))</f>
        <v>0.12727272727272726</v>
      </c>
      <c r="H36" s="2">
        <f t="shared" si="2"/>
        <v>2.0408163265306121E-2</v>
      </c>
      <c r="I36" s="58">
        <f t="shared" si="3"/>
        <v>3.9326473897500276E-2</v>
      </c>
      <c r="J36" s="58">
        <f t="shared" si="4"/>
        <v>3.9552086628558497E-2</v>
      </c>
      <c r="K36" s="97">
        <f t="shared" si="5"/>
        <v>3.5648551032596801E-2</v>
      </c>
      <c r="L36" s="97">
        <f t="shared" si="6"/>
        <v>3.7253965256865744E-2</v>
      </c>
      <c r="M36" s="97">
        <f t="shared" si="7"/>
        <v>3.2307000068750799E-2</v>
      </c>
      <c r="N36" s="2">
        <f>'Proportional HSE Data'!D30</f>
        <v>0</v>
      </c>
      <c r="O36" s="58">
        <f t="shared" si="52"/>
        <v>0.17884401264542896</v>
      </c>
      <c r="P36" s="58">
        <f t="shared" si="8"/>
        <v>0.11972214524490368</v>
      </c>
      <c r="Q36" s="97">
        <f t="shared" si="9"/>
        <v>7.8823476885419574E-2</v>
      </c>
      <c r="R36" s="97">
        <f t="shared" si="10"/>
        <v>8.079381051592327E-2</v>
      </c>
      <c r="S36" s="97">
        <f t="shared" si="11"/>
        <v>6.6742806181825723E-2</v>
      </c>
      <c r="T36" s="2">
        <f>'Proportional HSE Data'!E30</f>
        <v>0.12244897959183673</v>
      </c>
      <c r="U36" s="58">
        <f t="shared" si="12"/>
        <v>0.21234410791206842</v>
      </c>
      <c r="V36" s="58">
        <f t="shared" si="13"/>
        <v>0.16775153579915841</v>
      </c>
      <c r="W36" s="97">
        <f t="shared" si="14"/>
        <v>0.13533162549360941</v>
      </c>
      <c r="X36" s="97">
        <f t="shared" si="15"/>
        <v>0.13154267549647125</v>
      </c>
      <c r="Y36" s="97">
        <f t="shared" si="16"/>
        <v>0.12253245809984072</v>
      </c>
      <c r="Z36" s="2">
        <f>'Proportional HSE Data'!F30</f>
        <v>0.32653061224489793</v>
      </c>
      <c r="AA36" s="58">
        <f t="shared" si="17"/>
        <v>0.24115329082463666</v>
      </c>
      <c r="AB36" s="58">
        <f t="shared" si="18"/>
        <v>0.31208317455123313</v>
      </c>
      <c r="AC36" s="97">
        <f t="shared" si="19"/>
        <v>0.27447992842666058</v>
      </c>
      <c r="AD36" s="97">
        <f t="shared" si="20"/>
        <v>0.27433048171052254</v>
      </c>
      <c r="AE36" s="97">
        <f t="shared" si="21"/>
        <v>0.28978016999733086</v>
      </c>
      <c r="AF36" s="2">
        <f>'Proportional HSE Data'!G30</f>
        <v>0.53061224489795922</v>
      </c>
      <c r="AG36" s="58">
        <f t="shared" si="22"/>
        <v>0.29852223154573893</v>
      </c>
      <c r="AH36" s="58">
        <f t="shared" si="23"/>
        <v>0.46594192147459035</v>
      </c>
      <c r="AI36" s="97">
        <f t="shared" si="24"/>
        <v>0.49156407559147175</v>
      </c>
      <c r="AJ36" s="97">
        <f t="shared" si="25"/>
        <v>0.49548095755500526</v>
      </c>
      <c r="AK36" s="97">
        <f t="shared" si="26"/>
        <v>0.49296154134550335</v>
      </c>
      <c r="AL36" s="2">
        <f>'Proportional HSE Data'!H30</f>
        <v>5.434782608695652E-2</v>
      </c>
      <c r="AM36" s="58">
        <f t="shared" si="27"/>
        <v>5.0633327308927834E-2</v>
      </c>
      <c r="AN36" s="58">
        <f t="shared" si="28"/>
        <v>5.1536603251505789E-2</v>
      </c>
      <c r="AO36" s="97">
        <f t="shared" si="29"/>
        <v>6.3339288962219298E-2</v>
      </c>
      <c r="AP36" s="97">
        <f t="shared" si="30"/>
        <v>7.1794204037961565E-2</v>
      </c>
      <c r="AQ36" s="97">
        <f t="shared" si="31"/>
        <v>6.8526338874323273E-2</v>
      </c>
      <c r="AR36" s="2">
        <f>'Proportional HSE Data'!I30</f>
        <v>0.21739130434782608</v>
      </c>
      <c r="AS36" s="58">
        <f t="shared" si="32"/>
        <v>0.23212338508883254</v>
      </c>
      <c r="AT36" s="58">
        <f t="shared" si="33"/>
        <v>0.19634043296217873</v>
      </c>
      <c r="AU36" s="97">
        <f t="shared" si="34"/>
        <v>0.16218450449738042</v>
      </c>
      <c r="AV36" s="97">
        <f t="shared" si="35"/>
        <v>0.17191603745331036</v>
      </c>
      <c r="AW36" s="97">
        <f t="shared" si="36"/>
        <v>0.16576728546735539</v>
      </c>
      <c r="AX36" s="2">
        <f>'Proportional HSE Data'!J30</f>
        <v>0.28260869565217389</v>
      </c>
      <c r="AY36" s="58">
        <f t="shared" si="37"/>
        <v>0.27602002814345017</v>
      </c>
      <c r="AZ36" s="97">
        <f t="shared" si="38"/>
        <v>0.27578157727756819</v>
      </c>
      <c r="BA36" s="97">
        <f t="shared" si="39"/>
        <v>0.22366629037408697</v>
      </c>
      <c r="BB36" s="97">
        <f t="shared" si="40"/>
        <v>0.22378118687299031</v>
      </c>
      <c r="BC36" s="97">
        <f t="shared" si="41"/>
        <v>0.22008747536172882</v>
      </c>
      <c r="BD36" s="2">
        <f>'Proportional HSE Data'!K30</f>
        <v>0.30434782608695654</v>
      </c>
      <c r="BE36" s="58">
        <f t="shared" si="42"/>
        <v>0.23444906385561867</v>
      </c>
      <c r="BF36" s="97">
        <f t="shared" si="43"/>
        <v>0.30627900236520139</v>
      </c>
      <c r="BG36" s="97">
        <f t="shared" si="44"/>
        <v>0.27211850535472354</v>
      </c>
      <c r="BH36" s="97">
        <f t="shared" si="45"/>
        <v>0.27055206163591566</v>
      </c>
      <c r="BI36" s="97">
        <f t="shared" si="46"/>
        <v>0.27446853612267313</v>
      </c>
      <c r="BJ36" s="2">
        <f>'Proportional HSE Data'!L30</f>
        <v>0.14130434782608695</v>
      </c>
      <c r="BK36" s="58">
        <f t="shared" si="47"/>
        <v>0.17667317198058013</v>
      </c>
      <c r="BL36" s="97">
        <f t="shared" si="48"/>
        <v>0.26011902768339973</v>
      </c>
      <c r="BM36" s="97">
        <f t="shared" si="49"/>
        <v>0.24355926281058579</v>
      </c>
      <c r="BN36" s="97">
        <f t="shared" si="50"/>
        <v>0.24335473382243081</v>
      </c>
      <c r="BO36" s="97">
        <f t="shared" si="51"/>
        <v>0.24117582147981065</v>
      </c>
    </row>
    <row r="37" spans="1:67">
      <c r="A37" s="58">
        <v>32</v>
      </c>
      <c r="B37" s="58">
        <f t="shared" si="0"/>
        <v>4.0359164139365487E-2</v>
      </c>
      <c r="C37" s="2">
        <f>'Proportional HSE Data'!C31</f>
        <v>0</v>
      </c>
      <c r="D37" s="58">
        <f t="shared" si="1"/>
        <v>8.497449395528775E-2</v>
      </c>
      <c r="E37" s="2">
        <f>'Absolute HSE Data'!E37/(SUM('Absolute HSE Data'!$C37:$G37))</f>
        <v>0.1111111111111111</v>
      </c>
      <c r="H37" s="2">
        <f t="shared" si="2"/>
        <v>0</v>
      </c>
      <c r="I37" s="58">
        <f t="shared" si="3"/>
        <v>4.1487143161265325E-2</v>
      </c>
      <c r="J37" s="58">
        <f t="shared" si="4"/>
        <v>4.0359164139365487E-2</v>
      </c>
      <c r="K37" s="97">
        <f t="shared" si="5"/>
        <v>3.641027473745246E-2</v>
      </c>
      <c r="L37" s="97">
        <f t="shared" si="6"/>
        <v>3.780918066576288E-2</v>
      </c>
      <c r="M37" s="97">
        <f t="shared" si="7"/>
        <v>3.2013082897536842E-2</v>
      </c>
      <c r="N37" s="2">
        <f>'Proportional HSE Data'!D31</f>
        <v>3.1746031746031744E-2</v>
      </c>
      <c r="O37" s="58">
        <f t="shared" si="52"/>
        <v>0.17958713287113079</v>
      </c>
      <c r="P37" s="58">
        <f t="shared" si="8"/>
        <v>0.11726195790473938</v>
      </c>
      <c r="Q37" s="97">
        <f t="shared" si="9"/>
        <v>7.8080324631243037E-2</v>
      </c>
      <c r="R37" s="97">
        <f t="shared" si="10"/>
        <v>7.7168280540310316E-2</v>
      </c>
      <c r="S37" s="97">
        <f t="shared" si="11"/>
        <v>6.3161513022480173E-2</v>
      </c>
      <c r="T37" s="2">
        <f>'Proportional HSE Data'!E31</f>
        <v>0.1111111111111111</v>
      </c>
      <c r="U37" s="58">
        <f t="shared" si="12"/>
        <v>0.20964899119058306</v>
      </c>
      <c r="V37" s="58">
        <f t="shared" si="13"/>
        <v>0.16358785534776968</v>
      </c>
      <c r="W37" s="97">
        <f t="shared" si="14"/>
        <v>0.13309892744500645</v>
      </c>
      <c r="X37" s="97">
        <f t="shared" si="15"/>
        <v>0.12596418638311249</v>
      </c>
      <c r="Y37" s="97">
        <f t="shared" si="16"/>
        <v>0.11713145297952525</v>
      </c>
      <c r="Z37" s="2">
        <f>'Proportional HSE Data'!F31</f>
        <v>0.42857142857142855</v>
      </c>
      <c r="AA37" s="58">
        <f t="shared" si="17"/>
        <v>0.23942270749821398</v>
      </c>
      <c r="AB37" s="58">
        <f t="shared" si="18"/>
        <v>0.3146784112615556</v>
      </c>
      <c r="AC37" s="97">
        <f t="shared" si="19"/>
        <v>0.27918086890299126</v>
      </c>
      <c r="AD37" s="97">
        <f t="shared" si="20"/>
        <v>0.2807767258968632</v>
      </c>
      <c r="AE37" s="97">
        <f t="shared" si="21"/>
        <v>0.29690124453697181</v>
      </c>
      <c r="AF37" s="2">
        <f>'Proportional HSE Data'!G31</f>
        <v>0.42857142857142855</v>
      </c>
      <c r="AG37" s="58">
        <f t="shared" si="22"/>
        <v>0.29688623256083796</v>
      </c>
      <c r="AH37" s="58">
        <f t="shared" si="23"/>
        <v>0.47661906454442649</v>
      </c>
      <c r="AI37" s="97">
        <f t="shared" si="24"/>
        <v>0.50080769929743152</v>
      </c>
      <c r="AJ37" s="97">
        <f t="shared" si="25"/>
        <v>0.50120587966195862</v>
      </c>
      <c r="AK37" s="97">
        <f t="shared" si="26"/>
        <v>0.49849591261691145</v>
      </c>
      <c r="AL37" s="2">
        <f>'Proportional HSE Data'!H31</f>
        <v>4.2253521126760563E-2</v>
      </c>
      <c r="AM37" s="58">
        <f t="shared" si="27"/>
        <v>5.3435479516656788E-2</v>
      </c>
      <c r="AN37" s="58">
        <f t="shared" si="28"/>
        <v>5.233946883220586E-2</v>
      </c>
      <c r="AO37" s="97">
        <f t="shared" si="29"/>
        <v>6.4208782077277621E-2</v>
      </c>
      <c r="AP37" s="97">
        <f t="shared" si="30"/>
        <v>7.1231337700334282E-2</v>
      </c>
      <c r="AQ37" s="97">
        <f t="shared" si="31"/>
        <v>6.713421775177747E-2</v>
      </c>
      <c r="AR37" s="2">
        <f>'Proportional HSE Data'!I31</f>
        <v>0.15492957746478872</v>
      </c>
      <c r="AS37" s="58">
        <f t="shared" si="32"/>
        <v>0.23222107610838896</v>
      </c>
      <c r="AT37" s="58">
        <f t="shared" si="33"/>
        <v>0.19366041312669974</v>
      </c>
      <c r="AU37" s="97">
        <f t="shared" si="34"/>
        <v>0.16081901447366445</v>
      </c>
      <c r="AV37" s="97">
        <f t="shared" si="35"/>
        <v>0.16277445112850544</v>
      </c>
      <c r="AW37" s="97">
        <f t="shared" si="36"/>
        <v>0.15655852841245121</v>
      </c>
      <c r="AX37" s="2">
        <f>'Proportional HSE Data'!J31</f>
        <v>0.23943661971830985</v>
      </c>
      <c r="AY37" s="58">
        <f t="shared" si="37"/>
        <v>0.27239464320397971</v>
      </c>
      <c r="AZ37" s="97">
        <f t="shared" si="38"/>
        <v>0.27214269433922544</v>
      </c>
      <c r="BA37" s="97">
        <f t="shared" si="39"/>
        <v>0.22299415716716334</v>
      </c>
      <c r="BB37" s="97">
        <f t="shared" si="40"/>
        <v>0.22236487109428843</v>
      </c>
      <c r="BC37" s="97">
        <f t="shared" si="41"/>
        <v>0.21857489998286839</v>
      </c>
      <c r="BD37" s="2">
        <f>'Proportional HSE Data'!K31</f>
        <v>0.323943661971831</v>
      </c>
      <c r="BE37" s="58">
        <f t="shared" si="42"/>
        <v>0.23236627509696026</v>
      </c>
      <c r="BF37" s="97">
        <f t="shared" si="43"/>
        <v>0.30995061268087043</v>
      </c>
      <c r="BG37" s="97">
        <f t="shared" si="44"/>
        <v>0.27773714357850565</v>
      </c>
      <c r="BH37" s="97">
        <f t="shared" si="45"/>
        <v>0.27921957281397625</v>
      </c>
      <c r="BI37" s="97">
        <f t="shared" si="46"/>
        <v>0.28349254659120271</v>
      </c>
      <c r="BJ37" s="2">
        <f>'Proportional HSE Data'!L31</f>
        <v>0.23943661971830985</v>
      </c>
      <c r="BK37" s="58">
        <f t="shared" si="47"/>
        <v>0.17537526018644378</v>
      </c>
      <c r="BL37" s="97">
        <f t="shared" si="48"/>
        <v>0.26803086617357008</v>
      </c>
      <c r="BM37" s="97">
        <f t="shared" si="49"/>
        <v>0.25217377467450391</v>
      </c>
      <c r="BN37" s="97">
        <f t="shared" si="50"/>
        <v>0.24856887216980822</v>
      </c>
      <c r="BO37" s="97">
        <f t="shared" si="51"/>
        <v>0.24639756891958733</v>
      </c>
    </row>
    <row r="38" spans="1:67">
      <c r="A38" s="58">
        <v>33</v>
      </c>
      <c r="B38" s="58">
        <f t="shared" si="0"/>
        <v>4.1250052991014696E-2</v>
      </c>
      <c r="C38" s="2">
        <f>'Proportional HSE Data'!C32</f>
        <v>4.7619047619047616E-2</v>
      </c>
      <c r="D38" s="58">
        <f t="shared" si="1"/>
        <v>8.2614421678251906E-2</v>
      </c>
      <c r="E38" s="2">
        <f>'Absolute HSE Data'!E38/(SUM('Absolute HSE Data'!$C38:$G38))</f>
        <v>3.5087719298245612E-2</v>
      </c>
      <c r="H38" s="2">
        <f t="shared" si="2"/>
        <v>4.7619047619047616E-2</v>
      </c>
      <c r="I38" s="58">
        <f t="shared" si="3"/>
        <v>4.3761115998629516E-2</v>
      </c>
      <c r="J38" s="58">
        <f t="shared" si="4"/>
        <v>4.1250052991014696E-2</v>
      </c>
      <c r="K38" s="97">
        <f t="shared" si="5"/>
        <v>3.7270186049008967E-2</v>
      </c>
      <c r="L38" s="97">
        <f t="shared" si="6"/>
        <v>3.845374927311801E-2</v>
      </c>
      <c r="M38" s="97">
        <f t="shared" si="7"/>
        <v>3.1896795642447726E-2</v>
      </c>
      <c r="N38" s="2">
        <f>'Proportional HSE Data'!D32</f>
        <v>4.7619047619047616E-2</v>
      </c>
      <c r="O38" s="58">
        <f t="shared" si="52"/>
        <v>0.18033266276036475</v>
      </c>
      <c r="P38" s="58">
        <f t="shared" si="8"/>
        <v>0.11507658920634384</v>
      </c>
      <c r="Q38" s="97">
        <f t="shared" si="9"/>
        <v>7.7673337984514909E-2</v>
      </c>
      <c r="R38" s="97">
        <f t="shared" si="10"/>
        <v>7.4059873975837159E-2</v>
      </c>
      <c r="S38" s="97">
        <f t="shared" si="11"/>
        <v>6.0221906815831241E-2</v>
      </c>
      <c r="T38" s="2">
        <f>'Proportional HSE Data'!E32</f>
        <v>0.14285714285714285</v>
      </c>
      <c r="U38" s="58">
        <f t="shared" si="12"/>
        <v>0.20697909259976843</v>
      </c>
      <c r="V38" s="58">
        <f t="shared" si="13"/>
        <v>0.15968851527324396</v>
      </c>
      <c r="W38" s="97">
        <f t="shared" si="14"/>
        <v>0.13122089203321324</v>
      </c>
      <c r="X38" s="97">
        <f t="shared" si="15"/>
        <v>0.1209988547403678</v>
      </c>
      <c r="Y38" s="97">
        <f t="shared" si="16"/>
        <v>0.11246713408346561</v>
      </c>
      <c r="Z38" s="2">
        <f>'Proportional HSE Data'!F32</f>
        <v>0.23809523809523808</v>
      </c>
      <c r="AA38" s="58">
        <f t="shared" si="17"/>
        <v>0.23770065315457567</v>
      </c>
      <c r="AB38" s="58">
        <f t="shared" si="18"/>
        <v>0.31681441115031411</v>
      </c>
      <c r="AC38" s="97">
        <f t="shared" si="19"/>
        <v>0.28375424749447647</v>
      </c>
      <c r="AD38" s="97">
        <f t="shared" si="20"/>
        <v>0.28704007244303265</v>
      </c>
      <c r="AE38" s="97">
        <f t="shared" si="21"/>
        <v>0.30348592351886078</v>
      </c>
      <c r="AF38" s="2">
        <f>'Proportional HSE Data'!G32</f>
        <v>0.52380952380952384</v>
      </c>
      <c r="AG38" s="58">
        <f t="shared" si="22"/>
        <v>0.29525542563082668</v>
      </c>
      <c r="AH38" s="58">
        <f t="shared" si="23"/>
        <v>0.4860168471860235</v>
      </c>
      <c r="AI38" s="97">
        <f t="shared" si="24"/>
        <v>0.50849755673075725</v>
      </c>
      <c r="AJ38" s="97">
        <f t="shared" si="25"/>
        <v>0.5055042121404385</v>
      </c>
      <c r="AK38" s="97">
        <f t="shared" si="26"/>
        <v>0.5026601588827817</v>
      </c>
      <c r="AL38" s="2">
        <f>'Proportional HSE Data'!H32</f>
        <v>1.3513513513513514E-2</v>
      </c>
      <c r="AM38" s="58">
        <f t="shared" si="27"/>
        <v>5.6383498462026956E-2</v>
      </c>
      <c r="AN38" s="58">
        <f t="shared" si="28"/>
        <v>5.3253638133623334E-2</v>
      </c>
      <c r="AO38" s="97">
        <f t="shared" si="29"/>
        <v>6.5125087090479691E-2</v>
      </c>
      <c r="AP38" s="97">
        <f t="shared" si="30"/>
        <v>7.0681442865692071E-2</v>
      </c>
      <c r="AQ38" s="97">
        <f t="shared" si="31"/>
        <v>6.5882270125069989E-2</v>
      </c>
      <c r="AR38" s="2">
        <f>'Proportional HSE Data'!I32</f>
        <v>0.13513513513513514</v>
      </c>
      <c r="AS38" s="58">
        <f t="shared" si="32"/>
        <v>0.23231879580306988</v>
      </c>
      <c r="AT38" s="58">
        <f t="shared" si="33"/>
        <v>0.19120667555812879</v>
      </c>
      <c r="AU38" s="97">
        <f t="shared" si="34"/>
        <v>0.15982387698721384</v>
      </c>
      <c r="AV38" s="97">
        <f t="shared" si="35"/>
        <v>0.15448980096562243</v>
      </c>
      <c r="AW38" s="97">
        <f t="shared" si="36"/>
        <v>0.1483365062734725</v>
      </c>
      <c r="AX38" s="2">
        <f>'Proportional HSE Data'!J32</f>
        <v>0.25675675675675674</v>
      </c>
      <c r="AY38" s="58">
        <f t="shared" si="37"/>
        <v>0.26879919641836947</v>
      </c>
      <c r="AZ38" s="97">
        <f t="shared" si="38"/>
        <v>0.26853540918162572</v>
      </c>
      <c r="BA38" s="97">
        <f t="shared" si="39"/>
        <v>0.2226584060514952</v>
      </c>
      <c r="BB38" s="97">
        <f t="shared" si="40"/>
        <v>0.22131545314936305</v>
      </c>
      <c r="BC38" s="97">
        <f t="shared" si="41"/>
        <v>0.21752566743688639</v>
      </c>
      <c r="BD38" s="2">
        <f>'Proportional HSE Data'!K32</f>
        <v>0.36486486486486486</v>
      </c>
      <c r="BE38" s="58">
        <f t="shared" si="42"/>
        <v>0.23029642317788343</v>
      </c>
      <c r="BF38" s="97">
        <f t="shared" si="43"/>
        <v>0.31305713693700632</v>
      </c>
      <c r="BG38" s="97">
        <f t="shared" si="44"/>
        <v>0.28314862405408003</v>
      </c>
      <c r="BH38" s="97">
        <f t="shared" si="45"/>
        <v>0.28761431573053708</v>
      </c>
      <c r="BI38" s="97">
        <f t="shared" si="46"/>
        <v>0.29215098988072291</v>
      </c>
      <c r="BJ38" s="2">
        <f>'Proportional HSE Data'!L32</f>
        <v>0.22972972972972974</v>
      </c>
      <c r="BK38" s="58">
        <f t="shared" si="47"/>
        <v>0.17408486728808514</v>
      </c>
      <c r="BL38" s="97">
        <f t="shared" si="48"/>
        <v>0.27514256751748123</v>
      </c>
      <c r="BM38" s="97">
        <f t="shared" si="49"/>
        <v>0.26025097873120973</v>
      </c>
      <c r="BN38" s="97">
        <f t="shared" si="50"/>
        <v>0.25337297511729756</v>
      </c>
      <c r="BO38" s="97">
        <f t="shared" si="51"/>
        <v>0.2513223867716855</v>
      </c>
    </row>
    <row r="39" spans="1:67">
      <c r="A39" s="58">
        <v>34</v>
      </c>
      <c r="B39" s="58">
        <f t="shared" si="0"/>
        <v>4.2229336546542109E-2</v>
      </c>
      <c r="C39" s="2">
        <f>'Proportional HSE Data'!C33</f>
        <v>1.9607843137254902E-2</v>
      </c>
      <c r="D39" s="58">
        <f t="shared" si="1"/>
        <v>8.0823945426065164E-2</v>
      </c>
      <c r="E39" s="2">
        <f>'Absolute HSE Data'!E39/(SUM('Absolute HSE Data'!$C39:$G39))</f>
        <v>0.11320754716981132</v>
      </c>
      <c r="H39" s="2">
        <f t="shared" si="2"/>
        <v>1.9607843137254902E-2</v>
      </c>
      <c r="I39" s="58">
        <f t="shared" si="3"/>
        <v>4.6153727130588303E-2</v>
      </c>
      <c r="J39" s="58">
        <f t="shared" si="4"/>
        <v>4.2229336546542109E-2</v>
      </c>
      <c r="K39" s="97">
        <f t="shared" si="5"/>
        <v>3.8232933832200014E-2</v>
      </c>
      <c r="L39" s="97">
        <f t="shared" si="6"/>
        <v>3.9193020971608615E-2</v>
      </c>
      <c r="M39" s="97">
        <f t="shared" si="7"/>
        <v>3.1962027894094081E-2</v>
      </c>
      <c r="N39" s="2">
        <f>'Proportional HSE Data'!D33</f>
        <v>9.8039215686274508E-2</v>
      </c>
      <c r="O39" s="58">
        <f t="shared" si="52"/>
        <v>0.18108060449274341</v>
      </c>
      <c r="P39" s="58">
        <f t="shared" si="8"/>
        <v>0.11315423336830223</v>
      </c>
      <c r="Q39" s="97">
        <f t="shared" si="9"/>
        <v>7.7585810212881592E-2</v>
      </c>
      <c r="R39" s="97">
        <f t="shared" si="10"/>
        <v>7.1435957735154043E-2</v>
      </c>
      <c r="S39" s="97">
        <f t="shared" si="11"/>
        <v>5.7866173880408392E-2</v>
      </c>
      <c r="T39" s="2">
        <f>'Proportional HSE Data'!E33</f>
        <v>0.15686274509803921</v>
      </c>
      <c r="U39" s="58">
        <f t="shared" si="12"/>
        <v>0.20433440481113385</v>
      </c>
      <c r="V39" s="58">
        <f t="shared" si="13"/>
        <v>0.15604224080612558</v>
      </c>
      <c r="W39" s="97">
        <f t="shared" si="14"/>
        <v>0.12967210911961136</v>
      </c>
      <c r="X39" s="97">
        <f t="shared" si="15"/>
        <v>0.11661754334194742</v>
      </c>
      <c r="Y39" s="97">
        <f t="shared" si="16"/>
        <v>0.10849215279679418</v>
      </c>
      <c r="Z39" s="2">
        <f>'Proportional HSE Data'!F33</f>
        <v>0.27450980392156865</v>
      </c>
      <c r="AA39" s="58">
        <f t="shared" si="17"/>
        <v>0.23598714170743623</v>
      </c>
      <c r="AB39" s="58">
        <f t="shared" si="18"/>
        <v>0.31848597305148946</v>
      </c>
      <c r="AC39" s="97">
        <f t="shared" si="19"/>
        <v>0.28816555593963727</v>
      </c>
      <c r="AD39" s="97">
        <f t="shared" si="20"/>
        <v>0.29305916517654396</v>
      </c>
      <c r="AE39" s="97">
        <f t="shared" si="21"/>
        <v>0.3094722743081621</v>
      </c>
      <c r="AF39" s="2">
        <f>'Proportional HSE Data'!G33</f>
        <v>0.45098039215686275</v>
      </c>
      <c r="AG39" s="58">
        <f t="shared" si="22"/>
        <v>0.29362983576645224</v>
      </c>
      <c r="AH39" s="58">
        <f t="shared" si="23"/>
        <v>0.49412297067510408</v>
      </c>
      <c r="AI39" s="97">
        <f t="shared" si="24"/>
        <v>0.51465719935748644</v>
      </c>
      <c r="AJ39" s="97">
        <f t="shared" si="25"/>
        <v>0.50845254666616624</v>
      </c>
      <c r="AK39" s="97">
        <f t="shared" si="26"/>
        <v>0.5055283272648583</v>
      </c>
      <c r="AL39" s="2">
        <f>'Proportional HSE Data'!H33</f>
        <v>4.4117647058823532E-2</v>
      </c>
      <c r="AM39" s="58">
        <f t="shared" si="27"/>
        <v>5.9483938012104956E-2</v>
      </c>
      <c r="AN39" s="58">
        <f t="shared" si="28"/>
        <v>5.4284173948506202E-2</v>
      </c>
      <c r="AO39" s="97">
        <f t="shared" si="29"/>
        <v>6.6094890062945999E-2</v>
      </c>
      <c r="AP39" s="97">
        <f t="shared" si="30"/>
        <v>7.0167687219958211E-2</v>
      </c>
      <c r="AQ39" s="97">
        <f t="shared" si="31"/>
        <v>6.4792413488269751E-2</v>
      </c>
      <c r="AR39" s="2">
        <f>'Proportional HSE Data'!I33</f>
        <v>0.25</v>
      </c>
      <c r="AS39" s="58">
        <f t="shared" si="32"/>
        <v>0.2324165441708233</v>
      </c>
      <c r="AT39" s="58">
        <f t="shared" si="33"/>
        <v>0.18897336753550559</v>
      </c>
      <c r="AU39" s="97">
        <f t="shared" si="34"/>
        <v>0.15918037057754836</v>
      </c>
      <c r="AV39" s="97">
        <f t="shared" si="35"/>
        <v>0.14705271727195565</v>
      </c>
      <c r="AW39" s="97">
        <f t="shared" si="36"/>
        <v>0.14107209770881907</v>
      </c>
      <c r="AX39" s="2">
        <f>'Proportional HSE Data'!J33</f>
        <v>0.22058823529411764</v>
      </c>
      <c r="AY39" s="58">
        <f t="shared" si="37"/>
        <v>0.26523390761557497</v>
      </c>
      <c r="AZ39" s="97">
        <f t="shared" si="38"/>
        <v>0.26495990813425901</v>
      </c>
      <c r="BA39" s="97">
        <f t="shared" si="39"/>
        <v>0.2226289835599343</v>
      </c>
      <c r="BB39" s="97">
        <f t="shared" si="40"/>
        <v>0.22060819904681747</v>
      </c>
      <c r="BC39" s="97">
        <f t="shared" si="41"/>
        <v>0.2169129758929895</v>
      </c>
      <c r="BD39" s="2">
        <f>'Proportional HSE Data'!K33</f>
        <v>0.26470588235294118</v>
      </c>
      <c r="BE39" s="58">
        <f t="shared" si="42"/>
        <v>0.22823952686327506</v>
      </c>
      <c r="BF39" s="97">
        <f t="shared" si="43"/>
        <v>0.31558875814077858</v>
      </c>
      <c r="BG39" s="97">
        <f t="shared" si="44"/>
        <v>0.28831170987197507</v>
      </c>
      <c r="BH39" s="97">
        <f t="shared" si="45"/>
        <v>0.29564216799654669</v>
      </c>
      <c r="BI39" s="97">
        <f t="shared" si="46"/>
        <v>0.30034555041314198</v>
      </c>
      <c r="BJ39" s="2">
        <f>'Proportional HSE Data'!L33</f>
        <v>0.22058823529411764</v>
      </c>
      <c r="BK39" s="58">
        <f t="shared" si="47"/>
        <v>0.17280197935628266</v>
      </c>
      <c r="BL39" s="97">
        <f t="shared" si="48"/>
        <v>0.28140597141897178</v>
      </c>
      <c r="BM39" s="97">
        <f t="shared" si="49"/>
        <v>0.26772233221876407</v>
      </c>
      <c r="BN39" s="97">
        <f t="shared" si="50"/>
        <v>0.25777548220155649</v>
      </c>
      <c r="BO39" s="97">
        <f t="shared" si="51"/>
        <v>0.25595692367819428</v>
      </c>
    </row>
    <row r="40" spans="1:67">
      <c r="A40" s="58">
        <v>35</v>
      </c>
      <c r="B40" s="58">
        <f t="shared" si="0"/>
        <v>4.3302101448229477E-2</v>
      </c>
      <c r="C40" s="2">
        <f>'Proportional HSE Data'!C34</f>
        <v>3.8461538461538464E-2</v>
      </c>
      <c r="D40" s="58">
        <f t="shared" si="1"/>
        <v>7.9590407749903905E-2</v>
      </c>
      <c r="E40" s="2">
        <f>'Absolute HSE Data'!E40/(SUM('Absolute HSE Data'!$C40:$G40))</f>
        <v>3.3898305084745763E-2</v>
      </c>
      <c r="H40" s="2">
        <f t="shared" si="2"/>
        <v>3.8461538461538464E-2</v>
      </c>
      <c r="I40" s="58">
        <f t="shared" si="3"/>
        <v>4.8670494576528202E-2</v>
      </c>
      <c r="J40" s="58">
        <f t="shared" si="4"/>
        <v>4.3302101448229477E-2</v>
      </c>
      <c r="K40" s="97">
        <f t="shared" si="5"/>
        <v>3.9303819772357182E-2</v>
      </c>
      <c r="L40" s="97">
        <f t="shared" si="6"/>
        <v>4.0032929667988985E-2</v>
      </c>
      <c r="M40" s="97">
        <f t="shared" si="7"/>
        <v>3.2213741948481374E-2</v>
      </c>
      <c r="N40" s="2">
        <f>'Proportional HSE Data'!D34</f>
        <v>9.6153846153846159E-2</v>
      </c>
      <c r="O40" s="58">
        <f t="shared" si="52"/>
        <v>0.18183096020025141</v>
      </c>
      <c r="P40" s="58">
        <f t="shared" si="8"/>
        <v>0.11148451236124078</v>
      </c>
      <c r="Q40" s="97">
        <f t="shared" si="9"/>
        <v>7.7804784851532097E-2</v>
      </c>
      <c r="R40" s="97">
        <f t="shared" si="10"/>
        <v>6.926804088900107E-2</v>
      </c>
      <c r="S40" s="97">
        <f t="shared" si="11"/>
        <v>5.6045981696295766E-2</v>
      </c>
      <c r="T40" s="2">
        <f>'Proportional HSE Data'!E34</f>
        <v>3.8461538461538464E-2</v>
      </c>
      <c r="U40" s="58">
        <f t="shared" si="12"/>
        <v>0.20171491408915412</v>
      </c>
      <c r="V40" s="58">
        <f t="shared" si="13"/>
        <v>0.15263838662877882</v>
      </c>
      <c r="W40" s="97">
        <f t="shared" si="14"/>
        <v>0.12842977324016194</v>
      </c>
      <c r="X40" s="97">
        <f t="shared" si="15"/>
        <v>0.11279184374734863</v>
      </c>
      <c r="Y40" s="97">
        <f t="shared" si="16"/>
        <v>0.10516244021308353</v>
      </c>
      <c r="Z40" s="2">
        <f>'Proportional HSE Data'!F34</f>
        <v>0.28846153846153844</v>
      </c>
      <c r="AA40" s="58">
        <f t="shared" si="17"/>
        <v>0.23428218616886456</v>
      </c>
      <c r="AB40" s="58">
        <f t="shared" si="18"/>
        <v>0.31968908663421886</v>
      </c>
      <c r="AC40" s="97">
        <f t="shared" si="19"/>
        <v>0.2923795655971938</v>
      </c>
      <c r="AD40" s="97">
        <f t="shared" si="20"/>
        <v>0.29877319798376328</v>
      </c>
      <c r="AE40" s="97">
        <f t="shared" si="21"/>
        <v>0.31480764662911237</v>
      </c>
      <c r="AF40" s="2">
        <f>'Proportional HSE Data'!G34</f>
        <v>0.53846153846153844</v>
      </c>
      <c r="AG40" s="58">
        <f t="shared" si="22"/>
        <v>0.29200948750028982</v>
      </c>
      <c r="AH40" s="58">
        <f t="shared" si="23"/>
        <v>0.50093049892579466</v>
      </c>
      <c r="AI40" s="97">
        <f t="shared" si="24"/>
        <v>0.51931326121063337</v>
      </c>
      <c r="AJ40" s="97">
        <f t="shared" si="25"/>
        <v>0.51012317894537418</v>
      </c>
      <c r="AK40" s="97">
        <f t="shared" si="26"/>
        <v>0.50716900086324124</v>
      </c>
      <c r="AL40" s="2">
        <f>'Proportional HSE Data'!H34</f>
        <v>5.2631578947368418E-2</v>
      </c>
      <c r="AM40" s="58">
        <f t="shared" si="27"/>
        <v>6.2743529625997899E-2</v>
      </c>
      <c r="AN40" s="58">
        <f t="shared" si="28"/>
        <v>5.5436824362457636E-2</v>
      </c>
      <c r="AO40" s="97">
        <f t="shared" si="29"/>
        <v>6.7125260660705052E-2</v>
      </c>
      <c r="AP40" s="97">
        <f t="shared" si="30"/>
        <v>6.971157821853545E-2</v>
      </c>
      <c r="AQ40" s="97">
        <f t="shared" si="31"/>
        <v>6.3882719431650262E-2</v>
      </c>
      <c r="AR40" s="2">
        <f>'Proportional HSE Data'!I34</f>
        <v>0.14035087719298245</v>
      </c>
      <c r="AS40" s="58">
        <f t="shared" si="32"/>
        <v>0.23251432120958748</v>
      </c>
      <c r="AT40" s="58">
        <f t="shared" si="33"/>
        <v>0.18695512348485432</v>
      </c>
      <c r="AU40" s="97">
        <f t="shared" si="34"/>
        <v>0.15887185321794864</v>
      </c>
      <c r="AV40" s="97">
        <f t="shared" si="35"/>
        <v>0.14044525476918054</v>
      </c>
      <c r="AW40" s="97">
        <f t="shared" si="36"/>
        <v>0.13472929426122823</v>
      </c>
      <c r="AX40" s="2">
        <f>'Proportional HSE Data'!J34</f>
        <v>0.2982456140350877</v>
      </c>
      <c r="AY40" s="58">
        <f t="shared" si="37"/>
        <v>0.26169898302967809</v>
      </c>
      <c r="AZ40" s="97">
        <f t="shared" si="38"/>
        <v>0.26141636325392797</v>
      </c>
      <c r="BA40" s="97">
        <f t="shared" si="39"/>
        <v>0.22287680760888207</v>
      </c>
      <c r="BB40" s="97">
        <f t="shared" si="40"/>
        <v>0.22021906100760033</v>
      </c>
      <c r="BC40" s="97">
        <f t="shared" si="41"/>
        <v>0.21671012940083986</v>
      </c>
      <c r="BD40" s="2">
        <f>'Proportional HSE Data'!K34</f>
        <v>0.19298245614035087</v>
      </c>
      <c r="BE40" s="58">
        <f t="shared" si="42"/>
        <v>0.2261956029394383</v>
      </c>
      <c r="BF40" s="97">
        <f t="shared" si="43"/>
        <v>0.3175376427885756</v>
      </c>
      <c r="BG40" s="97">
        <f t="shared" si="44"/>
        <v>0.29318461736387758</v>
      </c>
      <c r="BH40" s="97">
        <f t="shared" si="45"/>
        <v>0.30321064741911824</v>
      </c>
      <c r="BI40" s="97">
        <f t="shared" si="46"/>
        <v>0.30798228151859891</v>
      </c>
      <c r="BJ40" s="2">
        <f>'Proportional HSE Data'!L34</f>
        <v>0.31578947368421051</v>
      </c>
      <c r="BK40" s="58">
        <f t="shared" si="47"/>
        <v>0.17152658202588039</v>
      </c>
      <c r="BL40" s="97">
        <f t="shared" si="48"/>
        <v>0.28678011391368963</v>
      </c>
      <c r="BM40" s="97">
        <f t="shared" si="49"/>
        <v>0.27452276566849593</v>
      </c>
      <c r="BN40" s="97">
        <f t="shared" si="50"/>
        <v>0.2617816768046044</v>
      </c>
      <c r="BO40" s="97">
        <f t="shared" si="51"/>
        <v>0.26030198784621122</v>
      </c>
    </row>
    <row r="41" spans="1:67">
      <c r="A41" s="58">
        <v>36</v>
      </c>
      <c r="B41" s="58">
        <f t="shared" si="0"/>
        <v>4.4473975583350617E-2</v>
      </c>
      <c r="C41" s="2">
        <f>'Proportional HSE Data'!C35</f>
        <v>1.7857142857142856E-2</v>
      </c>
      <c r="D41" s="58">
        <f t="shared" si="1"/>
        <v>7.8908385635036118E-2</v>
      </c>
      <c r="E41" s="2">
        <f>'Absolute HSE Data'!E41/(SUM('Absolute HSE Data'!$C41:$G41))</f>
        <v>9.6774193548387094E-2</v>
      </c>
      <c r="H41" s="2">
        <f t="shared" si="2"/>
        <v>1.7857142857142856E-2</v>
      </c>
      <c r="I41" s="58">
        <f t="shared" si="3"/>
        <v>5.1317118091054215E-2</v>
      </c>
      <c r="J41" s="58">
        <f t="shared" si="4"/>
        <v>4.4473975583350617E-2</v>
      </c>
      <c r="K41" s="97">
        <f t="shared" si="5"/>
        <v>4.0488830903525133E-2</v>
      </c>
      <c r="L41" s="97">
        <f t="shared" si="6"/>
        <v>4.0980052934558274E-2</v>
      </c>
      <c r="M41" s="97">
        <f t="shared" si="7"/>
        <v>3.2658307051198363E-2</v>
      </c>
      <c r="N41" s="2">
        <f>'Proportional HSE Data'!D35</f>
        <v>3.5714285714285712E-2</v>
      </c>
      <c r="O41" s="58">
        <f t="shared" si="52"/>
        <v>0.18258373196685024</v>
      </c>
      <c r="P41" s="58">
        <f t="shared" si="8"/>
        <v>0.11005842043092871</v>
      </c>
      <c r="Q41" s="97">
        <f t="shared" si="9"/>
        <v>7.8320598677043565E-2</v>
      </c>
      <c r="R41" s="97">
        <f t="shared" si="10"/>
        <v>6.7531979531789382E-2</v>
      </c>
      <c r="S41" s="97">
        <f t="shared" si="11"/>
        <v>5.4722147660044372E-2</v>
      </c>
      <c r="T41" s="2">
        <f>'Proportional HSE Data'!E35</f>
        <v>0.21428571428571427</v>
      </c>
      <c r="U41" s="58">
        <f t="shared" si="12"/>
        <v>0.1991206004181198</v>
      </c>
      <c r="V41" s="58">
        <f t="shared" si="13"/>
        <v>0.14946693378097789</v>
      </c>
      <c r="W41" s="97">
        <f t="shared" si="14"/>
        <v>0.1274733583284148</v>
      </c>
      <c r="X41" s="97">
        <f t="shared" si="15"/>
        <v>0.10949473784835506</v>
      </c>
      <c r="Y41" s="97">
        <f t="shared" si="16"/>
        <v>0.10243784322002945</v>
      </c>
      <c r="Z41" s="2">
        <f>'Proportional HSE Data'!F35</f>
        <v>0.4107142857142857</v>
      </c>
      <c r="AA41" s="58">
        <f t="shared" si="17"/>
        <v>0.23258579865623166</v>
      </c>
      <c r="AB41" s="58">
        <f t="shared" si="18"/>
        <v>0.32042089823893205</v>
      </c>
      <c r="AC41" s="97">
        <f t="shared" si="19"/>
        <v>0.2963604859148834</v>
      </c>
      <c r="AD41" s="97">
        <f t="shared" si="20"/>
        <v>0.30412245732032644</v>
      </c>
      <c r="AE41" s="97">
        <f t="shared" si="21"/>
        <v>0.31944879710233232</v>
      </c>
      <c r="AF41" s="2">
        <f>'Proportional HSE Data'!G35</f>
        <v>0.32142857142857145</v>
      </c>
      <c r="AG41" s="58">
        <f t="shared" si="22"/>
        <v>0.29039440488706791</v>
      </c>
      <c r="AH41" s="58">
        <f t="shared" si="23"/>
        <v>0.50643624446733193</v>
      </c>
      <c r="AI41" s="97">
        <f t="shared" si="24"/>
        <v>0.52249370678649198</v>
      </c>
      <c r="AJ41" s="97">
        <f t="shared" si="25"/>
        <v>0.51058348096637518</v>
      </c>
      <c r="AK41" s="97">
        <f t="shared" si="26"/>
        <v>0.5076448356350387</v>
      </c>
      <c r="AL41" s="2">
        <f>'Proportional HSE Data'!H35</f>
        <v>5.8823529411764705E-2</v>
      </c>
      <c r="AM41" s="58">
        <f t="shared" si="27"/>
        <v>6.6169173282962346E-2</v>
      </c>
      <c r="AN41" s="58">
        <f t="shared" si="28"/>
        <v>5.6718067564187652E-2</v>
      </c>
      <c r="AO41" s="97">
        <f t="shared" si="29"/>
        <v>6.8223696986977403E-2</v>
      </c>
      <c r="AP41" s="97">
        <f t="shared" si="30"/>
        <v>6.9333131507257867E-2</v>
      </c>
      <c r="AQ41" s="97">
        <f t="shared" si="31"/>
        <v>6.3168308218094882E-2</v>
      </c>
      <c r="AR41" s="2">
        <f>'Proportional HSE Data'!I35</f>
        <v>0.11764705882352941</v>
      </c>
      <c r="AS41" s="58">
        <f t="shared" si="32"/>
        <v>0.23261212691729083</v>
      </c>
      <c r="AT41" s="58">
        <f t="shared" si="33"/>
        <v>0.18514706407719317</v>
      </c>
      <c r="AU41" s="97">
        <f t="shared" si="34"/>
        <v>0.1588835196029583</v>
      </c>
      <c r="AV41" s="97">
        <f t="shared" si="35"/>
        <v>0.13464389801016644</v>
      </c>
      <c r="AW41" s="97">
        <f t="shared" si="36"/>
        <v>0.12926872711100454</v>
      </c>
      <c r="AX41" s="2">
        <f>'Proportional HSE Data'!J35</f>
        <v>0.30882352941176472</v>
      </c>
      <c r="AY41" s="58">
        <f t="shared" si="37"/>
        <v>0.25819461540773481</v>
      </c>
      <c r="AZ41" s="97">
        <f t="shared" si="38"/>
        <v>0.25790493248873814</v>
      </c>
      <c r="BA41" s="97">
        <f t="shared" si="39"/>
        <v>0.22337349679484506</v>
      </c>
      <c r="BB41" s="97">
        <f t="shared" si="40"/>
        <v>0.22012445539712813</v>
      </c>
      <c r="BC41" s="97">
        <f t="shared" si="41"/>
        <v>0.21689033735747804</v>
      </c>
      <c r="BD41" s="2">
        <f>'Proportional HSE Data'!K35</f>
        <v>0.27941176470588236</v>
      </c>
      <c r="BE41" s="58">
        <f t="shared" si="42"/>
        <v>0.22416466623501793</v>
      </c>
      <c r="BF41" s="97">
        <f t="shared" si="43"/>
        <v>0.31889786364739348</v>
      </c>
      <c r="BG41" s="97">
        <f t="shared" si="44"/>
        <v>0.29772525582668546</v>
      </c>
      <c r="BH41" s="97">
        <f t="shared" si="45"/>
        <v>0.3102301221493563</v>
      </c>
      <c r="BI41" s="97">
        <f t="shared" si="46"/>
        <v>0.31497281355265005</v>
      </c>
      <c r="BJ41" s="2">
        <f>'Proportional HSE Data'!L35</f>
        <v>0.23529411764705882</v>
      </c>
      <c r="BK41" s="58">
        <f t="shared" si="47"/>
        <v>0.17025866050265354</v>
      </c>
      <c r="BL41" s="97">
        <f t="shared" si="48"/>
        <v>0.29123097847960228</v>
      </c>
      <c r="BM41" s="97">
        <f t="shared" si="49"/>
        <v>0.28059111073650927</v>
      </c>
      <c r="BN41" s="97">
        <f t="shared" si="50"/>
        <v>0.26539306162045295</v>
      </c>
      <c r="BO41" s="97">
        <f t="shared" si="51"/>
        <v>0.26435217951064921</v>
      </c>
    </row>
    <row r="42" spans="1:67">
      <c r="A42" s="58">
        <v>37</v>
      </c>
      <c r="B42" s="58">
        <f t="shared" si="0"/>
        <v>4.5751170015969123E-2</v>
      </c>
      <c r="C42" s="2">
        <f>'Proportional HSE Data'!C36</f>
        <v>1.8181818181818181E-2</v>
      </c>
      <c r="D42" s="58">
        <f t="shared" si="1"/>
        <v>7.8780357134529383E-2</v>
      </c>
      <c r="E42" s="2">
        <f>'Absolute HSE Data'!E42/(SUM('Absolute HSE Data'!$C42:$G42))</f>
        <v>0.16417910447761194</v>
      </c>
      <c r="H42" s="2">
        <f t="shared" si="2"/>
        <v>1.8181818181818181E-2</v>
      </c>
      <c r="I42" s="58">
        <f t="shared" si="3"/>
        <v>5.4099476468245998E-2</v>
      </c>
      <c r="J42" s="58">
        <f t="shared" si="4"/>
        <v>4.5751170015969123E-2</v>
      </c>
      <c r="K42" s="97">
        <f t="shared" si="5"/>
        <v>4.1794676708337995E-2</v>
      </c>
      <c r="L42" s="97">
        <f t="shared" si="6"/>
        <v>4.2041675874563172E-2</v>
      </c>
      <c r="M42" s="97">
        <f t="shared" si="7"/>
        <v>3.3303773824913861E-2</v>
      </c>
      <c r="N42" s="2">
        <f>'Proportional HSE Data'!D36</f>
        <v>3.6363636363636362E-2</v>
      </c>
      <c r="O42" s="58">
        <f t="shared" si="52"/>
        <v>0.18333892182808301</v>
      </c>
      <c r="P42" s="58">
        <f t="shared" si="8"/>
        <v>0.10886827411400384</v>
      </c>
      <c r="Q42" s="97">
        <f t="shared" si="9"/>
        <v>7.9126488231163389E-2</v>
      </c>
      <c r="R42" s="97">
        <f t="shared" si="10"/>
        <v>6.62080935894966E-2</v>
      </c>
      <c r="S42" s="97">
        <f t="shared" si="11"/>
        <v>5.3864185519171395E-2</v>
      </c>
      <c r="T42" s="2">
        <f>'Proportional HSE Data'!E36</f>
        <v>0.12727272727272726</v>
      </c>
      <c r="U42" s="58">
        <f t="shared" si="12"/>
        <v>0.19655143763030525</v>
      </c>
      <c r="V42" s="58">
        <f t="shared" si="13"/>
        <v>0.14651848326789893</v>
      </c>
      <c r="W42" s="97">
        <f t="shared" si="14"/>
        <v>0.12678432070897236</v>
      </c>
      <c r="X42" s="97">
        <f t="shared" si="15"/>
        <v>0.10670108587273273</v>
      </c>
      <c r="Y42" s="97">
        <f t="shared" si="16"/>
        <v>0.1002824618513326</v>
      </c>
      <c r="Z42" s="2">
        <f>'Proportional HSE Data'!F36</f>
        <v>0.36363636363636365</v>
      </c>
      <c r="AA42" s="58">
        <f t="shared" si="17"/>
        <v>0.23089799039928843</v>
      </c>
      <c r="AB42" s="58">
        <f t="shared" si="18"/>
        <v>0.32067968557703114</v>
      </c>
      <c r="AC42" s="97">
        <f t="shared" si="19"/>
        <v>0.30007213163547564</v>
      </c>
      <c r="AD42" s="97">
        <f t="shared" si="20"/>
        <v>0.30904884713979452</v>
      </c>
      <c r="AE42" s="97">
        <f t="shared" si="21"/>
        <v>0.32336179731451636</v>
      </c>
      <c r="AF42" s="2">
        <f>'Proportional HSE Data'!G36</f>
        <v>0.45454545454545453</v>
      </c>
      <c r="AG42" s="58">
        <f t="shared" si="22"/>
        <v>0.28878461150407253</v>
      </c>
      <c r="AH42" s="58">
        <f t="shared" si="23"/>
        <v>0.51063939377125911</v>
      </c>
      <c r="AI42" s="97">
        <f t="shared" si="24"/>
        <v>0.52422658924295351</v>
      </c>
      <c r="AJ42" s="97">
        <f t="shared" si="25"/>
        <v>0.50989562217979167</v>
      </c>
      <c r="AK42" s="97">
        <f t="shared" si="26"/>
        <v>0.50701240956830873</v>
      </c>
      <c r="AL42" s="2">
        <f>'Proportional HSE Data'!H36</f>
        <v>6.8965517241379309E-2</v>
      </c>
      <c r="AM42" s="58">
        <f t="shared" si="27"/>
        <v>6.97679263690517E-2</v>
      </c>
      <c r="AN42" s="58">
        <f t="shared" si="28"/>
        <v>5.8135162080548565E-2</v>
      </c>
      <c r="AO42" s="97">
        <f t="shared" si="29"/>
        <v>6.9398176948568271E-2</v>
      </c>
      <c r="AP42" s="97">
        <f t="shared" si="30"/>
        <v>6.9051085622397326E-2</v>
      </c>
      <c r="AQ42" s="97">
        <f t="shared" si="31"/>
        <v>6.2662175373139534E-2</v>
      </c>
      <c r="AR42" s="2">
        <f>'Proportional HSE Data'!I36</f>
        <v>0.17241379310344829</v>
      </c>
      <c r="AS42" s="58">
        <f t="shared" si="32"/>
        <v>0.23270996129185187</v>
      </c>
      <c r="AT42" s="58">
        <f t="shared" si="33"/>
        <v>0.18354479448206659</v>
      </c>
      <c r="AU42" s="97">
        <f t="shared" si="34"/>
        <v>0.15920217464662617</v>
      </c>
      <c r="AV42" s="97">
        <f t="shared" si="35"/>
        <v>0.12962214976302669</v>
      </c>
      <c r="AW42" s="97">
        <f t="shared" si="36"/>
        <v>0.12465051140290634</v>
      </c>
      <c r="AX42" s="2">
        <f>'Proportional HSE Data'!J36</f>
        <v>0.21839080459770116</v>
      </c>
      <c r="AY42" s="58">
        <f t="shared" si="37"/>
        <v>0.25472098412758565</v>
      </c>
      <c r="AZ42" s="97">
        <f t="shared" si="38"/>
        <v>0.2544257598514596</v>
      </c>
      <c r="BA42" s="97">
        <f t="shared" si="39"/>
        <v>0.22409112621666261</v>
      </c>
      <c r="BB42" s="97">
        <f t="shared" si="40"/>
        <v>0.22030104512487356</v>
      </c>
      <c r="BC42" s="97">
        <f t="shared" si="41"/>
        <v>0.2174264938920378</v>
      </c>
      <c r="BD42" s="2">
        <f>'Proportional HSE Data'!K36</f>
        <v>0.33333333333333331</v>
      </c>
      <c r="BE42" s="58">
        <f t="shared" si="42"/>
        <v>0.22214672964230836</v>
      </c>
      <c r="BF42" s="97">
        <f t="shared" si="43"/>
        <v>0.31966533741504577</v>
      </c>
      <c r="BG42" s="97">
        <f t="shared" si="44"/>
        <v>0.30189146912680026</v>
      </c>
      <c r="BH42" s="97">
        <f t="shared" si="45"/>
        <v>0.31661491575466522</v>
      </c>
      <c r="BI42" s="97">
        <f t="shared" si="46"/>
        <v>0.32123535902747352</v>
      </c>
      <c r="BJ42" s="2">
        <f>'Proportional HSE Data'!L36</f>
        <v>0.20689655172413793</v>
      </c>
      <c r="BK42" s="58">
        <f t="shared" si="47"/>
        <v>0.16899819957016285</v>
      </c>
      <c r="BL42" s="97">
        <f t="shared" si="48"/>
        <v>0.29473121085555454</v>
      </c>
      <c r="BM42" s="97">
        <f t="shared" si="49"/>
        <v>0.28587044025983688</v>
      </c>
      <c r="BN42" s="97">
        <f t="shared" si="50"/>
        <v>0.26860685072711693</v>
      </c>
      <c r="BO42" s="97">
        <f t="shared" si="51"/>
        <v>0.26809564896066079</v>
      </c>
    </row>
    <row r="43" spans="1:67">
      <c r="A43" s="58">
        <v>38</v>
      </c>
      <c r="B43" s="58">
        <f t="shared" si="0"/>
        <v>4.7140525129949554E-2</v>
      </c>
      <c r="C43" s="2">
        <f>'Proportional HSE Data'!C37</f>
        <v>3.1746031746031744E-2</v>
      </c>
      <c r="D43" s="58">
        <f t="shared" si="1"/>
        <v>7.9217428371326143E-2</v>
      </c>
      <c r="E43" s="2">
        <f>'Absolute HSE Data'!E43/(SUM('Absolute HSE Data'!$C43:$G43))</f>
        <v>4.3478260869565216E-2</v>
      </c>
      <c r="H43" s="2">
        <f t="shared" si="2"/>
        <v>3.1746031746031744E-2</v>
      </c>
      <c r="I43" s="58">
        <f t="shared" si="3"/>
        <v>5.702362358306047E-2</v>
      </c>
      <c r="J43" s="58">
        <f t="shared" si="4"/>
        <v>4.7140525129949554E-2</v>
      </c>
      <c r="K43" s="97">
        <f t="shared" si="5"/>
        <v>4.3228830714647122E-2</v>
      </c>
      <c r="L43" s="97">
        <f t="shared" si="6"/>
        <v>4.3225859502641378E-2</v>
      </c>
      <c r="M43" s="97">
        <f t="shared" si="7"/>
        <v>3.4160100698490826E-2</v>
      </c>
      <c r="N43" s="2">
        <f>'Proportional HSE Data'!D37</f>
        <v>0.1111111111111111</v>
      </c>
      <c r="O43" s="58">
        <f t="shared" si="52"/>
        <v>0.18409653177067944</v>
      </c>
      <c r="P43" s="58">
        <f t="shared" si="8"/>
        <v>0.10790766827850536</v>
      </c>
      <c r="Q43" s="97">
        <f t="shared" si="9"/>
        <v>8.0218247679066615E-2</v>
      </c>
      <c r="R43" s="97">
        <f t="shared" si="10"/>
        <v>6.5281227004323303E-2</v>
      </c>
      <c r="S43" s="97">
        <f t="shared" si="11"/>
        <v>5.3449807158912344E-2</v>
      </c>
      <c r="T43" s="2">
        <f>'Proportional HSE Data'!E37</f>
        <v>0.1111111111111111</v>
      </c>
      <c r="U43" s="58">
        <f t="shared" si="12"/>
        <v>0.19400739353530194</v>
      </c>
      <c r="V43" s="58">
        <f t="shared" si="13"/>
        <v>0.14378424712032631</v>
      </c>
      <c r="W43" s="97">
        <f t="shared" si="14"/>
        <v>0.12634582791642796</v>
      </c>
      <c r="X43" s="97">
        <f t="shared" si="15"/>
        <v>0.10438796607769646</v>
      </c>
      <c r="Y43" s="97">
        <f t="shared" si="16"/>
        <v>9.8664755334038914E-2</v>
      </c>
      <c r="Z43" s="2">
        <f>'Proportional HSE Data'!F37</f>
        <v>0.26984126984126983</v>
      </c>
      <c r="AA43" s="58">
        <f t="shared" si="17"/>
        <v>0.22921877174736968</v>
      </c>
      <c r="AB43" s="58">
        <f t="shared" si="18"/>
        <v>0.32046484205293091</v>
      </c>
      <c r="AC43" s="97">
        <f t="shared" si="19"/>
        <v>0.30347809702236639</v>
      </c>
      <c r="AD43" s="97">
        <f t="shared" si="20"/>
        <v>0.31349638545827557</v>
      </c>
      <c r="AE43" s="97">
        <f t="shared" si="21"/>
        <v>0.32652175985711041</v>
      </c>
      <c r="AF43" s="2">
        <f>'Proportional HSE Data'!G37</f>
        <v>0.47619047619047616</v>
      </c>
      <c r="AG43" s="58">
        <f t="shared" si="22"/>
        <v>0.28718013045163088</v>
      </c>
      <c r="AH43" s="58">
        <f t="shared" si="23"/>
        <v>0.51354038851135364</v>
      </c>
      <c r="AI43" s="97">
        <f t="shared" si="24"/>
        <v>0.52453926887385405</v>
      </c>
      <c r="AJ43" s="97">
        <f t="shared" si="25"/>
        <v>0.50811653894990683</v>
      </c>
      <c r="AK43" s="97">
        <f t="shared" si="26"/>
        <v>0.50532229488806002</v>
      </c>
      <c r="AL43" s="2">
        <f>'Proportional HSE Data'!H37</f>
        <v>2.5000000000000001E-2</v>
      </c>
      <c r="AM43" s="58">
        <f t="shared" si="27"/>
        <v>7.3546990341734911E-2</v>
      </c>
      <c r="AN43" s="58">
        <f t="shared" si="28"/>
        <v>5.9696202680715821E-2</v>
      </c>
      <c r="AO43" s="97">
        <f t="shared" si="29"/>
        <v>7.0657216738477538E-2</v>
      </c>
      <c r="AP43" s="97">
        <f t="shared" si="30"/>
        <v>6.8883152361844877E-2</v>
      </c>
      <c r="AQ43" s="97">
        <f t="shared" si="31"/>
        <v>6.2375940260720616E-2</v>
      </c>
      <c r="AR43" s="2">
        <f>'Proportional HSE Data'!I37</f>
        <v>0.13750000000000001</v>
      </c>
      <c r="AS43" s="58">
        <f t="shared" si="32"/>
        <v>0.23280782433117939</v>
      </c>
      <c r="AT43" s="58">
        <f t="shared" si="33"/>
        <v>0.18214440205767646</v>
      </c>
      <c r="AU43" s="97">
        <f t="shared" si="34"/>
        <v>0.15981602175152579</v>
      </c>
      <c r="AV43" s="97">
        <f t="shared" si="35"/>
        <v>0.12535269510144839</v>
      </c>
      <c r="AW43" s="97">
        <f t="shared" si="36"/>
        <v>0.12083646382848343</v>
      </c>
      <c r="AX43" s="2">
        <f>'Proportional HSE Data'!J37</f>
        <v>0.27500000000000002</v>
      </c>
      <c r="AY43" s="58">
        <f t="shared" si="37"/>
        <v>0.25127825532524284</v>
      </c>
      <c r="AZ43" s="97">
        <f t="shared" si="38"/>
        <v>0.25097897560178728</v>
      </c>
      <c r="BA43" s="97">
        <f t="shared" si="39"/>
        <v>0.22500201005296583</v>
      </c>
      <c r="BB43" s="97">
        <f t="shared" si="40"/>
        <v>0.22072552865505365</v>
      </c>
      <c r="BC43" s="97">
        <f t="shared" si="41"/>
        <v>0.21829094641402216</v>
      </c>
      <c r="BD43" s="2">
        <f>'Proportional HSE Data'!K37</f>
        <v>0.27500000000000002</v>
      </c>
      <c r="BE43" s="58">
        <f t="shared" si="42"/>
        <v>0.22014180413892451</v>
      </c>
      <c r="BF43" s="97">
        <f t="shared" si="43"/>
        <v>0.31983777973580324</v>
      </c>
      <c r="BG43" s="97">
        <f t="shared" si="44"/>
        <v>0.30564127742579428</v>
      </c>
      <c r="BH43" s="97">
        <f t="shared" si="45"/>
        <v>0.32228428322807146</v>
      </c>
      <c r="BI43" s="97">
        <f t="shared" si="46"/>
        <v>0.32669550708742384</v>
      </c>
      <c r="BJ43" s="2">
        <f>'Proportional HSE Data'!L37</f>
        <v>0.28749999999999998</v>
      </c>
      <c r="BK43" s="58">
        <f t="shared" si="47"/>
        <v>0.16774518359659707</v>
      </c>
      <c r="BL43" s="97">
        <f t="shared" si="48"/>
        <v>0.29725983354152374</v>
      </c>
      <c r="BM43" s="97">
        <f t="shared" si="49"/>
        <v>0.29030833886654211</v>
      </c>
      <c r="BN43" s="97">
        <f t="shared" si="50"/>
        <v>0.27141556992959021</v>
      </c>
      <c r="BO43" s="97">
        <f t="shared" si="51"/>
        <v>0.27151397002591521</v>
      </c>
    </row>
    <row r="44" spans="1:67">
      <c r="A44" s="58">
        <v>39</v>
      </c>
      <c r="B44" s="58">
        <f t="shared" si="0"/>
        <v>4.8649561230615694E-2</v>
      </c>
      <c r="C44" s="2">
        <f>'Proportional HSE Data'!C38</f>
        <v>5.2631578947368418E-2</v>
      </c>
      <c r="D44" s="58">
        <f t="shared" si="1"/>
        <v>8.0240164045616652E-2</v>
      </c>
      <c r="E44" s="2">
        <f>'Absolute HSE Data'!E44/(SUM('Absolute HSE Data'!$C44:$G44))</f>
        <v>0.12962962962962962</v>
      </c>
      <c r="H44" s="2">
        <f t="shared" si="2"/>
        <v>5.2631578947368418E-2</v>
      </c>
      <c r="I44" s="58">
        <f t="shared" si="3"/>
        <v>6.0095783032403427E-2</v>
      </c>
      <c r="J44" s="58">
        <f t="shared" si="4"/>
        <v>4.8649561230615694E-2</v>
      </c>
      <c r="K44" s="97">
        <f t="shared" si="5"/>
        <v>4.4799576489285918E-2</v>
      </c>
      <c r="L44" s="97">
        <f t="shared" si="6"/>
        <v>4.4541513879044668E-2</v>
      </c>
      <c r="M44" s="97">
        <f t="shared" si="7"/>
        <v>3.5239340294967579E-2</v>
      </c>
      <c r="N44" s="2">
        <f>'Proportional HSE Data'!D38</f>
        <v>3.5087719298245612E-2</v>
      </c>
      <c r="O44" s="58">
        <f t="shared" si="52"/>
        <v>0.18485656373216075</v>
      </c>
      <c r="P44" s="58">
        <f t="shared" si="8"/>
        <v>0.10717143857734616</v>
      </c>
      <c r="Q44" s="97">
        <f t="shared" si="9"/>
        <v>8.15939272210396E-2</v>
      </c>
      <c r="R44" s="97">
        <f t="shared" si="10"/>
        <v>6.474077605750822E-2</v>
      </c>
      <c r="S44" s="97">
        <f t="shared" si="11"/>
        <v>5.3464428215209296E-2</v>
      </c>
      <c r="T44" s="2">
        <f>'Proportional HSE Data'!E38</f>
        <v>3.5087719298245612E-2</v>
      </c>
      <c r="U44" s="58">
        <f t="shared" si="12"/>
        <v>0.19148843005036559</v>
      </c>
      <c r="V44" s="58">
        <f t="shared" si="13"/>
        <v>0.1412560375567998</v>
      </c>
      <c r="W44" s="97">
        <f t="shared" si="14"/>
        <v>0.12614251086836878</v>
      </c>
      <c r="X44" s="97">
        <f t="shared" si="15"/>
        <v>0.10253488945267784</v>
      </c>
      <c r="Y44" s="97">
        <f t="shared" si="16"/>
        <v>9.7557471378440092E-2</v>
      </c>
      <c r="Z44" s="2">
        <f>'Proportional HSE Data'!F38</f>
        <v>0.31578947368421051</v>
      </c>
      <c r="AA44" s="58">
        <f t="shared" si="17"/>
        <v>0.22754815217671992</v>
      </c>
      <c r="AB44" s="58">
        <f t="shared" si="18"/>
        <v>0.31977687116793041</v>
      </c>
      <c r="AC44" s="97">
        <f t="shared" si="19"/>
        <v>0.30654193592437773</v>
      </c>
      <c r="AD44" s="97">
        <f t="shared" si="20"/>
        <v>0.317411665672859</v>
      </c>
      <c r="AE44" s="97">
        <f t="shared" si="21"/>
        <v>0.32891241914891628</v>
      </c>
      <c r="AF44" s="2">
        <f>'Proportional HSE Data'!G38</f>
        <v>0.56140350877192979</v>
      </c>
      <c r="AG44" s="58">
        <f t="shared" si="22"/>
        <v>0.28558098435367157</v>
      </c>
      <c r="AH44" s="58">
        <f t="shared" si="23"/>
        <v>0.51514007020870389</v>
      </c>
      <c r="AI44" s="97">
        <f t="shared" si="24"/>
        <v>0.52345804092259185</v>
      </c>
      <c r="AJ44" s="97">
        <f t="shared" si="25"/>
        <v>0.50529807620005396</v>
      </c>
      <c r="AK44" s="97">
        <f t="shared" si="26"/>
        <v>0.50261928803701139</v>
      </c>
      <c r="AL44" s="2">
        <f>'Proportional HSE Data'!H38</f>
        <v>6.097560975609756E-2</v>
      </c>
      <c r="AM44" s="58">
        <f t="shared" si="27"/>
        <v>7.7513694989318982E-2</v>
      </c>
      <c r="AN44" s="58">
        <f t="shared" si="28"/>
        <v>6.1410182184805963E-2</v>
      </c>
      <c r="AO44" s="97">
        <f t="shared" si="29"/>
        <v>7.2009937091738571E-2</v>
      </c>
      <c r="AP44" s="97">
        <f t="shared" si="30"/>
        <v>6.8846294181348272E-2</v>
      </c>
      <c r="AQ44" s="97">
        <f t="shared" si="31"/>
        <v>6.2320514313883378E-2</v>
      </c>
      <c r="AR44" s="2">
        <f>'Proportional HSE Data'!I38</f>
        <v>0.15853658536585366</v>
      </c>
      <c r="AS44" s="58">
        <f t="shared" si="32"/>
        <v>0.23290571603317234</v>
      </c>
      <c r="AT44" s="58">
        <f t="shared" si="33"/>
        <v>0.18094245371966325</v>
      </c>
      <c r="AU44" s="97">
        <f t="shared" si="34"/>
        <v>0.16071446435280143</v>
      </c>
      <c r="AV44" s="97">
        <f t="shared" si="35"/>
        <v>0.12180916213353013</v>
      </c>
      <c r="AW44" s="97">
        <f t="shared" si="36"/>
        <v>0.11779177266207752</v>
      </c>
      <c r="AX44" s="2">
        <f>'Proportional HSE Data'!J38</f>
        <v>0.25609756097560976</v>
      </c>
      <c r="AY44" s="58">
        <f t="shared" si="37"/>
        <v>0.24786658203146417</v>
      </c>
      <c r="AZ44" s="97">
        <f t="shared" si="38"/>
        <v>0.24756469643702611</v>
      </c>
      <c r="BA44" s="97">
        <f t="shared" si="39"/>
        <v>0.22607851105143234</v>
      </c>
      <c r="BB44" s="97">
        <f t="shared" si="40"/>
        <v>0.22137443764460954</v>
      </c>
      <c r="BC44" s="97">
        <f t="shared" si="41"/>
        <v>0.2194552620677897</v>
      </c>
      <c r="BD44" s="2">
        <f>'Proportional HSE Data'!K38</f>
        <v>0.3048780487804878</v>
      </c>
      <c r="BE44" s="58">
        <f t="shared" si="42"/>
        <v>0.21814989880982052</v>
      </c>
      <c r="BF44" s="97">
        <f t="shared" si="43"/>
        <v>0.31941467928883521</v>
      </c>
      <c r="BG44" s="97">
        <f t="shared" si="44"/>
        <v>0.30893311850707617</v>
      </c>
      <c r="BH44" s="97">
        <f t="shared" si="45"/>
        <v>0.3271632484251068</v>
      </c>
      <c r="BI44" s="97">
        <f t="shared" si="46"/>
        <v>0.33128681744355659</v>
      </c>
      <c r="BJ44" s="2">
        <f>'Proportional HSE Data'!L38</f>
        <v>0.21951219512195122</v>
      </c>
      <c r="BK44" s="58">
        <f t="shared" si="47"/>
        <v>0.16649959654160165</v>
      </c>
      <c r="BL44" s="97">
        <f t="shared" si="48"/>
        <v>0.29880199038579375</v>
      </c>
      <c r="BM44" s="97">
        <f t="shared" si="49"/>
        <v>0.29385712701495742</v>
      </c>
      <c r="BN44" s="97">
        <f t="shared" si="50"/>
        <v>0.27380675962271589</v>
      </c>
      <c r="BO44" s="97">
        <f t="shared" si="51"/>
        <v>0.27458212322531034</v>
      </c>
    </row>
    <row r="45" spans="1:67">
      <c r="A45" s="58">
        <v>40</v>
      </c>
      <c r="B45" s="58">
        <f t="shared" si="0"/>
        <v>5.0286533847967198E-2</v>
      </c>
      <c r="C45" s="2">
        <f>'Proportional HSE Data'!C39</f>
        <v>1.8867924528301886E-2</v>
      </c>
      <c r="D45" s="58">
        <f t="shared" si="1"/>
        <v>8.1879559489621112E-2</v>
      </c>
      <c r="E45" s="2">
        <f>'Absolute HSE Data'!E45/(SUM('Absolute HSE Data'!$C45:$G45))</f>
        <v>0.11864406779661017</v>
      </c>
      <c r="H45" s="2">
        <f t="shared" si="2"/>
        <v>1.8867924528301886E-2</v>
      </c>
      <c r="I45" s="58">
        <f t="shared" si="3"/>
        <v>6.3322341231755466E-2</v>
      </c>
      <c r="J45" s="58">
        <f t="shared" si="4"/>
        <v>5.0286533847967198E-2</v>
      </c>
      <c r="K45" s="97">
        <f t="shared" si="5"/>
        <v>4.651605788797291E-2</v>
      </c>
      <c r="L45" s="97">
        <f t="shared" si="6"/>
        <v>4.5998476150333034E-2</v>
      </c>
      <c r="M45" s="97">
        <f t="shared" si="7"/>
        <v>3.6555789856255211E-2</v>
      </c>
      <c r="N45" s="2">
        <f>'Proportional HSE Data'!D39</f>
        <v>9.4339622641509441E-2</v>
      </c>
      <c r="O45" s="58">
        <f t="shared" si="52"/>
        <v>0.1856190196004448</v>
      </c>
      <c r="P45" s="58">
        <f t="shared" si="8"/>
        <v>0.10665563059223193</v>
      </c>
      <c r="Q45" s="97">
        <f t="shared" si="9"/>
        <v>8.3253562514941148E-2</v>
      </c>
      <c r="R45" s="97">
        <f t="shared" si="10"/>
        <v>6.4580704435470815E-2</v>
      </c>
      <c r="S45" s="97">
        <f t="shared" si="11"/>
        <v>5.3900703416030558E-2</v>
      </c>
      <c r="T45" s="2">
        <f>'Proportional HSE Data'!E39</f>
        <v>0.11320754716981132</v>
      </c>
      <c r="U45" s="58">
        <f t="shared" si="12"/>
        <v>0.18899450333163303</v>
      </c>
      <c r="V45" s="58">
        <f t="shared" si="13"/>
        <v>0.13892625480740442</v>
      </c>
      <c r="W45" s="97">
        <f t="shared" si="14"/>
        <v>0.12616023701087392</v>
      </c>
      <c r="X45" s="97">
        <f t="shared" si="15"/>
        <v>0.10112390976979542</v>
      </c>
      <c r="Y45" s="97">
        <f t="shared" si="16"/>
        <v>9.6937440806542666E-2</v>
      </c>
      <c r="Z45" s="2">
        <f>'Proportional HSE Data'!F39</f>
        <v>0.33962264150943394</v>
      </c>
      <c r="AA45" s="58">
        <f t="shared" si="17"/>
        <v>0.22588614029793733</v>
      </c>
      <c r="AB45" s="58">
        <f t="shared" si="18"/>
        <v>0.31861739116799331</v>
      </c>
      <c r="AC45" s="97">
        <f t="shared" si="19"/>
        <v>0.30922734718780098</v>
      </c>
      <c r="AD45" s="97">
        <f t="shared" si="20"/>
        <v>0.32074427982359899</v>
      </c>
      <c r="AE45" s="97">
        <f t="shared" si="21"/>
        <v>0.33052560270427117</v>
      </c>
      <c r="AF45" s="2">
        <f>'Proportional HSE Data'!G39</f>
        <v>0.43396226415094341</v>
      </c>
      <c r="AG45" s="58">
        <f t="shared" si="22"/>
        <v>0.28398719535836336</v>
      </c>
      <c r="AH45" s="58">
        <f t="shared" si="23"/>
        <v>0.51543909032879209</v>
      </c>
      <c r="AI45" s="97">
        <f t="shared" si="24"/>
        <v>0.5210081245517868</v>
      </c>
      <c r="AJ45" s="97">
        <f t="shared" si="25"/>
        <v>0.5014872456137921</v>
      </c>
      <c r="AK45" s="97">
        <f t="shared" si="26"/>
        <v>0.49894275157569118</v>
      </c>
      <c r="AL45" s="2">
        <f>'Proportional HSE Data'!H39</f>
        <v>7.5949367088607597E-2</v>
      </c>
      <c r="AM45" s="58">
        <f t="shared" si="27"/>
        <v>8.1675480101666323E-2</v>
      </c>
      <c r="AN45" s="58">
        <f t="shared" si="28"/>
        <v>6.3287059389549816E-2</v>
      </c>
      <c r="AO45" s="97">
        <f t="shared" si="29"/>
        <v>7.3466138053100302E-2</v>
      </c>
      <c r="AP45" s="97">
        <f t="shared" si="30"/>
        <v>6.8957021904254151E-2</v>
      </c>
      <c r="AQ45" s="97">
        <f t="shared" si="31"/>
        <v>6.2506691805167672E-2</v>
      </c>
      <c r="AR45" s="2">
        <f>'Proportional HSE Data'!I39</f>
        <v>0.12658227848101267</v>
      </c>
      <c r="AS45" s="58">
        <f t="shared" si="32"/>
        <v>0.23300363639571969</v>
      </c>
      <c r="AT45" s="58">
        <f t="shared" si="33"/>
        <v>0.17993599319507136</v>
      </c>
      <c r="AU45" s="97">
        <f t="shared" si="34"/>
        <v>0.16188791926934279</v>
      </c>
      <c r="AV45" s="97">
        <f t="shared" si="35"/>
        <v>0.11896751767030782</v>
      </c>
      <c r="AW45" s="97">
        <f t="shared" si="36"/>
        <v>0.11548620747825376</v>
      </c>
      <c r="AX45" s="2">
        <f>'Proportional HSE Data'!J39</f>
        <v>0.29113924050632911</v>
      </c>
      <c r="AY45" s="58">
        <f t="shared" si="37"/>
        <v>0.24448610431711815</v>
      </c>
      <c r="AZ45" s="97">
        <f t="shared" si="38"/>
        <v>0.24418302569072761</v>
      </c>
      <c r="BA45" s="97">
        <f t="shared" si="39"/>
        <v>0.22729287705171267</v>
      </c>
      <c r="BB45" s="97">
        <f t="shared" si="40"/>
        <v>0.22222394517680985</v>
      </c>
      <c r="BC45" s="97">
        <f t="shared" si="41"/>
        <v>0.22089000043515111</v>
      </c>
      <c r="BD45" s="2">
        <f>'Proportional HSE Data'!K39</f>
        <v>0.34177215189873417</v>
      </c>
      <c r="BE45" s="58">
        <f t="shared" si="42"/>
        <v>0.21617102086963863</v>
      </c>
      <c r="BF45" s="97">
        <f t="shared" si="43"/>
        <v>0.31839729191383725</v>
      </c>
      <c r="BG45" s="97">
        <f t="shared" si="44"/>
        <v>0.31172608960400644</v>
      </c>
      <c r="BH45" s="97">
        <f t="shared" si="45"/>
        <v>0.3311833073139413</v>
      </c>
      <c r="BI45" s="97">
        <f t="shared" si="46"/>
        <v>0.33495123828110263</v>
      </c>
      <c r="BJ45" s="2">
        <f>'Proportional HSE Data'!L39</f>
        <v>0.16455696202531644</v>
      </c>
      <c r="BK45" s="58">
        <f t="shared" si="47"/>
        <v>0.1652614219630911</v>
      </c>
      <c r="BL45" s="97">
        <f t="shared" si="48"/>
        <v>0.29934874539071121</v>
      </c>
      <c r="BM45" s="97">
        <f t="shared" si="49"/>
        <v>0.29647406446261942</v>
      </c>
      <c r="BN45" s="97">
        <f t="shared" si="50"/>
        <v>0.27576277745667394</v>
      </c>
      <c r="BO45" s="97">
        <f t="shared" si="51"/>
        <v>0.27726858679006861</v>
      </c>
    </row>
    <row r="46" spans="1:67">
      <c r="A46" s="58">
        <v>41</v>
      </c>
      <c r="B46" s="58">
        <f t="shared" si="0"/>
        <v>5.206049397089095E-2</v>
      </c>
      <c r="C46" s="2">
        <f>'Proportional HSE Data'!C40</f>
        <v>3.3898305084745763E-2</v>
      </c>
      <c r="D46" s="58">
        <f t="shared" si="1"/>
        <v>8.4178186424151799E-2</v>
      </c>
      <c r="E46" s="2">
        <f>'Absolute HSE Data'!E46/(SUM('Absolute HSE Data'!$C46:$G46))</f>
        <v>0.125</v>
      </c>
      <c r="H46" s="2">
        <f t="shared" si="2"/>
        <v>3.3898305084745763E-2</v>
      </c>
      <c r="I46" s="58">
        <f t="shared" si="3"/>
        <v>6.6709838817371886E-2</v>
      </c>
      <c r="J46" s="58">
        <f t="shared" si="4"/>
        <v>5.206049397089095E-2</v>
      </c>
      <c r="K46" s="97">
        <f t="shared" si="5"/>
        <v>4.8388333359705243E-2</v>
      </c>
      <c r="L46" s="97">
        <f t="shared" si="6"/>
        <v>4.7607593533562059E-2</v>
      </c>
      <c r="M46" s="97">
        <f t="shared" si="7"/>
        <v>3.8126105978439087E-2</v>
      </c>
      <c r="N46" s="2">
        <f>'Proportional HSE Data'!D40</f>
        <v>0.10169491525423729</v>
      </c>
      <c r="O46" s="58">
        <f t="shared" si="52"/>
        <v>0.1863839012134515</v>
      </c>
      <c r="P46" s="58">
        <f t="shared" si="8"/>
        <v>0.10635747586149247</v>
      </c>
      <c r="Q46" s="97">
        <f t="shared" si="9"/>
        <v>8.5198926627653965E-2</v>
      </c>
      <c r="R46" s="97">
        <f t="shared" si="10"/>
        <v>6.4799558026458884E-2</v>
      </c>
      <c r="S46" s="97">
        <f t="shared" si="11"/>
        <v>5.4758100176679064E-2</v>
      </c>
      <c r="T46" s="2">
        <f>'Proportional HSE Data'!E40</f>
        <v>3.3898305084745763E-2</v>
      </c>
      <c r="U46" s="58">
        <f t="shared" si="12"/>
        <v>0.18652556390606256</v>
      </c>
      <c r="V46" s="58">
        <f t="shared" si="13"/>
        <v>0.13678787407862164</v>
      </c>
      <c r="W46" s="97">
        <f t="shared" si="14"/>
        <v>0.12638590222069021</v>
      </c>
      <c r="X46" s="97">
        <f t="shared" si="15"/>
        <v>0.10013964574936011</v>
      </c>
      <c r="Y46" s="97">
        <f t="shared" si="16"/>
        <v>9.6785268400306337E-2</v>
      </c>
      <c r="Z46" s="2">
        <f>'Proportional HSE Data'!F40</f>
        <v>0.30508474576271188</v>
      </c>
      <c r="AA46" s="58">
        <f t="shared" si="17"/>
        <v>0.22423274386353073</v>
      </c>
      <c r="AB46" s="58">
        <f t="shared" si="18"/>
        <v>0.31698914980089593</v>
      </c>
      <c r="AC46" s="97">
        <f t="shared" si="19"/>
        <v>0.31149836574548206</v>
      </c>
      <c r="AD46" s="97">
        <f t="shared" si="20"/>
        <v>0.32344720493753559</v>
      </c>
      <c r="AE46" s="97">
        <f t="shared" si="21"/>
        <v>0.33136062485695561</v>
      </c>
      <c r="AF46" s="2">
        <f>'Proportional HSE Data'!G40</f>
        <v>0.52542372881355937</v>
      </c>
      <c r="AG46" s="58">
        <f t="shared" si="22"/>
        <v>0.28239878513882849</v>
      </c>
      <c r="AH46" s="58">
        <f t="shared" si="23"/>
        <v>0.51443758542316131</v>
      </c>
      <c r="AI46" s="97">
        <f t="shared" si="24"/>
        <v>0.51721396901799599</v>
      </c>
      <c r="AJ46" s="97">
        <f t="shared" si="25"/>
        <v>0.49672656126948128</v>
      </c>
      <c r="AK46" s="97">
        <f t="shared" si="26"/>
        <v>0.4943270374481577</v>
      </c>
      <c r="AL46" s="2">
        <f>'Proportional HSE Data'!H40</f>
        <v>5.0632911392405063E-2</v>
      </c>
      <c r="AM46" s="58">
        <f t="shared" si="27"/>
        <v>8.6039874371059505E-2</v>
      </c>
      <c r="AN46" s="58">
        <f t="shared" si="28"/>
        <v>6.5337833283419411E-2</v>
      </c>
      <c r="AO46" s="97">
        <f t="shared" si="29"/>
        <v>7.5036383082531494E-2</v>
      </c>
      <c r="AP46" s="97">
        <f t="shared" si="30"/>
        <v>6.9231707855458041E-2</v>
      </c>
      <c r="AQ46" s="97">
        <f t="shared" si="31"/>
        <v>6.2945669215927771E-2</v>
      </c>
      <c r="AR46" s="2">
        <f>'Proportional HSE Data'!I40</f>
        <v>0.17721518987341772</v>
      </c>
      <c r="AS46" s="58">
        <f t="shared" si="32"/>
        <v>0.23310158541670076</v>
      </c>
      <c r="AT46" s="58">
        <f t="shared" si="33"/>
        <v>0.1791225383357081</v>
      </c>
      <c r="AU46" s="97">
        <f t="shared" si="34"/>
        <v>0.16332764048227968</v>
      </c>
      <c r="AV46" s="97">
        <f t="shared" si="35"/>
        <v>0.11680714439354528</v>
      </c>
      <c r="AW46" s="97">
        <f t="shared" si="36"/>
        <v>0.11389495284558729</v>
      </c>
      <c r="AX46" s="2">
        <f>'Proportional HSE Data'!J40</f>
        <v>0.27848101265822783</v>
      </c>
      <c r="AY46" s="58">
        <f t="shared" si="37"/>
        <v>0.241136949446942</v>
      </c>
      <c r="AZ46" s="97">
        <f t="shared" si="38"/>
        <v>0.2408340535388058</v>
      </c>
      <c r="BA46" s="97">
        <f t="shared" si="39"/>
        <v>0.22861710464298476</v>
      </c>
      <c r="BB46" s="97">
        <f t="shared" si="40"/>
        <v>0.22324968656546815</v>
      </c>
      <c r="BC46" s="97">
        <f t="shared" si="41"/>
        <v>0.22256450048195137</v>
      </c>
      <c r="BD46" s="2">
        <f>'Proportional HSE Data'!K40</f>
        <v>0.27848101265822783</v>
      </c>
      <c r="BE46" s="58">
        <f t="shared" si="42"/>
        <v>0.21420517568537034</v>
      </c>
      <c r="BF46" s="97">
        <f t="shared" si="43"/>
        <v>0.31678865499004089</v>
      </c>
      <c r="BG46" s="97">
        <f t="shared" si="44"/>
        <v>0.31398019217849649</v>
      </c>
      <c r="BH46" s="97">
        <f t="shared" si="45"/>
        <v>0.33428301350892481</v>
      </c>
      <c r="BI46" s="97">
        <f t="shared" si="46"/>
        <v>0.33763938278032557</v>
      </c>
      <c r="BJ46" s="2">
        <f>'Proportional HSE Data'!L40</f>
        <v>0.21518987341772153</v>
      </c>
      <c r="BK46" s="58">
        <f t="shared" si="47"/>
        <v>0.16403064302404524</v>
      </c>
      <c r="BL46" s="97">
        <f t="shared" si="48"/>
        <v>0.29889695321753051</v>
      </c>
      <c r="BM46" s="97">
        <f t="shared" si="49"/>
        <v>0.29812156080482866</v>
      </c>
      <c r="BN46" s="97">
        <f t="shared" si="50"/>
        <v>0.27726070148444371</v>
      </c>
      <c r="BO46" s="97">
        <f t="shared" si="51"/>
        <v>0.27953553752686394</v>
      </c>
    </row>
    <row r="47" spans="1:67">
      <c r="A47" s="58">
        <v>42</v>
      </c>
      <c r="B47" s="58">
        <f t="shared" si="0"/>
        <v>5.3981353416685814E-2</v>
      </c>
      <c r="C47" s="2">
        <f>'Proportional HSE Data'!C41</f>
        <v>9.6774193548387094E-2</v>
      </c>
      <c r="D47" s="58">
        <f t="shared" si="1"/>
        <v>8.7191536723392679E-2</v>
      </c>
      <c r="E47" s="2">
        <f>'Absolute HSE Data'!E47/(SUM('Absolute HSE Data'!$C47:$G47))</f>
        <v>0.14666666666666667</v>
      </c>
      <c r="H47" s="2">
        <f t="shared" si="2"/>
        <v>9.6774193548387094E-2</v>
      </c>
      <c r="I47" s="58">
        <f t="shared" si="3"/>
        <v>7.0264960199235338E-2</v>
      </c>
      <c r="J47" s="58">
        <f t="shared" si="4"/>
        <v>5.3981353416685814E-2</v>
      </c>
      <c r="K47" s="97">
        <f t="shared" si="5"/>
        <v>5.0427434020894092E-2</v>
      </c>
      <c r="L47" s="97">
        <f t="shared" si="6"/>
        <v>4.9380811128570075E-2</v>
      </c>
      <c r="M47" s="97">
        <f t="shared" si="7"/>
        <v>3.9969380261594467E-2</v>
      </c>
      <c r="N47" s="2">
        <f>'Proportional HSE Data'!D41</f>
        <v>8.0645161290322578E-2</v>
      </c>
      <c r="O47" s="58">
        <f t="shared" si="52"/>
        <v>0.18715121035870813</v>
      </c>
      <c r="P47" s="58">
        <f t="shared" si="8"/>
        <v>0.10627537492179628</v>
      </c>
      <c r="Q47" s="97">
        <f t="shared" si="9"/>
        <v>8.7433296945200467E-2</v>
      </c>
      <c r="R47" s="97">
        <f t="shared" si="10"/>
        <v>6.5400487260937903E-2</v>
      </c>
      <c r="S47" s="97">
        <f t="shared" si="11"/>
        <v>5.6042505400192164E-2</v>
      </c>
      <c r="T47" s="2">
        <f>'Proportional HSE Data'!E41</f>
        <v>9.6774193548387094E-2</v>
      </c>
      <c r="U47" s="58">
        <f t="shared" si="12"/>
        <v>0.18408155680396063</v>
      </c>
      <c r="V47" s="58">
        <f t="shared" si="13"/>
        <v>0.13483443206761975</v>
      </c>
      <c r="W47" s="97">
        <f t="shared" si="14"/>
        <v>0.12680723946123709</v>
      </c>
      <c r="X47" s="97">
        <f t="shared" si="15"/>
        <v>9.9569228299432988E-2</v>
      </c>
      <c r="Y47" s="97">
        <f t="shared" si="16"/>
        <v>9.7084941273800546E-2</v>
      </c>
      <c r="Z47" s="2">
        <f>'Proportional HSE Data'!F41</f>
        <v>0.27419354838709675</v>
      </c>
      <c r="AA47" s="58">
        <f t="shared" si="17"/>
        <v>0.22258796977558701</v>
      </c>
      <c r="AB47" s="58">
        <f t="shared" si="18"/>
        <v>0.31489604875093896</v>
      </c>
      <c r="AC47" s="97">
        <f t="shared" si="19"/>
        <v>0.31331956064196703</v>
      </c>
      <c r="AD47" s="97">
        <f t="shared" si="20"/>
        <v>0.32547715714128905</v>
      </c>
      <c r="AE47" s="97">
        <f t="shared" si="21"/>
        <v>0.33142362983238871</v>
      </c>
      <c r="AF47" s="2">
        <f>'Proportional HSE Data'!G41</f>
        <v>0.45161290322580644</v>
      </c>
      <c r="AG47" s="58">
        <f t="shared" si="22"/>
        <v>0.28081577489393178</v>
      </c>
      <c r="AH47" s="58">
        <f t="shared" si="23"/>
        <v>0.51213511645085896</v>
      </c>
      <c r="AI47" s="97">
        <f t="shared" si="24"/>
        <v>0.51209983718372776</v>
      </c>
      <c r="AJ47" s="97">
        <f t="shared" si="25"/>
        <v>0.49105442665554322</v>
      </c>
      <c r="AK47" s="97">
        <f t="shared" si="26"/>
        <v>0.488801972891244</v>
      </c>
      <c r="AL47" s="2">
        <f>'Proportional HSE Data'!H41</f>
        <v>4.6511627906976744E-2</v>
      </c>
      <c r="AM47" s="58">
        <f t="shared" si="27"/>
        <v>9.0614471347611109E-2</v>
      </c>
      <c r="AN47" s="58">
        <f t="shared" si="28"/>
        <v>6.757462366097651E-2</v>
      </c>
      <c r="AO47" s="97">
        <f t="shared" si="29"/>
        <v>7.6732093416132963E-2</v>
      </c>
      <c r="AP47" s="97">
        <f t="shared" si="30"/>
        <v>6.9686911176968611E-2</v>
      </c>
      <c r="AQ47" s="97">
        <f t="shared" si="31"/>
        <v>6.3649500827325498E-2</v>
      </c>
      <c r="AR47" s="2">
        <f>'Proportional HSE Data'!I41</f>
        <v>0.13953488372093023</v>
      </c>
      <c r="AS47" s="58">
        <f t="shared" si="32"/>
        <v>0.23319956309398487</v>
      </c>
      <c r="AT47" s="58">
        <f t="shared" si="33"/>
        <v>0.1785000786356257</v>
      </c>
      <c r="AU47" s="97">
        <f t="shared" si="34"/>
        <v>0.16502555209205183</v>
      </c>
      <c r="AV47" s="97">
        <f t="shared" si="35"/>
        <v>0.1153116472622301</v>
      </c>
      <c r="AW47" s="97">
        <f t="shared" si="36"/>
        <v>0.11299914033331736</v>
      </c>
      <c r="AX47" s="2">
        <f>'Proportional HSE Data'!J41</f>
        <v>0.23255813953488372</v>
      </c>
      <c r="AY47" s="58">
        <f t="shared" si="37"/>
        <v>0.2378192320412911</v>
      </c>
      <c r="AZ47" s="97">
        <f t="shared" si="38"/>
        <v>0.23751785721266133</v>
      </c>
      <c r="BA47" s="97">
        <f t="shared" si="39"/>
        <v>0.2300228300337937</v>
      </c>
      <c r="BB47" s="97">
        <f t="shared" si="40"/>
        <v>0.22442659474404344</v>
      </c>
      <c r="BC47" s="97">
        <f t="shared" si="41"/>
        <v>0.22444668940138202</v>
      </c>
      <c r="BD47" s="2">
        <f>'Proportional HSE Data'!K41</f>
        <v>0.32558139534883723</v>
      </c>
      <c r="BE47" s="58">
        <f t="shared" si="42"/>
        <v>0.21225236679931481</v>
      </c>
      <c r="BF47" s="97">
        <f t="shared" si="43"/>
        <v>0.31459362153782411</v>
      </c>
      <c r="BG47" s="97">
        <f t="shared" si="44"/>
        <v>0.31565658371074673</v>
      </c>
      <c r="BH47" s="97">
        <f t="shared" si="45"/>
        <v>0.33640847187091838</v>
      </c>
      <c r="BI47" s="97">
        <f t="shared" si="46"/>
        <v>0.33931070438330457</v>
      </c>
      <c r="BJ47" s="2">
        <f>'Proportional HSE Data'!L41</f>
        <v>0.2558139534883721</v>
      </c>
      <c r="BK47" s="58">
        <f t="shared" si="47"/>
        <v>0.16280724249928591</v>
      </c>
      <c r="BL47" s="97">
        <f t="shared" si="48"/>
        <v>0.29744921204898439</v>
      </c>
      <c r="BM47" s="97">
        <f t="shared" si="49"/>
        <v>0.29876742083894781</v>
      </c>
      <c r="BN47" s="97">
        <f t="shared" si="50"/>
        <v>0.27827233820734887</v>
      </c>
      <c r="BO47" s="97">
        <f t="shared" si="51"/>
        <v>0.28133916709827156</v>
      </c>
    </row>
    <row r="48" spans="1:67">
      <c r="A48" s="58">
        <v>43</v>
      </c>
      <c r="B48" s="58">
        <f t="shared" si="0"/>
        <v>5.6059955500124423E-2</v>
      </c>
      <c r="C48" s="2">
        <f>'Proportional HSE Data'!C42</f>
        <v>5.9701492537313432E-2</v>
      </c>
      <c r="D48" s="58">
        <f t="shared" si="1"/>
        <v>9.0989576922508766E-2</v>
      </c>
      <c r="E48" s="2">
        <f>'Absolute HSE Data'!E48/(SUM('Absolute HSE Data'!$C48:$G48))</f>
        <v>6.6666666666666666E-2</v>
      </c>
      <c r="H48" s="2">
        <f t="shared" si="2"/>
        <v>5.9701492537313432E-2</v>
      </c>
      <c r="I48" s="58">
        <f t="shared" si="3"/>
        <v>7.3994521106399119E-2</v>
      </c>
      <c r="J48" s="58">
        <f t="shared" si="4"/>
        <v>5.6059955500124423E-2</v>
      </c>
      <c r="K48" s="97">
        <f t="shared" si="5"/>
        <v>5.2645425105221078E-2</v>
      </c>
      <c r="L48" s="97">
        <f t="shared" si="6"/>
        <v>5.1331264245514263E-2</v>
      </c>
      <c r="M48" s="97">
        <f t="shared" si="7"/>
        <v>4.2107169002176939E-2</v>
      </c>
      <c r="N48" s="2">
        <f>'Proportional HSE Data'!D42</f>
        <v>0.1044776119402985</v>
      </c>
      <c r="O48" s="58">
        <f t="shared" si="52"/>
        <v>0.18792094877295523</v>
      </c>
      <c r="P48" s="58">
        <f t="shared" si="8"/>
        <v>0.10640888744540702</v>
      </c>
      <c r="Q48" s="97">
        <f t="shared" si="9"/>
        <v>8.9961230266716305E-2</v>
      </c>
      <c r="R48" s="97">
        <f t="shared" si="10"/>
        <v>6.6391279910742701E-2</v>
      </c>
      <c r="S48" s="97">
        <f t="shared" si="11"/>
        <v>5.7765849474668361E-2</v>
      </c>
      <c r="T48" s="2">
        <f>'Proportional HSE Data'!E42</f>
        <v>0.16417910447761194</v>
      </c>
      <c r="U48" s="58">
        <f t="shared" si="12"/>
        <v>0.18166242169195698</v>
      </c>
      <c r="V48" s="58">
        <f t="shared" si="13"/>
        <v>0.13306001337193715</v>
      </c>
      <c r="W48" s="97">
        <f t="shared" si="14"/>
        <v>0.12741264242942976</v>
      </c>
      <c r="X48" s="97">
        <f t="shared" si="15"/>
        <v>9.9402181991357419E-2</v>
      </c>
      <c r="Y48" s="97">
        <f t="shared" si="16"/>
        <v>9.7823368282677514E-2</v>
      </c>
      <c r="Z48" s="2">
        <f>'Proportional HSE Data'!F42</f>
        <v>0.28358208955223879</v>
      </c>
      <c r="AA48" s="58">
        <f t="shared" si="17"/>
        <v>0.22095182409354328</v>
      </c>
      <c r="AB48" s="58">
        <f t="shared" si="18"/>
        <v>0.31234317702028691</v>
      </c>
      <c r="AC48" s="97">
        <f t="shared" si="19"/>
        <v>0.31465624225649896</v>
      </c>
      <c r="AD48" s="97">
        <f t="shared" si="20"/>
        <v>0.32679492113245356</v>
      </c>
      <c r="AE48" s="97">
        <f t="shared" si="21"/>
        <v>0.33072690539379956</v>
      </c>
      <c r="AF48" s="2">
        <f>'Proportional HSE Data'!G42</f>
        <v>0.38805970149253732</v>
      </c>
      <c r="AG48" s="58">
        <f t="shared" si="22"/>
        <v>0.27923818534914441</v>
      </c>
      <c r="AH48" s="58">
        <f t="shared" si="23"/>
        <v>0.50853087206758174</v>
      </c>
      <c r="AI48" s="97">
        <f t="shared" si="24"/>
        <v>0.50569062927272046</v>
      </c>
      <c r="AJ48" s="97">
        <f t="shared" si="25"/>
        <v>0.48450555718787142</v>
      </c>
      <c r="AK48" s="97">
        <f t="shared" si="26"/>
        <v>0.48239339924275232</v>
      </c>
      <c r="AL48" s="2">
        <f>'Proportional HSE Data'!H42</f>
        <v>9.45945945945946E-2</v>
      </c>
      <c r="AM48" s="58">
        <f t="shared" si="27"/>
        <v>9.540690228284851E-2</v>
      </c>
      <c r="AN48" s="58">
        <f t="shared" si="28"/>
        <v>7.0010758155171882E-2</v>
      </c>
      <c r="AO48" s="97">
        <f t="shared" si="29"/>
        <v>7.8565653693539697E-2</v>
      </c>
      <c r="AP48" s="97">
        <f t="shared" si="30"/>
        <v>7.0339713507707208E-2</v>
      </c>
      <c r="AQ48" s="97">
        <f t="shared" si="31"/>
        <v>6.4631498491680955E-2</v>
      </c>
      <c r="AR48" s="2">
        <f>'Proportional HSE Data'!I42</f>
        <v>0.12162162162162163</v>
      </c>
      <c r="AS48" s="58">
        <f t="shared" si="32"/>
        <v>0.23329756942543156</v>
      </c>
      <c r="AT48" s="58">
        <f t="shared" si="33"/>
        <v>0.17806707307044323</v>
      </c>
      <c r="AU48" s="97">
        <f t="shared" si="34"/>
        <v>0.16697408936652386</v>
      </c>
      <c r="AV48" s="97">
        <f t="shared" si="35"/>
        <v>0.11446943294448904</v>
      </c>
      <c r="AW48" s="97">
        <f t="shared" si="36"/>
        <v>0.11278613923971909</v>
      </c>
      <c r="AX48" s="2">
        <f>'Proportional HSE Data'!J42</f>
        <v>0.1891891891891892</v>
      </c>
      <c r="AY48" s="58">
        <f t="shared" si="37"/>
        <v>0.23453305424547641</v>
      </c>
      <c r="AZ48" s="97">
        <f t="shared" si="38"/>
        <v>0.2342345012188479</v>
      </c>
      <c r="BA48" s="97">
        <f t="shared" si="39"/>
        <v>0.23148124717741711</v>
      </c>
      <c r="BB48" s="97">
        <f t="shared" si="40"/>
        <v>0.22572875230722306</v>
      </c>
      <c r="BC48" s="97">
        <f t="shared" si="41"/>
        <v>0.22650292061587754</v>
      </c>
      <c r="BD48" s="2">
        <f>'Proportional HSE Data'!K42</f>
        <v>0.27027027027027029</v>
      </c>
      <c r="BE48" s="58">
        <f t="shared" si="42"/>
        <v>0.21031259595231666</v>
      </c>
      <c r="BF48" s="97">
        <f t="shared" si="43"/>
        <v>0.31181891276228962</v>
      </c>
      <c r="BG48" s="97">
        <f t="shared" si="44"/>
        <v>0.3167178421607505</v>
      </c>
      <c r="BH48" s="97">
        <f t="shared" si="45"/>
        <v>0.33751377184656745</v>
      </c>
      <c r="BI48" s="97">
        <f t="shared" si="46"/>
        <v>0.33993361188095594</v>
      </c>
      <c r="BJ48" s="2">
        <f>'Proportional HSE Data'!L42</f>
        <v>0.32432432432432434</v>
      </c>
      <c r="BK48" s="58">
        <f t="shared" si="47"/>
        <v>0.16159120278223388</v>
      </c>
      <c r="BL48" s="97">
        <f t="shared" si="48"/>
        <v>0.29501390258561666</v>
      </c>
      <c r="BM48" s="97">
        <f t="shared" si="49"/>
        <v>0.2983851510603151</v>
      </c>
      <c r="BN48" s="97">
        <f t="shared" si="50"/>
        <v>0.27876434403683498</v>
      </c>
      <c r="BO48" s="97">
        <f t="shared" si="51"/>
        <v>0.28263012293160328</v>
      </c>
    </row>
    <row r="49" spans="1:67">
      <c r="A49" s="58">
        <v>44</v>
      </c>
      <c r="B49" s="58">
        <f t="shared" si="0"/>
        <v>5.8308151107139182E-2</v>
      </c>
      <c r="C49" s="2">
        <f>'Proportional HSE Data'!C43</f>
        <v>4.3478260869565216E-2</v>
      </c>
      <c r="D49" s="58">
        <f t="shared" si="1"/>
        <v>9.5658508386903374E-2</v>
      </c>
      <c r="E49" s="2">
        <f>'Absolute HSE Data'!E49/(SUM('Absolute HSE Data'!$C49:$G49))</f>
        <v>0.13793103448275862</v>
      </c>
      <c r="H49" s="2">
        <f t="shared" si="2"/>
        <v>4.3478260869565216E-2</v>
      </c>
      <c r="I49" s="58">
        <f t="shared" si="3"/>
        <v>7.7905453964435822E-2</v>
      </c>
      <c r="J49" s="58">
        <f t="shared" si="4"/>
        <v>5.8308151107139182E-2</v>
      </c>
      <c r="K49" s="97">
        <f t="shared" si="5"/>
        <v>5.5055470255516735E-2</v>
      </c>
      <c r="L49" s="97">
        <f t="shared" si="6"/>
        <v>5.3473374682713189E-2</v>
      </c>
      <c r="M49" s="97">
        <f t="shared" si="7"/>
        <v>4.456346686631233E-2</v>
      </c>
      <c r="N49" s="2">
        <f>'Proportional HSE Data'!D43</f>
        <v>0.11594202898550725</v>
      </c>
      <c r="O49" s="58">
        <f t="shared" si="52"/>
        <v>0.18869311814175269</v>
      </c>
      <c r="P49" s="58">
        <f t="shared" si="8"/>
        <v>0.10675872951666927</v>
      </c>
      <c r="Q49" s="97">
        <f t="shared" si="9"/>
        <v>9.2788340023429963E-2</v>
      </c>
      <c r="R49" s="97">
        <f t="shared" si="10"/>
        <v>6.7784402428288926E-2</v>
      </c>
      <c r="S49" s="97">
        <f t="shared" si="11"/>
        <v>5.9945722219160003E-2</v>
      </c>
      <c r="T49" s="2">
        <f>'Proportional HSE Data'!E43</f>
        <v>4.3478260869565216E-2</v>
      </c>
      <c r="U49" s="58">
        <f t="shared" si="12"/>
        <v>0.17926809300629662</v>
      </c>
      <c r="V49" s="58">
        <f t="shared" si="13"/>
        <v>0.1314592370860134</v>
      </c>
      <c r="W49" s="97">
        <f t="shared" si="14"/>
        <v>0.12819100268281583</v>
      </c>
      <c r="X49" s="97">
        <f t="shared" si="15"/>
        <v>9.9630246317717192E-2</v>
      </c>
      <c r="Y49" s="97">
        <f t="shared" si="16"/>
        <v>9.8989857989691829E-2</v>
      </c>
      <c r="Z49" s="2">
        <f>'Proportional HSE Data'!F43</f>
        <v>0.34782608695652173</v>
      </c>
      <c r="AA49" s="58">
        <f t="shared" si="17"/>
        <v>0.21932431204206096</v>
      </c>
      <c r="AB49" s="58">
        <f t="shared" si="18"/>
        <v>0.30933685222439317</v>
      </c>
      <c r="AC49" s="97">
        <f t="shared" si="19"/>
        <v>0.31547468201986623</v>
      </c>
      <c r="AD49" s="97">
        <f t="shared" si="20"/>
        <v>0.3273656646594591</v>
      </c>
      <c r="AE49" s="97">
        <f t="shared" si="21"/>
        <v>0.32928818280757172</v>
      </c>
      <c r="AF49" s="2">
        <f>'Proportional HSE Data'!G43</f>
        <v>0.44927536231884058</v>
      </c>
      <c r="AG49" s="58">
        <f t="shared" si="22"/>
        <v>0.27766603675748064</v>
      </c>
      <c r="AH49" s="58">
        <f t="shared" si="23"/>
        <v>0.50362413653035354</v>
      </c>
      <c r="AI49" s="97">
        <f t="shared" si="24"/>
        <v>0.49801291046152901</v>
      </c>
      <c r="AJ49" s="97">
        <f t="shared" si="25"/>
        <v>0.47711143015327423</v>
      </c>
      <c r="AK49" s="97">
        <f t="shared" si="26"/>
        <v>0.47512376055919525</v>
      </c>
      <c r="AL49" s="2">
        <f>'Proportional HSE Data'!H43</f>
        <v>7.8947368421052627E-2</v>
      </c>
      <c r="AM49" s="58">
        <f t="shared" si="27"/>
        <v>0.10042480570855027</v>
      </c>
      <c r="AN49" s="58">
        <f t="shared" si="28"/>
        <v>7.2660865579616762E-2</v>
      </c>
      <c r="AO49" s="97">
        <f t="shared" si="29"/>
        <v>8.0550529954798042E-2</v>
      </c>
      <c r="AP49" s="97">
        <f t="shared" si="30"/>
        <v>7.1208064379880795E-2</v>
      </c>
      <c r="AQ49" s="97">
        <f t="shared" si="31"/>
        <v>6.5906582971113625E-2</v>
      </c>
      <c r="AR49" s="2">
        <f>'Proportional HSE Data'!I43</f>
        <v>7.8947368421052627E-2</v>
      </c>
      <c r="AS49" s="58">
        <f t="shared" si="32"/>
        <v>0.23339560440889057</v>
      </c>
      <c r="AT49" s="58">
        <f t="shared" si="33"/>
        <v>0.17782244835130856</v>
      </c>
      <c r="AU49" s="97">
        <f t="shared" si="34"/>
        <v>0.16916604697444551</v>
      </c>
      <c r="AV49" s="97">
        <f t="shared" si="35"/>
        <v>0.11427409861807156</v>
      </c>
      <c r="AW49" s="97">
        <f t="shared" si="36"/>
        <v>0.11324965071730518</v>
      </c>
      <c r="AX49" s="2">
        <f>'Proportional HSE Data'!J43</f>
        <v>0.21052631578947367</v>
      </c>
      <c r="AY49" s="58">
        <f t="shared" si="37"/>
        <v>0.23127850590628751</v>
      </c>
      <c r="AZ49" s="97">
        <f t="shared" si="38"/>
        <v>0.23098403756481675</v>
      </c>
      <c r="BA49" s="97">
        <f t="shared" si="39"/>
        <v>0.23296305314756663</v>
      </c>
      <c r="BB49" s="97">
        <f t="shared" si="40"/>
        <v>0.22712926232489775</v>
      </c>
      <c r="BC49" s="97">
        <f t="shared" si="41"/>
        <v>0.22869784771658283</v>
      </c>
      <c r="BD49" s="2">
        <f>'Proportional HSE Data'!K43</f>
        <v>0.34210526315789475</v>
      </c>
      <c r="BE49" s="58">
        <f t="shared" si="42"/>
        <v>0.20838586310726759</v>
      </c>
      <c r="BF49" s="97">
        <f t="shared" si="43"/>
        <v>0.30847318700253978</v>
      </c>
      <c r="BG49" s="97">
        <f t="shared" si="44"/>
        <v>0.31712825026486419</v>
      </c>
      <c r="BH49" s="97">
        <f t="shared" si="45"/>
        <v>0.33756139432649779</v>
      </c>
      <c r="BI49" s="97">
        <f t="shared" si="46"/>
        <v>0.3394855621956589</v>
      </c>
      <c r="BJ49" s="2">
        <f>'Proportional HSE Data'!L43</f>
        <v>0.28947368421052633</v>
      </c>
      <c r="BK49" s="58">
        <f t="shared" si="47"/>
        <v>0.16038250589164407</v>
      </c>
      <c r="BL49" s="97">
        <f t="shared" si="48"/>
        <v>0.29160531005582219</v>
      </c>
      <c r="BM49" s="97">
        <f t="shared" si="49"/>
        <v>0.29695435050223645</v>
      </c>
      <c r="BN49" s="97">
        <f t="shared" si="50"/>
        <v>0.27869847321210828</v>
      </c>
      <c r="BO49" s="97">
        <f t="shared" si="51"/>
        <v>0.28335408680924323</v>
      </c>
    </row>
    <row r="50" spans="1:67">
      <c r="A50" s="58">
        <v>45</v>
      </c>
      <c r="B50" s="58">
        <f t="shared" si="0"/>
        <v>6.0738880195057798E-2</v>
      </c>
      <c r="C50" s="2">
        <f>'Proportional HSE Data'!C44</f>
        <v>3.7037037037037035E-2</v>
      </c>
      <c r="D50" s="58">
        <f t="shared" si="1"/>
        <v>0.10130270053862554</v>
      </c>
      <c r="E50" s="2">
        <f>'Absolute HSE Data'!E50/(SUM('Absolute HSE Data'!$C50:$G50))</f>
        <v>0.12962962962962962</v>
      </c>
      <c r="H50" s="2">
        <f t="shared" si="2"/>
        <v>3.7037037037037035E-2</v>
      </c>
      <c r="I50" s="58">
        <f t="shared" si="3"/>
        <v>8.2004790944735576E-2</v>
      </c>
      <c r="J50" s="58">
        <f t="shared" si="4"/>
        <v>6.0738880195057798E-2</v>
      </c>
      <c r="K50" s="97">
        <f t="shared" si="5"/>
        <v>5.7671897949128186E-2</v>
      </c>
      <c r="L50" s="97">
        <f t="shared" si="6"/>
        <v>5.5822950072344141E-2</v>
      </c>
      <c r="M50" s="97">
        <f t="shared" si="7"/>
        <v>4.7364611726624768E-2</v>
      </c>
      <c r="N50" s="2">
        <f>'Proportional HSE Data'!D44</f>
        <v>3.7037037037037035E-2</v>
      </c>
      <c r="O50" s="58">
        <f t="shared" si="52"/>
        <v>0.18946772009908591</v>
      </c>
      <c r="P50" s="58">
        <f t="shared" si="8"/>
        <v>0.10732677805930388</v>
      </c>
      <c r="Q50" s="97">
        <f t="shared" si="9"/>
        <v>9.5921070237726128E-2</v>
      </c>
      <c r="R50" s="97">
        <f t="shared" si="10"/>
        <v>6.9597042909130213E-2</v>
      </c>
      <c r="S50" s="97">
        <f t="shared" si="11"/>
        <v>6.2604947444189138E-2</v>
      </c>
      <c r="T50" s="2">
        <f>'Proportional HSE Data'!E44</f>
        <v>0.12962962962962962</v>
      </c>
      <c r="U50" s="58">
        <f t="shared" si="12"/>
        <v>0.17689850008631988</v>
      </c>
      <c r="V50" s="58">
        <f t="shared" si="13"/>
        <v>0.1300272438287349</v>
      </c>
      <c r="W50" s="97">
        <f t="shared" si="14"/>
        <v>0.12913155899167233</v>
      </c>
      <c r="X50" s="97">
        <f t="shared" si="15"/>
        <v>0.10024713896393585</v>
      </c>
      <c r="Y50" s="97">
        <f t="shared" si="16"/>
        <v>0.1005755384555056</v>
      </c>
      <c r="Z50" s="2">
        <f>'Proportional HSE Data'!F44</f>
        <v>0.27777777777777779</v>
      </c>
      <c r="AA50" s="58">
        <f t="shared" si="17"/>
        <v>0.21770543801899681</v>
      </c>
      <c r="AB50" s="58">
        <f t="shared" si="18"/>
        <v>0.30588466846530604</v>
      </c>
      <c r="AC50" s="97">
        <f t="shared" si="19"/>
        <v>0.31574234893572511</v>
      </c>
      <c r="AD50" s="97">
        <f t="shared" si="20"/>
        <v>0.32715924872176866</v>
      </c>
      <c r="AE50" s="97">
        <f t="shared" si="21"/>
        <v>0.32712993410657848</v>
      </c>
      <c r="AF50" s="2">
        <f>'Proportional HSE Data'!G44</f>
        <v>0.51851851851851849</v>
      </c>
      <c r="AG50" s="58">
        <f t="shared" si="22"/>
        <v>0.27609934890050686</v>
      </c>
      <c r="AH50" s="58">
        <f t="shared" si="23"/>
        <v>0.49741502303115587</v>
      </c>
      <c r="AI50" s="97">
        <f t="shared" si="24"/>
        <v>0.4890961040509138</v>
      </c>
      <c r="AJ50" s="97">
        <f t="shared" si="25"/>
        <v>0.46890075988199548</v>
      </c>
      <c r="AK50" s="97">
        <f t="shared" si="26"/>
        <v>0.46701274370391865</v>
      </c>
      <c r="AL50" s="2">
        <f>'Proportional HSE Data'!H44</f>
        <v>7.4999999999999997E-2</v>
      </c>
      <c r="AM50" s="58">
        <f t="shared" si="27"/>
        <v>0.1056757936161009</v>
      </c>
      <c r="AN50" s="58">
        <f t="shared" si="28"/>
        <v>7.5540975301693139E-2</v>
      </c>
      <c r="AO50" s="97">
        <f t="shared" si="29"/>
        <v>8.270140119497929E-2</v>
      </c>
      <c r="AP50" s="97">
        <f t="shared" si="30"/>
        <v>7.2311136570618148E-2</v>
      </c>
      <c r="AQ50" s="97">
        <f t="shared" si="31"/>
        <v>6.7491593003357622E-2</v>
      </c>
      <c r="AR50" s="2">
        <f>'Proportional HSE Data'!I44</f>
        <v>0.13750000000000001</v>
      </c>
      <c r="AS50" s="58">
        <f t="shared" si="32"/>
        <v>0.23349366804220148</v>
      </c>
      <c r="AT50" s="58">
        <f t="shared" si="33"/>
        <v>0.17776559766307801</v>
      </c>
      <c r="AU50" s="97">
        <f t="shared" si="34"/>
        <v>0.17159443369364247</v>
      </c>
      <c r="AV50" s="97">
        <f t="shared" si="35"/>
        <v>0.11472465681059502</v>
      </c>
      <c r="AW50" s="97">
        <f t="shared" si="36"/>
        <v>0.11438963384121073</v>
      </c>
      <c r="AX50" s="2">
        <f>'Proportional HSE Data'!J44</f>
        <v>0.23749999999999999</v>
      </c>
      <c r="AY50" s="58">
        <f t="shared" si="37"/>
        <v>0.22805566475529654</v>
      </c>
      <c r="AZ50" s="97">
        <f t="shared" si="38"/>
        <v>0.2277665059902807</v>
      </c>
      <c r="BA50" s="97">
        <f t="shared" si="39"/>
        <v>0.23443842069909304</v>
      </c>
      <c r="BB50" s="97">
        <f t="shared" si="40"/>
        <v>0.22860014008851282</v>
      </c>
      <c r="BC50" s="97">
        <f t="shared" si="41"/>
        <v>0.23099434051150486</v>
      </c>
      <c r="BD50" s="2">
        <f>'Proportional HSE Data'!K44</f>
        <v>0.3125</v>
      </c>
      <c r="BE50" s="58">
        <f t="shared" si="42"/>
        <v>0.20647216647285421</v>
      </c>
      <c r="BF50" s="97">
        <f t="shared" si="43"/>
        <v>0.30456712228896049</v>
      </c>
      <c r="BG50" s="97">
        <f t="shared" si="44"/>
        <v>0.31685410813741516</v>
      </c>
      <c r="BH50" s="97">
        <f t="shared" si="45"/>
        <v>0.33652262402613364</v>
      </c>
      <c r="BI50" s="97">
        <f t="shared" si="46"/>
        <v>0.33795316200755954</v>
      </c>
      <c r="BJ50" s="2">
        <f>'Proportional HSE Data'!L44</f>
        <v>0.23749999999999999</v>
      </c>
      <c r="BK50" s="58">
        <f t="shared" si="47"/>
        <v>0.15918113347831767</v>
      </c>
      <c r="BL50" s="97">
        <f t="shared" si="48"/>
        <v>0.28724381923428294</v>
      </c>
      <c r="BM50" s="97">
        <f t="shared" si="49"/>
        <v>0.29446120426968819</v>
      </c>
      <c r="BN50" s="97">
        <f t="shared" si="50"/>
        <v>0.27803197021185261</v>
      </c>
      <c r="BO50" s="97">
        <f t="shared" si="51"/>
        <v>0.28345250841449421</v>
      </c>
    </row>
    <row r="51" spans="1:67">
      <c r="A51" s="58">
        <v>46</v>
      </c>
      <c r="B51" s="58">
        <f t="shared" si="0"/>
        <v>6.3366258628168401E-2</v>
      </c>
      <c r="C51" s="2">
        <f>'Proportional HSE Data'!C45</f>
        <v>3.3898305084745763E-2</v>
      </c>
      <c r="D51" s="58">
        <f t="shared" si="1"/>
        <v>0.10804672273226759</v>
      </c>
      <c r="E51" s="2">
        <f>'Absolute HSE Data'!E51/(SUM('Absolute HSE Data'!$C51:$G51))</f>
        <v>7.8125E-2</v>
      </c>
      <c r="H51" s="2">
        <f t="shared" si="2"/>
        <v>3.3898305084745763E-2</v>
      </c>
      <c r="I51" s="58">
        <f t="shared" si="3"/>
        <v>8.6299644527762162E-2</v>
      </c>
      <c r="J51" s="58">
        <f t="shared" si="4"/>
        <v>6.3366258628168401E-2</v>
      </c>
      <c r="K51" s="97">
        <f t="shared" si="5"/>
        <v>6.0510269133093222E-2</v>
      </c>
      <c r="L51" s="97">
        <f t="shared" si="6"/>
        <v>5.8397285016738659E-2</v>
      </c>
      <c r="M51" s="97">
        <f t="shared" si="7"/>
        <v>5.0539105744361178E-2</v>
      </c>
      <c r="N51" s="2">
        <f>'Proportional HSE Data'!D45</f>
        <v>5.0847457627118647E-2</v>
      </c>
      <c r="O51" s="58">
        <f t="shared" si="52"/>
        <v>0.19024475622697265</v>
      </c>
      <c r="P51" s="58">
        <f t="shared" si="8"/>
        <v>0.10811608239558272</v>
      </c>
      <c r="Q51" s="97">
        <f t="shared" si="9"/>
        <v>9.9366461506880457E-2</v>
      </c>
      <c r="R51" s="97">
        <f t="shared" si="10"/>
        <v>7.1851143375591911E-2</v>
      </c>
      <c r="S51" s="97">
        <f t="shared" si="11"/>
        <v>6.5771075656950159E-2</v>
      </c>
      <c r="T51" s="2">
        <f>'Proportional HSE Data'!E45</f>
        <v>0.11864406779661017</v>
      </c>
      <c r="U51" s="58">
        <f t="shared" si="12"/>
        <v>0.17455356730800473</v>
      </c>
      <c r="V51" s="58">
        <f t="shared" si="13"/>
        <v>0.1287596834053438</v>
      </c>
      <c r="W51" s="97">
        <f t="shared" si="14"/>
        <v>0.13022375791151808</v>
      </c>
      <c r="X51" s="97">
        <f t="shared" si="15"/>
        <v>0.10124826040055442</v>
      </c>
      <c r="Y51" s="97">
        <f t="shared" si="16"/>
        <v>0.10257271955513257</v>
      </c>
      <c r="Z51" s="2">
        <f>'Proportional HSE Data'!F45</f>
        <v>0.33898305084745761</v>
      </c>
      <c r="AA51" s="58">
        <f t="shared" si="17"/>
        <v>0.21609520560346765</v>
      </c>
      <c r="AB51" s="58">
        <f t="shared" si="18"/>
        <v>0.30199554914275184</v>
      </c>
      <c r="AC51" s="97">
        <f t="shared" si="19"/>
        <v>0.31542816815114832</v>
      </c>
      <c r="AD51" s="97">
        <f t="shared" si="20"/>
        <v>0.32615054416012956</v>
      </c>
      <c r="AE51" s="97">
        <f t="shared" si="21"/>
        <v>0.32427867390173742</v>
      </c>
      <c r="AF51" s="2">
        <f>'Proportional HSE Data'!G45</f>
        <v>0.4576271186440678</v>
      </c>
      <c r="AG51" s="58">
        <f t="shared" si="22"/>
        <v>0.27453814108942259</v>
      </c>
      <c r="AH51" s="58">
        <f t="shared" si="23"/>
        <v>0.48990547183865757</v>
      </c>
      <c r="AI51" s="97">
        <f t="shared" si="24"/>
        <v>0.47897380742881185</v>
      </c>
      <c r="AJ51" s="97">
        <f t="shared" si="25"/>
        <v>0.45990000026154831</v>
      </c>
      <c r="AK51" s="97">
        <f t="shared" si="26"/>
        <v>0.45807797470746409</v>
      </c>
      <c r="AL51" s="2">
        <f>'Proportional HSE Data'!H45</f>
        <v>4.878048780487805E-2</v>
      </c>
      <c r="AM51" s="58">
        <f t="shared" si="27"/>
        <v>0.11116741412509161</v>
      </c>
      <c r="AN51" s="58">
        <f t="shared" si="28"/>
        <v>7.8668622141325403E-2</v>
      </c>
      <c r="AO51" s="97">
        <f t="shared" si="29"/>
        <v>8.5034305736302676E-2</v>
      </c>
      <c r="AP51" s="97">
        <f t="shared" si="30"/>
        <v>7.3669692222906064E-2</v>
      </c>
      <c r="AQ51" s="97">
        <f t="shared" si="31"/>
        <v>6.9405556562293746E-2</v>
      </c>
      <c r="AR51" s="2">
        <f>'Proportional HSE Data'!I45</f>
        <v>9.7560975609756101E-2</v>
      </c>
      <c r="AS51" s="58">
        <f t="shared" si="32"/>
        <v>0.23359176032319451</v>
      </c>
      <c r="AT51" s="58">
        <f t="shared" si="33"/>
        <v>0.17789637993437679</v>
      </c>
      <c r="AU51" s="97">
        <f t="shared" si="34"/>
        <v>0.17425233308581464</v>
      </c>
      <c r="AV51" s="97">
        <f t="shared" si="35"/>
        <v>0.11582561195425024</v>
      </c>
      <c r="AW51" s="97">
        <f t="shared" si="36"/>
        <v>0.11621207650859418</v>
      </c>
      <c r="AX51" s="2">
        <f>'Proportional HSE Data'!J45</f>
        <v>0.24390243902439024</v>
      </c>
      <c r="AY51" s="58">
        <f t="shared" si="37"/>
        <v>0.22486459659854077</v>
      </c>
      <c r="AZ51" s="97">
        <f t="shared" si="38"/>
        <v>0.22458193420374636</v>
      </c>
      <c r="BA51" s="97">
        <f t="shared" si="39"/>
        <v>0.23587699788265681</v>
      </c>
      <c r="BB51" s="97">
        <f t="shared" si="40"/>
        <v>0.23011222797063877</v>
      </c>
      <c r="BC51" s="97">
        <f t="shared" si="41"/>
        <v>0.23335344860273569</v>
      </c>
      <c r="BD51" s="2">
        <f>'Proportional HSE Data'!K45</f>
        <v>0.36585365853658536</v>
      </c>
      <c r="BE51" s="58">
        <f t="shared" si="42"/>
        <v>0.20457150252753806</v>
      </c>
      <c r="BF51" s="97">
        <f t="shared" si="43"/>
        <v>0.30011350894796779</v>
      </c>
      <c r="BG51" s="97">
        <f t="shared" si="44"/>
        <v>0.31586408364297247</v>
      </c>
      <c r="BH51" s="97">
        <f t="shared" si="45"/>
        <v>0.33437799382876177</v>
      </c>
      <c r="BI51" s="97">
        <f t="shared" si="46"/>
        <v>0.3353322998307347</v>
      </c>
      <c r="BJ51" s="2">
        <f>'Proportional HSE Data'!L45</f>
        <v>0.24390243902439024</v>
      </c>
      <c r="BK51" s="58">
        <f t="shared" si="47"/>
        <v>0.15798706683178945</v>
      </c>
      <c r="BL51" s="97">
        <f t="shared" si="48"/>
        <v>0.28195616563238252</v>
      </c>
      <c r="BM51" s="97">
        <f t="shared" si="49"/>
        <v>0.290899091310374</v>
      </c>
      <c r="BN51" s="97">
        <f t="shared" si="50"/>
        <v>0.27671813019958835</v>
      </c>
      <c r="BO51" s="97">
        <f t="shared" si="51"/>
        <v>0.28286351580644153</v>
      </c>
    </row>
    <row r="52" spans="1:67">
      <c r="A52" s="58">
        <v>47</v>
      </c>
      <c r="B52" s="58">
        <f t="shared" si="0"/>
        <v>6.6205670107095549E-2</v>
      </c>
      <c r="C52" s="2">
        <f>'Proportional HSE Data'!C46</f>
        <v>7.1428571428571425E-2</v>
      </c>
      <c r="D52" s="58">
        <f t="shared" si="1"/>
        <v>0.11603733857075245</v>
      </c>
      <c r="E52" s="2">
        <f>'Absolute HSE Data'!E52/(SUM('Absolute HSE Data'!$C52:$G52))</f>
        <v>0.12162162162162163</v>
      </c>
      <c r="H52" s="2">
        <f t="shared" si="2"/>
        <v>7.1428571428571425E-2</v>
      </c>
      <c r="I52" s="58">
        <f t="shared" si="3"/>
        <v>9.0797185427462443E-2</v>
      </c>
      <c r="J52" s="58">
        <f t="shared" si="4"/>
        <v>6.6205670107095549E-2</v>
      </c>
      <c r="K52" s="97">
        <f t="shared" si="5"/>
        <v>6.3587444884482966E-2</v>
      </c>
      <c r="L52" s="97">
        <f t="shared" si="6"/>
        <v>6.1215262253292199E-2</v>
      </c>
      <c r="M52" s="97">
        <f t="shared" si="7"/>
        <v>5.4117336634132152E-2</v>
      </c>
      <c r="N52" s="2">
        <f>'Proportional HSE Data'!D46</f>
        <v>1.7857142857142856E-2</v>
      </c>
      <c r="O52" s="58">
        <f t="shared" si="52"/>
        <v>0.1910242280550703</v>
      </c>
      <c r="P52" s="58">
        <f t="shared" si="8"/>
        <v>0.10913088288534045</v>
      </c>
      <c r="Q52" s="97">
        <f t="shared" si="9"/>
        <v>0.10313190499765071</v>
      </c>
      <c r="R52" s="97">
        <f t="shared" si="10"/>
        <v>7.4573403114319106E-2</v>
      </c>
      <c r="S52" s="97">
        <f t="shared" si="11"/>
        <v>6.9475748434186496E-2</v>
      </c>
      <c r="T52" s="2">
        <f>'Proportional HSE Data'!E46</f>
        <v>0.125</v>
      </c>
      <c r="U52" s="58">
        <f t="shared" si="12"/>
        <v>0.17223321421745208</v>
      </c>
      <c r="V52" s="58">
        <f t="shared" si="13"/>
        <v>0.12765270327201378</v>
      </c>
      <c r="W52" s="97">
        <f t="shared" si="14"/>
        <v>0.13145712481285277</v>
      </c>
      <c r="X52" s="97">
        <f t="shared" si="15"/>
        <v>0.10263033665371757</v>
      </c>
      <c r="Y52" s="97">
        <f t="shared" si="16"/>
        <v>0.10497419757558678</v>
      </c>
      <c r="Z52" s="2">
        <f>'Proportional HSE Data'!F46</f>
        <v>0.32142857142857145</v>
      </c>
      <c r="AA52" s="58">
        <f t="shared" si="17"/>
        <v>0.21449361756400459</v>
      </c>
      <c r="AB52" s="58">
        <f t="shared" si="18"/>
        <v>0.29767980276232264</v>
      </c>
      <c r="AC52" s="97">
        <f t="shared" si="19"/>
        <v>0.31450280760231814</v>
      </c>
      <c r="AD52" s="97">
        <f t="shared" si="20"/>
        <v>0.32431976409560476</v>
      </c>
      <c r="AE52" s="97">
        <f t="shared" si="21"/>
        <v>0.32076427044373407</v>
      </c>
      <c r="AF52" s="2">
        <f>'Proportional HSE Data'!G46</f>
        <v>0.4642857142857143</v>
      </c>
      <c r="AG52" s="58">
        <f t="shared" si="22"/>
        <v>0.27298243216621187</v>
      </c>
      <c r="AH52" s="58">
        <f t="shared" si="23"/>
        <v>0.48110050868921556</v>
      </c>
      <c r="AI52" s="97">
        <f t="shared" si="24"/>
        <v>0.46768518099158435</v>
      </c>
      <c r="AJ52" s="97">
        <f t="shared" si="25"/>
        <v>0.45013387969948443</v>
      </c>
      <c r="AK52" s="97">
        <f t="shared" si="26"/>
        <v>0.44833577791151263</v>
      </c>
      <c r="AL52" s="2">
        <f>'Proportional HSE Data'!H46</f>
        <v>0.1</v>
      </c>
      <c r="AM52" s="58">
        <f t="shared" si="27"/>
        <v>0.11690711055912768</v>
      </c>
      <c r="AN52" s="58">
        <f t="shared" si="28"/>
        <v>8.2062955997005291E-2</v>
      </c>
      <c r="AO52" s="97">
        <f t="shared" si="29"/>
        <v>8.756680372535669E-2</v>
      </c>
      <c r="AP52" s="97">
        <f t="shared" si="30"/>
        <v>7.5306460780678139E-2</v>
      </c>
      <c r="AQ52" s="97">
        <f t="shared" si="31"/>
        <v>7.1669926761168207E-2</v>
      </c>
      <c r="AR52" s="2">
        <f>'Proportional HSE Data'!I46</f>
        <v>0.1</v>
      </c>
      <c r="AS52" s="58">
        <f t="shared" si="32"/>
        <v>0.2336898812496894</v>
      </c>
      <c r="AT52" s="58">
        <f t="shared" si="33"/>
        <v>0.17821511966619882</v>
      </c>
      <c r="AU52" s="97">
        <f t="shared" si="34"/>
        <v>0.17713276983471252</v>
      </c>
      <c r="AV52" s="97">
        <f t="shared" si="35"/>
        <v>0.11758689263324339</v>
      </c>
      <c r="AW52" s="97">
        <f t="shared" si="36"/>
        <v>0.1187286094054865</v>
      </c>
      <c r="AX52" s="2">
        <f>'Proportional HSE Data'!J46</f>
        <v>0.17499999999999999</v>
      </c>
      <c r="AY52" s="58">
        <f t="shared" si="37"/>
        <v>0.22170535551218348</v>
      </c>
      <c r="AZ52" s="97">
        <f t="shared" si="38"/>
        <v>0.22143033812376622</v>
      </c>
      <c r="BA52" s="97">
        <f t="shared" si="39"/>
        <v>0.23724793452024939</v>
      </c>
      <c r="BB52" s="97">
        <f t="shared" si="40"/>
        <v>0.23163513557783505</v>
      </c>
      <c r="BC52" s="97">
        <f t="shared" si="41"/>
        <v>0.23573441701996498</v>
      </c>
      <c r="BD52" s="2">
        <f>'Proportional HSE Data'!K46</f>
        <v>0.36249999999999999</v>
      </c>
      <c r="BE52" s="58">
        <f t="shared" si="42"/>
        <v>0.20268386604374997</v>
      </c>
      <c r="BF52" s="97">
        <f t="shared" si="43"/>
        <v>0.29512734793963652</v>
      </c>
      <c r="BG52" s="97">
        <f t="shared" si="44"/>
        <v>0.31412961055429367</v>
      </c>
      <c r="BH52" s="97">
        <f t="shared" si="45"/>
        <v>0.331117778431326</v>
      </c>
      <c r="BI52" s="97">
        <f t="shared" si="46"/>
        <v>0.33162831854141533</v>
      </c>
      <c r="BJ52" s="2">
        <f>'Proportional HSE Data'!L46</f>
        <v>0.26250000000000001</v>
      </c>
      <c r="BK52" s="58">
        <f t="shared" si="47"/>
        <v>0.15680028688698958</v>
      </c>
      <c r="BL52" s="97">
        <f t="shared" si="48"/>
        <v>0.27577571934961115</v>
      </c>
      <c r="BM52" s="97">
        <f t="shared" si="49"/>
        <v>0.28626930902029313</v>
      </c>
      <c r="BN52" s="97">
        <f t="shared" si="50"/>
        <v>0.27470705698810899</v>
      </c>
      <c r="BO52" s="97">
        <f t="shared" si="51"/>
        <v>0.28152302993146411</v>
      </c>
    </row>
    <row r="53" spans="1:67">
      <c r="A53" s="58">
        <v>48</v>
      </c>
      <c r="B53" s="58">
        <f t="shared" si="0"/>
        <v>6.9273862754578988E-2</v>
      </c>
      <c r="C53" s="2">
        <f>'Proportional HSE Data'!C47</f>
        <v>2.6666666666666668E-2</v>
      </c>
      <c r="D53" s="58">
        <f t="shared" si="1"/>
        <v>0.12544523807445773</v>
      </c>
      <c r="E53" s="2">
        <f>'Absolute HSE Data'!E53/(SUM('Absolute HSE Data'!$C53:$G53))</f>
        <v>0.11475409836065574</v>
      </c>
      <c r="H53" s="2">
        <f t="shared" si="2"/>
        <v>2.6666666666666668E-2</v>
      </c>
      <c r="I53" s="58">
        <f t="shared" si="3"/>
        <v>9.550461773226375E-2</v>
      </c>
      <c r="J53" s="58">
        <f t="shared" si="4"/>
        <v>6.9273862754578988E-2</v>
      </c>
      <c r="K53" s="97">
        <f t="shared" si="5"/>
        <v>6.6921652598944448E-2</v>
      </c>
      <c r="L53" s="97">
        <f t="shared" si="6"/>
        <v>6.4297451498500843E-2</v>
      </c>
      <c r="M53" s="97">
        <f t="shared" si="7"/>
        <v>5.81311832381778E-2</v>
      </c>
      <c r="N53" s="2">
        <f>'Proportional HSE Data'!D47</f>
        <v>0.08</v>
      </c>
      <c r="O53" s="58">
        <f t="shared" si="52"/>
        <v>0.19180613706028313</v>
      </c>
      <c r="P53" s="58">
        <f t="shared" si="8"/>
        <v>0.11037663655276293</v>
      </c>
      <c r="Q53" s="97">
        <f t="shared" si="9"/>
        <v>0.10722488120568127</v>
      </c>
      <c r="R53" s="97">
        <f t="shared" si="10"/>
        <v>7.7795228129100974E-2</v>
      </c>
      <c r="S53" s="97">
        <f t="shared" si="11"/>
        <v>7.3753883693211522E-2</v>
      </c>
      <c r="T53" s="2">
        <f>'Proportional HSE Data'!E47</f>
        <v>0.14666666666666667</v>
      </c>
      <c r="U53" s="58">
        <f t="shared" si="12"/>
        <v>0.16993735566419482</v>
      </c>
      <c r="V53" s="58">
        <f t="shared" si="13"/>
        <v>0.12670293794143031</v>
      </c>
      <c r="W53" s="97">
        <f t="shared" si="14"/>
        <v>0.132821144833115</v>
      </c>
      <c r="X53" s="97">
        <f t="shared" si="15"/>
        <v>0.10439099522876646</v>
      </c>
      <c r="Y53" s="97">
        <f t="shared" si="16"/>
        <v>0.10777250248227291</v>
      </c>
      <c r="Z53" s="2">
        <f>'Proportional HSE Data'!F47</f>
        <v>0.22666666666666666</v>
      </c>
      <c r="AA53" s="58">
        <f t="shared" si="17"/>
        <v>0.21290067586679198</v>
      </c>
      <c r="AB53" s="58">
        <f t="shared" si="18"/>
        <v>0.2929491795084721</v>
      </c>
      <c r="AC53" s="97">
        <f t="shared" si="19"/>
        <v>0.31293899930361713</v>
      </c>
      <c r="AD53" s="97">
        <f t="shared" si="20"/>
        <v>0.32165281927220685</v>
      </c>
      <c r="AE53" s="97">
        <f t="shared" si="21"/>
        <v>0.3166192692631557</v>
      </c>
      <c r="AF53" s="2">
        <f>'Proportional HSE Data'!G47</f>
        <v>0.52</v>
      </c>
      <c r="AG53" s="58">
        <f t="shared" si="22"/>
        <v>0.27143224050486403</v>
      </c>
      <c r="AH53" s="58">
        <f t="shared" si="23"/>
        <v>0.47100975155661207</v>
      </c>
      <c r="AI53" s="97">
        <f t="shared" si="24"/>
        <v>0.45527635114681225</v>
      </c>
      <c r="AJ53" s="97">
        <f t="shared" si="25"/>
        <v>0.43962597548700166</v>
      </c>
      <c r="AK53" s="97">
        <f t="shared" si="26"/>
        <v>0.43780200475498426</v>
      </c>
      <c r="AL53" s="2">
        <f>'Proportional HSE Data'!H47</f>
        <v>7.8431372549019607E-2</v>
      </c>
      <c r="AM53" s="58">
        <f t="shared" si="27"/>
        <v>0.12290217688226068</v>
      </c>
      <c r="AN53" s="58">
        <f t="shared" si="28"/>
        <v>8.5744855025967973E-2</v>
      </c>
      <c r="AO53" s="97">
        <f t="shared" si="29"/>
        <v>9.0318157073469935E-2</v>
      </c>
      <c r="AP53" s="97">
        <f t="shared" si="30"/>
        <v>7.7246529624103152E-2</v>
      </c>
      <c r="AQ53" s="97">
        <f t="shared" si="31"/>
        <v>7.4308782599384504E-2</v>
      </c>
      <c r="AR53" s="2">
        <f>'Proportional HSE Data'!I47</f>
        <v>0.11764705882352941</v>
      </c>
      <c r="AS53" s="58">
        <f t="shared" si="32"/>
        <v>0.23378803081949664</v>
      </c>
      <c r="AT53" s="58">
        <f t="shared" si="33"/>
        <v>0.1787226073252112</v>
      </c>
      <c r="AU53" s="97">
        <f t="shared" si="34"/>
        <v>0.18022858164720287</v>
      </c>
      <c r="AV53" s="97">
        <f t="shared" si="35"/>
        <v>0.12002363156059229</v>
      </c>
      <c r="AW53" s="97">
        <f t="shared" si="36"/>
        <v>0.12195594804464957</v>
      </c>
      <c r="AX53" s="2">
        <f>'Proportional HSE Data'!J47</f>
        <v>0.20588235294117646</v>
      </c>
      <c r="AY53" s="58">
        <f t="shared" si="37"/>
        <v>0.21857798404375461</v>
      </c>
      <c r="AZ53" s="97">
        <f t="shared" si="38"/>
        <v>0.21831172212447292</v>
      </c>
      <c r="BA53" s="97">
        <f t="shared" si="39"/>
        <v>0.23851993530089255</v>
      </c>
      <c r="BB53" s="97">
        <f t="shared" si="40"/>
        <v>0.23313720735692006</v>
      </c>
      <c r="BC53" s="97">
        <f t="shared" si="41"/>
        <v>0.23809475742177238</v>
      </c>
      <c r="BD53" s="2">
        <f>'Proportional HSE Data'!K47</f>
        <v>0.3235294117647059</v>
      </c>
      <c r="BE53" s="58">
        <f t="shared" si="42"/>
        <v>0.2008092501122844</v>
      </c>
      <c r="BF53" s="97">
        <f t="shared" si="43"/>
        <v>0.28962594988556817</v>
      </c>
      <c r="BG53" s="97">
        <f t="shared" si="44"/>
        <v>0.3116253444549637</v>
      </c>
      <c r="BH53" s="97">
        <f t="shared" si="45"/>
        <v>0.32674254239260525</v>
      </c>
      <c r="BI53" s="97">
        <f t="shared" si="46"/>
        <v>0.32685622546292908</v>
      </c>
      <c r="BJ53" s="2">
        <f>'Proportional HSE Data'!L47</f>
        <v>0.27450980392156865</v>
      </c>
      <c r="BK53" s="58">
        <f t="shared" si="47"/>
        <v>0.15562077423087783</v>
      </c>
      <c r="BL53" s="97">
        <f t="shared" si="48"/>
        <v>0.26874277175340294</v>
      </c>
      <c r="BM53" s="97">
        <f t="shared" si="49"/>
        <v>0.28058190602449162</v>
      </c>
      <c r="BN53" s="97">
        <f t="shared" si="50"/>
        <v>0.27194665418285963</v>
      </c>
      <c r="BO53" s="97">
        <f t="shared" si="51"/>
        <v>0.27936611556213381</v>
      </c>
    </row>
    <row r="54" spans="1:67">
      <c r="A54" s="58">
        <v>49</v>
      </c>
      <c r="B54" s="58">
        <f t="shared" si="0"/>
        <v>7.2589049668892E-2</v>
      </c>
      <c r="C54" s="2">
        <f>'Proportional HSE Data'!C48</f>
        <v>8.3333333333333329E-2</v>
      </c>
      <c r="D54" s="58">
        <f t="shared" si="1"/>
        <v>0.13646616169254788</v>
      </c>
      <c r="E54" s="2">
        <f>'Absolute HSE Data'!E54/(SUM('Absolute HSE Data'!$C54:$G54))</f>
        <v>0.2</v>
      </c>
      <c r="H54" s="2">
        <f t="shared" si="2"/>
        <v>8.3333333333333329E-2</v>
      </c>
      <c r="I54" s="58">
        <f t="shared" si="3"/>
        <v>0.10042915112991006</v>
      </c>
      <c r="J54" s="58">
        <f t="shared" si="4"/>
        <v>7.2589049668892E-2</v>
      </c>
      <c r="K54" s="97">
        <f t="shared" si="5"/>
        <v>7.0532548841382131E-2</v>
      </c>
      <c r="L54" s="97">
        <f t="shared" si="6"/>
        <v>6.7666202919174176E-2</v>
      </c>
      <c r="M54" s="97">
        <f t="shared" si="7"/>
        <v>6.2613491491902512E-2</v>
      </c>
      <c r="N54" s="2">
        <f>'Proportional HSE Data'!D48</f>
        <v>0.05</v>
      </c>
      <c r="O54" s="58">
        <f t="shared" si="52"/>
        <v>0.19259048466637049</v>
      </c>
      <c r="P54" s="58">
        <f t="shared" si="8"/>
        <v>0.11186004955741595</v>
      </c>
      <c r="Q54" s="97">
        <f t="shared" si="9"/>
        <v>0.11165268109776497</v>
      </c>
      <c r="R54" s="97">
        <f t="shared" si="10"/>
        <v>8.1552594374287496E-2</v>
      </c>
      <c r="S54" s="97">
        <f t="shared" si="11"/>
        <v>7.8642629511685547E-2</v>
      </c>
      <c r="T54" s="2">
        <f>'Proportional HSE Data'!E48</f>
        <v>6.6666666666666666E-2</v>
      </c>
      <c r="U54" s="58">
        <f t="shared" si="12"/>
        <v>0.16766590193421943</v>
      </c>
      <c r="V54" s="58">
        <f t="shared" si="13"/>
        <v>0.1259074994421846</v>
      </c>
      <c r="W54" s="97">
        <f t="shared" si="14"/>
        <v>0.13430515342786778</v>
      </c>
      <c r="X54" s="97">
        <f t="shared" si="15"/>
        <v>0.1065282679579278</v>
      </c>
      <c r="Y54" s="97">
        <f t="shared" si="16"/>
        <v>0.11095909039789179</v>
      </c>
      <c r="Z54" s="2">
        <f>'Proportional HSE Data'!F48</f>
        <v>0.33333333333333331</v>
      </c>
      <c r="AA54" s="58">
        <f t="shared" si="17"/>
        <v>0.2113163816839887</v>
      </c>
      <c r="AB54" s="58">
        <f t="shared" si="18"/>
        <v>0.287816926075112</v>
      </c>
      <c r="AC54" s="97">
        <f t="shared" si="19"/>
        <v>0.3107119020505934</v>
      </c>
      <c r="AD54" s="97">
        <f t="shared" si="20"/>
        <v>0.31814169977865758</v>
      </c>
      <c r="AE54" s="97">
        <f t="shared" si="21"/>
        <v>0.31187823240056978</v>
      </c>
      <c r="AF54" s="2">
        <f>'Proportional HSE Data'!G48</f>
        <v>0.46666666666666667</v>
      </c>
      <c r="AG54" s="58">
        <f t="shared" si="22"/>
        <v>0.26988758401266372</v>
      </c>
      <c r="AH54" s="58">
        <f t="shared" si="23"/>
        <v>0.45964914248116334</v>
      </c>
      <c r="AI54" s="97">
        <f t="shared" si="24"/>
        <v>0.44180175837836622</v>
      </c>
      <c r="AJ54" s="97">
        <f t="shared" si="25"/>
        <v>0.42839933528679669</v>
      </c>
      <c r="AK54" s="97">
        <f t="shared" si="26"/>
        <v>0.42649293801998245</v>
      </c>
      <c r="AL54" s="2">
        <f>'Proportional HSE Data'!H48</f>
        <v>0.1125</v>
      </c>
      <c r="AM54" s="58">
        <f t="shared" si="27"/>
        <v>0.12915970949153621</v>
      </c>
      <c r="AN54" s="58">
        <f t="shared" si="28"/>
        <v>8.9737040733001691E-2</v>
      </c>
      <c r="AO54" s="97">
        <f t="shared" si="29"/>
        <v>9.3309528112854187E-2</v>
      </c>
      <c r="AP54" s="97">
        <f t="shared" si="30"/>
        <v>7.9517747680419748E-2</v>
      </c>
      <c r="AQ54" s="97">
        <f t="shared" si="31"/>
        <v>7.734899235449065E-2</v>
      </c>
      <c r="AR54" s="2">
        <f>'Proportional HSE Data'!I48</f>
        <v>8.7499999999999994E-2</v>
      </c>
      <c r="AS54" s="58">
        <f t="shared" si="32"/>
        <v>0.23388620903041626</v>
      </c>
      <c r="AT54" s="58">
        <f t="shared" si="33"/>
        <v>0.17942010028756158</v>
      </c>
      <c r="AU54" s="97">
        <f t="shared" si="34"/>
        <v>0.18353229681293476</v>
      </c>
      <c r="AV54" s="97">
        <f t="shared" si="35"/>
        <v>0.12315577354428756</v>
      </c>
      <c r="AW54" s="97">
        <f t="shared" si="36"/>
        <v>0.12591513652356487</v>
      </c>
      <c r="AX54" s="2">
        <f>'Proportional HSE Data'!J48</f>
        <v>0.22500000000000001</v>
      </c>
      <c r="AY54" s="58">
        <f t="shared" si="37"/>
        <v>0.21548251341857577</v>
      </c>
      <c r="AZ54" s="97">
        <f t="shared" si="38"/>
        <v>0.2152260792849629</v>
      </c>
      <c r="BA54" s="97">
        <f t="shared" si="39"/>
        <v>0.23966133923429142</v>
      </c>
      <c r="BB54" s="97">
        <f t="shared" si="40"/>
        <v>0.23458551978291811</v>
      </c>
      <c r="BC54" s="97">
        <f t="shared" si="41"/>
        <v>0.24039037727680757</v>
      </c>
      <c r="BD54" s="2">
        <f>'Proportional HSE Data'!K48</f>
        <v>0.3</v>
      </c>
      <c r="BE54" s="58">
        <f t="shared" si="42"/>
        <v>0.19894764616687718</v>
      </c>
      <c r="BF54" s="97">
        <f t="shared" si="43"/>
        <v>0.28362902906721205</v>
      </c>
      <c r="BG54" s="97">
        <f t="shared" si="44"/>
        <v>0.30832968549896883</v>
      </c>
      <c r="BH54" s="97">
        <f t="shared" si="45"/>
        <v>0.32126373285363075</v>
      </c>
      <c r="BI54" s="97">
        <f t="shared" si="46"/>
        <v>0.32104092371773324</v>
      </c>
      <c r="BJ54" s="2">
        <f>'Proportional HSE Data'!L48</f>
        <v>0.27500000000000002</v>
      </c>
      <c r="BK54" s="58">
        <f t="shared" si="47"/>
        <v>0.15444850910904959</v>
      </c>
      <c r="BL54" s="97">
        <f t="shared" si="48"/>
        <v>0.26090478950169416</v>
      </c>
      <c r="BM54" s="97">
        <f t="shared" si="49"/>
        <v>0.27385660084652425</v>
      </c>
      <c r="BN54" s="97">
        <f t="shared" si="50"/>
        <v>0.26838389109221628</v>
      </c>
      <c r="BO54" s="97">
        <f t="shared" si="51"/>
        <v>0.27632860583997781</v>
      </c>
    </row>
    <row r="55" spans="1:67">
      <c r="A55" s="58">
        <v>50</v>
      </c>
      <c r="B55" s="58">
        <f t="shared" si="0"/>
        <v>7.6171012437941749E-2</v>
      </c>
      <c r="C55" s="2">
        <f>'Proportional HSE Data'!C49</f>
        <v>3.4482758620689655E-2</v>
      </c>
      <c r="D55" s="58">
        <f t="shared" si="1"/>
        <v>0.1493209114734752</v>
      </c>
      <c r="E55" s="2">
        <f>'Absolute HSE Data'!E55/(SUM('Absolute HSE Data'!$C55:$G55))</f>
        <v>0.11290322580645161</v>
      </c>
      <c r="H55" s="2">
        <f t="shared" si="2"/>
        <v>3.4482758620689655E-2</v>
      </c>
      <c r="I55" s="58">
        <f t="shared" si="3"/>
        <v>0.10557797009922697</v>
      </c>
      <c r="J55" s="58">
        <f t="shared" si="4"/>
        <v>7.6171012437941749E-2</v>
      </c>
      <c r="K55" s="97">
        <f t="shared" si="5"/>
        <v>7.4441276562161249E-2</v>
      </c>
      <c r="L55" s="97">
        <f t="shared" si="6"/>
        <v>7.1345731351191946E-2</v>
      </c>
      <c r="M55" s="97">
        <f t="shared" si="7"/>
        <v>6.7597411022948861E-2</v>
      </c>
      <c r="N55" s="2">
        <f>'Proportional HSE Data'!D49</f>
        <v>5.1724137931034482E-2</v>
      </c>
      <c r="O55" s="58">
        <f t="shared" si="52"/>
        <v>0.19337727224355553</v>
      </c>
      <c r="P55" s="58">
        <f t="shared" si="8"/>
        <v>0.11358911629809915</v>
      </c>
      <c r="Q55" s="97">
        <f t="shared" si="9"/>
        <v>0.11642210823943407</v>
      </c>
      <c r="R55" s="97">
        <f t="shared" si="10"/>
        <v>8.5885784464362375E-2</v>
      </c>
      <c r="S55" s="97">
        <f t="shared" si="11"/>
        <v>8.4180036655881557E-2</v>
      </c>
      <c r="T55" s="2">
        <f>'Proportional HSE Data'!E49</f>
        <v>0.13793103448275862</v>
      </c>
      <c r="U55" s="58">
        <f t="shared" si="12"/>
        <v>0.16541875888258969</v>
      </c>
      <c r="V55" s="58">
        <f t="shared" si="13"/>
        <v>0.12526396892308542</v>
      </c>
      <c r="W55" s="97">
        <f t="shared" si="14"/>
        <v>0.13589823639165874</v>
      </c>
      <c r="X55" s="97">
        <f t="shared" si="15"/>
        <v>0.10904001415446313</v>
      </c>
      <c r="Y55" s="97">
        <f t="shared" si="16"/>
        <v>0.11452348743373363</v>
      </c>
      <c r="Z55" s="2">
        <f>'Proportional HSE Data'!F49</f>
        <v>0.41379310344827586</v>
      </c>
      <c r="AA55" s="58">
        <f t="shared" si="17"/>
        <v>0.2097407354021262</v>
      </c>
      <c r="AB55" s="58">
        <f t="shared" si="18"/>
        <v>0.28229783599853903</v>
      </c>
      <c r="AC55" s="97">
        <f t="shared" si="19"/>
        <v>0.30779951205137351</v>
      </c>
      <c r="AD55" s="97">
        <f t="shared" si="20"/>
        <v>0.31378488193624393</v>
      </c>
      <c r="AE55" s="97">
        <f t="shared" si="21"/>
        <v>0.30657709678524164</v>
      </c>
      <c r="AF55" s="2">
        <f>'Proportional HSE Data'!G49</f>
        <v>0.36206896551724138</v>
      </c>
      <c r="AG55" s="58">
        <f t="shared" si="22"/>
        <v>0.26834848013154794</v>
      </c>
      <c r="AH55" s="58">
        <f t="shared" si="23"/>
        <v>0.44704286502103086</v>
      </c>
      <c r="AI55" s="97">
        <f t="shared" si="24"/>
        <v>0.42732537141697813</v>
      </c>
      <c r="AJ55" s="97">
        <f t="shared" si="25"/>
        <v>0.41647715316967565</v>
      </c>
      <c r="AK55" s="97">
        <f t="shared" si="26"/>
        <v>0.41442627482321132</v>
      </c>
      <c r="AL55" s="2">
        <f>'Proportional HSE Data'!H49</f>
        <v>4.5977011494252873E-2</v>
      </c>
      <c r="AM55" s="58">
        <f t="shared" si="27"/>
        <v>0.13568655541011782</v>
      </c>
      <c r="AN55" s="58">
        <f t="shared" si="28"/>
        <v>9.4064192734089294E-2</v>
      </c>
      <c r="AO55" s="97">
        <f t="shared" si="29"/>
        <v>9.6564198114925295E-2</v>
      </c>
      <c r="AP55" s="97">
        <f t="shared" si="30"/>
        <v>8.2151141138704545E-2</v>
      </c>
      <c r="AQ55" s="97">
        <f t="shared" si="31"/>
        <v>8.0820334935864574E-2</v>
      </c>
      <c r="AR55" s="2">
        <f>'Proportional HSE Data'!I49</f>
        <v>8.0459770114942528E-2</v>
      </c>
      <c r="AS55" s="58">
        <f t="shared" si="32"/>
        <v>0.2339844158802388</v>
      </c>
      <c r="AT55" s="58">
        <f t="shared" si="33"/>
        <v>0.18030932429833918</v>
      </c>
      <c r="AU55" s="97">
        <f t="shared" si="34"/>
        <v>0.18703601770349454</v>
      </c>
      <c r="AV55" s="97">
        <f t="shared" si="35"/>
        <v>0.12700748058599626</v>
      </c>
      <c r="AW55" s="97">
        <f t="shared" si="36"/>
        <v>0.13063055782540317</v>
      </c>
      <c r="AX55" s="2">
        <f>'Proportional HSE Data'!J49</f>
        <v>0.16091954022988506</v>
      </c>
      <c r="AY55" s="58">
        <f t="shared" si="37"/>
        <v>0.21241896375097963</v>
      </c>
      <c r="AZ55" s="97">
        <f t="shared" si="38"/>
        <v>0.21217339164210808</v>
      </c>
      <c r="BA55" s="97">
        <f t="shared" si="39"/>
        <v>0.24064022521517117</v>
      </c>
      <c r="BB55" s="97">
        <f t="shared" si="40"/>
        <v>0.23594591022508501</v>
      </c>
      <c r="BC55" s="97">
        <f t="shared" si="41"/>
        <v>0.24257576830884789</v>
      </c>
      <c r="BD55" s="2">
        <f>'Proportional HSE Data'!K49</f>
        <v>0.31034482758620691</v>
      </c>
      <c r="BE55" s="58">
        <f t="shared" si="42"/>
        <v>0.1970990440089524</v>
      </c>
      <c r="BF55" s="97">
        <f t="shared" si="43"/>
        <v>0.27715878608151318</v>
      </c>
      <c r="BG55" s="97">
        <f t="shared" si="44"/>
        <v>0.30422537529158739</v>
      </c>
      <c r="BH55" s="97">
        <f t="shared" si="45"/>
        <v>0.31470429054609278</v>
      </c>
      <c r="BI55" s="97">
        <f t="shared" si="46"/>
        <v>0.31421743552280396</v>
      </c>
      <c r="BJ55" s="2">
        <f>'Proportional HSE Data'!L49</f>
        <v>0.40229885057471265</v>
      </c>
      <c r="BK55" s="58">
        <f t="shared" si="47"/>
        <v>0.15328347143231175</v>
      </c>
      <c r="BL55" s="97">
        <f t="shared" si="48"/>
        <v>0.2523165958817507</v>
      </c>
      <c r="BM55" s="97">
        <f t="shared" si="49"/>
        <v>0.26612374834159308</v>
      </c>
      <c r="BN55" s="97">
        <f t="shared" si="50"/>
        <v>0.26396638980795023</v>
      </c>
      <c r="BO55" s="97">
        <f t="shared" si="51"/>
        <v>0.27234904073853583</v>
      </c>
    </row>
    <row r="56" spans="1:67">
      <c r="A56" s="58">
        <v>51</v>
      </c>
      <c r="B56" s="58">
        <f t="shared" si="0"/>
        <v>8.0041206209218146E-2</v>
      </c>
      <c r="C56" s="2">
        <f>'Proportional HSE Data'!C50</f>
        <v>7.407407407407407E-2</v>
      </c>
      <c r="D56" s="58">
        <f t="shared" si="1"/>
        <v>0.164253550972464</v>
      </c>
      <c r="E56" s="2">
        <f>'Absolute HSE Data'!E56/(SUM('Absolute HSE Data'!$C56:$G56))</f>
        <v>0.2</v>
      </c>
      <c r="H56" s="2">
        <f t="shared" si="2"/>
        <v>7.407407407407407E-2</v>
      </c>
      <c r="I56" s="58">
        <f t="shared" si="3"/>
        <v>0.11095819997219715</v>
      </c>
      <c r="J56" s="58">
        <f t="shared" si="4"/>
        <v>8.0041206209218146E-2</v>
      </c>
      <c r="K56" s="97">
        <f t="shared" si="5"/>
        <v>7.8670513886736224E-2</v>
      </c>
      <c r="L56" s="97">
        <f t="shared" si="6"/>
        <v>7.5362186426801481E-2</v>
      </c>
      <c r="M56" s="97">
        <f t="shared" si="7"/>
        <v>7.3115589371341161E-2</v>
      </c>
      <c r="N56" s="2">
        <f>'Proportional HSE Data'!D50</f>
        <v>5.5555555555555552E-2</v>
      </c>
      <c r="O56" s="58">
        <f t="shared" si="52"/>
        <v>0.19416650110813385</v>
      </c>
      <c r="P56" s="58">
        <f t="shared" si="8"/>
        <v>0.11557316484830457</v>
      </c>
      <c r="Q56" s="97">
        <f t="shared" si="9"/>
        <v>0.12153916163070352</v>
      </c>
      <c r="R56" s="97">
        <f t="shared" si="10"/>
        <v>9.08389494066634E-2</v>
      </c>
      <c r="S56" s="97">
        <f t="shared" si="11"/>
        <v>9.0403408224068962E-2</v>
      </c>
      <c r="T56" s="2">
        <f>'Proportional HSE Data'!E50</f>
        <v>0.12962962962962962</v>
      </c>
      <c r="U56" s="58">
        <f t="shared" si="12"/>
        <v>0.16319582806556754</v>
      </c>
      <c r="V56" s="58">
        <f t="shared" si="13"/>
        <v>0.12477038947505167</v>
      </c>
      <c r="W56" s="97">
        <f t="shared" si="14"/>
        <v>0.13758913939174311</v>
      </c>
      <c r="X56" s="97">
        <f t="shared" si="15"/>
        <v>0.11192325804145682</v>
      </c>
      <c r="Y56" s="97">
        <f t="shared" si="16"/>
        <v>0.11845239589960774</v>
      </c>
      <c r="Z56" s="2">
        <f>'Proportional HSE Data'!F50</f>
        <v>0.35185185185185186</v>
      </c>
      <c r="AA56" s="58">
        <f t="shared" si="17"/>
        <v>0.20817373663058067</v>
      </c>
      <c r="AB56" s="58">
        <f t="shared" si="18"/>
        <v>0.27640829252844562</v>
      </c>
      <c r="AC56" s="97">
        <f t="shared" si="19"/>
        <v>0.30418312715229634</v>
      </c>
      <c r="AD56" s="97">
        <f t="shared" si="20"/>
        <v>0.30858775346973549</v>
      </c>
      <c r="AE56" s="97">
        <f t="shared" si="21"/>
        <v>0.30075255649600929</v>
      </c>
      <c r="AF56" s="2">
        <f>'Proportional HSE Data'!G50</f>
        <v>0.3888888888888889</v>
      </c>
      <c r="AG56" s="58">
        <f t="shared" si="22"/>
        <v>0.26681494583953019</v>
      </c>
      <c r="AH56" s="58">
        <f t="shared" si="23"/>
        <v>0.43322538698474244</v>
      </c>
      <c r="AI56" s="97">
        <f t="shared" si="24"/>
        <v>0.4119216805126234</v>
      </c>
      <c r="AJ56" s="97">
        <f t="shared" si="25"/>
        <v>0.4038835061931888</v>
      </c>
      <c r="AK56" s="97">
        <f t="shared" si="26"/>
        <v>0.40162218745939293</v>
      </c>
      <c r="AL56" s="2">
        <f>'Proportional HSE Data'!H50</f>
        <v>9.8765432098765427E-2</v>
      </c>
      <c r="AM56" s="58">
        <f t="shared" si="27"/>
        <v>0.14248925698147766</v>
      </c>
      <c r="AN56" s="58">
        <f t="shared" si="28"/>
        <v>9.8753060237290732E-2</v>
      </c>
      <c r="AO56" s="97">
        <f t="shared" si="29"/>
        <v>0.1001078065771302</v>
      </c>
      <c r="AP56" s="97">
        <f t="shared" si="30"/>
        <v>8.5181338603426887E-2</v>
      </c>
      <c r="AQ56" s="97">
        <f t="shared" si="31"/>
        <v>8.4755572016729064E-2</v>
      </c>
      <c r="AR56" s="2">
        <f>'Proportional HSE Data'!I50</f>
        <v>0.1111111111111111</v>
      </c>
      <c r="AS56" s="58">
        <f t="shared" si="32"/>
        <v>0.23408265136674472</v>
      </c>
      <c r="AT56" s="58">
        <f t="shared" si="33"/>
        <v>0.18139247539052233</v>
      </c>
      <c r="AU56" s="97">
        <f t="shared" si="34"/>
        <v>0.19073131066151641</v>
      </c>
      <c r="AV56" s="97">
        <f t="shared" si="35"/>
        <v>0.13160629350520203</v>
      </c>
      <c r="AW56" s="97">
        <f t="shared" si="36"/>
        <v>0.13612867012451091</v>
      </c>
      <c r="AX56" s="2">
        <f>'Proportional HSE Data'!J50</f>
        <v>0.23456790123456789</v>
      </c>
      <c r="AY56" s="58">
        <f t="shared" si="37"/>
        <v>0.20938734425993677</v>
      </c>
      <c r="AZ56" s="97">
        <f t="shared" si="38"/>
        <v>0.20915363044637886</v>
      </c>
      <c r="BA56" s="97">
        <f t="shared" si="39"/>
        <v>0.24142454351076112</v>
      </c>
      <c r="BB56" s="97">
        <f t="shared" si="40"/>
        <v>0.2371830395712384</v>
      </c>
      <c r="BC56" s="97">
        <f t="shared" si="41"/>
        <v>0.24460425439860581</v>
      </c>
      <c r="BD56" s="2">
        <f>'Proportional HSE Data'!K50</f>
        <v>0.27160493827160492</v>
      </c>
      <c r="BE56" s="58">
        <f t="shared" si="42"/>
        <v>0.19526343183252304</v>
      </c>
      <c r="BF56" s="97">
        <f t="shared" si="43"/>
        <v>0.27023997237160097</v>
      </c>
      <c r="BG56" s="97">
        <f t="shared" si="44"/>
        <v>0.29930017207862675</v>
      </c>
      <c r="BH56" s="97">
        <f t="shared" si="45"/>
        <v>0.30709923527444116</v>
      </c>
      <c r="BI56" s="97">
        <f t="shared" si="46"/>
        <v>0.30643107638065742</v>
      </c>
      <c r="BJ56" s="2">
        <f>'Proportional HSE Data'!L50</f>
        <v>0.2839506172839506</v>
      </c>
      <c r="BK56" s="58">
        <f t="shared" si="47"/>
        <v>0.15212564078322777</v>
      </c>
      <c r="BL56" s="97">
        <f t="shared" si="48"/>
        <v>0.24304043657128216</v>
      </c>
      <c r="BM56" s="97">
        <f t="shared" si="49"/>
        <v>0.25742529823120003</v>
      </c>
      <c r="BN56" s="97">
        <f t="shared" si="50"/>
        <v>0.25864438214580543</v>
      </c>
      <c r="BO56" s="97">
        <f t="shared" si="51"/>
        <v>0.26737095946616507</v>
      </c>
    </row>
    <row r="57" spans="1:67">
      <c r="A57" s="58">
        <v>52</v>
      </c>
      <c r="B57" s="58">
        <f t="shared" si="0"/>
        <v>8.4222864418938267E-2</v>
      </c>
      <c r="C57" s="2">
        <f>'Proportional HSE Data'!C51</f>
        <v>0.140625</v>
      </c>
      <c r="D57" s="58">
        <f t="shared" si="1"/>
        <v>0.18152688204989706</v>
      </c>
      <c r="E57" s="2">
        <f>'Absolute HSE Data'!E57/(SUM('Absolute HSE Data'!$C57:$G57))</f>
        <v>9.375E-2</v>
      </c>
      <c r="H57" s="2">
        <f t="shared" si="2"/>
        <v>0.140625</v>
      </c>
      <c r="I57" s="58">
        <f t="shared" si="3"/>
        <v>0.11657686979488277</v>
      </c>
      <c r="J57" s="58">
        <f t="shared" si="4"/>
        <v>8.4222864418938267E-2</v>
      </c>
      <c r="K57" s="97">
        <f t="shared" si="5"/>
        <v>8.3244511124875187E-2</v>
      </c>
      <c r="L57" s="97">
        <f t="shared" si="6"/>
        <v>7.9743702680163744E-2</v>
      </c>
      <c r="M57" s="97">
        <f t="shared" si="7"/>
        <v>7.919923037089098E-2</v>
      </c>
      <c r="N57" s="2">
        <f>'Proportional HSE Data'!D51</f>
        <v>0.140625</v>
      </c>
      <c r="O57" s="58">
        <f t="shared" si="52"/>
        <v>0.19495817252208378</v>
      </c>
      <c r="P57" s="58">
        <f t="shared" si="8"/>
        <v>0.11782290830412387</v>
      </c>
      <c r="Q57" s="97">
        <f t="shared" si="9"/>
        <v>0.12700870023338556</v>
      </c>
      <c r="R57" s="97">
        <f t="shared" si="10"/>
        <v>9.6459439302956834E-2</v>
      </c>
      <c r="S57" s="97">
        <f t="shared" si="11"/>
        <v>9.7347300502101539E-2</v>
      </c>
      <c r="T57" s="2">
        <f>'Proportional HSE Data'!E51</f>
        <v>7.8125E-2</v>
      </c>
      <c r="U57" s="58">
        <f t="shared" si="12"/>
        <v>0.16099700687213117</v>
      </c>
      <c r="V57" s="58">
        <f t="shared" si="13"/>
        <v>0.12442526022753105</v>
      </c>
      <c r="W57" s="97">
        <f t="shared" si="14"/>
        <v>0.13936618720806979</v>
      </c>
      <c r="X57" s="97">
        <f t="shared" si="15"/>
        <v>0.1151734361556544</v>
      </c>
      <c r="Y57" s="97">
        <f t="shared" si="16"/>
        <v>0.12272877984477717</v>
      </c>
      <c r="Z57" s="2">
        <f>'Proportional HSE Data'!F51</f>
        <v>0.234375</v>
      </c>
      <c r="AA57" s="58">
        <f t="shared" si="17"/>
        <v>0.20661538421011522</v>
      </c>
      <c r="AB57" s="58">
        <f t="shared" si="18"/>
        <v>0.27016630091711624</v>
      </c>
      <c r="AC57" s="97">
        <f t="shared" si="19"/>
        <v>0.29984786873299379</v>
      </c>
      <c r="AD57" s="97">
        <f t="shared" si="20"/>
        <v>0.30256304363567343</v>
      </c>
      <c r="AE57" s="97">
        <f t="shared" si="21"/>
        <v>0.29444147519019848</v>
      </c>
      <c r="AF57" s="2">
        <f>'Proportional HSE Data'!G51</f>
        <v>0.40625</v>
      </c>
      <c r="AG57" s="58">
        <f t="shared" si="22"/>
        <v>0.26528699765219005</v>
      </c>
      <c r="AH57" s="58">
        <f t="shared" si="23"/>
        <v>0.41824354294587995</v>
      </c>
      <c r="AI57" s="97">
        <f t="shared" si="24"/>
        <v>0.39567637861932453</v>
      </c>
      <c r="AJ57" s="97">
        <f t="shared" si="25"/>
        <v>0.39064415483896531</v>
      </c>
      <c r="AK57" s="97">
        <f t="shared" si="26"/>
        <v>0.38810445520217801</v>
      </c>
      <c r="AL57" s="2">
        <f>'Proportional HSE Data'!H51</f>
        <v>0.14634146341463414</v>
      </c>
      <c r="AM57" s="58">
        <f t="shared" si="27"/>
        <v>0.14957399322822462</v>
      </c>
      <c r="AN57" s="58">
        <f t="shared" si="28"/>
        <v>0.1038325664035505</v>
      </c>
      <c r="AO57" s="97">
        <f t="shared" si="29"/>
        <v>0.10396861178716796</v>
      </c>
      <c r="AP57" s="97">
        <f t="shared" si="30"/>
        <v>8.8647000443150298E-2</v>
      </c>
      <c r="AQ57" s="97">
        <f t="shared" si="31"/>
        <v>8.9190461336270135E-2</v>
      </c>
      <c r="AR57" s="2">
        <f>'Proportional HSE Data'!I51</f>
        <v>9.7560975609756101E-2</v>
      </c>
      <c r="AS57" s="58">
        <f t="shared" si="32"/>
        <v>0.2341809154877047</v>
      </c>
      <c r="AT57" s="58">
        <f t="shared" si="33"/>
        <v>0.18267222218486512</v>
      </c>
      <c r="AU57" s="97">
        <f t="shared" si="34"/>
        <v>0.19460910287947902</v>
      </c>
      <c r="AV57" s="97">
        <f t="shared" si="35"/>
        <v>0.1369820021285193</v>
      </c>
      <c r="AW57" s="97">
        <f t="shared" si="36"/>
        <v>0.14243642792495606</v>
      </c>
      <c r="AX57" s="2">
        <f>'Proportional HSE Data'!J51</f>
        <v>0.13414634146341464</v>
      </c>
      <c r="AY57" s="58">
        <f t="shared" si="37"/>
        <v>0.20638765348870872</v>
      </c>
      <c r="AZ57" s="97">
        <f t="shared" si="38"/>
        <v>0.20616675642027701</v>
      </c>
      <c r="BA57" s="97">
        <f t="shared" si="39"/>
        <v>0.24198227309261972</v>
      </c>
      <c r="BB57" s="97">
        <f t="shared" si="40"/>
        <v>0.23826049070833413</v>
      </c>
      <c r="BC57" s="97">
        <f t="shared" si="41"/>
        <v>0.2464282981500793</v>
      </c>
      <c r="BD57" s="2">
        <f>'Proportional HSE Data'!K51</f>
        <v>0.25609756097560976</v>
      </c>
      <c r="BE57" s="58">
        <f t="shared" si="42"/>
        <v>0.19344079624922983</v>
      </c>
      <c r="BF57" s="97">
        <f t="shared" si="43"/>
        <v>0.26289992955180491</v>
      </c>
      <c r="BG57" s="97">
        <f t="shared" si="44"/>
        <v>0.29354760389383372</v>
      </c>
      <c r="BH57" s="97">
        <f t="shared" si="45"/>
        <v>0.29849616525239975</v>
      </c>
      <c r="BI57" s="97">
        <f t="shared" si="46"/>
        <v>0.29773752975949341</v>
      </c>
      <c r="BJ57" s="2">
        <f>'Proportional HSE Data'!L51</f>
        <v>0.36585365853658536</v>
      </c>
      <c r="BK57" s="58">
        <f t="shared" si="47"/>
        <v>0.15097499642263038</v>
      </c>
      <c r="BL57" s="97">
        <f t="shared" si="48"/>
        <v>0.23314588637197861</v>
      </c>
      <c r="BM57" s="97">
        <f t="shared" si="49"/>
        <v>0.24781567184856601</v>
      </c>
      <c r="BN57" s="97">
        <f t="shared" si="50"/>
        <v>0.2523730827578316</v>
      </c>
      <c r="BO57" s="97">
        <f t="shared" si="51"/>
        <v>0.26134558054246337</v>
      </c>
    </row>
    <row r="58" spans="1:67">
      <c r="A58" s="58">
        <v>53</v>
      </c>
      <c r="B58" s="58">
        <f t="shared" si="0"/>
        <v>8.8741100682685842E-2</v>
      </c>
      <c r="C58" s="2">
        <f>'Proportional HSE Data'!C52</f>
        <v>0.10810810810810811</v>
      </c>
      <c r="D58" s="58">
        <f t="shared" si="1"/>
        <v>0.20141409208813416</v>
      </c>
      <c r="E58" s="2">
        <f>'Absolute HSE Data'!E58/(SUM('Absolute HSE Data'!$C58:$G58))</f>
        <v>0.1</v>
      </c>
      <c r="H58" s="2">
        <f t="shared" si="2"/>
        <v>0.10810810810810811</v>
      </c>
      <c r="I58" s="58">
        <f t="shared" si="3"/>
        <v>0.12244087194613157</v>
      </c>
      <c r="J58" s="58">
        <f t="shared" si="4"/>
        <v>8.8741100682685842E-2</v>
      </c>
      <c r="K58" s="97">
        <f t="shared" si="5"/>
        <v>8.8189112019513488E-2</v>
      </c>
      <c r="L58" s="97">
        <f t="shared" si="6"/>
        <v>8.4520422486945704E-2</v>
      </c>
      <c r="M58" s="97">
        <f t="shared" si="7"/>
        <v>8.5877035543233393E-2</v>
      </c>
      <c r="N58" s="2">
        <f>'Proportional HSE Data'!D52</f>
        <v>0.12162162162162163</v>
      </c>
      <c r="O58" s="58">
        <f t="shared" si="52"/>
        <v>0.19575228769267622</v>
      </c>
      <c r="P58" s="58">
        <f t="shared" si="8"/>
        <v>0.12035050147231621</v>
      </c>
      <c r="Q58" s="97">
        <f t="shared" si="9"/>
        <v>0.13283409156439158</v>
      </c>
      <c r="R58" s="97">
        <f t="shared" si="10"/>
        <v>0.10279684105690727</v>
      </c>
      <c r="S58" s="97">
        <f t="shared" si="11"/>
        <v>0.10504117367291586</v>
      </c>
      <c r="T58" s="2">
        <f>'Proportional HSE Data'!E52</f>
        <v>0.12162162162162163</v>
      </c>
      <c r="U58" s="58">
        <f t="shared" si="12"/>
        <v>0.15882218865479097</v>
      </c>
      <c r="V58" s="58">
        <f t="shared" si="13"/>
        <v>0.12422753176291318</v>
      </c>
      <c r="W58" s="97">
        <f t="shared" si="14"/>
        <v>0.14121721299902007</v>
      </c>
      <c r="X58" s="97">
        <f t="shared" si="15"/>
        <v>0.11878355347018252</v>
      </c>
      <c r="Y58" s="97">
        <f t="shared" si="16"/>
        <v>0.12733095346738924</v>
      </c>
      <c r="Z58" s="2">
        <f>'Proportional HSE Data'!F52</f>
        <v>0.21621621621621623</v>
      </c>
      <c r="AA58" s="58">
        <f t="shared" si="17"/>
        <v>0.20506567622148736</v>
      </c>
      <c r="AB58" s="58">
        <f t="shared" si="18"/>
        <v>0.26359150692020222</v>
      </c>
      <c r="AC58" s="97">
        <f t="shared" si="19"/>
        <v>0.29478326285765988</v>
      </c>
      <c r="AD58" s="97">
        <f t="shared" si="20"/>
        <v>0.29573123807875457</v>
      </c>
      <c r="AE58" s="97">
        <f t="shared" si="21"/>
        <v>0.28768033667662962</v>
      </c>
      <c r="AF58" s="2">
        <f>'Proportional HSE Data'!G52</f>
        <v>0.43243243243243246</v>
      </c>
      <c r="AG58" s="58">
        <f t="shared" si="22"/>
        <v>0.26376465162422774</v>
      </c>
      <c r="AH58" s="58">
        <f t="shared" si="23"/>
        <v>0.40215854306837007</v>
      </c>
      <c r="AI58" s="97">
        <f t="shared" si="24"/>
        <v>0.37868664104399241</v>
      </c>
      <c r="AJ58" s="97">
        <f t="shared" si="25"/>
        <v>0.37678740655801612</v>
      </c>
      <c r="AK58" s="97">
        <f t="shared" si="26"/>
        <v>0.37390165220007793</v>
      </c>
      <c r="AL58" s="2">
        <f>'Proportional HSE Data'!H52</f>
        <v>9.0909090909090912E-2</v>
      </c>
      <c r="AM58" s="58">
        <f t="shared" si="27"/>
        <v>0.1569465181090732</v>
      </c>
      <c r="AN58" s="58">
        <f t="shared" si="28"/>
        <v>0.10933390069444082</v>
      </c>
      <c r="AO58" s="97">
        <f t="shared" si="29"/>
        <v>0.10817777256213591</v>
      </c>
      <c r="AP58" s="97">
        <f t="shared" si="30"/>
        <v>9.2591243561893521E-2</v>
      </c>
      <c r="AQ58" s="97">
        <f t="shared" si="31"/>
        <v>9.4163699334133683E-2</v>
      </c>
      <c r="AR58" s="2">
        <f>'Proportional HSE Data'!I52</f>
        <v>0.11688311688311688</v>
      </c>
      <c r="AS58" s="58">
        <f t="shared" si="32"/>
        <v>0.23427920824087936</v>
      </c>
      <c r="AT58" s="58">
        <f t="shared" si="33"/>
        <v>0.18415170846833034</v>
      </c>
      <c r="AU58" s="97">
        <f t="shared" si="34"/>
        <v>0.19865958699208885</v>
      </c>
      <c r="AV58" s="97">
        <f t="shared" si="35"/>
        <v>0.14316517256163946</v>
      </c>
      <c r="AW58" s="97">
        <f t="shared" si="36"/>
        <v>0.14957935249959436</v>
      </c>
      <c r="AX58" s="2">
        <f>'Proportional HSE Data'!J52</f>
        <v>0.24675324675324675</v>
      </c>
      <c r="AY58" s="58">
        <f t="shared" si="37"/>
        <v>0.20341987952815302</v>
      </c>
      <c r="AZ58" s="97">
        <f t="shared" si="38"/>
        <v>0.20321272001897986</v>
      </c>
      <c r="BA58" s="97">
        <f t="shared" si="39"/>
        <v>0.2422816048905338</v>
      </c>
      <c r="BB58" s="97">
        <f t="shared" si="40"/>
        <v>0.2391409050277076</v>
      </c>
      <c r="BC58" s="97">
        <f t="shared" si="41"/>
        <v>0.2479998645134518</v>
      </c>
      <c r="BD58" s="2">
        <f>'Proportional HSE Data'!K52</f>
        <v>0.25974025974025972</v>
      </c>
      <c r="BE58" s="58">
        <f t="shared" si="42"/>
        <v>0.19163112231350482</v>
      </c>
      <c r="BF58" s="97">
        <f t="shared" si="43"/>
        <v>0.25516859636892963</v>
      </c>
      <c r="BG58" s="97">
        <f t="shared" si="44"/>
        <v>0.28696779311289994</v>
      </c>
      <c r="BH58" s="97">
        <f t="shared" si="45"/>
        <v>0.28895559527836467</v>
      </c>
      <c r="BI58" s="97">
        <f t="shared" si="46"/>
        <v>0.28820276599475575</v>
      </c>
      <c r="BJ58" s="2">
        <f>'Proportional HSE Data'!L52</f>
        <v>0.2857142857142857</v>
      </c>
      <c r="BK58" s="58">
        <f t="shared" si="47"/>
        <v>0.14983151729610092</v>
      </c>
      <c r="BL58" s="97">
        <f t="shared" si="48"/>
        <v>0.22270955586777605</v>
      </c>
      <c r="BM58" s="97">
        <f t="shared" si="49"/>
        <v>0.23736246590310386</v>
      </c>
      <c r="BN58" s="97">
        <f t="shared" si="50"/>
        <v>0.24511551468897019</v>
      </c>
      <c r="BO58" s="97">
        <f t="shared" si="51"/>
        <v>0.25423488766865826</v>
      </c>
    </row>
    <row r="59" spans="1:67">
      <c r="A59" s="58">
        <v>54</v>
      </c>
      <c r="B59" s="58">
        <f t="shared" si="0"/>
        <v>9.362300462373295E-2</v>
      </c>
      <c r="C59" s="2">
        <f>'Proportional HSE Data'!C53</f>
        <v>8.1967213114754092E-2</v>
      </c>
      <c r="D59" s="58">
        <f t="shared" si="1"/>
        <v>0.22418536278371437</v>
      </c>
      <c r="E59" s="2">
        <f>'Absolute HSE Data'!E59/(SUM('Absolute HSE Data'!$C59:$G59))</f>
        <v>0.15873015873015872</v>
      </c>
      <c r="H59" s="2">
        <f t="shared" si="2"/>
        <v>8.1967213114754092E-2</v>
      </c>
      <c r="I59" s="58">
        <f t="shared" si="3"/>
        <v>0.12855691850895645</v>
      </c>
      <c r="J59" s="58">
        <f t="shared" si="4"/>
        <v>9.362300462373295E-2</v>
      </c>
      <c r="K59" s="97">
        <f t="shared" si="5"/>
        <v>9.3531754571124184E-2</v>
      </c>
      <c r="L59" s="97">
        <f t="shared" si="6"/>
        <v>8.9724483380130796E-2</v>
      </c>
      <c r="M59" s="97">
        <f t="shared" si="7"/>
        <v>9.3174061988974363E-2</v>
      </c>
      <c r="N59" s="2">
        <f>'Proportional HSE Data'!D53</f>
        <v>0.11475409836065574</v>
      </c>
      <c r="O59" s="58">
        <f t="shared" si="52"/>
        <v>0.196548847772086</v>
      </c>
      <c r="P59" s="58">
        <f t="shared" si="8"/>
        <v>0.12316960212989707</v>
      </c>
      <c r="Q59" s="97">
        <f t="shared" si="9"/>
        <v>0.13901684822423135</v>
      </c>
      <c r="R59" s="97">
        <f t="shared" si="10"/>
        <v>0.10990165853930928</v>
      </c>
      <c r="S59" s="97">
        <f t="shared" si="11"/>
        <v>0.11350672504081109</v>
      </c>
      <c r="T59" s="2">
        <f>'Proportional HSE Data'!E53</f>
        <v>0.11475409836065574</v>
      </c>
      <c r="U59" s="58">
        <f t="shared" si="12"/>
        <v>0.1566712628596125</v>
      </c>
      <c r="V59" s="58">
        <f t="shared" si="13"/>
        <v>0.12417660288070122</v>
      </c>
      <c r="W59" s="97">
        <f t="shared" si="14"/>
        <v>0.14312949801309918</v>
      </c>
      <c r="X59" s="97">
        <f t="shared" si="15"/>
        <v>0.12274325146308145</v>
      </c>
      <c r="Y59" s="97">
        <f t="shared" si="16"/>
        <v>0.13223170264722092</v>
      </c>
      <c r="Z59" s="2">
        <f>'Proportional HSE Data'!F53</f>
        <v>0.27868852459016391</v>
      </c>
      <c r="AA59" s="58">
        <f t="shared" si="17"/>
        <v>0.20352460999411959</v>
      </c>
      <c r="AB59" s="58">
        <f t="shared" si="18"/>
        <v>0.25670519830104471</v>
      </c>
      <c r="AC59" s="97">
        <f t="shared" si="19"/>
        <v>0.2889838787319769</v>
      </c>
      <c r="AD59" s="97">
        <f t="shared" si="20"/>
        <v>0.28812095125799031</v>
      </c>
      <c r="AE59" s="97">
        <f t="shared" si="21"/>
        <v>0.28050474322546537</v>
      </c>
      <c r="AF59" s="2">
        <f>'Proportional HSE Data'!G53</f>
        <v>0.4098360655737705</v>
      </c>
      <c r="AG59" s="58">
        <f t="shared" si="22"/>
        <v>0.26224792335108188</v>
      </c>
      <c r="AH59" s="58">
        <f t="shared" si="23"/>
        <v>0.38504776656188949</v>
      </c>
      <c r="AI59" s="97">
        <f t="shared" si="24"/>
        <v>0.36106092364759806</v>
      </c>
      <c r="AJ59" s="97">
        <f t="shared" si="25"/>
        <v>0.36234503606421786</v>
      </c>
      <c r="AK59" s="97">
        <f t="shared" si="26"/>
        <v>0.35904836661858569</v>
      </c>
      <c r="AL59" s="2">
        <f>'Proportional HSE Data'!H53</f>
        <v>0.13235294117647059</v>
      </c>
      <c r="AM59" s="58">
        <f t="shared" si="27"/>
        <v>0.16461209598379786</v>
      </c>
      <c r="AN59" s="58">
        <f t="shared" si="28"/>
        <v>0.11529059306457153</v>
      </c>
      <c r="AO59" s="97">
        <f t="shared" si="29"/>
        <v>0.11276965016214648</v>
      </c>
      <c r="AP59" s="97">
        <f t="shared" si="30"/>
        <v>9.7062048155394126E-2</v>
      </c>
      <c r="AQ59" s="97">
        <f t="shared" si="31"/>
        <v>9.97167794064341E-2</v>
      </c>
      <c r="AR59" s="2">
        <f>'Proportional HSE Data'!I53</f>
        <v>0.13235294117647059</v>
      </c>
      <c r="AS59" s="58">
        <f t="shared" si="32"/>
        <v>0.23437752962401961</v>
      </c>
      <c r="AT59" s="58">
        <f t="shared" si="33"/>
        <v>0.18583455592298259</v>
      </c>
      <c r="AU59" s="97">
        <f t="shared" si="34"/>
        <v>0.20287213420060651</v>
      </c>
      <c r="AV59" s="97">
        <f t="shared" si="35"/>
        <v>0.15018528221936647</v>
      </c>
      <c r="AW59" s="97">
        <f t="shared" si="36"/>
        <v>0.15757922966847518</v>
      </c>
      <c r="AX59" s="2">
        <f>'Proportional HSE Data'!J53</f>
        <v>0.16176470588235295</v>
      </c>
      <c r="AY59" s="58">
        <f t="shared" si="37"/>
        <v>0.20048400024331042</v>
      </c>
      <c r="AZ59" s="97">
        <f t="shared" si="38"/>
        <v>0.20029146169281556</v>
      </c>
      <c r="BA59" s="97">
        <f t="shared" si="39"/>
        <v>0.24229115124236453</v>
      </c>
      <c r="BB59" s="97">
        <f t="shared" si="40"/>
        <v>0.23978615926340915</v>
      </c>
      <c r="BC59" s="97">
        <f t="shared" si="41"/>
        <v>0.24927083925728866</v>
      </c>
      <c r="BD59" s="2">
        <f>'Proportional HSE Data'!K53</f>
        <v>0.30882352941176472</v>
      </c>
      <c r="BE59" s="58">
        <f t="shared" si="42"/>
        <v>0.18983439354784454</v>
      </c>
      <c r="BF59" s="97">
        <f t="shared" si="43"/>
        <v>0.24707847633623559</v>
      </c>
      <c r="BG59" s="97">
        <f t="shared" si="44"/>
        <v>0.2795683378620093</v>
      </c>
      <c r="BH59" s="97">
        <f t="shared" si="45"/>
        <v>0.27855104886647014</v>
      </c>
      <c r="BI59" s="97">
        <f t="shared" si="46"/>
        <v>0.27790274790651665</v>
      </c>
      <c r="BJ59" s="2">
        <f>'Proportional HSE Data'!L53</f>
        <v>0.26470588235294118</v>
      </c>
      <c r="BK59" s="58">
        <f t="shared" si="47"/>
        <v>0.14869518204041413</v>
      </c>
      <c r="BL59" s="97">
        <f t="shared" si="48"/>
        <v>0.21181456287463449</v>
      </c>
      <c r="BM59" s="97">
        <f t="shared" si="49"/>
        <v>0.22614687798115876</v>
      </c>
      <c r="BN59" s="97">
        <f t="shared" si="50"/>
        <v>0.23684580205709579</v>
      </c>
      <c r="BO59" s="97">
        <f t="shared" si="51"/>
        <v>0.24601511059525699</v>
      </c>
    </row>
    <row r="60" spans="1:67">
      <c r="A60" s="58">
        <v>55</v>
      </c>
      <c r="B60" s="58">
        <f t="shared" si="0"/>
        <v>9.8897727548667047E-2</v>
      </c>
      <c r="C60" s="2">
        <f>'Proportional HSE Data'!C54</f>
        <v>0.11428571428571428</v>
      </c>
      <c r="D60" s="58">
        <f t="shared" si="1"/>
        <v>0.2500883395275747</v>
      </c>
      <c r="E60" s="2">
        <f>'Absolute HSE Data'!E60/(SUM('Absolute HSE Data'!$C60:$G60))</f>
        <v>0.17777777777777778</v>
      </c>
      <c r="H60" s="2">
        <f t="shared" si="2"/>
        <v>0.11428571428571428</v>
      </c>
      <c r="I60" s="58">
        <f t="shared" si="3"/>
        <v>0.13493149443123534</v>
      </c>
      <c r="J60" s="58">
        <f t="shared" si="4"/>
        <v>9.8897727548667047E-2</v>
      </c>
      <c r="K60" s="97">
        <f t="shared" si="5"/>
        <v>9.9301446043983541E-2</v>
      </c>
      <c r="L60" s="97">
        <f t="shared" si="6"/>
        <v>9.5389959912371813E-2</v>
      </c>
      <c r="M60" s="97">
        <f t="shared" si="7"/>
        <v>0.10111054629496841</v>
      </c>
      <c r="N60" s="2">
        <f>'Proportional HSE Data'!D54</f>
        <v>0.1</v>
      </c>
      <c r="O60" s="58">
        <f t="shared" si="52"/>
        <v>0.19734785385700332</v>
      </c>
      <c r="P60" s="58">
        <f t="shared" si="8"/>
        <v>0.12629543583796882</v>
      </c>
      <c r="Q60" s="97">
        <f t="shared" si="9"/>
        <v>0.14555625778297135</v>
      </c>
      <c r="R60" s="97">
        <f t="shared" si="10"/>
        <v>0.11782357352604264</v>
      </c>
      <c r="S60" s="97">
        <f t="shared" si="11"/>
        <v>0.12275498016150359</v>
      </c>
      <c r="T60" s="2">
        <f>'Proportional HSE Data'!E54</f>
        <v>0.2</v>
      </c>
      <c r="U60" s="58">
        <f t="shared" si="12"/>
        <v>0.15454411515535635</v>
      </c>
      <c r="V60" s="58">
        <f t="shared" si="13"/>
        <v>0.12427231873284014</v>
      </c>
      <c r="W60" s="97">
        <f t="shared" si="14"/>
        <v>0.14508972224125954</v>
      </c>
      <c r="X60" s="97">
        <f t="shared" si="15"/>
        <v>0.12703779733449089</v>
      </c>
      <c r="Y60" s="97">
        <f t="shared" si="16"/>
        <v>0.137397476041593</v>
      </c>
      <c r="Z60" s="2">
        <f>'Proportional HSE Data'!F54</f>
        <v>0.2857142857142857</v>
      </c>
      <c r="AA60" s="58">
        <f t="shared" si="17"/>
        <v>0.20199218211482808</v>
      </c>
      <c r="AB60" s="58">
        <f t="shared" si="18"/>
        <v>0.24953028623043549</v>
      </c>
      <c r="AC60" s="97">
        <f t="shared" si="19"/>
        <v>0.28245001780385776</v>
      </c>
      <c r="AD60" s="97">
        <f t="shared" si="20"/>
        <v>0.27976922290110079</v>
      </c>
      <c r="AE60" s="97">
        <f t="shared" si="21"/>
        <v>0.27294897258113343</v>
      </c>
      <c r="AF60" s="2">
        <f>'Proportional HSE Data'!G54</f>
        <v>0.3</v>
      </c>
      <c r="AG60" s="58">
        <f t="shared" si="22"/>
        <v>0.26073682797061015</v>
      </c>
      <c r="AH60" s="58">
        <f t="shared" si="23"/>
        <v>0.36700617347514919</v>
      </c>
      <c r="AI60" s="97">
        <f t="shared" si="24"/>
        <v>0.34291821831953512</v>
      </c>
      <c r="AJ60" s="97">
        <f t="shared" si="25"/>
        <v>0.34735324874688561</v>
      </c>
      <c r="AK60" s="97">
        <f t="shared" si="26"/>
        <v>0.34358641430032921</v>
      </c>
      <c r="AL60" s="2">
        <f>'Proportional HSE Data'!H54</f>
        <v>2.8571428571428571E-2</v>
      </c>
      <c r="AM60" s="58">
        <f t="shared" si="27"/>
        <v>0.17257543467806924</v>
      </c>
      <c r="AN60" s="58">
        <f t="shared" si="28"/>
        <v>0.12173856240095746</v>
      </c>
      <c r="AO60" s="97">
        <f t="shared" si="29"/>
        <v>0.11778212810116605</v>
      </c>
      <c r="AP60" s="97">
        <f t="shared" si="30"/>
        <v>0.10211262702027661</v>
      </c>
      <c r="AQ60" s="97">
        <f t="shared" si="31"/>
        <v>0.10589375076332139</v>
      </c>
      <c r="AR60" s="2">
        <f>'Proportional HSE Data'!I54</f>
        <v>0.15714285714285714</v>
      </c>
      <c r="AS60" s="58">
        <f t="shared" si="32"/>
        <v>0.23447587963486624</v>
      </c>
      <c r="AT60" s="58">
        <f t="shared" si="33"/>
        <v>0.18772486684931322</v>
      </c>
      <c r="AU60" s="97">
        <f t="shared" si="34"/>
        <v>0.20723521680792287</v>
      </c>
      <c r="AV60" s="97">
        <f t="shared" si="35"/>
        <v>0.15806842329586449</v>
      </c>
      <c r="AW60" s="97">
        <f t="shared" si="36"/>
        <v>0.16645143592247771</v>
      </c>
      <c r="AX60" s="2">
        <f>'Proportional HSE Data'!J54</f>
        <v>0.27142857142857141</v>
      </c>
      <c r="AY60" s="58">
        <f t="shared" si="37"/>
        <v>0.19757998350291309</v>
      </c>
      <c r="AZ60" s="97">
        <f t="shared" si="38"/>
        <v>0.19740291215119243</v>
      </c>
      <c r="BA60" s="97">
        <f t="shared" si="39"/>
        <v>0.24198018203265068</v>
      </c>
      <c r="BB60" s="97">
        <f t="shared" si="40"/>
        <v>0.24015758519306604</v>
      </c>
      <c r="BC60" s="97">
        <f t="shared" si="41"/>
        <v>0.25019349972121474</v>
      </c>
      <c r="BD60" s="2">
        <f>'Proportional HSE Data'!K54</f>
        <v>0.2</v>
      </c>
      <c r="BE60" s="58">
        <f t="shared" si="42"/>
        <v>0.18805059196817922</v>
      </c>
      <c r="BF60" s="97">
        <f t="shared" si="43"/>
        <v>0.23866455958959146</v>
      </c>
      <c r="BG60" s="97">
        <f t="shared" si="44"/>
        <v>0.27136522592405177</v>
      </c>
      <c r="BH60" s="97">
        <f t="shared" si="45"/>
        <v>0.26736881640567517</v>
      </c>
      <c r="BI60" s="97">
        <f t="shared" si="46"/>
        <v>0.26692286998831305</v>
      </c>
      <c r="BJ60" s="2">
        <f>'Proportional HSE Data'!L54</f>
        <v>0.34285714285714286</v>
      </c>
      <c r="BK60" s="58">
        <f t="shared" si="47"/>
        <v>0.1475659689899472</v>
      </c>
      <c r="BL60" s="97">
        <f t="shared" si="48"/>
        <v>0.20054974331474104</v>
      </c>
      <c r="BM60" s="97">
        <f t="shared" si="49"/>
        <v>0.21426374049443225</v>
      </c>
      <c r="BN60" s="97">
        <f t="shared" si="50"/>
        <v>0.22755290679000653</v>
      </c>
      <c r="BO60" s="97">
        <f t="shared" si="51"/>
        <v>0.23668054382554138</v>
      </c>
    </row>
    <row r="61" spans="1:67">
      <c r="A61" s="58">
        <v>56</v>
      </c>
      <c r="B61" s="58">
        <f t="shared" si="0"/>
        <v>0.10459655285938962</v>
      </c>
      <c r="C61" s="2">
        <f>'Proportional HSE Data'!C55</f>
        <v>4.8387096774193547E-2</v>
      </c>
      <c r="D61" s="58">
        <f t="shared" si="1"/>
        <v>0.27932183843332131</v>
      </c>
      <c r="E61" s="2">
        <f>'Absolute HSE Data'!E61/(SUM('Absolute HSE Data'!$C61:$G61))</f>
        <v>0.234375</v>
      </c>
      <c r="H61" s="2">
        <f t="shared" si="2"/>
        <v>4.8387096774193547E-2</v>
      </c>
      <c r="I61" s="58">
        <f t="shared" si="3"/>
        <v>0.14157080756006332</v>
      </c>
      <c r="J61" s="58">
        <f t="shared" si="4"/>
        <v>0.10459655285938962</v>
      </c>
      <c r="K61" s="97">
        <f t="shared" si="5"/>
        <v>0.10552870600667572</v>
      </c>
      <c r="L61" s="97">
        <f t="shared" si="6"/>
        <v>0.10155274887091104</v>
      </c>
      <c r="M61" s="97">
        <f t="shared" si="7"/>
        <v>0.10970075996990158</v>
      </c>
      <c r="N61" s="2">
        <f>'Proportional HSE Data'!D55</f>
        <v>0.19354838709677419</v>
      </c>
      <c r="O61" s="58">
        <f t="shared" si="52"/>
        <v>0.19814930698824668</v>
      </c>
      <c r="P61" s="58">
        <f t="shared" si="8"/>
        <v>0.12974486298142796</v>
      </c>
      <c r="Q61" s="97">
        <f t="shared" si="9"/>
        <v>0.15244901299191568</v>
      </c>
      <c r="R61" s="97">
        <f t="shared" si="10"/>
        <v>0.12660923655232131</v>
      </c>
      <c r="S61" s="97">
        <f t="shared" si="11"/>
        <v>0.13278326597921869</v>
      </c>
      <c r="T61" s="2">
        <f>'Proportional HSE Data'!E55</f>
        <v>0.11290322580645161</v>
      </c>
      <c r="U61" s="58">
        <f t="shared" si="12"/>
        <v>0.15244062756164897</v>
      </c>
      <c r="V61" s="58">
        <f t="shared" si="13"/>
        <v>0.1245149703421618</v>
      </c>
      <c r="W61" s="97">
        <f t="shared" si="14"/>
        <v>0.14708392655242905</v>
      </c>
      <c r="X61" s="97">
        <f t="shared" si="15"/>
        <v>0.13164701097745801</v>
      </c>
      <c r="Y61" s="97">
        <f t="shared" si="16"/>
        <v>0.14278768707437739</v>
      </c>
      <c r="Z61" s="2">
        <f>'Proportional HSE Data'!F55</f>
        <v>0.38709677419354838</v>
      </c>
      <c r="AA61" s="58">
        <f t="shared" si="17"/>
        <v>0.20046838843660614</v>
      </c>
      <c r="AB61" s="58">
        <f t="shared" si="18"/>
        <v>0.24209126368953099</v>
      </c>
      <c r="AC61" s="97">
        <f t="shared" si="19"/>
        <v>0.27518844089078509</v>
      </c>
      <c r="AD61" s="97">
        <f t="shared" si="20"/>
        <v>0.27072169981034194</v>
      </c>
      <c r="AE61" s="97">
        <f t="shared" si="21"/>
        <v>0.2650456056524601</v>
      </c>
      <c r="AF61" s="2">
        <f>'Proportional HSE Data'!G55</f>
        <v>0.25806451612903225</v>
      </c>
      <c r="AG61" s="58">
        <f t="shared" si="22"/>
        <v>0.25923138016483194</v>
      </c>
      <c r="AH61" s="58">
        <f t="shared" si="23"/>
        <v>0.34814715250596107</v>
      </c>
      <c r="AI61" s="97">
        <f t="shared" si="24"/>
        <v>0.32438673250381234</v>
      </c>
      <c r="AJ61" s="97">
        <f t="shared" si="25"/>
        <v>0.33185366460962967</v>
      </c>
      <c r="AK61" s="97">
        <f t="shared" si="26"/>
        <v>0.32756599684287718</v>
      </c>
      <c r="AL61" s="2">
        <f>'Proportional HSE Data'!H55</f>
        <v>0.11940298507462686</v>
      </c>
      <c r="AM61" s="58">
        <f t="shared" si="27"/>
        <v>0.18084061662682055</v>
      </c>
      <c r="AN61" s="58">
        <f t="shared" si="28"/>
        <v>0.12871612994664186</v>
      </c>
      <c r="AO61" s="97">
        <f t="shared" si="29"/>
        <v>0.12325694580713661</v>
      </c>
      <c r="AP61" s="97">
        <f t="shared" si="30"/>
        <v>0.1078017304887471</v>
      </c>
      <c r="AQ61" s="97">
        <f t="shared" si="31"/>
        <v>0.11274086237787725</v>
      </c>
      <c r="AR61" s="2">
        <f>'Proportional HSE Data'!I55</f>
        <v>0.1044776119402985</v>
      </c>
      <c r="AS61" s="58">
        <f t="shared" si="32"/>
        <v>0.2345742582711503</v>
      </c>
      <c r="AT61" s="58">
        <f t="shared" si="33"/>
        <v>0.18982722669741309</v>
      </c>
      <c r="AU61" s="97">
        <f t="shared" si="34"/>
        <v>0.2117363410659438</v>
      </c>
      <c r="AV61" s="97">
        <f t="shared" si="35"/>
        <v>0.16683455543833936</v>
      </c>
      <c r="AW61" s="97">
        <f t="shared" si="36"/>
        <v>0.17620192704660964</v>
      </c>
      <c r="AX61" s="2">
        <f>'Proportional HSE Data'!J55</f>
        <v>0.2537313432835821</v>
      </c>
      <c r="AY61" s="58">
        <f t="shared" si="37"/>
        <v>0.19470778741145933</v>
      </c>
      <c r="AZ61" s="97">
        <f t="shared" si="38"/>
        <v>0.19454699262762198</v>
      </c>
      <c r="BA61" s="97">
        <f t="shared" si="39"/>
        <v>0.24131888822813841</v>
      </c>
      <c r="BB61" s="97">
        <f t="shared" si="40"/>
        <v>0.24021623503459669</v>
      </c>
      <c r="BC61" s="97">
        <f t="shared" si="41"/>
        <v>0.25072103514239336</v>
      </c>
      <c r="BD61" s="2">
        <f>'Proportional HSE Data'!K55</f>
        <v>0.31343283582089554</v>
      </c>
      <c r="BE61" s="58">
        <f t="shared" si="42"/>
        <v>0.18627969810932352</v>
      </c>
      <c r="BF61" s="97">
        <f t="shared" si="43"/>
        <v>0.22996419338412608</v>
      </c>
      <c r="BG61" s="97">
        <f t="shared" si="44"/>
        <v>0.26238374537677789</v>
      </c>
      <c r="BH61" s="97">
        <f t="shared" si="45"/>
        <v>0.25550729736985806</v>
      </c>
      <c r="BI61" s="97">
        <f t="shared" si="46"/>
        <v>0.25535708861478551</v>
      </c>
      <c r="BJ61" s="2">
        <f>'Proportional HSE Data'!L55</f>
        <v>0.20895522388059701</v>
      </c>
      <c r="BK61" s="58">
        <f t="shared" si="47"/>
        <v>0.14644385618305242</v>
      </c>
      <c r="BL61" s="97">
        <f t="shared" si="48"/>
        <v>0.18900858976013071</v>
      </c>
      <c r="BM61" s="97">
        <f t="shared" si="49"/>
        <v>0.20182105108760695</v>
      </c>
      <c r="BN61" s="97">
        <f t="shared" si="50"/>
        <v>0.21724472775082085</v>
      </c>
      <c r="BO61" s="97">
        <f t="shared" si="51"/>
        <v>0.22624757881465185</v>
      </c>
    </row>
    <row r="62" spans="1:67">
      <c r="A62" s="58">
        <v>57</v>
      </c>
      <c r="B62" s="58">
        <f t="shared" si="0"/>
        <v>0.11075294490640508</v>
      </c>
      <c r="C62" s="2">
        <f>'Proportional HSE Data'!C56</f>
        <v>0.15384615384615385</v>
      </c>
      <c r="D62" s="58">
        <f t="shared" si="1"/>
        <v>0.31200318767708796</v>
      </c>
      <c r="E62" s="2">
        <f>'Absolute HSE Data'!E62/(SUM('Absolute HSE Data'!$C62:$G62))</f>
        <v>0.15384615384615385</v>
      </c>
      <c r="H62" s="2">
        <f t="shared" si="2"/>
        <v>0.15384615384615385</v>
      </c>
      <c r="I62" s="58">
        <f t="shared" si="3"/>
        <v>0.14848073568771736</v>
      </c>
      <c r="J62" s="58">
        <f t="shared" si="4"/>
        <v>0.11075294490640508</v>
      </c>
      <c r="K62" s="97">
        <f t="shared" si="5"/>
        <v>0.11224547051193749</v>
      </c>
      <c r="L62" s="97">
        <f t="shared" si="6"/>
        <v>0.10825038539050139</v>
      </c>
      <c r="M62" s="97">
        <f t="shared" si="7"/>
        <v>0.11895197595817082</v>
      </c>
      <c r="N62" s="2">
        <f>'Proportional HSE Data'!D56</f>
        <v>7.6923076923076927E-2</v>
      </c>
      <c r="O62" s="58">
        <f t="shared" si="52"/>
        <v>0.19895320815037557</v>
      </c>
      <c r="P62" s="58">
        <f t="shared" si="8"/>
        <v>0.13353644632149358</v>
      </c>
      <c r="Q62" s="97">
        <f t="shared" si="9"/>
        <v>0.15968885074376279</v>
      </c>
      <c r="R62" s="97">
        <f t="shared" si="10"/>
        <v>0.1362995582574946</v>
      </c>
      <c r="S62" s="97">
        <f t="shared" si="11"/>
        <v>0.14357223967864116</v>
      </c>
      <c r="T62" s="2">
        <f>'Proportional HSE Data'!E56</f>
        <v>0.2</v>
      </c>
      <c r="U62" s="58">
        <f t="shared" si="12"/>
        <v>0.15036067857610597</v>
      </c>
      <c r="V62" s="58">
        <f t="shared" si="13"/>
        <v>0.12490529550699044</v>
      </c>
      <c r="W62" s="97">
        <f t="shared" si="14"/>
        <v>0.14909748687644492</v>
      </c>
      <c r="X62" s="97">
        <f t="shared" si="15"/>
        <v>0.13654415490486591</v>
      </c>
      <c r="Y62" s="97">
        <f t="shared" si="16"/>
        <v>0.14835417095693662</v>
      </c>
      <c r="Z62" s="2">
        <f>'Proportional HSE Data'!F56</f>
        <v>0.2153846153846154</v>
      </c>
      <c r="AA62" s="58">
        <f t="shared" si="17"/>
        <v>0.198953224087459</v>
      </c>
      <c r="AB62" s="58">
        <f t="shared" si="18"/>
        <v>0.23441413832706698</v>
      </c>
      <c r="AC62" s="97">
        <f t="shared" si="19"/>
        <v>0.26721311354140742</v>
      </c>
      <c r="AD62" s="97">
        <f t="shared" si="20"/>
        <v>0.26103266125766789</v>
      </c>
      <c r="AE62" s="97">
        <f t="shared" si="21"/>
        <v>0.2568252374202401</v>
      </c>
      <c r="AF62" s="2">
        <f>'Proportional HSE Data'!G56</f>
        <v>0.35384615384615387</v>
      </c>
      <c r="AG62" s="58">
        <f t="shared" si="22"/>
        <v>0.25773159416173047</v>
      </c>
      <c r="AH62" s="58">
        <f t="shared" si="23"/>
        <v>0.32860262076192204</v>
      </c>
      <c r="AI62" s="97">
        <f t="shared" si="24"/>
        <v>0.30560199604952865</v>
      </c>
      <c r="AJ62" s="97">
        <f t="shared" si="25"/>
        <v>0.31589428960251059</v>
      </c>
      <c r="AK62" s="97">
        <f t="shared" si="26"/>
        <v>0.31104673990593207</v>
      </c>
      <c r="AL62" s="2">
        <f>'Proportional HSE Data'!H56</f>
        <v>0.16666666666666666</v>
      </c>
      <c r="AM62" s="58">
        <f t="shared" si="27"/>
        <v>0.18941102866491966</v>
      </c>
      <c r="AN62" s="58">
        <f t="shared" si="28"/>
        <v>0.13626398658247943</v>
      </c>
      <c r="AO62" s="97">
        <f t="shared" si="29"/>
        <v>0.12924003967790765</v>
      </c>
      <c r="AP62" s="97">
        <f t="shared" si="30"/>
        <v>0.11419385095684931</v>
      </c>
      <c r="AQ62" s="97">
        <f t="shared" si="31"/>
        <v>0.12030607713916153</v>
      </c>
      <c r="AR62" s="2">
        <f>'Proportional HSE Data'!I56</f>
        <v>0.12121212121212122</v>
      </c>
      <c r="AS62" s="58">
        <f t="shared" si="32"/>
        <v>0.23467266553059291</v>
      </c>
      <c r="AT62" s="58">
        <f t="shared" si="33"/>
        <v>0.19214670618586646</v>
      </c>
      <c r="AU62" s="97">
        <f t="shared" si="34"/>
        <v>0.21636199121918509</v>
      </c>
      <c r="AV62" s="97">
        <f t="shared" si="35"/>
        <v>0.1764943203532873</v>
      </c>
      <c r="AW62" s="97">
        <f t="shared" si="36"/>
        <v>0.18682396621348843</v>
      </c>
      <c r="AX62" s="2">
        <f>'Proportional HSE Data'!J56</f>
        <v>0.15151515151515152</v>
      </c>
      <c r="AY62" s="58">
        <f t="shared" si="37"/>
        <v>0.19186736054350786</v>
      </c>
      <c r="AZ62" s="97">
        <f t="shared" si="38"/>
        <v>0.19172361514548281</v>
      </c>
      <c r="BA62" s="97">
        <f t="shared" si="39"/>
        <v>0.2402786736928382</v>
      </c>
      <c r="BB62" s="97">
        <f t="shared" si="40"/>
        <v>0.23992319574652771</v>
      </c>
      <c r="BC62" s="97">
        <f t="shared" si="41"/>
        <v>0.25080811387877672</v>
      </c>
      <c r="BD62" s="2">
        <f>'Proportional HSE Data'!K56</f>
        <v>0.2878787878787879</v>
      </c>
      <c r="BE62" s="58">
        <f t="shared" si="42"/>
        <v>0.18452169105049587</v>
      </c>
      <c r="BF62" s="97">
        <f t="shared" si="43"/>
        <v>0.22101689689632925</v>
      </c>
      <c r="BG62" s="97">
        <f t="shared" si="44"/>
        <v>0.25265934367642151</v>
      </c>
      <c r="BH62" s="97">
        <f t="shared" si="45"/>
        <v>0.24307586117076127</v>
      </c>
      <c r="BI62" s="97">
        <f t="shared" si="46"/>
        <v>0.24330671760935127</v>
      </c>
      <c r="BJ62" s="2">
        <f>'Proportional HSE Data'!L56</f>
        <v>0.27272727272727271</v>
      </c>
      <c r="BK62" s="58">
        <f t="shared" si="47"/>
        <v>0.14532882136839162</v>
      </c>
      <c r="BL62" s="97">
        <f t="shared" si="48"/>
        <v>0.17728792288439105</v>
      </c>
      <c r="BM62" s="97">
        <f t="shared" si="49"/>
        <v>0.18893890122518198</v>
      </c>
      <c r="BN62" s="97">
        <f t="shared" si="50"/>
        <v>0.20595239753784969</v>
      </c>
      <c r="BO62" s="97">
        <f t="shared" si="51"/>
        <v>0.21475873631033088</v>
      </c>
    </row>
    <row r="63" spans="1:67">
      <c r="A63" s="58">
        <v>58</v>
      </c>
      <c r="B63" s="58">
        <f t="shared" si="0"/>
        <v>0.11740256863786622</v>
      </c>
      <c r="C63" s="2">
        <f>'Proportional HSE Data'!C57</f>
        <v>0.1875</v>
      </c>
      <c r="D63" s="58">
        <f t="shared" si="1"/>
        <v>0.34813126682493906</v>
      </c>
      <c r="E63" s="2">
        <f>'Absolute HSE Data'!E63/(SUM('Absolute HSE Data'!$C63:$G63))</f>
        <v>0.15151515151515152</v>
      </c>
      <c r="H63" s="2">
        <f t="shared" si="2"/>
        <v>0.1875</v>
      </c>
      <c r="I63" s="58">
        <f t="shared" si="3"/>
        <v>0.15566677080660149</v>
      </c>
      <c r="J63" s="58">
        <f t="shared" si="4"/>
        <v>0.11740256863786622</v>
      </c>
      <c r="K63" s="97">
        <f t="shared" si="5"/>
        <v>0.11948494982467511</v>
      </c>
      <c r="L63" s="97">
        <f t="shared" si="6"/>
        <v>0.11552177648535297</v>
      </c>
      <c r="M63" s="97">
        <f t="shared" si="7"/>
        <v>0.12886363565111492</v>
      </c>
      <c r="N63" s="2">
        <f>'Proportional HSE Data'!D57</f>
        <v>6.25E-2</v>
      </c>
      <c r="O63" s="58">
        <f t="shared" si="52"/>
        <v>0.19975955827130526</v>
      </c>
      <c r="P63" s="58">
        <f t="shared" si="8"/>
        <v>0.13769051687767758</v>
      </c>
      <c r="Q63" s="97">
        <f t="shared" si="9"/>
        <v>0.16726620946642748</v>
      </c>
      <c r="R63" s="97">
        <f t="shared" si="10"/>
        <v>0.14692650608067473</v>
      </c>
      <c r="S63" s="97">
        <f t="shared" si="11"/>
        <v>0.15508319007691576</v>
      </c>
      <c r="T63" s="2">
        <f>'Proportional HSE Data'!E57</f>
        <v>9.375E-2</v>
      </c>
      <c r="U63" s="58">
        <f t="shared" si="12"/>
        <v>0.14830414330032715</v>
      </c>
      <c r="V63" s="58">
        <f t="shared" si="13"/>
        <v>0.12544448108617512</v>
      </c>
      <c r="W63" s="97">
        <f t="shared" si="14"/>
        <v>0.15111510099495018</v>
      </c>
      <c r="X63" s="97">
        <f t="shared" si="15"/>
        <v>0.14169482169872713</v>
      </c>
      <c r="Y63" s="97">
        <f t="shared" si="16"/>
        <v>0.15404084090546252</v>
      </c>
      <c r="Z63" s="2">
        <f>'Proportional HSE Data'!F57</f>
        <v>0.21875</v>
      </c>
      <c r="AA63" s="58">
        <f t="shared" si="17"/>
        <v>0.19744668347928646</v>
      </c>
      <c r="AB63" s="58">
        <f t="shared" si="18"/>
        <v>0.22652633770033839</v>
      </c>
      <c r="AC63" s="97">
        <f t="shared" si="19"/>
        <v>0.25854594161083932</v>
      </c>
      <c r="AD63" s="97">
        <f t="shared" si="20"/>
        <v>0.25076484600921434</v>
      </c>
      <c r="AE63" s="97">
        <f t="shared" si="21"/>
        <v>0.24831628368834405</v>
      </c>
      <c r="AF63" s="2">
        <f>'Proportional HSE Data'!G57</f>
        <v>0.4375</v>
      </c>
      <c r="AG63" s="58">
        <f t="shared" si="22"/>
        <v>0.25623748373711547</v>
      </c>
      <c r="AH63" s="58">
        <f t="shared" si="23"/>
        <v>0.30852220951682668</v>
      </c>
      <c r="AI63" s="97">
        <f t="shared" si="24"/>
        <v>0.28670444109081844</v>
      </c>
      <c r="AJ63" s="97">
        <f t="shared" si="25"/>
        <v>0.29953042944785202</v>
      </c>
      <c r="AK63" s="97">
        <f t="shared" si="26"/>
        <v>0.29409853400254105</v>
      </c>
      <c r="AL63" s="2">
        <f>'Proportional HSE Data'!H57</f>
        <v>0.20289855072463769</v>
      </c>
      <c r="AM63" s="58">
        <f t="shared" si="27"/>
        <v>0.19828929112575211</v>
      </c>
      <c r="AN63" s="58">
        <f t="shared" si="28"/>
        <v>0.14442510081202525</v>
      </c>
      <c r="AO63" s="97">
        <f t="shared" si="29"/>
        <v>0.13578188187069337</v>
      </c>
      <c r="AP63" s="97">
        <f t="shared" si="30"/>
        <v>0.12135928028442269</v>
      </c>
      <c r="AQ63" s="97">
        <f t="shared" si="31"/>
        <v>0.1286384433736075</v>
      </c>
      <c r="AR63" s="2">
        <f>'Proportional HSE Data'!I57</f>
        <v>0.15942028985507245</v>
      </c>
      <c r="AS63" s="58">
        <f t="shared" si="32"/>
        <v>0.23477110141090504</v>
      </c>
      <c r="AT63" s="58">
        <f t="shared" si="33"/>
        <v>0.19468886275137534</v>
      </c>
      <c r="AU63" s="97">
        <f t="shared" si="34"/>
        <v>0.22109758556884893</v>
      </c>
      <c r="AV63" s="97">
        <f t="shared" si="35"/>
        <v>0.18704547561815105</v>
      </c>
      <c r="AW63" s="97">
        <f t="shared" si="36"/>
        <v>0.1982947185158894</v>
      </c>
      <c r="AX63" s="2">
        <f>'Proportional HSE Data'!J57</f>
        <v>0.2318840579710145</v>
      </c>
      <c r="AY63" s="58">
        <f t="shared" si="37"/>
        <v>0.18905864217985371</v>
      </c>
      <c r="AZ63" s="97">
        <f t="shared" si="38"/>
        <v>0.18893268278418823</v>
      </c>
      <c r="BA63" s="97">
        <f t="shared" si="39"/>
        <v>0.23883247625010806</v>
      </c>
      <c r="BB63" s="97">
        <f t="shared" si="40"/>
        <v>0.23923995585253174</v>
      </c>
      <c r="BC63" s="97">
        <f t="shared" si="41"/>
        <v>0.25041149494736609</v>
      </c>
      <c r="BD63" s="2">
        <f>'Proportional HSE Data'!K57</f>
        <v>0.24637681159420291</v>
      </c>
      <c r="BE63" s="58">
        <f t="shared" si="42"/>
        <v>0.18277654844089242</v>
      </c>
      <c r="BF63" s="97">
        <f t="shared" si="43"/>
        <v>0.21186411762171517</v>
      </c>
      <c r="BG63" s="97">
        <f t="shared" si="44"/>
        <v>0.2422383741351366</v>
      </c>
      <c r="BH63" s="97">
        <f t="shared" si="45"/>
        <v>0.2301931890050454</v>
      </c>
      <c r="BI63" s="97">
        <f t="shared" si="46"/>
        <v>0.23087888602780537</v>
      </c>
      <c r="BJ63" s="2">
        <f>'Proportional HSE Data'!L57</f>
        <v>0.15942028985507245</v>
      </c>
      <c r="BK63" s="58">
        <f t="shared" si="47"/>
        <v>0.1442208420112322</v>
      </c>
      <c r="BL63" s="97">
        <f t="shared" si="48"/>
        <v>0.16548632044562581</v>
      </c>
      <c r="BM63" s="97">
        <f t="shared" si="49"/>
        <v>0.17574773310486116</v>
      </c>
      <c r="BN63" s="97">
        <f t="shared" si="50"/>
        <v>0.19373450432648223</v>
      </c>
      <c r="BO63" s="97">
        <f t="shared" si="51"/>
        <v>0.20228637817751627</v>
      </c>
    </row>
    <row r="64" spans="1:67">
      <c r="A64" s="58">
        <v>59</v>
      </c>
      <c r="B64" s="58">
        <f t="shared" si="0"/>
        <v>0.12458327089018226</v>
      </c>
      <c r="C64" s="2">
        <f>'Proportional HSE Data'!C58</f>
        <v>8.3333333333333329E-2</v>
      </c>
      <c r="D64" s="58">
        <f t="shared" si="1"/>
        <v>0.38754953329043701</v>
      </c>
      <c r="E64" s="2">
        <f>'Absolute HSE Data'!E64/(SUM('Absolute HSE Data'!$C64:$G64))</f>
        <v>0.21505376344086022</v>
      </c>
      <c r="H64" s="2">
        <f t="shared" si="2"/>
        <v>8.3333333333333329E-2</v>
      </c>
      <c r="I64" s="58">
        <f t="shared" si="3"/>
        <v>0.16313396083539494</v>
      </c>
      <c r="J64" s="58">
        <f t="shared" si="4"/>
        <v>0.12458327089018226</v>
      </c>
      <c r="K64" s="97">
        <f t="shared" si="5"/>
        <v>0.12728143152115667</v>
      </c>
      <c r="L64" s="97">
        <f t="shared" si="6"/>
        <v>0.12340683790642007</v>
      </c>
      <c r="M64" s="97">
        <f t="shared" si="7"/>
        <v>0.13942680929853485</v>
      </c>
      <c r="N64" s="2">
        <f>'Proportional HSE Data'!D58</f>
        <v>0.1</v>
      </c>
      <c r="O64" s="58">
        <f t="shared" si="52"/>
        <v>0.20056835822192126</v>
      </c>
      <c r="P64" s="58">
        <f t="shared" si="8"/>
        <v>0.14222923538740928</v>
      </c>
      <c r="Q64" s="97">
        <f t="shared" si="9"/>
        <v>0.1751679155946938</v>
      </c>
      <c r="R64" s="97">
        <f t="shared" si="10"/>
        <v>0.15850945942094358</v>
      </c>
      <c r="S64" s="97">
        <f t="shared" si="11"/>
        <v>0.16725585603876225</v>
      </c>
      <c r="T64" s="2">
        <f>'Proportional HSE Data'!E58</f>
        <v>0.1</v>
      </c>
      <c r="U64" s="58">
        <f t="shared" si="12"/>
        <v>0.14627089356469311</v>
      </c>
      <c r="V64" s="58">
        <f t="shared" si="13"/>
        <v>0.1261341666497815</v>
      </c>
      <c r="W64" s="97">
        <f t="shared" si="14"/>
        <v>0.15312078847372049</v>
      </c>
      <c r="X64" s="97">
        <f t="shared" si="15"/>
        <v>0.14705586303944923</v>
      </c>
      <c r="Y64" s="97">
        <f t="shared" si="16"/>
        <v>0.15978358447053809</v>
      </c>
      <c r="Z64" s="2">
        <f>'Proportional HSE Data'!F58</f>
        <v>0.33333333333333331</v>
      </c>
      <c r="AA64" s="58">
        <f t="shared" si="17"/>
        <v>0.19594876031680908</v>
      </c>
      <c r="AB64" s="58">
        <f t="shared" si="18"/>
        <v>0.21845658544399649</v>
      </c>
      <c r="AC64" s="97">
        <f t="shared" si="19"/>
        <v>0.2492174601091055</v>
      </c>
      <c r="AD64" s="97">
        <f t="shared" si="20"/>
        <v>0.23998904247991565</v>
      </c>
      <c r="AE64" s="97">
        <f t="shared" si="21"/>
        <v>0.23954489589537498</v>
      </c>
      <c r="AF64" s="2">
        <f>'Proportional HSE Data'!G58</f>
        <v>0.38333333333333336</v>
      </c>
      <c r="AG64" s="58">
        <f t="shared" si="22"/>
        <v>0.25474906221654348</v>
      </c>
      <c r="AH64" s="58">
        <f t="shared" si="23"/>
        <v>0.28807141218382248</v>
      </c>
      <c r="AI64" s="97">
        <f t="shared" si="24"/>
        <v>0.26783654509577726</v>
      </c>
      <c r="AJ64" s="97">
        <f t="shared" si="25"/>
        <v>0.28282548873744978</v>
      </c>
      <c r="AK64" s="97">
        <f t="shared" si="26"/>
        <v>0.27680208876629742</v>
      </c>
      <c r="AL64" s="2">
        <f>'Proportional HSE Data'!H58</f>
        <v>0.13846153846153847</v>
      </c>
      <c r="AM64" s="58">
        <f t="shared" si="27"/>
        <v>0.20747718699983589</v>
      </c>
      <c r="AN64" s="58">
        <f t="shared" si="28"/>
        <v>0.15324455216355959</v>
      </c>
      <c r="AO64" s="97">
        <f t="shared" si="29"/>
        <v>0.14293780295571451</v>
      </c>
      <c r="AP64" s="97">
        <f t="shared" si="30"/>
        <v>0.12937396132207185</v>
      </c>
      <c r="AQ64" s="97">
        <f t="shared" si="31"/>
        <v>0.13778731468246333</v>
      </c>
      <c r="AR64" s="2">
        <f>'Proportional HSE Data'!I58</f>
        <v>0.26153846153846155</v>
      </c>
      <c r="AS64" s="58">
        <f t="shared" si="32"/>
        <v>0.23486956590978811</v>
      </c>
      <c r="AT64" s="58">
        <f t="shared" si="33"/>
        <v>0.19745974103163949</v>
      </c>
      <c r="AU64" s="97">
        <f t="shared" si="34"/>
        <v>0.22592744528007608</v>
      </c>
      <c r="AV64" s="97">
        <f t="shared" si="35"/>
        <v>0.19846906078964627</v>
      </c>
      <c r="AW64" s="97">
        <f t="shared" si="36"/>
        <v>0.2105718910889102</v>
      </c>
      <c r="AX64" s="2">
        <f>'Proportional HSE Data'!J58</f>
        <v>0.24615384615384617</v>
      </c>
      <c r="AY64" s="58">
        <f t="shared" si="37"/>
        <v>0.18628156254525577</v>
      </c>
      <c r="AZ64" s="97">
        <f t="shared" si="38"/>
        <v>0.18617408994542739</v>
      </c>
      <c r="BA64" s="97">
        <f t="shared" si="39"/>
        <v>0.23695511889452558</v>
      </c>
      <c r="BB64" s="97">
        <f t="shared" si="40"/>
        <v>0.23812882880449363</v>
      </c>
      <c r="BC64" s="97">
        <f t="shared" si="41"/>
        <v>0.24949068130878743</v>
      </c>
      <c r="BD64" s="2">
        <f>'Proportional HSE Data'!K58</f>
        <v>0.24615384615384617</v>
      </c>
      <c r="BE64" s="58">
        <f t="shared" si="42"/>
        <v>0.18104424652530327</v>
      </c>
      <c r="BF64" s="97">
        <f t="shared" si="43"/>
        <v>0.2025489286361479</v>
      </c>
      <c r="BG64" s="97">
        <f t="shared" si="44"/>
        <v>0.23117865703447535</v>
      </c>
      <c r="BH64" s="97">
        <f t="shared" si="45"/>
        <v>0.21698509704291608</v>
      </c>
      <c r="BI64" s="97">
        <f t="shared" si="46"/>
        <v>0.21818468160398413</v>
      </c>
      <c r="BJ64" s="2">
        <f>'Proportional HSE Data'!L58</f>
        <v>0.1076923076923077</v>
      </c>
      <c r="BK64" s="58">
        <f t="shared" si="47"/>
        <v>0.14311989529970351</v>
      </c>
      <c r="BL64" s="97">
        <f t="shared" si="48"/>
        <v>0.15370234868964552</v>
      </c>
      <c r="BM64" s="97">
        <f t="shared" si="49"/>
        <v>0.16238589890198535</v>
      </c>
      <c r="BN64" s="97">
        <f t="shared" si="50"/>
        <v>0.18068083893599579</v>
      </c>
      <c r="BO64" s="97">
        <f t="shared" si="51"/>
        <v>0.18893566318766711</v>
      </c>
    </row>
    <row r="65" spans="1:67">
      <c r="A65" s="58">
        <v>60</v>
      </c>
      <c r="B65" s="58">
        <f t="shared" si="0"/>
        <v>0.13233501252320903</v>
      </c>
      <c r="C65" s="2">
        <f>'Proportional HSE Data'!C59</f>
        <v>0.15873015873015872</v>
      </c>
      <c r="D65" s="58">
        <f t="shared" si="1"/>
        <v>0.42991567590139501</v>
      </c>
      <c r="E65" s="2">
        <f>'Absolute HSE Data'!E65/(SUM('Absolute HSE Data'!$C65:$G65))</f>
        <v>0.2537313432835821</v>
      </c>
      <c r="H65" s="2">
        <f t="shared" si="2"/>
        <v>0.15873015873015872</v>
      </c>
      <c r="I65" s="58">
        <f t="shared" si="3"/>
        <v>0.17088684914836669</v>
      </c>
      <c r="J65" s="58">
        <f t="shared" si="4"/>
        <v>0.13233501252320903</v>
      </c>
      <c r="K65" s="97">
        <f t="shared" si="5"/>
        <v>0.13567002038383291</v>
      </c>
      <c r="L65" s="97">
        <f t="shared" si="6"/>
        <v>0.13194602024200089</v>
      </c>
      <c r="M65" s="97">
        <f t="shared" si="7"/>
        <v>0.15062403799996638</v>
      </c>
      <c r="N65" s="2">
        <f>'Proportional HSE Data'!D59</f>
        <v>0.23809523809523808</v>
      </c>
      <c r="O65" s="58">
        <f t="shared" si="52"/>
        <v>0.20137960881569561</v>
      </c>
      <c r="P65" s="58">
        <f t="shared" si="8"/>
        <v>0.14717664591271523</v>
      </c>
      <c r="Q65" s="97">
        <f t="shared" si="9"/>
        <v>0.18337691030546732</v>
      </c>
      <c r="R65" s="97">
        <f t="shared" si="10"/>
        <v>0.17105123760036448</v>
      </c>
      <c r="S65" s="97">
        <f t="shared" si="11"/>
        <v>0.18000700953725107</v>
      </c>
      <c r="T65" s="2">
        <f>'Proportional HSE Data'!E59</f>
        <v>0.15873015873015872</v>
      </c>
      <c r="U65" s="58">
        <f t="shared" si="12"/>
        <v>0.14426079805189207</v>
      </c>
      <c r="V65" s="58">
        <f t="shared" si="13"/>
        <v>0.1269764494709949</v>
      </c>
      <c r="W65" s="97">
        <f t="shared" si="14"/>
        <v>0.15509790422192332</v>
      </c>
      <c r="X65" s="97">
        <f t="shared" si="15"/>
        <v>0.15257441317001216</v>
      </c>
      <c r="Y65" s="97">
        <f t="shared" si="16"/>
        <v>0.16551043421839914</v>
      </c>
      <c r="Z65" s="2">
        <f>'Proportional HSE Data'!F59</f>
        <v>0.22222222222222221</v>
      </c>
      <c r="AA65" s="58">
        <f t="shared" si="17"/>
        <v>0.19445944760653502</v>
      </c>
      <c r="AB65" s="58">
        <f t="shared" si="18"/>
        <v>0.21023474765568531</v>
      </c>
      <c r="AC65" s="97">
        <f t="shared" si="19"/>
        <v>0.23926742937571238</v>
      </c>
      <c r="AD65" s="97">
        <f t="shared" si="20"/>
        <v>0.22878341121019904</v>
      </c>
      <c r="AE65" s="97">
        <f t="shared" si="21"/>
        <v>0.23053499528794705</v>
      </c>
      <c r="AF65" s="2">
        <f>'Proportional HSE Data'!G59</f>
        <v>0.22222222222222221</v>
      </c>
      <c r="AG65" s="58">
        <f t="shared" si="22"/>
        <v>0.25326634247729668</v>
      </c>
      <c r="AH65" s="58">
        <f t="shared" si="23"/>
        <v>0.26742863834435898</v>
      </c>
      <c r="AI65" s="97">
        <f t="shared" si="24"/>
        <v>0.24913966866662468</v>
      </c>
      <c r="AJ65" s="97">
        <f t="shared" si="25"/>
        <v>0.26585158626981514</v>
      </c>
      <c r="AK65" s="97">
        <f t="shared" si="26"/>
        <v>0.25924910497125392</v>
      </c>
      <c r="AL65" s="2">
        <f>'Proportional HSE Data'!H59</f>
        <v>0.2</v>
      </c>
      <c r="AM65" s="58">
        <f t="shared" si="27"/>
        <v>0.21697559199443195</v>
      </c>
      <c r="AN65" s="58">
        <f t="shared" si="28"/>
        <v>0.16276927259555762</v>
      </c>
      <c r="AO65" s="97">
        <f t="shared" si="29"/>
        <v>0.15076827914387242</v>
      </c>
      <c r="AP65" s="97">
        <f t="shared" si="30"/>
        <v>0.13831906207598957</v>
      </c>
      <c r="AQ65" s="97">
        <f t="shared" si="31"/>
        <v>0.14780141480344375</v>
      </c>
      <c r="AR65" s="2">
        <f>'Proportional HSE Data'!I59</f>
        <v>0.2</v>
      </c>
      <c r="AS65" s="58">
        <f t="shared" si="32"/>
        <v>0.23496805902493323</v>
      </c>
      <c r="AT65" s="58">
        <f t="shared" si="33"/>
        <v>0.20046587203966518</v>
      </c>
      <c r="AU65" s="97">
        <f t="shared" si="34"/>
        <v>0.23083477651326542</v>
      </c>
      <c r="AV65" s="97">
        <f t="shared" si="35"/>
        <v>0.21072547179931359</v>
      </c>
      <c r="AW65" s="97">
        <f t="shared" si="36"/>
        <v>0.22359064467393758</v>
      </c>
      <c r="AX65" s="2">
        <f>'Proportional HSE Data'!J59</f>
        <v>0.2</v>
      </c>
      <c r="AY65" s="58">
        <f t="shared" si="37"/>
        <v>0.18353604304739476</v>
      </c>
      <c r="AZ65" s="97">
        <f t="shared" si="38"/>
        <v>0.18344772261916584</v>
      </c>
      <c r="BA65" s="97">
        <f t="shared" si="39"/>
        <v>0.23462369177107878</v>
      </c>
      <c r="BB65" s="97">
        <f t="shared" si="40"/>
        <v>0.23655343718385172</v>
      </c>
      <c r="BC65" s="97">
        <f t="shared" si="41"/>
        <v>0.24800861207238051</v>
      </c>
      <c r="BD65" s="2">
        <f>'Proportional HSE Data'!K59</f>
        <v>0.32307692307692309</v>
      </c>
      <c r="BE65" s="58">
        <f t="shared" si="42"/>
        <v>0.17932476016975754</v>
      </c>
      <c r="BF65" s="97">
        <f t="shared" si="43"/>
        <v>0.19311566826383295</v>
      </c>
      <c r="BG65" s="97">
        <f t="shared" si="44"/>
        <v>0.21954977371761628</v>
      </c>
      <c r="BH65" s="97">
        <f t="shared" si="45"/>
        <v>0.20358188675078773</v>
      </c>
      <c r="BI65" s="97">
        <f t="shared" si="46"/>
        <v>0.2053370315845103</v>
      </c>
      <c r="BJ65" s="2">
        <f>'Proportional HSE Data'!L59</f>
        <v>7.6923076923076927E-2</v>
      </c>
      <c r="BK65" s="58">
        <f t="shared" si="47"/>
        <v>0.14202595815101213</v>
      </c>
      <c r="BL65" s="97">
        <f t="shared" si="48"/>
        <v>0.14203266028516076</v>
      </c>
      <c r="BM65" s="97">
        <f t="shared" si="49"/>
        <v>0.14899655396926983</v>
      </c>
      <c r="BN65" s="97">
        <f t="shared" si="50"/>
        <v>0.1669151358522635</v>
      </c>
      <c r="BO65" s="97">
        <f t="shared" si="51"/>
        <v>0.17484620906667042</v>
      </c>
    </row>
    <row r="66" spans="1:67">
      <c r="A66" s="58">
        <v>61</v>
      </c>
      <c r="B66" s="58">
        <f t="shared" si="0"/>
        <v>0.14069973887266085</v>
      </c>
      <c r="C66" s="2">
        <f>'Proportional HSE Data'!C60</f>
        <v>6.6666666666666666E-2</v>
      </c>
      <c r="D66" s="58">
        <f t="shared" si="1"/>
        <v>0.47468616114355278</v>
      </c>
      <c r="E66" s="2">
        <f>'Absolute HSE Data'!E66/(SUM('Absolute HSE Data'!$C66:$G66))</f>
        <v>0.23529411764705882</v>
      </c>
      <c r="H66" s="2">
        <f t="shared" si="2"/>
        <v>6.6666666666666666E-2</v>
      </c>
      <c r="I66" s="58">
        <f t="shared" si="3"/>
        <v>0.17892941231365769</v>
      </c>
      <c r="J66" s="58">
        <f t="shared" si="4"/>
        <v>0.14069973887266085</v>
      </c>
      <c r="K66" s="97">
        <f t="shared" si="5"/>
        <v>0.14468630640050412</v>
      </c>
      <c r="L66" s="97">
        <f t="shared" si="6"/>
        <v>0.14117971107491034</v>
      </c>
      <c r="M66" s="97">
        <f t="shared" si="7"/>
        <v>0.16242963152720796</v>
      </c>
      <c r="N66" s="2">
        <f>'Proportional HSE Data'!D60</f>
        <v>0.26666666666666666</v>
      </c>
      <c r="O66" s="58">
        <f t="shared" si="52"/>
        <v>0.20219331080830369</v>
      </c>
      <c r="P66" s="58">
        <f t="shared" si="8"/>
        <v>0.15255871736300025</v>
      </c>
      <c r="Q66" s="97">
        <f t="shared" si="9"/>
        <v>0.19187202772051729</v>
      </c>
      <c r="R66" s="97">
        <f t="shared" si="10"/>
        <v>0.18453398504713034</v>
      </c>
      <c r="S66" s="97">
        <f t="shared" si="11"/>
        <v>0.19323002260830624</v>
      </c>
      <c r="T66" s="2">
        <f>'Proportional HSE Data'!E60</f>
        <v>0.17777777777777778</v>
      </c>
      <c r="U66" s="58">
        <f t="shared" si="12"/>
        <v>0.1422737224191119</v>
      </c>
      <c r="V66" s="58">
        <f t="shared" si="13"/>
        <v>0.1279738908240606</v>
      </c>
      <c r="W66" s="97">
        <f t="shared" si="14"/>
        <v>0.15702916609833348</v>
      </c>
      <c r="X66" s="97">
        <f t="shared" si="15"/>
        <v>0.15818706682444075</v>
      </c>
      <c r="Y66" s="97">
        <f t="shared" si="16"/>
        <v>0.17114203717829712</v>
      </c>
      <c r="Z66" s="2">
        <f>'Proportional HSE Data'!F60</f>
        <v>0.22222222222222221</v>
      </c>
      <c r="AA66" s="58">
        <f t="shared" si="17"/>
        <v>0.19297873766576445</v>
      </c>
      <c r="AB66" s="58">
        <f t="shared" si="18"/>
        <v>0.20189164964860862</v>
      </c>
      <c r="AC66" s="97">
        <f t="shared" si="19"/>
        <v>0.22874528442341358</v>
      </c>
      <c r="AD66" s="97">
        <f t="shared" si="20"/>
        <v>0.21723252099839466</v>
      </c>
      <c r="AE66" s="97">
        <f t="shared" si="21"/>
        <v>0.22130843630237662</v>
      </c>
      <c r="AF66" s="2">
        <f>'Proportional HSE Data'!G60</f>
        <v>0.26666666666666666</v>
      </c>
      <c r="AG66" s="58">
        <f t="shared" si="22"/>
        <v>0.25178933695041661</v>
      </c>
      <c r="AH66" s="58">
        <f t="shared" si="23"/>
        <v>0.24678120790961128</v>
      </c>
      <c r="AI66" s="97">
        <f t="shared" si="24"/>
        <v>0.23075075276508428</v>
      </c>
      <c r="AJ66" s="97">
        <f t="shared" si="25"/>
        <v>0.24868990781808248</v>
      </c>
      <c r="AK66" s="97">
        <f t="shared" si="26"/>
        <v>0.2415419690035451</v>
      </c>
      <c r="AL66" s="2">
        <f>'Proportional HSE Data'!H60</f>
        <v>9.45945945945946E-2</v>
      </c>
      <c r="AM66" s="58">
        <f t="shared" si="27"/>
        <v>0.2267844064186107</v>
      </c>
      <c r="AN66" s="58">
        <f t="shared" si="28"/>
        <v>0.17304767652667247</v>
      </c>
      <c r="AO66" s="97">
        <f t="shared" si="29"/>
        <v>0.15933915794161763</v>
      </c>
      <c r="AP66" s="97">
        <f t="shared" si="30"/>
        <v>0.14828018868640816</v>
      </c>
      <c r="AQ66" s="97">
        <f t="shared" si="31"/>
        <v>0.15872775206665019</v>
      </c>
      <c r="AR66" s="2">
        <f>'Proportional HSE Data'!I60</f>
        <v>0.24324324324324326</v>
      </c>
      <c r="AS66" s="58">
        <f t="shared" si="32"/>
        <v>0.23506658075402179</v>
      </c>
      <c r="AT66" s="58">
        <f t="shared" si="33"/>
        <v>0.20371427063928621</v>
      </c>
      <c r="AU66" s="97">
        <f t="shared" si="34"/>
        <v>0.235801666282003</v>
      </c>
      <c r="AV66" s="97">
        <f t="shared" si="35"/>
        <v>0.22375068190783501</v>
      </c>
      <c r="AW66" s="97">
        <f t="shared" si="36"/>
        <v>0.23726103390296616</v>
      </c>
      <c r="AX66" s="2">
        <f>'Proportional HSE Data'!J60</f>
        <v>0.36486486486486486</v>
      </c>
      <c r="AY66" s="58">
        <f t="shared" si="37"/>
        <v>0.18082199651675065</v>
      </c>
      <c r="AZ66" s="97">
        <f t="shared" si="38"/>
        <v>0.18075345864910208</v>
      </c>
      <c r="BA66" s="97">
        <f t="shared" si="39"/>
        <v>0.23181796495401769</v>
      </c>
      <c r="BB66" s="97">
        <f t="shared" si="40"/>
        <v>0.23447926209215633</v>
      </c>
      <c r="BC66" s="97">
        <f t="shared" si="41"/>
        <v>0.24593239005076228</v>
      </c>
      <c r="BD66" s="2">
        <f>'Proportional HSE Data'!K60</f>
        <v>0.16216216216216217</v>
      </c>
      <c r="BE66" s="58">
        <f t="shared" si="42"/>
        <v>0.17761806288718501</v>
      </c>
      <c r="BF66" s="97">
        <f t="shared" si="43"/>
        <v>0.18360952617923729</v>
      </c>
      <c r="BG66" s="97">
        <f t="shared" si="44"/>
        <v>0.20743300802308715</v>
      </c>
      <c r="BH66" s="97">
        <f t="shared" si="45"/>
        <v>0.19011531642010657</v>
      </c>
      <c r="BI66" s="97">
        <f t="shared" si="46"/>
        <v>0.19244839962492732</v>
      </c>
      <c r="BJ66" s="2">
        <f>'Proportional HSE Data'!L60</f>
        <v>0.13513513513513514</v>
      </c>
      <c r="BK66" s="58">
        <f t="shared" si="47"/>
        <v>0.14093900721761615</v>
      </c>
      <c r="BL66" s="97">
        <f t="shared" si="48"/>
        <v>0.13057003894872948</v>
      </c>
      <c r="BM66" s="97">
        <f t="shared" si="49"/>
        <v>0.13572398244114967</v>
      </c>
      <c r="BN66" s="97">
        <f t="shared" si="50"/>
        <v>0.15259616840306439</v>
      </c>
      <c r="BO66" s="97">
        <f t="shared" si="51"/>
        <v>0.16019186398606383</v>
      </c>
    </row>
    <row r="67" spans="1:67">
      <c r="A67" s="58">
        <v>62</v>
      </c>
      <c r="B67" s="58">
        <f t="shared" si="0"/>
        <v>0.14972117425118164</v>
      </c>
      <c r="C67" s="2">
        <f>'Proportional HSE Data'!C61</f>
        <v>0.140625</v>
      </c>
      <c r="D67" s="58">
        <f t="shared" si="1"/>
        <v>0.52112371899558574</v>
      </c>
      <c r="E67" s="2">
        <f>'Absolute HSE Data'!E67/(SUM('Absolute HSE Data'!$C67:$G67))</f>
        <v>0.21153846153846154</v>
      </c>
      <c r="H67" s="2">
        <f t="shared" si="2"/>
        <v>0.140625</v>
      </c>
      <c r="I67" s="58">
        <f t="shared" si="3"/>
        <v>0.18726499652320652</v>
      </c>
      <c r="J67" s="58">
        <f t="shared" si="4"/>
        <v>0.14972117425118164</v>
      </c>
      <c r="K67" s="97">
        <f t="shared" si="5"/>
        <v>0.15436595245790052</v>
      </c>
      <c r="L67" s="97">
        <f t="shared" si="6"/>
        <v>0.15114750207666799</v>
      </c>
      <c r="M67" s="97">
        <f t="shared" si="7"/>
        <v>0.17481047329334362</v>
      </c>
      <c r="N67" s="2">
        <f>'Proportional HSE Data'!D61</f>
        <v>0.171875</v>
      </c>
      <c r="O67" s="58">
        <f t="shared" si="52"/>
        <v>0.20300946489724234</v>
      </c>
      <c r="P67" s="58">
        <f t="shared" si="8"/>
        <v>0.15840336777253761</v>
      </c>
      <c r="Q67" s="97">
        <f t="shared" si="9"/>
        <v>0.20062783518933014</v>
      </c>
      <c r="R67" s="97">
        <f t="shared" si="10"/>
        <v>0.19891516906712897</v>
      </c>
      <c r="S67" s="97">
        <f t="shared" si="11"/>
        <v>0.20679557499654333</v>
      </c>
      <c r="T67" s="2">
        <f>'Proportional HSE Data'!E61</f>
        <v>0.234375</v>
      </c>
      <c r="U67" s="58">
        <f t="shared" si="12"/>
        <v>0.14030952941883579</v>
      </c>
      <c r="V67" s="58">
        <f t="shared" si="13"/>
        <v>0.12912952354088539</v>
      </c>
      <c r="W67" s="97">
        <f t="shared" si="14"/>
        <v>0.15889669690546906</v>
      </c>
      <c r="X67" s="97">
        <f t="shared" si="15"/>
        <v>0.1638192762962139</v>
      </c>
      <c r="Y67" s="97">
        <f t="shared" si="16"/>
        <v>0.17659243524370788</v>
      </c>
      <c r="Z67" s="2">
        <f>'Proportional HSE Data'!F61</f>
        <v>0.234375</v>
      </c>
      <c r="AA67" s="58">
        <f t="shared" si="17"/>
        <v>0.19150662213162645</v>
      </c>
      <c r="AB67" s="58">
        <f t="shared" si="18"/>
        <v>0.19345886417505503</v>
      </c>
      <c r="AC67" s="97">
        <f t="shared" si="19"/>
        <v>0.21771037704305807</v>
      </c>
      <c r="AD67" s="97">
        <f t="shared" si="20"/>
        <v>0.20542609633890868</v>
      </c>
      <c r="AE67" s="97">
        <f t="shared" si="21"/>
        <v>0.21188530693316848</v>
      </c>
      <c r="AF67" s="2">
        <f>'Proportional HSE Data'!G61</f>
        <v>0.21875</v>
      </c>
      <c r="AG67" s="58">
        <f t="shared" si="22"/>
        <v>0.25031805762279397</v>
      </c>
      <c r="AH67" s="58">
        <f t="shared" si="23"/>
        <v>0.22632042451361739</v>
      </c>
      <c r="AI67" s="97">
        <f t="shared" si="24"/>
        <v>0.21279905994614776</v>
      </c>
      <c r="AJ67" s="97">
        <f t="shared" si="25"/>
        <v>0.23143071172527224</v>
      </c>
      <c r="AK67" s="97">
        <f t="shared" si="26"/>
        <v>0.22379288466485436</v>
      </c>
      <c r="AL67" s="2">
        <f>'Proportional HSE Data'!H61</f>
        <v>0.16176470588235295</v>
      </c>
      <c r="AM67" s="58">
        <f t="shared" si="27"/>
        <v>0.23690248989344256</v>
      </c>
      <c r="AN67" s="58">
        <f t="shared" si="28"/>
        <v>0.18412915853494241</v>
      </c>
      <c r="AO67" s="97">
        <f t="shared" si="29"/>
        <v>0.16872178759162723</v>
      </c>
      <c r="AP67" s="97">
        <f t="shared" si="30"/>
        <v>0.15934614330025379</v>
      </c>
      <c r="AQ67" s="97">
        <f t="shared" si="31"/>
        <v>0.17061039791088187</v>
      </c>
      <c r="AR67" s="2">
        <f>'Proportional HSE Data'!I61</f>
        <v>0.26470588235294118</v>
      </c>
      <c r="AS67" s="58">
        <f t="shared" si="32"/>
        <v>0.2351651310947252</v>
      </c>
      <c r="AT67" s="58">
        <f t="shared" si="33"/>
        <v>0.20721243087919075</v>
      </c>
      <c r="AU67" s="97">
        <f t="shared" si="34"/>
        <v>0.24080909223091865</v>
      </c>
      <c r="AV67" s="97">
        <f t="shared" si="35"/>
        <v>0.23745289801686253</v>
      </c>
      <c r="AW67" s="97">
        <f t="shared" si="36"/>
        <v>0.25146623924065181</v>
      </c>
      <c r="AX67" s="2">
        <f>'Proportional HSE Data'!J61</f>
        <v>0.25</v>
      </c>
      <c r="AY67" s="58">
        <f t="shared" si="37"/>
        <v>0.17813932744709665</v>
      </c>
      <c r="AZ67" s="97">
        <f t="shared" si="38"/>
        <v>0.17809116799728775</v>
      </c>
      <c r="BA67" s="97">
        <f t="shared" si="39"/>
        <v>0.22852083108775373</v>
      </c>
      <c r="BB67" s="97">
        <f t="shared" si="40"/>
        <v>0.23187426173170661</v>
      </c>
      <c r="BC67" s="97">
        <f t="shared" si="41"/>
        <v>0.24323403962908641</v>
      </c>
      <c r="BD67" s="2">
        <f>'Proportional HSE Data'!K61</f>
        <v>0.19117647058823528</v>
      </c>
      <c r="BE67" s="58">
        <f t="shared" si="42"/>
        <v>0.17592412686308195</v>
      </c>
      <c r="BF67" s="97">
        <f t="shared" si="43"/>
        <v>0.17407608254618692</v>
      </c>
      <c r="BG67" s="97">
        <f t="shared" si="44"/>
        <v>0.1949208526422308</v>
      </c>
      <c r="BH67" s="97">
        <f t="shared" si="45"/>
        <v>0.17671533307936213</v>
      </c>
      <c r="BI67" s="97">
        <f t="shared" si="46"/>
        <v>0.1796283997341912</v>
      </c>
      <c r="BJ67" s="2">
        <f>'Proportional HSE Data'!L61</f>
        <v>0.13235294117647059</v>
      </c>
      <c r="BK67" s="58">
        <f t="shared" si="47"/>
        <v>0.13985901889335683</v>
      </c>
      <c r="BL67" s="97">
        <f t="shared" si="48"/>
        <v>0.11940148173030528</v>
      </c>
      <c r="BM67" s="97">
        <f t="shared" si="49"/>
        <v>0.12270952229085125</v>
      </c>
      <c r="BN67" s="97">
        <f t="shared" si="50"/>
        <v>0.13791651238398242</v>
      </c>
      <c r="BO67" s="97">
        <f t="shared" si="51"/>
        <v>0.14517801245589329</v>
      </c>
    </row>
    <row r="68" spans="1:67">
      <c r="A68" s="58">
        <v>63</v>
      </c>
      <c r="B68" s="58">
        <f t="shared" si="0"/>
        <v>0.15944452459341621</v>
      </c>
      <c r="C68" s="2">
        <f>'Proportional HSE Data'!C62</f>
        <v>0.23076923076923078</v>
      </c>
      <c r="D68" s="58">
        <f t="shared" si="1"/>
        <v>0.56833283884892882</v>
      </c>
      <c r="E68" s="2">
        <f>'Absolute HSE Data'!E68/(SUM('Absolute HSE Data'!$C68:$G68))</f>
        <v>0.16393442622950818</v>
      </c>
      <c r="H68" s="2">
        <f t="shared" si="2"/>
        <v>0.23076923076923078</v>
      </c>
      <c r="I68" s="58">
        <f t="shared" si="3"/>
        <v>0.1958962532755856</v>
      </c>
      <c r="J68" s="58">
        <f t="shared" si="4"/>
        <v>0.15944452459341621</v>
      </c>
      <c r="K68" s="97">
        <f t="shared" si="5"/>
        <v>0.16474419412906505</v>
      </c>
      <c r="L68" s="97">
        <f t="shared" si="6"/>
        <v>0.16188731345807122</v>
      </c>
      <c r="M68" s="97">
        <f t="shared" si="7"/>
        <v>0.18772735342249847</v>
      </c>
      <c r="N68" s="2">
        <f>'Proportional HSE Data'!D62</f>
        <v>0.29230769230769232</v>
      </c>
      <c r="O68" s="58">
        <f t="shared" si="52"/>
        <v>0.20382807172144823</v>
      </c>
      <c r="P68" s="58">
        <f t="shared" si="8"/>
        <v>0.16474046510688556</v>
      </c>
      <c r="Q68" s="97">
        <f t="shared" si="9"/>
        <v>0.20961454501097471</v>
      </c>
      <c r="R68" s="97">
        <f t="shared" si="10"/>
        <v>0.21412400550348601</v>
      </c>
      <c r="S68" s="97">
        <f t="shared" si="11"/>
        <v>0.22055356652224628</v>
      </c>
      <c r="T68" s="2">
        <f>'Proportional HSE Data'!E62</f>
        <v>0.15384615384615385</v>
      </c>
      <c r="U68" s="58">
        <f t="shared" si="12"/>
        <v>0.13836807901818235</v>
      </c>
      <c r="V68" s="58">
        <f t="shared" si="13"/>
        <v>0.13044686076481549</v>
      </c>
      <c r="W68" s="97">
        <f t="shared" si="14"/>
        <v>0.16068208102437828</v>
      </c>
      <c r="X68" s="97">
        <f t="shared" si="15"/>
        <v>0.16938503373643368</v>
      </c>
      <c r="Y68" s="97">
        <f t="shared" si="16"/>
        <v>0.18177015525151335</v>
      </c>
      <c r="Z68" s="2">
        <f>'Proportional HSE Data'!F62</f>
        <v>0.16923076923076924</v>
      </c>
      <c r="AA68" s="58">
        <f t="shared" si="17"/>
        <v>0.19004309197014749</v>
      </c>
      <c r="AB68" s="58">
        <f t="shared" si="18"/>
        <v>0.18496847323949642</v>
      </c>
      <c r="AC68" s="97">
        <f t="shared" si="19"/>
        <v>0.20623194735987824</v>
      </c>
      <c r="AD68" s="97">
        <f t="shared" si="20"/>
        <v>0.19345749343295243</v>
      </c>
      <c r="AE68" s="97">
        <f t="shared" si="21"/>
        <v>0.20228437104263874</v>
      </c>
      <c r="AF68" s="2">
        <f>'Proportional HSE Data'!G62</f>
        <v>0.15384615384615385</v>
      </c>
      <c r="AG68" s="58">
        <f t="shared" si="22"/>
        <v>0.24885251603931272</v>
      </c>
      <c r="AH68" s="58">
        <f t="shared" si="23"/>
        <v>0.20623597441712918</v>
      </c>
      <c r="AI68" s="97">
        <f t="shared" si="24"/>
        <v>0.19540314752574986</v>
      </c>
      <c r="AJ68" s="97">
        <f t="shared" si="25"/>
        <v>0.21417290318773283</v>
      </c>
      <c r="AK68" s="97">
        <f t="shared" si="26"/>
        <v>0.20612237930457444</v>
      </c>
      <c r="AL68" s="2">
        <f>'Proportional HSE Data'!H62</f>
        <v>0.1875</v>
      </c>
      <c r="AM68" s="58">
        <f t="shared" si="27"/>
        <v>0.24732759995073869</v>
      </c>
      <c r="AN68" s="58">
        <f t="shared" si="28"/>
        <v>0.19606343688918954</v>
      </c>
      <c r="AO68" s="97">
        <f t="shared" si="29"/>
        <v>0.17899300538923602</v>
      </c>
      <c r="AP68" s="97">
        <f t="shared" si="30"/>
        <v>0.17160712775731404</v>
      </c>
      <c r="AQ68" s="97">
        <f t="shared" si="31"/>
        <v>0.18348915552349476</v>
      </c>
      <c r="AR68" s="2">
        <f>'Proportional HSE Data'!I62</f>
        <v>0.35</v>
      </c>
      <c r="AS68" s="58">
        <f t="shared" si="32"/>
        <v>0.23526371004470487</v>
      </c>
      <c r="AT68" s="58">
        <f t="shared" si="33"/>
        <v>0.21096831868621715</v>
      </c>
      <c r="AU68" s="97">
        <f t="shared" si="34"/>
        <v>0.24583694629425895</v>
      </c>
      <c r="AV68" s="97">
        <f t="shared" si="35"/>
        <v>0.25170996650791966</v>
      </c>
      <c r="AW68" s="97">
        <f t="shared" si="36"/>
        <v>0.26606182455369176</v>
      </c>
      <c r="AX68" s="2">
        <f>'Proportional HSE Data'!J62</f>
        <v>0.27500000000000002</v>
      </c>
      <c r="AY68" s="58">
        <f t="shared" si="37"/>
        <v>0.17548793223631745</v>
      </c>
      <c r="AZ68" s="97">
        <f t="shared" si="38"/>
        <v>0.17546071300763405</v>
      </c>
      <c r="BA68" s="97">
        <f t="shared" si="39"/>
        <v>0.2247187755133242</v>
      </c>
      <c r="BB68" s="97">
        <f t="shared" si="40"/>
        <v>0.2287095622161372</v>
      </c>
      <c r="BC68" s="97">
        <f t="shared" si="41"/>
        <v>0.23989128751335489</v>
      </c>
      <c r="BD68" s="2">
        <f>'Proportional HSE Data'!K62</f>
        <v>0.15</v>
      </c>
      <c r="BE68" s="58">
        <f t="shared" si="42"/>
        <v>0.17424292298116947</v>
      </c>
      <c r="BF68" s="97">
        <f t="shared" si="43"/>
        <v>0.16456080932255557</v>
      </c>
      <c r="BG68" s="97">
        <f t="shared" si="44"/>
        <v>0.18211601051154114</v>
      </c>
      <c r="BH68" s="97">
        <f t="shared" si="45"/>
        <v>0.16350673935487489</v>
      </c>
      <c r="BI68" s="97">
        <f t="shared" si="46"/>
        <v>0.16698144287448008</v>
      </c>
      <c r="BJ68" s="2">
        <f>'Proportional HSE Data'!L62</f>
        <v>3.7499999999999999E-2</v>
      </c>
      <c r="BK68" s="58">
        <f t="shared" si="47"/>
        <v>0.13878596931954684</v>
      </c>
      <c r="BL68" s="97">
        <f t="shared" si="48"/>
        <v>0.10860641385810792</v>
      </c>
      <c r="BM68" s="97">
        <f t="shared" si="49"/>
        <v>0.11008731769638598</v>
      </c>
      <c r="BN68" s="97">
        <f t="shared" si="50"/>
        <v>0.12309835680574947</v>
      </c>
      <c r="BO68" s="97">
        <f t="shared" si="51"/>
        <v>0.13003598051798243</v>
      </c>
    </row>
    <row r="69" spans="1:67">
      <c r="A69" s="58">
        <v>64</v>
      </c>
      <c r="B69" s="58">
        <f t="shared" si="0"/>
        <v>0.16991607097394232</v>
      </c>
      <c r="C69" s="2">
        <f>'Proportional HSE Data'!C63</f>
        <v>0.21212121212121213</v>
      </c>
      <c r="D69" s="58">
        <f t="shared" si="1"/>
        <v>0.6153225947534422</v>
      </c>
      <c r="E69" s="2">
        <f>'Absolute HSE Data'!E69/(SUM('Absolute HSE Data'!$C69:$G69))</f>
        <v>0.12244897959183673</v>
      </c>
      <c r="H69" s="2">
        <f t="shared" si="2"/>
        <v>0.21212121212121213</v>
      </c>
      <c r="I69" s="58">
        <f t="shared" si="3"/>
        <v>0.20482507495170085</v>
      </c>
      <c r="J69" s="58">
        <f t="shared" si="4"/>
        <v>0.16991607097394232</v>
      </c>
      <c r="K69" s="97">
        <f t="shared" si="5"/>
        <v>0.17585524543369754</v>
      </c>
      <c r="L69" s="97">
        <f t="shared" si="6"/>
        <v>0.1734343734858137</v>
      </c>
      <c r="M69" s="97">
        <f t="shared" si="7"/>
        <v>0.20113681599048311</v>
      </c>
      <c r="N69" s="2">
        <f>'Proportional HSE Data'!D63</f>
        <v>0.24242424242424243</v>
      </c>
      <c r="O69" s="58">
        <f t="shared" si="52"/>
        <v>0.20464913186091899</v>
      </c>
      <c r="P69" s="58">
        <f t="shared" si="8"/>
        <v>0.17160179717771629</v>
      </c>
      <c r="Q69" s="97">
        <f t="shared" si="9"/>
        <v>0.21879800502945959</v>
      </c>
      <c r="R69" s="97">
        <f t="shared" si="10"/>
        <v>0.23005866181456619</v>
      </c>
      <c r="S69" s="97">
        <f t="shared" si="11"/>
        <v>0.23433618579804641</v>
      </c>
      <c r="T69" s="2">
        <f>'Proportional HSE Data'!E63</f>
        <v>0.15151515151515152</v>
      </c>
      <c r="U69" s="58">
        <f t="shared" si="12"/>
        <v>0.13644922851673691</v>
      </c>
      <c r="V69" s="58">
        <f t="shared" si="13"/>
        <v>0.13192990582361036</v>
      </c>
      <c r="W69" s="97">
        <f t="shared" si="14"/>
        <v>0.16236643584987717</v>
      </c>
      <c r="X69" s="97">
        <f t="shared" si="15"/>
        <v>0.17478690265238953</v>
      </c>
      <c r="Y69" s="97">
        <f t="shared" si="16"/>
        <v>0.18657959420127646</v>
      </c>
      <c r="Z69" s="2">
        <f>'Proportional HSE Data'!F63</f>
        <v>0.16666666666666666</v>
      </c>
      <c r="AA69" s="58">
        <f t="shared" si="17"/>
        <v>0.1885881374853455</v>
      </c>
      <c r="AB69" s="58">
        <f t="shared" si="18"/>
        <v>0.17645280665473387</v>
      </c>
      <c r="AC69" s="97">
        <f t="shared" si="19"/>
        <v>0.19438876347905956</v>
      </c>
      <c r="AD69" s="97">
        <f t="shared" si="20"/>
        <v>0.18142194345935858</v>
      </c>
      <c r="AE69" s="97">
        <f t="shared" si="21"/>
        <v>0.19252365376486305</v>
      </c>
      <c r="AF69" s="2">
        <f>'Proportional HSE Data'!G63</f>
        <v>0.22727272727272727</v>
      </c>
      <c r="AG69" s="58">
        <f t="shared" si="22"/>
        <v>0.24739272330504669</v>
      </c>
      <c r="AH69" s="58">
        <f t="shared" si="23"/>
        <v>0.18670999066642766</v>
      </c>
      <c r="AI69" s="97">
        <f t="shared" si="24"/>
        <v>0.17866824617286348</v>
      </c>
      <c r="AJ69" s="97">
        <f t="shared" si="25"/>
        <v>0.19702310216151322</v>
      </c>
      <c r="AK69" s="97">
        <f t="shared" si="26"/>
        <v>0.18865715645124825</v>
      </c>
      <c r="AL69" s="2">
        <f>'Proportional HSE Data'!H63</f>
        <v>0.1875</v>
      </c>
      <c r="AM69" s="58">
        <f t="shared" si="27"/>
        <v>0.25805633563281777</v>
      </c>
      <c r="AN69" s="58">
        <f t="shared" si="28"/>
        <v>0.20889972128200232</v>
      </c>
      <c r="AO69" s="97">
        <f t="shared" si="29"/>
        <v>0.19023492792345134</v>
      </c>
      <c r="AP69" s="97">
        <f t="shared" si="30"/>
        <v>0.1851522974306555</v>
      </c>
      <c r="AQ69" s="97">
        <f t="shared" si="31"/>
        <v>0.1973981573064523</v>
      </c>
      <c r="AR69" s="2">
        <f>'Proportional HSE Data'!I63</f>
        <v>0.359375</v>
      </c>
      <c r="AS69" s="58">
        <f t="shared" si="32"/>
        <v>0.23536231760161233</v>
      </c>
      <c r="AT69" s="58">
        <f t="shared" si="33"/>
        <v>0.21499036135836516</v>
      </c>
      <c r="AU69" s="97">
        <f t="shared" si="34"/>
        <v>0.2508640719495272</v>
      </c>
      <c r="AV69" s="97">
        <f t="shared" si="35"/>
        <v>0.26636782982416835</v>
      </c>
      <c r="AW69" s="97">
        <f t="shared" si="36"/>
        <v>0.28087618631915651</v>
      </c>
      <c r="AX69" s="2">
        <f>'Proportional HSE Data'!J63</f>
        <v>0.265625</v>
      </c>
      <c r="AY69" s="58">
        <f t="shared" si="37"/>
        <v>0.17286769942726909</v>
      </c>
      <c r="AZ69" s="97">
        <f t="shared" si="38"/>
        <v>0.1728619486680365</v>
      </c>
      <c r="BA69" s="97">
        <f t="shared" si="39"/>
        <v>0.22040236952082676</v>
      </c>
      <c r="BB69" s="97">
        <f t="shared" si="40"/>
        <v>0.22496022182981126</v>
      </c>
      <c r="BC69" s="97">
        <f t="shared" si="41"/>
        <v>0.23588835540940309</v>
      </c>
      <c r="BD69" s="2">
        <f>'Proportional HSE Data'!K63</f>
        <v>0.140625</v>
      </c>
      <c r="BE69" s="58">
        <f t="shared" si="42"/>
        <v>0.17257442084903249</v>
      </c>
      <c r="BF69" s="97">
        <f t="shared" si="43"/>
        <v>0.15510854517452788</v>
      </c>
      <c r="BG69" s="97">
        <f t="shared" si="44"/>
        <v>0.16912984466442171</v>
      </c>
      <c r="BH69" s="97">
        <f t="shared" si="45"/>
        <v>0.15060598961704208</v>
      </c>
      <c r="BI69" s="97">
        <f t="shared" si="46"/>
        <v>0.15460453645158681</v>
      </c>
      <c r="BJ69" s="2">
        <f>'Proportional HSE Data'!L63</f>
        <v>4.6875E-2</v>
      </c>
      <c r="BK69" s="58">
        <f t="shared" si="47"/>
        <v>0.1377198343910144</v>
      </c>
      <c r="BL69" s="97">
        <f t="shared" si="48"/>
        <v>9.8255127138411821E-2</v>
      </c>
      <c r="BM69" s="97">
        <f t="shared" si="49"/>
        <v>9.7980169385140994E-2</v>
      </c>
      <c r="BN69" s="97">
        <f t="shared" si="50"/>
        <v>0.10838595884397184</v>
      </c>
      <c r="BO69" s="97">
        <f t="shared" si="51"/>
        <v>0.11501438654119389</v>
      </c>
    </row>
    <row r="70" spans="1:67">
      <c r="A70" s="58">
        <v>65</v>
      </c>
      <c r="B70" s="58">
        <f t="shared" si="0"/>
        <v>0.18118263585218081</v>
      </c>
      <c r="C70" s="2">
        <f>'Proportional HSE Data'!C64</f>
        <v>0.15053763440860216</v>
      </c>
      <c r="D70" s="58">
        <f t="shared" si="1"/>
        <v>0.66108896880602164</v>
      </c>
      <c r="E70" s="2">
        <f>'Absolute HSE Data'!E70/(SUM('Absolute HSE Data'!$C70:$G70))</f>
        <v>0.15789473684210525</v>
      </c>
      <c r="H70" s="2">
        <f t="shared" si="2"/>
        <v>0.15053763440860216</v>
      </c>
      <c r="I70" s="58">
        <f t="shared" si="3"/>
        <v>0.21405253100021374</v>
      </c>
      <c r="J70" s="58">
        <f t="shared" si="4"/>
        <v>0.18118263585218081</v>
      </c>
      <c r="K70" s="97">
        <f t="shared" si="5"/>
        <v>0.18773160674580189</v>
      </c>
      <c r="L70" s="97">
        <f t="shared" si="6"/>
        <v>0.18582005802988444</v>
      </c>
      <c r="M70" s="97">
        <f t="shared" si="7"/>
        <v>0.21499347095284124</v>
      </c>
      <c r="N70" s="2">
        <f>'Proportional HSE Data'!D64</f>
        <v>0.24731182795698925</v>
      </c>
      <c r="O70" s="58">
        <f t="shared" si="52"/>
        <v>0.2054726458363334</v>
      </c>
      <c r="P70" s="58">
        <f t="shared" si="8"/>
        <v>0.17902100193523418</v>
      </c>
      <c r="Q70" s="97">
        <f t="shared" si="9"/>
        <v>0.22813977298726668</v>
      </c>
      <c r="R70" s="97">
        <f t="shared" si="10"/>
        <v>0.24658458072496567</v>
      </c>
      <c r="S70" s="97">
        <f t="shared" si="11"/>
        <v>0.24796197127693442</v>
      </c>
      <c r="T70" s="2">
        <f>'Proportional HSE Data'!E64</f>
        <v>0.21505376344086022</v>
      </c>
      <c r="U70" s="58">
        <f t="shared" si="12"/>
        <v>0.13455283266282178</v>
      </c>
      <c r="V70" s="58">
        <f t="shared" si="13"/>
        <v>0.13358316312425161</v>
      </c>
      <c r="W70" s="97">
        <f t="shared" si="14"/>
        <v>0.16393049809277796</v>
      </c>
      <c r="X70" s="97">
        <f t="shared" si="15"/>
        <v>0.17991645720718891</v>
      </c>
      <c r="Y70" s="97">
        <f t="shared" si="16"/>
        <v>0.19092267350339093</v>
      </c>
      <c r="Z70" s="2">
        <f>'Proportional HSE Data'!F64</f>
        <v>0.19354838709677419</v>
      </c>
      <c r="AA70" s="58">
        <f t="shared" si="17"/>
        <v>0.1871417483283489</v>
      </c>
      <c r="AB70" s="58">
        <f t="shared" si="18"/>
        <v>0.1679441615026965</v>
      </c>
      <c r="AC70" s="97">
        <f t="shared" si="19"/>
        <v>0.1822683760614654</v>
      </c>
      <c r="AD70" s="97">
        <f t="shared" si="20"/>
        <v>0.16941462298447843</v>
      </c>
      <c r="AE70" s="97">
        <f t="shared" si="21"/>
        <v>0.18262116607243181</v>
      </c>
      <c r="AF70" s="2">
        <f>'Proportional HSE Data'!G64</f>
        <v>0.19354838709677419</v>
      </c>
      <c r="AG70" s="58">
        <f t="shared" si="22"/>
        <v>0.24593869008750865</v>
      </c>
      <c r="AH70" s="58">
        <f t="shared" si="23"/>
        <v>0.16791118570185554</v>
      </c>
      <c r="AI70" s="97">
        <f t="shared" si="24"/>
        <v>0.16268418650741226</v>
      </c>
      <c r="AJ70" s="97">
        <f t="shared" si="25"/>
        <v>0.18009414954125577</v>
      </c>
      <c r="AK70" s="97">
        <f t="shared" si="26"/>
        <v>0.17152731475712857</v>
      </c>
      <c r="AL70" s="2">
        <f>'Proportional HSE Data'!H64</f>
        <v>0.19767441860465115</v>
      </c>
      <c r="AM70" s="58">
        <f t="shared" si="27"/>
        <v>0.26908408723681126</v>
      </c>
      <c r="AN70" s="58">
        <f t="shared" si="28"/>
        <v>0.22268568491027702</v>
      </c>
      <c r="AO70" s="97">
        <f t="shared" si="29"/>
        <v>0.20253447272501812</v>
      </c>
      <c r="AP70" s="97">
        <f t="shared" si="30"/>
        <v>0.20006658609038536</v>
      </c>
      <c r="AQ70" s="97">
        <f t="shared" si="31"/>
        <v>0.21236444253889858</v>
      </c>
      <c r="AR70" s="2">
        <f>'Proportional HSE Data'!I64</f>
        <v>0.31395348837209303</v>
      </c>
      <c r="AS70" s="58">
        <f t="shared" si="32"/>
        <v>0.23546095376308915</v>
      </c>
      <c r="AT70" s="58">
        <f t="shared" si="33"/>
        <v>0.21928743323433172</v>
      </c>
      <c r="AU70" s="97">
        <f t="shared" si="34"/>
        <v>0.25586831453101455</v>
      </c>
      <c r="AV70" s="97">
        <f t="shared" si="35"/>
        <v>0.28124027445659211</v>
      </c>
      <c r="AW70" s="97">
        <f t="shared" si="36"/>
        <v>0.29571225631492004</v>
      </c>
      <c r="AX70" s="2">
        <f>'Proportional HSE Data'!J64</f>
        <v>0.23255813953488372</v>
      </c>
      <c r="AY70" s="58">
        <f t="shared" si="37"/>
        <v>0.17027850994840732</v>
      </c>
      <c r="AZ70" s="97">
        <f t="shared" si="38"/>
        <v>0.17029472287086422</v>
      </c>
      <c r="BA70" s="97">
        <f t="shared" si="39"/>
        <v>0.21556677978633354</v>
      </c>
      <c r="BB70" s="97">
        <f t="shared" si="40"/>
        <v>0.22060606699545668</v>
      </c>
      <c r="BC70" s="97">
        <f t="shared" si="41"/>
        <v>0.2312167489684907</v>
      </c>
      <c r="BD70" s="2">
        <f>'Proportional HSE Data'!K64</f>
        <v>0.15116279069767441</v>
      </c>
      <c r="BE70" s="58">
        <f t="shared" si="42"/>
        <v>0.1709185888237274</v>
      </c>
      <c r="BF70" s="97">
        <f t="shared" si="43"/>
        <v>0.14576295738733996</v>
      </c>
      <c r="BG70" s="97">
        <f t="shared" si="44"/>
        <v>0.15608026436801456</v>
      </c>
      <c r="BH70" s="97">
        <f t="shared" si="45"/>
        <v>0.13811830987548573</v>
      </c>
      <c r="BI70" s="97">
        <f t="shared" si="46"/>
        <v>0.14258535049255003</v>
      </c>
      <c r="BJ70" s="2">
        <f>'Proportional HSE Data'!L64</f>
        <v>0.10465116279069768</v>
      </c>
      <c r="BK70" s="58">
        <f t="shared" si="47"/>
        <v>0.13666058976210305</v>
      </c>
      <c r="BL70" s="97">
        <f t="shared" si="48"/>
        <v>8.840752114492903E-2</v>
      </c>
      <c r="BM70" s="97">
        <f t="shared" si="49"/>
        <v>8.649576963188936E-2</v>
      </c>
      <c r="BN70" s="97">
        <f t="shared" si="50"/>
        <v>9.4034733395447129E-2</v>
      </c>
      <c r="BO70" s="97">
        <f t="shared" si="51"/>
        <v>0.10036769949776385</v>
      </c>
    </row>
    <row r="71" spans="1:67">
      <c r="A71" s="58">
        <v>66</v>
      </c>
      <c r="B71" s="58">
        <f t="shared" si="0"/>
        <v>0.19329090380172315</v>
      </c>
      <c r="C71" s="2">
        <f>'Proportional HSE Data'!C65</f>
        <v>0.20895522388059701</v>
      </c>
      <c r="D71" s="58">
        <f t="shared" si="1"/>
        <v>0.70470283187522642</v>
      </c>
      <c r="E71" s="2">
        <f>'Absolute HSE Data'!E71/(SUM('Absolute HSE Data'!$C71:$G71))</f>
        <v>0.15094339622641509</v>
      </c>
      <c r="H71" s="2">
        <f t="shared" si="2"/>
        <v>0.20895522388059701</v>
      </c>
      <c r="I71" s="58">
        <f t="shared" si="3"/>
        <v>0.22357880552250955</v>
      </c>
      <c r="J71" s="58">
        <f t="shared" si="4"/>
        <v>0.19329090380172315</v>
      </c>
      <c r="K71" s="97">
        <f t="shared" si="5"/>
        <v>0.20040327426728041</v>
      </c>
      <c r="L71" s="97">
        <f t="shared" si="6"/>
        <v>0.19907060441367974</v>
      </c>
      <c r="M71" s="97">
        <f t="shared" si="7"/>
        <v>0.22925268923499412</v>
      </c>
      <c r="N71" s="2">
        <f>'Proportional HSE Data'!D65</f>
        <v>0.26865671641791045</v>
      </c>
      <c r="O71" s="58">
        <f t="shared" si="52"/>
        <v>0.20629861410867453</v>
      </c>
      <c r="P71" s="58">
        <f t="shared" si="8"/>
        <v>0.18703344801216235</v>
      </c>
      <c r="Q71" s="97">
        <f t="shared" si="9"/>
        <v>0.23759727645012696</v>
      </c>
      <c r="R71" s="97">
        <f t="shared" si="10"/>
        <v>0.26353420934488597</v>
      </c>
      <c r="S71" s="97">
        <f t="shared" si="11"/>
        <v>0.26124060074596139</v>
      </c>
      <c r="T71" s="2">
        <f>'Proportional HSE Data'!E65</f>
        <v>0.2537313432835821</v>
      </c>
      <c r="U71" s="58">
        <f t="shared" si="12"/>
        <v>0.13267874376815891</v>
      </c>
      <c r="V71" s="58">
        <f t="shared" si="13"/>
        <v>0.13541164994941615</v>
      </c>
      <c r="W71" s="97">
        <f t="shared" si="14"/>
        <v>0.1653547249257363</v>
      </c>
      <c r="X71" s="97">
        <f t="shared" si="15"/>
        <v>0.18465518027231842</v>
      </c>
      <c r="Y71" s="97">
        <f t="shared" si="16"/>
        <v>0.19470072751915402</v>
      </c>
      <c r="Z71" s="2">
        <f>'Proportional HSE Data'!F65</f>
        <v>0.13432835820895522</v>
      </c>
      <c r="AA71" s="58">
        <f t="shared" si="17"/>
        <v>0.18570391350653442</v>
      </c>
      <c r="AB71" s="58">
        <f t="shared" si="18"/>
        <v>0.15947450759174348</v>
      </c>
      <c r="AC71" s="97">
        <f t="shared" si="19"/>
        <v>0.16996595016569491</v>
      </c>
      <c r="AD71" s="97">
        <f t="shared" si="20"/>
        <v>0.15752862999062722</v>
      </c>
      <c r="AE71" s="97">
        <f t="shared" si="21"/>
        <v>0.17259575783251677</v>
      </c>
      <c r="AF71" s="2">
        <f>'Proportional HSE Data'!G65</f>
        <v>0.13432835820895522</v>
      </c>
      <c r="AG71" s="58">
        <f t="shared" si="22"/>
        <v>0.24449042661895032</v>
      </c>
      <c r="AH71" s="58">
        <f t="shared" si="23"/>
        <v>0.1499894758660382</v>
      </c>
      <c r="AI71" s="97">
        <f t="shared" si="24"/>
        <v>0.1475239725666416</v>
      </c>
      <c r="AJ71" s="97">
        <f t="shared" si="25"/>
        <v>0.16350302779925419</v>
      </c>
      <c r="AK71" s="97">
        <f t="shared" si="26"/>
        <v>0.1548630103455452</v>
      </c>
      <c r="AL71" s="2">
        <f>'Proportional HSE Data'!H65</f>
        <v>0.26984126984126983</v>
      </c>
      <c r="AM71" s="58">
        <f t="shared" si="27"/>
        <v>0.28040499335688762</v>
      </c>
      <c r="AN71" s="58">
        <f t="shared" si="28"/>
        <v>0.23746622495419334</v>
      </c>
      <c r="AO71" s="97">
        <f t="shared" si="29"/>
        <v>0.21598252635623627</v>
      </c>
      <c r="AP71" s="97">
        <f t="shared" si="30"/>
        <v>0.21642675731960834</v>
      </c>
      <c r="AQ71" s="97">
        <f t="shared" si="31"/>
        <v>0.2284065779533454</v>
      </c>
      <c r="AR71" s="2">
        <f>'Proportional HSE Data'!I65</f>
        <v>0.33333333333333331</v>
      </c>
      <c r="AS71" s="58">
        <f t="shared" si="32"/>
        <v>0.2355596185267668</v>
      </c>
      <c r="AT71" s="58">
        <f t="shared" si="33"/>
        <v>0.22386883685016684</v>
      </c>
      <c r="AU71" s="97">
        <f t="shared" si="34"/>
        <v>0.26082658382730306</v>
      </c>
      <c r="AV71" s="97">
        <f t="shared" si="35"/>
        <v>0.29611010151284523</v>
      </c>
      <c r="AW71" s="97">
        <f t="shared" si="36"/>
        <v>0.31035039061481834</v>
      </c>
      <c r="AX71" s="2">
        <f>'Proportional HSE Data'!J65</f>
        <v>0.20634920634920634</v>
      </c>
      <c r="AY71" s="58">
        <f t="shared" si="37"/>
        <v>0.16772023735392233</v>
      </c>
      <c r="AZ71" s="97">
        <f t="shared" si="38"/>
        <v>0.16775887667157258</v>
      </c>
      <c r="BA71" s="97">
        <f t="shared" si="39"/>
        <v>0.21021228385228707</v>
      </c>
      <c r="BB71" s="97">
        <f t="shared" si="40"/>
        <v>0.21563259382468575</v>
      </c>
      <c r="BC71" s="97">
        <f t="shared" si="41"/>
        <v>0.22587602145593916</v>
      </c>
      <c r="BD71" s="2">
        <f>'Proportional HSE Data'!K65</f>
        <v>0.12698412698412698</v>
      </c>
      <c r="BE71" s="58">
        <f t="shared" si="42"/>
        <v>0.16927539403734854</v>
      </c>
      <c r="BF71" s="97">
        <f t="shared" si="43"/>
        <v>0.13656600557652399</v>
      </c>
      <c r="BG71" s="97">
        <f t="shared" si="44"/>
        <v>0.14308907948826449</v>
      </c>
      <c r="BH71" s="97">
        <f t="shared" si="45"/>
        <v>0.12613531519186463</v>
      </c>
      <c r="BI71" s="97">
        <f t="shared" si="46"/>
        <v>0.13100064720615401</v>
      </c>
      <c r="BJ71" s="2">
        <f>'Proportional HSE Data'!L65</f>
        <v>6.3492063492063489E-2</v>
      </c>
      <c r="BK71" s="58">
        <f t="shared" si="47"/>
        <v>0.13560821085262528</v>
      </c>
      <c r="BL71" s="97">
        <f t="shared" si="48"/>
        <v>7.9112207773751275E-2</v>
      </c>
      <c r="BM71" s="97">
        <f t="shared" si="49"/>
        <v>7.5723592463283931E-2</v>
      </c>
      <c r="BN71" s="97">
        <f t="shared" si="50"/>
        <v>8.0297511887228015E-2</v>
      </c>
      <c r="BO71" s="97">
        <f t="shared" si="51"/>
        <v>8.6342764884657516E-2</v>
      </c>
    </row>
    <row r="72" spans="1:67">
      <c r="A72" s="58">
        <v>67</v>
      </c>
      <c r="B72" s="58">
        <f t="shared" si="0"/>
        <v>0.20628657951552068</v>
      </c>
      <c r="C72" s="2">
        <f>'Proportional HSE Data'!C66</f>
        <v>0.23529411764705882</v>
      </c>
      <c r="D72" s="58">
        <f t="shared" si="1"/>
        <v>0.74538745524024108</v>
      </c>
      <c r="E72" s="2">
        <f>'Absolute HSE Data'!E72/(SUM('Absolute HSE Data'!$C72:$G72))</f>
        <v>0.16363636363636364</v>
      </c>
      <c r="H72" s="2">
        <f t="shared" si="2"/>
        <v>0.23529411764705882</v>
      </c>
      <c r="I72" s="58">
        <f t="shared" si="3"/>
        <v>0.23340313711368893</v>
      </c>
      <c r="J72" s="58">
        <f t="shared" si="4"/>
        <v>0.20628657951552068</v>
      </c>
      <c r="K72" s="97">
        <f t="shared" si="5"/>
        <v>0.2138968547825896</v>
      </c>
      <c r="L72" s="97">
        <f t="shared" si="6"/>
        <v>0.2132057250885242</v>
      </c>
      <c r="M72" s="97">
        <f t="shared" si="7"/>
        <v>0.24387357468015883</v>
      </c>
      <c r="N72" s="2">
        <f>'Proportional HSE Data'!D66</f>
        <v>0.3235294117647059</v>
      </c>
      <c r="O72" s="58">
        <f t="shared" si="52"/>
        <v>0.20712703707885291</v>
      </c>
      <c r="P72" s="58">
        <f t="shared" si="8"/>
        <v>0.19567605396548624</v>
      </c>
      <c r="Q72" s="97">
        <f t="shared" si="9"/>
        <v>0.24712405668263254</v>
      </c>
      <c r="R72" s="97">
        <f t="shared" si="10"/>
        <v>0.28070830523858376</v>
      </c>
      <c r="S72" s="97">
        <f t="shared" si="11"/>
        <v>0.27397807873064633</v>
      </c>
      <c r="T72" s="2">
        <f>'Proportional HSE Data'!E66</f>
        <v>0.23529411764705882</v>
      </c>
      <c r="U72" s="58">
        <f t="shared" si="12"/>
        <v>0.13082681182088021</v>
      </c>
      <c r="V72" s="58">
        <f t="shared" si="13"/>
        <v>0.13742090900862575</v>
      </c>
      <c r="W72" s="97">
        <f t="shared" si="14"/>
        <v>0.16661940986549303</v>
      </c>
      <c r="X72" s="97">
        <f t="shared" si="15"/>
        <v>0.18887586288424393</v>
      </c>
      <c r="Y72" s="97">
        <f t="shared" si="16"/>
        <v>0.19781658673485353</v>
      </c>
      <c r="Z72" s="2">
        <f>'Proportional HSE Data'!F66</f>
        <v>0.14705882352941177</v>
      </c>
      <c r="AA72" s="58">
        <f t="shared" si="17"/>
        <v>0.18427462139268377</v>
      </c>
      <c r="AB72" s="58">
        <f t="shared" si="18"/>
        <v>0.15107518480245313</v>
      </c>
      <c r="AC72" s="97">
        <f t="shared" si="19"/>
        <v>0.15758265982260156</v>
      </c>
      <c r="AD72" s="97">
        <f t="shared" si="20"/>
        <v>0.14585295763576644</v>
      </c>
      <c r="AE72" s="97">
        <f t="shared" si="21"/>
        <v>0.16246807987756645</v>
      </c>
      <c r="AF72" s="2">
        <f>'Proportional HSE Data'!G66</f>
        <v>5.8823529411764705E-2</v>
      </c>
      <c r="AG72" s="58">
        <f t="shared" si="22"/>
        <v>0.24304794269871191</v>
      </c>
      <c r="AH72" s="58">
        <f t="shared" si="23"/>
        <v>0.13307149161810261</v>
      </c>
      <c r="AI72" s="97">
        <f t="shared" si="24"/>
        <v>0.13324304987360244</v>
      </c>
      <c r="AJ72" s="97">
        <f t="shared" si="25"/>
        <v>0.14736821536929787</v>
      </c>
      <c r="AK72" s="97">
        <f t="shared" si="26"/>
        <v>0.13879070124800286</v>
      </c>
      <c r="AL72" s="2">
        <f>'Proportional HSE Data'!H66</f>
        <v>0.19354838709677419</v>
      </c>
      <c r="AM72" s="58">
        <f t="shared" si="27"/>
        <v>0.29201190636355262</v>
      </c>
      <c r="AN72" s="58">
        <f t="shared" si="28"/>
        <v>0.25328200214039354</v>
      </c>
      <c r="AO72" s="97">
        <f t="shared" si="29"/>
        <v>0.2306726598871216</v>
      </c>
      <c r="AP72" s="97">
        <f t="shared" si="30"/>
        <v>0.23429669551211638</v>
      </c>
      <c r="AQ72" s="97">
        <f t="shared" si="31"/>
        <v>0.24553339237532792</v>
      </c>
      <c r="AR72" s="2">
        <f>'Proportional HSE Data'!I66</f>
        <v>0.33870967741935482</v>
      </c>
      <c r="AS72" s="58">
        <f t="shared" si="32"/>
        <v>0.23565831189026698</v>
      </c>
      <c r="AT72" s="58">
        <f t="shared" si="33"/>
        <v>0.22874427882595658</v>
      </c>
      <c r="AU72" s="97">
        <f t="shared" si="34"/>
        <v>0.26571492796722751</v>
      </c>
      <c r="AV72" s="97">
        <f t="shared" si="35"/>
        <v>0.31073170241505638</v>
      </c>
      <c r="AW72" s="97">
        <f t="shared" si="36"/>
        <v>0.32455224313542247</v>
      </c>
      <c r="AX72" s="2">
        <f>'Proportional HSE Data'!J66</f>
        <v>0.27419354838709675</v>
      </c>
      <c r="AY72" s="58">
        <f t="shared" si="37"/>
        <v>0.16519274806312753</v>
      </c>
      <c r="AZ72" s="97">
        <f t="shared" si="38"/>
        <v>0.16525424454520793</v>
      </c>
      <c r="BA72" s="97">
        <f t="shared" si="39"/>
        <v>0.20434477772920076</v>
      </c>
      <c r="BB72" s="97">
        <f t="shared" si="40"/>
        <v>0.2100319230553615</v>
      </c>
      <c r="BC72" s="97">
        <f t="shared" si="41"/>
        <v>0.21987448377519889</v>
      </c>
      <c r="BD72" s="2">
        <f>'Proportional HSE Data'!K66</f>
        <v>8.0645161290322578E-2</v>
      </c>
      <c r="BE72" s="58">
        <f t="shared" si="42"/>
        <v>0.16764480242254109</v>
      </c>
      <c r="BF72" s="97">
        <f t="shared" si="43"/>
        <v>0.12755742276674892</v>
      </c>
      <c r="BG72" s="97">
        <f t="shared" si="44"/>
        <v>0.13027890549777163</v>
      </c>
      <c r="BH72" s="97">
        <f t="shared" si="45"/>
        <v>0.11473325896194095</v>
      </c>
      <c r="BI72" s="97">
        <f t="shared" si="46"/>
        <v>0.11991514473179965</v>
      </c>
      <c r="BJ72" s="2">
        <f>'Proportional HSE Data'!L66</f>
        <v>0.11290322580645161</v>
      </c>
      <c r="BK72" s="58">
        <f t="shared" si="47"/>
        <v>0.13456267285377016</v>
      </c>
      <c r="BL72" s="97">
        <f t="shared" si="48"/>
        <v>7.0406016027331264E-2</v>
      </c>
      <c r="BM72" s="97">
        <f t="shared" si="49"/>
        <v>6.5732661135850717E-2</v>
      </c>
      <c r="BN72" s="97">
        <f t="shared" si="50"/>
        <v>6.7409115906038153E-2</v>
      </c>
      <c r="BO72" s="97">
        <f t="shared" si="51"/>
        <v>7.3164541942308134E-2</v>
      </c>
    </row>
    <row r="73" spans="1:67">
      <c r="A73" s="58">
        <v>68</v>
      </c>
      <c r="B73" s="58">
        <f t="shared" si="0"/>
        <v>0.22021336845534004</v>
      </c>
      <c r="C73" s="2">
        <f>'Proportional HSE Data'!C67</f>
        <v>0.23076923076923078</v>
      </c>
      <c r="D73" s="58">
        <f t="shared" si="1"/>
        <v>0.78257203918301876</v>
      </c>
      <c r="E73" s="2">
        <f>'Absolute HSE Data'!E73/(SUM('Absolute HSE Data'!$C73:$G73))</f>
        <v>0.17073170731707318</v>
      </c>
      <c r="H73" s="2">
        <f t="shared" si="2"/>
        <v>0.23076923076923078</v>
      </c>
      <c r="I73" s="58">
        <f t="shared" si="3"/>
        <v>0.24352376187383515</v>
      </c>
      <c r="J73" s="58">
        <f t="shared" si="4"/>
        <v>0.22021336845534004</v>
      </c>
      <c r="K73" s="97">
        <f t="shared" si="5"/>
        <v>0.22823459480593819</v>
      </c>
      <c r="L73" s="97">
        <f t="shared" si="6"/>
        <v>0.22823715946638573</v>
      </c>
      <c r="M73" s="97">
        <f t="shared" si="7"/>
        <v>0.25882209162558317</v>
      </c>
      <c r="N73" s="2">
        <f>'Proportional HSE Data'!D67</f>
        <v>0.34615384615384615</v>
      </c>
      <c r="O73" s="58">
        <f t="shared" si="52"/>
        <v>0.207957915087332</v>
      </c>
      <c r="P73" s="58">
        <f t="shared" si="8"/>
        <v>0.20498703328256307</v>
      </c>
      <c r="Q73" s="97">
        <f t="shared" si="9"/>
        <v>0.25667009126709228</v>
      </c>
      <c r="R73" s="97">
        <f t="shared" si="10"/>
        <v>0.29787883060443032</v>
      </c>
      <c r="S73" s="97">
        <f t="shared" si="11"/>
        <v>0.28598196951953375</v>
      </c>
      <c r="T73" s="2">
        <f>'Proportional HSE Data'!E67</f>
        <v>0.21153846153846154</v>
      </c>
      <c r="U73" s="58">
        <f t="shared" si="12"/>
        <v>0.12899688459684527</v>
      </c>
      <c r="V73" s="58">
        <f t="shared" si="13"/>
        <v>0.13961702156563832</v>
      </c>
      <c r="W73" s="97">
        <f t="shared" si="14"/>
        <v>0.16770481320765873</v>
      </c>
      <c r="X73" s="97">
        <f t="shared" si="15"/>
        <v>0.19244454085958401</v>
      </c>
      <c r="Y73" s="97">
        <f t="shared" si="16"/>
        <v>0.20017681472874604</v>
      </c>
      <c r="Z73" s="2">
        <f>'Proportional HSE Data'!F67</f>
        <v>0.11538461538461539</v>
      </c>
      <c r="AA73" s="58">
        <f t="shared" si="17"/>
        <v>0.18285385973415305</v>
      </c>
      <c r="AB73" s="58">
        <f t="shared" si="18"/>
        <v>0.14277659883423549</v>
      </c>
      <c r="AC73" s="97">
        <f t="shared" si="19"/>
        <v>0.14522366090594238</v>
      </c>
      <c r="AD73" s="97">
        <f t="shared" si="20"/>
        <v>0.13447056450809139</v>
      </c>
      <c r="AE73" s="97">
        <f t="shared" si="21"/>
        <v>0.15226162440465432</v>
      </c>
      <c r="AF73" s="2">
        <f>'Proportional HSE Data'!G67</f>
        <v>9.6153846153846159E-2</v>
      </c>
      <c r="AG73" s="58">
        <f t="shared" si="22"/>
        <v>0.24161124769562051</v>
      </c>
      <c r="AH73" s="58">
        <f t="shared" si="23"/>
        <v>0.11725728961256165</v>
      </c>
      <c r="AI73" s="97">
        <f t="shared" si="24"/>
        <v>0.11987926348347201</v>
      </c>
      <c r="AJ73" s="97">
        <f t="shared" si="25"/>
        <v>0.13180654646960632</v>
      </c>
      <c r="AK73" s="97">
        <f t="shared" si="26"/>
        <v>0.12342917103241756</v>
      </c>
      <c r="AL73" s="2">
        <f>'Proportional HSE Data'!H67</f>
        <v>0.26984126984126983</v>
      </c>
      <c r="AM73" s="58">
        <f t="shared" si="27"/>
        <v>0.303896367418381</v>
      </c>
      <c r="AN73" s="58">
        <f t="shared" si="28"/>
        <v>0.27016776002548137</v>
      </c>
      <c r="AO73" s="97">
        <f t="shared" si="29"/>
        <v>0.24669928104425912</v>
      </c>
      <c r="AP73" s="97">
        <f t="shared" si="30"/>
        <v>0.25372203285191502</v>
      </c>
      <c r="AQ73" s="97">
        <f t="shared" si="31"/>
        <v>0.26374290042450915</v>
      </c>
      <c r="AR73" s="2">
        <f>'Proportional HSE Data'!I67</f>
        <v>0.30158730158730157</v>
      </c>
      <c r="AS73" s="58">
        <f t="shared" si="32"/>
        <v>0.23575703385120134</v>
      </c>
      <c r="AT73" s="58">
        <f t="shared" si="33"/>
        <v>0.23392383965777785</v>
      </c>
      <c r="AU73" s="97">
        <f t="shared" si="34"/>
        <v>0.27050861741267151</v>
      </c>
      <c r="AV73" s="97">
        <f t="shared" si="35"/>
        <v>0.32483485620306218</v>
      </c>
      <c r="AW73" s="97">
        <f t="shared" si="36"/>
        <v>0.33806530603724599</v>
      </c>
      <c r="AX73" s="2">
        <f>'Proportional HSE Data'!J67</f>
        <v>0.26984126984126983</v>
      </c>
      <c r="AY73" s="58">
        <f t="shared" si="37"/>
        <v>0.16269590159885947</v>
      </c>
      <c r="AZ73" s="97">
        <f t="shared" si="38"/>
        <v>0.16278065464058808</v>
      </c>
      <c r="BA73" s="97">
        <f t="shared" si="39"/>
        <v>0.19797625744516215</v>
      </c>
      <c r="BB73" s="97">
        <f t="shared" si="40"/>
        <v>0.20380378824187037</v>
      </c>
      <c r="BC73" s="97">
        <f t="shared" si="41"/>
        <v>0.21322982515734992</v>
      </c>
      <c r="BD73" s="2">
        <f>'Proportional HSE Data'!K67</f>
        <v>4.7619047619047616E-2</v>
      </c>
      <c r="BE73" s="58">
        <f t="shared" si="42"/>
        <v>0.16602677873795146</v>
      </c>
      <c r="BF73" s="97">
        <f t="shared" si="43"/>
        <v>0.11877422942504032</v>
      </c>
      <c r="BG73" s="97">
        <f t="shared" si="44"/>
        <v>0.11776975304326041</v>
      </c>
      <c r="BH73" s="97">
        <f t="shared" si="45"/>
        <v>0.10397199537578464</v>
      </c>
      <c r="BI73" s="97">
        <f t="shared" si="46"/>
        <v>0.10938085425249743</v>
      </c>
      <c r="BJ73" s="2">
        <f>'Proportional HSE Data'!L67</f>
        <v>0.1111111111111111</v>
      </c>
      <c r="BK73" s="58">
        <f t="shared" si="47"/>
        <v>0.13352395073396373</v>
      </c>
      <c r="BL73" s="97">
        <f t="shared" si="48"/>
        <v>6.2313907592480379E-2</v>
      </c>
      <c r="BM73" s="97">
        <f t="shared" si="49"/>
        <v>5.6570339479129171E-2</v>
      </c>
      <c r="BN73" s="97">
        <f t="shared" si="50"/>
        <v>5.5570928078375298E-2</v>
      </c>
      <c r="BO73" s="97">
        <f t="shared" si="51"/>
        <v>6.1022638241233607E-2</v>
      </c>
    </row>
    <row r="74" spans="1:67">
      <c r="A74" s="58">
        <v>69</v>
      </c>
      <c r="B74" s="58">
        <f t="shared" si="0"/>
        <v>0.23511177008659881</v>
      </c>
      <c r="C74" s="2">
        <f>'Proportional HSE Data'!C68</f>
        <v>0.21311475409836064</v>
      </c>
      <c r="D74" s="58">
        <f t="shared" si="1"/>
        <v>0.81591425270361506</v>
      </c>
      <c r="E74" s="2">
        <f>'Absolute HSE Data'!E74/(SUM('Absolute HSE Data'!$C74:$G74))</f>
        <v>0.21428571428571427</v>
      </c>
      <c r="H74" s="2">
        <f t="shared" si="2"/>
        <v>0.21311475409836064</v>
      </c>
      <c r="I74" s="58">
        <f t="shared" si="3"/>
        <v>0.2539378605500266</v>
      </c>
      <c r="J74" s="58">
        <f t="shared" si="4"/>
        <v>0.23511177008659881</v>
      </c>
      <c r="K74" s="97">
        <f t="shared" si="5"/>
        <v>0.24343333969199138</v>
      </c>
      <c r="L74" s="97">
        <f t="shared" si="6"/>
        <v>0.24416721590391671</v>
      </c>
      <c r="M74" s="97">
        <f t="shared" si="7"/>
        <v>0.27407422270058068</v>
      </c>
      <c r="N74" s="2">
        <f>'Proportional HSE Data'!D68</f>
        <v>0.34426229508196721</v>
      </c>
      <c r="O74" s="58">
        <f t="shared" si="52"/>
        <v>0.20879124841375385</v>
      </c>
      <c r="P74" s="58">
        <f t="shared" si="8"/>
        <v>0.21500555100351176</v>
      </c>
      <c r="Q74" s="97">
        <f t="shared" si="9"/>
        <v>0.26618218675858502</v>
      </c>
      <c r="R74" s="97">
        <f t="shared" si="10"/>
        <v>0.31479325936389035</v>
      </c>
      <c r="S74" s="97">
        <f t="shared" si="11"/>
        <v>0.29706634975094182</v>
      </c>
      <c r="T74" s="2">
        <f>'Proportional HSE Data'!E68</f>
        <v>0.16393442622950818</v>
      </c>
      <c r="U74" s="58">
        <f t="shared" si="12"/>
        <v>0.12718880776922897</v>
      </c>
      <c r="V74" s="58">
        <f t="shared" si="13"/>
        <v>0.14200662092691271</v>
      </c>
      <c r="W74" s="97">
        <f t="shared" si="14"/>
        <v>0.16859130676004155</v>
      </c>
      <c r="X74" s="97">
        <f t="shared" si="15"/>
        <v>0.19522300086436037</v>
      </c>
      <c r="Y74" s="97">
        <f t="shared" si="16"/>
        <v>0.20169405983689395</v>
      </c>
      <c r="Z74" s="2">
        <f>'Proportional HSE Data'!F68</f>
        <v>0.14754098360655737</v>
      </c>
      <c r="AA74" s="58">
        <f t="shared" si="17"/>
        <v>0.18144161566205402</v>
      </c>
      <c r="AB74" s="58">
        <f t="shared" si="18"/>
        <v>0.13460792226240034</v>
      </c>
      <c r="AC74" s="97">
        <f t="shared" si="19"/>
        <v>0.13299569302700287</v>
      </c>
      <c r="AD74" s="97">
        <f t="shared" si="20"/>
        <v>0.12345663851914121</v>
      </c>
      <c r="AE74" s="97">
        <f t="shared" si="21"/>
        <v>0.14200379921622663</v>
      </c>
      <c r="AF74" s="2">
        <f>'Proportional HSE Data'!G68</f>
        <v>0.13114754098360656</v>
      </c>
      <c r="AG74" s="58">
        <f t="shared" si="22"/>
        <v>0.24018035055043666</v>
      </c>
      <c r="AH74" s="58">
        <f t="shared" si="23"/>
        <v>0.10261846775502396</v>
      </c>
      <c r="AI74" s="97">
        <f t="shared" si="24"/>
        <v>0.10745345370452694</v>
      </c>
      <c r="AJ74" s="97">
        <f t="shared" si="25"/>
        <v>0.11692970525295034</v>
      </c>
      <c r="AK74" s="97">
        <f t="shared" si="26"/>
        <v>0.1088855751594705</v>
      </c>
      <c r="AL74" s="2">
        <f>'Proportional HSE Data'!H68</f>
        <v>0.16949152542372881</v>
      </c>
      <c r="AM74" s="58">
        <f t="shared" si="27"/>
        <v>0.31604859205323338</v>
      </c>
      <c r="AN74" s="58">
        <f t="shared" si="28"/>
        <v>0.28815043837705806</v>
      </c>
      <c r="AO74" s="97">
        <f t="shared" si="29"/>
        <v>0.26415510625700228</v>
      </c>
      <c r="AP74" s="97">
        <f t="shared" si="30"/>
        <v>0.27472431735535124</v>
      </c>
      <c r="AQ74" s="97">
        <f t="shared" si="31"/>
        <v>0.28302148802932992</v>
      </c>
      <c r="AR74" s="2">
        <f>'Proportional HSE Data'!I68</f>
        <v>0.40677966101694918</v>
      </c>
      <c r="AS74" s="58">
        <f t="shared" si="32"/>
        <v>0.23585578440717148</v>
      </c>
      <c r="AT74" s="58">
        <f t="shared" si="33"/>
        <v>0.23941793652455104</v>
      </c>
      <c r="AU74" s="97">
        <f t="shared" si="34"/>
        <v>0.2751822377355298</v>
      </c>
      <c r="AV74" s="97">
        <f t="shared" si="35"/>
        <v>0.33812941255451673</v>
      </c>
      <c r="AW74" s="97">
        <f t="shared" si="36"/>
        <v>0.35062772615193694</v>
      </c>
      <c r="AX74" s="2">
        <f>'Proportional HSE Data'!J68</f>
        <v>0.22033898305084745</v>
      </c>
      <c r="AY74" s="58">
        <f t="shared" si="37"/>
        <v>0.16022955082465817</v>
      </c>
      <c r="AZ74" s="97">
        <f t="shared" si="38"/>
        <v>0.16033792903195265</v>
      </c>
      <c r="BA74" s="97">
        <f t="shared" si="39"/>
        <v>0.19112525185721221</v>
      </c>
      <c r="BB74" s="97">
        <f t="shared" si="40"/>
        <v>0.19695652723000714</v>
      </c>
      <c r="BC74" s="97">
        <f t="shared" si="41"/>
        <v>0.20596960171294054</v>
      </c>
      <c r="BD74" s="2">
        <f>'Proportional HSE Data'!K68</f>
        <v>0.16949152542372881</v>
      </c>
      <c r="BE74" s="58">
        <f t="shared" si="42"/>
        <v>0.16442128659360319</v>
      </c>
      <c r="BF74" s="97">
        <f t="shared" si="43"/>
        <v>0.11025029527232222</v>
      </c>
      <c r="BG74" s="97">
        <f t="shared" si="44"/>
        <v>0.10567548173871988</v>
      </c>
      <c r="BH74" s="97">
        <f t="shared" si="45"/>
        <v>9.3894676846586797E-2</v>
      </c>
      <c r="BI74" s="97">
        <f t="shared" si="46"/>
        <v>9.9436895993060229E-2</v>
      </c>
      <c r="BJ74" s="2">
        <f>'Proportional HSE Data'!L68</f>
        <v>3.3898305084745763E-2</v>
      </c>
      <c r="BK74" s="58">
        <f t="shared" si="47"/>
        <v>0.13249201924468204</v>
      </c>
      <c r="BL74" s="97">
        <f t="shared" si="48"/>
        <v>5.4849287616137332E-2</v>
      </c>
      <c r="BM74" s="97">
        <f t="shared" si="49"/>
        <v>4.8262201429588952E-2</v>
      </c>
      <c r="BN74" s="97">
        <f t="shared" si="50"/>
        <v>4.4937439823862821E-2</v>
      </c>
      <c r="BO74" s="97">
        <f t="shared" si="51"/>
        <v>5.0060310680762624E-2</v>
      </c>
    </row>
    <row r="75" spans="1:67">
      <c r="A75" s="58">
        <v>70</v>
      </c>
      <c r="B75" s="58">
        <f t="shared" ref="B75:B95" si="53">EXP($B$3+$B$4*A75+$B$5*A75^2)/(1+EXP($B$3+$B$4*A75+$B$5*A75^2))</f>
        <v>0.25101768066443347</v>
      </c>
      <c r="C75" s="2">
        <f>'Proportional HSE Data'!C69</f>
        <v>0.30612244897959184</v>
      </c>
      <c r="D75" s="58">
        <f t="shared" ref="D75:D105" si="54">EXP($C$3+$C$4*A75+$C$5*A75^2+$C$6*A75^3+$C$7*A75^4)/(1+EXP($C$3+$C$4*A75+$C$5*A75^2+$C$6*A75^3+$C$7*A75^4))</f>
        <v>0.84529254132805653</v>
      </c>
      <c r="E75" s="2">
        <f>'Absolute HSE Data'!E75/(SUM('Absolute HSE Data'!$C75:$G75))</f>
        <v>0.14583333333333334</v>
      </c>
      <c r="H75" s="2">
        <f t="shared" ref="H75:H105" si="55">C75</f>
        <v>0.30612244897959184</v>
      </c>
      <c r="I75" s="58">
        <f t="shared" ref="I75:I105" si="56">EXP($I$3+$I$4*A75)/(1+EXP($I$3+$I$4*A75))</f>
        <v>0.26464151080150483</v>
      </c>
      <c r="J75" s="58">
        <f t="shared" ref="J75:J105" si="57">EXP($J$3+$J$4*A75+$J$5*A75^2)/(1+EXP($J$3+$J$4*A75+$J$5*A75^2))</f>
        <v>0.25101768066443347</v>
      </c>
      <c r="K75" s="97">
        <f t="shared" ref="K75:K105" si="58">EXP($K$3+$K$4*$A75+$K$5*$A75^2+$K$6*$A75^3)/(1+EXP($K$3+$K$4*$A75+$K$5*$A75^2+$K$6*$A75^3))</f>
        <v>0.25950344565091937</v>
      </c>
      <c r="L75" s="97">
        <f t="shared" ref="L75:L105" si="59">EXP($L$3+$L$4*$A75+$L$5*$A75^2+$L$6*$A75^3+$L$7*$A75^4)/(1+EXP($L$3+$L$4*$A75+$L$5*$A75^2+$L$6*$A75^3+$L$7*$A75^4))</f>
        <v>0.2609873692512657</v>
      </c>
      <c r="M75" s="97">
        <f t="shared" ref="M75:M105" si="60">EXP($M$3+$M$4*$A75+$M$5*$A75^2+$M$6*$A75^3+$M$7*$A75^4+$M$8*$A75^5)/(1+EXP($M$3+$M$4*$A75+$M$5*$A75^2+$M$6*$A75^3+$M$7*$A75^4+$M$8*$A75^5))</f>
        <v>0.2896190369777335</v>
      </c>
      <c r="N75" s="2">
        <f>'Proportional HSE Data'!D69</f>
        <v>0.30612244897959184</v>
      </c>
      <c r="O75" s="58">
        <f t="shared" si="52"/>
        <v>0.20962703727656737</v>
      </c>
      <c r="P75" s="58">
        <f t="shared" ref="P75:P105" si="61">EXP($P$3+$P$4*A75+$P$5*A75^2)/(1+EXP($P$3+$P$4*A75+$P$5*A75^2))</f>
        <v>0.22577127692224569</v>
      </c>
      <c r="Q75" s="97">
        <f t="shared" ref="Q75:Q105" si="62">EXP($Q$3+$Q$4*$A75+$Q$5*$A75^2+$Q$6*$A75^3)/(1+EXP($Q$3+$Q$4*$A75+$Q$5*$A75^2+$Q$6*$A75^3))</f>
        <v>0.27560442951167796</v>
      </c>
      <c r="R75" s="97">
        <f t="shared" ref="R75:R105" si="63">EXP($R$3+$R$4*$A75+$R$5*$A75^2+$R$6*$A75^3+$R$7*$A75^4)/(1+EXP($R$3+$R$4*$A75+$R$5*$A75^2+$R$6*$A75^3+$R$7*$A75^4))</f>
        <v>0.33117994050853206</v>
      </c>
      <c r="S75" s="97">
        <f t="shared" ref="S75:S105" si="64">EXP($S$3+$S$4*$A75+$S$5*$A75^2+$S$6*$A75^3+$S$7*$A75^4+$S$8*$A75^5)/(1+EXP($S$3+$S$4*$A75+$S$5*$A75^2+$S$6*$A75^3+$S$7*$A75^4+$S$8*$A75^5))</f>
        <v>0.30705622265979154</v>
      </c>
      <c r="T75" s="2">
        <f>'Proportional HSE Data'!E69</f>
        <v>0.12244897959183673</v>
      </c>
      <c r="U75" s="58">
        <f t="shared" ref="U75:U105" si="65">EXP($U$3+$U$4*$A75)/(1+EXP($U$3+$U$4*$A75))</f>
        <v>0.12540242501634435</v>
      </c>
      <c r="V75" s="58">
        <f t="shared" ref="V75:V105" si="66">EXP($V$3+$V$4*$A75+$V$5*$A75^2)/(1+EXP($V$3+$V$4*$A75+$V$5*$A75^2))</f>
        <v>0.14459690603326242</v>
      </c>
      <c r="W75" s="97">
        <f t="shared" ref="W75:W105" si="67">EXP($W$3+$W$4*$A75+$W$5*$A75^2+$W$6*$A75^3)/(1+EXP($W$3+$W$4*$A75+$W$5*$A75^2+$W$6*$A75^3))</f>
        <v>0.16925953255378073</v>
      </c>
      <c r="X75" s="97">
        <f t="shared" ref="X75:X105" si="68">EXP($X$3+$X$4*$A75+$X$5*$A75^2+$X$6*$A75^3+$X$7*$A75^4)/(1+EXP($X$3+$X$4*$A75+$X$5*$A75^2+$X$6*$A75^3+$X$7*$A75^4))</f>
        <v>0.19707188954698521</v>
      </c>
      <c r="Y75" s="97">
        <f t="shared" ref="Y75:Y105" si="69">EXP($Y$3+$Y$4*$A75+$Y$5*$A75^2+$Y$6*$A75^3+$Y$7*$A75^4+$Y$8*$A75^5)/(1+EXP($Y$3+$Y$4*$A75+$Y$5*$A75^2+$Y$6*$A75^3+$Y$7*$A75^4+$Y$8*$A75^5))</f>
        <v>0.20228948547056758</v>
      </c>
      <c r="Z75" s="2">
        <f>'Proportional HSE Data'!F69</f>
        <v>0.14285714285714285</v>
      </c>
      <c r="AA75" s="58">
        <f t="shared" ref="AA75:AA105" si="70">EXP($AA$3+$AA$4*$A75)/(1+EXP($AA$3+$AA$4*$A75))</f>
        <v>0.18003787570044269</v>
      </c>
      <c r="AB75" s="58">
        <f t="shared" ref="AB75:AB105" si="71">EXP($AB$3+$AB$4*$A75+$AB$5*$A75^2)/(1+EXP($AB$3+$AB$4*$A75+$AB$5*$A75^2))</f>
        <v>0.12659680795638639</v>
      </c>
      <c r="AC75" s="97">
        <f t="shared" ref="AC75:AC105" si="72">EXP($AC$3+$AC$4*$A75+$AC$5*$A75^2+$AC$6*$A75^3)/(1+EXP($AC$3+$AC$4*$A75+$AC$5*$A75^2+$AC$6*$A75^3))</f>
        <v>0.12100439823570459</v>
      </c>
      <c r="AD75" s="97">
        <f t="shared" ref="AD75:AD105" si="73">EXP($AD$3+$AD$4*$A75+$AD$5*$A75^2+$AD$6*$A75^3+$AD$7*$A75^4)/(1+EXP($AD$3+$AD$4*$A75+$AD$5*$A75^2+$AD$6*$A75^3+$AD$7*$A75^4))</f>
        <v>0.11287714139914458</v>
      </c>
      <c r="AE75" s="97">
        <f t="shared" ref="AE75:AE105" si="74">EXP($AE$3+$AE$4*$A75+$AE$5*$A75^2+$AE$6*$A75^3+$AE$7*$A75^4+$AE$8*$A75^5)/(1+EXP($AE$3+$AE$4*$A75+$AE$5*$A75^2+$AE$6*$A75^3+$AE$7*$A75^4+$AE$8*$A75^5))</f>
        <v>0.13172697509058526</v>
      </c>
      <c r="AF75" s="2">
        <f>'Proportional HSE Data'!G69</f>
        <v>0.12244897959183673</v>
      </c>
      <c r="AG75" s="58">
        <f t="shared" ref="AG75:AG105" si="75">EXP($AG$3+$AG$4*$A75)/(1+EXP($AG$3+$AG$4*$A75))</f>
        <v>0.23875525977834672</v>
      </c>
      <c r="AH75" s="58">
        <f t="shared" ref="AH75:AH105" si="76">EXP($AH$3+$AH$4*$A75+$AH$5*$A75^2)/(1+EXP($AH$3+$AH$4*$A75+$AH$5*$A75^2))</f>
        <v>8.9197749146125965E-2</v>
      </c>
      <c r="AI75" s="97">
        <f t="shared" ref="AI75:AI105" si="77">EXP($AI$3+$AI$4*$A75+$AI$5*$A75^2+$AI$6*$A75^3)/(1+EXP($AI$3+$AI$4*$A75+$AI$5*$A75^2+$AI$6*$A75^3))</f>
        <v>9.597059890886056E-2</v>
      </c>
      <c r="AJ75" s="97">
        <f t="shared" ref="AJ75:AJ105" si="78">EXP($AJ$3+$AJ$4*$A75+$AJ$5*$A75^2+$AJ$6*$A75^3+$AJ$7*$A75^4)/(1+EXP($AJ$3+$AJ$4*$A75+$AJ$5*$A75^2+$AJ$6*$A75^3+$AJ$7*$A75^4))</f>
        <v>0.10284053846343502</v>
      </c>
      <c r="AK75" s="97">
        <f t="shared" ref="AK75:AK105" si="79">EXP($AK$3+$AK$4*$A75+$AK$5*$A75^2+$AK$6*$A75^3+$AK$7*$A75^4+$AK$8*$A75^5)/(1+EXP($AK$3+$AK$4*$A75+$AK$5*$A75^2+$AK$6*$A75^3+$AK$7*$A75^4+$AK$8*$A75^5))</f>
        <v>9.525177944426462E-2</v>
      </c>
      <c r="AL75" s="2">
        <f>'Proportional HSE Data'!H69</f>
        <v>0.28767123287671231</v>
      </c>
      <c r="AM75" s="58">
        <f t="shared" ref="AM75:AM105" si="80">EXP($AM$3+$AM$4*$A75)/(1+EXP($AM$3+$AM$4*$A75))</f>
        <v>0.32845746724403629</v>
      </c>
      <c r="AN75" s="58">
        <f t="shared" ref="AN75:AN105" si="81">EXP($AN$3+$AN$4*$A75+$AN$5*$A75^2)/(1+EXP($AN$3+$AN$4*$A75+$AN$5*$A75^2))</f>
        <v>0.30724711279526273</v>
      </c>
      <c r="AO75" s="97">
        <f t="shared" ref="AO75:AO105" si="82">EXP($AO$3+$AO$4*$A75+$AO$5*$A75^2+$AO$6*$A75^3)/(1+EXP($AO$3+$AO$4*$A75+$AO$5*$A75^2+$AO$6*$A75^3))</f>
        <v>0.28312783982639522</v>
      </c>
      <c r="AP75" s="97">
        <f t="shared" ref="AP75:AP105" si="83">EXP($AP$3+$AP$4*$A75+$AP$5*$A75^2+$AP$6*$A75^3+$AP$7*$A75^4)/(1+EXP($AP$3+$AP$4*$A75+$AP$5*$A75^2+$AP$6*$A75^3+$AP$7*$A75^4))</f>
        <v>0.29729505468261014</v>
      </c>
      <c r="AQ75" s="97">
        <f t="shared" ref="AQ75:AQ105" si="84">EXP($AQ$3+$AQ$4*$A75+$AQ$5*$A75^2+$AQ$6*$A75^3+$AQ$7*$A75^4+$AQ$8*$A75^5)/(1+EXP($AQ$3+$AQ$4*$A75+$AQ$5*$A75^2+$AQ$6*$A75^3+$AQ$7*$A75^4+$AQ$8*$A75^5))</f>
        <v>0.30334342310223678</v>
      </c>
      <c r="AR75" s="2">
        <f>'Proportional HSE Data'!I69</f>
        <v>0.53424657534246578</v>
      </c>
      <c r="AS75" s="58">
        <f t="shared" ref="AS75:AS105" si="85">EXP($AS$3+$AS$4*$A75)/(1+EXP($AS$3+$AS$4*$A75))</f>
        <v>0.23595456355576916</v>
      </c>
      <c r="AT75" s="58">
        <f t="shared" ref="AT75:AT105" si="86">EXP($AT$3+$AT$4*$A75+$AT$5*$A75^2)/(1+EXP($AT$3+$AT$4*$A75+$AT$5*$A75^2))</f>
        <v>0.24523727815840898</v>
      </c>
      <c r="AU75" s="97">
        <f t="shared" ref="AU75:AU105" si="87">EXP($AU$3+$AU$4*$A75+$AU$5*$A75^2+$AU$6*$A75^3)/(1+EXP($AU$3+$AU$4*$A75+$AU$5*$A75^2+$AU$6*$A75^3))</f>
        <v>0.2797097897704996</v>
      </c>
      <c r="AV75" s="97">
        <f t="shared" ref="AV75:AV105" si="88">EXP($AV$3+$AV$4*$A75+$AV$5*$A75^2+$AV$6*$A75^3+$AV$7*$A75^4)/(1+EXP($AV$3+$AV$4*$A75+$AV$5*$A75^2+$AV$6*$A75^3+$AV$7*$A75^4))</f>
        <v>0.35031042088609082</v>
      </c>
      <c r="AW75" s="97">
        <f t="shared" ref="AW75:AW105" si="89">EXP($AW$3+$AW$4*$A75+$AW$5*$A75^2+$AW$6*$A75^3+$AW$7*$A75^4+$AW$8*$A75^5)/(1+EXP($AW$3+$AW$4*$A75+$AW$5*$A75^2+$AW$6*$A75^3+$AW$7*$A75^4+$AW$8*$A75^5))</f>
        <v>0.36197299510152825</v>
      </c>
      <c r="AX75" s="2">
        <f>'Proportional HSE Data'!J69</f>
        <v>0.15068493150684931</v>
      </c>
      <c r="AY75" s="58">
        <f t="shared" ref="AY75:AY105" si="90">EXP($AY$3+$AY$4*$A75)/(1+EXP($AY$3+$AY$4*$A75))</f>
        <v>0.15779354218050595</v>
      </c>
      <c r="AZ75" s="97">
        <f t="shared" ref="AZ75:AZ105" si="91">EXP($AZ$3+$AZ$4*$A75+$AZ$5*$A75^2)/(1+EXP($AZ$3+$AZ$4*$A75+$AZ$5*$A75^2))</f>
        <v>0.15792588396788942</v>
      </c>
      <c r="BA75" s="97">
        <f t="shared" ref="BA75:BA105" si="92">EXP($BA$3+$BA$4*$A75+$BA$5*$A75^2+$BA$6*$A75^3)/(1+EXP($BA$3+$BA$4*$A75+$BA$5*$A75^2+$BA$6*$A75^3))</f>
        <v>0.18381717959040456</v>
      </c>
      <c r="BB75" s="97">
        <f t="shared" ref="BB75:BB105" si="93">EXP($BB$3+$BB$4*$A75+$BB$5*$A75^2+$BB$6*$A75^3+$BB$7*$A75^4)/(1+EXP($BB$3+$BB$4*$A75+$BB$5*$A75^2+$BB$6*$A75^3+$BB$7*$A75^4))</f>
        <v>0.189508035432222</v>
      </c>
      <c r="BC75" s="97">
        <f t="shared" ref="BC75:BC105" si="94">EXP($BC$3+$BC$4*$A75+$BC$5*$A75^2+$BC$6*$A75^3+$BC$7*$A75^4+$BC$8*$A75^5)/(1+EXP($BC$3+$BC$4*$A75+$BC$5*$A75^2+$BC$6*$A75^3+$BC$7*$A75^4+$BC$8*$A75^5))</f>
        <v>0.19813154411511638</v>
      </c>
      <c r="BD75" s="2">
        <f>'Proportional HSE Data'!K69</f>
        <v>1.3698630136986301E-2</v>
      </c>
      <c r="BE75" s="58">
        <f t="shared" ref="BE75:BE105" si="95">EXP($BE$3+$BE$4*$A75)/(1+EXP($BE$3+$BE$4*$A75))</f>
        <v>0.1628282884761898</v>
      </c>
      <c r="BF75" s="97">
        <f t="shared" ref="BF75:BF105" si="96">EXP($BF$3+$BF$4*$A75+$BF$5*$A75^2)/(1+EXP($BF$3+$BF$4*$A75+$BF$5*$A75^2))</f>
        <v>0.10201596216961405</v>
      </c>
      <c r="BG75" s="97">
        <f t="shared" ref="BG75:BG105" si="97">EXP($BG$3+$BG$4*$A75+$BG$5*$A75^2+$BG$6*$A75^3)/(1+EXP($BG$3+$BG$4*$A75+$BG$5*$A75^2+$BG$6*$A75^3))</f>
        <v>9.4100330588519937E-2</v>
      </c>
      <c r="BH75" s="97">
        <f t="shared" ref="BH75:BH105" si="98">EXP($BH$3+$BH$4*$A75+$BH$5*$A75^2+$BH$6*$A75^3+$BH$7*$A75^4)/(1+EXP($BH$3+$BH$4*$A75+$BH$5*$A75^2+$BH$6*$A75^3+$BH$7*$A75^4))</f>
        <v>8.4528150033778768E-2</v>
      </c>
      <c r="BI75" s="97">
        <f t="shared" ref="BI75:BI105" si="99">EXP($BI$3+$BI$4*$A75+$BI$5*$A75^2+$BI$6*$A75^3+$BI$7*$A75^4+$BI$8*$A75^5)/(1+EXP($BI$3+$BI$4*$A75+$BI$5*$A75^2+$BI$6*$A75^3+$BI$7*$A75^4+$BI$8*$A75^5))</f>
        <v>9.0109767708671337E-2</v>
      </c>
      <c r="BJ75" s="2">
        <f>'Proportional HSE Data'!L69</f>
        <v>1.3698630136986301E-2</v>
      </c>
      <c r="BK75" s="58">
        <f t="shared" ref="BK75:BK105" si="100">EXP($BK$3+$BK$4*$A75)/(1+EXP($BK$3+$BK$4*$A75))</f>
        <v>0.13146685292621557</v>
      </c>
      <c r="BL75" s="97">
        <f t="shared" ref="BL75:BL105" si="101">EXP($BL$3+$BL$4*$A75+$BL$5*$A75^2)/(1+EXP($BL$3+$BL$4*$A75+$BL$5*$A75^2))</f>
        <v>4.8014671636148677E-2</v>
      </c>
      <c r="BM75" s="97">
        <f t="shared" ref="BM75:BM105" si="102">EXP($BM$3+$BM$4*$A75+$BM$5*$A75^2+$BM$6*$A75^3)/(1+EXP($BM$3+$BM$4*$A75+$BM$5*$A75^2+$BM$6*$A75^3))</f>
        <v>4.0812937072740661E-2</v>
      </c>
      <c r="BN75" s="97">
        <f t="shared" ref="BN75:BN105" si="103">EXP($BN$3+$BN$4*$A75+$BN$5*$A75^2+$BN$6*$A75^3+$BN$7*$A75^4)/(1+EXP($BN$3+$BN$4*$A75+$BN$5*$A75^2+$BN$6*$A75^3+$BN$7*$A75^4))</f>
        <v>3.5606678591811353E-2</v>
      </c>
      <c r="BO75" s="97">
        <f t="shared" ref="BO75:BO105" si="104">EXP($BO$3+$BO$4*$A75+$BO$5*$A75^2+$BO$6*$A75^3+$BO$7*$A75^4+$BO$8*$A75^5)/(1+EXP($BO$3+$BO$4*$A75+$BO$5*$A75^2+$BO$6*$A75^3+$BO$7*$A75^4+$BO$8*$A75^5))</f>
        <v>4.0367360268396053E-2</v>
      </c>
    </row>
    <row r="76" spans="1:67">
      <c r="A76" s="58">
        <v>71</v>
      </c>
      <c r="B76" s="58">
        <f t="shared" si="53"/>
        <v>0.26796081241368841</v>
      </c>
      <c r="C76" s="2">
        <f>'Proportional HSE Data'!C70</f>
        <v>0.36842105263157893</v>
      </c>
      <c r="D76" s="58">
        <f t="shared" si="54"/>
        <v>0.87077516331625737</v>
      </c>
      <c r="E76" s="2">
        <f>'Absolute HSE Data'!E76/(SUM('Absolute HSE Data'!$C76:$G76))</f>
        <v>0.1702127659574468</v>
      </c>
      <c r="H76" s="2">
        <f t="shared" si="55"/>
        <v>0.36842105263157893</v>
      </c>
      <c r="I76" s="58">
        <f t="shared" si="56"/>
        <v>0.27562964559540704</v>
      </c>
      <c r="J76" s="58">
        <f t="shared" si="57"/>
        <v>0.26796081241368841</v>
      </c>
      <c r="K76" s="97">
        <f t="shared" si="58"/>
        <v>0.27644767559091621</v>
      </c>
      <c r="L76" s="97">
        <f t="shared" si="59"/>
        <v>0.27867699111576427</v>
      </c>
      <c r="M76" s="97">
        <f t="shared" si="60"/>
        <v>0.30546156098733929</v>
      </c>
      <c r="N76" s="2">
        <f>'Proportional HSE Data'!D70</f>
        <v>0.2807017543859649</v>
      </c>
      <c r="O76" s="58">
        <f t="shared" ref="O76:O105" si="105">EXP($O$3+$O$4*A76)/(1+EXP($O$3+$O$4*A76))</f>
        <v>0.21046528183265653</v>
      </c>
      <c r="P76" s="58">
        <f t="shared" si="61"/>
        <v>0.23732381997451474</v>
      </c>
      <c r="Q76" s="97">
        <f t="shared" si="62"/>
        <v>0.2848786802430559</v>
      </c>
      <c r="R76" s="97">
        <f t="shared" si="63"/>
        <v>0.34675401955623597</v>
      </c>
      <c r="S76" s="97">
        <f t="shared" si="64"/>
        <v>0.31579123269131437</v>
      </c>
      <c r="T76" s="2">
        <f>'Proportional HSE Data'!E70</f>
        <v>0.15789473684210525</v>
      </c>
      <c r="U76" s="58">
        <f t="shared" si="65"/>
        <v>0.12363757812767025</v>
      </c>
      <c r="V76" s="58">
        <f t="shared" si="66"/>
        <v>0.14739565484739905</v>
      </c>
      <c r="W76" s="97">
        <f t="shared" si="67"/>
        <v>0.16969057514249333</v>
      </c>
      <c r="X76" s="97">
        <f t="shared" si="68"/>
        <v>0.19785446520830358</v>
      </c>
      <c r="Y76" s="97">
        <f t="shared" si="69"/>
        <v>0.20189524509438758</v>
      </c>
      <c r="Z76" s="2">
        <f>'Proportional HSE Data'!F70</f>
        <v>0.10526315789473684</v>
      </c>
      <c r="AA76" s="58">
        <f t="shared" si="70"/>
        <v>0.17864262577551357</v>
      </c>
      <c r="AB76" s="58">
        <f t="shared" si="71"/>
        <v>0.11876912177476476</v>
      </c>
      <c r="AC76" s="97">
        <f t="shared" si="72"/>
        <v>0.10935147902372616</v>
      </c>
      <c r="AD76" s="97">
        <f t="shared" si="73"/>
        <v>0.10278770284164414</v>
      </c>
      <c r="AE76" s="97">
        <f t="shared" si="74"/>
        <v>0.12146942765102367</v>
      </c>
      <c r="AF76" s="2">
        <f>'Proportional HSE Data'!G70</f>
        <v>8.771929824561403E-2</v>
      </c>
      <c r="AG76" s="58">
        <f t="shared" si="75"/>
        <v>0.23733598347150117</v>
      </c>
      <c r="AH76" s="58">
        <f t="shared" si="76"/>
        <v>7.7009965644234527E-2</v>
      </c>
      <c r="AI76" s="97">
        <f t="shared" si="77"/>
        <v>8.542138889537422E-2</v>
      </c>
      <c r="AJ76" s="97">
        <f t="shared" si="78"/>
        <v>8.9629416008608687E-2</v>
      </c>
      <c r="AK76" s="97">
        <f t="shared" si="79"/>
        <v>8.2601258603978725E-2</v>
      </c>
      <c r="AL76" s="2">
        <f>'Proportional HSE Data'!H70</f>
        <v>0.30188679245283018</v>
      </c>
      <c r="AM76" s="58">
        <f t="shared" si="80"/>
        <v>0.3411105607802612</v>
      </c>
      <c r="AN76" s="58">
        <f t="shared" si="81"/>
        <v>0.32746281433566399</v>
      </c>
      <c r="AO76" s="97">
        <f t="shared" si="82"/>
        <v>0.30369596733074078</v>
      </c>
      <c r="AP76" s="97">
        <f t="shared" si="83"/>
        <v>0.32139008887962817</v>
      </c>
      <c r="AQ76" s="97">
        <f t="shared" si="84"/>
        <v>0.32467073781530309</v>
      </c>
      <c r="AR76" s="2">
        <f>'Proportional HSE Data'!I70</f>
        <v>0.43396226415094341</v>
      </c>
      <c r="AS76" s="58">
        <f t="shared" si="85"/>
        <v>0.23605337129457604</v>
      </c>
      <c r="AT76" s="58">
        <f t="shared" si="86"/>
        <v>0.25139281077407705</v>
      </c>
      <c r="AU76" s="97">
        <f t="shared" si="87"/>
        <v>0.28406479571353377</v>
      </c>
      <c r="AV76" s="97">
        <f t="shared" si="88"/>
        <v>0.36106324214496782</v>
      </c>
      <c r="AW76" s="97">
        <f t="shared" si="89"/>
        <v>0.37183417027232157</v>
      </c>
      <c r="AX76" s="2">
        <f>'Proportional HSE Data'!J70</f>
        <v>0.16981132075471697</v>
      </c>
      <c r="AY76" s="58">
        <f t="shared" si="90"/>
        <v>0.15538771591691355</v>
      </c>
      <c r="AZ76" s="97">
        <f t="shared" si="91"/>
        <v>0.15554433011735497</v>
      </c>
      <c r="BA76" s="97">
        <f t="shared" si="92"/>
        <v>0.1760845990380995</v>
      </c>
      <c r="BB76" s="97">
        <f t="shared" si="93"/>
        <v>0.18148662678491095</v>
      </c>
      <c r="BC76" s="97">
        <f t="shared" si="94"/>
        <v>0.18976363214771957</v>
      </c>
      <c r="BD76" s="2">
        <f>'Proportional HSE Data'!K70</f>
        <v>5.6603773584905662E-2</v>
      </c>
      <c r="BE76" s="58">
        <f t="shared" si="95"/>
        <v>0.1612477457742742</v>
      </c>
      <c r="BF76" s="97">
        <f t="shared" si="96"/>
        <v>9.4097739158562191E-2</v>
      </c>
      <c r="BG76" s="97">
        <f t="shared" si="97"/>
        <v>8.3135750784935389E-2</v>
      </c>
      <c r="BH76" s="97">
        <f t="shared" si="98"/>
        <v>7.5883964333928564E-2</v>
      </c>
      <c r="BI76" s="97">
        <f t="shared" si="99"/>
        <v>8.1414012320969981E-2</v>
      </c>
      <c r="BJ76" s="2">
        <f>'Proportional HSE Data'!L70</f>
        <v>3.7735849056603772E-2</v>
      </c>
      <c r="BK76" s="58">
        <f t="shared" si="100"/>
        <v>0.130448426113385</v>
      </c>
      <c r="BL76" s="97">
        <f t="shared" si="101"/>
        <v>4.1802650969040782E-2</v>
      </c>
      <c r="BM76" s="97">
        <f t="shared" si="102"/>
        <v>3.4208167015590138E-2</v>
      </c>
      <c r="BN76" s="97">
        <f t="shared" si="103"/>
        <v>2.7615922750288152E-2</v>
      </c>
      <c r="BO76" s="97">
        <f t="shared" si="104"/>
        <v>3.1977803849407391E-2</v>
      </c>
    </row>
    <row r="77" spans="1:67">
      <c r="A77" s="58">
        <v>72</v>
      </c>
      <c r="B77" s="58">
        <f t="shared" si="53"/>
        <v>0.28596294893332891</v>
      </c>
      <c r="C77" s="2">
        <f>'Proportional HSE Data'!C71</f>
        <v>0.33962264150943394</v>
      </c>
      <c r="D77" s="58">
        <f t="shared" si="54"/>
        <v>0.89257591914165324</v>
      </c>
      <c r="E77" s="2">
        <f>'Absolute HSE Data'!E77/(SUM('Absolute HSE Data'!$C77:$G77))</f>
        <v>0.29166666666666669</v>
      </c>
      <c r="H77" s="2">
        <f t="shared" si="55"/>
        <v>0.33962264150943394</v>
      </c>
      <c r="I77" s="58">
        <f t="shared" si="56"/>
        <v>0.28689601873604381</v>
      </c>
      <c r="J77" s="58">
        <f t="shared" si="57"/>
        <v>0.28596294893332891</v>
      </c>
      <c r="K77" s="97">
        <f t="shared" si="58"/>
        <v>0.2942601178408753</v>
      </c>
      <c r="L77" s="97">
        <f t="shared" si="59"/>
        <v>0.29720229832353678</v>
      </c>
      <c r="M77" s="97">
        <f t="shared" si="60"/>
        <v>0.32162535995336716</v>
      </c>
      <c r="N77" s="2">
        <f>'Proportional HSE Data'!D71</f>
        <v>0.35849056603773582</v>
      </c>
      <c r="O77" s="58">
        <f t="shared" si="105"/>
        <v>0.21130598217697194</v>
      </c>
      <c r="P77" s="58">
        <f t="shared" si="61"/>
        <v>0.24970202886750154</v>
      </c>
      <c r="Q77" s="97">
        <f t="shared" si="62"/>
        <v>0.2939450961193677</v>
      </c>
      <c r="R77" s="97">
        <f t="shared" si="63"/>
        <v>0.36122334946513651</v>
      </c>
      <c r="S77" s="97">
        <f t="shared" si="64"/>
        <v>0.32312862676690429</v>
      </c>
      <c r="T77" s="2">
        <f>'Proportional HSE Data'!E71</f>
        <v>0.15094339622641509</v>
      </c>
      <c r="U77" s="58">
        <f t="shared" si="65"/>
        <v>0.12189410710805523</v>
      </c>
      <c r="V77" s="58">
        <f t="shared" si="66"/>
        <v>0.15041123717322596</v>
      </c>
      <c r="W77" s="97">
        <f t="shared" si="67"/>
        <v>0.16986614701973468</v>
      </c>
      <c r="X77" s="97">
        <f t="shared" si="68"/>
        <v>0.19744103914181763</v>
      </c>
      <c r="Y77" s="97">
        <f t="shared" si="69"/>
        <v>0.2004569663002983</v>
      </c>
      <c r="Z77" s="2">
        <f>'Proportional HSE Data'!F71</f>
        <v>7.5471698113207544E-2</v>
      </c>
      <c r="AA77" s="58">
        <f t="shared" si="70"/>
        <v>0.1772558512247952</v>
      </c>
      <c r="AB77" s="58">
        <f t="shared" si="71"/>
        <v>0.11114870103697209</v>
      </c>
      <c r="AC77" s="97">
        <f t="shared" si="72"/>
        <v>9.8131845719022087E-2</v>
      </c>
      <c r="AD77" s="97">
        <f t="shared" si="73"/>
        <v>9.3232909540732475E-2</v>
      </c>
      <c r="AE77" s="97">
        <f t="shared" si="74"/>
        <v>0.11127607702951511</v>
      </c>
      <c r="AF77" s="2">
        <f>'Proportional HSE Data'!G71</f>
        <v>7.5471698113207544E-2</v>
      </c>
      <c r="AG77" s="58">
        <f t="shared" si="75"/>
        <v>0.23592252930159718</v>
      </c>
      <c r="AH77" s="58">
        <f t="shared" si="76"/>
        <v>6.604425544749562E-2</v>
      </c>
      <c r="AI77" s="97">
        <f t="shared" si="77"/>
        <v>7.5784099596876611E-2</v>
      </c>
      <c r="AJ77" s="97">
        <f t="shared" si="78"/>
        <v>7.7370895646483639E-2</v>
      </c>
      <c r="AK77" s="97">
        <f t="shared" si="79"/>
        <v>7.0986791268242977E-2</v>
      </c>
      <c r="AL77" s="2">
        <f>'Proportional HSE Data'!H71</f>
        <v>0.44615384615384618</v>
      </c>
      <c r="AM77" s="58">
        <f t="shared" si="80"/>
        <v>0.35399414357303377</v>
      </c>
      <c r="AN77" s="58">
        <f t="shared" si="81"/>
        <v>0.34878830760065377</v>
      </c>
      <c r="AO77" s="97">
        <f t="shared" si="82"/>
        <v>0.32592361307884743</v>
      </c>
      <c r="AP77" s="97">
        <f t="shared" si="83"/>
        <v>0.34692490188283387</v>
      </c>
      <c r="AQ77" s="97">
        <f t="shared" si="84"/>
        <v>0.3469535051066831</v>
      </c>
      <c r="AR77" s="2">
        <f>'Proportional HSE Data'!I71</f>
        <v>0.30769230769230771</v>
      </c>
      <c r="AS77" s="58">
        <f t="shared" si="85"/>
        <v>0.23615220762116382</v>
      </c>
      <c r="AT77" s="58">
        <f t="shared" si="86"/>
        <v>0.25789565401149206</v>
      </c>
      <c r="AU77" s="97">
        <f t="shared" si="87"/>
        <v>0.28822040978388647</v>
      </c>
      <c r="AV77" s="97">
        <f t="shared" si="88"/>
        <v>0.37006825748228545</v>
      </c>
      <c r="AW77" s="97">
        <f t="shared" si="89"/>
        <v>0.37994741285918143</v>
      </c>
      <c r="AX77" s="2">
        <f>'Proportional HSE Data'!J71</f>
        <v>0.13846153846153847</v>
      </c>
      <c r="AY77" s="58">
        <f t="shared" si="90"/>
        <v>0.15301190632715289</v>
      </c>
      <c r="AZ77" s="97">
        <f t="shared" si="91"/>
        <v>0.15319307281261876</v>
      </c>
      <c r="BA77" s="97">
        <f t="shared" si="92"/>
        <v>0.16796731751578967</v>
      </c>
      <c r="BB77" s="97">
        <f t="shared" si="93"/>
        <v>0.17293173553103067</v>
      </c>
      <c r="BC77" s="97">
        <f t="shared" si="94"/>
        <v>0.18092388405219065</v>
      </c>
      <c r="BD77" s="2">
        <f>'Proportional HSE Data'!K71</f>
        <v>6.1538461538461542E-2</v>
      </c>
      <c r="BE77" s="58">
        <f t="shared" si="95"/>
        <v>0.15967961880338519</v>
      </c>
      <c r="BF77" s="97">
        <f t="shared" si="96"/>
        <v>8.6518077959031534E-2</v>
      </c>
      <c r="BG77" s="97">
        <f t="shared" si="97"/>
        <v>7.2857756473087523E-2</v>
      </c>
      <c r="BH77" s="97">
        <f t="shared" si="98"/>
        <v>6.7959870493211311E-2</v>
      </c>
      <c r="BI77" s="97">
        <f t="shared" si="99"/>
        <v>7.3353211640424576E-2</v>
      </c>
      <c r="BJ77" s="2">
        <f>'Proportional HSE Data'!L71</f>
        <v>4.6153846153846156E-2</v>
      </c>
      <c r="BK77" s="58">
        <f t="shared" si="100"/>
        <v>0.12943671294120745</v>
      </c>
      <c r="BL77" s="97">
        <f t="shared" si="101"/>
        <v>3.6197086324323231E-2</v>
      </c>
      <c r="BM77" s="97">
        <f t="shared" si="102"/>
        <v>2.8416970801080695E-2</v>
      </c>
      <c r="BN77" s="97">
        <f t="shared" si="103"/>
        <v>2.0943283000508326E-2</v>
      </c>
      <c r="BO77" s="97">
        <f t="shared" si="104"/>
        <v>2.4872472646456728E-2</v>
      </c>
    </row>
    <row r="78" spans="1:67">
      <c r="A78" s="58">
        <v>73</v>
      </c>
      <c r="B78" s="58">
        <f t="shared" si="53"/>
        <v>0.30503607276165445</v>
      </c>
      <c r="C78" s="2">
        <f>'Proportional HSE Data'!C72</f>
        <v>0.38181818181818183</v>
      </c>
      <c r="D78" s="58">
        <f t="shared" si="54"/>
        <v>0.91100631362009798</v>
      </c>
      <c r="E78" s="2">
        <f>'Absolute HSE Data'!E78/(SUM('Absolute HSE Data'!$C78:$G78))</f>
        <v>0.21212121212121213</v>
      </c>
      <c r="H78" s="2">
        <f t="shared" si="55"/>
        <v>0.38181818181818183</v>
      </c>
      <c r="I78" s="58">
        <f t="shared" si="56"/>
        <v>0.29843317850464152</v>
      </c>
      <c r="J78" s="58">
        <f t="shared" si="57"/>
        <v>0.30503607276165445</v>
      </c>
      <c r="K78" s="97">
        <f t="shared" si="58"/>
        <v>0.31292517444380413</v>
      </c>
      <c r="L78" s="97">
        <f t="shared" si="59"/>
        <v>0.31651560816289237</v>
      </c>
      <c r="M78" s="97">
        <f t="shared" si="60"/>
        <v>0.33815474850909572</v>
      </c>
      <c r="N78" s="2">
        <f>'Proportional HSE Data'!D72</f>
        <v>0.29090909090909089</v>
      </c>
      <c r="O78" s="58">
        <f t="shared" si="105"/>
        <v>0.21214913834216173</v>
      </c>
      <c r="P78" s="58">
        <f t="shared" si="61"/>
        <v>0.26294314556972048</v>
      </c>
      <c r="Q78" s="97">
        <f t="shared" si="62"/>
        <v>0.30274266333724553</v>
      </c>
      <c r="R78" s="97">
        <f t="shared" si="63"/>
        <v>0.37429384246883318</v>
      </c>
      <c r="S78" s="97">
        <f t="shared" si="64"/>
        <v>0.32894550939959755</v>
      </c>
      <c r="T78" s="2">
        <f>'Proportional HSE Data'!E72</f>
        <v>0.16363636363636364</v>
      </c>
      <c r="U78" s="58">
        <f t="shared" si="65"/>
        <v>0.12017185028007266</v>
      </c>
      <c r="V78" s="58">
        <f t="shared" si="66"/>
        <v>0.15365262647775527</v>
      </c>
      <c r="W78" s="97">
        <f t="shared" si="67"/>
        <v>0.16976878658287908</v>
      </c>
      <c r="X78" s="97">
        <f t="shared" si="68"/>
        <v>0.19571415700181399</v>
      </c>
      <c r="Y78" s="97">
        <f t="shared" si="69"/>
        <v>0.19793620064727202</v>
      </c>
      <c r="Z78" s="2">
        <f>'Proportional HSE Data'!F72</f>
        <v>9.0909090909090912E-2</v>
      </c>
      <c r="AA78" s="58">
        <f t="shared" si="70"/>
        <v>0.17587753680634546</v>
      </c>
      <c r="AB78" s="58">
        <f t="shared" si="71"/>
        <v>0.10375714458773316</v>
      </c>
      <c r="AC78" s="97">
        <f t="shared" si="72"/>
        <v>8.7430919270709909E-2</v>
      </c>
      <c r="AD78" s="97">
        <f t="shared" si="73"/>
        <v>8.424600727458921E-2</v>
      </c>
      <c r="AE78" s="97">
        <f t="shared" si="74"/>
        <v>0.10119891296468671</v>
      </c>
      <c r="AF78" s="2">
        <f>'Proportional HSE Data'!G72</f>
        <v>7.2727272727272724E-2</v>
      </c>
      <c r="AG78" s="58">
        <f t="shared" si="75"/>
        <v>0.23451490452250504</v>
      </c>
      <c r="AH78" s="58">
        <f t="shared" si="76"/>
        <v>5.6267205475253483E-2</v>
      </c>
      <c r="AI78" s="97">
        <f t="shared" si="77"/>
        <v>6.7026639692360376E-2</v>
      </c>
      <c r="AJ78" s="97">
        <f t="shared" si="78"/>
        <v>6.6120949406573828E-2</v>
      </c>
      <c r="AK78" s="97">
        <f t="shared" si="79"/>
        <v>6.0439127819770407E-2</v>
      </c>
      <c r="AL78" s="2">
        <f>'Proportional HSE Data'!H72</f>
        <v>0.41666666666666669</v>
      </c>
      <c r="AM78" s="58">
        <f t="shared" si="80"/>
        <v>0.36709322535916605</v>
      </c>
      <c r="AN78" s="58">
        <f t="shared" si="81"/>
        <v>0.371197932032169</v>
      </c>
      <c r="AO78" s="97">
        <f t="shared" si="82"/>
        <v>0.34985448413016967</v>
      </c>
      <c r="AP78" s="97">
        <f t="shared" si="83"/>
        <v>0.37377147901323926</v>
      </c>
      <c r="AQ78" s="97">
        <f t="shared" si="84"/>
        <v>0.37013050296438504</v>
      </c>
      <c r="AR78" s="2">
        <f>'Proportional HSE Data'!I72</f>
        <v>0.33333333333333331</v>
      </c>
      <c r="AS78" s="58">
        <f t="shared" si="85"/>
        <v>0.2362510725330943</v>
      </c>
      <c r="AT78" s="58">
        <f t="shared" si="86"/>
        <v>0.26475702582131744</v>
      </c>
      <c r="AU78" s="97">
        <f t="shared" si="87"/>
        <v>0.29214953218921458</v>
      </c>
      <c r="AV78" s="97">
        <f t="shared" si="88"/>
        <v>0.37700497489533608</v>
      </c>
      <c r="AW78" s="97">
        <f t="shared" si="89"/>
        <v>0.38605481719071177</v>
      </c>
      <c r="AX78" s="2">
        <f>'Proportional HSE Data'!J72</f>
        <v>0.2</v>
      </c>
      <c r="AY78" s="58">
        <f t="shared" si="90"/>
        <v>0.15066594197744596</v>
      </c>
      <c r="AZ78" s="97">
        <f t="shared" si="91"/>
        <v>0.15087191228897315</v>
      </c>
      <c r="BA78" s="97">
        <f t="shared" si="92"/>
        <v>0.15951232458221998</v>
      </c>
      <c r="BB78" s="97">
        <f t="shared" si="93"/>
        <v>0.16389438066546885</v>
      </c>
      <c r="BC78" s="97">
        <f t="shared" si="94"/>
        <v>0.17167981385262679</v>
      </c>
      <c r="BD78" s="2">
        <f>'Proportional HSE Data'!K72</f>
        <v>3.3333333333333333E-2</v>
      </c>
      <c r="BE78" s="58">
        <f t="shared" si="95"/>
        <v>0.15812386683100238</v>
      </c>
      <c r="BF78" s="97">
        <f t="shared" si="96"/>
        <v>7.929523406020185E-2</v>
      </c>
      <c r="BG78" s="97">
        <f t="shared" si="97"/>
        <v>6.3324974763246819E-2</v>
      </c>
      <c r="BH78" s="97">
        <f t="shared" si="98"/>
        <v>6.07416668459103E-2</v>
      </c>
      <c r="BI78" s="97">
        <f t="shared" si="99"/>
        <v>6.5921221705977279E-2</v>
      </c>
      <c r="BJ78" s="2">
        <f>'Proportional HSE Data'!L72</f>
        <v>1.6666666666666666E-2</v>
      </c>
      <c r="BK78" s="58">
        <f t="shared" si="100"/>
        <v>0.12843168735051244</v>
      </c>
      <c r="BL78" s="97">
        <f t="shared" si="101"/>
        <v>3.1174453493071453E-2</v>
      </c>
      <c r="BM78" s="97">
        <f t="shared" si="102"/>
        <v>2.3394895977043431E-2</v>
      </c>
      <c r="BN78" s="97">
        <f t="shared" si="103"/>
        <v>1.5514758880491876E-2</v>
      </c>
      <c r="BO78" s="97">
        <f t="shared" si="104"/>
        <v>1.8985937076645441E-2</v>
      </c>
    </row>
    <row r="79" spans="1:67">
      <c r="A79" s="58">
        <v>74</v>
      </c>
      <c r="B79" s="58">
        <f t="shared" si="53"/>
        <v>0.32518041988955132</v>
      </c>
      <c r="C79" s="2">
        <f>'Proportional HSE Data'!C73</f>
        <v>0.26829268292682928</v>
      </c>
      <c r="D79" s="58">
        <f t="shared" si="54"/>
        <v>0.92643152972696352</v>
      </c>
      <c r="E79" s="2">
        <f>'Absolute HSE Data'!E79/(SUM('Absolute HSE Data'!$C79:$G79))</f>
        <v>7.407407407407407E-2</v>
      </c>
      <c r="H79" s="2">
        <f t="shared" si="55"/>
        <v>0.26829268292682928</v>
      </c>
      <c r="I79" s="58">
        <f t="shared" si="56"/>
        <v>0.31023245033700414</v>
      </c>
      <c r="J79" s="58">
        <f t="shared" si="57"/>
        <v>0.32518041988955132</v>
      </c>
      <c r="K79" s="97">
        <f t="shared" si="58"/>
        <v>0.33241667206137587</v>
      </c>
      <c r="L79" s="97">
        <f t="shared" si="59"/>
        <v>0.33655498517633842</v>
      </c>
      <c r="M79" s="97">
        <f t="shared" si="60"/>
        <v>0.35511655305518286</v>
      </c>
      <c r="N79" s="2">
        <f>'Proportional HSE Data'!D73</f>
        <v>0.43902439024390244</v>
      </c>
      <c r="O79" s="58">
        <f t="shared" si="105"/>
        <v>0.21299475029820616</v>
      </c>
      <c r="P79" s="58">
        <f t="shared" si="61"/>
        <v>0.27708180132407634</v>
      </c>
      <c r="Q79" s="97">
        <f t="shared" si="62"/>
        <v>0.31120972337958669</v>
      </c>
      <c r="R79" s="97">
        <f t="shared" si="63"/>
        <v>0.38567382913431614</v>
      </c>
      <c r="S79" s="97">
        <f t="shared" si="64"/>
        <v>0.33314051851262422</v>
      </c>
      <c r="T79" s="2">
        <f>'Proportional HSE Data'!E73</f>
        <v>0.17073170731707318</v>
      </c>
      <c r="U79" s="58">
        <f t="shared" si="65"/>
        <v>0.11847064438450496</v>
      </c>
      <c r="V79" s="58">
        <f t="shared" si="66"/>
        <v>0.15712941021272428</v>
      </c>
      <c r="W79" s="97">
        <f t="shared" si="67"/>
        <v>0.16938206793297858</v>
      </c>
      <c r="X79" s="97">
        <f t="shared" si="68"/>
        <v>0.19257455892029374</v>
      </c>
      <c r="Y79" s="97">
        <f t="shared" si="69"/>
        <v>0.19431278004356048</v>
      </c>
      <c r="Z79" s="2">
        <f>'Proportional HSE Data'!F73</f>
        <v>4.878048780487805E-2</v>
      </c>
      <c r="AA79" s="58">
        <f t="shared" si="70"/>
        <v>0.1745076667079431</v>
      </c>
      <c r="AB79" s="58">
        <f t="shared" si="71"/>
        <v>9.6613639346370697E-2</v>
      </c>
      <c r="AC79" s="97">
        <f t="shared" si="72"/>
        <v>7.7322256172570367E-2</v>
      </c>
      <c r="AD79" s="97">
        <f t="shared" si="73"/>
        <v>7.5849006758054852E-2</v>
      </c>
      <c r="AE79" s="97">
        <f t="shared" si="74"/>
        <v>9.1296983454249789E-2</v>
      </c>
      <c r="AF79" s="2">
        <f>'Proportional HSE Data'!G73</f>
        <v>7.3170731707317069E-2</v>
      </c>
      <c r="AG79" s="58">
        <f t="shared" si="75"/>
        <v>0.23311311597293566</v>
      </c>
      <c r="AH79" s="58">
        <f t="shared" si="76"/>
        <v>4.7626625223679081E-2</v>
      </c>
      <c r="AI79" s="97">
        <f t="shared" si="77"/>
        <v>5.910864971328432E-2</v>
      </c>
      <c r="AJ79" s="97">
        <f t="shared" si="78"/>
        <v>5.5914981628790147E-2</v>
      </c>
      <c r="AK79" s="97">
        <f t="shared" si="79"/>
        <v>5.0966725708825475E-2</v>
      </c>
      <c r="AL79" s="2">
        <f>'Proportional HSE Data'!H73</f>
        <v>0.33333333333333331</v>
      </c>
      <c r="AM79" s="58">
        <f t="shared" si="80"/>
        <v>0.38039160404826661</v>
      </c>
      <c r="AN79" s="58">
        <f t="shared" si="81"/>
        <v>0.3946476365509774</v>
      </c>
      <c r="AO79" s="97">
        <f t="shared" si="82"/>
        <v>0.37550503199383689</v>
      </c>
      <c r="AP79" s="97">
        <f t="shared" si="83"/>
        <v>0.40175737631082031</v>
      </c>
      <c r="AQ79" s="97">
        <f t="shared" si="84"/>
        <v>0.39413022825820965</v>
      </c>
      <c r="AR79" s="2">
        <f>'Proportional HSE Data'!I73</f>
        <v>0.44444444444444442</v>
      </c>
      <c r="AS79" s="58">
        <f t="shared" si="85"/>
        <v>0.23634996602791908</v>
      </c>
      <c r="AT79" s="58">
        <f t="shared" si="86"/>
        <v>0.27198815522079584</v>
      </c>
      <c r="AU79" s="97">
        <f t="shared" si="87"/>
        <v>0.29582492532871868</v>
      </c>
      <c r="AV79" s="97">
        <f t="shared" si="88"/>
        <v>0.38155562649511932</v>
      </c>
      <c r="AW79" s="97">
        <f t="shared" si="89"/>
        <v>0.38990673644241897</v>
      </c>
      <c r="AX79" s="2">
        <f>'Proportional HSE Data'!J73</f>
        <v>0.14814814814814814</v>
      </c>
      <c r="AY79" s="58">
        <f t="shared" si="90"/>
        <v>0.14834964593492928</v>
      </c>
      <c r="AZ79" s="97">
        <f t="shared" si="91"/>
        <v>0.14858064392105905</v>
      </c>
      <c r="BA79" s="97">
        <f t="shared" si="92"/>
        <v>0.1507735159403624</v>
      </c>
      <c r="BB79" s="97">
        <f t="shared" si="93"/>
        <v>0.15443730707344311</v>
      </c>
      <c r="BC79" s="97">
        <f t="shared" si="94"/>
        <v>0.1621075211706777</v>
      </c>
      <c r="BD79" s="2">
        <f>'Proportional HSE Data'!K73</f>
        <v>7.407407407407407E-2</v>
      </c>
      <c r="BE79" s="58">
        <f t="shared" si="95"/>
        <v>0.15658044810142013</v>
      </c>
      <c r="BF79" s="97">
        <f t="shared" si="96"/>
        <v>7.2443215184090609E-2</v>
      </c>
      <c r="BG79" s="97">
        <f t="shared" si="97"/>
        <v>5.457752103263757E-2</v>
      </c>
      <c r="BH79" s="97">
        <f t="shared" si="98"/>
        <v>5.4205246519720141E-2</v>
      </c>
      <c r="BI79" s="97">
        <f t="shared" si="99"/>
        <v>5.9103562097044322E-2</v>
      </c>
      <c r="BJ79" s="2">
        <f>'Proportional HSE Data'!L73</f>
        <v>0</v>
      </c>
      <c r="BK79" s="58">
        <f t="shared" si="100"/>
        <v>0.12743332309350794</v>
      </c>
      <c r="BL79" s="97">
        <f t="shared" si="101"/>
        <v>2.6705265338108748E-2</v>
      </c>
      <c r="BM79" s="97">
        <f t="shared" si="102"/>
        <v>1.9087203995401422E-2</v>
      </c>
      <c r="BN79" s="97">
        <f t="shared" si="103"/>
        <v>1.1215509547007485E-2</v>
      </c>
      <c r="BO79" s="97">
        <f t="shared" si="104"/>
        <v>1.4216563437469161E-2</v>
      </c>
    </row>
    <row r="80" spans="1:67">
      <c r="A80" s="58">
        <v>75</v>
      </c>
      <c r="B80" s="58">
        <f t="shared" si="53"/>
        <v>0.34638253672043118</v>
      </c>
      <c r="C80" s="2">
        <f>'Proportional HSE Data'!C74</f>
        <v>0.30952380952380953</v>
      </c>
      <c r="D80" s="58">
        <f t="shared" si="54"/>
        <v>0.93923448926573194</v>
      </c>
      <c r="E80" s="2">
        <f>'Absolute HSE Data'!E80/(SUM('Absolute HSE Data'!$C80:$G80))</f>
        <v>0.3125</v>
      </c>
      <c r="H80" s="2">
        <f t="shared" si="55"/>
        <v>0.30952380952380953</v>
      </c>
      <c r="I80" s="58">
        <f t="shared" si="56"/>
        <v>0.32228392939243261</v>
      </c>
      <c r="J80" s="58">
        <f t="shared" si="57"/>
        <v>0.34638253672043118</v>
      </c>
      <c r="K80" s="97">
        <f t="shared" si="58"/>
        <v>0.35269715268448182</v>
      </c>
      <c r="L80" s="97">
        <f t="shared" si="59"/>
        <v>0.35724435230351498</v>
      </c>
      <c r="M80" s="97">
        <f t="shared" si="60"/>
        <v>0.37260133542858492</v>
      </c>
      <c r="N80" s="2">
        <f>'Proportional HSE Data'!D74</f>
        <v>0.38095238095238093</v>
      </c>
      <c r="O80" s="58">
        <f t="shared" si="105"/>
        <v>0.21384281795205179</v>
      </c>
      <c r="P80" s="58">
        <f t="shared" si="61"/>
        <v>0.29214884975567879</v>
      </c>
      <c r="Q80" s="97">
        <f t="shared" si="62"/>
        <v>0.3192844774005214</v>
      </c>
      <c r="R80" s="97">
        <f t="shared" si="63"/>
        <v>0.3950771899003423</v>
      </c>
      <c r="S80" s="97">
        <f t="shared" si="64"/>
        <v>0.33563509750318316</v>
      </c>
      <c r="T80" s="2">
        <f>'Proportional HSE Data'!E74</f>
        <v>0.21428571428571427</v>
      </c>
      <c r="U80" s="58">
        <f t="shared" si="65"/>
        <v>0.116790324678937</v>
      </c>
      <c r="V80" s="58">
        <f t="shared" si="66"/>
        <v>0.1608517980497709</v>
      </c>
      <c r="W80" s="97">
        <f t="shared" si="67"/>
        <v>0.16869082160888485</v>
      </c>
      <c r="X80" s="97">
        <f t="shared" si="68"/>
        <v>0.18794791585781292</v>
      </c>
      <c r="Y80" s="97">
        <f t="shared" si="69"/>
        <v>0.1895869957283117</v>
      </c>
      <c r="Z80" s="2">
        <f>'Proportional HSE Data'!F74</f>
        <v>7.1428571428571425E-2</v>
      </c>
      <c r="AA80" s="58">
        <f t="shared" si="70"/>
        <v>0.17314622455627271</v>
      </c>
      <c r="AB80" s="58">
        <f t="shared" si="71"/>
        <v>8.973482711296786E-2</v>
      </c>
      <c r="AC80" s="97">
        <f t="shared" si="72"/>
        <v>6.7865646274924002E-2</v>
      </c>
      <c r="AD80" s="97">
        <f t="shared" si="73"/>
        <v>6.8053159046710721E-2</v>
      </c>
      <c r="AE80" s="97">
        <f t="shared" si="74"/>
        <v>8.1635826443983955E-2</v>
      </c>
      <c r="AF80" s="2">
        <f>'Proportional HSE Data'!G74</f>
        <v>2.3809523809523808E-2</v>
      </c>
      <c r="AG80" s="58">
        <f t="shared" si="75"/>
        <v>0.23171717007915016</v>
      </c>
      <c r="AH80" s="58">
        <f t="shared" si="76"/>
        <v>4.0055633727814483E-2</v>
      </c>
      <c r="AI80" s="97">
        <f t="shared" si="77"/>
        <v>5.1983551579245814E-2</v>
      </c>
      <c r="AJ80" s="97">
        <f t="shared" si="78"/>
        <v>4.6766812268078425E-2</v>
      </c>
      <c r="AK80" s="97">
        <f t="shared" si="79"/>
        <v>4.2556554004909035E-2</v>
      </c>
      <c r="AL80" s="2">
        <f>'Proportional HSE Data'!H74</f>
        <v>0.32608695652173914</v>
      </c>
      <c r="AM80" s="58">
        <f t="shared" si="80"/>
        <v>0.39387192872955584</v>
      </c>
      <c r="AN80" s="58">
        <f t="shared" si="81"/>
        <v>0.41907335895085868</v>
      </c>
      <c r="AO80" s="97">
        <f t="shared" si="82"/>
        <v>0.40285710955997395</v>
      </c>
      <c r="AP80" s="97">
        <f t="shared" si="83"/>
        <v>0.43066751013186999</v>
      </c>
      <c r="AQ80" s="97">
        <f t="shared" si="84"/>
        <v>0.41887219069563969</v>
      </c>
      <c r="AR80" s="2">
        <f>'Proportional HSE Data'!I74</f>
        <v>0.39130434782608697</v>
      </c>
      <c r="AS80" s="58">
        <f t="shared" si="85"/>
        <v>0.23644888810318002</v>
      </c>
      <c r="AT80" s="58">
        <f t="shared" si="86"/>
        <v>0.27960018187411051</v>
      </c>
      <c r="AU80" s="97">
        <f t="shared" si="87"/>
        <v>0.29921933143651802</v>
      </c>
      <c r="AV80" s="97">
        <f t="shared" si="88"/>
        <v>0.38340873159789224</v>
      </c>
      <c r="AW80" s="97">
        <f t="shared" si="89"/>
        <v>0.39126406602822267</v>
      </c>
      <c r="AX80" s="2">
        <f>'Proportional HSE Data'!J74</f>
        <v>0.19565217391304349</v>
      </c>
      <c r="AY80" s="58">
        <f t="shared" si="90"/>
        <v>0.14606283599322353</v>
      </c>
      <c r="AZ80" s="97">
        <f t="shared" si="91"/>
        <v>0.14631905845567295</v>
      </c>
      <c r="BA80" s="97">
        <f t="shared" si="92"/>
        <v>0.1418111788772719</v>
      </c>
      <c r="BB80" s="97">
        <f t="shared" si="93"/>
        <v>0.14463471557323912</v>
      </c>
      <c r="BC80" s="97">
        <f t="shared" si="94"/>
        <v>0.15229039595064317</v>
      </c>
      <c r="BD80" s="2">
        <f>'Proportional HSE Data'!K74</f>
        <v>8.6956521739130432E-2</v>
      </c>
      <c r="BE80" s="58">
        <f t="shared" si="95"/>
        <v>0.15504931986048248</v>
      </c>
      <c r="BF80" s="97">
        <f t="shared" si="96"/>
        <v>6.5971815558954705E-2</v>
      </c>
      <c r="BG80" s="97">
        <f t="shared" si="97"/>
        <v>4.6636756172796917E-2</v>
      </c>
      <c r="BH80" s="97">
        <f t="shared" si="98"/>
        <v>4.8318708532104827E-2</v>
      </c>
      <c r="BI80" s="97">
        <f t="shared" si="99"/>
        <v>5.2878875597536457E-2</v>
      </c>
      <c r="BJ80" s="2">
        <f>'Proportional HSE Data'!L74</f>
        <v>0</v>
      </c>
      <c r="BK80" s="58">
        <f t="shared" si="100"/>
        <v>0.1264415937392947</v>
      </c>
      <c r="BL80" s="97">
        <f t="shared" si="101"/>
        <v>2.2755500048910901E-2</v>
      </c>
      <c r="BM80" s="97">
        <f t="shared" si="102"/>
        <v>1.5432124448556319E-2</v>
      </c>
      <c r="BN80" s="97">
        <f t="shared" si="103"/>
        <v>7.9035151445348388E-3</v>
      </c>
      <c r="BO80" s="97">
        <f t="shared" si="104"/>
        <v>1.0438189697427701E-2</v>
      </c>
    </row>
    <row r="81" spans="1:67">
      <c r="A81" s="58">
        <v>76</v>
      </c>
      <c r="B81" s="58">
        <f t="shared" si="53"/>
        <v>0.36861343604475627</v>
      </c>
      <c r="C81" s="2">
        <f>'Proportional HSE Data'!C75</f>
        <v>0.375</v>
      </c>
      <c r="D81" s="58">
        <f t="shared" si="54"/>
        <v>0.94978948984586231</v>
      </c>
      <c r="E81" s="2">
        <f>'Absolute HSE Data'!E81/(SUM('Absolute HSE Data'!$C81:$G81))</f>
        <v>5.2631578947368418E-2</v>
      </c>
      <c r="H81" s="2">
        <f t="shared" si="55"/>
        <v>0.375</v>
      </c>
      <c r="I81" s="58">
        <f t="shared" si="56"/>
        <v>0.33457648376793125</v>
      </c>
      <c r="J81" s="58">
        <f t="shared" si="57"/>
        <v>0.36861343604475627</v>
      </c>
      <c r="K81" s="97">
        <f t="shared" si="58"/>
        <v>0.37371740236675288</v>
      </c>
      <c r="L81" s="97">
        <f t="shared" si="59"/>
        <v>0.37849411862087473</v>
      </c>
      <c r="M81" s="97">
        <f t="shared" si="60"/>
        <v>0.39072395301557861</v>
      </c>
      <c r="N81" s="2">
        <f>'Proportional HSE Data'!D75</f>
        <v>0.33333333333333331</v>
      </c>
      <c r="O81" s="58">
        <f t="shared" si="105"/>
        <v>0.21469334114724922</v>
      </c>
      <c r="P81" s="58">
        <f t="shared" si="61"/>
        <v>0.30817003878963173</v>
      </c>
      <c r="Q81" s="97">
        <f t="shared" si="62"/>
        <v>0.32690545544867206</v>
      </c>
      <c r="R81" s="97">
        <f t="shared" si="63"/>
        <v>0.40222528742965913</v>
      </c>
      <c r="S81" s="97">
        <f t="shared" si="64"/>
        <v>0.33637455235368779</v>
      </c>
      <c r="T81" s="2">
        <f>'Proportional HSE Data'!E75</f>
        <v>0.14583333333333334</v>
      </c>
      <c r="U81" s="58">
        <f t="shared" si="65"/>
        <v>0.11513072503444272</v>
      </c>
      <c r="V81" s="58">
        <f t="shared" si="66"/>
        <v>0.16483062734995804</v>
      </c>
      <c r="W81" s="97">
        <f t="shared" si="67"/>
        <v>0.16768136509203466</v>
      </c>
      <c r="X81" s="97">
        <f t="shared" si="68"/>
        <v>0.18179225087615775</v>
      </c>
      <c r="Y81" s="97">
        <f t="shared" si="69"/>
        <v>0.18378148355274598</v>
      </c>
      <c r="Z81" s="2">
        <f>'Proportional HSE Data'!F75</f>
        <v>0.125</v>
      </c>
      <c r="AA81" s="58">
        <f t="shared" si="70"/>
        <v>0.17179319342610092</v>
      </c>
      <c r="AB81" s="58">
        <f t="shared" si="71"/>
        <v>8.3134714141723298E-2</v>
      </c>
      <c r="AC81" s="97">
        <f t="shared" si="72"/>
        <v>5.9105802298918701E-2</v>
      </c>
      <c r="AD81" s="97">
        <f t="shared" si="73"/>
        <v>6.0859746136571545E-2</v>
      </c>
      <c r="AE81" s="97">
        <f t="shared" si="74"/>
        <v>7.2286241555640701E-2</v>
      </c>
      <c r="AF81" s="2">
        <f>'Proportional HSE Data'!G75</f>
        <v>2.0833333333333332E-2</v>
      </c>
      <c r="AG81" s="58">
        <f t="shared" si="75"/>
        <v>0.23032707285770951</v>
      </c>
      <c r="AH81" s="58">
        <f t="shared" si="76"/>
        <v>3.3476768967147991E-2</v>
      </c>
      <c r="AI81" s="97">
        <f t="shared" si="77"/>
        <v>4.5600468034711523E-2</v>
      </c>
      <c r="AJ81" s="97">
        <f t="shared" si="78"/>
        <v>3.8668719900952019E-2</v>
      </c>
      <c r="AK81" s="97">
        <f t="shared" si="79"/>
        <v>3.5175877385531802E-2</v>
      </c>
      <c r="AL81" s="2">
        <f>'Proportional HSE Data'!H75</f>
        <v>0.40909090909090912</v>
      </c>
      <c r="AM81" s="58">
        <f t="shared" si="80"/>
        <v>0.40751577610925249</v>
      </c>
      <c r="AN81" s="58">
        <f t="shared" si="81"/>
        <v>0.44438991457401195</v>
      </c>
      <c r="AO81" s="97">
        <f t="shared" si="82"/>
        <v>0.43185057968643659</v>
      </c>
      <c r="AP81" s="97">
        <f t="shared" si="83"/>
        <v>0.4602489609295613</v>
      </c>
      <c r="AQ81" s="97">
        <f t="shared" si="84"/>
        <v>0.44426839041722349</v>
      </c>
      <c r="AR81" s="2">
        <f>'Proportional HSE Data'!I75</f>
        <v>0.34090909090909088</v>
      </c>
      <c r="AS81" s="58">
        <f t="shared" si="85"/>
        <v>0.23654783875640872</v>
      </c>
      <c r="AT81" s="58">
        <f t="shared" si="86"/>
        <v>0.28760404151451813</v>
      </c>
      <c r="AU81" s="97">
        <f t="shared" si="87"/>
        <v>0.30230559120104966</v>
      </c>
      <c r="AV81" s="97">
        <f t="shared" si="88"/>
        <v>0.38226355425107977</v>
      </c>
      <c r="AW81" s="97">
        <f t="shared" si="89"/>
        <v>0.38990120973614983</v>
      </c>
      <c r="AX81" s="2">
        <f>'Proportional HSE Data'!J75</f>
        <v>0.15909090909090909</v>
      </c>
      <c r="AY81" s="58">
        <f t="shared" si="90"/>
        <v>0.14380532489544773</v>
      </c>
      <c r="AZ81" s="97">
        <f t="shared" si="91"/>
        <v>0.1440869422409265</v>
      </c>
      <c r="BA81" s="97">
        <f t="shared" si="92"/>
        <v>0.13269121840512471</v>
      </c>
      <c r="BB81" s="97">
        <f t="shared" si="93"/>
        <v>0.13457150089558173</v>
      </c>
      <c r="BC81" s="97">
        <f t="shared" si="94"/>
        <v>0.14231744465517696</v>
      </c>
      <c r="BD81" s="2">
        <f>'Proportional HSE Data'!K75</f>
        <v>6.8181818181818177E-2</v>
      </c>
      <c r="BE81" s="58">
        <f t="shared" si="95"/>
        <v>0.15353043838018032</v>
      </c>
      <c r="BF81" s="97">
        <f t="shared" si="96"/>
        <v>5.9886731312864684E-2</v>
      </c>
      <c r="BG81" s="97">
        <f t="shared" si="97"/>
        <v>3.9505908033533835E-2</v>
      </c>
      <c r="BH81" s="97">
        <f t="shared" si="98"/>
        <v>4.3044415417216791E-2</v>
      </c>
      <c r="BI81" s="97">
        <f t="shared" si="99"/>
        <v>4.722038415538956E-2</v>
      </c>
      <c r="BJ81" s="2">
        <f>'Proportional HSE Data'!L75</f>
        <v>2.2727272727272728E-2</v>
      </c>
      <c r="BK81" s="58">
        <f t="shared" si="100"/>
        <v>0.12545647267932949</v>
      </c>
      <c r="BL81" s="97">
        <f t="shared" si="101"/>
        <v>1.9287975363897304E-2</v>
      </c>
      <c r="BM81" s="97">
        <f t="shared" si="102"/>
        <v>1.236392410245086E-2</v>
      </c>
      <c r="BN81" s="97">
        <f t="shared" si="103"/>
        <v>5.4236513327108413E-3</v>
      </c>
      <c r="BO81" s="97">
        <f t="shared" si="104"/>
        <v>7.5118979182967642E-3</v>
      </c>
    </row>
    <row r="82" spans="1:67">
      <c r="A82" s="58">
        <v>77</v>
      </c>
      <c r="B82" s="58">
        <f t="shared" si="53"/>
        <v>0.39182696785817483</v>
      </c>
      <c r="C82" s="2">
        <f>'Proportional HSE Data'!C76</f>
        <v>0.31914893617021278</v>
      </c>
      <c r="D82" s="58">
        <f t="shared" si="54"/>
        <v>0.95844495505350091</v>
      </c>
      <c r="E82" s="2">
        <f>'Absolute HSE Data'!E82/(SUM('Absolute HSE Data'!$C82:$G82))</f>
        <v>0.125</v>
      </c>
      <c r="H82" s="2">
        <f t="shared" si="55"/>
        <v>0.31914893617021278</v>
      </c>
      <c r="I82" s="58">
        <f t="shared" si="56"/>
        <v>0.3470977689874219</v>
      </c>
      <c r="J82" s="58">
        <f t="shared" si="57"/>
        <v>0.39182696785817483</v>
      </c>
      <c r="K82" s="97">
        <f t="shared" si="58"/>
        <v>0.39541627323571066</v>
      </c>
      <c r="L82" s="97">
        <f t="shared" si="59"/>
        <v>0.40020234739273219</v>
      </c>
      <c r="M82" s="97">
        <f t="shared" si="60"/>
        <v>0.40962326707814778</v>
      </c>
      <c r="N82" s="2">
        <f>'Proportional HSE Data'!D76</f>
        <v>0.42553191489361702</v>
      </c>
      <c r="O82" s="58">
        <f t="shared" si="105"/>
        <v>0.21554631966359075</v>
      </c>
      <c r="P82" s="58">
        <f t="shared" si="61"/>
        <v>0.32516453277115737</v>
      </c>
      <c r="Q82" s="97">
        <f t="shared" si="62"/>
        <v>0.33401194035836912</v>
      </c>
      <c r="R82" s="97">
        <f t="shared" si="63"/>
        <v>0.40684803345115378</v>
      </c>
      <c r="S82" s="97">
        <f t="shared" si="64"/>
        <v>0.33532906052360534</v>
      </c>
      <c r="T82" s="2">
        <f>'Proportional HSE Data'!E76</f>
        <v>0.1702127659574468</v>
      </c>
      <c r="U82" s="58">
        <f t="shared" si="65"/>
        <v>0.11349167803034986</v>
      </c>
      <c r="V82" s="58">
        <f t="shared" si="66"/>
        <v>0.16907736508525312</v>
      </c>
      <c r="W82" s="97">
        <f t="shared" si="67"/>
        <v>0.16634174156752787</v>
      </c>
      <c r="X82" s="97">
        <f t="shared" si="68"/>
        <v>0.17410579967553827</v>
      </c>
      <c r="Y82" s="97">
        <f t="shared" si="69"/>
        <v>0.17694266292654029</v>
      </c>
      <c r="Z82" s="2">
        <f>'Proportional HSE Data'!F76</f>
        <v>6.3829787234042548E-2</v>
      </c>
      <c r="AA82" s="58">
        <f t="shared" si="70"/>
        <v>0.17044855584944049</v>
      </c>
      <c r="AB82" s="58">
        <f t="shared" si="71"/>
        <v>7.6824624651780749E-2</v>
      </c>
      <c r="AC82" s="97">
        <f t="shared" si="72"/>
        <v>5.1071715255876747E-2</v>
      </c>
      <c r="AD82" s="97">
        <f t="shared" si="73"/>
        <v>5.4261118573684042E-2</v>
      </c>
      <c r="AE82" s="97">
        <f t="shared" si="74"/>
        <v>6.3322337340847884E-2</v>
      </c>
      <c r="AF82" s="2">
        <f>'Proportional HSE Data'!G76</f>
        <v>2.1276595744680851E-2</v>
      </c>
      <c r="AG82" s="58">
        <f t="shared" si="75"/>
        <v>0.22894282991826245</v>
      </c>
      <c r="AH82" s="58">
        <f t="shared" si="76"/>
        <v>2.780587965755275E-2</v>
      </c>
      <c r="AI82" s="97">
        <f t="shared" si="77"/>
        <v>3.9905954322836348E-2</v>
      </c>
      <c r="AJ82" s="97">
        <f t="shared" si="78"/>
        <v>3.1592546415332337E-2</v>
      </c>
      <c r="AK82" s="97">
        <f t="shared" si="79"/>
        <v>2.8774851498035135E-2</v>
      </c>
      <c r="AL82" s="2">
        <f>'Proportional HSE Data'!H76</f>
        <v>0.62222222222222223</v>
      </c>
      <c r="AM82" s="58">
        <f t="shared" si="80"/>
        <v>0.4213037398945253</v>
      </c>
      <c r="AN82" s="58">
        <f t="shared" si="81"/>
        <v>0.47049055949180063</v>
      </c>
      <c r="AO82" s="97">
        <f t="shared" si="82"/>
        <v>0.46237652654479305</v>
      </c>
      <c r="AP82" s="97">
        <f t="shared" si="83"/>
        <v>0.49021875751714028</v>
      </c>
      <c r="AQ82" s="97">
        <f t="shared" si="84"/>
        <v>0.47022486317437151</v>
      </c>
      <c r="AR82" s="2">
        <f>'Proportional HSE Data'!I76</f>
        <v>0.22222222222222221</v>
      </c>
      <c r="AS82" s="58">
        <f t="shared" si="85"/>
        <v>0.23664681798512699</v>
      </c>
      <c r="AT82" s="58">
        <f t="shared" si="86"/>
        <v>0.29601033633316159</v>
      </c>
      <c r="AU82" s="97">
        <f t="shared" si="87"/>
        <v>0.30505676328829368</v>
      </c>
      <c r="AV82" s="97">
        <f t="shared" si="88"/>
        <v>0.37783687790100873</v>
      </c>
      <c r="AW82" s="97">
        <f t="shared" si="89"/>
        <v>0.38561070415150417</v>
      </c>
      <c r="AX82" s="2">
        <f>'Proportional HSE Data'!J76</f>
        <v>8.8888888888888892E-2</v>
      </c>
      <c r="AY82" s="58">
        <f t="shared" si="90"/>
        <v>0.14157692055452778</v>
      </c>
      <c r="AZ82" s="97">
        <f t="shared" si="91"/>
        <v>0.14188407745164525</v>
      </c>
      <c r="BA82" s="97">
        <f t="shared" si="92"/>
        <v>0.12348411533562491</v>
      </c>
      <c r="BB82" s="97">
        <f t="shared" si="93"/>
        <v>0.1243419344652667</v>
      </c>
      <c r="BC82" s="97">
        <f t="shared" si="94"/>
        <v>0.13228127346918009</v>
      </c>
      <c r="BD82" s="2">
        <f>'Proportional HSE Data'!K76</f>
        <v>4.4444444444444446E-2</v>
      </c>
      <c r="BE82" s="58">
        <f t="shared" si="95"/>
        <v>0.15202375898310344</v>
      </c>
      <c r="BF82" s="97">
        <f t="shared" si="96"/>
        <v>5.4189749557547115E-2</v>
      </c>
      <c r="BG82" s="97">
        <f t="shared" si="97"/>
        <v>3.3171469646758461E-2</v>
      </c>
      <c r="BH82" s="97">
        <f t="shared" si="98"/>
        <v>3.8340905731154562E-2</v>
      </c>
      <c r="BI82" s="97">
        <f t="shared" si="99"/>
        <v>4.2097280244149764E-2</v>
      </c>
      <c r="BJ82" s="2">
        <f>'Proportional HSE Data'!L76</f>
        <v>2.2222222222222223E-2</v>
      </c>
      <c r="BK82" s="58">
        <f t="shared" si="100"/>
        <v>0.12447793313283634</v>
      </c>
      <c r="BL82" s="97">
        <f t="shared" si="101"/>
        <v>1.6263620689365335E-2</v>
      </c>
      <c r="BM82" s="97">
        <f t="shared" si="102"/>
        <v>9.8156440441424155E-3</v>
      </c>
      <c r="BN82" s="97">
        <f t="shared" si="103"/>
        <v>3.6204340620289844E-3</v>
      </c>
      <c r="BO82" s="97">
        <f t="shared" si="104"/>
        <v>5.2966104080211162E-3</v>
      </c>
    </row>
    <row r="83" spans="1:67">
      <c r="A83" s="58">
        <v>78</v>
      </c>
      <c r="B83" s="58">
        <f t="shared" si="53"/>
        <v>0.41595853553628126</v>
      </c>
      <c r="C83" s="2">
        <f>'Proportional HSE Data'!C77</f>
        <v>0.29166666666666669</v>
      </c>
      <c r="D83" s="58">
        <f t="shared" si="54"/>
        <v>0.96551377499858537</v>
      </c>
      <c r="E83" s="2">
        <f>'Absolute HSE Data'!E83/(SUM('Absolute HSE Data'!$C83:$G83))</f>
        <v>0.11764705882352941</v>
      </c>
      <c r="H83" s="2">
        <f t="shared" si="55"/>
        <v>0.29166666666666669</v>
      </c>
      <c r="I83" s="58">
        <f t="shared" si="56"/>
        <v>0.35983425424745763</v>
      </c>
      <c r="J83" s="58">
        <f t="shared" si="57"/>
        <v>0.41595853553628126</v>
      </c>
      <c r="K83" s="97">
        <f t="shared" si="58"/>
        <v>0.41772084646134955</v>
      </c>
      <c r="L83" s="97">
        <f t="shared" si="59"/>
        <v>0.42225645346705887</v>
      </c>
      <c r="M83" s="97">
        <f t="shared" si="60"/>
        <v>0.42946071234414934</v>
      </c>
      <c r="N83" s="2">
        <f>'Proportional HSE Data'!D77</f>
        <v>0.375</v>
      </c>
      <c r="O83" s="58">
        <f t="shared" si="105"/>
        <v>0.21640175321675126</v>
      </c>
      <c r="P83" s="58">
        <f t="shared" si="61"/>
        <v>0.34314330853945424</v>
      </c>
      <c r="Q83" s="97">
        <f t="shared" si="62"/>
        <v>0.34054433994814648</v>
      </c>
      <c r="R83" s="97">
        <f t="shared" si="63"/>
        <v>0.40868475403183185</v>
      </c>
      <c r="S83" s="97">
        <f t="shared" si="64"/>
        <v>0.33249474452123828</v>
      </c>
      <c r="T83" s="2">
        <f>'Proportional HSE Data'!E77</f>
        <v>0.29166666666666669</v>
      </c>
      <c r="U83" s="58">
        <f t="shared" si="65"/>
        <v>0.11187301504707155</v>
      </c>
      <c r="V83" s="58">
        <f t="shared" si="66"/>
        <v>0.17360410531632431</v>
      </c>
      <c r="W83" s="97">
        <f t="shared" si="67"/>
        <v>0.16466196497016378</v>
      </c>
      <c r="X83" s="97">
        <f t="shared" si="68"/>
        <v>0.16493483324039548</v>
      </c>
      <c r="Y83" s="97">
        <f t="shared" si="69"/>
        <v>0.16914154295717379</v>
      </c>
      <c r="Z83" s="2">
        <f>'Proportional HSE Data'!F77</f>
        <v>0</v>
      </c>
      <c r="AA83" s="58">
        <f t="shared" si="70"/>
        <v>0.16911229382470039</v>
      </c>
      <c r="AB83" s="58">
        <f t="shared" si="71"/>
        <v>7.0813198093628418E-2</v>
      </c>
      <c r="AC83" s="97">
        <f t="shared" si="72"/>
        <v>4.377669794101708E-2</v>
      </c>
      <c r="AD83" s="97">
        <f t="shared" si="73"/>
        <v>4.824190495051673E-2</v>
      </c>
      <c r="AE83" s="97">
        <f t="shared" si="74"/>
        <v>5.4818851810133989E-2</v>
      </c>
      <c r="AF83" s="2">
        <f>'Proportional HSE Data'!G77</f>
        <v>4.1666666666666664E-2</v>
      </c>
      <c r="AG83" s="58">
        <f t="shared" si="75"/>
        <v>0.22756444646637178</v>
      </c>
      <c r="AH83" s="58">
        <f t="shared" si="76"/>
        <v>2.2955621997905157E-2</v>
      </c>
      <c r="AI83" s="97">
        <f t="shared" si="77"/>
        <v>3.4845506326119276E-2</v>
      </c>
      <c r="AJ83" s="97">
        <f t="shared" si="78"/>
        <v>2.5491771920172903E-2</v>
      </c>
      <c r="AK83" s="97">
        <f t="shared" si="79"/>
        <v>2.3289705938056526E-2</v>
      </c>
      <c r="AL83" s="2">
        <f>'Proportional HSE Data'!H77</f>
        <v>0.57499999999999996</v>
      </c>
      <c r="AM83" s="58">
        <f t="shared" si="80"/>
        <v>0.43521553238290733</v>
      </c>
      <c r="AN83" s="58">
        <f t="shared" si="81"/>
        <v>0.49724737780906891</v>
      </c>
      <c r="AO83" s="97">
        <f t="shared" si="82"/>
        <v>0.49427190061356319</v>
      </c>
      <c r="AP83" s="97">
        <f t="shared" si="83"/>
        <v>0.52027422954797731</v>
      </c>
      <c r="AQ83" s="97">
        <f t="shared" si="84"/>
        <v>0.4966431676358628</v>
      </c>
      <c r="AR83" s="2">
        <f>'Proportional HSE Data'!I77</f>
        <v>0.35</v>
      </c>
      <c r="AS83" s="58">
        <f t="shared" si="85"/>
        <v>0.23674582578684647</v>
      </c>
      <c r="AT83" s="58">
        <f t="shared" si="86"/>
        <v>0.30482918962045674</v>
      </c>
      <c r="AU83" s="97">
        <f t="shared" si="87"/>
        <v>0.30744624513642654</v>
      </c>
      <c r="AV83" s="97">
        <f t="shared" si="88"/>
        <v>0.36987399820249817</v>
      </c>
      <c r="AW83" s="97">
        <f t="shared" si="89"/>
        <v>0.37821068074400371</v>
      </c>
      <c r="AX83" s="2">
        <f>'Proportional HSE Data'!J77</f>
        <v>0.05</v>
      </c>
      <c r="AY83" s="58">
        <f t="shared" si="90"/>
        <v>0.13937742627065788</v>
      </c>
      <c r="AZ83" s="97">
        <f t="shared" si="91"/>
        <v>0.13971024231089885</v>
      </c>
      <c r="BA83" s="97">
        <f t="shared" si="92"/>
        <v>0.11426362322903458</v>
      </c>
      <c r="BB83" s="97">
        <f t="shared" si="93"/>
        <v>0.11404775918473171</v>
      </c>
      <c r="BC83" s="97">
        <f t="shared" si="94"/>
        <v>0.12227579535585534</v>
      </c>
      <c r="BD83" s="2">
        <f>'Proportional HSE Data'!K77</f>
        <v>2.5000000000000001E-2</v>
      </c>
      <c r="BE83" s="58">
        <f t="shared" si="95"/>
        <v>0.15052923606673876</v>
      </c>
      <c r="BF83" s="97">
        <f t="shared" si="96"/>
        <v>4.8879001513377034E-2</v>
      </c>
      <c r="BG83" s="97">
        <f t="shared" si="97"/>
        <v>2.7605230441763013E-2</v>
      </c>
      <c r="BH83" s="97">
        <f t="shared" si="98"/>
        <v>3.4164597559618107E-2</v>
      </c>
      <c r="BI83" s="97">
        <f t="shared" si="99"/>
        <v>3.7476007590431182E-2</v>
      </c>
      <c r="BJ83" s="2">
        <f>'Proportional HSE Data'!L77</f>
        <v>0</v>
      </c>
      <c r="BK83" s="58">
        <f t="shared" si="100"/>
        <v>0.12350594815216551</v>
      </c>
      <c r="BL83" s="97">
        <f t="shared" si="101"/>
        <v>1.3642612292276063E-2</v>
      </c>
      <c r="BM83" s="97">
        <f t="shared" si="102"/>
        <v>7.7214093464842591E-3</v>
      </c>
      <c r="BN83" s="97">
        <f t="shared" si="103"/>
        <v>2.3481972834765454E-3</v>
      </c>
      <c r="BO83" s="97">
        <f t="shared" si="104"/>
        <v>3.657644179130616E-3</v>
      </c>
    </row>
    <row r="84" spans="1:67">
      <c r="A84" s="58">
        <v>79</v>
      </c>
      <c r="B84" s="58">
        <f t="shared" si="53"/>
        <v>0.44092429482244061</v>
      </c>
      <c r="C84" s="2">
        <f>'Proportional HSE Data'!C78</f>
        <v>0.36363636363636365</v>
      </c>
      <c r="D84" s="58">
        <f t="shared" si="54"/>
        <v>0.97126935761550448</v>
      </c>
      <c r="E84" s="2">
        <f>'Absolute HSE Data'!E84/(SUM('Absolute HSE Data'!$C84:$G84))</f>
        <v>0.2</v>
      </c>
      <c r="H84" s="2">
        <f t="shared" si="55"/>
        <v>0.36363636363636365</v>
      </c>
      <c r="I84" s="58">
        <f t="shared" si="56"/>
        <v>0.37277126073077155</v>
      </c>
      <c r="J84" s="58">
        <f t="shared" si="57"/>
        <v>0.44092429482244061</v>
      </c>
      <c r="K84" s="97">
        <f t="shared" si="58"/>
        <v>0.4405469714171778</v>
      </c>
      <c r="L84" s="97">
        <f t="shared" si="59"/>
        <v>0.44453538119641145</v>
      </c>
      <c r="M84" s="97">
        <f t="shared" si="60"/>
        <v>0.45041730187756579</v>
      </c>
      <c r="N84" s="2">
        <f>'Proportional HSE Data'!D78</f>
        <v>0.36363636363636365</v>
      </c>
      <c r="O84" s="58">
        <f t="shared" si="105"/>
        <v>0.21725964145792978</v>
      </c>
      <c r="P84" s="58">
        <f t="shared" si="61"/>
        <v>0.36210746414700901</v>
      </c>
      <c r="Q84" s="97">
        <f t="shared" si="62"/>
        <v>0.34644450546396799</v>
      </c>
      <c r="R84" s="97">
        <f t="shared" si="63"/>
        <v>0.40748586120986913</v>
      </c>
      <c r="S84" s="97">
        <f t="shared" si="64"/>
        <v>0.3278948436040281</v>
      </c>
      <c r="T84" s="2">
        <f>'Proportional HSE Data'!E78</f>
        <v>0.21212121212121213</v>
      </c>
      <c r="U84" s="58">
        <f t="shared" si="65"/>
        <v>0.11027456635699562</v>
      </c>
      <c r="V84" s="58">
        <f t="shared" si="66"/>
        <v>0.17842356120816982</v>
      </c>
      <c r="W84" s="97">
        <f t="shared" si="67"/>
        <v>0.16263426876673315</v>
      </c>
      <c r="X84" s="97">
        <f t="shared" si="68"/>
        <v>0.15438066195177211</v>
      </c>
      <c r="Y84" s="97">
        <f t="shared" si="69"/>
        <v>0.16047368711839138</v>
      </c>
      <c r="Z84" s="2">
        <f>'Proportional HSE Data'!F78</f>
        <v>3.0303030303030304E-2</v>
      </c>
      <c r="AA84" s="58">
        <f t="shared" si="70"/>
        <v>0.16778438882581884</v>
      </c>
      <c r="AB84" s="58">
        <f t="shared" si="71"/>
        <v>6.5106428689785958E-2</v>
      </c>
      <c r="AC84" s="97">
        <f t="shared" si="72"/>
        <v>3.7219085572077489E-2</v>
      </c>
      <c r="AD84" s="97">
        <f t="shared" si="73"/>
        <v>4.2780317830961909E-2</v>
      </c>
      <c r="AE84" s="97">
        <f t="shared" si="74"/>
        <v>4.684782896599228E-2</v>
      </c>
      <c r="AF84" s="2">
        <f>'Proportional HSE Data'!G78</f>
        <v>3.0303030303030304E-2</v>
      </c>
      <c r="AG84" s="58">
        <f t="shared" si="75"/>
        <v>0.22619192730637772</v>
      </c>
      <c r="AH84" s="58">
        <f t="shared" si="76"/>
        <v>1.8838448722875673E-2</v>
      </c>
      <c r="AI84" s="97">
        <f t="shared" si="77"/>
        <v>3.0364828721124573E-2</v>
      </c>
      <c r="AJ84" s="97">
        <f t="shared" si="78"/>
        <v>2.0304386430390762E-2</v>
      </c>
      <c r="AK84" s="97">
        <f t="shared" si="79"/>
        <v>1.8646263037649793E-2</v>
      </c>
      <c r="AL84" s="2">
        <f>'Proportional HSE Data'!H78</f>
        <v>0.44736842105263158</v>
      </c>
      <c r="AM84" s="58">
        <f t="shared" si="80"/>
        <v>0.44923009726415541</v>
      </c>
      <c r="AN84" s="58">
        <f t="shared" si="81"/>
        <v>0.52451260817652634</v>
      </c>
      <c r="AO84" s="97">
        <f t="shared" si="82"/>
        <v>0.52731654830494767</v>
      </c>
      <c r="AP84" s="97">
        <f t="shared" si="83"/>
        <v>0.55010515124279435</v>
      </c>
      <c r="AQ84" s="97">
        <f t="shared" si="84"/>
        <v>0.52342169183328269</v>
      </c>
      <c r="AR84" s="2">
        <f>'Proportional HSE Data'!I78</f>
        <v>0.34210526315789475</v>
      </c>
      <c r="AS84" s="58">
        <f t="shared" si="85"/>
        <v>0.23684486215906875</v>
      </c>
      <c r="AT84" s="58">
        <f t="shared" si="86"/>
        <v>0.31407008416931087</v>
      </c>
      <c r="AU84" s="97">
        <f t="shared" si="87"/>
        <v>0.30944789586399868</v>
      </c>
      <c r="AV84" s="97">
        <f t="shared" si="88"/>
        <v>0.35816618096302089</v>
      </c>
      <c r="AW84" s="97">
        <f t="shared" si="89"/>
        <v>0.3675564409220039</v>
      </c>
      <c r="AX84" s="2">
        <f>'Proportional HSE Data'!J78</f>
        <v>0.21052631578947367</v>
      </c>
      <c r="AY84" s="58">
        <f t="shared" si="90"/>
        <v>0.13720664094578344</v>
      </c>
      <c r="AZ84" s="97">
        <f t="shared" si="91"/>
        <v>0.13756521130756816</v>
      </c>
      <c r="BA84" s="97">
        <f t="shared" si="92"/>
        <v>0.10510522973355366</v>
      </c>
      <c r="BB84" s="97">
        <f t="shared" si="93"/>
        <v>0.10379570616940162</v>
      </c>
      <c r="BC84" s="97">
        <f t="shared" si="94"/>
        <v>0.11239375797616298</v>
      </c>
      <c r="BD84" s="2">
        <f>'Proportional HSE Data'!K78</f>
        <v>0</v>
      </c>
      <c r="BE84" s="58">
        <f t="shared" si="95"/>
        <v>0.14904682312760861</v>
      </c>
      <c r="BF84" s="97">
        <f t="shared" si="96"/>
        <v>4.3949268415413502E-2</v>
      </c>
      <c r="BG84" s="97">
        <f t="shared" si="97"/>
        <v>2.2766759486032778E-2</v>
      </c>
      <c r="BH84" s="97">
        <f t="shared" si="98"/>
        <v>3.0471245792814378E-2</v>
      </c>
      <c r="BI84" s="97">
        <f t="shared" si="99"/>
        <v>3.3321400141251206E-2</v>
      </c>
      <c r="BJ84" s="2">
        <f>'Proportional HSE Data'!L78</f>
        <v>0</v>
      </c>
      <c r="BK84" s="58">
        <f t="shared" si="100"/>
        <v>0.12254049062809955</v>
      </c>
      <c r="BL84" s="97">
        <f t="shared" si="101"/>
        <v>1.1385349757451537E-2</v>
      </c>
      <c r="BM84" s="97">
        <f t="shared" si="102"/>
        <v>6.018264518055939E-3</v>
      </c>
      <c r="BN84" s="97">
        <f t="shared" si="103"/>
        <v>1.4780838480834371E-3</v>
      </c>
      <c r="BO84" s="97">
        <f t="shared" si="104"/>
        <v>2.4728101731906027E-3</v>
      </c>
    </row>
    <row r="85" spans="1:67">
      <c r="A85" s="58">
        <v>80</v>
      </c>
      <c r="B85" s="58">
        <f t="shared" si="53"/>
        <v>0.46662096911080109</v>
      </c>
      <c r="C85" s="2">
        <f>'Proportional HSE Data'!C79</f>
        <v>0.55555555555555558</v>
      </c>
      <c r="D85" s="58">
        <f t="shared" si="54"/>
        <v>0.97594559729667463</v>
      </c>
      <c r="E85" s="2">
        <f>'Absolute HSE Data'!E85/(SUM('Absolute HSE Data'!$C85:$G85))</f>
        <v>0</v>
      </c>
      <c r="H85" s="2">
        <f t="shared" si="55"/>
        <v>0.55555555555555558</v>
      </c>
      <c r="I85" s="58">
        <f t="shared" si="56"/>
        <v>0.38589301210981752</v>
      </c>
      <c r="J85" s="58">
        <f t="shared" si="57"/>
        <v>0.46662096911080109</v>
      </c>
      <c r="K85" s="97">
        <f t="shared" si="58"/>
        <v>0.46380019919547627</v>
      </c>
      <c r="L85" s="97">
        <f t="shared" si="59"/>
        <v>0.46691217688340181</v>
      </c>
      <c r="M85" s="97">
        <f t="shared" si="60"/>
        <v>0.47268846169931233</v>
      </c>
      <c r="N85" s="2">
        <f>'Proportional HSE Data'!D79</f>
        <v>0.29629629629629628</v>
      </c>
      <c r="O85" s="58">
        <f t="shared" si="105"/>
        <v>0.21811998397349375</v>
      </c>
      <c r="P85" s="58">
        <f t="shared" si="61"/>
        <v>0.38204649597739071</v>
      </c>
      <c r="Q85" s="97">
        <f t="shared" si="62"/>
        <v>0.3516559987831443</v>
      </c>
      <c r="R85" s="97">
        <f t="shared" si="63"/>
        <v>0.40301668544595942</v>
      </c>
      <c r="S85" s="97">
        <f t="shared" si="64"/>
        <v>0.32158092041355085</v>
      </c>
      <c r="T85" s="2">
        <f>'Proportional HSE Data'!E79</f>
        <v>7.407407407407407E-2</v>
      </c>
      <c r="U85" s="58">
        <f t="shared" si="65"/>
        <v>0.10869616121342492</v>
      </c>
      <c r="V85" s="58">
        <f t="shared" si="66"/>
        <v>0.18354905043363826</v>
      </c>
      <c r="W85" s="97">
        <f t="shared" si="67"/>
        <v>0.16025335521917516</v>
      </c>
      <c r="X85" s="97">
        <f t="shared" si="68"/>
        <v>0.14260470069646514</v>
      </c>
      <c r="Y85" s="97">
        <f t="shared" si="69"/>
        <v>0.15105812814807137</v>
      </c>
      <c r="Z85" s="2">
        <f>'Proportional HSE Data'!F79</f>
        <v>3.7037037037037035E-2</v>
      </c>
      <c r="AA85" s="58">
        <f t="shared" si="70"/>
        <v>0.1664648218113769</v>
      </c>
      <c r="AB85" s="58">
        <f t="shared" si="71"/>
        <v>5.9707744581105719E-2</v>
      </c>
      <c r="AC85" s="97">
        <f t="shared" si="72"/>
        <v>3.1383514823089459E-2</v>
      </c>
      <c r="AD85" s="97">
        <f t="shared" si="73"/>
        <v>3.7849485927754313E-2</v>
      </c>
      <c r="AE85" s="97">
        <f t="shared" si="74"/>
        <v>3.9474835056456346E-2</v>
      </c>
      <c r="AF85" s="2">
        <f>'Proportional HSE Data'!G79</f>
        <v>3.7037037037037035E-2</v>
      </c>
      <c r="AG85" s="58">
        <f t="shared" si="75"/>
        <v>0.22482527684429646</v>
      </c>
      <c r="AH85" s="58">
        <f t="shared" si="76"/>
        <v>1.5369037197514465E-2</v>
      </c>
      <c r="AI85" s="97">
        <f t="shared" si="77"/>
        <v>2.641086251813364E-2</v>
      </c>
      <c r="AJ85" s="97">
        <f t="shared" si="78"/>
        <v>1.5956324668390871E-2</v>
      </c>
      <c r="AK85" s="97">
        <f t="shared" si="79"/>
        <v>1.4763540661263671E-2</v>
      </c>
      <c r="AL85" s="2">
        <f>'Proportional HSE Data'!H79</f>
        <v>0.6</v>
      </c>
      <c r="AM85" s="58">
        <f t="shared" si="80"/>
        <v>0.46332573240247038</v>
      </c>
      <c r="AN85" s="58">
        <f t="shared" si="81"/>
        <v>0.55212097069552923</v>
      </c>
      <c r="AO85" s="97">
        <f t="shared" si="82"/>
        <v>0.56123358395907863</v>
      </c>
      <c r="AP85" s="97">
        <f t="shared" si="83"/>
        <v>0.57940662312957047</v>
      </c>
      <c r="AQ85" s="97">
        <f t="shared" si="84"/>
        <v>0.55045667060870795</v>
      </c>
      <c r="AR85" s="2">
        <f>'Proportional HSE Data'!I79</f>
        <v>0.35</v>
      </c>
      <c r="AS85" s="58">
        <f t="shared" si="85"/>
        <v>0.23694392709928569</v>
      </c>
      <c r="AT85" s="58">
        <f t="shared" si="86"/>
        <v>0.32374168424412797</v>
      </c>
      <c r="AU85" s="97">
        <f t="shared" si="87"/>
        <v>0.31103616262761785</v>
      </c>
      <c r="AV85" s="97">
        <f t="shared" si="88"/>
        <v>0.34257681914433369</v>
      </c>
      <c r="AW85" s="97">
        <f t="shared" si="89"/>
        <v>0.35355729946068265</v>
      </c>
      <c r="AX85" s="2">
        <f>'Proportional HSE Data'!J79</f>
        <v>0.05</v>
      </c>
      <c r="AY85" s="58">
        <f t="shared" si="90"/>
        <v>0.13506435929498309</v>
      </c>
      <c r="AZ85" s="97">
        <f t="shared" si="91"/>
        <v>0.13544875540986195</v>
      </c>
      <c r="BA85" s="97">
        <f t="shared" si="92"/>
        <v>9.6084427906296441E-2</v>
      </c>
      <c r="BB85" s="97">
        <f t="shared" si="93"/>
        <v>9.3694496274206202E-2</v>
      </c>
      <c r="BC85" s="97">
        <f t="shared" si="94"/>
        <v>0.10272421448812154</v>
      </c>
      <c r="BD85" s="2">
        <f>'Proportional HSE Data'!K79</f>
        <v>0</v>
      </c>
      <c r="BE85" s="58">
        <f t="shared" si="95"/>
        <v>0.14757647278524044</v>
      </c>
      <c r="BF85" s="97">
        <f t="shared" si="96"/>
        <v>3.9392327975126581E-2</v>
      </c>
      <c r="BG85" s="97">
        <f t="shared" si="97"/>
        <v>1.8606144263612311E-2</v>
      </c>
      <c r="BH85" s="97">
        <f t="shared" si="98"/>
        <v>2.7217139203372844E-2</v>
      </c>
      <c r="BI85" s="97">
        <f t="shared" si="99"/>
        <v>2.9597661862674915E-2</v>
      </c>
      <c r="BJ85" s="2">
        <f>'Proportional HSE Data'!L79</f>
        <v>0</v>
      </c>
      <c r="BK85" s="58">
        <f t="shared" si="100"/>
        <v>0.12158153329510642</v>
      </c>
      <c r="BL85" s="97">
        <f t="shared" si="101"/>
        <v>9.4532637245191876E-3</v>
      </c>
      <c r="BM85" s="97">
        <f t="shared" si="102"/>
        <v>4.6475300923336498E-3</v>
      </c>
      <c r="BN85" s="97">
        <f t="shared" si="103"/>
        <v>9.0181224008811854E-4</v>
      </c>
      <c r="BO85" s="97">
        <f t="shared" si="104"/>
        <v>1.6360468788390713E-3</v>
      </c>
    </row>
    <row r="86" spans="1:67">
      <c r="A86" s="58">
        <v>81</v>
      </c>
      <c r="B86" s="58">
        <f t="shared" si="53"/>
        <v>0.49292639696842466</v>
      </c>
      <c r="C86" s="2">
        <f>'Proportional HSE Data'!C80</f>
        <v>0.34375</v>
      </c>
      <c r="D86" s="58">
        <f t="shared" si="54"/>
        <v>0.97973927088362112</v>
      </c>
      <c r="E86" s="2">
        <f>'Absolute HSE Data'!E86/(SUM('Absolute HSE Data'!$C86:$G86))</f>
        <v>0</v>
      </c>
      <c r="H86" s="2">
        <f t="shared" si="55"/>
        <v>0.34375</v>
      </c>
      <c r="I86" s="58">
        <f t="shared" si="56"/>
        <v>0.39918269715807358</v>
      </c>
      <c r="J86" s="58">
        <f t="shared" si="57"/>
        <v>0.49292639696842466</v>
      </c>
      <c r="K86" s="97">
        <f t="shared" si="58"/>
        <v>0.48737710775790544</v>
      </c>
      <c r="L86" s="97">
        <f t="shared" si="59"/>
        <v>0.48925683744532689</v>
      </c>
      <c r="M86" s="97">
        <f t="shared" si="60"/>
        <v>0.49647588060841041</v>
      </c>
      <c r="N86" s="2">
        <f>'Proportional HSE Data'!D80</f>
        <v>0.28125</v>
      </c>
      <c r="O86" s="58">
        <f t="shared" si="105"/>
        <v>0.21898278028462434</v>
      </c>
      <c r="P86" s="58">
        <f t="shared" si="61"/>
        <v>0.40293661826898097</v>
      </c>
      <c r="Q86" s="97">
        <f t="shared" si="62"/>
        <v>0.35612431555535978</v>
      </c>
      <c r="R86" s="97">
        <f t="shared" si="63"/>
        <v>0.39506514480736321</v>
      </c>
      <c r="S86" s="97">
        <f t="shared" si="64"/>
        <v>0.31363393649186366</v>
      </c>
      <c r="T86" s="2">
        <f>'Proportional HSE Data'!E80</f>
        <v>0.3125</v>
      </c>
      <c r="U86" s="58">
        <f t="shared" si="65"/>
        <v>0.10713762793756264</v>
      </c>
      <c r="V86" s="58">
        <f t="shared" si="66"/>
        <v>0.18899447267651867</v>
      </c>
      <c r="W86" s="97">
        <f t="shared" si="67"/>
        <v>0.15751664103655222</v>
      </c>
      <c r="X86" s="97">
        <f t="shared" si="68"/>
        <v>0.12983017765049362</v>
      </c>
      <c r="Y86" s="97">
        <f t="shared" si="69"/>
        <v>0.1410350585339982</v>
      </c>
      <c r="Z86" s="2">
        <f>'Proportional HSE Data'!F80</f>
        <v>3.125E-2</v>
      </c>
      <c r="AA86" s="58">
        <f t="shared" si="70"/>
        <v>0.1651535732336907</v>
      </c>
      <c r="AB86" s="58">
        <f t="shared" si="71"/>
        <v>5.4618122884247576E-2</v>
      </c>
      <c r="AC86" s="97">
        <f t="shared" si="72"/>
        <v>2.6242665216495809E-2</v>
      </c>
      <c r="AD86" s="97">
        <f t="shared" si="73"/>
        <v>3.3418751828885061E-2</v>
      </c>
      <c r="AE86" s="97">
        <f t="shared" si="74"/>
        <v>3.2755001941764589E-2</v>
      </c>
      <c r="AF86" s="2">
        <f>'Proportional HSE Data'!G80</f>
        <v>3.125E-2</v>
      </c>
      <c r="AG86" s="58">
        <f t="shared" si="75"/>
        <v>0.22346449909075322</v>
      </c>
      <c r="AH86" s="58">
        <f t="shared" si="76"/>
        <v>1.2466152506781947E-2</v>
      </c>
      <c r="AI86" s="97">
        <f t="shared" si="77"/>
        <v>2.2932583359483567E-2</v>
      </c>
      <c r="AJ86" s="97">
        <f t="shared" si="78"/>
        <v>1.2365198244592391E-2</v>
      </c>
      <c r="AK86" s="97">
        <f t="shared" si="79"/>
        <v>1.1557211584950171E-2</v>
      </c>
      <c r="AL86" s="2">
        <f>'Proportional HSE Data'!H80</f>
        <v>0.55813953488372092</v>
      </c>
      <c r="AM86" s="58">
        <f t="shared" si="80"/>
        <v>0.47748022114835181</v>
      </c>
      <c r="AN86" s="58">
        <f t="shared" si="81"/>
        <v>0.57989298464556016</v>
      </c>
      <c r="AO86" s="97">
        <f t="shared" si="82"/>
        <v>0.59569390477121287</v>
      </c>
      <c r="AP86" s="97">
        <f t="shared" si="83"/>
        <v>0.60789151265990193</v>
      </c>
      <c r="AQ86" s="97">
        <f t="shared" si="84"/>
        <v>0.57764283258101023</v>
      </c>
      <c r="AR86" s="2">
        <f>'Proportional HSE Data'!I80</f>
        <v>0.32558139534883723</v>
      </c>
      <c r="AS86" s="58">
        <f t="shared" si="85"/>
        <v>0.23704302060497873</v>
      </c>
      <c r="AT86" s="58">
        <f t="shared" si="86"/>
        <v>0.33385164129380324</v>
      </c>
      <c r="AU86" s="97">
        <f t="shared" si="87"/>
        <v>0.31218621226062437</v>
      </c>
      <c r="AV86" s="97">
        <f t="shared" si="88"/>
        <v>0.32307776423348195</v>
      </c>
      <c r="AW86" s="97">
        <f t="shared" si="89"/>
        <v>0.33619934849502325</v>
      </c>
      <c r="AX86" s="2">
        <f>'Proportional HSE Data'!J80</f>
        <v>9.3023255813953487E-2</v>
      </c>
      <c r="AY86" s="58">
        <f t="shared" si="90"/>
        <v>0.13295037205463708</v>
      </c>
      <c r="AZ86" s="97">
        <f t="shared" si="91"/>
        <v>0.13336064227470809</v>
      </c>
      <c r="BA86" s="97">
        <f t="shared" si="92"/>
        <v>8.7274862782158819E-2</v>
      </c>
      <c r="BB86" s="97">
        <f t="shared" si="93"/>
        <v>8.3851447473396234E-2</v>
      </c>
      <c r="BC86" s="97">
        <f t="shared" si="94"/>
        <v>9.3350075133094707E-2</v>
      </c>
      <c r="BD86" s="2">
        <f>'Proportional HSE Data'!K80</f>
        <v>2.3255813953488372E-2</v>
      </c>
      <c r="BE86" s="58">
        <f t="shared" si="95"/>
        <v>0.14611813680596275</v>
      </c>
      <c r="BF86" s="97">
        <f t="shared" si="96"/>
        <v>3.5197328842954262E-2</v>
      </c>
      <c r="BG86" s="97">
        <f t="shared" si="97"/>
        <v>1.5066793677138172E-2</v>
      </c>
      <c r="BH86" s="97">
        <f t="shared" si="98"/>
        <v>2.4360042021020566E-2</v>
      </c>
      <c r="BI86" s="97">
        <f t="shared" si="99"/>
        <v>2.6269181675332931E-2</v>
      </c>
      <c r="BJ86" s="2">
        <f>'Proportional HSE Data'!L80</f>
        <v>0</v>
      </c>
      <c r="BK86" s="58">
        <f t="shared" si="100"/>
        <v>0.12062904873653911</v>
      </c>
      <c r="BL86" s="97">
        <f t="shared" si="101"/>
        <v>7.8094549334129923E-3</v>
      </c>
      <c r="BM86" s="97">
        <f t="shared" si="102"/>
        <v>3.5557084778991251E-3</v>
      </c>
      <c r="BN86" s="97">
        <f t="shared" si="103"/>
        <v>5.3262810315914827E-4</v>
      </c>
      <c r="BO86" s="97">
        <f t="shared" si="104"/>
        <v>1.0588761209111219E-3</v>
      </c>
    </row>
    <row r="87" spans="1:67">
      <c r="A87" s="58">
        <v>82</v>
      </c>
      <c r="B87" s="58">
        <f t="shared" si="53"/>
        <v>0.51970089527208707</v>
      </c>
      <c r="C87" s="2">
        <f>'Proportional HSE Data'!C81</f>
        <v>0.42105263157894735</v>
      </c>
      <c r="D87" s="58">
        <f t="shared" si="54"/>
        <v>0.98281373672918571</v>
      </c>
      <c r="E87" s="2">
        <f>'Absolute HSE Data'!E87/(SUM('Absolute HSE Data'!$C87:$G87))</f>
        <v>0</v>
      </c>
      <c r="H87" s="2">
        <f t="shared" si="55"/>
        <v>0.42105263157894735</v>
      </c>
      <c r="I87" s="58">
        <f t="shared" si="56"/>
        <v>0.41262254417195421</v>
      </c>
      <c r="J87" s="58">
        <f t="shared" si="57"/>
        <v>0.51970089527208707</v>
      </c>
      <c r="K87" s="97">
        <f t="shared" si="58"/>
        <v>0.51116699271975241</v>
      </c>
      <c r="L87" s="97">
        <f t="shared" si="59"/>
        <v>0.51143929348412964</v>
      </c>
      <c r="M87" s="97">
        <f t="shared" si="60"/>
        <v>0.52197535590210908</v>
      </c>
      <c r="N87" s="2">
        <f>'Proportional HSE Data'!D81</f>
        <v>0.42105263157894735</v>
      </c>
      <c r="O87" s="58">
        <f t="shared" si="105"/>
        <v>0.21984802984696442</v>
      </c>
      <c r="P87" s="58">
        <f t="shared" si="61"/>
        <v>0.42473921702481976</v>
      </c>
      <c r="Q87" s="97">
        <f t="shared" si="62"/>
        <v>0.35979707602342936</v>
      </c>
      <c r="R87" s="97">
        <f t="shared" si="63"/>
        <v>0.38345515107199424</v>
      </c>
      <c r="S87" s="97">
        <f t="shared" si="64"/>
        <v>0.30416493556190632</v>
      </c>
      <c r="T87" s="2">
        <f>'Proportional HSE Data'!E81</f>
        <v>5.2631578947368418E-2</v>
      </c>
      <c r="U87" s="58">
        <f t="shared" si="65"/>
        <v>0.10559879400354236</v>
      </c>
      <c r="V87" s="58">
        <f t="shared" si="66"/>
        <v>0.19477427780317022</v>
      </c>
      <c r="W87" s="97">
        <f t="shared" si="67"/>
        <v>0.15442449436784236</v>
      </c>
      <c r="X87" s="97">
        <f t="shared" si="68"/>
        <v>0.11633894263279845</v>
      </c>
      <c r="Y87" s="97">
        <f t="shared" si="69"/>
        <v>0.13056219653849618</v>
      </c>
      <c r="Z87" s="2">
        <f>'Proportional HSE Data'!F81</f>
        <v>5.2631578947368418E-2</v>
      </c>
      <c r="AA87" s="58">
        <f t="shared" si="70"/>
        <v>0.16385062304787895</v>
      </c>
      <c r="AB87" s="58">
        <f t="shared" si="71"/>
        <v>4.9836236139134231E-2</v>
      </c>
      <c r="AC87" s="97">
        <f t="shared" si="72"/>
        <v>2.1759323455305332E-2</v>
      </c>
      <c r="AD87" s="97">
        <f t="shared" si="73"/>
        <v>2.9454886634351772E-2</v>
      </c>
      <c r="AE87" s="97">
        <f t="shared" si="74"/>
        <v>2.6729272101816446E-2</v>
      </c>
      <c r="AF87" s="2">
        <f>'Proportional HSE Data'!G81</f>
        <v>5.2631578947368418E-2</v>
      </c>
      <c r="AG87" s="58">
        <f t="shared" si="75"/>
        <v>0.22210959766394991</v>
      </c>
      <c r="AH87" s="58">
        <f t="shared" si="76"/>
        <v>1.0053978411310215E-2</v>
      </c>
      <c r="AI87" s="97">
        <f t="shared" si="77"/>
        <v>1.988159025306498E-2</v>
      </c>
      <c r="AJ87" s="97">
        <f t="shared" si="78"/>
        <v>9.444057161991393E-3</v>
      </c>
      <c r="AK87" s="97">
        <f t="shared" si="79"/>
        <v>8.9427342842041506E-3</v>
      </c>
      <c r="AL87" s="2">
        <f>'Proportional HSE Data'!H81</f>
        <v>0.6</v>
      </c>
      <c r="AM87" s="58">
        <f t="shared" si="80"/>
        <v>0.4916709705383302</v>
      </c>
      <c r="AN87" s="58">
        <f t="shared" si="81"/>
        <v>0.60763918566376995</v>
      </c>
      <c r="AO87" s="97">
        <f t="shared" si="82"/>
        <v>0.63032529869652154</v>
      </c>
      <c r="AP87" s="97">
        <f t="shared" si="83"/>
        <v>0.63530132935254047</v>
      </c>
      <c r="AQ87" s="97">
        <f t="shared" si="84"/>
        <v>0.6048736321048378</v>
      </c>
      <c r="AR87" s="2">
        <f>'Proportional HSE Data'!I81</f>
        <v>0.35</v>
      </c>
      <c r="AS87" s="58">
        <f t="shared" si="85"/>
        <v>0.23714214267361944</v>
      </c>
      <c r="AT87" s="58">
        <f t="shared" si="86"/>
        <v>0.34440638404746515</v>
      </c>
      <c r="AU87" s="97">
        <f t="shared" si="87"/>
        <v>0.31287407050112581</v>
      </c>
      <c r="AV87" s="97">
        <f t="shared" si="88"/>
        <v>0.29979526062743583</v>
      </c>
      <c r="AW87" s="97">
        <f t="shared" si="89"/>
        <v>0.31557369318641454</v>
      </c>
      <c r="AX87" s="2">
        <f>'Proportional HSE Data'!J81</f>
        <v>2.5000000000000001E-2</v>
      </c>
      <c r="AY87" s="58">
        <f t="shared" si="90"/>
        <v>0.13086446618727715</v>
      </c>
      <c r="AZ87" s="97">
        <f t="shared" si="91"/>
        <v>0.13130063645294879</v>
      </c>
      <c r="BA87" s="97">
        <f t="shared" si="92"/>
        <v>7.874643546418153E-2</v>
      </c>
      <c r="BB87" s="97">
        <f t="shared" si="93"/>
        <v>7.4368865542831453E-2</v>
      </c>
      <c r="BC87" s="97">
        <f t="shared" si="94"/>
        <v>8.4345881153499988E-2</v>
      </c>
      <c r="BD87" s="2">
        <f>'Proportional HSE Data'!K81</f>
        <v>2.5000000000000001E-2</v>
      </c>
      <c r="BE87" s="58">
        <f t="shared" si="95"/>
        <v>0.144671766126519</v>
      </c>
      <c r="BF87" s="97">
        <f t="shared" si="96"/>
        <v>3.1351180771899217E-2</v>
      </c>
      <c r="BG87" s="97">
        <f t="shared" si="97"/>
        <v>1.2088136138008897E-2</v>
      </c>
      <c r="BH87" s="97">
        <f t="shared" si="98"/>
        <v>2.1859898356501727E-2</v>
      </c>
      <c r="BI87" s="97">
        <f t="shared" si="99"/>
        <v>2.3301187137819111E-2</v>
      </c>
      <c r="BJ87" s="2">
        <f>'Proportional HSE Data'!L81</f>
        <v>0</v>
      </c>
      <c r="BK87" s="58">
        <f t="shared" si="100"/>
        <v>0.11968300938978159</v>
      </c>
      <c r="BL87" s="97">
        <f t="shared" si="101"/>
        <v>6.4191724979932429E-3</v>
      </c>
      <c r="BM87" s="97">
        <f t="shared" si="102"/>
        <v>2.6949898849112342E-3</v>
      </c>
      <c r="BN87" s="97">
        <f t="shared" si="103"/>
        <v>3.0411526673896326E-4</v>
      </c>
      <c r="BO87" s="97">
        <f t="shared" si="104"/>
        <v>6.70143324045422E-4</v>
      </c>
    </row>
    <row r="88" spans="1:67">
      <c r="A88" s="58">
        <v>83</v>
      </c>
      <c r="B88" s="58">
        <f t="shared" si="53"/>
        <v>0.54678947408705991</v>
      </c>
      <c r="C88" s="2">
        <f>'Proportional HSE Data'!C82</f>
        <v>0.6875</v>
      </c>
      <c r="D88" s="58">
        <f t="shared" si="54"/>
        <v>0.98530315325513296</v>
      </c>
      <c r="E88" s="2">
        <f>'Absolute HSE Data'!E88/(SUM('Absolute HSE Data'!$C88:$G88))</f>
        <v>0</v>
      </c>
      <c r="H88" s="2">
        <f t="shared" si="55"/>
        <v>0.6875</v>
      </c>
      <c r="I88" s="58">
        <f t="shared" si="56"/>
        <v>0.42619390668602919</v>
      </c>
      <c r="J88" s="58">
        <f t="shared" si="57"/>
        <v>0.54678947408705991</v>
      </c>
      <c r="K88" s="97">
        <f t="shared" si="58"/>
        <v>0.53505387397988924</v>
      </c>
      <c r="L88" s="97">
        <f t="shared" si="59"/>
        <v>0.53333237321332827</v>
      </c>
      <c r="M88" s="97">
        <f t="shared" si="60"/>
        <v>0.54935948934410328</v>
      </c>
      <c r="N88" s="2">
        <f>'Proportional HSE Data'!D82</f>
        <v>0.1875</v>
      </c>
      <c r="O88" s="58">
        <f t="shared" si="105"/>
        <v>0.22071573205026812</v>
      </c>
      <c r="P88" s="58">
        <f t="shared" si="61"/>
        <v>0.44739954593970493</v>
      </c>
      <c r="Q88" s="97">
        <f t="shared" si="62"/>
        <v>0.36262419958842701</v>
      </c>
      <c r="R88" s="97">
        <f t="shared" si="63"/>
        <v>0.36806762545729821</v>
      </c>
      <c r="S88" s="97">
        <f t="shared" si="64"/>
        <v>0.29331500323499898</v>
      </c>
      <c r="T88" s="2">
        <f>'Proportional HSE Data'!E82</f>
        <v>0.125</v>
      </c>
      <c r="U88" s="58">
        <f t="shared" si="65"/>
        <v>0.10407948612150039</v>
      </c>
      <c r="V88" s="58">
        <f t="shared" si="66"/>
        <v>0.20090342312826659</v>
      </c>
      <c r="W88" s="97">
        <f t="shared" si="67"/>
        <v>0.15098045703771784</v>
      </c>
      <c r="X88" s="97">
        <f t="shared" si="68"/>
        <v>0.10246203137482303</v>
      </c>
      <c r="Y88" s="97">
        <f t="shared" si="69"/>
        <v>0.11980984428507122</v>
      </c>
      <c r="Z88" s="2">
        <f>'Proportional HSE Data'!F82</f>
        <v>0</v>
      </c>
      <c r="AA88" s="58">
        <f t="shared" si="70"/>
        <v>0.16255595072090423</v>
      </c>
      <c r="AB88" s="58">
        <f t="shared" si="71"/>
        <v>4.5358625021000715E-2</v>
      </c>
      <c r="AC88" s="97">
        <f t="shared" si="72"/>
        <v>1.7888622934520527E-2</v>
      </c>
      <c r="AD88" s="97">
        <f t="shared" si="73"/>
        <v>2.5923185985156819E-2</v>
      </c>
      <c r="AE88" s="97">
        <f t="shared" si="74"/>
        <v>2.1421268227464169E-2</v>
      </c>
      <c r="AF88" s="2">
        <f>'Proportional HSE Data'!G82</f>
        <v>0</v>
      </c>
      <c r="AG88" s="58">
        <f t="shared" si="75"/>
        <v>0.22076057579266462</v>
      </c>
      <c r="AH88" s="58">
        <f t="shared" si="76"/>
        <v>8.0629736186852638E-3</v>
      </c>
      <c r="AI88" s="97">
        <f t="shared" si="77"/>
        <v>1.7212509435006889E-2</v>
      </c>
      <c r="AJ88" s="97">
        <f t="shared" si="78"/>
        <v>7.1049371778368941E-3</v>
      </c>
      <c r="AK88" s="97">
        <f t="shared" si="79"/>
        <v>6.8380223428536448E-3</v>
      </c>
      <c r="AL88" s="2">
        <f>'Proportional HSE Data'!H82</f>
        <v>0.65625</v>
      </c>
      <c r="AM88" s="58">
        <f t="shared" si="80"/>
        <v>0.50587515458385945</v>
      </c>
      <c r="AN88" s="58">
        <f t="shared" si="81"/>
        <v>0.63516506695183894</v>
      </c>
      <c r="AO88" s="97">
        <f t="shared" si="82"/>
        <v>0.6647260629134133</v>
      </c>
      <c r="AP88" s="97">
        <f t="shared" si="83"/>
        <v>0.6614146343428059</v>
      </c>
      <c r="AQ88" s="97">
        <f t="shared" si="84"/>
        <v>0.63204106680623773</v>
      </c>
      <c r="AR88" s="2">
        <f>'Proportional HSE Data'!I82</f>
        <v>0.3125</v>
      </c>
      <c r="AS88" s="58">
        <f t="shared" si="85"/>
        <v>0.23724129330266946</v>
      </c>
      <c r="AT88" s="58">
        <f t="shared" si="86"/>
        <v>0.35541089418300392</v>
      </c>
      <c r="AU88" s="97">
        <f t="shared" si="87"/>
        <v>0.31307677155312497</v>
      </c>
      <c r="AV88" s="97">
        <f t="shared" si="88"/>
        <v>0.27306104051350083</v>
      </c>
      <c r="AW88" s="97">
        <f t="shared" si="89"/>
        <v>0.29190782019450578</v>
      </c>
      <c r="AX88" s="2">
        <f>'Proportional HSE Data'!J82</f>
        <v>0</v>
      </c>
      <c r="AY88" s="58">
        <f t="shared" si="90"/>
        <v>0.12880642508302331</v>
      </c>
      <c r="AZ88" s="97">
        <f t="shared" si="91"/>
        <v>0.12926849959028291</v>
      </c>
      <c r="BA88" s="97">
        <f t="shared" si="92"/>
        <v>7.0563459002339068E-2</v>
      </c>
      <c r="BB88" s="97">
        <f t="shared" si="93"/>
        <v>6.5340441336039543E-2</v>
      </c>
      <c r="BC88" s="97">
        <f t="shared" si="94"/>
        <v>7.5775932341065694E-2</v>
      </c>
      <c r="BD88" s="2">
        <f>'Proportional HSE Data'!K82</f>
        <v>3.125E-2</v>
      </c>
      <c r="BE88" s="58">
        <f t="shared" si="95"/>
        <v>0.143237310877494</v>
      </c>
      <c r="BF88" s="97">
        <f t="shared" si="96"/>
        <v>2.7838948939043758E-2</v>
      </c>
      <c r="BG88" s="97">
        <f t="shared" si="97"/>
        <v>9.6080774539574754E-3</v>
      </c>
      <c r="BH88" s="97">
        <f t="shared" si="98"/>
        <v>1.9679326741539056E-2</v>
      </c>
      <c r="BI88" s="97">
        <f t="shared" si="99"/>
        <v>2.0660247312490148E-2</v>
      </c>
      <c r="BJ88" s="2">
        <f>'Proportional HSE Data'!L82</f>
        <v>0</v>
      </c>
      <c r="BK88" s="58">
        <f t="shared" si="100"/>
        <v>0.11874338755134067</v>
      </c>
      <c r="BL88" s="97">
        <f t="shared" si="101"/>
        <v>5.2501450432012112E-3</v>
      </c>
      <c r="BM88" s="97">
        <f t="shared" si="102"/>
        <v>2.0234223424361532E-3</v>
      </c>
      <c r="BN88" s="97">
        <f t="shared" si="103"/>
        <v>1.6763009960074372E-4</v>
      </c>
      <c r="BO88" s="97">
        <f t="shared" si="104"/>
        <v>4.1456554318152465E-4</v>
      </c>
    </row>
    <row r="89" spans="1:67">
      <c r="A89" s="58">
        <v>84</v>
      </c>
      <c r="B89" s="58">
        <f t="shared" si="53"/>
        <v>0.57402488011736974</v>
      </c>
      <c r="C89" s="2">
        <f>'Proportional HSE Data'!C83</f>
        <v>0.58823529411764708</v>
      </c>
      <c r="D89" s="58">
        <f t="shared" si="54"/>
        <v>0.98731671137315369</v>
      </c>
      <c r="E89" s="2">
        <f>'Absolute HSE Data'!E89/(SUM('Absolute HSE Data'!$C89:$G89))</f>
        <v>0</v>
      </c>
      <c r="H89" s="2">
        <f t="shared" si="55"/>
        <v>0.58823529411764708</v>
      </c>
      <c r="I89" s="58">
        <f t="shared" si="56"/>
        <v>0.43987735974481412</v>
      </c>
      <c r="J89" s="58">
        <f t="shared" si="57"/>
        <v>0.57402488011736974</v>
      </c>
      <c r="K89" s="97">
        <f t="shared" si="58"/>
        <v>0.55891874632321448</v>
      </c>
      <c r="L89" s="97">
        <f t="shared" si="59"/>
        <v>0.55481459524039278</v>
      </c>
      <c r="M89" s="97">
        <f t="shared" si="60"/>
        <v>0.5787541768140898</v>
      </c>
      <c r="N89" s="2">
        <f>'Proportional HSE Data'!D83</f>
        <v>0.29411764705882354</v>
      </c>
      <c r="O89" s="58">
        <f t="shared" si="105"/>
        <v>0.22158588621805245</v>
      </c>
      <c r="P89" s="58">
        <f t="shared" si="61"/>
        <v>0.47084578278075295</v>
      </c>
      <c r="Q89" s="97">
        <f t="shared" si="62"/>
        <v>0.36455808313423499</v>
      </c>
      <c r="R89" s="97">
        <f t="shared" si="63"/>
        <v>0.3488704441155383</v>
      </c>
      <c r="S89" s="97">
        <f t="shared" si="64"/>
        <v>0.28125414523260106</v>
      </c>
      <c r="T89" s="2">
        <f>'Proportional HSE Data'!E83</f>
        <v>0.11764705882352941</v>
      </c>
      <c r="U89" s="58">
        <f t="shared" si="65"/>
        <v>0.10257953031869323</v>
      </c>
      <c r="V89" s="58">
        <f t="shared" si="66"/>
        <v>0.20739731806118614</v>
      </c>
      <c r="W89" s="97">
        <f t="shared" si="67"/>
        <v>0.1471914448270695</v>
      </c>
      <c r="X89" s="97">
        <f t="shared" si="68"/>
        <v>8.8563306066926167E-2</v>
      </c>
      <c r="Y89" s="97">
        <f t="shared" si="69"/>
        <v>0.10895480434687257</v>
      </c>
      <c r="Z89" s="2">
        <f>'Proportional HSE Data'!F83</f>
        <v>0</v>
      </c>
      <c r="AA89" s="58">
        <f t="shared" si="70"/>
        <v>0.16126953524058577</v>
      </c>
      <c r="AB89" s="58">
        <f t="shared" si="71"/>
        <v>4.1179891819354414E-2</v>
      </c>
      <c r="AC89" s="97">
        <f t="shared" si="72"/>
        <v>1.4580316369017051E-2</v>
      </c>
      <c r="AD89" s="97">
        <f t="shared" si="73"/>
        <v>2.2788424838993855E-2</v>
      </c>
      <c r="AE89" s="97">
        <f t="shared" si="74"/>
        <v>1.6835200072695022E-2</v>
      </c>
      <c r="AF89" s="2">
        <f>'Proportional HSE Data'!G83</f>
        <v>0</v>
      </c>
      <c r="AG89" s="58">
        <f t="shared" si="75"/>
        <v>0.21941743631928193</v>
      </c>
      <c r="AH89" s="58">
        <f t="shared" si="76"/>
        <v>6.4303244191632383E-3</v>
      </c>
      <c r="AI89" s="97">
        <f t="shared" si="77"/>
        <v>1.4883240360384933E-2</v>
      </c>
      <c r="AJ89" s="97">
        <f t="shared" si="78"/>
        <v>5.2619948247533931E-3</v>
      </c>
      <c r="AK89" s="97">
        <f t="shared" si="79"/>
        <v>5.1655747117423821E-3</v>
      </c>
      <c r="AL89" s="2">
        <f>'Proportional HSE Data'!H83</f>
        <v>0.7142857142857143</v>
      </c>
      <c r="AM89" s="58">
        <f t="shared" si="80"/>
        <v>0.52006986073315964</v>
      </c>
      <c r="AN89" s="58">
        <f t="shared" si="81"/>
        <v>0.66227649349372331</v>
      </c>
      <c r="AO89" s="97">
        <f t="shared" si="82"/>
        <v>0.69848240162734787</v>
      </c>
      <c r="AP89" s="97">
        <f t="shared" si="83"/>
        <v>0.6860524282914342</v>
      </c>
      <c r="AQ89" s="97">
        <f t="shared" si="84"/>
        <v>0.65903513196045915</v>
      </c>
      <c r="AR89" s="2">
        <f>'Proportional HSE Data'!I83</f>
        <v>0.25</v>
      </c>
      <c r="AS89" s="58">
        <f t="shared" si="85"/>
        <v>0.23734047248958029</v>
      </c>
      <c r="AT89" s="58">
        <f t="shared" si="86"/>
        <v>0.36686846940135714</v>
      </c>
      <c r="AU89" s="97">
        <f t="shared" si="87"/>
        <v>0.31277252109182185</v>
      </c>
      <c r="AV89" s="97">
        <f t="shared" si="88"/>
        <v>0.24345836974997023</v>
      </c>
      <c r="AW89" s="97">
        <f t="shared" si="89"/>
        <v>0.26559507803695981</v>
      </c>
      <c r="AX89" s="2">
        <f>'Proportional HSE Data'!J83</f>
        <v>0</v>
      </c>
      <c r="AY89" s="58">
        <f t="shared" si="90"/>
        <v>0.12677602875751909</v>
      </c>
      <c r="AZ89" s="97">
        <f t="shared" si="91"/>
        <v>0.12726399062390328</v>
      </c>
      <c r="BA89" s="97">
        <f t="shared" si="92"/>
        <v>6.2782965249270475E-2</v>
      </c>
      <c r="BB89" s="97">
        <f t="shared" si="93"/>
        <v>5.6847904459266636E-2</v>
      </c>
      <c r="BC89" s="97">
        <f t="shared" si="94"/>
        <v>6.7692875734974373E-2</v>
      </c>
      <c r="BD89" s="2">
        <f>'Proportional HSE Data'!K83</f>
        <v>3.5714285714285712E-2</v>
      </c>
      <c r="BE89" s="58">
        <f t="shared" si="95"/>
        <v>0.14181472040654719</v>
      </c>
      <c r="BF89" s="97">
        <f t="shared" si="96"/>
        <v>2.4644242036218195E-2</v>
      </c>
      <c r="BG89" s="97">
        <f t="shared" si="97"/>
        <v>7.5651229181578437E-3</v>
      </c>
      <c r="BH89" s="97">
        <f t="shared" si="98"/>
        <v>1.7783936885218947E-2</v>
      </c>
      <c r="BI89" s="97">
        <f t="shared" si="99"/>
        <v>1.8314639756618335E-2</v>
      </c>
      <c r="BJ89" s="2">
        <f>'Proportional HSE Data'!L83</f>
        <v>0</v>
      </c>
      <c r="BK89" s="58">
        <f t="shared" si="100"/>
        <v>0.11781015538188377</v>
      </c>
      <c r="BL89" s="97">
        <f t="shared" si="101"/>
        <v>4.2727820222212397E-3</v>
      </c>
      <c r="BM89" s="97">
        <f t="shared" si="102"/>
        <v>1.5048149452377721E-3</v>
      </c>
      <c r="BN89" s="97">
        <f t="shared" si="103"/>
        <v>8.9071434494491752E-5</v>
      </c>
      <c r="BO89" s="97">
        <f t="shared" si="104"/>
        <v>2.5058449625969343E-4</v>
      </c>
    </row>
    <row r="90" spans="1:67">
      <c r="A90" s="58">
        <v>85</v>
      </c>
      <c r="B90" s="58">
        <f t="shared" si="53"/>
        <v>0.60123137923474457</v>
      </c>
      <c r="C90" s="2">
        <f>'Proportional HSE Data'!C84</f>
        <v>0.56000000000000005</v>
      </c>
      <c r="D90" s="58">
        <f t="shared" si="54"/>
        <v>0.98894258245530908</v>
      </c>
      <c r="E90" s="2">
        <f>'Absolute HSE Data'!E90/(SUM('Absolute HSE Data'!$C90:$G90))</f>
        <v>0</v>
      </c>
      <c r="H90" s="2">
        <f t="shared" si="55"/>
        <v>0.56000000000000005</v>
      </c>
      <c r="I90" s="58">
        <f t="shared" si="56"/>
        <v>0.45365280578187883</v>
      </c>
      <c r="J90" s="58">
        <f t="shared" si="57"/>
        <v>0.60123137923474457</v>
      </c>
      <c r="K90" s="97">
        <f t="shared" si="58"/>
        <v>0.58264198398029066</v>
      </c>
      <c r="L90" s="97">
        <f t="shared" si="59"/>
        <v>0.57577265279394152</v>
      </c>
      <c r="M90" s="97">
        <f t="shared" si="60"/>
        <v>0.61020835817635011</v>
      </c>
      <c r="N90" s="2">
        <f>'Proportional HSE Data'!D84</f>
        <v>0.2</v>
      </c>
      <c r="O90" s="58">
        <f t="shared" si="105"/>
        <v>0.22245849160725117</v>
      </c>
      <c r="P90" s="58">
        <f t="shared" si="61"/>
        <v>0.49498856782261591</v>
      </c>
      <c r="Q90" s="97">
        <f t="shared" si="62"/>
        <v>0.36555380658786873</v>
      </c>
      <c r="R90" s="97">
        <f t="shared" si="63"/>
        <v>0.32595716176529443</v>
      </c>
      <c r="S90" s="97">
        <f t="shared" si="64"/>
        <v>0.26817876066863228</v>
      </c>
      <c r="T90" s="2">
        <f>'Proportional HSE Data'!E84</f>
        <v>0.2</v>
      </c>
      <c r="U90" s="58">
        <f t="shared" si="65"/>
        <v>0.10109875201866264</v>
      </c>
      <c r="V90" s="58">
        <f t="shared" si="66"/>
        <v>0.2142717542914308</v>
      </c>
      <c r="W90" s="97">
        <f t="shared" si="67"/>
        <v>0.14306791751288905</v>
      </c>
      <c r="X90" s="97">
        <f t="shared" si="68"/>
        <v>7.5016653362075164E-2</v>
      </c>
      <c r="Y90" s="97">
        <f t="shared" si="69"/>
        <v>9.8173484924162904E-2</v>
      </c>
      <c r="Z90" s="2">
        <f>'Proportional HSE Data'!F84</f>
        <v>0.04</v>
      </c>
      <c r="AA90" s="58">
        <f t="shared" si="70"/>
        <v>0.15999135512458074</v>
      </c>
      <c r="AB90" s="58">
        <f t="shared" si="71"/>
        <v>3.7292909041663908E-2</v>
      </c>
      <c r="AC90" s="97">
        <f t="shared" si="72"/>
        <v>1.1780956561138008E-2</v>
      </c>
      <c r="AD90" s="97">
        <f t="shared" si="73"/>
        <v>2.0015659995600121E-2</v>
      </c>
      <c r="AE90" s="97">
        <f t="shared" si="74"/>
        <v>1.295514087807517E-2</v>
      </c>
      <c r="AF90" s="2">
        <f>'Proportional HSE Data'!G84</f>
        <v>0</v>
      </c>
      <c r="AG90" s="58">
        <f t="shared" si="75"/>
        <v>0.21808018170285526</v>
      </c>
      <c r="AH90" s="58">
        <f t="shared" si="76"/>
        <v>5.1000694627089055E-3</v>
      </c>
      <c r="AI90" s="97">
        <f t="shared" si="77"/>
        <v>1.2855071034276586E-2</v>
      </c>
      <c r="AJ90" s="97">
        <f t="shared" si="78"/>
        <v>3.8340898147258555E-3</v>
      </c>
      <c r="AK90" s="97">
        <f t="shared" si="79"/>
        <v>3.8540404818831055E-3</v>
      </c>
      <c r="AL90" s="2">
        <f>'Proportional HSE Data'!H84</f>
        <v>0.7407407407407407</v>
      </c>
      <c r="AM90" s="58">
        <f t="shared" si="80"/>
        <v>0.53423223751592519</v>
      </c>
      <c r="AN90" s="58">
        <f t="shared" si="81"/>
        <v>0.68878528205165113</v>
      </c>
      <c r="AO90" s="97">
        <f t="shared" si="82"/>
        <v>0.73118822443944398</v>
      </c>
      <c r="AP90" s="97">
        <f t="shared" si="83"/>
        <v>0.70908035277720738</v>
      </c>
      <c r="AQ90" s="97">
        <f t="shared" si="84"/>
        <v>0.68574301627385392</v>
      </c>
      <c r="AR90" s="2">
        <f>'Proportional HSE Data'!I84</f>
        <v>0.22222222222222221</v>
      </c>
      <c r="AS90" s="58">
        <f t="shared" si="85"/>
        <v>0.23743968023179332</v>
      </c>
      <c r="AT90" s="58">
        <f t="shared" si="86"/>
        <v>0.3787804764703776</v>
      </c>
      <c r="AU90" s="97">
        <f t="shared" si="87"/>
        <v>0.31194087609346782</v>
      </c>
      <c r="AV90" s="97">
        <f t="shared" si="88"/>
        <v>0.21184636008607163</v>
      </c>
      <c r="AW90" s="97">
        <f t="shared" si="89"/>
        <v>0.23721421854706262</v>
      </c>
      <c r="AX90" s="2">
        <f>'Proportional HSE Data'!J84</f>
        <v>3.7037037037037035E-2</v>
      </c>
      <c r="AY90" s="58">
        <f t="shared" si="90"/>
        <v>0.1247730540462883</v>
      </c>
      <c r="AZ90" s="97">
        <f t="shared" si="91"/>
        <v>0.12528686597478661</v>
      </c>
      <c r="BA90" s="97">
        <f t="shared" si="92"/>
        <v>5.5453258347231839E-2</v>
      </c>
      <c r="BB90" s="97">
        <f t="shared" si="93"/>
        <v>4.8958183353874994E-2</v>
      </c>
      <c r="BC90" s="97">
        <f t="shared" si="94"/>
        <v>6.0136828093013718E-2</v>
      </c>
      <c r="BD90" s="2">
        <f>'Proportional HSE Data'!K84</f>
        <v>0</v>
      </c>
      <c r="BE90" s="58">
        <f t="shared" si="95"/>
        <v>0.14040394330144576</v>
      </c>
      <c r="BF90" s="97">
        <f t="shared" si="96"/>
        <v>2.1749585179243729E-2</v>
      </c>
      <c r="BG90" s="97">
        <f t="shared" si="97"/>
        <v>5.9001082390004499E-3</v>
      </c>
      <c r="BH90" s="97">
        <f t="shared" si="98"/>
        <v>1.6142502365986706E-2</v>
      </c>
      <c r="BI90" s="97">
        <f t="shared" si="99"/>
        <v>1.6234599091552532E-2</v>
      </c>
      <c r="BJ90" s="2">
        <f>'Proportional HSE Data'!L84</f>
        <v>0</v>
      </c>
      <c r="BK90" s="58">
        <f t="shared" si="100"/>
        <v>0.11688328491122152</v>
      </c>
      <c r="BL90" s="97">
        <f t="shared" si="101"/>
        <v>3.4602644402963413E-3</v>
      </c>
      <c r="BM90" s="97">
        <f t="shared" si="102"/>
        <v>1.1084423282440613E-3</v>
      </c>
      <c r="BN90" s="97">
        <f t="shared" si="103"/>
        <v>4.5556633774043346E-5</v>
      </c>
      <c r="BO90" s="97">
        <f t="shared" si="104"/>
        <v>1.479406483798191E-4</v>
      </c>
    </row>
    <row r="91" spans="1:67">
      <c r="A91" s="58">
        <v>86</v>
      </c>
      <c r="B91" s="58">
        <f t="shared" si="53"/>
        <v>0.62822912229993155</v>
      </c>
      <c r="C91" s="2">
        <f>'Proportional HSE Data'!C85</f>
        <v>0.5714285714285714</v>
      </c>
      <c r="D91" s="58">
        <f t="shared" si="54"/>
        <v>0.99025142736463967</v>
      </c>
      <c r="E91" s="2">
        <f>'Absolute HSE Data'!E91/(SUM('Absolute HSE Data'!$C91:$G91))</f>
        <v>0</v>
      </c>
      <c r="H91" s="2">
        <f t="shared" si="55"/>
        <v>0.5714285714285714</v>
      </c>
      <c r="I91" s="58">
        <f t="shared" si="56"/>
        <v>0.46749958895775368</v>
      </c>
      <c r="J91" s="58">
        <f t="shared" si="57"/>
        <v>0.62822912229993155</v>
      </c>
      <c r="K91" s="97">
        <f t="shared" si="58"/>
        <v>0.60610579690343369</v>
      </c>
      <c r="L91" s="97">
        <f t="shared" si="59"/>
        <v>0.59610347768449834</v>
      </c>
      <c r="M91" s="97">
        <f t="shared" si="60"/>
        <v>0.64365774281906396</v>
      </c>
      <c r="N91" s="2">
        <f>'Proportional HSE Data'!D85</f>
        <v>0.42857142857142855</v>
      </c>
      <c r="O91" s="58">
        <f t="shared" si="105"/>
        <v>0.22333354740787065</v>
      </c>
      <c r="P91" s="58">
        <f t="shared" si="61"/>
        <v>0.51972113876277215</v>
      </c>
      <c r="Q91" s="97">
        <f t="shared" si="62"/>
        <v>0.36556939203633038</v>
      </c>
      <c r="R91" s="97">
        <f t="shared" si="63"/>
        <v>0.2995915537561783</v>
      </c>
      <c r="S91" s="97">
        <f t="shared" si="64"/>
        <v>0.25430749334702435</v>
      </c>
      <c r="T91" s="2">
        <f>'Proportional HSE Data'!E85</f>
        <v>0</v>
      </c>
      <c r="U91" s="58">
        <f t="shared" si="65"/>
        <v>9.9636976118454998E-2</v>
      </c>
      <c r="V91" s="58">
        <f t="shared" si="66"/>
        <v>0.22154281956263289</v>
      </c>
      <c r="W91" s="97">
        <f t="shared" si="67"/>
        <v>0.13862400939411143</v>
      </c>
      <c r="X91" s="97">
        <f t="shared" si="68"/>
        <v>6.217872342772534E-2</v>
      </c>
      <c r="Y91" s="97">
        <f t="shared" si="69"/>
        <v>8.7634672295038532E-2</v>
      </c>
      <c r="Z91" s="2">
        <f>'Proportional HSE Data'!F85</f>
        <v>0</v>
      </c>
      <c r="AA91" s="58">
        <f t="shared" si="70"/>
        <v>0.1587213884293332</v>
      </c>
      <c r="AB91" s="58">
        <f t="shared" si="71"/>
        <v>3.3689037567042161E-2</v>
      </c>
      <c r="AC91" s="97">
        <f t="shared" si="72"/>
        <v>9.4358851857635432E-3</v>
      </c>
      <c r="AD91" s="97">
        <f t="shared" si="73"/>
        <v>1.7570879177110307E-2</v>
      </c>
      <c r="AE91" s="97">
        <f t="shared" si="74"/>
        <v>9.7458578479044881E-3</v>
      </c>
      <c r="AF91" s="2">
        <f>'Proportional HSE Data'!G85</f>
        <v>0</v>
      </c>
      <c r="AG91" s="58">
        <f t="shared" si="75"/>
        <v>0.21674881402219728</v>
      </c>
      <c r="AH91" s="58">
        <f t="shared" si="76"/>
        <v>4.0229706380861497E-3</v>
      </c>
      <c r="AI91" s="97">
        <f t="shared" si="77"/>
        <v>1.109268861218247E-2</v>
      </c>
      <c r="AJ91" s="97">
        <f t="shared" si="78"/>
        <v>2.7467368604562493E-3</v>
      </c>
      <c r="AK91" s="97">
        <f t="shared" si="79"/>
        <v>2.8392353447762486E-3</v>
      </c>
      <c r="AL91" s="2">
        <f>'Proportional HSE Data'!H85</f>
        <v>0.72</v>
      </c>
      <c r="AM91" s="58">
        <f t="shared" si="80"/>
        <v>0.54833964135313273</v>
      </c>
      <c r="AN91" s="58">
        <f t="shared" si="81"/>
        <v>0.7145146119133895</v>
      </c>
      <c r="AO91" s="97">
        <f t="shared" si="82"/>
        <v>0.76246546640856894</v>
      </c>
      <c r="AP91" s="97">
        <f t="shared" si="83"/>
        <v>0.73040790368712061</v>
      </c>
      <c r="AQ91" s="97">
        <f t="shared" si="84"/>
        <v>0.71204819607735381</v>
      </c>
      <c r="AR91" s="2">
        <f>'Proportional HSE Data'!I85</f>
        <v>0.24</v>
      </c>
      <c r="AS91" s="58">
        <f t="shared" si="85"/>
        <v>0.23753891652674</v>
      </c>
      <c r="AT91" s="58">
        <f t="shared" si="86"/>
        <v>0.39114609761116453</v>
      </c>
      <c r="AU91" s="97">
        <f t="shared" si="87"/>
        <v>0.31056294500648296</v>
      </c>
      <c r="AV91" s="97">
        <f t="shared" si="88"/>
        <v>0.17934189109344065</v>
      </c>
      <c r="AW91" s="97">
        <f t="shared" si="89"/>
        <v>0.20752871292416752</v>
      </c>
      <c r="AX91" s="2">
        <f>'Proportional HSE Data'!J85</f>
        <v>0.04</v>
      </c>
      <c r="AY91" s="58">
        <f t="shared" si="90"/>
        <v>0.12279727479544054</v>
      </c>
      <c r="AZ91" s="97">
        <f t="shared" si="91"/>
        <v>0.12333687973560124</v>
      </c>
      <c r="BA91" s="97">
        <f t="shared" si="92"/>
        <v>4.8612798119266359E-2</v>
      </c>
      <c r="BB91" s="97">
        <f t="shared" si="93"/>
        <v>4.1721292342928831E-2</v>
      </c>
      <c r="BC91" s="97">
        <f t="shared" si="94"/>
        <v>5.3135062895722868E-2</v>
      </c>
      <c r="BD91" s="2">
        <f>'Proportional HSE Data'!K85</f>
        <v>0</v>
      </c>
      <c r="BE91" s="58">
        <f t="shared" si="95"/>
        <v>0.13900492741289294</v>
      </c>
      <c r="BF91" s="97">
        <f t="shared" si="96"/>
        <v>1.9136770293428706E-2</v>
      </c>
      <c r="BG91" s="97">
        <f t="shared" si="97"/>
        <v>4.557520571145007E-3</v>
      </c>
      <c r="BH91" s="97">
        <f t="shared" si="98"/>
        <v>1.4727022293175906E-2</v>
      </c>
      <c r="BI91" s="97">
        <f t="shared" si="99"/>
        <v>1.439246550069366E-2</v>
      </c>
      <c r="BJ91" s="2">
        <f>'Proportional HSE Data'!L85</f>
        <v>0</v>
      </c>
      <c r="BK91" s="58">
        <f t="shared" si="100"/>
        <v>0.11596274804323665</v>
      </c>
      <c r="BL91" s="97">
        <f t="shared" si="101"/>
        <v>2.7885446783256032E-3</v>
      </c>
      <c r="BM91" s="97">
        <f t="shared" si="102"/>
        <v>8.0861282516782773E-4</v>
      </c>
      <c r="BN91" s="97">
        <f t="shared" si="103"/>
        <v>2.2393809608497197E-5</v>
      </c>
      <c r="BO91" s="97">
        <f t="shared" si="104"/>
        <v>8.5277786511610631E-5</v>
      </c>
    </row>
    <row r="92" spans="1:67">
      <c r="A92" s="58">
        <v>87</v>
      </c>
      <c r="B92" s="58">
        <f t="shared" si="53"/>
        <v>0.6548388804212123</v>
      </c>
      <c r="C92" s="2">
        <f>'Proportional HSE Data'!C86</f>
        <v>0.8</v>
      </c>
      <c r="D92" s="58"/>
      <c r="E92" s="2"/>
      <c r="H92" s="2">
        <f t="shared" si="55"/>
        <v>0.8</v>
      </c>
      <c r="I92" s="58">
        <f t="shared" si="56"/>
        <v>0.48139661662828526</v>
      </c>
      <c r="J92" s="58">
        <f t="shared" si="57"/>
        <v>0.6548388804212123</v>
      </c>
      <c r="K92" s="97">
        <f t="shared" si="58"/>
        <v>0.62919663162047501</v>
      </c>
      <c r="L92" s="97">
        <f t="shared" si="59"/>
        <v>0.61571580581495999</v>
      </c>
      <c r="M92" s="97">
        <f t="shared" si="60"/>
        <v>0.67888548634175327</v>
      </c>
      <c r="N92" s="2">
        <f>'Proportional HSE Data'!D86</f>
        <v>0.2</v>
      </c>
      <c r="O92" s="58">
        <f t="shared" si="105"/>
        <v>0.22421105274264766</v>
      </c>
      <c r="P92" s="58">
        <f t="shared" si="61"/>
        <v>0.5449201569165949</v>
      </c>
      <c r="Q92" s="97">
        <f t="shared" si="62"/>
        <v>0.36456614478318439</v>
      </c>
      <c r="R92" s="97">
        <f t="shared" si="63"/>
        <v>0.27025072046915355</v>
      </c>
      <c r="S92" s="97">
        <f t="shared" si="64"/>
        <v>0.23987542095929201</v>
      </c>
      <c r="T92" s="2">
        <f>'Proportional HSE Data'!E86</f>
        <v>0</v>
      </c>
      <c r="U92" s="58">
        <f t="shared" si="65"/>
        <v>9.8194027063900194E-2</v>
      </c>
      <c r="V92" s="58">
        <f t="shared" si="66"/>
        <v>0.22922679300567694</v>
      </c>
      <c r="W92" s="97">
        <f t="shared" si="67"/>
        <v>0.13387761024871797</v>
      </c>
      <c r="X92" s="97">
        <f t="shared" si="68"/>
        <v>5.0360661706250115E-2</v>
      </c>
      <c r="Y92" s="97">
        <f t="shared" si="69"/>
        <v>7.7492550304284397E-2</v>
      </c>
      <c r="Z92" s="2">
        <f>'Proportional HSE Data'!F86</f>
        <v>0</v>
      </c>
      <c r="AA92" s="58">
        <f t="shared" si="70"/>
        <v>0.1574596127589869</v>
      </c>
      <c r="AB92" s="58">
        <f t="shared" si="71"/>
        <v>3.0358349029356902E-2</v>
      </c>
      <c r="AC92" s="97">
        <f t="shared" si="72"/>
        <v>7.4909582202598449E-3</v>
      </c>
      <c r="AD92" s="97">
        <f t="shared" si="73"/>
        <v>1.5421503129936998E-2</v>
      </c>
      <c r="AE92" s="97">
        <f t="shared" si="74"/>
        <v>7.1551849897756514E-3</v>
      </c>
      <c r="AF92" s="2">
        <f>'Proportional HSE Data'!G86</f>
        <v>0</v>
      </c>
      <c r="AG92" s="58">
        <f t="shared" si="75"/>
        <v>0.21542333497899899</v>
      </c>
      <c r="AH92" s="58">
        <f t="shared" si="76"/>
        <v>3.1561978459156577E-3</v>
      </c>
      <c r="AI92" s="97">
        <f t="shared" si="77"/>
        <v>9.5641089406150737E-3</v>
      </c>
      <c r="AJ92" s="97">
        <f t="shared" si="78"/>
        <v>1.9334084027378868E-3</v>
      </c>
      <c r="AK92" s="97">
        <f t="shared" si="79"/>
        <v>2.0646601045793563E-3</v>
      </c>
      <c r="AL92" s="2">
        <f>'Proportional HSE Data'!H86</f>
        <v>0.84615384615384615</v>
      </c>
      <c r="AM92" s="58">
        <f t="shared" si="80"/>
        <v>0.56236978053373399</v>
      </c>
      <c r="AN92" s="58">
        <f t="shared" si="81"/>
        <v>0.73930393725429666</v>
      </c>
      <c r="AO92" s="97">
        <f t="shared" si="82"/>
        <v>0.791982831990929</v>
      </c>
      <c r="AP92" s="97">
        <f t="shared" si="83"/>
        <v>0.74998513270502976</v>
      </c>
      <c r="AQ92" s="97">
        <f t="shared" si="84"/>
        <v>0.73782963222712938</v>
      </c>
      <c r="AR92" s="2">
        <f>'Proportional HSE Data'!I86</f>
        <v>0.15384615384615385</v>
      </c>
      <c r="AS92" s="58">
        <f t="shared" si="85"/>
        <v>0.2376381813718417</v>
      </c>
      <c r="AT92" s="58">
        <f t="shared" si="86"/>
        <v>0.40396207447001775</v>
      </c>
      <c r="AU92" s="97">
        <f t="shared" si="87"/>
        <v>0.30862161174420694</v>
      </c>
      <c r="AV92" s="97">
        <f t="shared" si="88"/>
        <v>0.14724194487635356</v>
      </c>
      <c r="AW92" s="97">
        <f t="shared" si="89"/>
        <v>0.17745592209932629</v>
      </c>
      <c r="AX92" s="2">
        <f>'Proportional HSE Data'!J86</f>
        <v>0</v>
      </c>
      <c r="AY92" s="58">
        <f t="shared" si="90"/>
        <v>0.12084846204866397</v>
      </c>
      <c r="AZ92" s="97">
        <f t="shared" si="91"/>
        <v>0.12141378385420463</v>
      </c>
      <c r="BA92" s="97">
        <f t="shared" si="92"/>
        <v>4.2289476183188318E-2</v>
      </c>
      <c r="BB92" s="97">
        <f t="shared" si="93"/>
        <v>3.516910864105665E-2</v>
      </c>
      <c r="BC92" s="97">
        <f t="shared" si="94"/>
        <v>4.6702248983075033E-2</v>
      </c>
      <c r="BD92" s="2">
        <f>'Proportional HSE Data'!K86</f>
        <v>0</v>
      </c>
      <c r="BE92" s="58">
        <f t="shared" si="95"/>
        <v>0.13761761987714635</v>
      </c>
      <c r="BF92" s="97">
        <f t="shared" si="96"/>
        <v>1.6787178305842927E-2</v>
      </c>
      <c r="BG92" s="97">
        <f t="shared" si="97"/>
        <v>3.4864212003196554E-3</v>
      </c>
      <c r="BH92" s="97">
        <f t="shared" si="98"/>
        <v>1.3512702834216529E-2</v>
      </c>
      <c r="BI92" s="97">
        <f t="shared" si="99"/>
        <v>1.2762751192374461E-2</v>
      </c>
      <c r="BJ92" s="2">
        <f>'Proportional HSE Data'!L86</f>
        <v>0</v>
      </c>
      <c r="BK92" s="58">
        <f t="shared" si="100"/>
        <v>0.11504851656075699</v>
      </c>
      <c r="BL92" s="97">
        <f t="shared" si="101"/>
        <v>2.236274474706756E-3</v>
      </c>
      <c r="BM92" s="97">
        <f t="shared" si="102"/>
        <v>5.8415451759920387E-4</v>
      </c>
      <c r="BN92" s="97">
        <f t="shared" si="103"/>
        <v>1.0563003338585813E-5</v>
      </c>
      <c r="BO92" s="97">
        <f t="shared" si="104"/>
        <v>4.7978820861889611E-5</v>
      </c>
    </row>
    <row r="93" spans="1:67">
      <c r="A93" s="58">
        <v>88</v>
      </c>
      <c r="B93" s="58">
        <f t="shared" si="53"/>
        <v>0.68088689399032754</v>
      </c>
      <c r="C93" s="2">
        <f>'Proportional HSE Data'!C87</f>
        <v>0.6875</v>
      </c>
      <c r="D93" s="58"/>
      <c r="E93" s="2"/>
      <c r="H93" s="2">
        <f t="shared" si="55"/>
        <v>0.6875</v>
      </c>
      <c r="I93" s="58">
        <f t="shared" si="56"/>
        <v>0.49532248646041949</v>
      </c>
      <c r="J93" s="58">
        <f t="shared" si="57"/>
        <v>0.68088689399032754</v>
      </c>
      <c r="K93" s="97">
        <f t="shared" si="58"/>
        <v>0.65180741258224228</v>
      </c>
      <c r="L93" s="97">
        <f t="shared" si="59"/>
        <v>0.63453120336414659</v>
      </c>
      <c r="M93" s="97">
        <f t="shared" si="60"/>
        <v>0.7154861346436916</v>
      </c>
      <c r="N93" s="2">
        <f>'Proportional HSE Data'!D87</f>
        <v>0.3125</v>
      </c>
      <c r="O93" s="58">
        <f t="shared" si="105"/>
        <v>0.22509100666671009</v>
      </c>
      <c r="P93" s="58">
        <f t="shared" si="61"/>
        <v>0.57044728647060283</v>
      </c>
      <c r="Q93" s="97">
        <f t="shared" si="62"/>
        <v>0.36250910577578394</v>
      </c>
      <c r="R93" s="97">
        <f t="shared" si="63"/>
        <v>0.23865434798670945</v>
      </c>
      <c r="S93" s="97">
        <f t="shared" si="64"/>
        <v>0.2251267711192563</v>
      </c>
      <c r="T93" s="2">
        <f>'Proportional HSE Data'!E87</f>
        <v>0</v>
      </c>
      <c r="U93" s="58">
        <f t="shared" si="65"/>
        <v>9.6769728922960277E-2</v>
      </c>
      <c r="V93" s="58">
        <f t="shared" si="66"/>
        <v>0.23734001996494586</v>
      </c>
      <c r="W93" s="97">
        <f t="shared" si="67"/>
        <v>0.12885038621899553</v>
      </c>
      <c r="X93" s="97">
        <f t="shared" si="68"/>
        <v>3.9803201237676389E-2</v>
      </c>
      <c r="Y93" s="97">
        <f t="shared" si="69"/>
        <v>6.788057237592135E-2</v>
      </c>
      <c r="Z93" s="2">
        <f>'Proportional HSE Data'!F87</f>
        <v>0</v>
      </c>
      <c r="AA93" s="58">
        <f t="shared" si="70"/>
        <v>0.15620600527426187</v>
      </c>
      <c r="AB93" s="58">
        <f t="shared" si="71"/>
        <v>2.7289847518209478E-2</v>
      </c>
      <c r="AC93" s="97">
        <f t="shared" si="72"/>
        <v>5.8939657614762546E-3</v>
      </c>
      <c r="AD93" s="97">
        <f t="shared" si="73"/>
        <v>1.3536752707077691E-2</v>
      </c>
      <c r="AE93" s="97">
        <f t="shared" si="74"/>
        <v>5.1177154014911876E-3</v>
      </c>
      <c r="AF93" s="2">
        <f>'Proportional HSE Data'!G87</f>
        <v>0</v>
      </c>
      <c r="AG93" s="58">
        <f t="shared" si="75"/>
        <v>0.21410374590097636</v>
      </c>
      <c r="AH93" s="58">
        <f t="shared" si="76"/>
        <v>2.4628867911956087E-3</v>
      </c>
      <c r="AI93" s="97">
        <f t="shared" si="77"/>
        <v>8.2405459030010595E-3</v>
      </c>
      <c r="AJ93" s="97">
        <f t="shared" si="78"/>
        <v>1.3362208556766341E-3</v>
      </c>
      <c r="AK93" s="97">
        <f t="shared" si="79"/>
        <v>1.4815938147658078E-3</v>
      </c>
      <c r="AL93" s="2">
        <f>'Proportional HSE Data'!H87</f>
        <v>0.83333333333333337</v>
      </c>
      <c r="AM93" s="58">
        <f t="shared" si="80"/>
        <v>0.57630085442604639</v>
      </c>
      <c r="AN93" s="58">
        <f t="shared" si="81"/>
        <v>0.76301311177875852</v>
      </c>
      <c r="AO93" s="97">
        <f t="shared" si="82"/>
        <v>0.81947100289386454</v>
      </c>
      <c r="AP93" s="97">
        <f t="shared" si="83"/>
        <v>0.76779747455545688</v>
      </c>
      <c r="AQ93" s="97">
        <f t="shared" si="84"/>
        <v>0.7629613105950932</v>
      </c>
      <c r="AR93" s="2">
        <f>'Proportional HSE Data'!I87</f>
        <v>0.16666666666666666</v>
      </c>
      <c r="AS93" s="58">
        <f t="shared" si="85"/>
        <v>0.23773747476450965</v>
      </c>
      <c r="AT93" s="58">
        <f t="shared" si="86"/>
        <v>0.41722245482528414</v>
      </c>
      <c r="AU93" s="97">
        <f t="shared" si="87"/>
        <v>0.30610178672544214</v>
      </c>
      <c r="AV93" s="97">
        <f t="shared" si="88"/>
        <v>0.11688401778645009</v>
      </c>
      <c r="AW93" s="97">
        <f t="shared" si="89"/>
        <v>0.14800096558841794</v>
      </c>
      <c r="AX93" s="2">
        <f>'Proportional HSE Data'!J87</f>
        <v>0</v>
      </c>
      <c r="AY93" s="58">
        <f t="shared" si="90"/>
        <v>0.1189263842304492</v>
      </c>
      <c r="AZ93" s="97">
        <f t="shared" si="91"/>
        <v>0.11951732831271121</v>
      </c>
      <c r="BA93" s="97">
        <f t="shared" si="92"/>
        <v>3.6500320986766067E-2</v>
      </c>
      <c r="BB93" s="97">
        <f t="shared" si="93"/>
        <v>2.931512331035319E-2</v>
      </c>
      <c r="BC93" s="97">
        <f t="shared" si="94"/>
        <v>4.084118773831219E-2</v>
      </c>
      <c r="BD93" s="2">
        <f>'Proportional HSE Data'!K87</f>
        <v>0</v>
      </c>
      <c r="BE93" s="58">
        <f t="shared" si="95"/>
        <v>0.13624196713842029</v>
      </c>
      <c r="BF93" s="97">
        <f t="shared" si="96"/>
        <v>1.4682069121103534E-2</v>
      </c>
      <c r="BG93" s="97">
        <f t="shared" si="97"/>
        <v>2.6410040882056821E-3</v>
      </c>
      <c r="BH93" s="97">
        <f t="shared" si="98"/>
        <v>1.2477886651612344E-2</v>
      </c>
      <c r="BI93" s="97">
        <f t="shared" si="99"/>
        <v>1.1322141705583101E-2</v>
      </c>
      <c r="BJ93" s="2">
        <f>'Proportional HSE Data'!L87</f>
        <v>0</v>
      </c>
      <c r="BK93" s="58">
        <f t="shared" si="100"/>
        <v>0.11414056213037357</v>
      </c>
      <c r="BL93" s="97">
        <f t="shared" si="101"/>
        <v>1.7846787121428859E-3</v>
      </c>
      <c r="BM93" s="97">
        <f t="shared" si="102"/>
        <v>4.1786382703585308E-4</v>
      </c>
      <c r="BN93" s="97">
        <f t="shared" si="103"/>
        <v>4.7734694307349988E-6</v>
      </c>
      <c r="BO93" s="97">
        <f t="shared" si="104"/>
        <v>2.6338279185601698E-5</v>
      </c>
    </row>
    <row r="94" spans="1:67">
      <c r="A94" s="58">
        <v>89</v>
      </c>
      <c r="B94" s="58">
        <f t="shared" si="53"/>
        <v>0.70620956071037466</v>
      </c>
      <c r="C94" s="2">
        <f>'Proportional HSE Data'!C88</f>
        <v>0.75</v>
      </c>
      <c r="D94" s="58"/>
      <c r="E94" s="2"/>
      <c r="H94" s="2">
        <f t="shared" si="55"/>
        <v>0.75</v>
      </c>
      <c r="I94" s="58">
        <f t="shared" si="56"/>
        <v>0.50925561758796722</v>
      </c>
      <c r="J94" s="58">
        <f t="shared" si="57"/>
        <v>0.70620956071037466</v>
      </c>
      <c r="K94" s="97">
        <f t="shared" si="58"/>
        <v>0.67383953066122904</v>
      </c>
      <c r="L94" s="97">
        <f t="shared" si="59"/>
        <v>0.65248454970354164</v>
      </c>
      <c r="M94" s="97">
        <f t="shared" si="60"/>
        <v>0.75284306261414391</v>
      </c>
      <c r="N94" s="2">
        <f>'Proportional HSE Data'!D88</f>
        <v>0.25</v>
      </c>
      <c r="O94" s="58">
        <f t="shared" si="105"/>
        <v>0.22597340816723907</v>
      </c>
      <c r="P94" s="58">
        <f t="shared" si="61"/>
        <v>0.59615154291138672</v>
      </c>
      <c r="Q94" s="97">
        <f t="shared" si="62"/>
        <v>0.35936764453523867</v>
      </c>
      <c r="R94" s="97">
        <f t="shared" si="63"/>
        <v>0.20576371650938424</v>
      </c>
      <c r="S94" s="97">
        <f t="shared" si="64"/>
        <v>0.2103065983576278</v>
      </c>
      <c r="T94" s="2">
        <f>'Proportional HSE Data'!E88</f>
        <v>0</v>
      </c>
      <c r="U94" s="58">
        <f t="shared" si="65"/>
        <v>9.5363905457157186E-2</v>
      </c>
      <c r="V94" s="58">
        <f t="shared" si="66"/>
        <v>0.24589876427280241</v>
      </c>
      <c r="W94" s="97">
        <f t="shared" si="67"/>
        <v>0.12356773014478432</v>
      </c>
      <c r="X94" s="97">
        <f t="shared" si="68"/>
        <v>3.0659388787997021E-2</v>
      </c>
      <c r="Y94" s="97">
        <f t="shared" si="69"/>
        <v>5.8906727419023842E-2</v>
      </c>
      <c r="Z94" s="2">
        <f>'Proportional HSE Data'!F88</f>
        <v>0</v>
      </c>
      <c r="AA94" s="58">
        <f t="shared" si="70"/>
        <v>0.15496054270129092</v>
      </c>
      <c r="AB94" s="58">
        <f t="shared" si="71"/>
        <v>2.4471686214413896E-2</v>
      </c>
      <c r="AC94" s="97">
        <f t="shared" si="72"/>
        <v>4.5957306615958893E-3</v>
      </c>
      <c r="AD94" s="97">
        <f t="shared" si="73"/>
        <v>1.1887896379163753E-2</v>
      </c>
      <c r="AE94" s="97">
        <f t="shared" si="74"/>
        <v>3.5594042515118582E-3</v>
      </c>
      <c r="AF94" s="2">
        <f>'Proportional HSE Data'!G88</f>
        <v>0</v>
      </c>
      <c r="AG94" s="58">
        <f t="shared" si="75"/>
        <v>0.21279004774504304</v>
      </c>
      <c r="AH94" s="58">
        <f t="shared" si="76"/>
        <v>1.9116191975055202E-3</v>
      </c>
      <c r="AI94" s="97">
        <f t="shared" si="77"/>
        <v>7.096238411945904E-3</v>
      </c>
      <c r="AJ94" s="97">
        <f t="shared" si="78"/>
        <v>9.060763453501104E-4</v>
      </c>
      <c r="AK94" s="97">
        <f t="shared" si="79"/>
        <v>1.0488459695038685E-3</v>
      </c>
      <c r="AL94" s="2">
        <f>'Proportional HSE Data'!H88</f>
        <v>0.8666666666666667</v>
      </c>
      <c r="AM94" s="58">
        <f t="shared" si="80"/>
        <v>0.59011168610187259</v>
      </c>
      <c r="AN94" s="58">
        <f t="shared" si="81"/>
        <v>0.7855255049892933</v>
      </c>
      <c r="AO94" s="97">
        <f t="shared" si="82"/>
        <v>0.84473283139865551</v>
      </c>
      <c r="AP94" s="97">
        <f t="shared" si="83"/>
        <v>0.78385938175588665</v>
      </c>
      <c r="AQ94" s="97">
        <f t="shared" si="84"/>
        <v>0.78731238588990204</v>
      </c>
      <c r="AR94" s="2">
        <f>'Proportional HSE Data'!I88</f>
        <v>6.6666666666666666E-2</v>
      </c>
      <c r="AS94" s="58">
        <f t="shared" si="85"/>
        <v>0.23783679670214514</v>
      </c>
      <c r="AT94" s="58">
        <f t="shared" si="86"/>
        <v>0.43091834808567686</v>
      </c>
      <c r="AU94" s="97">
        <f t="shared" si="87"/>
        <v>0.30299068766679116</v>
      </c>
      <c r="AV94" s="97">
        <f t="shared" si="88"/>
        <v>8.9466751549641094E-2</v>
      </c>
      <c r="AW94" s="97">
        <f t="shared" si="89"/>
        <v>0.12015967103541086</v>
      </c>
      <c r="AX94" s="2">
        <f>'Proportional HSE Data'!J88</f>
        <v>6.6666666666666666E-2</v>
      </c>
      <c r="AY94" s="58">
        <f t="shared" si="90"/>
        <v>0.11703080732549616</v>
      </c>
      <c r="AZ94" s="97">
        <f t="shared" si="91"/>
        <v>0.1176472613021162</v>
      </c>
      <c r="BA94" s="97">
        <f t="shared" si="92"/>
        <v>3.1251637970290576E-2</v>
      </c>
      <c r="BB94" s="97">
        <f t="shared" si="93"/>
        <v>2.4155160388779708E-2</v>
      </c>
      <c r="BC94" s="97">
        <f t="shared" si="94"/>
        <v>3.5543963493539783E-2</v>
      </c>
      <c r="BD94" s="2">
        <f>'Proportional HSE Data'!K88</f>
        <v>0</v>
      </c>
      <c r="BE94" s="58">
        <f t="shared" si="95"/>
        <v>0.13487791497106852</v>
      </c>
      <c r="BF94" s="97">
        <f t="shared" si="96"/>
        <v>1.2802836903573041E-2</v>
      </c>
      <c r="BG94" s="97">
        <f t="shared" si="97"/>
        <v>1.9808393621651823E-3</v>
      </c>
      <c r="BH94" s="97">
        <f t="shared" si="98"/>
        <v>1.1603955337329153E-2</v>
      </c>
      <c r="BI94" s="97">
        <f t="shared" si="99"/>
        <v>1.0049447252204359E-2</v>
      </c>
      <c r="BJ94" s="2">
        <f>'Proportional HSE Data'!L88</f>
        <v>0</v>
      </c>
      <c r="BK94" s="58">
        <f t="shared" si="100"/>
        <v>0.1132388563072039</v>
      </c>
      <c r="BL94" s="97">
        <f t="shared" si="101"/>
        <v>1.4173907520445717E-3</v>
      </c>
      <c r="BM94" s="97">
        <f t="shared" si="102"/>
        <v>2.959515216319067E-4</v>
      </c>
      <c r="BN94" s="97">
        <f t="shared" si="103"/>
        <v>2.0632758634044629E-6</v>
      </c>
      <c r="BO94" s="97">
        <f t="shared" si="104"/>
        <v>1.4103219422320388E-5</v>
      </c>
    </row>
    <row r="95" spans="1:67">
      <c r="A95" s="58">
        <v>90</v>
      </c>
      <c r="B95" s="58">
        <f t="shared" si="53"/>
        <v>0.73065769487370091</v>
      </c>
      <c r="C95" s="2">
        <f>'Proportional HSE Data'!C89</f>
        <v>0.5</v>
      </c>
      <c r="D95" s="58"/>
      <c r="E95" s="2"/>
      <c r="H95" s="2">
        <f t="shared" si="55"/>
        <v>0.5</v>
      </c>
      <c r="I95" s="58">
        <f t="shared" si="56"/>
        <v>0.52317438410988293</v>
      </c>
      <c r="J95" s="58">
        <f t="shared" si="57"/>
        <v>0.73065769487370091</v>
      </c>
      <c r="K95" s="97">
        <f t="shared" si="58"/>
        <v>0.69520450276233403</v>
      </c>
      <c r="L95" s="97">
        <f t="shared" si="59"/>
        <v>0.66952400603428419</v>
      </c>
      <c r="M95" s="97">
        <f t="shared" si="60"/>
        <v>0.79013262043498222</v>
      </c>
      <c r="N95" s="2">
        <f>'Proportional HSE Data'!D89</f>
        <v>0.5</v>
      </c>
      <c r="O95" s="58">
        <f t="shared" si="105"/>
        <v>0.22685825616313418</v>
      </c>
      <c r="P95" s="58">
        <f t="shared" si="61"/>
        <v>0.62187237126382966</v>
      </c>
      <c r="Q95" s="97">
        <f t="shared" si="62"/>
        <v>0.35511621961845646</v>
      </c>
      <c r="R95" s="97">
        <f t="shared" si="63"/>
        <v>0.17273460714707325</v>
      </c>
      <c r="S95" s="97">
        <f t="shared" si="64"/>
        <v>0.19565206930889084</v>
      </c>
      <c r="T95" s="2">
        <f>'Proportional HSE Data'!E89</f>
        <v>0</v>
      </c>
      <c r="U95" s="58">
        <f t="shared" si="65"/>
        <v>9.3976380191091946E-2</v>
      </c>
      <c r="V95" s="58">
        <f t="shared" si="66"/>
        <v>0.25491903602361921</v>
      </c>
      <c r="W95" s="97">
        <f t="shared" si="67"/>
        <v>0.11805863149915227</v>
      </c>
      <c r="X95" s="97">
        <f t="shared" si="68"/>
        <v>2.298795494212337E-2</v>
      </c>
      <c r="Y95" s="97">
        <f t="shared" si="69"/>
        <v>5.0650591885702693E-2</v>
      </c>
      <c r="Z95" s="2">
        <f>'Proportional HSE Data'!F89</f>
        <v>0</v>
      </c>
      <c r="AA95" s="58">
        <f t="shared" si="70"/>
        <v>0.15372320134041573</v>
      </c>
      <c r="AB95" s="58">
        <f t="shared" si="71"/>
        <v>2.1891375187183263E-2</v>
      </c>
      <c r="AC95" s="97">
        <f t="shared" si="72"/>
        <v>3.5508928069782424E-3</v>
      </c>
      <c r="AD95" s="97">
        <f t="shared" si="73"/>
        <v>1.0448395394822873E-2</v>
      </c>
      <c r="AE95" s="97">
        <f t="shared" si="74"/>
        <v>2.4025508746503203E-3</v>
      </c>
      <c r="AF95" s="2">
        <f>'Proportional HSE Data'!G89</f>
        <v>0</v>
      </c>
      <c r="AG95" s="58">
        <f t="shared" si="75"/>
        <v>0.21148224110050823</v>
      </c>
      <c r="AH95" s="58">
        <f t="shared" si="76"/>
        <v>1.4758650961433624E-3</v>
      </c>
      <c r="AI95" s="97">
        <f t="shared" si="77"/>
        <v>6.1082498837955641E-3</v>
      </c>
      <c r="AJ95" s="97">
        <f t="shared" si="78"/>
        <v>6.0235803945131883E-4</v>
      </c>
      <c r="AK95" s="97">
        <f t="shared" si="79"/>
        <v>7.3225516154967166E-4</v>
      </c>
      <c r="AL95" s="2">
        <f>'Proportional HSE Data'!H89</f>
        <v>0.77777777777777779</v>
      </c>
      <c r="AM95" s="58">
        <f t="shared" si="80"/>
        <v>0.60378184670186941</v>
      </c>
      <c r="AN95" s="58">
        <f t="shared" si="81"/>
        <v>0.80674997763324041</v>
      </c>
      <c r="AO95" s="97">
        <f t="shared" si="82"/>
        <v>0.86764776315835868</v>
      </c>
      <c r="AP95" s="97">
        <f t="shared" si="83"/>
        <v>0.79820739578728017</v>
      </c>
      <c r="AQ95" s="97">
        <f t="shared" si="84"/>
        <v>0.81074818135487459</v>
      </c>
      <c r="AR95" s="2">
        <f>'Proportional HSE Data'!I89</f>
        <v>0.22222222222222221</v>
      </c>
      <c r="AS95" s="58">
        <f t="shared" si="85"/>
        <v>0.23793614718213926</v>
      </c>
      <c r="AT95" s="58">
        <f t="shared" si="86"/>
        <v>0.44503769650089769</v>
      </c>
      <c r="AU95" s="97">
        <f t="shared" si="87"/>
        <v>0.29927815198688457</v>
      </c>
      <c r="AV95" s="97">
        <f t="shared" si="88"/>
        <v>6.5876369509369731E-2</v>
      </c>
      <c r="AW95" s="97">
        <f t="shared" si="89"/>
        <v>9.4806822736130891E-2</v>
      </c>
      <c r="AX95" s="2">
        <f>'Proportional HSE Data'!J89</f>
        <v>0</v>
      </c>
      <c r="AY95" s="58">
        <f t="shared" si="90"/>
        <v>0.11516149505426296</v>
      </c>
      <c r="AZ95" s="97">
        <f t="shared" si="91"/>
        <v>0.11580332939246887</v>
      </c>
      <c r="BA95" s="97">
        <f t="shared" si="92"/>
        <v>2.6539560958272868E-2</v>
      </c>
      <c r="BB95" s="97">
        <f t="shared" si="93"/>
        <v>1.9668970642447436E-2</v>
      </c>
      <c r="BC95" s="97">
        <f t="shared" si="94"/>
        <v>3.0793400518004464E-2</v>
      </c>
      <c r="BD95" s="2">
        <f>'Proportional HSE Data'!K89</f>
        <v>0</v>
      </c>
      <c r="BE95" s="58">
        <f t="shared" si="95"/>
        <v>0.13352540850154204</v>
      </c>
      <c r="BF95" s="97">
        <f t="shared" si="96"/>
        <v>1.1131229580867581E-2</v>
      </c>
      <c r="BG95" s="97">
        <f t="shared" si="97"/>
        <v>1.4708586377362785E-3</v>
      </c>
      <c r="BH95" s="97">
        <f t="shared" si="98"/>
        <v>1.0875227366956775E-2</v>
      </c>
      <c r="BI95" s="97">
        <f t="shared" si="99"/>
        <v>8.9255173342116557E-3</v>
      </c>
      <c r="BJ95" s="2">
        <f>'Proportional HSE Data'!L89</f>
        <v>0</v>
      </c>
      <c r="BK95" s="58">
        <f t="shared" si="100"/>
        <v>0.1123433705395991</v>
      </c>
      <c r="BL95" s="97">
        <f t="shared" si="101"/>
        <v>1.1202628980014951E-3</v>
      </c>
      <c r="BM95" s="97">
        <f t="shared" si="102"/>
        <v>2.0751176247035718E-4</v>
      </c>
      <c r="BN95" s="97">
        <f t="shared" si="103"/>
        <v>8.5159152861078942E-7</v>
      </c>
      <c r="BO95" s="97">
        <f t="shared" si="104"/>
        <v>7.3641394049836811E-6</v>
      </c>
    </row>
    <row r="96" spans="1:67">
      <c r="A96" s="58">
        <v>91</v>
      </c>
      <c r="B96" s="58">
        <f t="shared" ref="B96:B105" si="106">EXP($B$3+$B$4*A96+$B$5*A96^2)/(1+EXP($B$3+$B$4*A96+$B$5*A96^2))</f>
        <v>0.75410012313012909</v>
      </c>
      <c r="C96" s="2">
        <f>'Proportional HSE Data'!C90</f>
        <v>0.83333333333333337</v>
      </c>
      <c r="D96" s="58">
        <f t="shared" si="54"/>
        <v>0.99362498871945393</v>
      </c>
      <c r="H96" s="2">
        <f t="shared" si="55"/>
        <v>0.83333333333333337</v>
      </c>
      <c r="I96" s="58">
        <f t="shared" si="56"/>
        <v>0.53705724918098752</v>
      </c>
      <c r="J96" s="58">
        <f t="shared" si="57"/>
        <v>0.75410012313012909</v>
      </c>
      <c r="K96" s="97">
        <f t="shared" si="58"/>
        <v>0.71582524855703977</v>
      </c>
      <c r="L96" s="97">
        <f t="shared" si="59"/>
        <v>0.68561052496743879</v>
      </c>
      <c r="M96" s="97">
        <f t="shared" si="60"/>
        <v>0.82636772180589646</v>
      </c>
      <c r="N96" s="2">
        <f>'Proportional HSE Data'!D90</f>
        <v>0.16666666666666666</v>
      </c>
      <c r="O96" s="58">
        <f t="shared" si="105"/>
        <v>0.22774554950468034</v>
      </c>
      <c r="P96" s="58">
        <f t="shared" si="61"/>
        <v>0.64744335437373091</v>
      </c>
      <c r="Q96" s="97">
        <f t="shared" si="62"/>
        <v>0.34973532913759747</v>
      </c>
      <c r="R96" s="97">
        <f t="shared" si="63"/>
        <v>0.14081683819608576</v>
      </c>
      <c r="S96" s="97">
        <f t="shared" si="64"/>
        <v>0.18138413531463632</v>
      </c>
      <c r="T96" s="2">
        <f>'Proportional HSE Data'!E90</f>
        <v>0</v>
      </c>
      <c r="U96" s="58">
        <f t="shared" si="65"/>
        <v>9.2606976480067674E-2</v>
      </c>
      <c r="V96" s="58">
        <f t="shared" si="66"/>
        <v>0.2644163930895676</v>
      </c>
      <c r="W96" s="97">
        <f t="shared" si="67"/>
        <v>0.11235545745479708</v>
      </c>
      <c r="X96" s="97">
        <f t="shared" si="68"/>
        <v>1.6758191116546403E-2</v>
      </c>
      <c r="Y96" s="97">
        <f t="shared" si="69"/>
        <v>4.3162350762693452E-2</v>
      </c>
      <c r="Z96" s="2">
        <f>'Proportional HSE Data'!F90</f>
        <v>0</v>
      </c>
      <c r="AA96" s="58">
        <f t="shared" si="70"/>
        <v>0.1524939570749391</v>
      </c>
      <c r="AB96" s="58">
        <f t="shared" si="71"/>
        <v>1.9535977237617245E-2</v>
      </c>
      <c r="AC96" s="97">
        <f t="shared" si="72"/>
        <v>2.7184029969899008E-3</v>
      </c>
      <c r="AD96" s="97">
        <f t="shared" si="73"/>
        <v>9.1939642082801837E-3</v>
      </c>
      <c r="AE96" s="97">
        <f t="shared" si="74"/>
        <v>1.5705936514855499E-3</v>
      </c>
      <c r="AF96" s="2">
        <f>'Proportional HSE Data'!G90</f>
        <v>0</v>
      </c>
      <c r="AG96" s="58">
        <f t="shared" si="75"/>
        <v>0.21018032619229871</v>
      </c>
      <c r="AH96" s="58">
        <f t="shared" si="76"/>
        <v>1.1334177420232747E-3</v>
      </c>
      <c r="AI96" s="97">
        <f t="shared" si="77"/>
        <v>5.2562522041913612E-3</v>
      </c>
      <c r="AJ96" s="97">
        <f t="shared" si="78"/>
        <v>3.922901908933563E-4</v>
      </c>
      <c r="AK96" s="97">
        <f t="shared" si="79"/>
        <v>5.0401762706123361E-4</v>
      </c>
      <c r="AL96" s="2">
        <f>'Proportional HSE Data'!H90</f>
        <v>0.9285714285714286</v>
      </c>
      <c r="AM96" s="58">
        <f t="shared" si="80"/>
        <v>0.6172917700562699</v>
      </c>
      <c r="AN96" s="58">
        <f t="shared" si="81"/>
        <v>0.82662167971899991</v>
      </c>
      <c r="AO96" s="97">
        <f t="shared" si="82"/>
        <v>0.88817053584508721</v>
      </c>
      <c r="AP96" s="97">
        <f t="shared" si="83"/>
        <v>0.81089316575127846</v>
      </c>
      <c r="AQ96" s="97">
        <f t="shared" si="84"/>
        <v>0.83313225501138477</v>
      </c>
      <c r="AR96" s="2">
        <f>'Proportional HSE Data'!I90</f>
        <v>7.1428571428571425E-2</v>
      </c>
      <c r="AS96" s="58">
        <f t="shared" si="85"/>
        <v>0.23803552620187318</v>
      </c>
      <c r="AT96" s="58">
        <f t="shared" si="86"/>
        <v>0.45956506977318728</v>
      </c>
      <c r="AU96" s="97">
        <f t="shared" si="87"/>
        <v>0.29495698146196103</v>
      </c>
      <c r="AV96" s="97">
        <f t="shared" si="88"/>
        <v>4.6571558579751565E-2</v>
      </c>
      <c r="AW96" s="97">
        <f t="shared" si="89"/>
        <v>7.2594788248726283E-2</v>
      </c>
      <c r="AX96" s="2">
        <f>'Proportional HSE Data'!J90</f>
        <v>0</v>
      </c>
      <c r="AY96" s="58">
        <f t="shared" si="90"/>
        <v>0.11331820904462199</v>
      </c>
      <c r="AZ96" s="97">
        <f t="shared" si="91"/>
        <v>0.11398527769859447</v>
      </c>
      <c r="BA96" s="97">
        <f t="shared" si="92"/>
        <v>2.2350963882294777E-2</v>
      </c>
      <c r="BB96" s="97">
        <f t="shared" si="93"/>
        <v>1.5822532752873552E-2</v>
      </c>
      <c r="BC96" s="97">
        <f t="shared" si="94"/>
        <v>2.6564710723913573E-2</v>
      </c>
      <c r="BD96" s="2">
        <f>'Proportional HSE Data'!K90</f>
        <v>0</v>
      </c>
      <c r="BE96" s="58">
        <f t="shared" si="95"/>
        <v>0.13218439223011802</v>
      </c>
      <c r="BF96" s="97">
        <f t="shared" si="96"/>
        <v>9.6495326861301932E-3</v>
      </c>
      <c r="BG96" s="97">
        <f t="shared" si="97"/>
        <v>1.0811409872496613E-3</v>
      </c>
      <c r="BH96" s="97">
        <f t="shared" si="98"/>
        <v>1.0278872337526328E-2</v>
      </c>
      <c r="BI96" s="97">
        <f t="shared" si="99"/>
        <v>7.9331298410884529E-3</v>
      </c>
      <c r="BJ96" s="2">
        <f>'Proportional HSE Data'!L90</f>
        <v>0</v>
      </c>
      <c r="BK96" s="58">
        <f t="shared" si="100"/>
        <v>0.11145407617379612</v>
      </c>
      <c r="BL96" s="97">
        <f t="shared" si="101"/>
        <v>8.8116333513082632E-4</v>
      </c>
      <c r="BM96" s="97">
        <f t="shared" si="102"/>
        <v>1.4403158502930804E-4</v>
      </c>
      <c r="BN96" s="97">
        <f t="shared" si="103"/>
        <v>3.3505515226161425E-7</v>
      </c>
      <c r="BO96" s="97">
        <f t="shared" si="104"/>
        <v>3.7487830775905792E-6</v>
      </c>
    </row>
    <row r="97" spans="1:67">
      <c r="A97" s="58">
        <v>92</v>
      </c>
      <c r="B97" s="58">
        <f t="shared" si="106"/>
        <v>0.77642643689168866</v>
      </c>
      <c r="C97" s="2">
        <f>'Proportional HSE Data'!C91</f>
        <v>1</v>
      </c>
      <c r="D97" s="58">
        <f t="shared" si="54"/>
        <v>0.99385218161371613</v>
      </c>
      <c r="H97" s="2">
        <f t="shared" si="55"/>
        <v>1</v>
      </c>
      <c r="I97" s="58">
        <f t="shared" si="56"/>
        <v>0.55088289793173728</v>
      </c>
      <c r="J97" s="58">
        <f t="shared" si="57"/>
        <v>0.77642643689168866</v>
      </c>
      <c r="K97" s="97">
        <f t="shared" si="58"/>
        <v>0.73563695491260683</v>
      </c>
      <c r="L97" s="97">
        <f t="shared" si="59"/>
        <v>0.70071697431278945</v>
      </c>
      <c r="M97" s="97">
        <f t="shared" si="60"/>
        <v>0.86048697200957003</v>
      </c>
      <c r="N97" s="2">
        <f>'Proportional HSE Data'!D91</f>
        <v>0</v>
      </c>
      <c r="O97" s="58">
        <f t="shared" si="105"/>
        <v>0.22863528697321794</v>
      </c>
      <c r="P97" s="58">
        <f t="shared" si="61"/>
        <v>0.67269639275205473</v>
      </c>
      <c r="Q97" s="97">
        <f t="shared" si="62"/>
        <v>0.34321266622897928</v>
      </c>
      <c r="R97" s="97">
        <f t="shared" si="63"/>
        <v>0.1112102254898389</v>
      </c>
      <c r="S97" s="97">
        <f t="shared" si="64"/>
        <v>0.16770038711955848</v>
      </c>
      <c r="T97" s="2">
        <f>'Proportional HSE Data'!E91</f>
        <v>0</v>
      </c>
      <c r="U97" s="58">
        <f t="shared" si="65"/>
        <v>9.1255517575831724E-2</v>
      </c>
      <c r="V97" s="58">
        <f t="shared" si="66"/>
        <v>0.27440571492737276</v>
      </c>
      <c r="W97" s="97">
        <f t="shared" si="67"/>
        <v>0.1064936388194138</v>
      </c>
      <c r="X97" s="97">
        <f t="shared" si="68"/>
        <v>1.1864816144528596E-2</v>
      </c>
      <c r="Y97" s="97">
        <f t="shared" si="69"/>
        <v>3.6463739080052376E-2</v>
      </c>
      <c r="Z97" s="2">
        <f>'Proportional HSE Data'!F91</f>
        <v>0</v>
      </c>
      <c r="AA97" s="58">
        <f t="shared" si="70"/>
        <v>0.15127278537983352</v>
      </c>
      <c r="AB97" s="58">
        <f t="shared" si="71"/>
        <v>1.7392289344785924E-2</v>
      </c>
      <c r="AC97" s="97">
        <f t="shared" si="72"/>
        <v>2.0617620650425347E-3</v>
      </c>
      <c r="AD97" s="97">
        <f t="shared" si="73"/>
        <v>8.1025631642540983E-3</v>
      </c>
      <c r="AE97" s="97">
        <f t="shared" si="74"/>
        <v>9.9221064565349973E-4</v>
      </c>
      <c r="AF97" s="2">
        <f>'Proportional HSE Data'!G91</f>
        <v>0</v>
      </c>
      <c r="AG97" s="58">
        <f t="shared" si="75"/>
        <v>0.2088843028842047</v>
      </c>
      <c r="AH97" s="58">
        <f t="shared" si="76"/>
        <v>8.6584364110483191E-4</v>
      </c>
      <c r="AI97" s="97">
        <f t="shared" si="77"/>
        <v>4.5223036396026244E-3</v>
      </c>
      <c r="AJ97" s="97">
        <f t="shared" si="78"/>
        <v>2.5007531672074939E-4</v>
      </c>
      <c r="AK97" s="97">
        <f t="shared" si="79"/>
        <v>3.4192014637565563E-4</v>
      </c>
      <c r="AL97" s="2">
        <f>'Proportional HSE Data'!H91</f>
        <v>0.72727272727272729</v>
      </c>
      <c r="AM97" s="58">
        <f t="shared" si="80"/>
        <v>0.63062285628943215</v>
      </c>
      <c r="AN97" s="58">
        <f t="shared" si="81"/>
        <v>0.84510172584001453</v>
      </c>
      <c r="AO97" s="97">
        <f t="shared" si="82"/>
        <v>0.90632491368336965</v>
      </c>
      <c r="AP97" s="97">
        <f t="shared" si="83"/>
        <v>0.8219767760110902</v>
      </c>
      <c r="AQ97" s="97">
        <f t="shared" si="84"/>
        <v>0.85432965958470164</v>
      </c>
      <c r="AR97" s="2">
        <f>'Proportional HSE Data'!I91</f>
        <v>0.18181818181818182</v>
      </c>
      <c r="AS97" s="58">
        <f t="shared" si="85"/>
        <v>0.2381349337587178</v>
      </c>
      <c r="AT97" s="58">
        <f t="shared" si="86"/>
        <v>0.47448149136838108</v>
      </c>
      <c r="AU97" s="97">
        <f t="shared" si="87"/>
        <v>0.29002331812311566</v>
      </c>
      <c r="AV97" s="97">
        <f t="shared" si="88"/>
        <v>3.1561651519236712E-2</v>
      </c>
      <c r="AW97" s="97">
        <f t="shared" si="89"/>
        <v>5.3888001844539846E-2</v>
      </c>
      <c r="AX97" s="2">
        <f>'Proportional HSE Data'!J91</f>
        <v>9.0909090909090912E-2</v>
      </c>
      <c r="AY97" s="58">
        <f t="shared" si="90"/>
        <v>0.11150070899959606</v>
      </c>
      <c r="AZ97" s="97">
        <f t="shared" si="91"/>
        <v>0.11219285004137014</v>
      </c>
      <c r="BA97" s="97">
        <f t="shared" si="92"/>
        <v>1.866466072765173E-2</v>
      </c>
      <c r="BB97" s="97">
        <f t="shared" si="93"/>
        <v>1.2570844460522493E-2</v>
      </c>
      <c r="BC97" s="97">
        <f t="shared" si="94"/>
        <v>2.2827218480810513E-2</v>
      </c>
      <c r="BD97" s="2">
        <f>'Proportional HSE Data'!K91</f>
        <v>0</v>
      </c>
      <c r="BE97" s="58">
        <f t="shared" si="95"/>
        <v>0.13085481005239566</v>
      </c>
      <c r="BF97" s="97">
        <f t="shared" si="96"/>
        <v>8.3407186515109238E-3</v>
      </c>
      <c r="BG97" s="97">
        <f t="shared" si="97"/>
        <v>7.8655582000263522E-4</v>
      </c>
      <c r="BH97" s="97">
        <f t="shared" si="98"/>
        <v>9.8048616863949944E-3</v>
      </c>
      <c r="BI97" s="97">
        <f t="shared" si="99"/>
        <v>7.0568638582030364E-3</v>
      </c>
      <c r="BJ97" s="2">
        <f>'Proportional HSE Data'!L91</f>
        <v>0</v>
      </c>
      <c r="BK97" s="58">
        <f t="shared" si="100"/>
        <v>0.11057094445851393</v>
      </c>
      <c r="BL97" s="97">
        <f t="shared" si="101"/>
        <v>6.8976871879171148E-4</v>
      </c>
      <c r="BM97" s="97">
        <f t="shared" si="102"/>
        <v>9.8951259617777765E-5</v>
      </c>
      <c r="BN97" s="97">
        <f t="shared" si="103"/>
        <v>1.2544634176669737E-7</v>
      </c>
      <c r="BO97" s="97">
        <f t="shared" si="104"/>
        <v>1.8600625457369519E-6</v>
      </c>
    </row>
    <row r="98" spans="1:67">
      <c r="A98" s="58">
        <v>93</v>
      </c>
      <c r="B98" s="58">
        <f t="shared" si="106"/>
        <v>0.79754879125517086</v>
      </c>
      <c r="C98" s="2" t="e">
        <f>'Proportional HSE Data'!C92</f>
        <v>#DIV/0!</v>
      </c>
      <c r="D98" s="58">
        <f t="shared" si="54"/>
        <v>0.99395853164748948</v>
      </c>
      <c r="H98" s="2" t="e">
        <f t="shared" si="55"/>
        <v>#DIV/0!</v>
      </c>
      <c r="I98" s="58">
        <f t="shared" si="56"/>
        <v>0.56463036747999107</v>
      </c>
      <c r="J98" s="58">
        <f t="shared" si="57"/>
        <v>0.79754879125517086</v>
      </c>
      <c r="K98" s="97">
        <f t="shared" si="58"/>
        <v>0.75458752331471379</v>
      </c>
      <c r="L98" s="97">
        <f t="shared" si="59"/>
        <v>0.71482695785952455</v>
      </c>
      <c r="M98" s="97">
        <f t="shared" si="60"/>
        <v>0.89148191955225087</v>
      </c>
      <c r="N98" s="2" t="e">
        <f>'Proportional HSE Data'!D92</f>
        <v>#DIV/0!</v>
      </c>
      <c r="O98" s="58">
        <f t="shared" si="105"/>
        <v>0.22952746728081438</v>
      </c>
      <c r="P98" s="58">
        <f t="shared" si="61"/>
        <v>0.69746614788676009</v>
      </c>
      <c r="Q98" s="97">
        <f t="shared" si="62"/>
        <v>0.33554448278702032</v>
      </c>
      <c r="R98" s="97">
        <f t="shared" si="63"/>
        <v>8.4906802616343827E-2</v>
      </c>
      <c r="S98" s="97">
        <f t="shared" si="64"/>
        <v>0.15476977580004042</v>
      </c>
      <c r="T98" s="2" t="e">
        <f>'Proportional HSE Data'!E92</f>
        <v>#DIV/0!</v>
      </c>
      <c r="U98" s="58">
        <f t="shared" si="65"/>
        <v>8.9921826690452331E-2</v>
      </c>
      <c r="V98" s="58">
        <f t="shared" si="66"/>
        <v>0.28490094767058555</v>
      </c>
      <c r="W98" s="97">
        <f t="shared" si="67"/>
        <v>0.10051125766948941</v>
      </c>
      <c r="X98" s="97">
        <f t="shared" si="68"/>
        <v>8.1494441832898716E-3</v>
      </c>
      <c r="Y98" s="97">
        <f t="shared" si="69"/>
        <v>3.0550645045218611E-2</v>
      </c>
      <c r="Z98" s="2" t="e">
        <f>'Proportional HSE Data'!F92</f>
        <v>#DIV/0!</v>
      </c>
      <c r="AA98" s="58">
        <f t="shared" si="70"/>
        <v>0.15005966133040152</v>
      </c>
      <c r="AB98" s="58">
        <f t="shared" si="71"/>
        <v>1.5447007928618924E-2</v>
      </c>
      <c r="AC98" s="97">
        <f t="shared" si="72"/>
        <v>1.5490475070494907E-3</v>
      </c>
      <c r="AD98" s="97">
        <f t="shared" si="73"/>
        <v>7.1543391007536875E-3</v>
      </c>
      <c r="AE98" s="97">
        <f t="shared" si="74"/>
        <v>6.0435791863375221E-4</v>
      </c>
      <c r="AF98" s="2" t="e">
        <f>'Proportional HSE Data'!G92</f>
        <v>#DIV/0!</v>
      </c>
      <c r="AG98" s="58">
        <f t="shared" si="75"/>
        <v>0.20759417068214708</v>
      </c>
      <c r="AH98" s="58">
        <f t="shared" si="76"/>
        <v>6.5796331539777334E-4</v>
      </c>
      <c r="AI98" s="97">
        <f t="shared" si="77"/>
        <v>3.8906279171097885E-3</v>
      </c>
      <c r="AJ98" s="97">
        <f t="shared" si="78"/>
        <v>1.5591269624103875E-4</v>
      </c>
      <c r="AK98" s="97">
        <f t="shared" si="79"/>
        <v>2.2853976261423152E-4</v>
      </c>
      <c r="AL98" s="2">
        <f>'Proportional HSE Data'!H92</f>
        <v>0.83333333333333337</v>
      </c>
      <c r="AM98" s="58">
        <f t="shared" si="80"/>
        <v>0.64375756337275425</v>
      </c>
      <c r="AN98" s="58">
        <f t="shared" si="81"/>
        <v>0.86217587911746507</v>
      </c>
      <c r="AO98" s="97">
        <f t="shared" si="82"/>
        <v>0.92219371553514906</v>
      </c>
      <c r="AP98" s="97">
        <f t="shared" si="83"/>
        <v>0.83152059051503657</v>
      </c>
      <c r="AQ98" s="97">
        <f t="shared" si="84"/>
        <v>0.87421139572122042</v>
      </c>
      <c r="AR98" s="2">
        <f>'Proportional HSE Data'!I92</f>
        <v>0</v>
      </c>
      <c r="AS98" s="58">
        <f t="shared" si="85"/>
        <v>0.23823436985003418</v>
      </c>
      <c r="AT98" s="58">
        <f t="shared" si="86"/>
        <v>0.48976430521042741</v>
      </c>
      <c r="AU98" s="97">
        <f t="shared" si="87"/>
        <v>0.28447704826566345</v>
      </c>
      <c r="AV98" s="97">
        <f t="shared" si="88"/>
        <v>2.0477988133680472E-2</v>
      </c>
      <c r="AW98" s="97">
        <f t="shared" si="89"/>
        <v>3.8748966313237765E-2</v>
      </c>
      <c r="AX98" s="2">
        <f>'Proportional HSE Data'!J92</f>
        <v>0</v>
      </c>
      <c r="AY98" s="58">
        <f t="shared" si="90"/>
        <v>0.10970875286115249</v>
      </c>
      <c r="AZ98" s="97">
        <f t="shared" si="91"/>
        <v>0.11042578910456553</v>
      </c>
      <c r="BA98" s="97">
        <f t="shared" si="92"/>
        <v>1.5452807962272858E-2</v>
      </c>
      <c r="BB98" s="97">
        <f t="shared" si="93"/>
        <v>9.8609639714282282E-3</v>
      </c>
      <c r="BC98" s="97">
        <f t="shared" si="94"/>
        <v>1.9546060663777034E-2</v>
      </c>
      <c r="BD98" s="2">
        <f>'Proportional HSE Data'!K92</f>
        <v>0.16666666666666666</v>
      </c>
      <c r="BE98" s="58">
        <f t="shared" si="95"/>
        <v>0.12953660528055519</v>
      </c>
      <c r="BF98" s="97">
        <f t="shared" si="96"/>
        <v>7.1885634491063513E-3</v>
      </c>
      <c r="BG98" s="97">
        <f t="shared" si="97"/>
        <v>5.6631331450041208E-4</v>
      </c>
      <c r="BH98" s="97">
        <f t="shared" si="98"/>
        <v>9.4459771329990054E-3</v>
      </c>
      <c r="BI98" s="97">
        <f t="shared" si="99"/>
        <v>6.2829635897414795E-3</v>
      </c>
      <c r="BJ98" s="2">
        <f>'Proportional HSE Data'!L92</f>
        <v>0</v>
      </c>
      <c r="BK98" s="58">
        <f t="shared" si="100"/>
        <v>0.10969394654949409</v>
      </c>
      <c r="BL98" s="97">
        <f t="shared" si="101"/>
        <v>5.3735956635598105E-4</v>
      </c>
      <c r="BM98" s="97">
        <f t="shared" si="102"/>
        <v>6.728038751027683E-5</v>
      </c>
      <c r="BN98" s="97">
        <f t="shared" si="103"/>
        <v>4.4615736911083907E-8</v>
      </c>
      <c r="BO98" s="97">
        <f t="shared" si="104"/>
        <v>8.9939700474434529E-7</v>
      </c>
    </row>
    <row r="99" spans="1:67">
      <c r="A99" s="58">
        <v>94</v>
      </c>
      <c r="B99" s="58">
        <f t="shared" si="106"/>
        <v>0.81740271602289016</v>
      </c>
      <c r="C99" s="2">
        <f>'Proportional HSE Data'!C93</f>
        <v>0.5</v>
      </c>
      <c r="D99" s="58">
        <f t="shared" si="54"/>
        <v>0.99394313465515371</v>
      </c>
      <c r="H99" s="2">
        <f t="shared" si="55"/>
        <v>0.5</v>
      </c>
      <c r="I99" s="58">
        <f t="shared" si="56"/>
        <v>0.57827917236287341</v>
      </c>
      <c r="J99" s="58">
        <f t="shared" si="57"/>
        <v>0.81740271602289016</v>
      </c>
      <c r="K99" s="97">
        <f t="shared" si="58"/>
        <v>0.77263761833144695</v>
      </c>
      <c r="L99" s="97">
        <f t="shared" si="59"/>
        <v>0.72793341758062524</v>
      </c>
      <c r="M99" s="97">
        <f t="shared" si="60"/>
        <v>0.91853825697024727</v>
      </c>
      <c r="N99" s="2">
        <f>'Proportional HSE Data'!D93</f>
        <v>0.5</v>
      </c>
      <c r="O99" s="58">
        <f t="shared" si="105"/>
        <v>0.23042208906993922</v>
      </c>
      <c r="P99" s="58">
        <f t="shared" si="61"/>
        <v>0.72159450748218634</v>
      </c>
      <c r="Q99" s="97">
        <f t="shared" si="62"/>
        <v>0.32673714846047669</v>
      </c>
      <c r="R99" s="97">
        <f t="shared" si="63"/>
        <v>6.2561446206196469E-2</v>
      </c>
      <c r="S99" s="97">
        <f t="shared" si="64"/>
        <v>0.14272966902719048</v>
      </c>
      <c r="T99" s="2">
        <f>'Proportional HSE Data'!E93</f>
        <v>0</v>
      </c>
      <c r="U99" s="58">
        <f t="shared" si="65"/>
        <v>8.8605727058346587E-2</v>
      </c>
      <c r="V99" s="58">
        <f t="shared" si="66"/>
        <v>0.29591482010772108</v>
      </c>
      <c r="W99" s="97">
        <f t="shared" si="67"/>
        <v>9.4448537457703235E-2</v>
      </c>
      <c r="X99" s="97">
        <f t="shared" si="68"/>
        <v>5.4244167205269754E-3</v>
      </c>
      <c r="Y99" s="97">
        <f t="shared" si="69"/>
        <v>2.5396961341819693E-2</v>
      </c>
      <c r="Z99" s="2">
        <f>'Proportional HSE Data'!F93</f>
        <v>0</v>
      </c>
      <c r="AA99" s="58">
        <f t="shared" si="70"/>
        <v>0.14885455961088948</v>
      </c>
      <c r="AB99" s="58">
        <f t="shared" si="71"/>
        <v>1.3686876765036353E-2</v>
      </c>
      <c r="AC99" s="97">
        <f t="shared" si="72"/>
        <v>1.1527721903446539E-3</v>
      </c>
      <c r="AD99" s="97">
        <f t="shared" si="73"/>
        <v>6.3315277773884808E-3</v>
      </c>
      <c r="AE99" s="97">
        <f t="shared" si="74"/>
        <v>3.5406516244797476E-4</v>
      </c>
      <c r="AF99" s="2">
        <f>'Proportional HSE Data'!G93</f>
        <v>0</v>
      </c>
      <c r="AG99" s="58">
        <f t="shared" si="75"/>
        <v>0.20630992873746626</v>
      </c>
      <c r="AH99" s="58">
        <f t="shared" si="76"/>
        <v>4.9737280791324211E-4</v>
      </c>
      <c r="AI99" s="97">
        <f t="shared" si="77"/>
        <v>3.3473997958490482E-3</v>
      </c>
      <c r="AJ99" s="97">
        <f t="shared" si="78"/>
        <v>9.4987248303261867E-5</v>
      </c>
      <c r="AK99" s="97">
        <f t="shared" si="79"/>
        <v>1.504593797107224E-4</v>
      </c>
      <c r="AL99" s="2">
        <f>'Proportional HSE Data'!H93</f>
        <v>1</v>
      </c>
      <c r="AM99" s="58">
        <f t="shared" si="80"/>
        <v>0.65667948584074809</v>
      </c>
      <c r="AN99" s="58">
        <f t="shared" si="81"/>
        <v>0.87785242995650159</v>
      </c>
      <c r="AO99" s="97">
        <f t="shared" si="82"/>
        <v>0.93590661855547663</v>
      </c>
      <c r="AP99" s="97">
        <f t="shared" si="83"/>
        <v>0.83958368188051935</v>
      </c>
      <c r="AQ99" s="97">
        <f t="shared" si="84"/>
        <v>0.89265989228633946</v>
      </c>
      <c r="AR99" s="2">
        <f>'Proportional HSE Data'!I93</f>
        <v>0</v>
      </c>
      <c r="AS99" s="58">
        <f t="shared" si="85"/>
        <v>0.23833383447317305</v>
      </c>
      <c r="AT99" s="58">
        <f t="shared" si="86"/>
        <v>0.5053870915355273</v>
      </c>
      <c r="AU99" s="97">
        <f t="shared" si="87"/>
        <v>0.27832222882697416</v>
      </c>
      <c r="AV99" s="97">
        <f t="shared" si="88"/>
        <v>1.2705760960336434E-2</v>
      </c>
      <c r="AW99" s="97">
        <f t="shared" si="89"/>
        <v>2.6975396261226494E-2</v>
      </c>
      <c r="AX99" s="2">
        <f>'Proportional HSE Data'!J93</f>
        <v>0</v>
      </c>
      <c r="AY99" s="58">
        <f t="shared" si="90"/>
        <v>0.10794209697003938</v>
      </c>
      <c r="AZ99" s="97">
        <f t="shared" si="91"/>
        <v>0.10868383658726448</v>
      </c>
      <c r="BA99" s="97">
        <f t="shared" si="92"/>
        <v>1.2682418347936032E-2</v>
      </c>
      <c r="BB99" s="97">
        <f t="shared" si="93"/>
        <v>7.6350676185261233E-3</v>
      </c>
      <c r="BC99" s="97">
        <f t="shared" si="94"/>
        <v>1.6683778421846821E-2</v>
      </c>
      <c r="BD99" s="2">
        <f>'Proportional HSE Data'!K93</f>
        <v>0</v>
      </c>
      <c r="BE99" s="58">
        <f t="shared" si="95"/>
        <v>0.12822972066437655</v>
      </c>
      <c r="BF99" s="97">
        <f t="shared" si="96"/>
        <v>6.1777330561235367E-3</v>
      </c>
      <c r="BG99" s="97">
        <f t="shared" si="97"/>
        <v>4.0346559229760971E-4</v>
      </c>
      <c r="BH99" s="97">
        <f t="shared" si="98"/>
        <v>9.1979012757013555E-3</v>
      </c>
      <c r="BI99" s="97">
        <f t="shared" si="99"/>
        <v>5.5991991709932118E-3</v>
      </c>
      <c r="BJ99" s="2">
        <f>'Proportional HSE Data'!L93</f>
        <v>0</v>
      </c>
      <c r="BK99" s="58">
        <f t="shared" si="100"/>
        <v>0.10882305351398566</v>
      </c>
      <c r="BL99" s="97">
        <f t="shared" si="101"/>
        <v>4.1662379625891901E-4</v>
      </c>
      <c r="BM99" s="97">
        <f t="shared" si="102"/>
        <v>4.5270331611210576E-5</v>
      </c>
      <c r="BN99" s="97">
        <f t="shared" si="103"/>
        <v>1.5046103016737531E-8</v>
      </c>
      <c r="BO99" s="97">
        <f t="shared" si="104"/>
        <v>4.2373440057385156E-7</v>
      </c>
    </row>
    <row r="100" spans="1:67">
      <c r="A100" s="58">
        <v>95</v>
      </c>
      <c r="B100" s="58">
        <f t="shared" si="106"/>
        <v>0.83594697701562726</v>
      </c>
      <c r="C100" s="2">
        <f>'Proportional HSE Data'!C94</f>
        <v>1</v>
      </c>
      <c r="D100" s="58">
        <f t="shared" si="54"/>
        <v>0.99379778213981718</v>
      </c>
      <c r="H100" s="2">
        <f t="shared" si="55"/>
        <v>1</v>
      </c>
      <c r="I100" s="58">
        <f t="shared" si="56"/>
        <v>0.5918094238185746</v>
      </c>
      <c r="J100" s="58">
        <f t="shared" si="57"/>
        <v>0.83594697701562726</v>
      </c>
      <c r="K100" s="97">
        <f t="shared" si="58"/>
        <v>0.78976035423753876</v>
      </c>
      <c r="L100" s="97">
        <f t="shared" si="59"/>
        <v>0.74003709681601504</v>
      </c>
      <c r="M100" s="97">
        <f t="shared" si="60"/>
        <v>0.94115491132873019</v>
      </c>
      <c r="N100" s="2">
        <f>'Proportional HSE Data'!D94</f>
        <v>0</v>
      </c>
      <c r="O100" s="58">
        <f t="shared" si="105"/>
        <v>0.2313191509131412</v>
      </c>
      <c r="P100" s="58">
        <f t="shared" si="61"/>
        <v>0.7449348191868157</v>
      </c>
      <c r="Q100" s="97">
        <f t="shared" si="62"/>
        <v>0.31680887023447396</v>
      </c>
      <c r="R100" s="97">
        <f t="shared" si="63"/>
        <v>4.4428191585572811E-2</v>
      </c>
      <c r="S100" s="97">
        <f t="shared" si="64"/>
        <v>0.13168543965427243</v>
      </c>
      <c r="T100" s="2">
        <f>'Proportional HSE Data'!E94</f>
        <v>0</v>
      </c>
      <c r="U100" s="58">
        <f t="shared" si="65"/>
        <v>8.730704199647793E-2</v>
      </c>
      <c r="V100" s="58">
        <f t="shared" si="66"/>
        <v>0.30745853093299391</v>
      </c>
      <c r="W100" s="97">
        <f t="shared" si="67"/>
        <v>8.834724105263024E-2</v>
      </c>
      <c r="X100" s="97">
        <f t="shared" si="68"/>
        <v>3.4950319773915479E-3</v>
      </c>
      <c r="Y100" s="97">
        <f t="shared" si="69"/>
        <v>2.09591923266895E-2</v>
      </c>
      <c r="Z100" s="2">
        <f>'Proportional HSE Data'!F94</f>
        <v>0</v>
      </c>
      <c r="AA100" s="58">
        <f t="shared" si="70"/>
        <v>0.14765745452305004</v>
      </c>
      <c r="AB100" s="58">
        <f t="shared" si="71"/>
        <v>1.2098816955911546E-2</v>
      </c>
      <c r="AC100" s="97">
        <f t="shared" si="72"/>
        <v>8.4961862999188571E-4</v>
      </c>
      <c r="AD100" s="97">
        <f t="shared" si="73"/>
        <v>5.6183300842403087E-3</v>
      </c>
      <c r="AE100" s="97">
        <f t="shared" si="74"/>
        <v>1.9900535478011892E-4</v>
      </c>
      <c r="AF100" s="2">
        <f>'Proportional HSE Data'!G94</f>
        <v>0</v>
      </c>
      <c r="AG100" s="58">
        <f t="shared" si="75"/>
        <v>0.20503157585023118</v>
      </c>
      <c r="AH100" s="58">
        <f t="shared" si="76"/>
        <v>3.7401147416533145E-4</v>
      </c>
      <c r="AI100" s="97">
        <f t="shared" si="77"/>
        <v>2.8805408779599387E-3</v>
      </c>
      <c r="AJ100" s="97">
        <f t="shared" si="78"/>
        <v>5.6498625348580129E-5</v>
      </c>
      <c r="AK100" s="97">
        <f t="shared" si="79"/>
        <v>9.7534860929780596E-5</v>
      </c>
      <c r="AL100" s="2" t="e">
        <f>'Proportional HSE Data'!H94</f>
        <v>#DIV/0!</v>
      </c>
      <c r="AM100" s="58">
        <f t="shared" si="80"/>
        <v>0.66937342014180079</v>
      </c>
      <c r="AN100" s="58">
        <f t="shared" si="81"/>
        <v>0.89215948608765483</v>
      </c>
      <c r="AO100" s="97">
        <f t="shared" si="82"/>
        <v>0.94762718494326093</v>
      </c>
      <c r="AP100" s="97">
        <f t="shared" si="83"/>
        <v>0.8462167969788047</v>
      </c>
      <c r="AQ100" s="97">
        <f t="shared" si="84"/>
        <v>0.90957516000477834</v>
      </c>
      <c r="AR100" s="2" t="e">
        <f>'Proportional HSE Data'!I94</f>
        <v>#DIV/0!</v>
      </c>
      <c r="AS100" s="58">
        <f t="shared" si="85"/>
        <v>0.23843332762547512</v>
      </c>
      <c r="AT100" s="58">
        <f t="shared" si="86"/>
        <v>0.52131964041566436</v>
      </c>
      <c r="AU100" s="97">
        <f t="shared" si="87"/>
        <v>0.27156752728742656</v>
      </c>
      <c r="AV100" s="97">
        <f t="shared" si="88"/>
        <v>7.5300223720448983E-3</v>
      </c>
      <c r="AW100" s="97">
        <f t="shared" si="89"/>
        <v>1.8173406295398972E-2</v>
      </c>
      <c r="AX100" s="2" t="e">
        <f>'Proportional HSE Data'!J94</f>
        <v>#DIV/0!</v>
      </c>
      <c r="AY100" s="58">
        <f t="shared" si="90"/>
        <v>0.10620049622165513</v>
      </c>
      <c r="AZ100" s="97">
        <f t="shared" si="91"/>
        <v>0.10696673335188839</v>
      </c>
      <c r="BA100" s="97">
        <f t="shared" si="92"/>
        <v>1.0316897585676854E-2</v>
      </c>
      <c r="BB100" s="97">
        <f t="shared" si="93"/>
        <v>5.8333189687181436E-3</v>
      </c>
      <c r="BC100" s="97">
        <f t="shared" si="94"/>
        <v>1.4201739029014643E-2</v>
      </c>
      <c r="BD100" s="2" t="e">
        <f>'Proportional HSE Data'!K94</f>
        <v>#DIV/0!</v>
      </c>
      <c r="BE100" s="58">
        <f t="shared" si="95"/>
        <v>0.12693409841201414</v>
      </c>
      <c r="BF100" s="97">
        <f t="shared" si="96"/>
        <v>5.2938426145137324E-3</v>
      </c>
      <c r="BG100" s="97">
        <f t="shared" si="97"/>
        <v>2.8439358002903443E-4</v>
      </c>
      <c r="BH100" s="97">
        <f t="shared" si="98"/>
        <v>9.0594208757398317E-3</v>
      </c>
      <c r="BI100" s="97">
        <f t="shared" si="99"/>
        <v>4.9947287366392734E-3</v>
      </c>
      <c r="BJ100" s="2" t="e">
        <f>'Proportional HSE Data'!L94</f>
        <v>#DIV/0!</v>
      </c>
      <c r="BK100" s="58">
        <f t="shared" si="100"/>
        <v>0.10795823633517415</v>
      </c>
      <c r="BL100" s="97">
        <f t="shared" si="101"/>
        <v>3.2147218837141591E-4</v>
      </c>
      <c r="BM100" s="97">
        <f t="shared" si="102"/>
        <v>3.0140534199387602E-5</v>
      </c>
      <c r="BN100" s="97">
        <f t="shared" si="103"/>
        <v>4.8025214503339846E-9</v>
      </c>
      <c r="BO100" s="97">
        <f t="shared" si="104"/>
        <v>1.9449157189395561E-7</v>
      </c>
    </row>
    <row r="101" spans="1:67">
      <c r="A101" s="58">
        <v>96</v>
      </c>
      <c r="B101" s="58">
        <f t="shared" si="106"/>
        <v>0.85316258765561448</v>
      </c>
      <c r="C101" s="2">
        <f>'Proportional HSE Data'!C95</f>
        <v>0.66666666666666663</v>
      </c>
      <c r="D101" s="58">
        <f t="shared" si="54"/>
        <v>0.99350534557415182</v>
      </c>
      <c r="H101" s="2">
        <f t="shared" si="55"/>
        <v>0.66666666666666663</v>
      </c>
      <c r="I101" s="58">
        <f t="shared" si="56"/>
        <v>0.60520194148278206</v>
      </c>
      <c r="J101" s="58">
        <f t="shared" si="57"/>
        <v>0.85316258765561448</v>
      </c>
      <c r="K101" s="97">
        <f t="shared" si="58"/>
        <v>0.8059406712004239</v>
      </c>
      <c r="L101" s="97">
        <f t="shared" si="59"/>
        <v>0.75114493429575313</v>
      </c>
      <c r="M101" s="97">
        <f t="shared" si="60"/>
        <v>0.95920639978255451</v>
      </c>
      <c r="N101" s="2">
        <f>'Proportional HSE Data'!D95</f>
        <v>0.33333333333333331</v>
      </c>
      <c r="O101" s="58">
        <f t="shared" si="105"/>
        <v>0.2322186513127279</v>
      </c>
      <c r="P101" s="58">
        <f t="shared" si="61"/>
        <v>0.76735565160525332</v>
      </c>
      <c r="Q101" s="97">
        <f t="shared" si="62"/>
        <v>0.30579151072011168</v>
      </c>
      <c r="R101" s="97">
        <f t="shared" si="63"/>
        <v>3.0377471066380227E-2</v>
      </c>
      <c r="S101" s="97">
        <f t="shared" si="64"/>
        <v>0.12171251446099374</v>
      </c>
      <c r="T101" s="2">
        <f>'Proportional HSE Data'!E95</f>
        <v>0</v>
      </c>
      <c r="U101" s="58">
        <f t="shared" si="65"/>
        <v>8.6025594962742452E-2</v>
      </c>
      <c r="V101" s="58">
        <f t="shared" si="66"/>
        <v>0.31954140863944053</v>
      </c>
      <c r="W101" s="97">
        <f t="shared" si="67"/>
        <v>8.224998737374592E-2</v>
      </c>
      <c r="X101" s="97">
        <f t="shared" si="68"/>
        <v>2.1773102287423051E-3</v>
      </c>
      <c r="Y101" s="97">
        <f t="shared" si="69"/>
        <v>1.7181323611156443E-2</v>
      </c>
      <c r="Z101" s="2">
        <f>'Proportional HSE Data'!F95</f>
        <v>0</v>
      </c>
      <c r="AA101" s="58">
        <f t="shared" si="70"/>
        <v>0.14646831999465362</v>
      </c>
      <c r="AB101" s="58">
        <f t="shared" si="71"/>
        <v>1.0670038857553393E-2</v>
      </c>
      <c r="AC101" s="97">
        <f t="shared" si="72"/>
        <v>6.2008878961372573E-4</v>
      </c>
      <c r="AD101" s="97">
        <f t="shared" si="73"/>
        <v>5.0007720037977535E-3</v>
      </c>
      <c r="AE101" s="97">
        <f t="shared" si="74"/>
        <v>1.0702311383927318E-4</v>
      </c>
      <c r="AF101" s="2">
        <f>'Proportional HSE Data'!G95</f>
        <v>0</v>
      </c>
      <c r="AG101" s="58">
        <f t="shared" si="75"/>
        <v>0.20375911047256798</v>
      </c>
      <c r="AH101" s="58">
        <f t="shared" si="76"/>
        <v>2.7977819838274247E-4</v>
      </c>
      <c r="AI101" s="97">
        <f t="shared" si="77"/>
        <v>2.4795281295533719E-3</v>
      </c>
      <c r="AJ101" s="97">
        <f t="shared" si="78"/>
        <v>3.277969096539601E-5</v>
      </c>
      <c r="AK101" s="97">
        <f t="shared" si="79"/>
        <v>6.2236786826586556E-5</v>
      </c>
      <c r="AL101" s="2" t="e">
        <f>'Proportional HSE Data'!H95</f>
        <v>#DIV/0!</v>
      </c>
      <c r="AM101" s="58">
        <f t="shared" si="80"/>
        <v>0.6818254163509192</v>
      </c>
      <c r="AN101" s="58">
        <f t="shared" si="81"/>
        <v>0.90514189688695224</v>
      </c>
      <c r="AO101" s="97">
        <f t="shared" si="82"/>
        <v>0.95754033178694842</v>
      </c>
      <c r="AP101" s="97">
        <f t="shared" si="83"/>
        <v>0.85145771926729041</v>
      </c>
      <c r="AQ101" s="97">
        <f t="shared" si="84"/>
        <v>0.9248810836345982</v>
      </c>
      <c r="AR101" s="2" t="e">
        <f>'Proportional HSE Data'!I95</f>
        <v>#DIV/0!</v>
      </c>
      <c r="AS101" s="58">
        <f t="shared" si="85"/>
        <v>0.23853284930427118</v>
      </c>
      <c r="AT101" s="58">
        <f t="shared" si="86"/>
        <v>0.53752799077998648</v>
      </c>
      <c r="AU101" s="97">
        <f t="shared" si="87"/>
        <v>0.26422666271053402</v>
      </c>
      <c r="AV101" s="97">
        <f t="shared" si="88"/>
        <v>4.2572157868588055E-3</v>
      </c>
      <c r="AW101" s="97">
        <f t="shared" si="89"/>
        <v>1.1844442983924196E-2</v>
      </c>
      <c r="AX101" s="2" t="e">
        <f>'Proportional HSE Data'!J95</f>
        <v>#DIV/0!</v>
      </c>
      <c r="AY101" s="58">
        <f t="shared" si="90"/>
        <v>0.10448370421794605</v>
      </c>
      <c r="AZ101" s="97">
        <f t="shared" si="91"/>
        <v>0.10527421956784887</v>
      </c>
      <c r="BA101" s="97">
        <f t="shared" si="92"/>
        <v>8.3175244699960991E-3</v>
      </c>
      <c r="BB101" s="97">
        <f t="shared" si="93"/>
        <v>4.3963901348981656E-3</v>
      </c>
      <c r="BC101" s="97">
        <f t="shared" si="94"/>
        <v>1.2061348697660604E-2</v>
      </c>
      <c r="BD101" s="2" t="e">
        <f>'Proportional HSE Data'!K95</f>
        <v>#DIV/0!</v>
      </c>
      <c r="BE101" s="58">
        <f t="shared" si="95"/>
        <v>0.12564968021052481</v>
      </c>
      <c r="BF101" s="97">
        <f t="shared" si="96"/>
        <v>4.5234913835077968E-3</v>
      </c>
      <c r="BG101" s="97">
        <f t="shared" si="97"/>
        <v>1.9830626568643429E-4</v>
      </c>
      <c r="BH101" s="97">
        <f t="shared" si="98"/>
        <v>9.0327835209932563E-3</v>
      </c>
      <c r="BI101" s="97">
        <f t="shared" si="99"/>
        <v>4.4599649262946454E-3</v>
      </c>
      <c r="BJ101" s="2" t="e">
        <f>'Proportional HSE Data'!L95</f>
        <v>#DIV/0!</v>
      </c>
      <c r="BK101" s="58">
        <f t="shared" si="100"/>
        <v>0.10709946591655496</v>
      </c>
      <c r="BL101" s="97">
        <f t="shared" si="101"/>
        <v>2.4686821686065413E-4</v>
      </c>
      <c r="BM101" s="97">
        <f t="shared" si="102"/>
        <v>1.9854274092825463E-5</v>
      </c>
      <c r="BN101" s="97">
        <f t="shared" si="103"/>
        <v>1.448149067014724E-9</v>
      </c>
      <c r="BO101" s="97">
        <f t="shared" si="104"/>
        <v>8.6962942356208427E-8</v>
      </c>
    </row>
    <row r="102" spans="1:67">
      <c r="A102" s="58">
        <v>97</v>
      </c>
      <c r="B102" s="58">
        <f t="shared" si="106"/>
        <v>0.86905111638818822</v>
      </c>
      <c r="C102" s="2" t="e">
        <f>'Proportional HSE Data'!C96</f>
        <v>#DIV/0!</v>
      </c>
      <c r="D102" s="58">
        <f t="shared" si="54"/>
        <v>0.99303699786883237</v>
      </c>
      <c r="H102" s="2" t="e">
        <f t="shared" si="55"/>
        <v>#DIV/0!</v>
      </c>
      <c r="I102" s="58">
        <f t="shared" si="56"/>
        <v>0.61843835622798138</v>
      </c>
      <c r="J102" s="58">
        <f t="shared" si="57"/>
        <v>0.86905111638818822</v>
      </c>
      <c r="K102" s="97">
        <f t="shared" si="58"/>
        <v>0.82117446144920581</v>
      </c>
      <c r="L102" s="97">
        <f t="shared" si="59"/>
        <v>0.76126844612973721</v>
      </c>
      <c r="M102" s="97">
        <f t="shared" si="60"/>
        <v>0.97293074479263764</v>
      </c>
      <c r="N102" s="2" t="e">
        <f>'Proportional HSE Data'!D96</f>
        <v>#DIV/0!</v>
      </c>
      <c r="O102" s="58">
        <f t="shared" si="105"/>
        <v>0.23312058870044874</v>
      </c>
      <c r="P102" s="58">
        <f t="shared" si="61"/>
        <v>0.78874387692057502</v>
      </c>
      <c r="Q102" s="97">
        <f t="shared" si="62"/>
        <v>0.29373241114738818</v>
      </c>
      <c r="R102" s="97">
        <f t="shared" si="63"/>
        <v>1.9981376701974665E-2</v>
      </c>
      <c r="S102" s="97">
        <f t="shared" si="64"/>
        <v>0.11286060096881574</v>
      </c>
      <c r="T102" s="2" t="e">
        <f>'Proportional HSE Data'!E96</f>
        <v>#DIV/0!</v>
      </c>
      <c r="U102" s="58">
        <f t="shared" si="65"/>
        <v>8.4761209612563837E-2</v>
      </c>
      <c r="V102" s="58">
        <f t="shared" si="66"/>
        <v>0.33217054661316259</v>
      </c>
      <c r="W102" s="97">
        <f t="shared" si="67"/>
        <v>7.6199502692380655E-2</v>
      </c>
      <c r="X102" s="97">
        <f t="shared" si="68"/>
        <v>1.3098966012002962E-3</v>
      </c>
      <c r="Y102" s="97">
        <f t="shared" si="69"/>
        <v>1.3999523220429952E-2</v>
      </c>
      <c r="Z102" s="2" t="e">
        <f>'Proportional HSE Data'!F96</f>
        <v>#DIV/0!</v>
      </c>
      <c r="AA102" s="58">
        <f t="shared" si="70"/>
        <v>0.14528712958794673</v>
      </c>
      <c r="AB102" s="58">
        <f t="shared" si="71"/>
        <v>9.3881362994581996E-3</v>
      </c>
      <c r="AC102" s="97">
        <f t="shared" si="72"/>
        <v>4.4810427107312923E-4</v>
      </c>
      <c r="AD102" s="97">
        <f t="shared" si="73"/>
        <v>4.466556405778711E-3</v>
      </c>
      <c r="AE102" s="97">
        <f t="shared" si="74"/>
        <v>5.4916711117915788E-5</v>
      </c>
      <c r="AF102" s="2" t="e">
        <f>'Proportional HSE Data'!G96</f>
        <v>#DIV/0!</v>
      </c>
      <c r="AG102" s="58">
        <f t="shared" si="75"/>
        <v>0.2024925307120061</v>
      </c>
      <c r="AH102" s="58">
        <f t="shared" si="76"/>
        <v>2.0819566624581125E-4</v>
      </c>
      <c r="AI102" s="97">
        <f t="shared" si="77"/>
        <v>2.135216570238397E-3</v>
      </c>
      <c r="AJ102" s="97">
        <f t="shared" si="78"/>
        <v>1.8533706403778734E-5</v>
      </c>
      <c r="AK102" s="97">
        <f t="shared" si="79"/>
        <v>3.9079237609724854E-5</v>
      </c>
      <c r="AL102" s="2">
        <f>'Proportional HSE Data'!H96</f>
        <v>0.5</v>
      </c>
      <c r="AM102" s="58">
        <f t="shared" si="80"/>
        <v>0.69402281621955331</v>
      </c>
      <c r="AN102" s="58">
        <f t="shared" si="81"/>
        <v>0.91685802148601092</v>
      </c>
      <c r="AO102" s="97">
        <f t="shared" si="82"/>
        <v>0.96584113098179192</v>
      </c>
      <c r="AP102" s="97">
        <f t="shared" si="83"/>
        <v>0.8553268180135204</v>
      </c>
      <c r="AQ102" s="97">
        <f t="shared" si="84"/>
        <v>0.9385311801081947</v>
      </c>
      <c r="AR102" s="2">
        <f>'Proportional HSE Data'!I96</f>
        <v>0</v>
      </c>
      <c r="AS102" s="58">
        <f t="shared" si="85"/>
        <v>0.23863239950688164</v>
      </c>
      <c r="AT102" s="58">
        <f t="shared" si="86"/>
        <v>0.55397454162583515</v>
      </c>
      <c r="AU102" s="97">
        <f t="shared" si="87"/>
        <v>0.25631883167300595</v>
      </c>
      <c r="AV102" s="97">
        <f t="shared" si="88"/>
        <v>2.2928190287766844E-3</v>
      </c>
      <c r="AW102" s="97">
        <f t="shared" si="89"/>
        <v>7.4653542009079981E-3</v>
      </c>
      <c r="AX102" s="2">
        <f>'Proportional HSE Data'!J96</f>
        <v>0.5</v>
      </c>
      <c r="AY102" s="58">
        <f t="shared" si="90"/>
        <v>0.10279147341533314</v>
      </c>
      <c r="AZ102" s="97">
        <f t="shared" si="91"/>
        <v>0.10360603485085806</v>
      </c>
      <c r="BA102" s="97">
        <f t="shared" si="92"/>
        <v>6.6448093076939222E-3</v>
      </c>
      <c r="BB102" s="97">
        <f t="shared" si="93"/>
        <v>3.2675298017982193E-3</v>
      </c>
      <c r="BC102" s="97">
        <f t="shared" si="94"/>
        <v>1.0225038097612767E-2</v>
      </c>
      <c r="BD102" s="2">
        <f>'Proportional HSE Data'!K96</f>
        <v>0</v>
      </c>
      <c r="BE102" s="58">
        <f t="shared" si="95"/>
        <v>0.12437640724614571</v>
      </c>
      <c r="BF102" s="97">
        <f t="shared" si="96"/>
        <v>3.8542766710683582E-3</v>
      </c>
      <c r="BG102" s="97">
        <f t="shared" si="97"/>
        <v>1.3677138060932305E-4</v>
      </c>
      <c r="BH102" s="97">
        <f t="shared" si="98"/>
        <v>9.1242643639329584E-3</v>
      </c>
      <c r="BI102" s="97">
        <f t="shared" si="99"/>
        <v>3.9864480346073934E-3</v>
      </c>
      <c r="BJ102" s="2">
        <f>'Proportional HSE Data'!L96</f>
        <v>0</v>
      </c>
      <c r="BK102" s="58">
        <f t="shared" si="100"/>
        <v>0.10624671308625036</v>
      </c>
      <c r="BL102" s="97">
        <f t="shared" si="101"/>
        <v>1.8867362425634327E-4</v>
      </c>
      <c r="BM102" s="97">
        <f t="shared" si="102"/>
        <v>1.2938274314183043E-5</v>
      </c>
      <c r="BN102" s="97">
        <f t="shared" si="103"/>
        <v>4.1174769274846609E-10</v>
      </c>
      <c r="BO102" s="97">
        <f t="shared" si="104"/>
        <v>3.7876638649609353E-8</v>
      </c>
    </row>
    <row r="103" spans="1:67">
      <c r="A103" s="58">
        <v>98</v>
      </c>
      <c r="B103" s="58">
        <f t="shared" si="106"/>
        <v>0.88363246241402083</v>
      </c>
      <c r="C103" s="2" t="e">
        <f>'Proportional HSE Data'!C97</f>
        <v>#DIV/0!</v>
      </c>
      <c r="D103" s="58">
        <f t="shared" si="54"/>
        <v>0.99234767802626833</v>
      </c>
      <c r="H103" s="2" t="e">
        <f t="shared" si="55"/>
        <v>#DIV/0!</v>
      </c>
      <c r="I103" s="58">
        <f t="shared" si="56"/>
        <v>0.63150120306074764</v>
      </c>
      <c r="J103" s="58">
        <f t="shared" si="57"/>
        <v>0.88363246241402083</v>
      </c>
      <c r="K103" s="97">
        <f t="shared" si="58"/>
        <v>0.83546750971365347</v>
      </c>
      <c r="L103" s="97">
        <f t="shared" si="59"/>
        <v>0.77042213873283905</v>
      </c>
      <c r="M103" s="97">
        <f t="shared" si="60"/>
        <v>0.98285030156940734</v>
      </c>
      <c r="N103" s="2" t="e">
        <f>'Proportional HSE Data'!D97</f>
        <v>#DIV/0!</v>
      </c>
      <c r="O103" s="58">
        <f t="shared" si="105"/>
        <v>0.23402496143717957</v>
      </c>
      <c r="P103" s="58">
        <f t="shared" si="61"/>
        <v>0.80900692405320052</v>
      </c>
      <c r="Q103" s="97">
        <f t="shared" si="62"/>
        <v>0.28069608977591975</v>
      </c>
      <c r="R103" s="97">
        <f t="shared" si="63"/>
        <v>1.2634399172587286E-2</v>
      </c>
      <c r="S103" s="97">
        <f t="shared" si="64"/>
        <v>0.1051596990530845</v>
      </c>
      <c r="T103" s="2" t="e">
        <f>'Proportional HSE Data'!E97</f>
        <v>#DIV/0!</v>
      </c>
      <c r="U103" s="58">
        <f t="shared" si="65"/>
        <v>8.351370985371788E-2</v>
      </c>
      <c r="V103" s="58">
        <f t="shared" si="66"/>
        <v>0.34535041738140981</v>
      </c>
      <c r="W103" s="97">
        <f t="shared" si="67"/>
        <v>7.0237827876790199E-2</v>
      </c>
      <c r="X103" s="97">
        <f t="shared" si="68"/>
        <v>7.6007086936284859E-4</v>
      </c>
      <c r="Y103" s="97">
        <f t="shared" si="69"/>
        <v>1.1346347381345911E-2</v>
      </c>
      <c r="Z103" s="2" t="e">
        <f>'Proportional HSE Data'!F97</f>
        <v>#DIV/0!</v>
      </c>
      <c r="AA103" s="58">
        <f t="shared" si="70"/>
        <v>0.14411385650805542</v>
      </c>
      <c r="AB103" s="58">
        <f t="shared" si="71"/>
        <v>8.2411637775030213E-3</v>
      </c>
      <c r="AC103" s="97">
        <f t="shared" si="72"/>
        <v>3.2058585561141052E-4</v>
      </c>
      <c r="AD103" s="97">
        <f t="shared" si="73"/>
        <v>4.0049130295318888E-3</v>
      </c>
      <c r="AE103" s="97">
        <f t="shared" si="74"/>
        <v>2.6808484271743123E-5</v>
      </c>
      <c r="AF103" s="2" t="e">
        <f>'Proportional HSE Data'!G97</f>
        <v>#DIV/0!</v>
      </c>
      <c r="AG103" s="58">
        <f t="shared" si="75"/>
        <v>0.20123183433484243</v>
      </c>
      <c r="AH103" s="58">
        <f t="shared" si="76"/>
        <v>1.5412057113238617E-4</v>
      </c>
      <c r="AI103" s="97">
        <f t="shared" si="77"/>
        <v>1.8396768071251228E-3</v>
      </c>
      <c r="AJ103" s="97">
        <f t="shared" si="78"/>
        <v>1.0202271623090554E-5</v>
      </c>
      <c r="AK103" s="97">
        <f t="shared" si="79"/>
        <v>2.4139225467444249E-5</v>
      </c>
      <c r="AL103" s="2">
        <f>'Proportional HSE Data'!H97</f>
        <v>1</v>
      </c>
      <c r="AM103" s="58">
        <f t="shared" si="80"/>
        <v>0.70595427777114772</v>
      </c>
      <c r="AN103" s="58">
        <f t="shared" si="81"/>
        <v>0.92737652215368138</v>
      </c>
      <c r="AO103" s="97">
        <f t="shared" si="82"/>
        <v>0.97272547014046484</v>
      </c>
      <c r="AP103" s="97">
        <f t="shared" si="83"/>
        <v>0.85782251992540814</v>
      </c>
      <c r="AQ103" s="97">
        <f t="shared" si="84"/>
        <v>0.9505130940182539</v>
      </c>
      <c r="AR103" s="2">
        <f>'Proportional HSE Data'!I97</f>
        <v>0</v>
      </c>
      <c r="AS103" s="58">
        <f t="shared" si="85"/>
        <v>0.23873197823061698</v>
      </c>
      <c r="AT103" s="58">
        <f t="shared" si="86"/>
        <v>0.57061824050146082</v>
      </c>
      <c r="AU103" s="97">
        <f t="shared" si="87"/>
        <v>0.247869098828014</v>
      </c>
      <c r="AV103" s="97">
        <f t="shared" si="88"/>
        <v>1.174436845108495E-3</v>
      </c>
      <c r="AW103" s="97">
        <f t="shared" si="89"/>
        <v>4.5485156992201041E-3</v>
      </c>
      <c r="AX103" s="2">
        <f>'Proportional HSE Data'!J97</f>
        <v>0</v>
      </c>
      <c r="AY103" s="58">
        <f t="shared" si="90"/>
        <v>0.10112355526867481</v>
      </c>
      <c r="AZ103" s="97">
        <f t="shared" si="91"/>
        <v>0.10196191839793298</v>
      </c>
      <c r="BA103" s="97">
        <f t="shared" si="92"/>
        <v>5.2596822485867943E-3</v>
      </c>
      <c r="BB103" s="97">
        <f t="shared" si="93"/>
        <v>2.3941267192656625E-3</v>
      </c>
      <c r="BC103" s="97">
        <f t="shared" si="94"/>
        <v>8.6570199767131099E-3</v>
      </c>
      <c r="BD103" s="2">
        <f>'Proportional HSE Data'!K97</f>
        <v>0</v>
      </c>
      <c r="BE103" s="58">
        <f t="shared" si="95"/>
        <v>0.12311422022432006</v>
      </c>
      <c r="BF103" s="97">
        <f t="shared" si="96"/>
        <v>3.2747899028225083E-3</v>
      </c>
      <c r="BG103" s="97">
        <f t="shared" si="97"/>
        <v>9.3289789430733722E-5</v>
      </c>
      <c r="BH103" s="97">
        <f t="shared" si="98"/>
        <v>9.3450242515300524E-3</v>
      </c>
      <c r="BI103" s="97">
        <f t="shared" si="99"/>
        <v>3.5667272313713071E-3</v>
      </c>
      <c r="BJ103" s="2">
        <f>'Proportional HSE Data'!L97</f>
        <v>0</v>
      </c>
      <c r="BK103" s="58">
        <f t="shared" si="100"/>
        <v>0.10539994860127137</v>
      </c>
      <c r="BL103" s="97">
        <f t="shared" si="101"/>
        <v>1.4351024658429851E-4</v>
      </c>
      <c r="BM103" s="97">
        <f t="shared" si="102"/>
        <v>8.3401000927665859E-6</v>
      </c>
      <c r="BN103" s="97">
        <f t="shared" si="103"/>
        <v>1.1017529803372825E-10</v>
      </c>
      <c r="BO103" s="97">
        <f t="shared" si="104"/>
        <v>1.6069639797033974E-8</v>
      </c>
    </row>
    <row r="104" spans="1:67">
      <c r="A104" s="58">
        <v>99</v>
      </c>
      <c r="B104" s="58">
        <f t="shared" si="106"/>
        <v>0.89694228068938786</v>
      </c>
      <c r="C104" s="2" t="e">
        <f>'Proportional HSE Data'!C98</f>
        <v>#DIV/0!</v>
      </c>
      <c r="D104" s="58">
        <f t="shared" si="54"/>
        <v>0.99136880454199305</v>
      </c>
      <c r="H104" s="2" t="e">
        <f t="shared" si="55"/>
        <v>#DIV/0!</v>
      </c>
      <c r="I104" s="58">
        <f t="shared" si="56"/>
        <v>0.64437400319644855</v>
      </c>
      <c r="J104" s="58">
        <f t="shared" si="57"/>
        <v>0.89694228068938786</v>
      </c>
      <c r="K104" s="97">
        <f t="shared" si="58"/>
        <v>0.84883431150788691</v>
      </c>
      <c r="L104" s="97">
        <f t="shared" si="59"/>
        <v>0.77862198139369998</v>
      </c>
      <c r="M104" s="97">
        <f t="shared" si="60"/>
        <v>0.98965348717411261</v>
      </c>
      <c r="N104" s="2" t="e">
        <f>'Proportional HSE Data'!D98</f>
        <v>#DIV/0!</v>
      </c>
      <c r="O104" s="58">
        <f t="shared" si="105"/>
        <v>0.23493176781261133</v>
      </c>
      <c r="P104" s="58">
        <f t="shared" si="61"/>
        <v>0.82807411806618225</v>
      </c>
      <c r="Q104" s="97">
        <f t="shared" si="62"/>
        <v>0.26676565130437929</v>
      </c>
      <c r="R104" s="97">
        <f t="shared" si="63"/>
        <v>7.6736740078741225E-3</v>
      </c>
      <c r="S104" s="97">
        <f t="shared" si="64"/>
        <v>9.8627509023841292E-2</v>
      </c>
      <c r="T104" s="2" t="e">
        <f>'Proportional HSE Data'!E98</f>
        <v>#DIV/0!</v>
      </c>
      <c r="U104" s="58">
        <f t="shared" si="65"/>
        <v>8.2282919899408502E-2</v>
      </c>
      <c r="V104" s="58">
        <f t="shared" si="66"/>
        <v>0.35908247155169398</v>
      </c>
      <c r="W104" s="97">
        <f t="shared" si="67"/>
        <v>6.4405507406954013E-2</v>
      </c>
      <c r="X104" s="97">
        <f t="shared" si="68"/>
        <v>4.2481565931612811E-4</v>
      </c>
      <c r="Y104" s="97">
        <f t="shared" si="69"/>
        <v>9.1542440627894617E-3</v>
      </c>
      <c r="Z104" s="2" t="e">
        <f>'Proportional HSE Data'!F98</f>
        <v>#DIV/0!</v>
      </c>
      <c r="AA104" s="58">
        <f t="shared" si="70"/>
        <v>0.14294847361133259</v>
      </c>
      <c r="AB104" s="58">
        <f t="shared" si="71"/>
        <v>7.2176975835447328E-3</v>
      </c>
      <c r="AC104" s="97">
        <f t="shared" si="72"/>
        <v>2.2703525117317213E-4</v>
      </c>
      <c r="AD104" s="97">
        <f t="shared" si="73"/>
        <v>3.606451495069103E-3</v>
      </c>
      <c r="AE104" s="97">
        <f t="shared" si="74"/>
        <v>1.241226338341923E-5</v>
      </c>
      <c r="AF104" s="2" t="e">
        <f>'Proportional HSE Data'!G98</f>
        <v>#DIV/0!</v>
      </c>
      <c r="AG104" s="58">
        <f t="shared" si="75"/>
        <v>0.19997701876952151</v>
      </c>
      <c r="AH104" s="58">
        <f t="shared" si="76"/>
        <v>1.134964836108642E-4</v>
      </c>
      <c r="AI104" s="97">
        <f t="shared" si="77"/>
        <v>1.5860475000862677E-3</v>
      </c>
      <c r="AJ104" s="97">
        <f t="shared" si="78"/>
        <v>5.4624350681540585E-6</v>
      </c>
      <c r="AK104" s="97">
        <f t="shared" si="79"/>
        <v>1.4663841548531966E-5</v>
      </c>
      <c r="AL104" s="2" t="e">
        <f>'Proportional HSE Data'!H98</f>
        <v>#DIV/0!</v>
      </c>
      <c r="AM104" s="58">
        <f t="shared" si="80"/>
        <v>0.71760978686505661</v>
      </c>
      <c r="AN104" s="58">
        <f t="shared" si="81"/>
        <v>0.93677332781967193</v>
      </c>
      <c r="AO104" s="97">
        <f t="shared" si="82"/>
        <v>0.97838278709040138</v>
      </c>
      <c r="AP104" s="97">
        <f t="shared" si="83"/>
        <v>0.8589163934198687</v>
      </c>
      <c r="AQ104" s="97">
        <f t="shared" si="84"/>
        <v>0.9608511569578283</v>
      </c>
      <c r="AR104" s="2" t="e">
        <f>'Proportional HSE Data'!I98</f>
        <v>#DIV/0!</v>
      </c>
      <c r="AS104" s="58">
        <f t="shared" si="85"/>
        <v>0.23883158547277764</v>
      </c>
      <c r="AT104" s="58">
        <f t="shared" si="86"/>
        <v>0.58741485227108658</v>
      </c>
      <c r="AU104" s="97">
        <f t="shared" si="87"/>
        <v>0.23890872796651036</v>
      </c>
      <c r="AV104" s="97">
        <f t="shared" si="88"/>
        <v>5.7112318482085782E-4</v>
      </c>
      <c r="AW104" s="97">
        <f t="shared" si="89"/>
        <v>2.6777255092244458E-3</v>
      </c>
      <c r="AX104" s="2" t="e">
        <f>'Proportional HSE Data'!J98</f>
        <v>#DIV/0!</v>
      </c>
      <c r="AY104" s="58">
        <f t="shared" si="90"/>
        <v>9.9479700371274932E-2</v>
      </c>
      <c r="AZ104" s="97">
        <f t="shared" si="91"/>
        <v>0.10034160911813206</v>
      </c>
      <c r="BA104" s="97">
        <f t="shared" si="92"/>
        <v>4.1244808979749312E-3</v>
      </c>
      <c r="BB104" s="97">
        <f t="shared" si="93"/>
        <v>1.728766047882589E-3</v>
      </c>
      <c r="BC104" s="97">
        <f t="shared" si="94"/>
        <v>7.3238319067996643E-3</v>
      </c>
      <c r="BD104" s="2" t="e">
        <f>'Proportional HSE Data'!K98</f>
        <v>#DIV/0!</v>
      </c>
      <c r="BE104" s="58">
        <f t="shared" si="95"/>
        <v>0.12186305938946734</v>
      </c>
      <c r="BF104" s="97">
        <f t="shared" si="96"/>
        <v>2.7745978694318604E-3</v>
      </c>
      <c r="BG104" s="97">
        <f t="shared" si="97"/>
        <v>6.2920236426006825E-5</v>
      </c>
      <c r="BH104" s="97">
        <f t="shared" si="98"/>
        <v>9.7123781800898135E-3</v>
      </c>
      <c r="BI104" s="97">
        <f t="shared" si="99"/>
        <v>3.1942506639896077E-3</v>
      </c>
      <c r="BJ104" s="2" t="e">
        <f>'Proportional HSE Data'!L98</f>
        <v>#DIV/0!</v>
      </c>
      <c r="BK104" s="58">
        <f t="shared" si="100"/>
        <v>0.10455914315172342</v>
      </c>
      <c r="BL104" s="97">
        <f t="shared" si="101"/>
        <v>1.086379413252966E-4</v>
      </c>
      <c r="BM104" s="97">
        <f t="shared" si="102"/>
        <v>5.3173089592107231E-6</v>
      </c>
      <c r="BN104" s="97">
        <f t="shared" si="103"/>
        <v>2.7689784814037024E-11</v>
      </c>
      <c r="BO104" s="97">
        <f t="shared" si="104"/>
        <v>6.6412373884258565E-9</v>
      </c>
    </row>
    <row r="105" spans="1:67">
      <c r="A105" s="58">
        <v>100</v>
      </c>
      <c r="B105" s="58">
        <f t="shared" si="106"/>
        <v>0.90902922968997169</v>
      </c>
      <c r="C105" s="2" t="e">
        <f>'Proportional HSE Data'!C99</f>
        <v>#DIV/0!</v>
      </c>
      <c r="D105" s="58">
        <f t="shared" si="54"/>
        <v>0.98999656361932986</v>
      </c>
      <c r="H105" s="2" t="e">
        <f t="shared" si="55"/>
        <v>#DIV/0!</v>
      </c>
      <c r="I105" s="58">
        <f t="shared" si="56"/>
        <v>0.65704133464628245</v>
      </c>
      <c r="J105" s="58">
        <f t="shared" si="57"/>
        <v>0.90902922968997169</v>
      </c>
      <c r="K105" s="97">
        <f t="shared" si="58"/>
        <v>0.86129682842750688</v>
      </c>
      <c r="L105" s="97">
        <f t="shared" si="59"/>
        <v>0.78588395379240372</v>
      </c>
      <c r="M105" s="97">
        <f t="shared" si="60"/>
        <v>0.99407248466412867</v>
      </c>
      <c r="N105" s="2" t="e">
        <f>'Proportional HSE Data'!D99</f>
        <v>#DIV/0!</v>
      </c>
      <c r="O105" s="58">
        <f t="shared" si="105"/>
        <v>0.23584100604494029</v>
      </c>
      <c r="P105" s="58">
        <f t="shared" si="61"/>
        <v>0.84589709219105313</v>
      </c>
      <c r="Q105" s="97">
        <f t="shared" si="62"/>
        <v>0.25204371293840833</v>
      </c>
      <c r="R105" s="97">
        <f t="shared" si="63"/>
        <v>4.4729364149930827E-3</v>
      </c>
      <c r="S105" s="97">
        <f t="shared" si="64"/>
        <v>9.3277967575008072E-2</v>
      </c>
      <c r="T105" s="2" t="e">
        <f>'Proportional HSE Data'!E99</f>
        <v>#DIV/0!</v>
      </c>
      <c r="U105" s="58">
        <f t="shared" si="65"/>
        <v>8.1068664319618289E-2</v>
      </c>
      <c r="V105" s="58">
        <f t="shared" si="66"/>
        <v>0.37336472872201998</v>
      </c>
      <c r="W105" s="97">
        <f t="shared" si="67"/>
        <v>5.8740789400046747E-2</v>
      </c>
      <c r="X105" s="97">
        <f t="shared" si="68"/>
        <v>2.2839293367896981E-4</v>
      </c>
      <c r="Y105" s="97">
        <f t="shared" si="69"/>
        <v>7.3582623497385844E-3</v>
      </c>
      <c r="Z105" s="2" t="e">
        <f>'Proportional HSE Data'!F99</f>
        <v>#DIV/0!</v>
      </c>
      <c r="AA105" s="58">
        <f t="shared" si="70"/>
        <v>0.14179095341364839</v>
      </c>
      <c r="AB105" s="58">
        <f t="shared" si="71"/>
        <v>6.3068820403971654E-3</v>
      </c>
      <c r="AC105" s="97">
        <f t="shared" si="72"/>
        <v>1.5913603608128901E-4</v>
      </c>
      <c r="AD105" s="97">
        <f t="shared" si="73"/>
        <v>3.2630209002631879E-3</v>
      </c>
      <c r="AE105" s="97">
        <f t="shared" si="74"/>
        <v>5.4331785161088398E-6</v>
      </c>
      <c r="AF105" s="2" t="e">
        <f>'Proportional HSE Data'!G99</f>
        <v>#DIV/0!</v>
      </c>
      <c r="AG105" s="58">
        <f t="shared" si="75"/>
        <v>0.19872808111003121</v>
      </c>
      <c r="AH105" s="58">
        <f t="shared" si="76"/>
        <v>8.314544378960331E-5</v>
      </c>
      <c r="AI105" s="97">
        <f t="shared" si="77"/>
        <v>1.3684024156763667E-3</v>
      </c>
      <c r="AJ105" s="97">
        <f t="shared" si="78"/>
        <v>2.8418371195534015E-6</v>
      </c>
      <c r="AK105" s="97">
        <f t="shared" si="79"/>
        <v>8.7577130211014997E-6</v>
      </c>
      <c r="AL105" s="2" t="e">
        <f>'Proportional HSE Data'!H99</f>
        <v>#DIV/0!</v>
      </c>
      <c r="AM105" s="58">
        <f t="shared" si="80"/>
        <v>0.72898065634157305</v>
      </c>
      <c r="AN105" s="58">
        <f t="shared" si="81"/>
        <v>0.94512887292615921</v>
      </c>
      <c r="AO105" s="97">
        <f t="shared" si="82"/>
        <v>0.98299084369143497</v>
      </c>
      <c r="AP105" s="97">
        <f t="shared" si="83"/>
        <v>0.85854749560518717</v>
      </c>
      <c r="AQ105" s="97">
        <f t="shared" si="84"/>
        <v>0.9696065132812085</v>
      </c>
      <c r="AR105" s="2" t="e">
        <f>'Proportional HSE Data'!I99</f>
        <v>#DIV/0!</v>
      </c>
      <c r="AS105" s="58">
        <f t="shared" si="85"/>
        <v>0.23893122123065372</v>
      </c>
      <c r="AT105" s="58">
        <f t="shared" si="86"/>
        <v>0.60431730868552447</v>
      </c>
      <c r="AU105" s="97">
        <f t="shared" si="87"/>
        <v>0.2294754260552328</v>
      </c>
      <c r="AV105" s="97">
        <f t="shared" si="88"/>
        <v>2.6316503852905331E-4</v>
      </c>
      <c r="AW105" s="97">
        <f t="shared" si="89"/>
        <v>1.5222915945545107E-3</v>
      </c>
      <c r="AX105" s="2" t="e">
        <f>'Proportional HSE Data'!J99</f>
        <v>#DIV/0!</v>
      </c>
      <c r="AY105" s="58">
        <f t="shared" si="90"/>
        <v>9.7859658590952525E-2</v>
      </c>
      <c r="AZ105" s="97">
        <f t="shared" si="91"/>
        <v>9.8744845759066127E-2</v>
      </c>
      <c r="BA105" s="97">
        <f t="shared" si="92"/>
        <v>3.2037234535913658E-3</v>
      </c>
      <c r="BB105" s="97">
        <f t="shared" si="93"/>
        <v>1.2298149454277704E-3</v>
      </c>
      <c r="BC105" s="97">
        <f t="shared" si="94"/>
        <v>6.1946866066853084E-3</v>
      </c>
      <c r="BD105" s="2" t="e">
        <f>'Proportional HSE Data'!K99</f>
        <v>#DIV/0!</v>
      </c>
      <c r="BE105" s="58">
        <f t="shared" si="95"/>
        <v>0.12062286454449668</v>
      </c>
      <c r="BF105" s="97">
        <f t="shared" si="96"/>
        <v>2.344212008663919E-3</v>
      </c>
      <c r="BG105" s="97">
        <f t="shared" si="97"/>
        <v>4.1956635652860375E-5</v>
      </c>
      <c r="BH105" s="97">
        <f t="shared" si="98"/>
        <v>1.025165051400608E-2</v>
      </c>
      <c r="BI105" s="97">
        <f t="shared" si="99"/>
        <v>2.8632647856228731E-3</v>
      </c>
      <c r="BJ105" s="2" t="e">
        <f>'Proportional HSE Data'!L99</f>
        <v>#DIV/0!</v>
      </c>
      <c r="BK105" s="58">
        <f t="shared" si="100"/>
        <v>0.10372426736495644</v>
      </c>
      <c r="BL105" s="97">
        <f t="shared" si="101"/>
        <v>8.1847986744812369E-5</v>
      </c>
      <c r="BM105" s="97">
        <f t="shared" si="102"/>
        <v>3.352673895704711E-6</v>
      </c>
      <c r="BN105" s="97">
        <f t="shared" si="103"/>
        <v>6.5233439219000528E-12</v>
      </c>
      <c r="BO105" s="97">
        <f t="shared" si="104"/>
        <v>2.6737950607092204E-9</v>
      </c>
    </row>
    <row r="106" spans="1:67">
      <c r="BD106" s="2"/>
    </row>
    <row r="107" spans="1:67">
      <c r="BD107" s="2"/>
    </row>
    <row r="128" spans="8:13">
      <c r="H128" t="s">
        <v>44</v>
      </c>
      <c r="M128" t="s">
        <v>59</v>
      </c>
    </row>
    <row r="129" spans="6:20">
      <c r="F129" t="s">
        <v>57</v>
      </c>
      <c r="G129" t="s">
        <v>58</v>
      </c>
      <c r="H129" t="s">
        <v>258</v>
      </c>
      <c r="I129" t="s">
        <v>259</v>
      </c>
      <c r="J129" t="s">
        <v>260</v>
      </c>
      <c r="K129" t="s">
        <v>48</v>
      </c>
      <c r="L129" t="s">
        <v>261</v>
      </c>
      <c r="M129" s="58" t="s">
        <v>258</v>
      </c>
      <c r="N129" s="58" t="s">
        <v>259</v>
      </c>
      <c r="O129" s="58" t="s">
        <v>260</v>
      </c>
      <c r="P129" s="58" t="s">
        <v>48</v>
      </c>
      <c r="Q129" s="58" t="s">
        <v>261</v>
      </c>
      <c r="S129" t="s">
        <v>348</v>
      </c>
      <c r="T129" t="s">
        <v>349</v>
      </c>
    </row>
    <row r="130" spans="6:20">
      <c r="F130">
        <v>1</v>
      </c>
      <c r="G130">
        <v>5</v>
      </c>
      <c r="H130" s="2">
        <f>L10/($L10+$R10+$X10+$AD10+$AJ10)</f>
        <v>4.174561239335331E-2</v>
      </c>
      <c r="I130" s="2">
        <f>R10/($L10+$R10+$X10+$AD10+$AJ10)</f>
        <v>0.34895777541369977</v>
      </c>
      <c r="J130" s="2">
        <f>X10/($L10+$R10+$X10+$AD10+$AJ10)</f>
        <v>0.38433066976645952</v>
      </c>
      <c r="K130" s="2">
        <f>AD10/($L10+$R10+$X10+$AD10+$AJ10)</f>
        <v>0.20933715622551183</v>
      </c>
      <c r="L130" s="2">
        <f>AJ10/($L10+$R10+$X10+$AD10+$AJ10)</f>
        <v>1.5628786200975565E-2</v>
      </c>
      <c r="M130" s="2">
        <f>AP10/($AP10+$AV10+$BB10+$BH10+$BN10)</f>
        <v>2.0751734088411324E-2</v>
      </c>
      <c r="N130" s="2">
        <f>AV10/($AP10+$AV10+$BB10+$BH10+$BN10)</f>
        <v>0.25863860458463289</v>
      </c>
      <c r="O130" s="2">
        <f>BB10/($AP10+$AV10+$BB10+$BH10+$BN10)</f>
        <v>0.50314634305442818</v>
      </c>
      <c r="P130" s="2">
        <f>BH10/($AP10+$AV10+$BB10+$BH10+$BN10)</f>
        <v>0.19944774526592168</v>
      </c>
      <c r="Q130" s="2">
        <f>BN10/($AP10+$AV10+$BB10+$BH10+$BN10)</f>
        <v>1.8015573006605771E-2</v>
      </c>
      <c r="S130" s="2">
        <f>SUM(H130:L130)</f>
        <v>1</v>
      </c>
      <c r="T130" s="2">
        <f>SUM(M130:Q130)</f>
        <v>0.99999999999999978</v>
      </c>
    </row>
    <row r="131" spans="6:20">
      <c r="F131">
        <v>2</v>
      </c>
      <c r="G131">
        <v>6</v>
      </c>
      <c r="H131" s="2">
        <f t="shared" ref="H131:H136" si="107">L11/($L11+$R11+$X11+$AD11+$AJ11)</f>
        <v>4.1530681635127367E-2</v>
      </c>
      <c r="I131" s="2">
        <f t="shared" ref="I131:I136" si="108">R11/($L11+$R11+$X11+$AD11+$AJ11)</f>
        <v>0.34595591502097223</v>
      </c>
      <c r="J131" s="2">
        <f t="shared" ref="J131:J136" si="109">X11/($L11+$R11+$X11+$AD11+$AJ11)</f>
        <v>0.38660912456786645</v>
      </c>
      <c r="K131" s="2">
        <f t="shared" ref="K131:K136" si="110">AD11/($L11+$R11+$X11+$AD11+$AJ11)</f>
        <v>0.20376066844157953</v>
      </c>
      <c r="L131" s="2">
        <f t="shared" ref="L131:L136" si="111">AJ11/($L11+$R11+$X11+$AD11+$AJ11)</f>
        <v>2.2143610334454455E-2</v>
      </c>
      <c r="M131" s="2">
        <f t="shared" ref="M131:M194" si="112">AP11/($AP11+$AV11+$BB11+$BH11+$BN11)</f>
        <v>2.4438384516903937E-2</v>
      </c>
      <c r="N131" s="2">
        <f t="shared" ref="N131:N194" si="113">AV11/($AP11+$AV11+$BB11+$BH11+$BN11)</f>
        <v>0.28462809340481254</v>
      </c>
      <c r="O131" s="2">
        <f t="shared" ref="O131:O194" si="114">BB11/($AP11+$AV11+$BB11+$BH11+$BN11)</f>
        <v>0.47988723414143525</v>
      </c>
      <c r="P131" s="2">
        <f t="shared" ref="P131:P194" si="115">BH11/($AP11+$AV11+$BB11+$BH11+$BN11)</f>
        <v>0.1880192961451399</v>
      </c>
      <c r="Q131" s="2">
        <f t="shared" ref="Q131:Q194" si="116">BN11/($AP11+$AV11+$BB11+$BH11+$BN11)</f>
        <v>2.3026991791708251E-2</v>
      </c>
      <c r="S131" s="2">
        <f t="shared" ref="S131:S194" si="117">SUM(H131:L131)</f>
        <v>1.0000000000000002</v>
      </c>
      <c r="T131" s="2">
        <f t="shared" ref="T131:T194" si="118">SUM(M131:Q131)</f>
        <v>1</v>
      </c>
    </row>
    <row r="132" spans="6:20">
      <c r="F132">
        <v>3</v>
      </c>
      <c r="G132">
        <v>7</v>
      </c>
      <c r="H132" s="2">
        <f t="shared" si="107"/>
        <v>4.1349064213518812E-2</v>
      </c>
      <c r="I132" s="2">
        <f t="shared" si="108"/>
        <v>0.34114878488729833</v>
      </c>
      <c r="J132" s="2">
        <f t="shared" si="109"/>
        <v>0.38706587466366538</v>
      </c>
      <c r="K132" s="2">
        <f t="shared" si="110"/>
        <v>0.19973891553866469</v>
      </c>
      <c r="L132" s="2">
        <f t="shared" si="111"/>
        <v>3.069736069685269E-2</v>
      </c>
      <c r="M132" s="2">
        <f t="shared" si="112"/>
        <v>2.8311109373644353E-2</v>
      </c>
      <c r="N132" s="2">
        <f t="shared" si="113"/>
        <v>0.3070008972634935</v>
      </c>
      <c r="O132" s="2">
        <f t="shared" si="114"/>
        <v>0.457117300487903</v>
      </c>
      <c r="P132" s="2">
        <f t="shared" si="115"/>
        <v>0.17871492062500083</v>
      </c>
      <c r="Q132" s="2">
        <f t="shared" si="116"/>
        <v>2.8855772249958413E-2</v>
      </c>
      <c r="S132" s="2">
        <f t="shared" si="117"/>
        <v>0.99999999999999989</v>
      </c>
      <c r="T132" s="2">
        <f t="shared" si="118"/>
        <v>1</v>
      </c>
    </row>
    <row r="133" spans="6:20">
      <c r="F133" s="58">
        <v>4</v>
      </c>
      <c r="G133" s="58">
        <v>8</v>
      </c>
      <c r="H133" s="2">
        <f t="shared" si="107"/>
        <v>4.1182382638654459E-2</v>
      </c>
      <c r="I133" s="2">
        <f t="shared" si="108"/>
        <v>0.3345355839339812</v>
      </c>
      <c r="J133" s="2">
        <f t="shared" si="109"/>
        <v>0.38561923386078834</v>
      </c>
      <c r="K133" s="2">
        <f t="shared" si="110"/>
        <v>0.19702915559539771</v>
      </c>
      <c r="L133" s="2">
        <f t="shared" si="111"/>
        <v>4.1633643971178441E-2</v>
      </c>
      <c r="M133" s="2">
        <f t="shared" si="112"/>
        <v>3.231270674832435E-2</v>
      </c>
      <c r="N133" s="2">
        <f t="shared" si="113"/>
        <v>0.32554976341047454</v>
      </c>
      <c r="O133" s="2">
        <f t="shared" si="114"/>
        <v>0.43528086175191338</v>
      </c>
      <c r="P133" s="2">
        <f t="shared" si="115"/>
        <v>0.17134682530975912</v>
      </c>
      <c r="Q133" s="2">
        <f t="shared" si="116"/>
        <v>3.5509842779528608E-2</v>
      </c>
      <c r="S133" s="2">
        <f t="shared" si="117"/>
        <v>1.0000000000000002</v>
      </c>
      <c r="T133" s="2">
        <f t="shared" si="118"/>
        <v>1</v>
      </c>
    </row>
    <row r="134" spans="6:20">
      <c r="F134" s="58">
        <v>5</v>
      </c>
      <c r="G134" s="58">
        <v>9</v>
      </c>
      <c r="H134" s="2">
        <f t="shared" si="107"/>
        <v>4.1012088337994808E-2</v>
      </c>
      <c r="I134" s="2">
        <f t="shared" si="108"/>
        <v>0.32613938640183848</v>
      </c>
      <c r="J134" s="2">
        <f t="shared" si="109"/>
        <v>0.38219449566175984</v>
      </c>
      <c r="K134" s="2">
        <f t="shared" si="110"/>
        <v>0.19541581887903139</v>
      </c>
      <c r="L134" s="2">
        <f t="shared" si="111"/>
        <v>5.5238210719375583E-2</v>
      </c>
      <c r="M134" s="2">
        <f t="shared" si="112"/>
        <v>3.6382616017246884E-2</v>
      </c>
      <c r="N134" s="2">
        <f t="shared" si="113"/>
        <v>0.34026945878777165</v>
      </c>
      <c r="O134" s="2">
        <f t="shared" si="114"/>
        <v>0.41464808339418374</v>
      </c>
      <c r="P134" s="2">
        <f t="shared" si="115"/>
        <v>0.16572571071819489</v>
      </c>
      <c r="Q134" s="2">
        <f t="shared" si="116"/>
        <v>4.2974131082602882E-2</v>
      </c>
      <c r="S134" s="2">
        <f t="shared" si="117"/>
        <v>1</v>
      </c>
      <c r="T134" s="2">
        <f t="shared" si="118"/>
        <v>1</v>
      </c>
    </row>
    <row r="135" spans="6:20">
      <c r="F135" s="58">
        <v>6</v>
      </c>
      <c r="G135" s="58">
        <v>10</v>
      </c>
      <c r="H135" s="2">
        <f t="shared" si="107"/>
        <v>4.0821064452893116E-2</v>
      </c>
      <c r="I135" s="2">
        <f t="shared" si="108"/>
        <v>0.31602739518425155</v>
      </c>
      <c r="J135" s="2">
        <f t="shared" si="109"/>
        <v>0.37674940388358125</v>
      </c>
      <c r="K135" s="2">
        <f t="shared" si="110"/>
        <v>0.19470916332864752</v>
      </c>
      <c r="L135" s="2">
        <f t="shared" si="111"/>
        <v>7.1692973150626546E-2</v>
      </c>
      <c r="M135" s="2">
        <f t="shared" si="112"/>
        <v>4.0459156922629309E-2</v>
      </c>
      <c r="N135" s="2">
        <f t="shared" si="113"/>
        <v>0.35128975189079409</v>
      </c>
      <c r="O135" s="2">
        <f t="shared" si="114"/>
        <v>0.39536448286530973</v>
      </c>
      <c r="P135" s="2">
        <f t="shared" si="115"/>
        <v>0.16167612904108344</v>
      </c>
      <c r="Q135" s="2">
        <f t="shared" si="116"/>
        <v>5.1210479280183324E-2</v>
      </c>
      <c r="S135" s="2">
        <f t="shared" si="117"/>
        <v>0.99999999999999989</v>
      </c>
      <c r="T135" s="2">
        <f t="shared" si="118"/>
        <v>0.99999999999999989</v>
      </c>
    </row>
    <row r="136" spans="6:20">
      <c r="F136" s="58">
        <v>7</v>
      </c>
      <c r="G136" s="58">
        <v>11</v>
      </c>
      <c r="H136" s="2">
        <f t="shared" si="107"/>
        <v>4.0595341566967272E-2</v>
      </c>
      <c r="I136" s="2">
        <f t="shared" si="108"/>
        <v>0.30432658104262095</v>
      </c>
      <c r="J136" s="2">
        <f t="shared" si="109"/>
        <v>0.36929807730670705</v>
      </c>
      <c r="K136" s="2">
        <f t="shared" si="110"/>
        <v>0.194745821595952</v>
      </c>
      <c r="L136" s="2">
        <f t="shared" si="111"/>
        <v>9.1034178487752707E-2</v>
      </c>
      <c r="M136" s="2">
        <f t="shared" si="112"/>
        <v>4.4481993518999619E-2</v>
      </c>
      <c r="N136" s="2">
        <f t="shared" si="113"/>
        <v>0.3588234057421244</v>
      </c>
      <c r="O136" s="2">
        <f t="shared" si="114"/>
        <v>0.3774912114860926</v>
      </c>
      <c r="P136" s="2">
        <f t="shared" si="115"/>
        <v>0.15904399981318218</v>
      </c>
      <c r="Q136" s="2">
        <f t="shared" si="116"/>
        <v>6.0159389439601134E-2</v>
      </c>
      <c r="S136" s="2">
        <f t="shared" si="117"/>
        <v>1</v>
      </c>
      <c r="T136" s="2">
        <f t="shared" si="118"/>
        <v>0.99999999999999989</v>
      </c>
    </row>
    <row r="137" spans="6:20">
      <c r="F137" s="58">
        <v>8</v>
      </c>
      <c r="G137" s="58">
        <v>12</v>
      </c>
      <c r="H137" s="2">
        <f t="shared" ref="H137:H200" si="119">L17/($L17+$R17+$X17+$AD17+$AJ17)</f>
        <v>4.0325611582002825E-2</v>
      </c>
      <c r="I137" s="2">
        <f t="shared" ref="I137:I200" si="120">R17/($L17+$R17+$X17+$AD17+$AJ17)</f>
        <v>0.29123086334944021</v>
      </c>
      <c r="J137" s="2">
        <f t="shared" ref="J137:J200" si="121">X17/($L17+$R17+$X17+$AD17+$AJ17)</f>
        <v>0.35992844929819495</v>
      </c>
      <c r="K137" s="2">
        <f t="shared" ref="K137:K200" si="122">AD17/($L17+$R17+$X17+$AD17+$AJ17)</f>
        <v>0.19539031455655154</v>
      </c>
      <c r="L137" s="2">
        <f t="shared" ref="L137:L200" si="123">AJ17/($L17+$R17+$X17+$AD17+$AJ17)</f>
        <v>0.1131247612138104</v>
      </c>
      <c r="M137" s="2">
        <f t="shared" si="112"/>
        <v>4.8394474276963702E-2</v>
      </c>
      <c r="N137" s="2">
        <f t="shared" si="113"/>
        <v>0.36312922098537281</v>
      </c>
      <c r="O137" s="2">
        <f t="shared" si="114"/>
        <v>0.36103428540185034</v>
      </c>
      <c r="P137" s="2">
        <f t="shared" si="115"/>
        <v>0.15769872003386445</v>
      </c>
      <c r="Q137" s="2">
        <f t="shared" si="116"/>
        <v>6.9743299301948669E-2</v>
      </c>
      <c r="S137" s="2">
        <f t="shared" si="117"/>
        <v>0.99999999999999989</v>
      </c>
      <c r="T137" s="2">
        <f t="shared" si="118"/>
        <v>1</v>
      </c>
    </row>
    <row r="138" spans="6:20">
      <c r="F138" s="58">
        <v>9</v>
      </c>
      <c r="G138" s="58">
        <v>13</v>
      </c>
      <c r="H138" s="2">
        <f t="shared" si="119"/>
        <v>4.0008200624679219E-2</v>
      </c>
      <c r="I138" s="2">
        <f t="shared" si="120"/>
        <v>0.27699734725666603</v>
      </c>
      <c r="J138" s="2">
        <f t="shared" si="121"/>
        <v>0.34880895712195087</v>
      </c>
      <c r="K138" s="2">
        <f t="shared" si="122"/>
        <v>0.1965362616792487</v>
      </c>
      <c r="L138" s="2">
        <f t="shared" si="123"/>
        <v>0.13764923331745507</v>
      </c>
      <c r="M138" s="2">
        <f t="shared" si="112"/>
        <v>5.214554294005657E-2</v>
      </c>
      <c r="N138" s="2">
        <f t="shared" si="113"/>
        <v>0.36448741465386786</v>
      </c>
      <c r="O138" s="2">
        <f t="shared" si="114"/>
        <v>0.34596426944185249</v>
      </c>
      <c r="P138" s="2">
        <f t="shared" si="115"/>
        <v>0.15753194747412014</v>
      </c>
      <c r="Q138" s="2">
        <f t="shared" si="116"/>
        <v>7.9870825490102881E-2</v>
      </c>
      <c r="S138" s="2">
        <f t="shared" si="117"/>
        <v>1</v>
      </c>
      <c r="T138" s="2">
        <f t="shared" si="118"/>
        <v>1</v>
      </c>
    </row>
    <row r="139" spans="6:20">
      <c r="F139" s="58">
        <v>10</v>
      </c>
      <c r="G139" s="58">
        <v>14</v>
      </c>
      <c r="H139" s="2">
        <f t="shared" si="119"/>
        <v>3.9645260596444028E-2</v>
      </c>
      <c r="I139" s="2">
        <f t="shared" si="120"/>
        <v>0.26193166720758354</v>
      </c>
      <c r="J139" s="2">
        <f t="shared" si="121"/>
        <v>0.33618251060948962</v>
      </c>
      <c r="K139" s="2">
        <f t="shared" si="122"/>
        <v>0.19810609235271182</v>
      </c>
      <c r="L139" s="2">
        <f t="shared" si="123"/>
        <v>0.16413446923377109</v>
      </c>
      <c r="M139" s="2">
        <f t="shared" si="112"/>
        <v>5.5691037031125643E-2</v>
      </c>
      <c r="N139" s="2">
        <f t="shared" si="113"/>
        <v>0.36318417739866005</v>
      </c>
      <c r="O139" s="2">
        <f t="shared" si="114"/>
        <v>0.33222892014938621</v>
      </c>
      <c r="P139" s="2">
        <f t="shared" si="115"/>
        <v>0.15845454927301134</v>
      </c>
      <c r="Q139" s="2">
        <f t="shared" si="116"/>
        <v>9.044131614781685E-2</v>
      </c>
      <c r="S139" s="2">
        <f t="shared" si="117"/>
        <v>1.0000000000000002</v>
      </c>
      <c r="T139" s="2">
        <f t="shared" si="118"/>
        <v>1</v>
      </c>
    </row>
    <row r="140" spans="6:20">
      <c r="F140" s="58">
        <v>11</v>
      </c>
      <c r="G140" s="58">
        <v>15</v>
      </c>
      <c r="H140" s="2">
        <f t="shared" si="119"/>
        <v>3.9244136446823771E-2</v>
      </c>
      <c r="I140" s="2">
        <f t="shared" si="120"/>
        <v>0.24636531827142175</v>
      </c>
      <c r="J140" s="2">
        <f t="shared" si="121"/>
        <v>0.32234899070960515</v>
      </c>
      <c r="K140" s="2">
        <f t="shared" si="122"/>
        <v>0.20004856342847241</v>
      </c>
      <c r="L140" s="2">
        <f t="shared" si="123"/>
        <v>0.19199299114367693</v>
      </c>
      <c r="M140" s="2">
        <f t="shared" si="112"/>
        <v>5.8994333119280297E-2</v>
      </c>
      <c r="N140" s="2">
        <f t="shared" si="113"/>
        <v>0.35950272285993762</v>
      </c>
      <c r="O140" s="2">
        <f t="shared" si="114"/>
        <v>0.3197611483274066</v>
      </c>
      <c r="P140" s="2">
        <f t="shared" si="115"/>
        <v>0.16039267698057588</v>
      </c>
      <c r="Q140" s="2">
        <f t="shared" si="116"/>
        <v>0.10134911871279965</v>
      </c>
      <c r="S140" s="2">
        <f t="shared" si="117"/>
        <v>1</v>
      </c>
      <c r="T140" s="2">
        <f t="shared" si="118"/>
        <v>1.0000000000000002</v>
      </c>
    </row>
    <row r="141" spans="6:20">
      <c r="F141" s="58">
        <v>12</v>
      </c>
      <c r="G141" s="58">
        <v>16</v>
      </c>
      <c r="H141" s="2">
        <f t="shared" si="119"/>
        <v>3.8816084464714573E-2</v>
      </c>
      <c r="I141" s="2">
        <f t="shared" si="120"/>
        <v>0.23062982293427711</v>
      </c>
      <c r="J141" s="2">
        <f t="shared" si="121"/>
        <v>0.3076403997780422</v>
      </c>
      <c r="K141" s="2">
        <f t="shared" si="122"/>
        <v>0.20233412419165051</v>
      </c>
      <c r="L141" s="2">
        <f t="shared" si="123"/>
        <v>0.22057956863131567</v>
      </c>
      <c r="M141" s="2">
        <f t="shared" si="112"/>
        <v>6.2026418041896625E-2</v>
      </c>
      <c r="N141" s="2">
        <f t="shared" si="113"/>
        <v>0.35371877976773985</v>
      </c>
      <c r="O141" s="2">
        <f t="shared" si="114"/>
        <v>0.30848411322061725</v>
      </c>
      <c r="P141" s="2">
        <f t="shared" si="115"/>
        <v>0.16328354377740875</v>
      </c>
      <c r="Q141" s="2">
        <f t="shared" si="116"/>
        <v>0.11248714519233743</v>
      </c>
      <c r="S141" s="2">
        <f t="shared" si="117"/>
        <v>1</v>
      </c>
      <c r="T141" s="2">
        <f t="shared" si="118"/>
        <v>1</v>
      </c>
    </row>
    <row r="142" spans="6:20">
      <c r="F142" s="58">
        <v>13</v>
      </c>
      <c r="G142" s="58">
        <v>17</v>
      </c>
      <c r="H142" s="2">
        <f t="shared" si="119"/>
        <v>3.8374665711678614E-2</v>
      </c>
      <c r="I142" s="2">
        <f t="shared" si="120"/>
        <v>0.2150329057410964</v>
      </c>
      <c r="J142" s="2">
        <f t="shared" si="121"/>
        <v>0.29239416413803848</v>
      </c>
      <c r="K142" s="2">
        <f t="shared" si="122"/>
        <v>0.20494883378359274</v>
      </c>
      <c r="L142" s="2">
        <f t="shared" si="123"/>
        <v>0.24924943062559365</v>
      </c>
      <c r="M142" s="2">
        <f t="shared" si="112"/>
        <v>6.4765541514212308E-2</v>
      </c>
      <c r="N142" s="2">
        <f t="shared" si="113"/>
        <v>0.34609899476014233</v>
      </c>
      <c r="O142" s="2">
        <f t="shared" si="114"/>
        <v>0.29831468234371294</v>
      </c>
      <c r="P142" s="2">
        <f t="shared" si="115"/>
        <v>0.16707123733086726</v>
      </c>
      <c r="Q142" s="2">
        <f t="shared" si="116"/>
        <v>0.12374954405106528</v>
      </c>
      <c r="S142" s="2">
        <f t="shared" si="117"/>
        <v>1</v>
      </c>
      <c r="T142" s="2">
        <f t="shared" si="118"/>
        <v>1.0000000000000002</v>
      </c>
    </row>
    <row r="143" spans="6:20">
      <c r="F143" s="58">
        <v>14</v>
      </c>
      <c r="G143" s="58">
        <v>18</v>
      </c>
      <c r="H143" s="2">
        <f t="shared" si="119"/>
        <v>3.7934167111957448E-2</v>
      </c>
      <c r="I143" s="2">
        <f t="shared" si="120"/>
        <v>0.19984057414061521</v>
      </c>
      <c r="J143" s="2">
        <f t="shared" si="121"/>
        <v>0.27692961017951506</v>
      </c>
      <c r="K143" s="2">
        <f t="shared" si="122"/>
        <v>0.20788787800450678</v>
      </c>
      <c r="L143" s="2">
        <f t="shared" si="123"/>
        <v>0.27740777056340549</v>
      </c>
      <c r="M143" s="2">
        <f t="shared" si="112"/>
        <v>6.7196633456959087E-2</v>
      </c>
      <c r="N143" s="2">
        <f t="shared" si="113"/>
        <v>0.33690106831820871</v>
      </c>
      <c r="O143" s="2">
        <f t="shared" si="114"/>
        <v>0.2891660242996319</v>
      </c>
      <c r="P143" s="2">
        <f t="shared" si="115"/>
        <v>0.17170276917784413</v>
      </c>
      <c r="Q143" s="2">
        <f t="shared" si="116"/>
        <v>0.1350335047473562</v>
      </c>
      <c r="S143" s="2">
        <f t="shared" si="117"/>
        <v>1</v>
      </c>
      <c r="T143" s="2">
        <f t="shared" si="118"/>
        <v>1</v>
      </c>
    </row>
    <row r="144" spans="6:20">
      <c r="F144" s="58">
        <v>15</v>
      </c>
      <c r="G144" s="58">
        <v>19</v>
      </c>
      <c r="H144" s="2">
        <f t="shared" si="119"/>
        <v>3.750832149768852E-2</v>
      </c>
      <c r="I144" s="2">
        <f t="shared" si="120"/>
        <v>0.18526687531329375</v>
      </c>
      <c r="J144" s="2">
        <f t="shared" si="121"/>
        <v>0.26153081507452769</v>
      </c>
      <c r="K144" s="2">
        <f t="shared" si="122"/>
        <v>0.2111496850744263</v>
      </c>
      <c r="L144" s="2">
        <f t="shared" si="123"/>
        <v>0.30454430304006369</v>
      </c>
      <c r="M144" s="2">
        <f t="shared" si="112"/>
        <v>6.9310655955729453E-2</v>
      </c>
      <c r="N144" s="2">
        <f t="shared" si="113"/>
        <v>0.32637468694596783</v>
      </c>
      <c r="O144" s="2">
        <f t="shared" si="114"/>
        <v>0.28094977147734501</v>
      </c>
      <c r="P144" s="2">
        <f t="shared" si="115"/>
        <v>0.17712450142432115</v>
      </c>
      <c r="Q144" s="2">
        <f t="shared" si="116"/>
        <v>0.14624038419663651</v>
      </c>
      <c r="S144" s="2">
        <f t="shared" si="117"/>
        <v>1</v>
      </c>
      <c r="T144" s="2">
        <f t="shared" si="118"/>
        <v>1</v>
      </c>
    </row>
    <row r="145" spans="6:20">
      <c r="F145" s="58">
        <v>16</v>
      </c>
      <c r="G145" s="58">
        <v>20</v>
      </c>
      <c r="H145" s="2">
        <f t="shared" si="119"/>
        <v>3.7109461885379377E-2</v>
      </c>
      <c r="I145" s="2">
        <f t="shared" si="120"/>
        <v>0.17147104667232543</v>
      </c>
      <c r="J145" s="2">
        <f t="shared" si="121"/>
        <v>0.24643683143810322</v>
      </c>
      <c r="K145" s="2">
        <f t="shared" si="122"/>
        <v>0.2147313151821762</v>
      </c>
      <c r="L145" s="2">
        <f t="shared" si="123"/>
        <v>0.33025134482201585</v>
      </c>
      <c r="M145" s="2">
        <f t="shared" si="112"/>
        <v>7.1104017838731992E-2</v>
      </c>
      <c r="N145" s="2">
        <f t="shared" si="113"/>
        <v>0.31476250580784004</v>
      </c>
      <c r="O145" s="2">
        <f t="shared" si="114"/>
        <v>0.27357797317479837</v>
      </c>
      <c r="P145" s="2">
        <f t="shared" si="115"/>
        <v>0.18327907192857035</v>
      </c>
      <c r="Q145" s="2">
        <f t="shared" si="116"/>
        <v>0.15727643125005925</v>
      </c>
      <c r="S145" s="2">
        <f t="shared" si="117"/>
        <v>1.0000000000000002</v>
      </c>
      <c r="T145" s="2">
        <f t="shared" si="118"/>
        <v>1</v>
      </c>
    </row>
    <row r="146" spans="6:20">
      <c r="F146" s="58">
        <v>17</v>
      </c>
      <c r="G146" s="58">
        <v>21</v>
      </c>
      <c r="H146" s="2">
        <f t="shared" si="119"/>
        <v>3.6748115140804692E-2</v>
      </c>
      <c r="I146" s="2">
        <f t="shared" si="120"/>
        <v>0.15856043002110426</v>
      </c>
      <c r="J146" s="2">
        <f t="shared" si="121"/>
        <v>0.23183852689926837</v>
      </c>
      <c r="K146" s="2">
        <f t="shared" si="122"/>
        <v>0.218625385466412</v>
      </c>
      <c r="L146" s="2">
        <f t="shared" si="123"/>
        <v>0.35422754247241062</v>
      </c>
      <c r="M146" s="2">
        <f t="shared" si="112"/>
        <v>7.2578123653765259E-2</v>
      </c>
      <c r="N146" s="2">
        <f t="shared" si="113"/>
        <v>0.30230062410155645</v>
      </c>
      <c r="O146" s="2">
        <f t="shared" si="114"/>
        <v>0.26696492451778675</v>
      </c>
      <c r="P146" s="2">
        <f t="shared" si="115"/>
        <v>0.19010293484655538</v>
      </c>
      <c r="Q146" s="2">
        <f t="shared" si="116"/>
        <v>0.16805339288033605</v>
      </c>
      <c r="S146" s="2">
        <f t="shared" si="117"/>
        <v>0.99999999999999989</v>
      </c>
      <c r="T146" s="2">
        <f t="shared" si="118"/>
        <v>0.99999999999999989</v>
      </c>
    </row>
    <row r="147" spans="6:20">
      <c r="F147" s="58">
        <v>18</v>
      </c>
      <c r="G147" s="58">
        <v>22</v>
      </c>
      <c r="H147" s="2">
        <f t="shared" si="119"/>
        <v>3.6432953628749466E-2</v>
      </c>
      <c r="I147" s="2">
        <f t="shared" si="120"/>
        <v>0.14659702709707551</v>
      </c>
      <c r="J147" s="2">
        <f t="shared" si="121"/>
        <v>0.2178803350342185</v>
      </c>
      <c r="K147" s="2">
        <f t="shared" si="122"/>
        <v>0.22281844701164966</v>
      </c>
      <c r="L147" s="2">
        <f t="shared" si="123"/>
        <v>0.37627123722830685</v>
      </c>
      <c r="M147" s="2">
        <f t="shared" si="112"/>
        <v>7.373907137062545E-2</v>
      </c>
      <c r="N147" s="2">
        <f t="shared" si="113"/>
        <v>0.28921820135673559</v>
      </c>
      <c r="O147" s="2">
        <f t="shared" si="114"/>
        <v>0.26102887442371986</v>
      </c>
      <c r="P147" s="2">
        <f t="shared" si="115"/>
        <v>0.19752462595491765</v>
      </c>
      <c r="Q147" s="2">
        <f t="shared" si="116"/>
        <v>0.17848922689400143</v>
      </c>
      <c r="S147" s="2">
        <f t="shared" si="117"/>
        <v>1</v>
      </c>
      <c r="T147" s="2">
        <f t="shared" si="118"/>
        <v>1</v>
      </c>
    </row>
    <row r="148" spans="6:20">
      <c r="F148" s="58">
        <v>19</v>
      </c>
      <c r="G148" s="58">
        <v>23</v>
      </c>
      <c r="H148" s="2">
        <f t="shared" si="119"/>
        <v>3.6170988352748658E-2</v>
      </c>
      <c r="I148" s="2">
        <f t="shared" si="120"/>
        <v>0.13560573670550363</v>
      </c>
      <c r="J148" s="2">
        <f t="shared" si="121"/>
        <v>0.204665024572356</v>
      </c>
      <c r="K148" s="2">
        <f t="shared" si="122"/>
        <v>0.22729052563078259</v>
      </c>
      <c r="L148" s="2">
        <f t="shared" si="123"/>
        <v>0.39626772473860905</v>
      </c>
      <c r="M148" s="2">
        <f t="shared" si="112"/>
        <v>7.4597464923498696E-2</v>
      </c>
      <c r="N148" s="2">
        <f t="shared" si="113"/>
        <v>0.27573608387949816</v>
      </c>
      <c r="O148" s="2">
        <f t="shared" si="114"/>
        <v>0.25569356810689836</v>
      </c>
      <c r="P148" s="2">
        <f t="shared" si="115"/>
        <v>0.20546383963910067</v>
      </c>
      <c r="Q148" s="2">
        <f t="shared" si="116"/>
        <v>0.18850904345100417</v>
      </c>
      <c r="S148" s="2">
        <f t="shared" si="117"/>
        <v>0.99999999999999989</v>
      </c>
      <c r="T148" s="2">
        <f t="shared" si="118"/>
        <v>1</v>
      </c>
    </row>
    <row r="149" spans="6:20">
      <c r="F149" s="58">
        <v>20</v>
      </c>
      <c r="G149" s="58">
        <v>24</v>
      </c>
      <c r="H149" s="2">
        <f t="shared" si="119"/>
        <v>3.5967891375867818E-2</v>
      </c>
      <c r="I149" s="2">
        <f t="shared" si="120"/>
        <v>0.12558280898204216</v>
      </c>
      <c r="J149" s="2">
        <f t="shared" si="121"/>
        <v>0.19225988162084925</v>
      </c>
      <c r="K149" s="2">
        <f t="shared" si="122"/>
        <v>0.23201547001973655</v>
      </c>
      <c r="L149" s="2">
        <f t="shared" si="123"/>
        <v>0.4141739480015042</v>
      </c>
      <c r="M149" s="2">
        <f t="shared" si="112"/>
        <v>7.516827599654595E-2</v>
      </c>
      <c r="N149" s="2">
        <f t="shared" si="113"/>
        <v>0.26206452693942706</v>
      </c>
      <c r="O149" s="2">
        <f t="shared" si="114"/>
        <v>0.2508895561048699</v>
      </c>
      <c r="P149" s="2">
        <f t="shared" si="115"/>
        <v>0.21383136193874996</v>
      </c>
      <c r="Q149" s="2">
        <f t="shared" si="116"/>
        <v>0.19804627902040711</v>
      </c>
      <c r="S149" s="2">
        <f t="shared" si="117"/>
        <v>1</v>
      </c>
      <c r="T149" s="2">
        <f t="shared" si="118"/>
        <v>1</v>
      </c>
    </row>
    <row r="150" spans="6:20">
      <c r="F150" s="58">
        <v>21</v>
      </c>
      <c r="G150" s="58">
        <v>25</v>
      </c>
      <c r="H150" s="2">
        <f t="shared" si="119"/>
        <v>3.5828360534262693E-2</v>
      </c>
      <c r="I150" s="2">
        <f t="shared" si="120"/>
        <v>0.11650360997208632</v>
      </c>
      <c r="J150" s="2">
        <f t="shared" si="121"/>
        <v>0.1807031727679537</v>
      </c>
      <c r="K150" s="2">
        <f t="shared" si="122"/>
        <v>0.23696177654327519</v>
      </c>
      <c r="L150" s="2">
        <f t="shared" si="123"/>
        <v>0.43000308018242211</v>
      </c>
      <c r="M150" s="2">
        <f t="shared" si="112"/>
        <v>7.5470677800606553E-2</v>
      </c>
      <c r="N150" s="2">
        <f t="shared" si="113"/>
        <v>0.24840028182229781</v>
      </c>
      <c r="O150" s="2">
        <f t="shared" si="114"/>
        <v>0.24655519779563823</v>
      </c>
      <c r="P150" s="2">
        <f t="shared" si="115"/>
        <v>0.22252984375607016</v>
      </c>
      <c r="Q150" s="2">
        <f t="shared" si="116"/>
        <v>0.20704399882538727</v>
      </c>
      <c r="S150" s="2">
        <f t="shared" si="117"/>
        <v>1</v>
      </c>
      <c r="T150" s="2">
        <f t="shared" si="118"/>
        <v>0.99999999999999989</v>
      </c>
    </row>
    <row r="151" spans="6:20">
      <c r="F151" s="58">
        <v>22</v>
      </c>
      <c r="G151" s="58">
        <v>26</v>
      </c>
      <c r="H151" s="2">
        <f t="shared" si="119"/>
        <v>3.5756470121471665E-2</v>
      </c>
      <c r="I151" s="2">
        <f t="shared" si="120"/>
        <v>0.10832925496086801</v>
      </c>
      <c r="J151" s="2">
        <f t="shared" si="121"/>
        <v>0.1700102151668498</v>
      </c>
      <c r="K151" s="2">
        <f t="shared" si="122"/>
        <v>0.24209363108983281</v>
      </c>
      <c r="L151" s="2">
        <f t="shared" si="123"/>
        <v>0.44381042866097764</v>
      </c>
      <c r="M151" s="2">
        <f t="shared" si="112"/>
        <v>7.5527781600798274E-2</v>
      </c>
      <c r="N151" s="2">
        <f t="shared" si="113"/>
        <v>0.23492344037447074</v>
      </c>
      <c r="O151" s="2">
        <f t="shared" si="114"/>
        <v>0.24263730009270654</v>
      </c>
      <c r="P151" s="2">
        <f t="shared" si="115"/>
        <v>0.23145532857380469</v>
      </c>
      <c r="Q151" s="2">
        <f t="shared" si="116"/>
        <v>0.21545614935821986</v>
      </c>
      <c r="S151" s="2">
        <f t="shared" si="117"/>
        <v>1</v>
      </c>
      <c r="T151" s="2">
        <f t="shared" si="118"/>
        <v>1</v>
      </c>
    </row>
    <row r="152" spans="6:20">
      <c r="F152" s="58">
        <v>23</v>
      </c>
      <c r="G152" s="58">
        <v>27</v>
      </c>
      <c r="H152" s="2">
        <f t="shared" si="119"/>
        <v>3.5755978104089599E-2</v>
      </c>
      <c r="I152" s="2">
        <f t="shared" si="120"/>
        <v>0.10101199024207565</v>
      </c>
      <c r="J152" s="2">
        <f t="shared" si="121"/>
        <v>0.16017873022152493</v>
      </c>
      <c r="K152" s="2">
        <f t="shared" si="122"/>
        <v>0.24737198900362153</v>
      </c>
      <c r="L152" s="2">
        <f t="shared" si="123"/>
        <v>0.45568131242868815</v>
      </c>
      <c r="M152" s="2">
        <f t="shared" si="112"/>
        <v>7.5366230347540059E-2</v>
      </c>
      <c r="N152" s="2">
        <f t="shared" si="113"/>
        <v>0.22179447558072601</v>
      </c>
      <c r="O152" s="2">
        <f t="shared" si="114"/>
        <v>0.23909135803044868</v>
      </c>
      <c r="P152" s="2">
        <f t="shared" si="115"/>
        <v>0.24049938194642642</v>
      </c>
      <c r="Q152" s="2">
        <f t="shared" si="116"/>
        <v>0.22324855409485883</v>
      </c>
      <c r="S152" s="2">
        <f t="shared" si="117"/>
        <v>0.99999999999999989</v>
      </c>
      <c r="T152" s="2">
        <f t="shared" si="118"/>
        <v>1</v>
      </c>
    </row>
    <row r="153" spans="6:20">
      <c r="F153" s="58">
        <v>24</v>
      </c>
      <c r="G153" s="58">
        <v>28</v>
      </c>
      <c r="H153" s="2">
        <f t="shared" si="119"/>
        <v>3.5830579916967399E-2</v>
      </c>
      <c r="I153" s="2">
        <f t="shared" si="120"/>
        <v>9.449939069574316E-2</v>
      </c>
      <c r="J153" s="2">
        <f t="shared" si="121"/>
        <v>0.15119338411836236</v>
      </c>
      <c r="K153" s="2">
        <f t="shared" si="122"/>
        <v>0.25275558406385712</v>
      </c>
      <c r="L153" s="2">
        <f t="shared" si="123"/>
        <v>0.46572106120506995</v>
      </c>
      <c r="M153" s="2">
        <f t="shared" si="112"/>
        <v>7.501563612583062E-2</v>
      </c>
      <c r="N153" s="2">
        <f t="shared" si="113"/>
        <v>0.20915188271904117</v>
      </c>
      <c r="O153" s="2">
        <f t="shared" si="114"/>
        <v>0.23588139810538575</v>
      </c>
      <c r="P153" s="2">
        <f t="shared" si="115"/>
        <v>0.24955161824557381</v>
      </c>
      <c r="Q153" s="2">
        <f t="shared" si="116"/>
        <v>0.23039946480416856</v>
      </c>
      <c r="S153" s="2">
        <f t="shared" si="117"/>
        <v>1</v>
      </c>
      <c r="T153" s="2">
        <f t="shared" si="118"/>
        <v>1</v>
      </c>
    </row>
    <row r="154" spans="6:20">
      <c r="F154" s="58">
        <v>25</v>
      </c>
      <c r="G154" s="58">
        <v>29</v>
      </c>
      <c r="H154" s="2">
        <f t="shared" si="119"/>
        <v>3.598411091679133E-2</v>
      </c>
      <c r="I154" s="2">
        <f t="shared" si="120"/>
        <v>8.8737529593267611E-2</v>
      </c>
      <c r="J154" s="2">
        <f t="shared" si="121"/>
        <v>0.14302954337666657</v>
      </c>
      <c r="K154" s="2">
        <f t="shared" si="122"/>
        <v>0.2582018095485526</v>
      </c>
      <c r="L154" s="2">
        <f t="shared" si="123"/>
        <v>0.4740470065647221</v>
      </c>
      <c r="M154" s="2">
        <f t="shared" si="112"/>
        <v>7.450788137193097E-2</v>
      </c>
      <c r="N154" s="2">
        <f t="shared" si="113"/>
        <v>0.19711072558485448</v>
      </c>
      <c r="O154" s="2">
        <f t="shared" si="114"/>
        <v>0.23297946092913738</v>
      </c>
      <c r="P154" s="2">
        <f t="shared" si="115"/>
        <v>0.25850239328727537</v>
      </c>
      <c r="Q154" s="2">
        <f t="shared" si="116"/>
        <v>0.23689953882680184</v>
      </c>
      <c r="S154" s="2">
        <f t="shared" si="117"/>
        <v>1</v>
      </c>
      <c r="T154" s="2">
        <f t="shared" si="118"/>
        <v>1</v>
      </c>
    </row>
    <row r="155" spans="6:20">
      <c r="F155" s="58">
        <v>26</v>
      </c>
      <c r="G155" s="58">
        <v>30</v>
      </c>
      <c r="H155" s="2">
        <f t="shared" si="119"/>
        <v>3.6220705700620963E-2</v>
      </c>
      <c r="I155" s="2">
        <f t="shared" si="120"/>
        <v>8.3673304003229421E-2</v>
      </c>
      <c r="J155" s="2">
        <f t="shared" si="121"/>
        <v>0.13565632959252955</v>
      </c>
      <c r="K155" s="2">
        <f t="shared" si="122"/>
        <v>0.26366744884687515</v>
      </c>
      <c r="L155" s="2">
        <f t="shared" si="123"/>
        <v>0.48078221185674475</v>
      </c>
      <c r="M155" s="2">
        <f t="shared" si="112"/>
        <v>7.3876330826684614E-2</v>
      </c>
      <c r="N155" s="2">
        <f t="shared" si="113"/>
        <v>0.18576225227365195</v>
      </c>
      <c r="O155" s="2">
        <f t="shared" si="114"/>
        <v>0.23036479031955734</v>
      </c>
      <c r="P155" s="2">
        <f t="shared" si="115"/>
        <v>0.26724543369217646</v>
      </c>
      <c r="Q155" s="2">
        <f t="shared" si="116"/>
        <v>0.24275119288792971</v>
      </c>
      <c r="S155" s="2">
        <f t="shared" si="117"/>
        <v>0.99999999999999989</v>
      </c>
      <c r="T155" s="2">
        <f t="shared" si="118"/>
        <v>1</v>
      </c>
    </row>
    <row r="156" spans="6:20">
      <c r="F156" s="58">
        <v>27</v>
      </c>
      <c r="G156" s="58">
        <v>31</v>
      </c>
      <c r="H156" s="2">
        <f t="shared" si="119"/>
        <v>3.6544924629600156E-2</v>
      </c>
      <c r="I156" s="2">
        <f t="shared" si="120"/>
        <v>7.925609248530828E-2</v>
      </c>
      <c r="J156" s="2">
        <f t="shared" si="121"/>
        <v>0.12903907351737662</v>
      </c>
      <c r="K156" s="2">
        <f t="shared" si="122"/>
        <v>0.26910925343350706</v>
      </c>
      <c r="L156" s="2">
        <f t="shared" si="123"/>
        <v>0.48605065593420782</v>
      </c>
      <c r="M156" s="2">
        <f t="shared" si="112"/>
        <v>7.3155017295954097E-2</v>
      </c>
      <c r="N156" s="2">
        <f t="shared" si="113"/>
        <v>0.17517459608158492</v>
      </c>
      <c r="O156" s="2">
        <f t="shared" si="114"/>
        <v>0.22802281626448062</v>
      </c>
      <c r="P156" s="2">
        <f t="shared" si="115"/>
        <v>0.27568020306996088</v>
      </c>
      <c r="Q156" s="2">
        <f t="shared" si="116"/>
        <v>0.24796736728801955</v>
      </c>
      <c r="S156" s="2">
        <f t="shared" si="117"/>
        <v>0.99999999999999989</v>
      </c>
      <c r="T156" s="2">
        <f t="shared" si="118"/>
        <v>1</v>
      </c>
    </row>
    <row r="157" spans="6:20">
      <c r="F157" s="58">
        <v>28</v>
      </c>
      <c r="G157" s="58">
        <v>32</v>
      </c>
      <c r="H157" s="2">
        <f t="shared" si="119"/>
        <v>3.696185768340781E-2</v>
      </c>
      <c r="I157" s="2">
        <f t="shared" si="120"/>
        <v>7.5438900097273165E-2</v>
      </c>
      <c r="J157" s="2">
        <f t="shared" si="121"/>
        <v>0.12314126485461935</v>
      </c>
      <c r="K157" s="2">
        <f t="shared" si="122"/>
        <v>0.2744843765633519</v>
      </c>
      <c r="L157" s="2">
        <f t="shared" si="123"/>
        <v>0.48997360080134772</v>
      </c>
      <c r="M157" s="2">
        <f t="shared" si="112"/>
        <v>7.2377867913005531E-2</v>
      </c>
      <c r="N157" s="2">
        <f t="shared" si="113"/>
        <v>0.16539444721583058</v>
      </c>
      <c r="O157" s="2">
        <f t="shared" si="114"/>
        <v>0.22594402671844502</v>
      </c>
      <c r="P157" s="2">
        <f t="shared" si="115"/>
        <v>0.28371385421505235</v>
      </c>
      <c r="Q157" s="2">
        <f t="shared" si="116"/>
        <v>0.25256980393766643</v>
      </c>
      <c r="S157" s="2">
        <f t="shared" si="117"/>
        <v>1</v>
      </c>
      <c r="T157" s="2">
        <f t="shared" si="118"/>
        <v>1</v>
      </c>
    </row>
    <row r="158" spans="6:20">
      <c r="F158" s="58">
        <v>29</v>
      </c>
      <c r="G158" s="58">
        <v>33</v>
      </c>
      <c r="H158" s="2">
        <f t="shared" si="119"/>
        <v>3.7477214395719056E-2</v>
      </c>
      <c r="I158" s="2">
        <f t="shared" si="120"/>
        <v>7.2179119788787466E-2</v>
      </c>
      <c r="J158" s="2">
        <f t="shared" si="121"/>
        <v>0.11792608279971595</v>
      </c>
      <c r="K158" s="2">
        <f t="shared" si="122"/>
        <v>0.2797506755116469</v>
      </c>
      <c r="L158" s="2">
        <f t="shared" si="123"/>
        <v>0.49266690750413067</v>
      </c>
      <c r="M158" s="2">
        <f t="shared" si="112"/>
        <v>7.1578030142467747E-2</v>
      </c>
      <c r="N158" s="2">
        <f t="shared" si="113"/>
        <v>0.15644948917120399</v>
      </c>
      <c r="O158" s="2">
        <f t="shared" si="114"/>
        <v>0.2241228182992881</v>
      </c>
      <c r="P158" s="2">
        <f t="shared" si="115"/>
        <v>0.29126267554957114</v>
      </c>
      <c r="Q158" s="2">
        <f t="shared" si="116"/>
        <v>0.25658698683746911</v>
      </c>
      <c r="S158" s="2">
        <f t="shared" si="117"/>
        <v>1</v>
      </c>
      <c r="T158" s="2">
        <f t="shared" si="118"/>
        <v>1</v>
      </c>
    </row>
    <row r="159" spans="6:20">
      <c r="F159" s="58">
        <v>30</v>
      </c>
      <c r="G159" s="58">
        <v>34</v>
      </c>
      <c r="H159" s="2">
        <f t="shared" si="119"/>
        <v>3.8097406835185747E-2</v>
      </c>
      <c r="I159" s="2">
        <f t="shared" si="120"/>
        <v>6.9439014320145612E-2</v>
      </c>
      <c r="J159" s="2">
        <f t="shared" si="121"/>
        <v>0.11335757955571878</v>
      </c>
      <c r="K159" s="2">
        <f t="shared" si="122"/>
        <v>0.28486689634357254</v>
      </c>
      <c r="L159" s="2">
        <f t="shared" si="123"/>
        <v>0.49423910294537732</v>
      </c>
      <c r="M159" s="2">
        <f t="shared" si="112"/>
        <v>7.0787341647383414E-2</v>
      </c>
      <c r="N159" s="2">
        <f t="shared" si="113"/>
        <v>0.14835134732423069</v>
      </c>
      <c r="O159" s="2">
        <f t="shared" si="114"/>
        <v>0.22255640131315607</v>
      </c>
      <c r="P159" s="2">
        <f t="shared" si="115"/>
        <v>0.29825299907265684</v>
      </c>
      <c r="Q159" s="2">
        <f t="shared" si="116"/>
        <v>0.26005191064257299</v>
      </c>
      <c r="S159" s="2">
        <f t="shared" si="117"/>
        <v>1</v>
      </c>
      <c r="T159" s="2">
        <f t="shared" si="118"/>
        <v>1</v>
      </c>
    </row>
    <row r="160" spans="6:20">
      <c r="F160" s="58">
        <v>31</v>
      </c>
      <c r="G160" s="58">
        <v>35</v>
      </c>
      <c r="H160" s="2">
        <f t="shared" si="119"/>
        <v>3.8829630813193648E-2</v>
      </c>
      <c r="I160" s="2">
        <f t="shared" si="120"/>
        <v>6.7186001054122341E-2</v>
      </c>
      <c r="J160" s="2">
        <f t="shared" si="121"/>
        <v>0.10940157734573765</v>
      </c>
      <c r="K160" s="2">
        <f t="shared" si="122"/>
        <v>0.28979275488456951</v>
      </c>
      <c r="L160" s="2">
        <f t="shared" si="123"/>
        <v>0.49479003590237691</v>
      </c>
      <c r="M160" s="2">
        <f t="shared" si="112"/>
        <v>7.0035969546291918E-2</v>
      </c>
      <c r="N160" s="2">
        <f t="shared" si="113"/>
        <v>0.14109879359064931</v>
      </c>
      <c r="O160" s="2">
        <f t="shared" si="114"/>
        <v>0.22124381407478225</v>
      </c>
      <c r="P160" s="2">
        <f t="shared" si="115"/>
        <v>0.30462158814115792</v>
      </c>
      <c r="Q160" s="2">
        <f t="shared" si="116"/>
        <v>0.26299983464711874</v>
      </c>
      <c r="S160" s="2">
        <f t="shared" si="117"/>
        <v>1</v>
      </c>
      <c r="T160" s="2">
        <f t="shared" si="118"/>
        <v>1</v>
      </c>
    </row>
    <row r="161" spans="6:20">
      <c r="F161" s="58">
        <v>32</v>
      </c>
      <c r="G161" s="58">
        <v>36</v>
      </c>
      <c r="H161" s="2">
        <f t="shared" si="119"/>
        <v>3.968194890334726E-2</v>
      </c>
      <c r="I161" s="2">
        <f t="shared" si="120"/>
        <v>6.5392803796563592E-2</v>
      </c>
      <c r="J161" s="2">
        <f t="shared" si="121"/>
        <v>0.10602632942964654</v>
      </c>
      <c r="K161" s="2">
        <f t="shared" si="122"/>
        <v>0.29448892686931044</v>
      </c>
      <c r="L161" s="2">
        <f t="shared" si="123"/>
        <v>0.4944099910011322</v>
      </c>
      <c r="M161" s="2">
        <f t="shared" si="112"/>
        <v>6.935222634698042E-2</v>
      </c>
      <c r="N161" s="2">
        <f t="shared" si="113"/>
        <v>0.13468097990155417</v>
      </c>
      <c r="O161" s="2">
        <f t="shared" si="114"/>
        <v>0.2201850792446805</v>
      </c>
      <c r="P161" s="2">
        <f t="shared" si="115"/>
        <v>0.31031556174123354</v>
      </c>
      <c r="Q161" s="2">
        <f t="shared" si="116"/>
        <v>0.2654661527655513</v>
      </c>
      <c r="S161" s="2">
        <f t="shared" si="117"/>
        <v>1</v>
      </c>
      <c r="T161" s="2">
        <f t="shared" si="118"/>
        <v>1</v>
      </c>
    </row>
    <row r="162" spans="6:20">
      <c r="F162" s="58">
        <v>33</v>
      </c>
      <c r="G162" s="58">
        <v>37</v>
      </c>
      <c r="H162" s="2">
        <f t="shared" si="119"/>
        <v>4.0663377492819182E-2</v>
      </c>
      <c r="I162" s="2">
        <f t="shared" si="120"/>
        <v>6.403752102419194E-2</v>
      </c>
      <c r="J162" s="2">
        <f t="shared" si="121"/>
        <v>0.10320298711883186</v>
      </c>
      <c r="K162" s="2">
        <f t="shared" si="122"/>
        <v>0.29891695974397481</v>
      </c>
      <c r="L162" s="2">
        <f t="shared" si="123"/>
        <v>0.49317915462018219</v>
      </c>
      <c r="M162" s="2">
        <f t="shared" si="112"/>
        <v>6.8762554711532295E-2</v>
      </c>
      <c r="N162" s="2">
        <f t="shared" si="113"/>
        <v>0.1290805218276756</v>
      </c>
      <c r="O162" s="2">
        <f t="shared" si="114"/>
        <v>0.21938051417823509</v>
      </c>
      <c r="P162" s="2">
        <f t="shared" si="115"/>
        <v>0.31529193597508998</v>
      </c>
      <c r="Q162" s="2">
        <f t="shared" si="116"/>
        <v>0.26748447330746711</v>
      </c>
      <c r="S162" s="2">
        <f t="shared" si="117"/>
        <v>1</v>
      </c>
      <c r="T162" s="2">
        <f t="shared" si="118"/>
        <v>1</v>
      </c>
    </row>
    <row r="163" spans="6:20">
      <c r="F163" s="58">
        <v>34</v>
      </c>
      <c r="G163" s="58">
        <v>38</v>
      </c>
      <c r="H163" s="2">
        <f t="shared" si="119"/>
        <v>4.1783978919420553E-2</v>
      </c>
      <c r="I163" s="2">
        <f t="shared" si="120"/>
        <v>6.3103647778614366E-2</v>
      </c>
      <c r="J163" s="2">
        <f t="shared" si="121"/>
        <v>0.10090590734847334</v>
      </c>
      <c r="K163" s="2">
        <f t="shared" si="122"/>
        <v>0.30303911852817378</v>
      </c>
      <c r="L163" s="2">
        <f t="shared" si="123"/>
        <v>0.49116734742531792</v>
      </c>
      <c r="M163" s="2">
        <f t="shared" si="112"/>
        <v>6.829166261430257E-2</v>
      </c>
      <c r="N163" s="2">
        <f t="shared" si="113"/>
        <v>0.12427630949136745</v>
      </c>
      <c r="O163" s="2">
        <f t="shared" si="114"/>
        <v>0.21883019020517405</v>
      </c>
      <c r="P163" s="2">
        <f t="shared" si="115"/>
        <v>0.31951687432201487</v>
      </c>
      <c r="Q163" s="2">
        <f t="shared" si="116"/>
        <v>0.26908496336714099</v>
      </c>
      <c r="S163" s="2">
        <f t="shared" si="117"/>
        <v>1</v>
      </c>
      <c r="T163" s="2">
        <f t="shared" si="118"/>
        <v>1</v>
      </c>
    </row>
    <row r="164" spans="6:20">
      <c r="F164" s="58">
        <v>35</v>
      </c>
      <c r="G164" s="58">
        <v>39</v>
      </c>
      <c r="H164" s="2">
        <f t="shared" si="119"/>
        <v>4.3054958709729016E-2</v>
      </c>
      <c r="I164" s="2">
        <f t="shared" si="120"/>
        <v>6.258007861073657E-2</v>
      </c>
      <c r="J164" s="2">
        <f t="shared" si="121"/>
        <v>9.9112828622751767E-2</v>
      </c>
      <c r="K164" s="2">
        <f t="shared" si="122"/>
        <v>0.30681817857925864</v>
      </c>
      <c r="L164" s="2">
        <f t="shared" si="123"/>
        <v>0.48843395547752416</v>
      </c>
      <c r="M164" s="2">
        <f t="shared" si="112"/>
        <v>6.7962784640872964E-2</v>
      </c>
      <c r="N164" s="2">
        <f t="shared" si="113"/>
        <v>0.12024597622582106</v>
      </c>
      <c r="O164" s="2">
        <f t="shared" si="114"/>
        <v>0.21853352325695677</v>
      </c>
      <c r="P164" s="2">
        <f t="shared" si="115"/>
        <v>0.32296473847313928</v>
      </c>
      <c r="Q164" s="2">
        <f t="shared" si="116"/>
        <v>0.27029297740320996</v>
      </c>
      <c r="S164" s="2">
        <f t="shared" si="117"/>
        <v>1.0000000000000002</v>
      </c>
      <c r="T164" s="2">
        <f t="shared" si="118"/>
        <v>1</v>
      </c>
    </row>
    <row r="165" spans="6:20">
      <c r="F165" s="58">
        <v>36</v>
      </c>
      <c r="G165" s="58">
        <v>40</v>
      </c>
      <c r="H165" s="2">
        <f t="shared" si="119"/>
        <v>4.4488766937214763E-2</v>
      </c>
      <c r="I165" s="2">
        <f t="shared" si="120"/>
        <v>6.2461110643770988E-2</v>
      </c>
      <c r="J165" s="2">
        <f t="shared" si="121"/>
        <v>9.780493681627736E-2</v>
      </c>
      <c r="K165" s="2">
        <f t="shared" si="122"/>
        <v>0.31021717904047519</v>
      </c>
      <c r="L165" s="2">
        <f t="shared" si="123"/>
        <v>0.48502800656226175</v>
      </c>
      <c r="M165" s="2">
        <f t="shared" si="112"/>
        <v>6.7798043535580471E-2</v>
      </c>
      <c r="N165" s="2">
        <f t="shared" si="113"/>
        <v>0.11696800006141025</v>
      </c>
      <c r="O165" s="2">
        <f t="shared" si="114"/>
        <v>0.21848897028449421</v>
      </c>
      <c r="P165" s="2">
        <f t="shared" si="115"/>
        <v>0.32561702445190566</v>
      </c>
      <c r="Q165" s="2">
        <f t="shared" si="116"/>
        <v>0.27112796166660946</v>
      </c>
      <c r="S165" s="2">
        <f t="shared" si="117"/>
        <v>1</v>
      </c>
      <c r="T165" s="2">
        <f t="shared" si="118"/>
        <v>1</v>
      </c>
    </row>
    <row r="166" spans="6:20">
      <c r="F166" s="58">
        <v>37</v>
      </c>
      <c r="G166" s="58">
        <v>41</v>
      </c>
      <c r="H166" s="2">
        <f t="shared" si="119"/>
        <v>4.609920167703345E-2</v>
      </c>
      <c r="I166" s="2">
        <f t="shared" si="120"/>
        <v>6.2746458544233275E-2</v>
      </c>
      <c r="J166" s="2">
        <f t="shared" si="121"/>
        <v>9.696683622565444E-2</v>
      </c>
      <c r="K166" s="2">
        <f t="shared" si="122"/>
        <v>0.31319915218517852</v>
      </c>
      <c r="L166" s="2">
        <f t="shared" si="123"/>
        <v>0.48098835136790041</v>
      </c>
      <c r="M166" s="2">
        <f t="shared" si="112"/>
        <v>6.7818887576499037E-2</v>
      </c>
      <c r="N166" s="2">
        <f t="shared" si="113"/>
        <v>0.11442344612235664</v>
      </c>
      <c r="O166" s="2">
        <f t="shared" si="114"/>
        <v>0.21869380178057377</v>
      </c>
      <c r="P166" s="2">
        <f t="shared" si="115"/>
        <v>0.32746125748084931</v>
      </c>
      <c r="Q166" s="2">
        <f t="shared" si="116"/>
        <v>0.27160260703972117</v>
      </c>
      <c r="S166" s="2">
        <f t="shared" si="117"/>
        <v>1</v>
      </c>
      <c r="T166" s="2">
        <f t="shared" si="118"/>
        <v>0.99999999999999989</v>
      </c>
    </row>
    <row r="167" spans="6:20">
      <c r="F167" s="58">
        <v>38</v>
      </c>
      <c r="G167" s="58">
        <v>42</v>
      </c>
      <c r="H167" s="2">
        <f t="shared" si="119"/>
        <v>4.7901511362245679E-2</v>
      </c>
      <c r="I167" s="2">
        <f t="shared" si="120"/>
        <v>6.3441286443626246E-2</v>
      </c>
      <c r="J167" s="2">
        <f t="shared" si="121"/>
        <v>9.6586435332080681E-2</v>
      </c>
      <c r="K167" s="2">
        <f t="shared" si="122"/>
        <v>0.31572684580578997</v>
      </c>
      <c r="L167" s="2">
        <f t="shared" si="123"/>
        <v>0.47634392105625739</v>
      </c>
      <c r="M167" s="2">
        <f t="shared" si="112"/>
        <v>6.8046582753052282E-2</v>
      </c>
      <c r="N167" s="2">
        <f t="shared" si="113"/>
        <v>0.11259737898116784</v>
      </c>
      <c r="O167" s="2">
        <f t="shared" si="114"/>
        <v>0.21914391947226194</v>
      </c>
      <c r="P167" s="2">
        <f t="shared" si="115"/>
        <v>0.32848990625886554</v>
      </c>
      <c r="Q167" s="2">
        <f t="shared" si="116"/>
        <v>0.27172221253465251</v>
      </c>
      <c r="S167" s="2">
        <f t="shared" si="117"/>
        <v>1</v>
      </c>
      <c r="T167" s="2">
        <f t="shared" si="118"/>
        <v>1.0000000000000002</v>
      </c>
    </row>
    <row r="168" spans="6:20">
      <c r="F168" s="58">
        <v>39</v>
      </c>
      <c r="G168" s="58">
        <v>43</v>
      </c>
      <c r="H168" s="2">
        <f t="shared" si="119"/>
        <v>4.9912491469975916E-2</v>
      </c>
      <c r="I168" s="2">
        <f t="shared" si="120"/>
        <v>6.4556255158186776E-2</v>
      </c>
      <c r="J168" s="2">
        <f t="shared" si="121"/>
        <v>9.6654750933281144E-2</v>
      </c>
      <c r="K168" s="2">
        <f t="shared" si="122"/>
        <v>0.31776245828350974</v>
      </c>
      <c r="L168" s="2">
        <f t="shared" si="123"/>
        <v>0.47111404415504637</v>
      </c>
      <c r="M168" s="2">
        <f t="shared" si="112"/>
        <v>6.8502742949694731E-2</v>
      </c>
      <c r="N168" s="2">
        <f t="shared" si="113"/>
        <v>0.11147998405956618</v>
      </c>
      <c r="O168" s="2">
        <f t="shared" si="114"/>
        <v>0.21983368888704261</v>
      </c>
      <c r="P168" s="2">
        <f t="shared" si="115"/>
        <v>0.32869936486525453</v>
      </c>
      <c r="Q168" s="2">
        <f t="shared" si="116"/>
        <v>0.2714842192384419</v>
      </c>
      <c r="S168" s="2">
        <f t="shared" si="117"/>
        <v>1</v>
      </c>
      <c r="T168" s="2">
        <f t="shared" si="118"/>
        <v>1</v>
      </c>
    </row>
    <row r="169" spans="6:20">
      <c r="F169" s="58">
        <v>40</v>
      </c>
      <c r="G169" s="58">
        <v>44</v>
      </c>
      <c r="H169" s="2">
        <f t="shared" si="119"/>
        <v>5.215056932541496E-2</v>
      </c>
      <c r="I169" s="2">
        <f t="shared" si="120"/>
        <v>6.610757594771921E-2</v>
      </c>
      <c r="J169" s="2">
        <f t="shared" si="121"/>
        <v>9.7165628657806841E-2</v>
      </c>
      <c r="K169" s="2">
        <f t="shared" si="122"/>
        <v>0.3192674090775644</v>
      </c>
      <c r="L169" s="2">
        <f t="shared" si="123"/>
        <v>0.46530881699149451</v>
      </c>
      <c r="M169" s="2">
        <f t="shared" si="112"/>
        <v>6.9209885506514371E-2</v>
      </c>
      <c r="N169" s="2">
        <f t="shared" si="113"/>
        <v>0.1110674380857269</v>
      </c>
      <c r="O169" s="2">
        <f t="shared" si="114"/>
        <v>0.22075575817964058</v>
      </c>
      <c r="P169" s="2">
        <f t="shared" si="115"/>
        <v>0.32808903958014557</v>
      </c>
      <c r="Q169" s="2">
        <f t="shared" si="116"/>
        <v>0.27087787864797269</v>
      </c>
      <c r="S169" s="2">
        <f t="shared" si="117"/>
        <v>0.99999999999999989</v>
      </c>
      <c r="T169" s="2">
        <f t="shared" si="118"/>
        <v>1</v>
      </c>
    </row>
    <row r="170" spans="6:20">
      <c r="F170" s="58">
        <v>41</v>
      </c>
      <c r="G170" s="58">
        <v>45</v>
      </c>
      <c r="H170" s="2">
        <f t="shared" si="119"/>
        <v>5.4635868870371321E-2</v>
      </c>
      <c r="I170" s="2">
        <f t="shared" si="120"/>
        <v>6.8117054100884575E-2</v>
      </c>
      <c r="J170" s="2">
        <f t="shared" si="121"/>
        <v>9.8115372476112753E-2</v>
      </c>
      <c r="K170" s="2">
        <f t="shared" si="122"/>
        <v>0.32020217114514726</v>
      </c>
      <c r="L170" s="2">
        <f t="shared" si="123"/>
        <v>0.45892953340748405</v>
      </c>
      <c r="M170" s="2">
        <f t="shared" si="112"/>
        <v>7.0192002960382902E-2</v>
      </c>
      <c r="N170" s="2">
        <f t="shared" si="113"/>
        <v>0.11136256228823038</v>
      </c>
      <c r="O170" s="2">
        <f t="shared" si="114"/>
        <v>0.22190083672888491</v>
      </c>
      <c r="P170" s="2">
        <f t="shared" si="115"/>
        <v>0.32666056906476681</v>
      </c>
      <c r="Q170" s="2">
        <f t="shared" si="116"/>
        <v>0.26988402895773511</v>
      </c>
      <c r="S170" s="2">
        <f t="shared" si="117"/>
        <v>1</v>
      </c>
      <c r="T170" s="2">
        <f t="shared" si="118"/>
        <v>1</v>
      </c>
    </row>
    <row r="171" spans="6:20">
      <c r="F171" s="58">
        <v>42</v>
      </c>
      <c r="G171" s="58">
        <v>46</v>
      </c>
      <c r="H171" s="2">
        <f t="shared" si="119"/>
        <v>5.7390245003422706E-2</v>
      </c>
      <c r="I171" s="2">
        <f t="shared" si="120"/>
        <v>7.0612096451390174E-2</v>
      </c>
      <c r="J171" s="2">
        <f t="shared" si="121"/>
        <v>9.9502270848595517E-2</v>
      </c>
      <c r="K171" s="2">
        <f t="shared" si="122"/>
        <v>0.32052619624327217</v>
      </c>
      <c r="L171" s="2">
        <f t="shared" si="123"/>
        <v>0.45196919145331954</v>
      </c>
      <c r="M171" s="2">
        <f t="shared" si="112"/>
        <v>7.1475143977092911E-2</v>
      </c>
      <c r="N171" s="2">
        <f t="shared" si="113"/>
        <v>0.11237527999459804</v>
      </c>
      <c r="O171" s="2">
        <f t="shared" si="114"/>
        <v>0.22325740923859982</v>
      </c>
      <c r="P171" s="2">
        <f t="shared" si="115"/>
        <v>0.32441719967239274</v>
      </c>
      <c r="Q171" s="2">
        <f t="shared" si="116"/>
        <v>0.26847496711731633</v>
      </c>
      <c r="S171" s="2">
        <f t="shared" si="117"/>
        <v>1</v>
      </c>
      <c r="T171" s="2">
        <f t="shared" si="118"/>
        <v>0.99999999999999978</v>
      </c>
    </row>
    <row r="172" spans="6:20">
      <c r="F172" s="58">
        <v>43</v>
      </c>
      <c r="G172" s="58">
        <v>47</v>
      </c>
      <c r="H172" s="2">
        <f t="shared" si="119"/>
        <v>6.0437274622961223E-2</v>
      </c>
      <c r="I172" s="2">
        <f t="shared" si="120"/>
        <v>7.3625646247174339E-2</v>
      </c>
      <c r="J172" s="2">
        <f t="shared" si="121"/>
        <v>0.10132600290631127</v>
      </c>
      <c r="K172" s="2">
        <f t="shared" si="122"/>
        <v>0.32019796904890185</v>
      </c>
      <c r="L172" s="2">
        <f t="shared" si="123"/>
        <v>0.44441310717465127</v>
      </c>
      <c r="M172" s="2">
        <f t="shared" si="112"/>
        <v>7.3087997094310311E-2</v>
      </c>
      <c r="N172" s="2">
        <f t="shared" si="113"/>
        <v>0.11412288372092157</v>
      </c>
      <c r="O172" s="2">
        <f t="shared" si="114"/>
        <v>0.22481136333519949</v>
      </c>
      <c r="P172" s="2">
        <f t="shared" si="115"/>
        <v>0.32136333293295039</v>
      </c>
      <c r="Q172" s="2">
        <f t="shared" si="116"/>
        <v>0.26661442291661824</v>
      </c>
      <c r="S172" s="2">
        <f t="shared" si="117"/>
        <v>1</v>
      </c>
      <c r="T172" s="2">
        <f t="shared" si="118"/>
        <v>1</v>
      </c>
    </row>
    <row r="173" spans="6:20">
      <c r="F173" s="58">
        <v>44</v>
      </c>
      <c r="G173" s="58">
        <v>48</v>
      </c>
      <c r="H173" s="2">
        <f t="shared" si="119"/>
        <v>6.3802188945404861E-2</v>
      </c>
      <c r="I173" s="2">
        <f t="shared" si="120"/>
        <v>7.7195996551426366E-2</v>
      </c>
      <c r="J173" s="2">
        <f t="shared" si="121"/>
        <v>0.10358690502593104</v>
      </c>
      <c r="K173" s="2">
        <f t="shared" si="122"/>
        <v>0.31917523123767971</v>
      </c>
      <c r="L173" s="2">
        <f t="shared" si="123"/>
        <v>0.43623967823955812</v>
      </c>
      <c r="M173" s="2">
        <f t="shared" si="112"/>
        <v>7.5062469589833689E-2</v>
      </c>
      <c r="N173" s="2">
        <f t="shared" si="113"/>
        <v>0.11663009636703742</v>
      </c>
      <c r="O173" s="2">
        <f t="shared" si="114"/>
        <v>0.22654551114005128</v>
      </c>
      <c r="P173" s="2">
        <f t="shared" si="115"/>
        <v>0.31750425904437035</v>
      </c>
      <c r="Q173" s="2">
        <f t="shared" si="116"/>
        <v>0.26425766385870719</v>
      </c>
      <c r="S173" s="2">
        <f t="shared" si="117"/>
        <v>1</v>
      </c>
      <c r="T173" s="2">
        <f t="shared" si="118"/>
        <v>0.99999999999999989</v>
      </c>
    </row>
    <row r="174" spans="6:20">
      <c r="F174" s="58">
        <v>45</v>
      </c>
      <c r="G174" s="58">
        <v>49</v>
      </c>
      <c r="H174" s="2">
        <f t="shared" si="119"/>
        <v>6.7511729309949406E-2</v>
      </c>
      <c r="I174" s="2">
        <f t="shared" si="120"/>
        <v>8.1366419843263676E-2</v>
      </c>
      <c r="J174" s="2">
        <f t="shared" si="121"/>
        <v>0.10628507703947801</v>
      </c>
      <c r="K174" s="2">
        <f t="shared" si="122"/>
        <v>0.31741542145226154</v>
      </c>
      <c r="L174" s="2">
        <f t="shared" si="123"/>
        <v>0.4274213523550473</v>
      </c>
      <c r="M174" s="2">
        <f t="shared" si="112"/>
        <v>7.743425025294054E-2</v>
      </c>
      <c r="N174" s="2">
        <f t="shared" si="113"/>
        <v>0.1199288871592508</v>
      </c>
      <c r="O174" s="2">
        <f t="shared" si="114"/>
        <v>0.22843898845816415</v>
      </c>
      <c r="P174" s="2">
        <f t="shared" si="115"/>
        <v>0.3128460879822868</v>
      </c>
      <c r="Q174" s="2">
        <f t="shared" si="116"/>
        <v>0.26135178614735777</v>
      </c>
      <c r="S174" s="2">
        <f t="shared" si="117"/>
        <v>0.99999999999999989</v>
      </c>
      <c r="T174" s="2">
        <f t="shared" si="118"/>
        <v>1</v>
      </c>
    </row>
    <row r="175" spans="6:20">
      <c r="F175" s="58">
        <v>46</v>
      </c>
      <c r="G175" s="58">
        <v>50</v>
      </c>
      <c r="H175" s="2">
        <f t="shared" si="119"/>
        <v>7.1593906970665172E-2</v>
      </c>
      <c r="I175" s="2">
        <f t="shared" si="120"/>
        <v>8.6184537555258137E-2</v>
      </c>
      <c r="J175" s="2">
        <f t="shared" si="121"/>
        <v>0.10941930906878601</v>
      </c>
      <c r="K175" s="2">
        <f t="shared" si="122"/>
        <v>0.31487638041808774</v>
      </c>
      <c r="L175" s="2">
        <f t="shared" si="123"/>
        <v>0.41792586598720294</v>
      </c>
      <c r="M175" s="2">
        <f t="shared" si="112"/>
        <v>8.0243338724560076E-2</v>
      </c>
      <c r="N175" s="2">
        <f t="shared" si="113"/>
        <v>0.12405797587166417</v>
      </c>
      <c r="O175" s="2">
        <f t="shared" si="114"/>
        <v>0.23046651978819607</v>
      </c>
      <c r="P175" s="2">
        <f t="shared" si="115"/>
        <v>0.30739588804646412</v>
      </c>
      <c r="Q175" s="2">
        <f t="shared" si="116"/>
        <v>0.25783627756911559</v>
      </c>
      <c r="S175" s="2">
        <f t="shared" si="117"/>
        <v>1</v>
      </c>
      <c r="T175" s="2">
        <f t="shared" si="118"/>
        <v>1</v>
      </c>
    </row>
    <row r="176" spans="6:20">
      <c r="F176" s="58">
        <v>47</v>
      </c>
      <c r="G176" s="58">
        <v>51</v>
      </c>
      <c r="H176" s="2">
        <f t="shared" si="119"/>
        <v>7.607764697699862E-2</v>
      </c>
      <c r="I176" s="2">
        <f t="shared" si="120"/>
        <v>9.1701340584564625E-2</v>
      </c>
      <c r="J176" s="2">
        <f t="shared" si="121"/>
        <v>0.11298581579853535</v>
      </c>
      <c r="K176" s="2">
        <f t="shared" si="122"/>
        <v>0.31151737075327857</v>
      </c>
      <c r="L176" s="2">
        <f t="shared" si="123"/>
        <v>0.40771782588662275</v>
      </c>
      <c r="M176" s="2">
        <f t="shared" si="112"/>
        <v>8.3534515024398084E-2</v>
      </c>
      <c r="N176" s="2">
        <f t="shared" si="113"/>
        <v>0.12906192931879287</v>
      </c>
      <c r="O176" s="2">
        <f t="shared" si="114"/>
        <v>0.23259754433817895</v>
      </c>
      <c r="P176" s="2">
        <f t="shared" si="115"/>
        <v>0.30116203975669759</v>
      </c>
      <c r="Q176" s="2">
        <f t="shared" si="116"/>
        <v>0.25364397156193236</v>
      </c>
      <c r="S176" s="2">
        <f t="shared" si="117"/>
        <v>0.99999999999999989</v>
      </c>
      <c r="T176" s="2">
        <f t="shared" si="118"/>
        <v>0.99999999999999978</v>
      </c>
    </row>
    <row r="177" spans="6:20">
      <c r="F177" s="58">
        <v>48</v>
      </c>
      <c r="G177" s="58">
        <v>52</v>
      </c>
      <c r="H177" s="2">
        <f t="shared" si="119"/>
        <v>8.0992298039331043E-2</v>
      </c>
      <c r="I177" s="2">
        <f t="shared" si="120"/>
        <v>9.7969763055349032E-2</v>
      </c>
      <c r="J177" s="2">
        <f t="shared" si="121"/>
        <v>0.11697677626967036</v>
      </c>
      <c r="K177" s="2">
        <f t="shared" si="122"/>
        <v>0.30730045611392559</v>
      </c>
      <c r="L177" s="2">
        <f t="shared" si="123"/>
        <v>0.39676070652172402</v>
      </c>
      <c r="M177" s="2">
        <f t="shared" si="112"/>
        <v>8.7357710592803881E-2</v>
      </c>
      <c r="N177" s="2">
        <f t="shared" si="113"/>
        <v>0.13498972371930576</v>
      </c>
      <c r="O177" s="2">
        <f t="shared" si="114"/>
        <v>0.23479520896306164</v>
      </c>
      <c r="P177" s="2">
        <f t="shared" si="115"/>
        <v>0.29415481050488013</v>
      </c>
      <c r="Q177" s="2">
        <f t="shared" si="116"/>
        <v>0.24870254621994867</v>
      </c>
      <c r="S177" s="2">
        <f t="shared" si="117"/>
        <v>1</v>
      </c>
      <c r="T177" s="2">
        <f t="shared" si="118"/>
        <v>1</v>
      </c>
    </row>
    <row r="178" spans="6:20">
      <c r="F178" s="58">
        <v>49</v>
      </c>
      <c r="G178" s="58">
        <v>53</v>
      </c>
      <c r="H178" s="2">
        <f t="shared" si="119"/>
        <v>8.6366995342980951E-2</v>
      </c>
      <c r="I178" s="2">
        <f t="shared" si="120"/>
        <v>0.10504271076267185</v>
      </c>
      <c r="J178" s="2">
        <f t="shared" si="121"/>
        <v>0.12137869532025229</v>
      </c>
      <c r="K178" s="2">
        <f t="shared" si="122"/>
        <v>0.30219227152901057</v>
      </c>
      <c r="L178" s="2">
        <f t="shared" si="123"/>
        <v>0.38501932704508435</v>
      </c>
      <c r="M178" s="2">
        <f t="shared" si="112"/>
        <v>9.1768226543266412E-2</v>
      </c>
      <c r="N178" s="2">
        <f t="shared" si="113"/>
        <v>0.14189261838739778</v>
      </c>
      <c r="O178" s="2">
        <f t="shared" si="114"/>
        <v>0.23701525008328375</v>
      </c>
      <c r="P178" s="2">
        <f t="shared" si="115"/>
        <v>0.2863871518338974</v>
      </c>
      <c r="Q178" s="2">
        <f t="shared" si="116"/>
        <v>0.24293675315215474</v>
      </c>
      <c r="S178" s="2">
        <f t="shared" si="117"/>
        <v>1</v>
      </c>
      <c r="T178" s="2">
        <f t="shared" si="118"/>
        <v>1</v>
      </c>
    </row>
    <row r="179" spans="6:20">
      <c r="F179" s="58">
        <v>50</v>
      </c>
      <c r="G179" s="58">
        <v>54</v>
      </c>
      <c r="H179" s="2">
        <f t="shared" si="119"/>
        <v>9.2229872761343923E-2</v>
      </c>
      <c r="I179" s="2">
        <f t="shared" si="120"/>
        <v>0.11297045802311963</v>
      </c>
      <c r="J179" s="2">
        <f t="shared" si="121"/>
        <v>0.12617062855399569</v>
      </c>
      <c r="K179" s="2">
        <f t="shared" si="122"/>
        <v>0.2961661931428452</v>
      </c>
      <c r="L179" s="2">
        <f t="shared" si="123"/>
        <v>0.37246284751869552</v>
      </c>
      <c r="M179" s="2">
        <f t="shared" si="112"/>
        <v>9.6826726235164737E-2</v>
      </c>
      <c r="N179" s="2">
        <f t="shared" si="113"/>
        <v>0.14982116576320564</v>
      </c>
      <c r="O179" s="2">
        <f t="shared" si="114"/>
        <v>0.23920481011083453</v>
      </c>
      <c r="P179" s="2">
        <f t="shared" si="115"/>
        <v>0.27787571624216545</v>
      </c>
      <c r="Q179" s="2">
        <f t="shared" si="116"/>
        <v>0.23627158164862969</v>
      </c>
      <c r="S179" s="2">
        <f t="shared" si="117"/>
        <v>1</v>
      </c>
      <c r="T179" s="2">
        <f t="shared" si="118"/>
        <v>1</v>
      </c>
    </row>
    <row r="180" spans="6:20">
      <c r="F180" s="58">
        <v>51</v>
      </c>
      <c r="G180" s="58">
        <v>55</v>
      </c>
      <c r="H180" s="2">
        <f t="shared" si="119"/>
        <v>9.8607135807952009E-2</v>
      </c>
      <c r="I180" s="2">
        <f t="shared" si="120"/>
        <v>0.12179735819926529</v>
      </c>
      <c r="J180" s="2">
        <f t="shared" si="121"/>
        <v>0.13132234614641589</v>
      </c>
      <c r="K180" s="2">
        <f t="shared" si="122"/>
        <v>0.28920487840477699</v>
      </c>
      <c r="L180" s="2">
        <f t="shared" si="123"/>
        <v>0.35906828144158975</v>
      </c>
      <c r="M180" s="2">
        <f t="shared" si="112"/>
        <v>0.10259890904642641</v>
      </c>
      <c r="N180" s="2">
        <f t="shared" si="113"/>
        <v>0.158821178713031</v>
      </c>
      <c r="O180" s="2">
        <f t="shared" si="114"/>
        <v>0.24130126664100035</v>
      </c>
      <c r="P180" s="2">
        <f t="shared" si="115"/>
        <v>0.2686420835183233</v>
      </c>
      <c r="Q180" s="2">
        <f t="shared" si="116"/>
        <v>0.22863656208121894</v>
      </c>
      <c r="S180" s="2">
        <f t="shared" si="117"/>
        <v>1</v>
      </c>
      <c r="T180" s="2">
        <f t="shared" si="118"/>
        <v>1</v>
      </c>
    </row>
    <row r="181" spans="6:20">
      <c r="F181" s="58">
        <v>52</v>
      </c>
      <c r="G181" s="58">
        <v>56</v>
      </c>
      <c r="H181" s="2">
        <f t="shared" si="119"/>
        <v>0.10552202737824327</v>
      </c>
      <c r="I181" s="2">
        <f t="shared" si="120"/>
        <v>0.13155786991837312</v>
      </c>
      <c r="J181" s="2">
        <f t="shared" si="121"/>
        <v>0.13679255018774159</v>
      </c>
      <c r="K181" s="2">
        <f t="shared" si="122"/>
        <v>0.28130309555268251</v>
      </c>
      <c r="L181" s="2">
        <f t="shared" si="123"/>
        <v>0.34482445696295955</v>
      </c>
      <c r="M181" s="2">
        <f t="shared" si="112"/>
        <v>0.10915475320195304</v>
      </c>
      <c r="N181" s="2">
        <f t="shared" si="113"/>
        <v>0.16892850088645306</v>
      </c>
      <c r="O181" s="2">
        <f t="shared" si="114"/>
        <v>0.2432311961174019</v>
      </c>
      <c r="P181" s="2">
        <f t="shared" si="115"/>
        <v>0.25871417702906141</v>
      </c>
      <c r="Q181" s="2">
        <f t="shared" si="116"/>
        <v>0.2199713727651306</v>
      </c>
      <c r="S181" s="2">
        <f t="shared" si="117"/>
        <v>1</v>
      </c>
      <c r="T181" s="2">
        <f t="shared" si="118"/>
        <v>1</v>
      </c>
    </row>
    <row r="182" spans="6:20">
      <c r="F182" s="58">
        <v>53</v>
      </c>
      <c r="G182" s="58">
        <v>57</v>
      </c>
      <c r="H182" s="2">
        <f t="shared" si="119"/>
        <v>0.11299374419468565</v>
      </c>
      <c r="I182" s="2">
        <f t="shared" si="120"/>
        <v>0.14227198696834742</v>
      </c>
      <c r="J182" s="2">
        <f t="shared" si="121"/>
        <v>0.14252730144971626</v>
      </c>
      <c r="K182" s="2">
        <f t="shared" si="122"/>
        <v>0.27247069510382593</v>
      </c>
      <c r="L182" s="2">
        <f t="shared" si="123"/>
        <v>0.32973627228342478</v>
      </c>
      <c r="M182" s="2">
        <f t="shared" si="112"/>
        <v>0.1165672028299624</v>
      </c>
      <c r="N182" s="2">
        <f t="shared" si="113"/>
        <v>0.1801624961989603</v>
      </c>
      <c r="O182" s="2">
        <f t="shared" si="114"/>
        <v>0.24490964783004199</v>
      </c>
      <c r="P182" s="2">
        <f t="shared" si="115"/>
        <v>0.24812783678577227</v>
      </c>
      <c r="Q182" s="2">
        <f t="shared" si="116"/>
        <v>0.210232816355263</v>
      </c>
      <c r="S182" s="2">
        <f t="shared" si="117"/>
        <v>1</v>
      </c>
      <c r="T182" s="2">
        <f t="shared" si="118"/>
        <v>0.99999999999999989</v>
      </c>
    </row>
    <row r="183" spans="6:20">
      <c r="F183" s="58">
        <v>54</v>
      </c>
      <c r="G183" s="58">
        <v>58</v>
      </c>
      <c r="H183" s="2">
        <f t="shared" si="119"/>
        <v>0.12103639055150185</v>
      </c>
      <c r="I183" s="2">
        <f t="shared" si="120"/>
        <v>0.15394027440880745</v>
      </c>
      <c r="J183" s="2">
        <f t="shared" si="121"/>
        <v>0.14845884732760353</v>
      </c>
      <c r="K183" s="2">
        <f t="shared" si="122"/>
        <v>0.26273550114602662</v>
      </c>
      <c r="L183" s="2">
        <f t="shared" si="123"/>
        <v>0.31382898656606056</v>
      </c>
      <c r="M183" s="2">
        <f t="shared" si="112"/>
        <v>0.12491017617323265</v>
      </c>
      <c r="N183" s="2">
        <f t="shared" si="113"/>
        <v>0.19251830809405562</v>
      </c>
      <c r="O183" s="2">
        <f t="shared" si="114"/>
        <v>0.24623996585329039</v>
      </c>
      <c r="P183" s="2">
        <f t="shared" si="115"/>
        <v>0.23692849632191801</v>
      </c>
      <c r="Q183" s="2">
        <f t="shared" si="116"/>
        <v>0.19940305355750335</v>
      </c>
      <c r="S183" s="2">
        <f t="shared" si="117"/>
        <v>1</v>
      </c>
      <c r="T183" s="2">
        <f t="shared" si="118"/>
        <v>1</v>
      </c>
    </row>
    <row r="184" spans="6:20">
      <c r="F184" s="58">
        <v>55</v>
      </c>
      <c r="G184" s="58">
        <v>59</v>
      </c>
      <c r="H184" s="2">
        <f t="shared" si="119"/>
        <v>0.12965808305327167</v>
      </c>
      <c r="I184" s="2">
        <f t="shared" si="120"/>
        <v>0.16653884827609464</v>
      </c>
      <c r="J184" s="2">
        <f t="shared" si="121"/>
        <v>0.15450506330855041</v>
      </c>
      <c r="K184" s="2">
        <f t="shared" si="122"/>
        <v>0.25214582700297233</v>
      </c>
      <c r="L184" s="2">
        <f t="shared" si="123"/>
        <v>0.29715217835911084</v>
      </c>
      <c r="M184" s="2">
        <f t="shared" si="112"/>
        <v>0.13425579930703996</v>
      </c>
      <c r="N184" s="2">
        <f t="shared" si="113"/>
        <v>0.20595815511668641</v>
      </c>
      <c r="O184" s="2">
        <f t="shared" si="114"/>
        <v>0.24711445736447663</v>
      </c>
      <c r="P184" s="2">
        <f t="shared" si="115"/>
        <v>0.22517288133962662</v>
      </c>
      <c r="Q184" s="2">
        <f t="shared" si="116"/>
        <v>0.18749870687217041</v>
      </c>
      <c r="S184" s="2">
        <f t="shared" si="117"/>
        <v>1</v>
      </c>
      <c r="T184" s="2">
        <f t="shared" si="118"/>
        <v>1</v>
      </c>
    </row>
    <row r="185" spans="6:20">
      <c r="F185" s="58">
        <v>56</v>
      </c>
      <c r="G185" s="58">
        <v>60</v>
      </c>
      <c r="H185" s="2">
        <f t="shared" si="119"/>
        <v>0.13886033914216564</v>
      </c>
      <c r="I185" s="2">
        <f t="shared" si="120"/>
        <v>0.18001477286173567</v>
      </c>
      <c r="J185" s="2">
        <f t="shared" si="121"/>
        <v>0.16056971417816757</v>
      </c>
      <c r="K185" s="2">
        <f t="shared" si="122"/>
        <v>0.24077226438874533</v>
      </c>
      <c r="L185" s="2">
        <f t="shared" si="123"/>
        <v>0.27978290942918571</v>
      </c>
      <c r="M185" s="2">
        <f t="shared" si="112"/>
        <v>0.14467083604964309</v>
      </c>
      <c r="N185" s="2">
        <f t="shared" si="113"/>
        <v>0.22040223324688188</v>
      </c>
      <c r="O185" s="2">
        <f t="shared" si="114"/>
        <v>0.24741624917181337</v>
      </c>
      <c r="P185" s="2">
        <f t="shared" si="115"/>
        <v>0.2129306063731094</v>
      </c>
      <c r="Q185" s="2">
        <f t="shared" si="116"/>
        <v>0.17458007515855228</v>
      </c>
      <c r="S185" s="2">
        <f t="shared" si="117"/>
        <v>0.99999999999999989</v>
      </c>
      <c r="T185" s="2">
        <f t="shared" si="118"/>
        <v>1</v>
      </c>
    </row>
    <row r="186" spans="6:20">
      <c r="F186" s="58">
        <v>57</v>
      </c>
      <c r="G186" s="58">
        <v>61</v>
      </c>
      <c r="H186" s="2">
        <f t="shared" si="119"/>
        <v>0.148637885765737</v>
      </c>
      <c r="I186" s="2">
        <f t="shared" si="120"/>
        <v>0.19428245872225802</v>
      </c>
      <c r="J186" s="2">
        <f t="shared" si="121"/>
        <v>0.16654369802324065</v>
      </c>
      <c r="K186" s="2">
        <f t="shared" si="122"/>
        <v>0.22870837739305069</v>
      </c>
      <c r="L186" s="2">
        <f t="shared" si="123"/>
        <v>0.26182758009571372</v>
      </c>
      <c r="M186" s="2">
        <f t="shared" si="112"/>
        <v>0.15621240177340687</v>
      </c>
      <c r="N186" s="2">
        <f t="shared" si="113"/>
        <v>0.2357201709068526</v>
      </c>
      <c r="O186" s="2">
        <f t="shared" si="114"/>
        <v>0.24702267391186147</v>
      </c>
      <c r="P186" s="2">
        <f t="shared" si="115"/>
        <v>0.20028548961927717</v>
      </c>
      <c r="Q186" s="2">
        <f t="shared" si="116"/>
        <v>0.16075926378860186</v>
      </c>
      <c r="S186" s="2">
        <f t="shared" si="117"/>
        <v>1</v>
      </c>
      <c r="T186" s="2">
        <f t="shared" si="118"/>
        <v>1</v>
      </c>
    </row>
    <row r="187" spans="6:20">
      <c r="F187" s="58">
        <v>58</v>
      </c>
      <c r="G187" s="58">
        <v>62</v>
      </c>
      <c r="H187" s="2">
        <f t="shared" si="119"/>
        <v>0.15897900574854767</v>
      </c>
      <c r="I187" s="2">
        <f t="shared" si="120"/>
        <v>0.2092216898864516</v>
      </c>
      <c r="J187" s="2">
        <f t="shared" si="121"/>
        <v>0.17230735083407631</v>
      </c>
      <c r="K187" s="2">
        <f t="shared" si="122"/>
        <v>0.21606997206079806</v>
      </c>
      <c r="L187" s="2">
        <f t="shared" si="123"/>
        <v>0.24342198147012617</v>
      </c>
      <c r="M187" s="2">
        <f t="shared" si="112"/>
        <v>0.16892322018127776</v>
      </c>
      <c r="N187" s="2">
        <f t="shared" si="113"/>
        <v>0.25172437401766146</v>
      </c>
      <c r="O187" s="2">
        <f t="shared" si="114"/>
        <v>0.24581044860979651</v>
      </c>
      <c r="P187" s="2">
        <f t="shared" si="115"/>
        <v>0.18733633899707558</v>
      </c>
      <c r="Q187" s="2">
        <f t="shared" si="116"/>
        <v>0.14620561819418867</v>
      </c>
      <c r="S187" s="2">
        <f t="shared" si="117"/>
        <v>0.99999999999999978</v>
      </c>
      <c r="T187" s="2">
        <f t="shared" si="118"/>
        <v>0.99999999999999989</v>
      </c>
    </row>
    <row r="188" spans="6:20">
      <c r="F188" s="58">
        <v>59</v>
      </c>
      <c r="G188" s="58">
        <v>63</v>
      </c>
      <c r="H188" s="2">
        <f t="shared" si="119"/>
        <v>0.16986649490563127</v>
      </c>
      <c r="I188" s="2">
        <f t="shared" si="120"/>
        <v>0.22467785469459739</v>
      </c>
      <c r="J188" s="2">
        <f t="shared" si="121"/>
        <v>0.17773376650500936</v>
      </c>
      <c r="K188" s="2">
        <f t="shared" si="122"/>
        <v>0.20299272142283123</v>
      </c>
      <c r="L188" s="2">
        <f t="shared" si="123"/>
        <v>0.22472916247193078</v>
      </c>
      <c r="M188" s="2">
        <f t="shared" si="112"/>
        <v>0.18282689379971034</v>
      </c>
      <c r="N188" s="2">
        <f t="shared" si="113"/>
        <v>0.26816689910545216</v>
      </c>
      <c r="O188" s="2">
        <f t="shared" si="114"/>
        <v>0.24366271604639569</v>
      </c>
      <c r="P188" s="2">
        <f t="shared" si="115"/>
        <v>0.17419689765943622</v>
      </c>
      <c r="Q188" s="2">
        <f t="shared" si="116"/>
        <v>0.13114659338900567</v>
      </c>
      <c r="S188" s="2">
        <f t="shared" si="117"/>
        <v>1</v>
      </c>
      <c r="T188" s="2">
        <f t="shared" si="118"/>
        <v>1</v>
      </c>
    </row>
    <row r="189" spans="6:20">
      <c r="F189" s="58">
        <v>60</v>
      </c>
      <c r="G189" s="58">
        <v>64</v>
      </c>
      <c r="H189" s="2">
        <f t="shared" si="119"/>
        <v>0.18127923537439855</v>
      </c>
      <c r="I189" s="2">
        <f t="shared" si="120"/>
        <v>0.24046477907917838</v>
      </c>
      <c r="J189" s="2">
        <f t="shared" si="121"/>
        <v>0.18269294275091522</v>
      </c>
      <c r="K189" s="2">
        <f t="shared" si="122"/>
        <v>0.18962810271944167</v>
      </c>
      <c r="L189" s="2">
        <f t="shared" si="123"/>
        <v>0.20593494007606619</v>
      </c>
      <c r="M189" s="2">
        <f t="shared" si="112"/>
        <v>0.1979238700241901</v>
      </c>
      <c r="N189" s="2">
        <f t="shared" si="113"/>
        <v>0.28474154768989318</v>
      </c>
      <c r="O189" s="2">
        <f t="shared" si="114"/>
        <v>0.24047769497827776</v>
      </c>
      <c r="P189" s="2">
        <f t="shared" si="115"/>
        <v>0.16099460134969185</v>
      </c>
      <c r="Q189" s="2">
        <f t="shared" si="116"/>
        <v>0.11586228595794719</v>
      </c>
      <c r="S189" s="2">
        <f t="shared" si="117"/>
        <v>0.99999999999999989</v>
      </c>
      <c r="T189" s="2">
        <f t="shared" si="118"/>
        <v>1.0000000000000002</v>
      </c>
    </row>
    <row r="190" spans="6:20">
      <c r="F190" s="58">
        <v>61</v>
      </c>
      <c r="G190" s="58">
        <v>65</v>
      </c>
      <c r="H190" s="2">
        <f t="shared" si="119"/>
        <v>0.19319431025991948</v>
      </c>
      <c r="I190" s="2">
        <f t="shared" si="120"/>
        <v>0.25637026755329989</v>
      </c>
      <c r="J190" s="2">
        <f t="shared" si="121"/>
        <v>0.18705642557145852</v>
      </c>
      <c r="K190" s="2">
        <f t="shared" si="122"/>
        <v>0.17613782700555844</v>
      </c>
      <c r="L190" s="2">
        <f t="shared" si="123"/>
        <v>0.18724116960976359</v>
      </c>
      <c r="M190" s="2">
        <f t="shared" si="112"/>
        <v>0.21418892491733871</v>
      </c>
      <c r="N190" s="2">
        <f t="shared" si="113"/>
        <v>0.30109251727872433</v>
      </c>
      <c r="O190" s="2">
        <f t="shared" si="114"/>
        <v>0.23617825066826603</v>
      </c>
      <c r="P190" s="2">
        <f t="shared" si="115"/>
        <v>0.14786783181407936</v>
      </c>
      <c r="Q190" s="2">
        <f t="shared" si="116"/>
        <v>0.10067247532159153</v>
      </c>
      <c r="S190" s="2">
        <f t="shared" si="117"/>
        <v>0.99999999999999989</v>
      </c>
      <c r="T190" s="2">
        <f t="shared" si="118"/>
        <v>0.99999999999999989</v>
      </c>
    </row>
    <row r="191" spans="6:20">
      <c r="F191" s="58">
        <v>62</v>
      </c>
      <c r="G191" s="58">
        <v>66</v>
      </c>
      <c r="H191" s="2">
        <f t="shared" si="119"/>
        <v>0.2055895081191183</v>
      </c>
      <c r="I191" s="2">
        <f t="shared" si="120"/>
        <v>0.27216408284563748</v>
      </c>
      <c r="J191" s="2">
        <f t="shared" si="121"/>
        <v>0.19070202652795235</v>
      </c>
      <c r="K191" s="2">
        <f t="shared" si="122"/>
        <v>0.1626871714678238</v>
      </c>
      <c r="L191" s="2">
        <f t="shared" si="123"/>
        <v>0.16885721103946813</v>
      </c>
      <c r="M191" s="2">
        <f t="shared" si="112"/>
        <v>0.23157097089543729</v>
      </c>
      <c r="N191" s="2">
        <f t="shared" si="113"/>
        <v>0.31683006550809489</v>
      </c>
      <c r="O191" s="2">
        <f t="shared" si="114"/>
        <v>0.2307212367227936</v>
      </c>
      <c r="P191" s="2">
        <f t="shared" si="115"/>
        <v>0.13496148888858173</v>
      </c>
      <c r="Q191" s="2">
        <f t="shared" si="116"/>
        <v>8.5916237985092403E-2</v>
      </c>
      <c r="S191" s="2">
        <f t="shared" si="117"/>
        <v>1</v>
      </c>
      <c r="T191" s="2">
        <f t="shared" si="118"/>
        <v>1</v>
      </c>
    </row>
    <row r="192" spans="6:20">
      <c r="F192" s="58">
        <v>63</v>
      </c>
      <c r="G192" s="58">
        <v>67</v>
      </c>
      <c r="H192" s="2">
        <f t="shared" si="119"/>
        <v>0.21844601200581976</v>
      </c>
      <c r="I192" s="2">
        <f t="shared" si="120"/>
        <v>0.28760770748919029</v>
      </c>
      <c r="J192" s="2">
        <f t="shared" si="121"/>
        <v>0.1935181571418407</v>
      </c>
      <c r="K192" s="2">
        <f t="shared" si="122"/>
        <v>0.14943781139816059</v>
      </c>
      <c r="L192" s="2">
        <f t="shared" si="123"/>
        <v>0.15099031196498863</v>
      </c>
      <c r="M192" s="2">
        <f t="shared" si="112"/>
        <v>0.24999575497325224</v>
      </c>
      <c r="N192" s="2">
        <f t="shared" si="113"/>
        <v>0.33155229257323759</v>
      </c>
      <c r="O192" s="2">
        <f t="shared" si="114"/>
        <v>0.22410512046677067</v>
      </c>
      <c r="P192" s="2">
        <f t="shared" si="115"/>
        <v>0.12242096557118873</v>
      </c>
      <c r="Q192" s="2">
        <f t="shared" si="116"/>
        <v>7.1925866415550849E-2</v>
      </c>
      <c r="S192" s="2">
        <f t="shared" si="117"/>
        <v>1</v>
      </c>
      <c r="T192" s="2">
        <f t="shared" si="118"/>
        <v>1</v>
      </c>
    </row>
    <row r="193" spans="6:20">
      <c r="F193" s="58">
        <v>64</v>
      </c>
      <c r="G193" s="58">
        <v>68</v>
      </c>
      <c r="H193" s="2">
        <f t="shared" si="119"/>
        <v>0.23175105190352194</v>
      </c>
      <c r="I193" s="2">
        <f t="shared" si="120"/>
        <v>0.30246491190903069</v>
      </c>
      <c r="J193" s="2">
        <f t="shared" si="121"/>
        <v>0.19540737749090054</v>
      </c>
      <c r="K193" s="2">
        <f t="shared" si="122"/>
        <v>0.13654084570483932</v>
      </c>
      <c r="L193" s="2">
        <f t="shared" si="123"/>
        <v>0.13383581299170744</v>
      </c>
      <c r="M193" s="2">
        <f t="shared" si="112"/>
        <v>0.26937154996500168</v>
      </c>
      <c r="N193" s="2">
        <f t="shared" si="113"/>
        <v>0.34487059603983017</v>
      </c>
      <c r="O193" s="2">
        <f t="shared" si="114"/>
        <v>0.21637435941360836</v>
      </c>
      <c r="P193" s="2">
        <f t="shared" si="115"/>
        <v>0.11038496433486898</v>
      </c>
      <c r="Q193" s="2">
        <f t="shared" si="116"/>
        <v>5.8998530246690807E-2</v>
      </c>
      <c r="S193" s="2">
        <f t="shared" si="117"/>
        <v>1</v>
      </c>
      <c r="T193" s="2">
        <f t="shared" si="118"/>
        <v>1</v>
      </c>
    </row>
    <row r="194" spans="6:20">
      <c r="F194" s="58">
        <v>65</v>
      </c>
      <c r="G194" s="58">
        <v>69</v>
      </c>
      <c r="H194" s="2">
        <f t="shared" si="119"/>
        <v>0.24550032689250631</v>
      </c>
      <c r="I194" s="2">
        <f t="shared" si="120"/>
        <v>0.31651197639819145</v>
      </c>
      <c r="J194" s="2">
        <f t="shared" si="121"/>
        <v>0.19628888485994203</v>
      </c>
      <c r="K194" s="2">
        <f t="shared" si="122"/>
        <v>0.12413069052409574</v>
      </c>
      <c r="L194" s="2">
        <f t="shared" si="123"/>
        <v>0.11756812132526445</v>
      </c>
      <c r="M194" s="2">
        <f t="shared" si="112"/>
        <v>0.28959734979146179</v>
      </c>
      <c r="N194" s="2">
        <f t="shared" si="113"/>
        <v>0.35643507172927918</v>
      </c>
      <c r="O194" s="2">
        <f t="shared" si="114"/>
        <v>0.20761936496565081</v>
      </c>
      <c r="P194" s="2">
        <f t="shared" si="115"/>
        <v>9.8977949371425053E-2</v>
      </c>
      <c r="Q194" s="2">
        <f t="shared" si="116"/>
        <v>4.7370264142183247E-2</v>
      </c>
      <c r="S194" s="2">
        <f t="shared" si="117"/>
        <v>1</v>
      </c>
      <c r="T194" s="2">
        <f t="shared" si="118"/>
        <v>1</v>
      </c>
    </row>
    <row r="195" spans="6:20">
      <c r="F195" s="58">
        <v>66</v>
      </c>
      <c r="G195" s="58">
        <v>70</v>
      </c>
      <c r="H195" s="2">
        <f t="shared" si="119"/>
        <v>0.25970006739690393</v>
      </c>
      <c r="I195" s="2">
        <f t="shared" si="120"/>
        <v>0.3295464187301903</v>
      </c>
      <c r="J195" s="2">
        <f t="shared" si="121"/>
        <v>0.19609984630372707</v>
      </c>
      <c r="K195" s="2">
        <f t="shared" si="122"/>
        <v>0.11232038283318393</v>
      </c>
      <c r="L195" s="2">
        <f t="shared" si="123"/>
        <v>0.10233328473599472</v>
      </c>
      <c r="M195" s="2">
        <f t="shared" ref="M195:M225" si="124">AP75/($AP75+$AV75+$BB75+$BH75+$BN75)</f>
        <v>0.31057254672137113</v>
      </c>
      <c r="N195" s="2">
        <f t="shared" ref="N195:N225" si="125">AV75/($AP75+$AV75+$BB75+$BH75+$BN75)</f>
        <v>0.36595563176716556</v>
      </c>
      <c r="O195" s="2">
        <f t="shared" ref="O195:O225" si="126">BB75/($AP75+$AV75+$BB75+$BH75+$BN75)</f>
        <v>0.19797165227381</v>
      </c>
      <c r="P195" s="2">
        <f t="shared" ref="P195:P225" si="127">BH75/($AP75+$AV75+$BB75+$BH75+$BN75)</f>
        <v>8.8303261060509008E-2</v>
      </c>
      <c r="Q195" s="2">
        <f t="shared" ref="Q195:Q225" si="128">BN75/($AP75+$AV75+$BB75+$BH75+$BN75)</f>
        <v>3.7196908177144411E-2</v>
      </c>
      <c r="S195" s="2">
        <f t="shared" ref="S195:S225" si="129">SUM(H195:L195)</f>
        <v>1</v>
      </c>
      <c r="T195" s="2">
        <f t="shared" ref="T195:T225" si="130">SUM(M195:Q195)</f>
        <v>1</v>
      </c>
    </row>
    <row r="196" spans="6:20">
      <c r="F196" s="58">
        <v>67</v>
      </c>
      <c r="G196" s="58">
        <v>71</v>
      </c>
      <c r="H196" s="2">
        <f t="shared" si="119"/>
        <v>0.27436869075803738</v>
      </c>
      <c r="I196" s="2">
        <f t="shared" si="120"/>
        <v>0.34139325955765831</v>
      </c>
      <c r="J196" s="2">
        <f t="shared" si="121"/>
        <v>0.19479566778185692</v>
      </c>
      <c r="K196" s="2">
        <f t="shared" si="122"/>
        <v>0.10119862189474019</v>
      </c>
      <c r="L196" s="2">
        <f t="shared" si="123"/>
        <v>8.8243760007707159E-2</v>
      </c>
      <c r="M196" s="2">
        <f t="shared" si="124"/>
        <v>0.3322067936068252</v>
      </c>
      <c r="N196" s="2">
        <f t="shared" si="125"/>
        <v>0.37321518650560837</v>
      </c>
      <c r="O196" s="2">
        <f t="shared" si="126"/>
        <v>0.18759474063717924</v>
      </c>
      <c r="P196" s="2">
        <f t="shared" si="127"/>
        <v>7.8437915012963599E-2</v>
      </c>
      <c r="Q196" s="2">
        <f t="shared" si="128"/>
        <v>2.8545364237423831E-2</v>
      </c>
      <c r="S196" s="2">
        <f t="shared" si="129"/>
        <v>1</v>
      </c>
      <c r="T196" s="2">
        <f t="shared" si="130"/>
        <v>1.0000000000000002</v>
      </c>
    </row>
    <row r="197" spans="6:20">
      <c r="F197" s="58">
        <v>68</v>
      </c>
      <c r="G197" s="58">
        <v>72</v>
      </c>
      <c r="H197" s="2">
        <f t="shared" si="119"/>
        <v>0.28953808278539012</v>
      </c>
      <c r="I197" s="2">
        <f t="shared" si="120"/>
        <v>0.35190816710171385</v>
      </c>
      <c r="J197" s="2">
        <f t="shared" si="121"/>
        <v>0.19234945442462534</v>
      </c>
      <c r="K197" s="2">
        <f t="shared" si="122"/>
        <v>9.0828630980306163E-2</v>
      </c>
      <c r="L197" s="2">
        <f t="shared" si="123"/>
        <v>7.5375664707964543E-2</v>
      </c>
      <c r="M197" s="2">
        <f t="shared" si="124"/>
        <v>0.35442885239497435</v>
      </c>
      <c r="N197" s="2">
        <f t="shared" si="125"/>
        <v>0.37807279643348179</v>
      </c>
      <c r="O197" s="2">
        <f t="shared" si="126"/>
        <v>0.17667223146649302</v>
      </c>
      <c r="P197" s="2">
        <f t="shared" si="127"/>
        <v>6.9429835613111418E-2</v>
      </c>
      <c r="Q197" s="2">
        <f t="shared" si="128"/>
        <v>2.1396284091939471E-2</v>
      </c>
      <c r="S197" s="2">
        <f t="shared" si="129"/>
        <v>1</v>
      </c>
      <c r="T197" s="2">
        <f t="shared" si="130"/>
        <v>1</v>
      </c>
    </row>
    <row r="198" spans="6:20">
      <c r="F198" s="58">
        <v>69</v>
      </c>
      <c r="G198" s="58">
        <v>73</v>
      </c>
      <c r="H198" s="2">
        <f t="shared" si="119"/>
        <v>0.30525459393304694</v>
      </c>
      <c r="I198" s="2">
        <f t="shared" si="120"/>
        <v>0.36097719021699265</v>
      </c>
      <c r="J198" s="2">
        <f t="shared" si="121"/>
        <v>0.18875102516837408</v>
      </c>
      <c r="K198" s="2">
        <f t="shared" si="122"/>
        <v>8.124869699269445E-2</v>
      </c>
      <c r="L198" s="2">
        <f t="shared" si="123"/>
        <v>6.3768493688892064E-2</v>
      </c>
      <c r="M198" s="2">
        <f t="shared" si="124"/>
        <v>0.37719365889673151</v>
      </c>
      <c r="N198" s="2">
        <f t="shared" si="125"/>
        <v>0.38045676004617052</v>
      </c>
      <c r="O198" s="2">
        <f t="shared" si="126"/>
        <v>0.16539496614088156</v>
      </c>
      <c r="P198" s="2">
        <f t="shared" si="127"/>
        <v>6.1297805882839063E-2</v>
      </c>
      <c r="Q198" s="2">
        <f t="shared" si="128"/>
        <v>1.5656809033377326E-2</v>
      </c>
      <c r="S198" s="2">
        <f t="shared" si="129"/>
        <v>1.0000000000000002</v>
      </c>
      <c r="T198" s="2">
        <f t="shared" si="130"/>
        <v>1</v>
      </c>
    </row>
    <row r="199" spans="6:20">
      <c r="F199" s="58">
        <v>70</v>
      </c>
      <c r="G199" s="58">
        <v>74</v>
      </c>
      <c r="H199" s="2">
        <f t="shared" si="119"/>
        <v>0.32157985956688795</v>
      </c>
      <c r="I199" s="2">
        <f t="shared" si="120"/>
        <v>0.36851314428355386</v>
      </c>
      <c r="J199" s="2">
        <f t="shared" si="121"/>
        <v>0.18400589009637205</v>
      </c>
      <c r="K199" s="2">
        <f t="shared" si="122"/>
        <v>7.2474080063806665E-2</v>
      </c>
      <c r="L199" s="2">
        <f t="shared" si="123"/>
        <v>5.342702598937947E-2</v>
      </c>
      <c r="M199" s="2">
        <f t="shared" si="124"/>
        <v>0.40048740434106822</v>
      </c>
      <c r="N199" s="2">
        <f t="shared" si="125"/>
        <v>0.38034951310648768</v>
      </c>
      <c r="O199" s="2">
        <f t="shared" si="126"/>
        <v>0.15394912424810642</v>
      </c>
      <c r="P199" s="2">
        <f t="shared" si="127"/>
        <v>5.4033901454881079E-2</v>
      </c>
      <c r="Q199" s="2">
        <f t="shared" si="128"/>
        <v>1.1180056849456594E-2</v>
      </c>
      <c r="S199" s="2">
        <f t="shared" si="129"/>
        <v>0.99999999999999989</v>
      </c>
      <c r="T199" s="2">
        <f t="shared" si="130"/>
        <v>1</v>
      </c>
    </row>
    <row r="200" spans="6:20">
      <c r="F200" s="58">
        <v>71</v>
      </c>
      <c r="G200" s="58">
        <v>75</v>
      </c>
      <c r="H200" s="2">
        <f t="shared" si="119"/>
        <v>0.338591537699928</v>
      </c>
      <c r="I200" s="2">
        <f t="shared" si="120"/>
        <v>0.3744490077337107</v>
      </c>
      <c r="J200" s="2">
        <f t="shared" si="121"/>
        <v>0.17813458331099674</v>
      </c>
      <c r="K200" s="2">
        <f t="shared" si="122"/>
        <v>6.4499896550881966E-2</v>
      </c>
      <c r="L200" s="2">
        <f t="shared" si="123"/>
        <v>4.4324974704482489E-2</v>
      </c>
      <c r="M200" s="2">
        <f t="shared" si="124"/>
        <v>0.42433090000681434</v>
      </c>
      <c r="N200" s="2">
        <f t="shared" si="125"/>
        <v>0.37776746172375186</v>
      </c>
      <c r="O200" s="2">
        <f t="shared" si="126"/>
        <v>0.14250663815487222</v>
      </c>
      <c r="P200" s="2">
        <f t="shared" si="127"/>
        <v>4.7607773041242286E-2</v>
      </c>
      <c r="Q200" s="2">
        <f t="shared" si="128"/>
        <v>7.7872270733194008E-3</v>
      </c>
      <c r="S200" s="2">
        <f t="shared" si="129"/>
        <v>0.99999999999999989</v>
      </c>
      <c r="T200" s="2">
        <f t="shared" si="130"/>
        <v>1</v>
      </c>
    </row>
    <row r="201" spans="6:20">
      <c r="F201" s="58">
        <v>72</v>
      </c>
      <c r="G201" s="58">
        <v>76</v>
      </c>
      <c r="H201" s="2">
        <f t="shared" ref="H201:H225" si="131">L81/($L81+$R81+$X81+$AD81+$AJ81)</f>
        <v>0.35638401077021059</v>
      </c>
      <c r="I201" s="2">
        <f t="shared" ref="I201:I225" si="132">R81/($L81+$R81+$X81+$AD81+$AJ81)</f>
        <v>0.3787288999091909</v>
      </c>
      <c r="J201" s="2">
        <f t="shared" ref="J201:J225" si="133">X81/($L81+$R81+$X81+$AD81+$AJ81)</f>
        <v>0.171172676950062</v>
      </c>
      <c r="K201" s="2">
        <f t="shared" ref="K201:K225" si="134">AD81/($L81+$R81+$X81+$AD81+$AJ81)</f>
        <v>5.7304563943129078E-2</v>
      </c>
      <c r="L201" s="2">
        <f t="shared" ref="L201:L225" si="135">AJ81/($L81+$R81+$X81+$AD81+$AJ81)</f>
        <v>3.6409848427407229E-2</v>
      </c>
      <c r="M201" s="2">
        <f t="shared" si="124"/>
        <v>0.44878165491238325</v>
      </c>
      <c r="N201" s="2">
        <f t="shared" si="125"/>
        <v>0.37273928906434717</v>
      </c>
      <c r="O201" s="2">
        <f t="shared" si="126"/>
        <v>0.13121859255040294</v>
      </c>
      <c r="P201" s="2">
        <f t="shared" si="127"/>
        <v>4.1971944807130381E-2</v>
      </c>
      <c r="Q201" s="2">
        <f t="shared" si="128"/>
        <v>5.2885186657363045E-3</v>
      </c>
      <c r="S201" s="2">
        <f t="shared" si="129"/>
        <v>0.99999999999999978</v>
      </c>
      <c r="T201" s="2">
        <f t="shared" si="130"/>
        <v>1</v>
      </c>
    </row>
    <row r="202" spans="6:20">
      <c r="F202" s="58">
        <v>73</v>
      </c>
      <c r="G202" s="58">
        <v>77</v>
      </c>
      <c r="H202" s="2">
        <f t="shared" si="131"/>
        <v>0.37506902966020134</v>
      </c>
      <c r="I202" s="2">
        <f t="shared" si="132"/>
        <v>0.38129735649935514</v>
      </c>
      <c r="J202" s="2">
        <f t="shared" si="133"/>
        <v>0.16317168994122555</v>
      </c>
      <c r="K202" s="2">
        <f t="shared" si="134"/>
        <v>5.0853437578008559E-2</v>
      </c>
      <c r="L202" s="2">
        <f t="shared" si="135"/>
        <v>2.9608486321209319E-2</v>
      </c>
      <c r="M202" s="2">
        <f t="shared" si="124"/>
        <v>0.47393487205559159</v>
      </c>
      <c r="N202" s="2">
        <f t="shared" si="125"/>
        <v>0.3652860475858834</v>
      </c>
      <c r="O202" s="2">
        <f t="shared" si="126"/>
        <v>0.12021159512624416</v>
      </c>
      <c r="P202" s="2">
        <f t="shared" si="127"/>
        <v>3.7067313262803679E-2</v>
      </c>
      <c r="Q202" s="2">
        <f t="shared" si="128"/>
        <v>3.5001719694771542E-3</v>
      </c>
      <c r="S202" s="2">
        <f t="shared" si="129"/>
        <v>0.99999999999999978</v>
      </c>
      <c r="T202" s="2">
        <f t="shared" si="130"/>
        <v>1</v>
      </c>
    </row>
    <row r="203" spans="6:20">
      <c r="F203" s="58">
        <v>74</v>
      </c>
      <c r="G203" s="58">
        <v>78</v>
      </c>
      <c r="H203" s="2">
        <f t="shared" si="131"/>
        <v>0.39477619407813869</v>
      </c>
      <c r="I203" s="2">
        <f t="shared" si="132"/>
        <v>0.38208773471601476</v>
      </c>
      <c r="J203" s="2">
        <f t="shared" si="133"/>
        <v>0.15420094874319157</v>
      </c>
      <c r="K203" s="2">
        <f t="shared" si="134"/>
        <v>4.5102343552293471E-2</v>
      </c>
      <c r="L203" s="2">
        <f t="shared" si="135"/>
        <v>2.3832778910361646E-2</v>
      </c>
      <c r="M203" s="2">
        <f t="shared" si="124"/>
        <v>0.49992297428197285</v>
      </c>
      <c r="N203" s="2">
        <f t="shared" si="125"/>
        <v>0.35540585865959473</v>
      </c>
      <c r="O203" s="2">
        <f t="shared" si="126"/>
        <v>0.1095866213311409</v>
      </c>
      <c r="P203" s="2">
        <f t="shared" si="127"/>
        <v>3.2828201469809505E-2</v>
      </c>
      <c r="Q203" s="2">
        <f t="shared" si="128"/>
        <v>2.2563442574819867E-3</v>
      </c>
      <c r="S203" s="2">
        <f t="shared" si="129"/>
        <v>1.0000000000000002</v>
      </c>
      <c r="T203" s="2">
        <f t="shared" si="130"/>
        <v>1</v>
      </c>
    </row>
    <row r="204" spans="6:20">
      <c r="F204" s="58">
        <v>75</v>
      </c>
      <c r="G204" s="58">
        <v>79</v>
      </c>
      <c r="H204" s="2">
        <f t="shared" si="131"/>
        <v>0.41565305971456712</v>
      </c>
      <c r="I204" s="2">
        <f t="shared" si="132"/>
        <v>0.38101071853147428</v>
      </c>
      <c r="J204" s="2">
        <f t="shared" si="133"/>
        <v>0.14435025245529848</v>
      </c>
      <c r="K204" s="2">
        <f t="shared" si="134"/>
        <v>4.0000798033541354E-2</v>
      </c>
      <c r="L204" s="2">
        <f t="shared" si="135"/>
        <v>1.8985171265119061E-2</v>
      </c>
      <c r="M204" s="2">
        <f t="shared" si="124"/>
        <v>0.52691238192762058</v>
      </c>
      <c r="N204" s="2">
        <f t="shared" si="125"/>
        <v>0.3430656759181121</v>
      </c>
      <c r="O204" s="2">
        <f t="shared" si="126"/>
        <v>9.9419615773494743E-2</v>
      </c>
      <c r="P204" s="2">
        <f t="shared" si="127"/>
        <v>2.9186559450899378E-2</v>
      </c>
      <c r="Q204" s="2">
        <f t="shared" si="128"/>
        <v>1.415766929873098E-3</v>
      </c>
      <c r="S204" s="2">
        <f t="shared" si="129"/>
        <v>1.0000000000000004</v>
      </c>
      <c r="T204" s="2">
        <f t="shared" si="130"/>
        <v>1</v>
      </c>
    </row>
    <row r="205" spans="6:20">
      <c r="F205" s="58">
        <v>76</v>
      </c>
      <c r="G205" s="58">
        <v>80</v>
      </c>
      <c r="H205" s="2">
        <f t="shared" si="131"/>
        <v>0.43786451896404144</v>
      </c>
      <c r="I205" s="2">
        <f t="shared" si="132"/>
        <v>0.37794410992914629</v>
      </c>
      <c r="J205" s="2">
        <f t="shared" si="133"/>
        <v>0.13373294114807768</v>
      </c>
      <c r="K205" s="2">
        <f t="shared" si="134"/>
        <v>3.5494784178505212E-2</v>
      </c>
      <c r="L205" s="2">
        <f t="shared" si="135"/>
        <v>1.4963645780229396E-2</v>
      </c>
      <c r="M205" s="2">
        <f t="shared" si="124"/>
        <v>0.55509518057124041</v>
      </c>
      <c r="N205" s="2">
        <f t="shared" si="125"/>
        <v>0.32820256740475634</v>
      </c>
      <c r="O205" s="2">
        <f t="shared" si="126"/>
        <v>8.9763149490666508E-2</v>
      </c>
      <c r="P205" s="2">
        <f t="shared" si="127"/>
        <v>2.6075129619894367E-2</v>
      </c>
      <c r="Q205" s="2">
        <f t="shared" si="128"/>
        <v>8.6397291344238506E-4</v>
      </c>
      <c r="S205" s="2">
        <f t="shared" si="129"/>
        <v>1</v>
      </c>
      <c r="T205" s="2">
        <f t="shared" si="130"/>
        <v>1</v>
      </c>
    </row>
    <row r="206" spans="6:20">
      <c r="F206" s="58">
        <v>77</v>
      </c>
      <c r="G206" s="58">
        <v>81</v>
      </c>
      <c r="H206" s="2">
        <f t="shared" si="131"/>
        <v>0.46159087594072046</v>
      </c>
      <c r="I206" s="2">
        <f t="shared" si="132"/>
        <v>0.37272543230559635</v>
      </c>
      <c r="J206" s="2">
        <f t="shared" si="133"/>
        <v>0.12248868250497885</v>
      </c>
      <c r="K206" s="2">
        <f t="shared" si="134"/>
        <v>3.1529024734916249E-2</v>
      </c>
      <c r="L206" s="2">
        <f t="shared" si="135"/>
        <v>1.1665984513787968E-2</v>
      </c>
      <c r="M206" s="2">
        <f t="shared" si="124"/>
        <v>0.58467219512693058</v>
      </c>
      <c r="N206" s="2">
        <f t="shared" si="125"/>
        <v>0.31073733006167498</v>
      </c>
      <c r="O206" s="2">
        <f t="shared" si="126"/>
        <v>8.0648617126308747E-2</v>
      </c>
      <c r="P206" s="2">
        <f t="shared" si="127"/>
        <v>2.3429574101954467E-2</v>
      </c>
      <c r="Q206" s="2">
        <f t="shared" si="128"/>
        <v>5.1228358313102338E-4</v>
      </c>
      <c r="S206" s="2">
        <f t="shared" si="129"/>
        <v>0.99999999999999989</v>
      </c>
      <c r="T206" s="2">
        <f t="shared" si="130"/>
        <v>0.99999999999999989</v>
      </c>
    </row>
    <row r="207" spans="6:20">
      <c r="F207" s="58">
        <v>78</v>
      </c>
      <c r="G207" s="58">
        <v>82</v>
      </c>
      <c r="H207" s="2">
        <f t="shared" si="131"/>
        <v>0.48702366206007774</v>
      </c>
      <c r="I207" s="2">
        <f t="shared" si="132"/>
        <v>0.36514936237819207</v>
      </c>
      <c r="J207" s="2">
        <f t="shared" si="133"/>
        <v>0.11078503080049519</v>
      </c>
      <c r="K207" s="2">
        <f t="shared" si="134"/>
        <v>2.8048738016394865E-2</v>
      </c>
      <c r="L207" s="2">
        <f t="shared" si="135"/>
        <v>8.9932067448401445E-3</v>
      </c>
      <c r="M207" s="2">
        <f t="shared" si="124"/>
        <v>0.61582316941607307</v>
      </c>
      <c r="N207" s="2">
        <f t="shared" si="125"/>
        <v>0.2906036223214884</v>
      </c>
      <c r="O207" s="2">
        <f t="shared" si="126"/>
        <v>7.2088737058269334E-2</v>
      </c>
      <c r="P207" s="2">
        <f t="shared" si="127"/>
        <v>2.1189680025907643E-2</v>
      </c>
      <c r="Q207" s="2">
        <f t="shared" si="128"/>
        <v>2.9479117826161042E-4</v>
      </c>
      <c r="S207" s="2">
        <f t="shared" si="129"/>
        <v>1</v>
      </c>
      <c r="T207" s="2">
        <f t="shared" si="130"/>
        <v>1</v>
      </c>
    </row>
    <row r="208" spans="6:20">
      <c r="F208" s="58">
        <v>79</v>
      </c>
      <c r="G208" s="58">
        <v>83</v>
      </c>
      <c r="H208" s="2">
        <f t="shared" si="131"/>
        <v>0.5143576410317342</v>
      </c>
      <c r="I208" s="2">
        <f t="shared" si="132"/>
        <v>0.35497263072504709</v>
      </c>
      <c r="J208" s="2">
        <f t="shared" si="133"/>
        <v>9.8816669304627264E-2</v>
      </c>
      <c r="K208" s="2">
        <f t="shared" si="134"/>
        <v>2.500089899102895E-2</v>
      </c>
      <c r="L208" s="2">
        <f t="shared" si="135"/>
        <v>6.8521599475625536E-3</v>
      </c>
      <c r="M208" s="2">
        <f t="shared" si="124"/>
        <v>0.64865998567066352</v>
      </c>
      <c r="N208" s="2">
        <f t="shared" si="125"/>
        <v>0.26779536077652327</v>
      </c>
      <c r="O208" s="2">
        <f t="shared" si="126"/>
        <v>6.4080423292816185E-2</v>
      </c>
      <c r="P208" s="2">
        <f t="shared" si="127"/>
        <v>1.9299832721207881E-2</v>
      </c>
      <c r="Q208" s="2">
        <f t="shared" si="128"/>
        <v>1.6439753878901004E-4</v>
      </c>
      <c r="S208" s="2">
        <f t="shared" si="129"/>
        <v>1</v>
      </c>
      <c r="T208" s="2">
        <f t="shared" si="130"/>
        <v>0.99999999999999978</v>
      </c>
    </row>
    <row r="209" spans="6:20">
      <c r="F209" s="58">
        <v>80</v>
      </c>
      <c r="G209" s="58">
        <v>84</v>
      </c>
      <c r="H209" s="2">
        <f t="shared" si="131"/>
        <v>0.54377660174203912</v>
      </c>
      <c r="I209" s="2">
        <f t="shared" si="132"/>
        <v>0.34192969358923575</v>
      </c>
      <c r="J209" s="2">
        <f t="shared" si="133"/>
        <v>8.6801345936558874E-2</v>
      </c>
      <c r="K209" s="2">
        <f t="shared" si="134"/>
        <v>2.2335050887824549E-2</v>
      </c>
      <c r="L209" s="2">
        <f t="shared" si="135"/>
        <v>5.1573078443417969E-3</v>
      </c>
      <c r="M209" s="2">
        <f t="shared" si="124"/>
        <v>0.68316148643720775</v>
      </c>
      <c r="N209" s="2">
        <f t="shared" si="125"/>
        <v>0.24243246566181659</v>
      </c>
      <c r="O209" s="2">
        <f t="shared" si="126"/>
        <v>5.6608354273961346E-2</v>
      </c>
      <c r="P209" s="2">
        <f t="shared" si="127"/>
        <v>1.7708997528758336E-2</v>
      </c>
      <c r="Q209" s="2">
        <f t="shared" si="128"/>
        <v>8.869609825577688E-5</v>
      </c>
      <c r="S209" s="2">
        <f t="shared" si="129"/>
        <v>1</v>
      </c>
      <c r="T209" s="2">
        <f t="shared" si="130"/>
        <v>0.99999999999999989</v>
      </c>
    </row>
    <row r="210" spans="6:20">
      <c r="F210" s="58">
        <v>81</v>
      </c>
      <c r="G210" s="58">
        <v>85</v>
      </c>
      <c r="H210" s="2">
        <f t="shared" si="131"/>
        <v>0.57542957148011675</v>
      </c>
      <c r="I210" s="2">
        <f t="shared" si="132"/>
        <v>0.32576293612646573</v>
      </c>
      <c r="J210" s="2">
        <f t="shared" si="133"/>
        <v>7.497195375387164E-2</v>
      </c>
      <c r="K210" s="2">
        <f t="shared" si="134"/>
        <v>2.0003733415039134E-2</v>
      </c>
      <c r="L210" s="2">
        <f t="shared" si="135"/>
        <v>3.8318052245068252E-3</v>
      </c>
      <c r="M210" s="2">
        <f t="shared" si="124"/>
        <v>0.71909522416749072</v>
      </c>
      <c r="N210" s="2">
        <f t="shared" si="125"/>
        <v>0.21483842444443679</v>
      </c>
      <c r="O210" s="2">
        <f t="shared" si="126"/>
        <v>4.9649656341203732E-2</v>
      </c>
      <c r="P210" s="2">
        <f t="shared" si="127"/>
        <v>1.6370494982732495E-2</v>
      </c>
      <c r="Q210" s="2">
        <f t="shared" si="128"/>
        <v>4.6200064136250318E-5</v>
      </c>
      <c r="S210" s="2">
        <f t="shared" si="129"/>
        <v>1.0000000000000002</v>
      </c>
      <c r="T210" s="2">
        <f t="shared" si="130"/>
        <v>1</v>
      </c>
    </row>
    <row r="211" spans="6:20">
      <c r="F211" s="58">
        <v>82</v>
      </c>
      <c r="G211" s="58">
        <v>86</v>
      </c>
      <c r="H211" s="2">
        <f t="shared" si="131"/>
        <v>0.60939351482154969</v>
      </c>
      <c r="I211" s="2">
        <f t="shared" si="132"/>
        <v>0.30627090226599168</v>
      </c>
      <c r="J211" s="2">
        <f t="shared" si="133"/>
        <v>6.3564988689419191E-2</v>
      </c>
      <c r="K211" s="2">
        <f t="shared" si="134"/>
        <v>1.7962619278512688E-2</v>
      </c>
      <c r="L211" s="2">
        <f t="shared" si="135"/>
        <v>2.8079749445267671E-3</v>
      </c>
      <c r="M211" s="2">
        <f t="shared" si="124"/>
        <v>0.75594328752933726</v>
      </c>
      <c r="N211" s="2">
        <f t="shared" si="125"/>
        <v>0.18561176304436322</v>
      </c>
      <c r="O211" s="2">
        <f t="shared" si="126"/>
        <v>4.3179887203406118E-2</v>
      </c>
      <c r="P211" s="2">
        <f t="shared" si="127"/>
        <v>1.5241885515781749E-2</v>
      </c>
      <c r="Q211" s="2">
        <f t="shared" si="128"/>
        <v>2.3176707111599037E-5</v>
      </c>
      <c r="S211" s="2">
        <f t="shared" si="129"/>
        <v>1</v>
      </c>
      <c r="T211" s="2">
        <f t="shared" si="130"/>
        <v>1</v>
      </c>
    </row>
    <row r="212" spans="6:20">
      <c r="F212" s="58">
        <v>83</v>
      </c>
      <c r="G212" s="58">
        <v>87</v>
      </c>
      <c r="H212" s="2">
        <f t="shared" si="131"/>
        <v>0.64561954777477282</v>
      </c>
      <c r="I212" s="2">
        <f t="shared" si="132"/>
        <v>0.28337610678056457</v>
      </c>
      <c r="J212" s="2">
        <f t="shared" si="133"/>
        <v>5.2806550245031135E-2</v>
      </c>
      <c r="K212" s="2">
        <f t="shared" si="134"/>
        <v>1.6170486095575975E-2</v>
      </c>
      <c r="L212" s="2">
        <f t="shared" si="135"/>
        <v>2.0273091040555707E-3</v>
      </c>
      <c r="M212" s="2">
        <f t="shared" si="124"/>
        <v>0.79286363238617685</v>
      </c>
      <c r="N212" s="2">
        <f t="shared" si="125"/>
        <v>0.15566012999911827</v>
      </c>
      <c r="O212" s="2">
        <f t="shared" si="126"/>
        <v>3.7179813317578379E-2</v>
      </c>
      <c r="P212" s="2">
        <f t="shared" si="127"/>
        <v>1.4285257380836148E-2</v>
      </c>
      <c r="Q212" s="2">
        <f t="shared" si="128"/>
        <v>1.1166916290369144E-5</v>
      </c>
      <c r="S212" s="2">
        <f t="shared" si="129"/>
        <v>1</v>
      </c>
      <c r="T212" s="2">
        <f t="shared" si="130"/>
        <v>1</v>
      </c>
    </row>
    <row r="213" spans="6:20">
      <c r="F213" s="58">
        <v>84</v>
      </c>
      <c r="G213" s="58">
        <v>88</v>
      </c>
      <c r="H213" s="2">
        <f t="shared" si="131"/>
        <v>0.68386396968451635</v>
      </c>
      <c r="I213" s="2">
        <f t="shared" si="132"/>
        <v>0.25720895825354601</v>
      </c>
      <c r="J213" s="2">
        <f t="shared" si="133"/>
        <v>4.2897772497608684E-2</v>
      </c>
      <c r="K213" s="2">
        <f t="shared" si="134"/>
        <v>1.4589191821961776E-2</v>
      </c>
      <c r="L213" s="2">
        <f t="shared" si="135"/>
        <v>1.440107742367169E-3</v>
      </c>
      <c r="M213" s="2">
        <f t="shared" si="124"/>
        <v>0.82872601107520771</v>
      </c>
      <c r="N213" s="2">
        <f t="shared" si="125"/>
        <v>0.12615934413523786</v>
      </c>
      <c r="O213" s="2">
        <f t="shared" si="126"/>
        <v>3.1641423696050594E-2</v>
      </c>
      <c r="P213" s="2">
        <f t="shared" si="127"/>
        <v>1.3468068825605887E-2</v>
      </c>
      <c r="Q213" s="2">
        <f t="shared" si="128"/>
        <v>5.1522678980063892E-6</v>
      </c>
      <c r="S213" s="2">
        <f t="shared" si="129"/>
        <v>0.99999999999999989</v>
      </c>
      <c r="T213" s="2">
        <f t="shared" si="130"/>
        <v>1.0000000000000002</v>
      </c>
    </row>
    <row r="214" spans="6:20">
      <c r="F214" s="58">
        <v>85</v>
      </c>
      <c r="G214" s="58">
        <v>89</v>
      </c>
      <c r="H214" s="2">
        <f t="shared" si="131"/>
        <v>0.72361469652599952</v>
      </c>
      <c r="I214" s="2">
        <f t="shared" si="132"/>
        <v>0.22819490414853524</v>
      </c>
      <c r="J214" s="2">
        <f t="shared" si="133"/>
        <v>3.4001700612802534E-2</v>
      </c>
      <c r="K214" s="2">
        <f t="shared" si="134"/>
        <v>1.3183847088256064E-2</v>
      </c>
      <c r="L214" s="2">
        <f t="shared" si="135"/>
        <v>1.0048516244067442E-3</v>
      </c>
      <c r="M214" s="2">
        <f t="shared" si="124"/>
        <v>0.86224873138559999</v>
      </c>
      <c r="N214" s="2">
        <f t="shared" si="125"/>
        <v>9.8413816075104174E-2</v>
      </c>
      <c r="O214" s="2">
        <f t="shared" si="126"/>
        <v>2.6570781553938563E-2</v>
      </c>
      <c r="P214" s="2">
        <f t="shared" si="127"/>
        <v>1.2764401372927862E-2</v>
      </c>
      <c r="Q214" s="2">
        <f t="shared" si="128"/>
        <v>2.2696124293796731E-6</v>
      </c>
      <c r="S214" s="2">
        <f t="shared" si="129"/>
        <v>1</v>
      </c>
      <c r="T214" s="2">
        <f t="shared" si="130"/>
        <v>0.99999999999999989</v>
      </c>
    </row>
    <row r="215" spans="6:20">
      <c r="F215" s="58">
        <v>86</v>
      </c>
      <c r="G215" s="58">
        <v>90</v>
      </c>
      <c r="H215" s="2">
        <f t="shared" si="131"/>
        <v>0.76403748997440846</v>
      </c>
      <c r="I215" s="2">
        <f t="shared" si="132"/>
        <v>0.1971187208925968</v>
      </c>
      <c r="J215" s="2">
        <f t="shared" si="133"/>
        <v>2.6233053983616771E-2</v>
      </c>
      <c r="K215" s="2">
        <f t="shared" si="134"/>
        <v>1.19233451224628E-2</v>
      </c>
      <c r="L215" s="2">
        <f t="shared" si="135"/>
        <v>6.8739002691521828E-4</v>
      </c>
      <c r="M215" s="2">
        <f t="shared" si="124"/>
        <v>0.89222187179233559</v>
      </c>
      <c r="N215" s="2">
        <f t="shared" si="125"/>
        <v>7.3635421095743794E-2</v>
      </c>
      <c r="O215" s="2">
        <f t="shared" si="126"/>
        <v>2.198562165102981E-2</v>
      </c>
      <c r="P215" s="2">
        <f t="shared" si="127"/>
        <v>1.2156133567195433E-2</v>
      </c>
      <c r="Q215" s="2">
        <f t="shared" si="128"/>
        <v>9.5189369538502935E-7</v>
      </c>
      <c r="S215" s="2">
        <f t="shared" si="129"/>
        <v>1.0000000000000002</v>
      </c>
      <c r="T215" s="2">
        <f t="shared" si="130"/>
        <v>1</v>
      </c>
    </row>
    <row r="216" spans="6:20">
      <c r="F216" s="58">
        <v>87</v>
      </c>
      <c r="G216" s="58">
        <v>91</v>
      </c>
      <c r="H216" s="2">
        <f t="shared" si="131"/>
        <v>0.80397888155953257</v>
      </c>
      <c r="I216" s="2">
        <f t="shared" si="132"/>
        <v>0.16512839280437749</v>
      </c>
      <c r="J216" s="2">
        <f t="shared" si="133"/>
        <v>1.9651436581259812E-2</v>
      </c>
      <c r="K216" s="2">
        <f t="shared" si="134"/>
        <v>1.078127127879568E-2</v>
      </c>
      <c r="L216" s="2">
        <f t="shared" si="135"/>
        <v>4.600177760342796E-4</v>
      </c>
      <c r="M216" s="2">
        <f t="shared" si="124"/>
        <v>0.91775004864138332</v>
      </c>
      <c r="N216" s="2">
        <f t="shared" si="125"/>
        <v>5.2708608183019014E-2</v>
      </c>
      <c r="O216" s="2">
        <f t="shared" si="126"/>
        <v>1.7907575025775446E-2</v>
      </c>
      <c r="P216" s="2">
        <f t="shared" si="127"/>
        <v>1.1633388942183824E-2</v>
      </c>
      <c r="Q216" s="2">
        <f t="shared" si="128"/>
        <v>3.7920763828457234E-7</v>
      </c>
      <c r="S216" s="2">
        <f t="shared" si="129"/>
        <v>0.99999999999999989</v>
      </c>
      <c r="T216" s="2">
        <f t="shared" si="130"/>
        <v>0.99999999999999989</v>
      </c>
    </row>
    <row r="217" spans="6:20">
      <c r="F217" s="58">
        <v>88</v>
      </c>
      <c r="G217" s="58">
        <v>92</v>
      </c>
      <c r="H217" s="2">
        <f t="shared" si="131"/>
        <v>0.84206149806290309</v>
      </c>
      <c r="I217" s="2">
        <f t="shared" si="132"/>
        <v>0.13364290078419722</v>
      </c>
      <c r="J217" s="2">
        <f t="shared" si="133"/>
        <v>1.4258117361436829E-2</v>
      </c>
      <c r="K217" s="2">
        <f t="shared" si="134"/>
        <v>9.736964746618915E-3</v>
      </c>
      <c r="L217" s="2">
        <f t="shared" si="135"/>
        <v>3.0051904484396005E-4</v>
      </c>
      <c r="M217" s="2">
        <f t="shared" si="124"/>
        <v>0.93842150353110554</v>
      </c>
      <c r="N217" s="2">
        <f t="shared" si="125"/>
        <v>3.6032809365172752E-2</v>
      </c>
      <c r="O217" s="2">
        <f t="shared" si="126"/>
        <v>1.4351683774506086E-2</v>
      </c>
      <c r="P217" s="2">
        <f t="shared" si="127"/>
        <v>1.1193860111611206E-2</v>
      </c>
      <c r="Q217" s="2">
        <f t="shared" si="128"/>
        <v>1.4321760430320571E-7</v>
      </c>
      <c r="S217" s="2">
        <f t="shared" si="129"/>
        <v>1</v>
      </c>
      <c r="T217" s="2">
        <f t="shared" si="130"/>
        <v>0.99999999999999989</v>
      </c>
    </row>
    <row r="218" spans="6:20">
      <c r="F218" s="58">
        <v>89</v>
      </c>
      <c r="G218" s="58">
        <v>93</v>
      </c>
      <c r="H218" s="2">
        <f t="shared" si="131"/>
        <v>0.87688014691267713</v>
      </c>
      <c r="I218" s="2">
        <f t="shared" si="132"/>
        <v>0.10415540255371361</v>
      </c>
      <c r="J218" s="2">
        <f t="shared" si="133"/>
        <v>9.9969450426129706E-3</v>
      </c>
      <c r="K218" s="2">
        <f t="shared" si="134"/>
        <v>8.7762469682415804E-3</v>
      </c>
      <c r="L218" s="2">
        <f t="shared" si="135"/>
        <v>1.912585227546228E-4</v>
      </c>
      <c r="M218" s="2">
        <f t="shared" si="124"/>
        <v>0.95433866661615741</v>
      </c>
      <c r="N218" s="2">
        <f t="shared" si="125"/>
        <v>2.3502648176605453E-2</v>
      </c>
      <c r="O218" s="2">
        <f t="shared" si="126"/>
        <v>1.1317457818108724E-2</v>
      </c>
      <c r="P218" s="2">
        <f t="shared" si="127"/>
        <v>1.0841176183513846E-2</v>
      </c>
      <c r="Q218" s="2">
        <f t="shared" si="128"/>
        <v>5.1205614580690456E-8</v>
      </c>
      <c r="S218" s="2">
        <f t="shared" si="129"/>
        <v>0.99999999999999978</v>
      </c>
      <c r="T218" s="2">
        <f t="shared" si="130"/>
        <v>1</v>
      </c>
    </row>
    <row r="219" spans="6:20">
      <c r="F219" s="58">
        <v>90</v>
      </c>
      <c r="G219" s="58">
        <v>94</v>
      </c>
      <c r="H219" s="2">
        <f t="shared" si="131"/>
        <v>0.9072564742450242</v>
      </c>
      <c r="I219" s="2">
        <f t="shared" si="132"/>
        <v>7.797317136139989E-2</v>
      </c>
      <c r="J219" s="2">
        <f t="shared" si="133"/>
        <v>6.7606968849674744E-3</v>
      </c>
      <c r="K219" s="2">
        <f t="shared" si="134"/>
        <v>7.8912705876175437E-3</v>
      </c>
      <c r="L219" s="2">
        <f t="shared" si="135"/>
        <v>1.1838692099103837E-4</v>
      </c>
      <c r="M219" s="2">
        <f t="shared" si="124"/>
        <v>0.96601313694082847</v>
      </c>
      <c r="N219" s="2">
        <f t="shared" si="125"/>
        <v>1.4619069268978012E-2</v>
      </c>
      <c r="O219" s="2">
        <f t="shared" si="126"/>
        <v>8.7848010628407795E-3</v>
      </c>
      <c r="P219" s="2">
        <f t="shared" si="127"/>
        <v>1.0582975415518826E-2</v>
      </c>
      <c r="Q219" s="2">
        <f t="shared" si="128"/>
        <v>1.7311833814323601E-8</v>
      </c>
      <c r="S219" s="2">
        <f t="shared" si="129"/>
        <v>1.0000000000000002</v>
      </c>
      <c r="T219" s="2">
        <f t="shared" si="130"/>
        <v>0.99999999999999989</v>
      </c>
    </row>
    <row r="220" spans="6:20">
      <c r="F220" s="58">
        <v>91</v>
      </c>
      <c r="G220" s="58">
        <v>95</v>
      </c>
      <c r="H220" s="2">
        <f t="shared" si="131"/>
        <v>0.93246512287906269</v>
      </c>
      <c r="I220" s="2">
        <f t="shared" si="132"/>
        <v>5.5980624896207448E-2</v>
      </c>
      <c r="J220" s="2">
        <f t="shared" si="133"/>
        <v>4.4038271004066994E-3</v>
      </c>
      <c r="K220" s="2">
        <f t="shared" si="134"/>
        <v>7.0792354530826267E-3</v>
      </c>
      <c r="L220" s="2">
        <f t="shared" si="135"/>
        <v>7.1189671240575288E-5</v>
      </c>
      <c r="M220" s="2">
        <f t="shared" si="124"/>
        <v>0.97418633925004994</v>
      </c>
      <c r="N220" s="2">
        <f t="shared" si="125"/>
        <v>8.6687536282467979E-3</v>
      </c>
      <c r="O220" s="2">
        <f t="shared" si="126"/>
        <v>6.7154654364013312E-3</v>
      </c>
      <c r="P220" s="2">
        <f t="shared" si="127"/>
        <v>1.0429436156516666E-2</v>
      </c>
      <c r="Q220" s="2">
        <f t="shared" si="128"/>
        <v>5.5287850673423697E-9</v>
      </c>
      <c r="S220" s="2">
        <f t="shared" si="129"/>
        <v>1</v>
      </c>
      <c r="T220" s="2">
        <f t="shared" si="130"/>
        <v>0.99999999999999989</v>
      </c>
    </row>
    <row r="221" spans="6:20">
      <c r="F221" s="58">
        <v>92</v>
      </c>
      <c r="G221" s="58">
        <v>96</v>
      </c>
      <c r="H221" s="2">
        <f t="shared" si="131"/>
        <v>0.95234341627399222</v>
      </c>
      <c r="I221" s="2">
        <f t="shared" si="132"/>
        <v>3.8514251048293952E-2</v>
      </c>
      <c r="J221" s="2">
        <f t="shared" si="133"/>
        <v>2.76051527056205E-3</v>
      </c>
      <c r="K221" s="2">
        <f t="shared" si="134"/>
        <v>6.3402574878165113E-3</v>
      </c>
      <c r="L221" s="2">
        <f t="shared" si="135"/>
        <v>4.1559919335220438E-5</v>
      </c>
      <c r="M221" s="2">
        <f t="shared" si="124"/>
        <v>0.9796507958988756</v>
      </c>
      <c r="N221" s="2">
        <f t="shared" si="125"/>
        <v>4.8981702080267975E-3</v>
      </c>
      <c r="O221" s="2">
        <f t="shared" si="126"/>
        <v>5.058298254012209E-3</v>
      </c>
      <c r="P221" s="2">
        <f t="shared" si="127"/>
        <v>1.0392733972907247E-2</v>
      </c>
      <c r="Q221" s="2">
        <f t="shared" si="128"/>
        <v>1.6661783127669726E-9</v>
      </c>
      <c r="S221" s="2">
        <f t="shared" si="129"/>
        <v>1</v>
      </c>
      <c r="T221" s="2">
        <f t="shared" si="130"/>
        <v>1.0000000000000002</v>
      </c>
    </row>
    <row r="222" spans="6:20">
      <c r="F222" s="58">
        <v>93</v>
      </c>
      <c r="G222" s="58">
        <v>97</v>
      </c>
      <c r="H222" s="2">
        <f t="shared" si="131"/>
        <v>0.96724917933166221</v>
      </c>
      <c r="I222" s="2">
        <f t="shared" si="132"/>
        <v>2.5387851440788655E-2</v>
      </c>
      <c r="J222" s="2">
        <f t="shared" si="133"/>
        <v>1.6643227746554932E-3</v>
      </c>
      <c r="K222" s="2">
        <f t="shared" si="134"/>
        <v>5.6750979761372713E-3</v>
      </c>
      <c r="L222" s="2">
        <f t="shared" si="135"/>
        <v>2.3548476756350201E-5</v>
      </c>
      <c r="M222" s="2">
        <f t="shared" si="124"/>
        <v>0.98312135556780444</v>
      </c>
      <c r="N222" s="2">
        <f t="shared" si="125"/>
        <v>2.6353895425350257E-3</v>
      </c>
      <c r="O222" s="2">
        <f t="shared" si="126"/>
        <v>3.7557320318363802E-3</v>
      </c>
      <c r="P222" s="2">
        <f t="shared" si="127"/>
        <v>1.0487522384557087E-2</v>
      </c>
      <c r="Q222" s="2">
        <f t="shared" si="128"/>
        <v>4.7326699142547993E-10</v>
      </c>
      <c r="S222" s="2">
        <f t="shared" si="129"/>
        <v>1</v>
      </c>
      <c r="T222" s="2">
        <f t="shared" si="130"/>
        <v>1</v>
      </c>
    </row>
    <row r="223" spans="6:20">
      <c r="F223" s="58">
        <v>94</v>
      </c>
      <c r="G223" s="58">
        <v>98</v>
      </c>
      <c r="H223" s="2">
        <f t="shared" si="131"/>
        <v>0.97790189857672349</v>
      </c>
      <c r="I223" s="2">
        <f t="shared" si="132"/>
        <v>1.6036926143595327E-2</v>
      </c>
      <c r="J223" s="2">
        <f t="shared" si="133"/>
        <v>9.647629641397642E-4</v>
      </c>
      <c r="K223" s="2">
        <f t="shared" si="134"/>
        <v>5.0834625049267883E-3</v>
      </c>
      <c r="L223" s="2">
        <f t="shared" si="135"/>
        <v>1.2949810614769168E-5</v>
      </c>
      <c r="M223" s="2">
        <f t="shared" si="124"/>
        <v>0.98516934372005838</v>
      </c>
      <c r="N223" s="2">
        <f t="shared" si="125"/>
        <v>1.3487861988477528E-3</v>
      </c>
      <c r="O223" s="2">
        <f t="shared" si="126"/>
        <v>2.7495434008968462E-3</v>
      </c>
      <c r="P223" s="2">
        <f t="shared" si="127"/>
        <v>1.0732326553665711E-2</v>
      </c>
      <c r="Q223" s="2">
        <f t="shared" si="128"/>
        <v>1.2653121541678355E-10</v>
      </c>
      <c r="S223" s="2">
        <f t="shared" si="129"/>
        <v>1</v>
      </c>
      <c r="T223" s="2">
        <f t="shared" si="130"/>
        <v>0.99999999999999989</v>
      </c>
    </row>
    <row r="224" spans="6:20">
      <c r="F224" s="58">
        <v>95</v>
      </c>
      <c r="G224" s="58">
        <v>99</v>
      </c>
      <c r="H224" s="2">
        <f t="shared" si="131"/>
        <v>0.98518293844499294</v>
      </c>
      <c r="I224" s="2">
        <f t="shared" si="132"/>
        <v>9.7094262535644925E-3</v>
      </c>
      <c r="J224" s="2">
        <f t="shared" si="133"/>
        <v>5.3751518650086815E-4</v>
      </c>
      <c r="K224" s="2">
        <f t="shared" si="134"/>
        <v>4.5632085481478101E-3</v>
      </c>
      <c r="L224" s="2">
        <f t="shared" si="135"/>
        <v>6.9115667937814194E-6</v>
      </c>
      <c r="M224" s="2">
        <f t="shared" si="124"/>
        <v>0.98620751850258692</v>
      </c>
      <c r="N224" s="2">
        <f t="shared" si="125"/>
        <v>6.5576345168922396E-4</v>
      </c>
      <c r="O224" s="2">
        <f t="shared" si="126"/>
        <v>1.9849686037141292E-3</v>
      </c>
      <c r="P224" s="2">
        <f t="shared" si="127"/>
        <v>1.11517494102162E-2</v>
      </c>
      <c r="Q224" s="2">
        <f t="shared" si="128"/>
        <v>3.1793401754264822E-11</v>
      </c>
      <c r="S224" s="2">
        <f t="shared" si="129"/>
        <v>1</v>
      </c>
      <c r="T224" s="2">
        <f t="shared" si="130"/>
        <v>1</v>
      </c>
    </row>
    <row r="225" spans="6:20">
      <c r="F225" s="58">
        <v>96</v>
      </c>
      <c r="G225" s="58">
        <v>100</v>
      </c>
      <c r="H225" s="2">
        <f t="shared" si="131"/>
        <v>0.98996387153004806</v>
      </c>
      <c r="I225" s="2">
        <f t="shared" si="132"/>
        <v>5.6344774939430589E-3</v>
      </c>
      <c r="J225" s="2">
        <f t="shared" si="133"/>
        <v>2.87702467729306E-4</v>
      </c>
      <c r="K225" s="2">
        <f t="shared" si="134"/>
        <v>4.1103686972101044E-3</v>
      </c>
      <c r="L225" s="2">
        <f t="shared" si="135"/>
        <v>3.5798110695030692E-6</v>
      </c>
      <c r="M225" s="2">
        <f t="shared" si="124"/>
        <v>0.98650495603472088</v>
      </c>
      <c r="N225" s="2">
        <f t="shared" si="125"/>
        <v>3.0238701538693396E-4</v>
      </c>
      <c r="O225" s="2">
        <f t="shared" si="126"/>
        <v>1.4131059083864334E-3</v>
      </c>
      <c r="P225" s="2">
        <f t="shared" si="127"/>
        <v>1.1779551034010132E-2</v>
      </c>
      <c r="Q225" s="2">
        <f t="shared" si="128"/>
        <v>7.4955796176857363E-12</v>
      </c>
      <c r="S225" s="2">
        <f t="shared" si="129"/>
        <v>1.0000000000000002</v>
      </c>
      <c r="T225" s="2">
        <f t="shared" si="130"/>
        <v>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8"/>
  <sheetViews>
    <sheetView workbookViewId="0">
      <selection activeCell="C4" sqref="C4"/>
    </sheetView>
  </sheetViews>
  <sheetFormatPr defaultRowHeight="15"/>
  <sheetData>
    <row r="1" spans="1:17">
      <c r="C1" t="s">
        <v>44</v>
      </c>
      <c r="H1" t="s">
        <v>59</v>
      </c>
      <c r="M1" t="s">
        <v>350</v>
      </c>
    </row>
    <row r="2" spans="1:17">
      <c r="A2" t="s">
        <v>57</v>
      </c>
      <c r="B2" t="s">
        <v>58</v>
      </c>
      <c r="C2" t="s">
        <v>258</v>
      </c>
      <c r="D2" t="s">
        <v>259</v>
      </c>
      <c r="E2" t="s">
        <v>260</v>
      </c>
      <c r="F2" t="s">
        <v>48</v>
      </c>
      <c r="G2" t="s">
        <v>261</v>
      </c>
      <c r="H2" s="58" t="s">
        <v>258</v>
      </c>
      <c r="I2" s="58" t="s">
        <v>259</v>
      </c>
      <c r="J2" s="58" t="s">
        <v>260</v>
      </c>
      <c r="K2" s="58" t="s">
        <v>48</v>
      </c>
      <c r="L2" s="58" t="s">
        <v>261</v>
      </c>
      <c r="M2" s="58" t="s">
        <v>258</v>
      </c>
      <c r="N2" s="58" t="s">
        <v>259</v>
      </c>
      <c r="O2" s="58" t="s">
        <v>260</v>
      </c>
      <c r="P2" s="58" t="s">
        <v>48</v>
      </c>
      <c r="Q2" s="58" t="s">
        <v>261</v>
      </c>
    </row>
    <row r="3" spans="1:17">
      <c r="A3">
        <v>1</v>
      </c>
      <c r="B3">
        <v>5</v>
      </c>
      <c r="C3" s="93">
        <f>(Input_population/2)*'Function Resolution'!H130</f>
        <v>2087.2806196676656</v>
      </c>
      <c r="D3" s="93">
        <f>(Input_population/2)*'Function Resolution'!I130</f>
        <v>17447.888770684989</v>
      </c>
      <c r="E3" s="93">
        <f>(Input_population/2)*'Function Resolution'!J130</f>
        <v>19216.533488322977</v>
      </c>
      <c r="F3" s="93">
        <f>(Input_population/2)*'Function Resolution'!K130</f>
        <v>10466.857811275591</v>
      </c>
      <c r="G3" s="93">
        <f>(Input_population/2)*'Function Resolution'!L130</f>
        <v>781.43931004877822</v>
      </c>
      <c r="H3" s="93">
        <f>(Input_population/2)*'Function Resolution'!M130</f>
        <v>1037.5867044205663</v>
      </c>
      <c r="I3" s="93">
        <f>(Input_population/2)*'Function Resolution'!N130</f>
        <v>12931.930229231644</v>
      </c>
      <c r="J3" s="93">
        <f>(Input_population/2)*'Function Resolution'!O130</f>
        <v>25157.317152721411</v>
      </c>
      <c r="K3" s="93">
        <f>(Input_population/2)*'Function Resolution'!P130</f>
        <v>9972.3872632960847</v>
      </c>
      <c r="L3" s="93">
        <f>(Input_population/2)*'Function Resolution'!Q130</f>
        <v>900.77865033028854</v>
      </c>
      <c r="M3" s="93">
        <f>C3+H3</f>
        <v>3124.8673240882317</v>
      </c>
      <c r="N3" s="93">
        <f>D3+I3</f>
        <v>30379.818999916635</v>
      </c>
      <c r="O3" s="93">
        <f>E3+J3</f>
        <v>44373.850641044388</v>
      </c>
      <c r="P3" s="93">
        <f>F3+K3</f>
        <v>20439.245074571678</v>
      </c>
      <c r="Q3" s="93">
        <f>G3+L3</f>
        <v>1682.2179603790669</v>
      </c>
    </row>
    <row r="4" spans="1:17">
      <c r="A4">
        <v>2</v>
      </c>
      <c r="B4">
        <v>6</v>
      </c>
      <c r="C4" s="93">
        <f>(Input_population/2)*'Function Resolution'!H131</f>
        <v>2076.5340817563683</v>
      </c>
      <c r="D4" s="93">
        <f>(Input_population/2)*'Function Resolution'!I131</f>
        <v>17297.795751048612</v>
      </c>
      <c r="E4" s="93">
        <f>(Input_population/2)*'Function Resolution'!J131</f>
        <v>19330.456228393323</v>
      </c>
      <c r="F4" s="93">
        <f>(Input_population/2)*'Function Resolution'!K131</f>
        <v>10188.033422078977</v>
      </c>
      <c r="G4" s="93">
        <f>(Input_population/2)*'Function Resolution'!L131</f>
        <v>1107.1805167227228</v>
      </c>
      <c r="H4" s="93">
        <f>(Input_population/2)*'Function Resolution'!M131</f>
        <v>1221.9192258451969</v>
      </c>
      <c r="I4" s="93">
        <f>(Input_population/2)*'Function Resolution'!N131</f>
        <v>14231.404670240627</v>
      </c>
      <c r="J4" s="93">
        <f>(Input_population/2)*'Function Resolution'!O131</f>
        <v>23994.361707071763</v>
      </c>
      <c r="K4" s="93">
        <f>(Input_population/2)*'Function Resolution'!P131</f>
        <v>9400.9648072569944</v>
      </c>
      <c r="L4" s="93">
        <f>(Input_population/2)*'Function Resolution'!Q131</f>
        <v>1151.3495895854126</v>
      </c>
      <c r="M4" s="93">
        <f t="shared" ref="M4:M67" si="0">C4+H4</f>
        <v>3298.453307601565</v>
      </c>
      <c r="N4" s="93">
        <f t="shared" ref="N4:N67" si="1">D4+I4</f>
        <v>31529.200421289239</v>
      </c>
      <c r="O4" s="93">
        <f t="shared" ref="O4:O67" si="2">E4+J4</f>
        <v>43324.817935465086</v>
      </c>
      <c r="P4" s="93">
        <f t="shared" ref="P4:P67" si="3">F4+K4</f>
        <v>19588.998229335972</v>
      </c>
      <c r="Q4" s="93">
        <f t="shared" ref="Q4:Q67" si="4">G4+L4</f>
        <v>2258.5301063081351</v>
      </c>
    </row>
    <row r="5" spans="1:17">
      <c r="A5">
        <v>3</v>
      </c>
      <c r="B5" s="58">
        <v>7</v>
      </c>
      <c r="C5" s="93">
        <f>(Input_population/2)*'Function Resolution'!H132</f>
        <v>2067.4532106759407</v>
      </c>
      <c r="D5" s="93">
        <f>(Input_population/2)*'Function Resolution'!I132</f>
        <v>17057.439244364916</v>
      </c>
      <c r="E5" s="93">
        <f>(Input_population/2)*'Function Resolution'!J132</f>
        <v>19353.293733183269</v>
      </c>
      <c r="F5" s="93">
        <f>(Input_population/2)*'Function Resolution'!K132</f>
        <v>9986.9457769332348</v>
      </c>
      <c r="G5" s="93">
        <f>(Input_population/2)*'Function Resolution'!L132</f>
        <v>1534.8680348426344</v>
      </c>
      <c r="H5" s="93">
        <f>(Input_population/2)*'Function Resolution'!M132</f>
        <v>1415.5554686822177</v>
      </c>
      <c r="I5" s="93">
        <f>(Input_population/2)*'Function Resolution'!N132</f>
        <v>15350.044863174675</v>
      </c>
      <c r="J5" s="93">
        <f>(Input_population/2)*'Function Resolution'!O132</f>
        <v>22855.865024395149</v>
      </c>
      <c r="K5" s="93">
        <f>(Input_population/2)*'Function Resolution'!P132</f>
        <v>8935.7460312500407</v>
      </c>
      <c r="L5" s="93">
        <f>(Input_population/2)*'Function Resolution'!Q132</f>
        <v>1442.7886124979207</v>
      </c>
      <c r="M5" s="93">
        <f t="shared" si="0"/>
        <v>3483.0086793581586</v>
      </c>
      <c r="N5" s="93">
        <f t="shared" si="1"/>
        <v>32407.484107539589</v>
      </c>
      <c r="O5" s="93">
        <f t="shared" si="2"/>
        <v>42209.158757578422</v>
      </c>
      <c r="P5" s="93">
        <f t="shared" si="3"/>
        <v>18922.691808183277</v>
      </c>
      <c r="Q5" s="93">
        <f t="shared" si="4"/>
        <v>2977.6566473405551</v>
      </c>
    </row>
    <row r="6" spans="1:17">
      <c r="A6">
        <v>4</v>
      </c>
      <c r="B6" s="58">
        <v>8</v>
      </c>
      <c r="C6" s="93">
        <f>(Input_population/2)*'Function Resolution'!H133</f>
        <v>2059.1191319327231</v>
      </c>
      <c r="D6" s="93">
        <f>(Input_population/2)*'Function Resolution'!I133</f>
        <v>16726.779196699059</v>
      </c>
      <c r="E6" s="93">
        <f>(Input_population/2)*'Function Resolution'!J133</f>
        <v>19280.961693039415</v>
      </c>
      <c r="F6" s="93">
        <f>(Input_population/2)*'Function Resolution'!K133</f>
        <v>9851.4577797698857</v>
      </c>
      <c r="G6" s="93">
        <f>(Input_population/2)*'Function Resolution'!L133</f>
        <v>2081.6821985589222</v>
      </c>
      <c r="H6" s="93">
        <f>(Input_population/2)*'Function Resolution'!M133</f>
        <v>1615.6353374162175</v>
      </c>
      <c r="I6" s="93">
        <f>(Input_population/2)*'Function Resolution'!N133</f>
        <v>16277.488170523728</v>
      </c>
      <c r="J6" s="93">
        <f>(Input_population/2)*'Function Resolution'!O133</f>
        <v>21764.04308759567</v>
      </c>
      <c r="K6" s="93">
        <f>(Input_population/2)*'Function Resolution'!P133</f>
        <v>8567.3412654879558</v>
      </c>
      <c r="L6" s="93">
        <f>(Input_population/2)*'Function Resolution'!Q133</f>
        <v>1775.4921389764304</v>
      </c>
      <c r="M6" s="93">
        <f t="shared" si="0"/>
        <v>3674.7544693489408</v>
      </c>
      <c r="N6" s="93">
        <f t="shared" si="1"/>
        <v>33004.267367222783</v>
      </c>
      <c r="O6" s="93">
        <f t="shared" si="2"/>
        <v>41045.004780635085</v>
      </c>
      <c r="P6" s="93">
        <f t="shared" si="3"/>
        <v>18418.799045257841</v>
      </c>
      <c r="Q6" s="93">
        <f t="shared" si="4"/>
        <v>3857.1743375353526</v>
      </c>
    </row>
    <row r="7" spans="1:17">
      <c r="A7" s="58">
        <v>5</v>
      </c>
      <c r="B7" s="58">
        <v>9</v>
      </c>
      <c r="C7" s="93">
        <f>(Input_population/2)*'Function Resolution'!H134</f>
        <v>2050.6044168997405</v>
      </c>
      <c r="D7" s="93">
        <f>(Input_population/2)*'Function Resolution'!I134</f>
        <v>16306.969320091925</v>
      </c>
      <c r="E7" s="93">
        <f>(Input_population/2)*'Function Resolution'!J134</f>
        <v>19109.724783087993</v>
      </c>
      <c r="F7" s="93">
        <f>(Input_population/2)*'Function Resolution'!K134</f>
        <v>9770.7909439515697</v>
      </c>
      <c r="G7" s="93">
        <f>(Input_population/2)*'Function Resolution'!L134</f>
        <v>2761.9105359687792</v>
      </c>
      <c r="H7" s="93">
        <f>(Input_population/2)*'Function Resolution'!M134</f>
        <v>1819.1308008623441</v>
      </c>
      <c r="I7" s="93">
        <f>(Input_population/2)*'Function Resolution'!N134</f>
        <v>17013.472939388583</v>
      </c>
      <c r="J7" s="93">
        <f>(Input_population/2)*'Function Resolution'!O134</f>
        <v>20732.404169709189</v>
      </c>
      <c r="K7" s="93">
        <f>(Input_population/2)*'Function Resolution'!P134</f>
        <v>8286.2855359097448</v>
      </c>
      <c r="L7" s="93">
        <f>(Input_population/2)*'Function Resolution'!Q134</f>
        <v>2148.706554130144</v>
      </c>
      <c r="M7" s="93">
        <f t="shared" si="0"/>
        <v>3869.7352177620846</v>
      </c>
      <c r="N7" s="93">
        <f t="shared" si="1"/>
        <v>33320.442259480507</v>
      </c>
      <c r="O7" s="93">
        <f t="shared" si="2"/>
        <v>39842.128952797182</v>
      </c>
      <c r="P7" s="93">
        <f t="shared" si="3"/>
        <v>18057.076479861316</v>
      </c>
      <c r="Q7" s="93">
        <f t="shared" si="4"/>
        <v>4910.6170900989237</v>
      </c>
    </row>
    <row r="8" spans="1:17">
      <c r="A8" s="58">
        <v>6</v>
      </c>
      <c r="B8" s="58">
        <v>10</v>
      </c>
      <c r="C8" s="93">
        <f>(Input_population/2)*'Function Resolution'!H135</f>
        <v>2041.0532226446558</v>
      </c>
      <c r="D8" s="93">
        <f>(Input_population/2)*'Function Resolution'!I135</f>
        <v>15801.369759212577</v>
      </c>
      <c r="E8" s="93">
        <f>(Input_population/2)*'Function Resolution'!J135</f>
        <v>18837.470194179063</v>
      </c>
      <c r="F8" s="93">
        <f>(Input_population/2)*'Function Resolution'!K135</f>
        <v>9735.4581664323759</v>
      </c>
      <c r="G8" s="93">
        <f>(Input_population/2)*'Function Resolution'!L135</f>
        <v>3584.6486575313274</v>
      </c>
      <c r="H8" s="93">
        <f>(Input_population/2)*'Function Resolution'!M135</f>
        <v>2022.9578461314654</v>
      </c>
      <c r="I8" s="93">
        <f>(Input_population/2)*'Function Resolution'!N135</f>
        <v>17564.487594539703</v>
      </c>
      <c r="J8" s="93">
        <f>(Input_population/2)*'Function Resolution'!O135</f>
        <v>19768.224143265488</v>
      </c>
      <c r="K8" s="93">
        <f>(Input_population/2)*'Function Resolution'!P135</f>
        <v>8083.806452054172</v>
      </c>
      <c r="L8" s="93">
        <f>(Input_population/2)*'Function Resolution'!Q135</f>
        <v>2560.5239640091663</v>
      </c>
      <c r="M8" s="93">
        <f t="shared" si="0"/>
        <v>4064.0110687761212</v>
      </c>
      <c r="N8" s="93">
        <f t="shared" si="1"/>
        <v>33365.857353752283</v>
      </c>
      <c r="O8" s="93">
        <f t="shared" si="2"/>
        <v>38605.694337444555</v>
      </c>
      <c r="P8" s="93">
        <f t="shared" si="3"/>
        <v>17819.264618486548</v>
      </c>
      <c r="Q8" s="93">
        <f t="shared" si="4"/>
        <v>6145.1726215404942</v>
      </c>
    </row>
    <row r="9" spans="1:17">
      <c r="A9" s="58">
        <v>7</v>
      </c>
      <c r="B9" s="58">
        <v>11</v>
      </c>
      <c r="C9" s="93">
        <f>(Input_population/2)*'Function Resolution'!H136</f>
        <v>2029.7670783483636</v>
      </c>
      <c r="D9" s="93">
        <f>(Input_population/2)*'Function Resolution'!I136</f>
        <v>15216.329052131048</v>
      </c>
      <c r="E9" s="93">
        <f>(Input_population/2)*'Function Resolution'!J136</f>
        <v>18464.903865335353</v>
      </c>
      <c r="F9" s="93">
        <f>(Input_population/2)*'Function Resolution'!K136</f>
        <v>9737.2910797976001</v>
      </c>
      <c r="G9" s="93">
        <f>(Input_population/2)*'Function Resolution'!L136</f>
        <v>4551.7089243876353</v>
      </c>
      <c r="H9" s="93">
        <f>(Input_population/2)*'Function Resolution'!M136</f>
        <v>2224.0996759499808</v>
      </c>
      <c r="I9" s="93">
        <f>(Input_population/2)*'Function Resolution'!N136</f>
        <v>17941.170287106219</v>
      </c>
      <c r="J9" s="93">
        <f>(Input_population/2)*'Function Resolution'!O136</f>
        <v>18874.560574304629</v>
      </c>
      <c r="K9" s="93">
        <f>(Input_population/2)*'Function Resolution'!P136</f>
        <v>7952.1999906591091</v>
      </c>
      <c r="L9" s="93">
        <f>(Input_population/2)*'Function Resolution'!Q136</f>
        <v>3007.9694719800568</v>
      </c>
      <c r="M9" s="93">
        <f t="shared" si="0"/>
        <v>4253.8667542983439</v>
      </c>
      <c r="N9" s="93">
        <f t="shared" si="1"/>
        <v>33157.499339237271</v>
      </c>
      <c r="O9" s="93">
        <f t="shared" si="2"/>
        <v>37339.464439639982</v>
      </c>
      <c r="P9" s="93">
        <f t="shared" si="3"/>
        <v>17689.491070456708</v>
      </c>
      <c r="Q9" s="93">
        <f t="shared" si="4"/>
        <v>7559.6783963676917</v>
      </c>
    </row>
    <row r="10" spans="1:17">
      <c r="A10" s="58">
        <v>8</v>
      </c>
      <c r="B10" s="58">
        <v>12</v>
      </c>
      <c r="C10" s="93">
        <f>(Input_population/2)*'Function Resolution'!H137</f>
        <v>2016.2805791001413</v>
      </c>
      <c r="D10" s="93">
        <f>(Input_population/2)*'Function Resolution'!I137</f>
        <v>14561.543167472009</v>
      </c>
      <c r="E10" s="93">
        <f>(Input_population/2)*'Function Resolution'!J137</f>
        <v>17996.422464909749</v>
      </c>
      <c r="F10" s="93">
        <f>(Input_population/2)*'Function Resolution'!K137</f>
        <v>9769.5157278275765</v>
      </c>
      <c r="G10" s="93">
        <f>(Input_population/2)*'Function Resolution'!L137</f>
        <v>5656.2380606905199</v>
      </c>
      <c r="H10" s="93">
        <f>(Input_population/2)*'Function Resolution'!M137</f>
        <v>2419.7237138481851</v>
      </c>
      <c r="I10" s="93">
        <f>(Input_population/2)*'Function Resolution'!N137</f>
        <v>18156.461049268641</v>
      </c>
      <c r="J10" s="93">
        <f>(Input_population/2)*'Function Resolution'!O137</f>
        <v>18051.714270092518</v>
      </c>
      <c r="K10" s="93">
        <f>(Input_population/2)*'Function Resolution'!P137</f>
        <v>7884.9360016932224</v>
      </c>
      <c r="L10" s="93">
        <f>(Input_population/2)*'Function Resolution'!Q137</f>
        <v>3487.1649650974337</v>
      </c>
      <c r="M10" s="93">
        <f t="shared" si="0"/>
        <v>4436.0042929483261</v>
      </c>
      <c r="N10" s="93">
        <f t="shared" si="1"/>
        <v>32718.00421674065</v>
      </c>
      <c r="O10" s="93">
        <f t="shared" si="2"/>
        <v>36048.136735002263</v>
      </c>
      <c r="P10" s="93">
        <f t="shared" si="3"/>
        <v>17654.451729520799</v>
      </c>
      <c r="Q10" s="93">
        <f t="shared" si="4"/>
        <v>9143.4030257879531</v>
      </c>
    </row>
    <row r="11" spans="1:17">
      <c r="A11" s="58">
        <v>9</v>
      </c>
      <c r="B11" s="58">
        <v>13</v>
      </c>
      <c r="C11" s="93">
        <f>(Input_population/2)*'Function Resolution'!H138</f>
        <v>2000.410031233961</v>
      </c>
      <c r="D11" s="93">
        <f>(Input_population/2)*'Function Resolution'!I138</f>
        <v>13849.867362833302</v>
      </c>
      <c r="E11" s="93">
        <f>(Input_population/2)*'Function Resolution'!J138</f>
        <v>17440.447856097544</v>
      </c>
      <c r="F11" s="93">
        <f>(Input_population/2)*'Function Resolution'!K138</f>
        <v>9826.8130839624355</v>
      </c>
      <c r="G11" s="93">
        <f>(Input_population/2)*'Function Resolution'!L138</f>
        <v>6882.4616658727537</v>
      </c>
      <c r="H11" s="93">
        <f>(Input_population/2)*'Function Resolution'!M138</f>
        <v>2607.2771470028283</v>
      </c>
      <c r="I11" s="93">
        <f>(Input_population/2)*'Function Resolution'!N138</f>
        <v>18224.370732693395</v>
      </c>
      <c r="J11" s="93">
        <f>(Input_population/2)*'Function Resolution'!O138</f>
        <v>17298.213472092626</v>
      </c>
      <c r="K11" s="93">
        <f>(Input_population/2)*'Function Resolution'!P138</f>
        <v>7876.5973737060067</v>
      </c>
      <c r="L11" s="93">
        <f>(Input_population/2)*'Function Resolution'!Q138</f>
        <v>3993.541274505144</v>
      </c>
      <c r="M11" s="93">
        <f t="shared" si="0"/>
        <v>4607.6871782367889</v>
      </c>
      <c r="N11" s="93">
        <f t="shared" si="1"/>
        <v>32074.238095526696</v>
      </c>
      <c r="O11" s="93">
        <f t="shared" si="2"/>
        <v>34738.661328190166</v>
      </c>
      <c r="P11" s="93">
        <f t="shared" si="3"/>
        <v>17703.41045766844</v>
      </c>
      <c r="Q11" s="93">
        <f t="shared" si="4"/>
        <v>10876.002940377897</v>
      </c>
    </row>
    <row r="12" spans="1:17">
      <c r="A12" s="58">
        <v>10</v>
      </c>
      <c r="B12" s="58">
        <v>14</v>
      </c>
      <c r="C12" s="93">
        <f>(Input_population/2)*'Function Resolution'!H139</f>
        <v>1982.2630298222014</v>
      </c>
      <c r="D12" s="93">
        <f>(Input_population/2)*'Function Resolution'!I139</f>
        <v>13096.583360379176</v>
      </c>
      <c r="E12" s="93">
        <f>(Input_population/2)*'Function Resolution'!J139</f>
        <v>16809.125530474481</v>
      </c>
      <c r="F12" s="93">
        <f>(Input_population/2)*'Function Resolution'!K139</f>
        <v>9905.3046176355911</v>
      </c>
      <c r="G12" s="93">
        <f>(Input_population/2)*'Function Resolution'!L139</f>
        <v>8206.7234616885544</v>
      </c>
      <c r="H12" s="93">
        <f>(Input_population/2)*'Function Resolution'!M139</f>
        <v>2784.5518515562821</v>
      </c>
      <c r="I12" s="93">
        <f>(Input_population/2)*'Function Resolution'!N139</f>
        <v>18159.208869933002</v>
      </c>
      <c r="J12" s="93">
        <f>(Input_population/2)*'Function Resolution'!O139</f>
        <v>16611.446007469309</v>
      </c>
      <c r="K12" s="93">
        <f>(Input_population/2)*'Function Resolution'!P139</f>
        <v>7922.7274636505672</v>
      </c>
      <c r="L12" s="93">
        <f>(Input_population/2)*'Function Resolution'!Q139</f>
        <v>4522.0658073908426</v>
      </c>
      <c r="M12" s="93">
        <f t="shared" si="0"/>
        <v>4766.8148813784837</v>
      </c>
      <c r="N12" s="93">
        <f t="shared" si="1"/>
        <v>31255.792230312178</v>
      </c>
      <c r="O12" s="93">
        <f t="shared" si="2"/>
        <v>33420.57153794379</v>
      </c>
      <c r="P12" s="93">
        <f t="shared" si="3"/>
        <v>17828.032081286157</v>
      </c>
      <c r="Q12" s="93">
        <f t="shared" si="4"/>
        <v>12728.789269079396</v>
      </c>
    </row>
    <row r="13" spans="1:17">
      <c r="A13" s="58">
        <v>11</v>
      </c>
      <c r="B13" s="58">
        <v>15</v>
      </c>
      <c r="C13" s="93">
        <f>(Input_population/2)*'Function Resolution'!H140</f>
        <v>1962.2068223411886</v>
      </c>
      <c r="D13" s="93">
        <f>(Input_population/2)*'Function Resolution'!I140</f>
        <v>12318.265913571087</v>
      </c>
      <c r="E13" s="93">
        <f>(Input_population/2)*'Function Resolution'!J140</f>
        <v>16117.449535480258</v>
      </c>
      <c r="F13" s="93">
        <f>(Input_population/2)*'Function Resolution'!K140</f>
        <v>10002.42817142362</v>
      </c>
      <c r="G13" s="93">
        <f>(Input_population/2)*'Function Resolution'!L140</f>
        <v>9599.6495571838459</v>
      </c>
      <c r="H13" s="93">
        <f>(Input_population/2)*'Function Resolution'!M140</f>
        <v>2949.716655964015</v>
      </c>
      <c r="I13" s="93">
        <f>(Input_population/2)*'Function Resolution'!N140</f>
        <v>17975.136142996882</v>
      </c>
      <c r="J13" s="93">
        <f>(Input_population/2)*'Function Resolution'!O140</f>
        <v>15988.05741637033</v>
      </c>
      <c r="K13" s="93">
        <f>(Input_population/2)*'Function Resolution'!P140</f>
        <v>8019.6338490287944</v>
      </c>
      <c r="L13" s="93">
        <f>(Input_population/2)*'Function Resolution'!Q140</f>
        <v>5067.4559356399832</v>
      </c>
      <c r="M13" s="93">
        <f t="shared" si="0"/>
        <v>4911.9234783052034</v>
      </c>
      <c r="N13" s="93">
        <f t="shared" si="1"/>
        <v>30293.402056567968</v>
      </c>
      <c r="O13" s="93">
        <f t="shared" si="2"/>
        <v>32105.506951850588</v>
      </c>
      <c r="P13" s="93">
        <f t="shared" si="3"/>
        <v>18022.062020452417</v>
      </c>
      <c r="Q13" s="93">
        <f t="shared" si="4"/>
        <v>14667.10549282383</v>
      </c>
    </row>
    <row r="14" spans="1:17">
      <c r="A14" s="58">
        <v>12</v>
      </c>
      <c r="B14" s="58">
        <v>16</v>
      </c>
      <c r="C14" s="93">
        <f>(Input_population/2)*'Function Resolution'!H141</f>
        <v>1940.8042232357286</v>
      </c>
      <c r="D14" s="93">
        <f>(Input_population/2)*'Function Resolution'!I141</f>
        <v>11531.491146713855</v>
      </c>
      <c r="E14" s="93">
        <f>(Input_population/2)*'Function Resolution'!J141</f>
        <v>15382.01998890211</v>
      </c>
      <c r="F14" s="93">
        <f>(Input_population/2)*'Function Resolution'!K141</f>
        <v>10116.706209582526</v>
      </c>
      <c r="G14" s="93">
        <f>(Input_population/2)*'Function Resolution'!L141</f>
        <v>11028.978431565783</v>
      </c>
      <c r="H14" s="93">
        <f>(Input_population/2)*'Function Resolution'!M141</f>
        <v>3101.3209020948311</v>
      </c>
      <c r="I14" s="93">
        <f>(Input_population/2)*'Function Resolution'!N141</f>
        <v>17685.938988386992</v>
      </c>
      <c r="J14" s="93">
        <f>(Input_population/2)*'Function Resolution'!O141</f>
        <v>15424.205661030863</v>
      </c>
      <c r="K14" s="93">
        <f>(Input_population/2)*'Function Resolution'!P141</f>
        <v>8164.1771888704379</v>
      </c>
      <c r="L14" s="93">
        <f>(Input_population/2)*'Function Resolution'!Q141</f>
        <v>5624.3572596168715</v>
      </c>
      <c r="M14" s="93">
        <f t="shared" si="0"/>
        <v>5042.12512533056</v>
      </c>
      <c r="N14" s="93">
        <f t="shared" si="1"/>
        <v>29217.430135100847</v>
      </c>
      <c r="O14" s="93">
        <f t="shared" si="2"/>
        <v>30806.225649932974</v>
      </c>
      <c r="P14" s="93">
        <f t="shared" si="3"/>
        <v>18280.883398452963</v>
      </c>
      <c r="Q14" s="93">
        <f t="shared" si="4"/>
        <v>16653.335691182656</v>
      </c>
    </row>
    <row r="15" spans="1:17">
      <c r="A15" s="58">
        <v>13</v>
      </c>
      <c r="B15" s="58">
        <v>17</v>
      </c>
      <c r="C15" s="93">
        <f>(Input_population/2)*'Function Resolution'!H142</f>
        <v>1918.7332855839306</v>
      </c>
      <c r="D15" s="93">
        <f>(Input_population/2)*'Function Resolution'!I142</f>
        <v>10751.64528705482</v>
      </c>
      <c r="E15" s="93">
        <f>(Input_population/2)*'Function Resolution'!J142</f>
        <v>14619.708206901923</v>
      </c>
      <c r="F15" s="93">
        <f>(Input_population/2)*'Function Resolution'!K142</f>
        <v>10247.441689179637</v>
      </c>
      <c r="G15" s="93">
        <f>(Input_population/2)*'Function Resolution'!L142</f>
        <v>12462.471531279683</v>
      </c>
      <c r="H15" s="93">
        <f>(Input_population/2)*'Function Resolution'!M142</f>
        <v>3238.2770757106155</v>
      </c>
      <c r="I15" s="93">
        <f>(Input_population/2)*'Function Resolution'!N142</f>
        <v>17304.949738007115</v>
      </c>
      <c r="J15" s="93">
        <f>(Input_population/2)*'Function Resolution'!O142</f>
        <v>14915.734117185648</v>
      </c>
      <c r="K15" s="93">
        <f>(Input_population/2)*'Function Resolution'!P142</f>
        <v>8353.5618665433631</v>
      </c>
      <c r="L15" s="93">
        <f>(Input_population/2)*'Function Resolution'!Q142</f>
        <v>6187.4772025532639</v>
      </c>
      <c r="M15" s="93">
        <f t="shared" si="0"/>
        <v>5157.0103612945459</v>
      </c>
      <c r="N15" s="93">
        <f t="shared" si="1"/>
        <v>28056.595025061935</v>
      </c>
      <c r="O15" s="93">
        <f t="shared" si="2"/>
        <v>29535.442324087569</v>
      </c>
      <c r="P15" s="93">
        <f t="shared" si="3"/>
        <v>18601.003555723</v>
      </c>
      <c r="Q15" s="93">
        <f t="shared" si="4"/>
        <v>18649.948733832949</v>
      </c>
    </row>
    <row r="16" spans="1:17">
      <c r="A16" s="58">
        <v>14</v>
      </c>
      <c r="B16" s="58">
        <v>18</v>
      </c>
      <c r="C16" s="93">
        <f>(Input_population/2)*'Function Resolution'!H143</f>
        <v>1896.7083555978725</v>
      </c>
      <c r="D16" s="93">
        <f>(Input_population/2)*'Function Resolution'!I143</f>
        <v>9992.0287070307604</v>
      </c>
      <c r="E16" s="93">
        <f>(Input_population/2)*'Function Resolution'!J143</f>
        <v>13846.480508975754</v>
      </c>
      <c r="F16" s="93">
        <f>(Input_population/2)*'Function Resolution'!K143</f>
        <v>10394.393900225339</v>
      </c>
      <c r="G16" s="93">
        <f>(Input_population/2)*'Function Resolution'!L143</f>
        <v>13870.388528170275</v>
      </c>
      <c r="H16" s="93">
        <f>(Input_population/2)*'Function Resolution'!M143</f>
        <v>3359.8316728479545</v>
      </c>
      <c r="I16" s="93">
        <f>(Input_population/2)*'Function Resolution'!N143</f>
        <v>16845.053415910435</v>
      </c>
      <c r="J16" s="93">
        <f>(Input_population/2)*'Function Resolution'!O143</f>
        <v>14458.301214981595</v>
      </c>
      <c r="K16" s="93">
        <f>(Input_population/2)*'Function Resolution'!P143</f>
        <v>8585.1384588922065</v>
      </c>
      <c r="L16" s="93">
        <f>(Input_population/2)*'Function Resolution'!Q143</f>
        <v>6751.67523736781</v>
      </c>
      <c r="M16" s="93">
        <f t="shared" si="0"/>
        <v>5256.5400284458265</v>
      </c>
      <c r="N16" s="93">
        <f t="shared" si="1"/>
        <v>26837.082122941196</v>
      </c>
      <c r="O16" s="93">
        <f t="shared" si="2"/>
        <v>28304.781723957349</v>
      </c>
      <c r="P16" s="93">
        <f t="shared" si="3"/>
        <v>18979.532359117547</v>
      </c>
      <c r="Q16" s="93">
        <f t="shared" si="4"/>
        <v>20622.063765538085</v>
      </c>
    </row>
    <row r="17" spans="1:17">
      <c r="A17" s="58">
        <v>15</v>
      </c>
      <c r="B17" s="58">
        <v>19</v>
      </c>
      <c r="C17" s="93">
        <f>(Input_population/2)*'Function Resolution'!H144</f>
        <v>1875.4160748844261</v>
      </c>
      <c r="D17" s="93">
        <f>(Input_population/2)*'Function Resolution'!I144</f>
        <v>9263.3437656646875</v>
      </c>
      <c r="E17" s="93">
        <f>(Input_population/2)*'Function Resolution'!J144</f>
        <v>13076.540753726384</v>
      </c>
      <c r="F17" s="93">
        <f>(Input_population/2)*'Function Resolution'!K144</f>
        <v>10557.484253721315</v>
      </c>
      <c r="G17" s="93">
        <f>(Input_population/2)*'Function Resolution'!L144</f>
        <v>15227.215152003184</v>
      </c>
      <c r="H17" s="93">
        <f>(Input_population/2)*'Function Resolution'!M144</f>
        <v>3465.5327977864727</v>
      </c>
      <c r="I17" s="93">
        <f>(Input_population/2)*'Function Resolution'!N144</f>
        <v>16318.734347298392</v>
      </c>
      <c r="J17" s="93">
        <f>(Input_population/2)*'Function Resolution'!O144</f>
        <v>14047.488573867251</v>
      </c>
      <c r="K17" s="93">
        <f>(Input_population/2)*'Function Resolution'!P144</f>
        <v>8856.2250712160567</v>
      </c>
      <c r="L17" s="93">
        <f>(Input_population/2)*'Function Resolution'!Q144</f>
        <v>7312.0192098318257</v>
      </c>
      <c r="M17" s="93">
        <f t="shared" si="0"/>
        <v>5340.9488726708987</v>
      </c>
      <c r="N17" s="93">
        <f t="shared" si="1"/>
        <v>25582.078112963078</v>
      </c>
      <c r="O17" s="93">
        <f t="shared" si="2"/>
        <v>27124.029327593635</v>
      </c>
      <c r="P17" s="93">
        <f t="shared" si="3"/>
        <v>19413.709324937372</v>
      </c>
      <c r="Q17" s="93">
        <f t="shared" si="4"/>
        <v>22539.23436183501</v>
      </c>
    </row>
    <row r="18" spans="1:17">
      <c r="A18" s="58">
        <v>16</v>
      </c>
      <c r="B18" s="58">
        <v>20</v>
      </c>
      <c r="C18" s="93">
        <f>(Input_population/2)*'Function Resolution'!H145</f>
        <v>1855.4730942689689</v>
      </c>
      <c r="D18" s="93">
        <f>(Input_population/2)*'Function Resolution'!I145</f>
        <v>8573.5523336162714</v>
      </c>
      <c r="E18" s="93">
        <f>(Input_population/2)*'Function Resolution'!J145</f>
        <v>12321.841571905161</v>
      </c>
      <c r="F18" s="93">
        <f>(Input_population/2)*'Function Resolution'!K145</f>
        <v>10736.565759108809</v>
      </c>
      <c r="G18" s="93">
        <f>(Input_population/2)*'Function Resolution'!L145</f>
        <v>16512.567241100791</v>
      </c>
      <c r="H18" s="93">
        <f>(Input_population/2)*'Function Resolution'!M145</f>
        <v>3555.2008919365994</v>
      </c>
      <c r="I18" s="93">
        <f>(Input_population/2)*'Function Resolution'!N145</f>
        <v>15738.125290392001</v>
      </c>
      <c r="J18" s="93">
        <f>(Input_population/2)*'Function Resolution'!O145</f>
        <v>13678.898658739919</v>
      </c>
      <c r="K18" s="93">
        <f>(Input_population/2)*'Function Resolution'!P145</f>
        <v>9163.9535964285169</v>
      </c>
      <c r="L18" s="93">
        <f>(Input_population/2)*'Function Resolution'!Q145</f>
        <v>7863.8215625029625</v>
      </c>
      <c r="M18" s="93">
        <f t="shared" si="0"/>
        <v>5410.6739862055683</v>
      </c>
      <c r="N18" s="93">
        <f t="shared" si="1"/>
        <v>24311.677624008273</v>
      </c>
      <c r="O18" s="93">
        <f t="shared" si="2"/>
        <v>26000.740230645082</v>
      </c>
      <c r="P18" s="93">
        <f t="shared" si="3"/>
        <v>19900.519355537326</v>
      </c>
      <c r="Q18" s="93">
        <f t="shared" si="4"/>
        <v>24376.388803603753</v>
      </c>
    </row>
    <row r="19" spans="1:17">
      <c r="A19" s="58">
        <v>17</v>
      </c>
      <c r="B19" s="58">
        <v>21</v>
      </c>
      <c r="C19" s="93">
        <f>(Input_population/2)*'Function Resolution'!H146</f>
        <v>1837.4057570402347</v>
      </c>
      <c r="D19" s="93">
        <f>(Input_population/2)*'Function Resolution'!I146</f>
        <v>7928.0215010552129</v>
      </c>
      <c r="E19" s="93">
        <f>(Input_population/2)*'Function Resolution'!J146</f>
        <v>11591.926344963418</v>
      </c>
      <c r="F19" s="93">
        <f>(Input_population/2)*'Function Resolution'!K146</f>
        <v>10931.2692733206</v>
      </c>
      <c r="G19" s="93">
        <f>(Input_population/2)*'Function Resolution'!L146</f>
        <v>17711.377123620532</v>
      </c>
      <c r="H19" s="93">
        <f>(Input_population/2)*'Function Resolution'!M146</f>
        <v>3628.906182688263</v>
      </c>
      <c r="I19" s="93">
        <f>(Input_population/2)*'Function Resolution'!N146</f>
        <v>15115.031205077823</v>
      </c>
      <c r="J19" s="93">
        <f>(Input_population/2)*'Function Resolution'!O146</f>
        <v>13348.246225889337</v>
      </c>
      <c r="K19" s="93">
        <f>(Input_population/2)*'Function Resolution'!P146</f>
        <v>9505.14674232777</v>
      </c>
      <c r="L19" s="93">
        <f>(Input_population/2)*'Function Resolution'!Q146</f>
        <v>8402.6696440168016</v>
      </c>
      <c r="M19" s="93">
        <f t="shared" si="0"/>
        <v>5466.3119397284972</v>
      </c>
      <c r="N19" s="93">
        <f t="shared" si="1"/>
        <v>23043.052706133036</v>
      </c>
      <c r="O19" s="93">
        <f t="shared" si="2"/>
        <v>24940.172570852756</v>
      </c>
      <c r="P19" s="93">
        <f t="shared" si="3"/>
        <v>20436.41601564837</v>
      </c>
      <c r="Q19" s="93">
        <f t="shared" si="4"/>
        <v>26114.046767637334</v>
      </c>
    </row>
    <row r="20" spans="1:17">
      <c r="A20" s="58">
        <v>18</v>
      </c>
      <c r="B20" s="58">
        <v>22</v>
      </c>
      <c r="C20" s="93">
        <f>(Input_population/2)*'Function Resolution'!H147</f>
        <v>1821.6476814374732</v>
      </c>
      <c r="D20" s="93">
        <f>(Input_population/2)*'Function Resolution'!I147</f>
        <v>7329.8513548537749</v>
      </c>
      <c r="E20" s="93">
        <f>(Input_population/2)*'Function Resolution'!J147</f>
        <v>10894.016751710926</v>
      </c>
      <c r="F20" s="93">
        <f>(Input_population/2)*'Function Resolution'!K147</f>
        <v>11140.922350582483</v>
      </c>
      <c r="G20" s="93">
        <f>(Input_population/2)*'Function Resolution'!L147</f>
        <v>18813.561861415343</v>
      </c>
      <c r="H20" s="93">
        <f>(Input_population/2)*'Function Resolution'!M147</f>
        <v>3686.9535685312726</v>
      </c>
      <c r="I20" s="93">
        <f>(Input_population/2)*'Function Resolution'!N147</f>
        <v>14460.910067836779</v>
      </c>
      <c r="J20" s="93">
        <f>(Input_population/2)*'Function Resolution'!O147</f>
        <v>13051.443721185993</v>
      </c>
      <c r="K20" s="93">
        <f>(Input_population/2)*'Function Resolution'!P147</f>
        <v>9876.2312977458823</v>
      </c>
      <c r="L20" s="93">
        <f>(Input_population/2)*'Function Resolution'!Q147</f>
        <v>8924.461344700072</v>
      </c>
      <c r="M20" s="93">
        <f t="shared" si="0"/>
        <v>5508.6012499687458</v>
      </c>
      <c r="N20" s="93">
        <f t="shared" si="1"/>
        <v>21790.761422690553</v>
      </c>
      <c r="O20" s="93">
        <f t="shared" si="2"/>
        <v>23945.460472896921</v>
      </c>
      <c r="P20" s="93">
        <f t="shared" si="3"/>
        <v>21017.153648328363</v>
      </c>
      <c r="Q20" s="93">
        <f t="shared" si="4"/>
        <v>27738.023206115417</v>
      </c>
    </row>
    <row r="21" spans="1:17">
      <c r="A21" s="58">
        <v>19</v>
      </c>
      <c r="B21" s="58">
        <v>23</v>
      </c>
      <c r="C21" s="93">
        <f>(Input_population/2)*'Function Resolution'!H148</f>
        <v>1808.549417637433</v>
      </c>
      <c r="D21" s="93">
        <f>(Input_population/2)*'Function Resolution'!I148</f>
        <v>6780.2868352751821</v>
      </c>
      <c r="E21" s="93">
        <f>(Input_population/2)*'Function Resolution'!J148</f>
        <v>10233.251228617801</v>
      </c>
      <c r="F21" s="93">
        <f>(Input_population/2)*'Function Resolution'!K148</f>
        <v>11364.526281539129</v>
      </c>
      <c r="G21" s="93">
        <f>(Input_population/2)*'Function Resolution'!L148</f>
        <v>19813.386236930452</v>
      </c>
      <c r="H21" s="93">
        <f>(Input_population/2)*'Function Resolution'!M148</f>
        <v>3729.8732461749346</v>
      </c>
      <c r="I21" s="93">
        <f>(Input_population/2)*'Function Resolution'!N148</f>
        <v>13786.804193974907</v>
      </c>
      <c r="J21" s="93">
        <f>(Input_population/2)*'Function Resolution'!O148</f>
        <v>12784.678405344917</v>
      </c>
      <c r="K21" s="93">
        <f>(Input_population/2)*'Function Resolution'!P148</f>
        <v>10273.191981955033</v>
      </c>
      <c r="L21" s="93">
        <f>(Input_population/2)*'Function Resolution'!Q148</f>
        <v>9425.4521725502091</v>
      </c>
      <c r="M21" s="93">
        <f t="shared" si="0"/>
        <v>5538.4226638123673</v>
      </c>
      <c r="N21" s="93">
        <f t="shared" si="1"/>
        <v>20567.091029250088</v>
      </c>
      <c r="O21" s="93">
        <f t="shared" si="2"/>
        <v>23017.929633962718</v>
      </c>
      <c r="P21" s="93">
        <f t="shared" si="3"/>
        <v>21637.718263494164</v>
      </c>
      <c r="Q21" s="93">
        <f t="shared" si="4"/>
        <v>29238.838409480661</v>
      </c>
    </row>
    <row r="22" spans="1:17">
      <c r="A22" s="58">
        <v>20</v>
      </c>
      <c r="B22" s="58">
        <v>24</v>
      </c>
      <c r="C22" s="93">
        <f>(Input_population/2)*'Function Resolution'!H149</f>
        <v>1798.3945687933908</v>
      </c>
      <c r="D22" s="93">
        <f>(Input_population/2)*'Function Resolution'!I149</f>
        <v>6279.1404491021076</v>
      </c>
      <c r="E22" s="93">
        <f>(Input_population/2)*'Function Resolution'!J149</f>
        <v>9612.9940810424632</v>
      </c>
      <c r="F22" s="93">
        <f>(Input_population/2)*'Function Resolution'!K149</f>
        <v>11600.773500986827</v>
      </c>
      <c r="G22" s="93">
        <f>(Input_population/2)*'Function Resolution'!L149</f>
        <v>20708.697400075209</v>
      </c>
      <c r="H22" s="93">
        <f>(Input_population/2)*'Function Resolution'!M149</f>
        <v>3758.4137998272977</v>
      </c>
      <c r="I22" s="93">
        <f>(Input_population/2)*'Function Resolution'!N149</f>
        <v>13103.226346971353</v>
      </c>
      <c r="J22" s="93">
        <f>(Input_population/2)*'Function Resolution'!O149</f>
        <v>12544.477805243496</v>
      </c>
      <c r="K22" s="93">
        <f>(Input_population/2)*'Function Resolution'!P149</f>
        <v>10691.568096937499</v>
      </c>
      <c r="L22" s="93">
        <f>(Input_population/2)*'Function Resolution'!Q149</f>
        <v>9902.3139510203564</v>
      </c>
      <c r="M22" s="93">
        <f t="shared" si="0"/>
        <v>5556.8083686206883</v>
      </c>
      <c r="N22" s="93">
        <f t="shared" si="1"/>
        <v>19382.36679607346</v>
      </c>
      <c r="O22" s="93">
        <f t="shared" si="2"/>
        <v>22157.471886285959</v>
      </c>
      <c r="P22" s="93">
        <f t="shared" si="3"/>
        <v>22292.341597924325</v>
      </c>
      <c r="Q22" s="93">
        <f t="shared" si="4"/>
        <v>30611.011351095563</v>
      </c>
    </row>
    <row r="23" spans="1:17">
      <c r="A23" s="58">
        <v>21</v>
      </c>
      <c r="B23" s="58">
        <v>25</v>
      </c>
      <c r="C23" s="93">
        <f>(Input_population/2)*'Function Resolution'!H150</f>
        <v>1791.4180267131346</v>
      </c>
      <c r="D23" s="93">
        <f>(Input_population/2)*'Function Resolution'!I150</f>
        <v>5825.1804986043162</v>
      </c>
      <c r="E23" s="93">
        <f>(Input_population/2)*'Function Resolution'!J150</f>
        <v>9035.1586383976846</v>
      </c>
      <c r="F23" s="93">
        <f>(Input_population/2)*'Function Resolution'!K150</f>
        <v>11848.08882716376</v>
      </c>
      <c r="G23" s="93">
        <f>(Input_population/2)*'Function Resolution'!L150</f>
        <v>21500.154009121106</v>
      </c>
      <c r="H23" s="93">
        <f>(Input_population/2)*'Function Resolution'!M150</f>
        <v>3773.5338900303277</v>
      </c>
      <c r="I23" s="93">
        <f>(Input_population/2)*'Function Resolution'!N150</f>
        <v>12420.01409111489</v>
      </c>
      <c r="J23" s="93">
        <f>(Input_population/2)*'Function Resolution'!O150</f>
        <v>12327.759889781912</v>
      </c>
      <c r="K23" s="93">
        <f>(Input_population/2)*'Function Resolution'!P150</f>
        <v>11126.492187803507</v>
      </c>
      <c r="L23" s="93">
        <f>(Input_population/2)*'Function Resolution'!Q150</f>
        <v>10352.199941269364</v>
      </c>
      <c r="M23" s="93">
        <f t="shared" si="0"/>
        <v>5564.9519167434628</v>
      </c>
      <c r="N23" s="93">
        <f t="shared" si="1"/>
        <v>18245.194589719205</v>
      </c>
      <c r="O23" s="93">
        <f t="shared" si="2"/>
        <v>21362.918528179594</v>
      </c>
      <c r="P23" s="93">
        <f t="shared" si="3"/>
        <v>22974.581014967269</v>
      </c>
      <c r="Q23" s="93">
        <f t="shared" si="4"/>
        <v>31852.353950390469</v>
      </c>
    </row>
    <row r="24" spans="1:17">
      <c r="A24" s="58">
        <v>22</v>
      </c>
      <c r="B24" s="58">
        <v>26</v>
      </c>
      <c r="C24" s="93">
        <f>(Input_population/2)*'Function Resolution'!H151</f>
        <v>1787.8235060735833</v>
      </c>
      <c r="D24" s="93">
        <f>(Input_population/2)*'Function Resolution'!I151</f>
        <v>5416.4627480434001</v>
      </c>
      <c r="E24" s="93">
        <f>(Input_population/2)*'Function Resolution'!J151</f>
        <v>8500.5107583424906</v>
      </c>
      <c r="F24" s="93">
        <f>(Input_population/2)*'Function Resolution'!K151</f>
        <v>12104.681554491641</v>
      </c>
      <c r="G24" s="93">
        <f>(Input_population/2)*'Function Resolution'!L151</f>
        <v>22190.521433048882</v>
      </c>
      <c r="H24" s="93">
        <f>(Input_population/2)*'Function Resolution'!M151</f>
        <v>3776.3890800399136</v>
      </c>
      <c r="I24" s="93">
        <f>(Input_population/2)*'Function Resolution'!N151</f>
        <v>11746.172018723537</v>
      </c>
      <c r="J24" s="93">
        <f>(Input_population/2)*'Function Resolution'!O151</f>
        <v>12131.865004635327</v>
      </c>
      <c r="K24" s="93">
        <f>(Input_population/2)*'Function Resolution'!P151</f>
        <v>11572.766428690235</v>
      </c>
      <c r="L24" s="93">
        <f>(Input_population/2)*'Function Resolution'!Q151</f>
        <v>10772.807467910992</v>
      </c>
      <c r="M24" s="93">
        <f t="shared" si="0"/>
        <v>5564.2125861134973</v>
      </c>
      <c r="N24" s="93">
        <f t="shared" si="1"/>
        <v>17162.634766766936</v>
      </c>
      <c r="O24" s="93">
        <f t="shared" si="2"/>
        <v>20632.375762977819</v>
      </c>
      <c r="P24" s="93">
        <f t="shared" si="3"/>
        <v>23677.447983181875</v>
      </c>
      <c r="Q24" s="93">
        <f t="shared" si="4"/>
        <v>32963.328900959874</v>
      </c>
    </row>
    <row r="25" spans="1:17">
      <c r="A25" s="58">
        <v>23</v>
      </c>
      <c r="B25" s="58">
        <v>27</v>
      </c>
      <c r="C25" s="93">
        <f>(Input_population/2)*'Function Resolution'!H152</f>
        <v>1787.79890520448</v>
      </c>
      <c r="D25" s="93">
        <f>(Input_population/2)*'Function Resolution'!I152</f>
        <v>5050.5995121037822</v>
      </c>
      <c r="E25" s="93">
        <f>(Input_population/2)*'Function Resolution'!J152</f>
        <v>8008.9365110762465</v>
      </c>
      <c r="F25" s="93">
        <f>(Input_population/2)*'Function Resolution'!K152</f>
        <v>12368.599450181076</v>
      </c>
      <c r="G25" s="93">
        <f>(Input_population/2)*'Function Resolution'!L152</f>
        <v>22784.065621434409</v>
      </c>
      <c r="H25" s="93">
        <f>(Input_population/2)*'Function Resolution'!M152</f>
        <v>3768.3115173770029</v>
      </c>
      <c r="I25" s="93">
        <f>(Input_population/2)*'Function Resolution'!N152</f>
        <v>11089.723779036301</v>
      </c>
      <c r="J25" s="93">
        <f>(Input_population/2)*'Function Resolution'!O152</f>
        <v>11954.567901522434</v>
      </c>
      <c r="K25" s="93">
        <f>(Input_population/2)*'Function Resolution'!P152</f>
        <v>12024.969097321322</v>
      </c>
      <c r="L25" s="93">
        <f>(Input_population/2)*'Function Resolution'!Q152</f>
        <v>11162.427704742942</v>
      </c>
      <c r="M25" s="93">
        <f t="shared" si="0"/>
        <v>5556.1104225814834</v>
      </c>
      <c r="N25" s="93">
        <f t="shared" si="1"/>
        <v>16140.323291140085</v>
      </c>
      <c r="O25" s="93">
        <f t="shared" si="2"/>
        <v>19963.504412598682</v>
      </c>
      <c r="P25" s="93">
        <f t="shared" si="3"/>
        <v>24393.5685475024</v>
      </c>
      <c r="Q25" s="93">
        <f t="shared" si="4"/>
        <v>33946.493326177355</v>
      </c>
    </row>
    <row r="26" spans="1:17">
      <c r="A26" s="58">
        <v>24</v>
      </c>
      <c r="B26" s="58">
        <v>28</v>
      </c>
      <c r="C26" s="93">
        <f>(Input_population/2)*'Function Resolution'!H153</f>
        <v>1791.52899584837</v>
      </c>
      <c r="D26" s="93">
        <f>(Input_population/2)*'Function Resolution'!I153</f>
        <v>4724.9695347871584</v>
      </c>
      <c r="E26" s="93">
        <f>(Input_population/2)*'Function Resolution'!J153</f>
        <v>7559.6692059181178</v>
      </c>
      <c r="F26" s="93">
        <f>(Input_population/2)*'Function Resolution'!K153</f>
        <v>12637.779203192857</v>
      </c>
      <c r="G26" s="93">
        <f>(Input_population/2)*'Function Resolution'!L153</f>
        <v>23286.053060253496</v>
      </c>
      <c r="H26" s="93">
        <f>(Input_population/2)*'Function Resolution'!M153</f>
        <v>3750.7818062915312</v>
      </c>
      <c r="I26" s="93">
        <f>(Input_population/2)*'Function Resolution'!N153</f>
        <v>10457.594135952058</v>
      </c>
      <c r="J26" s="93">
        <f>(Input_population/2)*'Function Resolution'!O153</f>
        <v>11794.069905269287</v>
      </c>
      <c r="K26" s="93">
        <f>(Input_population/2)*'Function Resolution'!P153</f>
        <v>12477.58091227869</v>
      </c>
      <c r="L26" s="93">
        <f>(Input_population/2)*'Function Resolution'!Q153</f>
        <v>11519.973240208428</v>
      </c>
      <c r="M26" s="93">
        <f t="shared" si="0"/>
        <v>5542.3108021399012</v>
      </c>
      <c r="N26" s="93">
        <f t="shared" si="1"/>
        <v>15182.563670739217</v>
      </c>
      <c r="O26" s="93">
        <f t="shared" si="2"/>
        <v>19353.739111187406</v>
      </c>
      <c r="P26" s="93">
        <f t="shared" si="3"/>
        <v>25115.360115471547</v>
      </c>
      <c r="Q26" s="93">
        <f t="shared" si="4"/>
        <v>34806.026300461926</v>
      </c>
    </row>
    <row r="27" spans="1:17">
      <c r="A27" s="58">
        <v>25</v>
      </c>
      <c r="B27" s="58">
        <v>29</v>
      </c>
      <c r="C27" s="93">
        <f>(Input_population/2)*'Function Resolution'!H154</f>
        <v>1799.2055458395664</v>
      </c>
      <c r="D27" s="93">
        <f>(Input_population/2)*'Function Resolution'!I154</f>
        <v>4436.8764796633805</v>
      </c>
      <c r="E27" s="93">
        <f>(Input_population/2)*'Function Resolution'!J154</f>
        <v>7151.4771688333285</v>
      </c>
      <c r="F27" s="93">
        <f>(Input_population/2)*'Function Resolution'!K154</f>
        <v>12910.09047742763</v>
      </c>
      <c r="G27" s="93">
        <f>(Input_population/2)*'Function Resolution'!L154</f>
        <v>23702.350328236105</v>
      </c>
      <c r="H27" s="93">
        <f>(Input_population/2)*'Function Resolution'!M154</f>
        <v>3725.3940685965485</v>
      </c>
      <c r="I27" s="93">
        <f>(Input_population/2)*'Function Resolution'!N154</f>
        <v>9855.536279242724</v>
      </c>
      <c r="J27" s="93">
        <f>(Input_population/2)*'Function Resolution'!O154</f>
        <v>11648.973046456869</v>
      </c>
      <c r="K27" s="93">
        <f>(Input_population/2)*'Function Resolution'!P154</f>
        <v>12925.119664363769</v>
      </c>
      <c r="L27" s="93">
        <f>(Input_population/2)*'Function Resolution'!Q154</f>
        <v>11844.976941340092</v>
      </c>
      <c r="M27" s="93">
        <f t="shared" si="0"/>
        <v>5524.5996144361152</v>
      </c>
      <c r="N27" s="93">
        <f t="shared" si="1"/>
        <v>14292.412758906105</v>
      </c>
      <c r="O27" s="93">
        <f t="shared" si="2"/>
        <v>18800.450215290199</v>
      </c>
      <c r="P27" s="93">
        <f t="shared" si="3"/>
        <v>25835.210141791398</v>
      </c>
      <c r="Q27" s="93">
        <f t="shared" si="4"/>
        <v>35547.327269576199</v>
      </c>
    </row>
    <row r="28" spans="1:17">
      <c r="A28" s="58">
        <v>26</v>
      </c>
      <c r="B28" s="58">
        <v>30</v>
      </c>
      <c r="C28" s="93">
        <f>(Input_population/2)*'Function Resolution'!H155</f>
        <v>1811.035285031048</v>
      </c>
      <c r="D28" s="93">
        <f>(Input_population/2)*'Function Resolution'!I155</f>
        <v>4183.6652001614711</v>
      </c>
      <c r="E28" s="93">
        <f>(Input_population/2)*'Function Resolution'!J155</f>
        <v>6782.8164796264773</v>
      </c>
      <c r="F28" s="93">
        <f>(Input_population/2)*'Function Resolution'!K155</f>
        <v>13183.372442343758</v>
      </c>
      <c r="G28" s="93">
        <f>(Input_population/2)*'Function Resolution'!L155</f>
        <v>24039.110592837238</v>
      </c>
      <c r="H28" s="93">
        <f>(Input_population/2)*'Function Resolution'!M155</f>
        <v>3693.8165413342308</v>
      </c>
      <c r="I28" s="93">
        <f>(Input_population/2)*'Function Resolution'!N155</f>
        <v>9288.1126136825969</v>
      </c>
      <c r="J28" s="93">
        <f>(Input_population/2)*'Function Resolution'!O155</f>
        <v>11518.239515977866</v>
      </c>
      <c r="K28" s="93">
        <f>(Input_population/2)*'Function Resolution'!P155</f>
        <v>13362.271684608822</v>
      </c>
      <c r="L28" s="93">
        <f>(Input_population/2)*'Function Resolution'!Q155</f>
        <v>12137.559644396486</v>
      </c>
      <c r="M28" s="93">
        <f t="shared" si="0"/>
        <v>5504.8518263652786</v>
      </c>
      <c r="N28" s="93">
        <f t="shared" si="1"/>
        <v>13471.777813844068</v>
      </c>
      <c r="O28" s="93">
        <f t="shared" si="2"/>
        <v>18301.055995604343</v>
      </c>
      <c r="P28" s="93">
        <f t="shared" si="3"/>
        <v>26545.644126952582</v>
      </c>
      <c r="Q28" s="93">
        <f t="shared" si="4"/>
        <v>36176.670237233724</v>
      </c>
    </row>
    <row r="29" spans="1:17">
      <c r="A29" s="58">
        <v>27</v>
      </c>
      <c r="B29" s="58">
        <v>31</v>
      </c>
      <c r="C29" s="93">
        <f>(Input_population/2)*'Function Resolution'!H156</f>
        <v>1827.2462314800077</v>
      </c>
      <c r="D29" s="93">
        <f>(Input_population/2)*'Function Resolution'!I156</f>
        <v>3962.8046242654141</v>
      </c>
      <c r="E29" s="93">
        <f>(Input_population/2)*'Function Resolution'!J156</f>
        <v>6451.9536758688309</v>
      </c>
      <c r="F29" s="93">
        <f>(Input_population/2)*'Function Resolution'!K156</f>
        <v>13455.462671675354</v>
      </c>
      <c r="G29" s="93">
        <f>(Input_population/2)*'Function Resolution'!L156</f>
        <v>24302.532796710391</v>
      </c>
      <c r="H29" s="93">
        <f>(Input_population/2)*'Function Resolution'!M156</f>
        <v>3657.7508647977047</v>
      </c>
      <c r="I29" s="93">
        <f>(Input_population/2)*'Function Resolution'!N156</f>
        <v>8758.7298040792466</v>
      </c>
      <c r="J29" s="93">
        <f>(Input_population/2)*'Function Resolution'!O156</f>
        <v>11401.14081322403</v>
      </c>
      <c r="K29" s="93">
        <f>(Input_population/2)*'Function Resolution'!P156</f>
        <v>13784.010153498044</v>
      </c>
      <c r="L29" s="93">
        <f>(Input_population/2)*'Function Resolution'!Q156</f>
        <v>12398.368364400978</v>
      </c>
      <c r="M29" s="93">
        <f t="shared" si="0"/>
        <v>5484.9970962777124</v>
      </c>
      <c r="N29" s="93">
        <f t="shared" si="1"/>
        <v>12721.534428344661</v>
      </c>
      <c r="O29" s="93">
        <f t="shared" si="2"/>
        <v>17853.094489092862</v>
      </c>
      <c r="P29" s="93">
        <f t="shared" si="3"/>
        <v>27239.472825173398</v>
      </c>
      <c r="Q29" s="93">
        <f t="shared" si="4"/>
        <v>36700.901161111367</v>
      </c>
    </row>
    <row r="30" spans="1:17">
      <c r="A30" s="58">
        <v>28</v>
      </c>
      <c r="B30" s="58">
        <v>32</v>
      </c>
      <c r="C30" s="93">
        <f>(Input_population/2)*'Function Resolution'!H157</f>
        <v>1848.0928841703906</v>
      </c>
      <c r="D30" s="93">
        <f>(Input_population/2)*'Function Resolution'!I157</f>
        <v>3771.9450048636581</v>
      </c>
      <c r="E30" s="93">
        <f>(Input_population/2)*'Function Resolution'!J157</f>
        <v>6157.0632427309674</v>
      </c>
      <c r="F30" s="93">
        <f>(Input_population/2)*'Function Resolution'!K157</f>
        <v>13724.218828167595</v>
      </c>
      <c r="G30" s="93">
        <f>(Input_population/2)*'Function Resolution'!L157</f>
        <v>24498.680040067386</v>
      </c>
      <c r="H30" s="93">
        <f>(Input_population/2)*'Function Resolution'!M157</f>
        <v>3618.8933956502765</v>
      </c>
      <c r="I30" s="93">
        <f>(Input_population/2)*'Function Resolution'!N157</f>
        <v>8269.7223607915294</v>
      </c>
      <c r="J30" s="93">
        <f>(Input_population/2)*'Function Resolution'!O157</f>
        <v>11297.201335922251</v>
      </c>
      <c r="K30" s="93">
        <f>(Input_population/2)*'Function Resolution'!P157</f>
        <v>14185.692710752617</v>
      </c>
      <c r="L30" s="93">
        <f>(Input_population/2)*'Function Resolution'!Q157</f>
        <v>12628.490196883322</v>
      </c>
      <c r="M30" s="93">
        <f t="shared" si="0"/>
        <v>5466.9862798206668</v>
      </c>
      <c r="N30" s="93">
        <f t="shared" si="1"/>
        <v>12041.667365655187</v>
      </c>
      <c r="O30" s="93">
        <f t="shared" si="2"/>
        <v>17454.264578653219</v>
      </c>
      <c r="P30" s="93">
        <f t="shared" si="3"/>
        <v>27909.911538920212</v>
      </c>
      <c r="Q30" s="93">
        <f t="shared" si="4"/>
        <v>37127.170236950711</v>
      </c>
    </row>
    <row r="31" spans="1:17">
      <c r="A31" s="58">
        <v>29</v>
      </c>
      <c r="B31" s="58">
        <v>33</v>
      </c>
      <c r="C31" s="93">
        <f>(Input_population/2)*'Function Resolution'!H158</f>
        <v>1873.8607197859528</v>
      </c>
      <c r="D31" s="93">
        <f>(Input_population/2)*'Function Resolution'!I158</f>
        <v>3608.9559894393733</v>
      </c>
      <c r="E31" s="93">
        <f>(Input_population/2)*'Function Resolution'!J158</f>
        <v>5896.3041399857975</v>
      </c>
      <c r="F31" s="93">
        <f>(Input_population/2)*'Function Resolution'!K158</f>
        <v>13987.533775582344</v>
      </c>
      <c r="G31" s="93">
        <f>(Input_population/2)*'Function Resolution'!L158</f>
        <v>24633.345375206532</v>
      </c>
      <c r="H31" s="93">
        <f>(Input_population/2)*'Function Resolution'!M158</f>
        <v>3578.9015071233875</v>
      </c>
      <c r="I31" s="93">
        <f>(Input_population/2)*'Function Resolution'!N158</f>
        <v>7822.4744585601993</v>
      </c>
      <c r="J31" s="93">
        <f>(Input_population/2)*'Function Resolution'!O158</f>
        <v>11206.140914964404</v>
      </c>
      <c r="K31" s="93">
        <f>(Input_population/2)*'Function Resolution'!P158</f>
        <v>14563.133777478557</v>
      </c>
      <c r="L31" s="93">
        <f>(Input_population/2)*'Function Resolution'!Q158</f>
        <v>12829.349341873456</v>
      </c>
      <c r="M31" s="93">
        <f t="shared" si="0"/>
        <v>5452.7622269093408</v>
      </c>
      <c r="N31" s="93">
        <f t="shared" si="1"/>
        <v>11431.430447999574</v>
      </c>
      <c r="O31" s="93">
        <f t="shared" si="2"/>
        <v>17102.4450549502</v>
      </c>
      <c r="P31" s="93">
        <f t="shared" si="3"/>
        <v>28550.667553060899</v>
      </c>
      <c r="Q31" s="93">
        <f t="shared" si="4"/>
        <v>37462.69471707999</v>
      </c>
    </row>
    <row r="32" spans="1:17">
      <c r="A32" s="58">
        <v>30</v>
      </c>
      <c r="B32" s="58">
        <v>34</v>
      </c>
      <c r="C32" s="93">
        <f>(Input_population/2)*'Function Resolution'!H159</f>
        <v>1904.8703417592874</v>
      </c>
      <c r="D32" s="93">
        <f>(Input_population/2)*'Function Resolution'!I159</f>
        <v>3471.9507160072808</v>
      </c>
      <c r="E32" s="93">
        <f>(Input_population/2)*'Function Resolution'!J159</f>
        <v>5667.8789777859392</v>
      </c>
      <c r="F32" s="93">
        <f>(Input_population/2)*'Function Resolution'!K159</f>
        <v>14243.344817178628</v>
      </c>
      <c r="G32" s="93">
        <f>(Input_population/2)*'Function Resolution'!L159</f>
        <v>24711.955147268865</v>
      </c>
      <c r="H32" s="93">
        <f>(Input_population/2)*'Function Resolution'!M159</f>
        <v>3539.3670823691709</v>
      </c>
      <c r="I32" s="93">
        <f>(Input_population/2)*'Function Resolution'!N159</f>
        <v>7417.567366211535</v>
      </c>
      <c r="J32" s="93">
        <f>(Input_population/2)*'Function Resolution'!O159</f>
        <v>11127.820065657803</v>
      </c>
      <c r="K32" s="93">
        <f>(Input_population/2)*'Function Resolution'!P159</f>
        <v>14912.649953632843</v>
      </c>
      <c r="L32" s="93">
        <f>(Input_population/2)*'Function Resolution'!Q159</f>
        <v>13002.595532128649</v>
      </c>
      <c r="M32" s="93">
        <f t="shared" si="0"/>
        <v>5444.2374241284579</v>
      </c>
      <c r="N32" s="93">
        <f t="shared" si="1"/>
        <v>10889.518082218816</v>
      </c>
      <c r="O32" s="93">
        <f t="shared" si="2"/>
        <v>16795.699043443743</v>
      </c>
      <c r="P32" s="93">
        <f t="shared" si="3"/>
        <v>29155.994770811471</v>
      </c>
      <c r="Q32" s="93">
        <f t="shared" si="4"/>
        <v>37714.550679397515</v>
      </c>
    </row>
    <row r="33" spans="1:17">
      <c r="A33" s="58">
        <v>31</v>
      </c>
      <c r="B33" s="58">
        <v>35</v>
      </c>
      <c r="C33" s="93">
        <f>(Input_population/2)*'Function Resolution'!H160</f>
        <v>1941.4815406596824</v>
      </c>
      <c r="D33" s="93">
        <f>(Input_population/2)*'Function Resolution'!I160</f>
        <v>3359.3000527061172</v>
      </c>
      <c r="E33" s="93">
        <f>(Input_population/2)*'Function Resolution'!J160</f>
        <v>5470.0788672868821</v>
      </c>
      <c r="F33" s="93">
        <f>(Input_population/2)*'Function Resolution'!K160</f>
        <v>14489.637744228476</v>
      </c>
      <c r="G33" s="93">
        <f>(Input_population/2)*'Function Resolution'!L160</f>
        <v>24739.501795118846</v>
      </c>
      <c r="H33" s="93">
        <f>(Input_population/2)*'Function Resolution'!M160</f>
        <v>3501.7984773145959</v>
      </c>
      <c r="I33" s="93">
        <f>(Input_population/2)*'Function Resolution'!N160</f>
        <v>7054.9396795324656</v>
      </c>
      <c r="J33" s="93">
        <f>(Input_population/2)*'Function Resolution'!O160</f>
        <v>11062.190703739112</v>
      </c>
      <c r="K33" s="93">
        <f>(Input_population/2)*'Function Resolution'!P160</f>
        <v>15231.079407057896</v>
      </c>
      <c r="L33" s="93">
        <f>(Input_population/2)*'Function Resolution'!Q160</f>
        <v>13149.991732355937</v>
      </c>
      <c r="M33" s="93">
        <f t="shared" si="0"/>
        <v>5443.2800179742781</v>
      </c>
      <c r="N33" s="93">
        <f t="shared" si="1"/>
        <v>10414.239732238582</v>
      </c>
      <c r="O33" s="93">
        <f t="shared" si="2"/>
        <v>16532.269571025994</v>
      </c>
      <c r="P33" s="93">
        <f t="shared" si="3"/>
        <v>29720.717151286372</v>
      </c>
      <c r="Q33" s="93">
        <f t="shared" si="4"/>
        <v>37889.493527474784</v>
      </c>
    </row>
    <row r="34" spans="1:17">
      <c r="A34" s="58">
        <v>32</v>
      </c>
      <c r="B34" s="58">
        <v>36</v>
      </c>
      <c r="C34" s="93">
        <f>(Input_population/2)*'Function Resolution'!H161</f>
        <v>1984.097445167363</v>
      </c>
      <c r="D34" s="93">
        <f>(Input_population/2)*'Function Resolution'!I161</f>
        <v>3269.6401898281797</v>
      </c>
      <c r="E34" s="93">
        <f>(Input_population/2)*'Function Resolution'!J161</f>
        <v>5301.316471482327</v>
      </c>
      <c r="F34" s="93">
        <f>(Input_population/2)*'Function Resolution'!K161</f>
        <v>14724.446343465523</v>
      </c>
      <c r="G34" s="93">
        <f>(Input_population/2)*'Function Resolution'!L161</f>
        <v>24720.499550056611</v>
      </c>
      <c r="H34" s="93">
        <f>(Input_population/2)*'Function Resolution'!M161</f>
        <v>3467.6113173490212</v>
      </c>
      <c r="I34" s="93">
        <f>(Input_population/2)*'Function Resolution'!N161</f>
        <v>6734.0489950777082</v>
      </c>
      <c r="J34" s="93">
        <f>(Input_population/2)*'Function Resolution'!O161</f>
        <v>11009.253962234025</v>
      </c>
      <c r="K34" s="93">
        <f>(Input_population/2)*'Function Resolution'!P161</f>
        <v>15515.778087061677</v>
      </c>
      <c r="L34" s="93">
        <f>(Input_population/2)*'Function Resolution'!Q161</f>
        <v>13273.307638277565</v>
      </c>
      <c r="M34" s="93">
        <f t="shared" si="0"/>
        <v>5451.708762516384</v>
      </c>
      <c r="N34" s="93">
        <f t="shared" si="1"/>
        <v>10003.689184905888</v>
      </c>
      <c r="O34" s="93">
        <f t="shared" si="2"/>
        <v>16310.570433716352</v>
      </c>
      <c r="P34" s="93">
        <f t="shared" si="3"/>
        <v>30240.2244305272</v>
      </c>
      <c r="Q34" s="93">
        <f t="shared" si="4"/>
        <v>37993.807188334176</v>
      </c>
    </row>
    <row r="35" spans="1:17">
      <c r="A35" s="58">
        <v>33</v>
      </c>
      <c r="B35" s="58">
        <v>37</v>
      </c>
      <c r="C35" s="93">
        <f>(Input_population/2)*'Function Resolution'!H162</f>
        <v>2033.1688746409591</v>
      </c>
      <c r="D35" s="93">
        <f>(Input_population/2)*'Function Resolution'!I162</f>
        <v>3201.8760512095969</v>
      </c>
      <c r="E35" s="93">
        <f>(Input_population/2)*'Function Resolution'!J162</f>
        <v>5160.1493559415931</v>
      </c>
      <c r="F35" s="93">
        <f>(Input_population/2)*'Function Resolution'!K162</f>
        <v>14945.84798719874</v>
      </c>
      <c r="G35" s="93">
        <f>(Input_population/2)*'Function Resolution'!L162</f>
        <v>24658.957731009108</v>
      </c>
      <c r="H35" s="93">
        <f>(Input_population/2)*'Function Resolution'!M162</f>
        <v>3438.1277355766147</v>
      </c>
      <c r="I35" s="93">
        <f>(Input_population/2)*'Function Resolution'!N162</f>
        <v>6454.0260913837801</v>
      </c>
      <c r="J35" s="93">
        <f>(Input_population/2)*'Function Resolution'!O162</f>
        <v>10969.025708911755</v>
      </c>
      <c r="K35" s="93">
        <f>(Input_population/2)*'Function Resolution'!P162</f>
        <v>15764.596798754499</v>
      </c>
      <c r="L35" s="93">
        <f>(Input_population/2)*'Function Resolution'!Q162</f>
        <v>13374.223665373356</v>
      </c>
      <c r="M35" s="93">
        <f t="shared" si="0"/>
        <v>5471.2966102175742</v>
      </c>
      <c r="N35" s="93">
        <f t="shared" si="1"/>
        <v>9655.902142593377</v>
      </c>
      <c r="O35" s="93">
        <f t="shared" si="2"/>
        <v>16129.175064853349</v>
      </c>
      <c r="P35" s="93">
        <f t="shared" si="3"/>
        <v>30710.444785953237</v>
      </c>
      <c r="Q35" s="93">
        <f t="shared" si="4"/>
        <v>38033.181396382468</v>
      </c>
    </row>
    <row r="36" spans="1:17">
      <c r="A36" s="58">
        <v>34</v>
      </c>
      <c r="B36" s="58">
        <v>38</v>
      </c>
      <c r="C36" s="93">
        <f>(Input_population/2)*'Function Resolution'!H163</f>
        <v>2089.1989459710276</v>
      </c>
      <c r="D36" s="93">
        <f>(Input_population/2)*'Function Resolution'!I163</f>
        <v>3155.1823889307184</v>
      </c>
      <c r="E36" s="93">
        <f>(Input_population/2)*'Function Resolution'!J163</f>
        <v>5045.2953674236669</v>
      </c>
      <c r="F36" s="93">
        <f>(Input_population/2)*'Function Resolution'!K163</f>
        <v>15151.955926408689</v>
      </c>
      <c r="G36" s="93">
        <f>(Input_population/2)*'Function Resolution'!L163</f>
        <v>24558.367371265897</v>
      </c>
      <c r="H36" s="93">
        <f>(Input_population/2)*'Function Resolution'!M163</f>
        <v>3414.5831307151284</v>
      </c>
      <c r="I36" s="93">
        <f>(Input_population/2)*'Function Resolution'!N163</f>
        <v>6213.8154745683723</v>
      </c>
      <c r="J36" s="93">
        <f>(Input_population/2)*'Function Resolution'!O163</f>
        <v>10941.509510258702</v>
      </c>
      <c r="K36" s="93">
        <f>(Input_population/2)*'Function Resolution'!P163</f>
        <v>15975.843716100744</v>
      </c>
      <c r="L36" s="93">
        <f>(Input_population/2)*'Function Resolution'!Q163</f>
        <v>13454.24816835705</v>
      </c>
      <c r="M36" s="93">
        <f t="shared" si="0"/>
        <v>5503.782076686156</v>
      </c>
      <c r="N36" s="93">
        <f t="shared" si="1"/>
        <v>9368.9978634990912</v>
      </c>
      <c r="O36" s="93">
        <f t="shared" si="2"/>
        <v>15986.804877682369</v>
      </c>
      <c r="P36" s="93">
        <f t="shared" si="3"/>
        <v>31127.799642509432</v>
      </c>
      <c r="Q36" s="93">
        <f t="shared" si="4"/>
        <v>38012.615539622944</v>
      </c>
    </row>
    <row r="37" spans="1:17">
      <c r="A37" s="58">
        <v>35</v>
      </c>
      <c r="B37" s="58">
        <v>39</v>
      </c>
      <c r="C37" s="93">
        <f>(Input_population/2)*'Function Resolution'!H164</f>
        <v>2152.7479354864508</v>
      </c>
      <c r="D37" s="93">
        <f>(Input_population/2)*'Function Resolution'!I164</f>
        <v>3129.0039305368286</v>
      </c>
      <c r="E37" s="93">
        <f>(Input_population/2)*'Function Resolution'!J164</f>
        <v>4955.6414311375884</v>
      </c>
      <c r="F37" s="93">
        <f>(Input_population/2)*'Function Resolution'!K164</f>
        <v>15340.908928962932</v>
      </c>
      <c r="G37" s="93">
        <f>(Input_population/2)*'Function Resolution'!L164</f>
        <v>24421.697773876207</v>
      </c>
      <c r="H37" s="93">
        <f>(Input_population/2)*'Function Resolution'!M164</f>
        <v>3398.139232043648</v>
      </c>
      <c r="I37" s="93">
        <f>(Input_population/2)*'Function Resolution'!N164</f>
        <v>6012.2988112910534</v>
      </c>
      <c r="J37" s="93">
        <f>(Input_population/2)*'Function Resolution'!O164</f>
        <v>10926.676162847838</v>
      </c>
      <c r="K37" s="93">
        <f>(Input_population/2)*'Function Resolution'!P164</f>
        <v>16148.236923656965</v>
      </c>
      <c r="L37" s="93">
        <f>(Input_population/2)*'Function Resolution'!Q164</f>
        <v>13514.648870160498</v>
      </c>
      <c r="M37" s="93">
        <f t="shared" si="0"/>
        <v>5550.8871675300988</v>
      </c>
      <c r="N37" s="93">
        <f t="shared" si="1"/>
        <v>9141.3027418278816</v>
      </c>
      <c r="O37" s="93">
        <f t="shared" si="2"/>
        <v>15882.317593985426</v>
      </c>
      <c r="P37" s="93">
        <f t="shared" si="3"/>
        <v>31489.145852619899</v>
      </c>
      <c r="Q37" s="93">
        <f t="shared" si="4"/>
        <v>37936.346644036705</v>
      </c>
    </row>
    <row r="38" spans="1:17">
      <c r="A38" s="58">
        <v>36</v>
      </c>
      <c r="B38" s="58">
        <v>40</v>
      </c>
      <c r="C38" s="93">
        <f>(Input_population/2)*'Function Resolution'!H165</f>
        <v>2224.438346860738</v>
      </c>
      <c r="D38" s="93">
        <f>(Input_population/2)*'Function Resolution'!I165</f>
        <v>3123.0555321885495</v>
      </c>
      <c r="E38" s="93">
        <f>(Input_population/2)*'Function Resolution'!J165</f>
        <v>4890.2468408138684</v>
      </c>
      <c r="F38" s="93">
        <f>(Input_population/2)*'Function Resolution'!K165</f>
        <v>15510.85895202376</v>
      </c>
      <c r="G38" s="93">
        <f>(Input_population/2)*'Function Resolution'!L165</f>
        <v>24251.400328113086</v>
      </c>
      <c r="H38" s="93">
        <f>(Input_population/2)*'Function Resolution'!M165</f>
        <v>3389.9021767790236</v>
      </c>
      <c r="I38" s="93">
        <f>(Input_population/2)*'Function Resolution'!N165</f>
        <v>5848.4000030705129</v>
      </c>
      <c r="J38" s="93">
        <f>(Input_population/2)*'Function Resolution'!O165</f>
        <v>10924.44851422471</v>
      </c>
      <c r="K38" s="93">
        <f>(Input_population/2)*'Function Resolution'!P165</f>
        <v>16280.851222595284</v>
      </c>
      <c r="L38" s="93">
        <f>(Input_population/2)*'Function Resolution'!Q165</f>
        <v>13556.398083330474</v>
      </c>
      <c r="M38" s="93">
        <f t="shared" si="0"/>
        <v>5614.3405236397612</v>
      </c>
      <c r="N38" s="93">
        <f t="shared" si="1"/>
        <v>8971.4555352590614</v>
      </c>
      <c r="O38" s="93">
        <f t="shared" si="2"/>
        <v>15814.695355038579</v>
      </c>
      <c r="P38" s="93">
        <f t="shared" si="3"/>
        <v>31791.710174619046</v>
      </c>
      <c r="Q38" s="93">
        <f t="shared" si="4"/>
        <v>37807.79841144356</v>
      </c>
    </row>
    <row r="39" spans="1:17">
      <c r="A39" s="58">
        <v>37</v>
      </c>
      <c r="B39" s="58">
        <v>41</v>
      </c>
      <c r="C39" s="93">
        <f>(Input_population/2)*'Function Resolution'!H166</f>
        <v>2304.9600838516726</v>
      </c>
      <c r="D39" s="93">
        <f>(Input_population/2)*'Function Resolution'!I166</f>
        <v>3137.3229272116637</v>
      </c>
      <c r="E39" s="93">
        <f>(Input_population/2)*'Function Resolution'!J166</f>
        <v>4848.3418112827221</v>
      </c>
      <c r="F39" s="93">
        <f>(Input_population/2)*'Function Resolution'!K166</f>
        <v>15659.957609258927</v>
      </c>
      <c r="G39" s="93">
        <f>(Input_population/2)*'Function Resolution'!L166</f>
        <v>24049.41756839502</v>
      </c>
      <c r="H39" s="93">
        <f>(Input_population/2)*'Function Resolution'!M166</f>
        <v>3390.9443788249519</v>
      </c>
      <c r="I39" s="93">
        <f>(Input_population/2)*'Function Resolution'!N166</f>
        <v>5721.1723061178318</v>
      </c>
      <c r="J39" s="93">
        <f>(Input_population/2)*'Function Resolution'!O166</f>
        <v>10934.690089028689</v>
      </c>
      <c r="K39" s="93">
        <f>(Input_population/2)*'Function Resolution'!P166</f>
        <v>16373.062874042465</v>
      </c>
      <c r="L39" s="93">
        <f>(Input_population/2)*'Function Resolution'!Q166</f>
        <v>13580.130351986058</v>
      </c>
      <c r="M39" s="93">
        <f t="shared" si="0"/>
        <v>5695.9044626766245</v>
      </c>
      <c r="N39" s="93">
        <f t="shared" si="1"/>
        <v>8858.495233329495</v>
      </c>
      <c r="O39" s="93">
        <f t="shared" si="2"/>
        <v>15783.031900311411</v>
      </c>
      <c r="P39" s="93">
        <f t="shared" si="3"/>
        <v>32033.020483301392</v>
      </c>
      <c r="Q39" s="93">
        <f t="shared" si="4"/>
        <v>37629.547920381076</v>
      </c>
    </row>
    <row r="40" spans="1:17">
      <c r="A40" s="58">
        <v>38</v>
      </c>
      <c r="B40" s="58">
        <v>42</v>
      </c>
      <c r="C40" s="93">
        <f>(Input_population/2)*'Function Resolution'!H167</f>
        <v>2395.0755681122841</v>
      </c>
      <c r="D40" s="93">
        <f>(Input_population/2)*'Function Resolution'!I167</f>
        <v>3172.0643221813125</v>
      </c>
      <c r="E40" s="93">
        <f>(Input_population/2)*'Function Resolution'!J167</f>
        <v>4829.3217666040337</v>
      </c>
      <c r="F40" s="93">
        <f>(Input_population/2)*'Function Resolution'!K167</f>
        <v>15786.342290289498</v>
      </c>
      <c r="G40" s="93">
        <f>(Input_population/2)*'Function Resolution'!L167</f>
        <v>23817.196052812869</v>
      </c>
      <c r="H40" s="93">
        <f>(Input_population/2)*'Function Resolution'!M167</f>
        <v>3402.329137652614</v>
      </c>
      <c r="I40" s="93">
        <f>(Input_population/2)*'Function Resolution'!N167</f>
        <v>5629.868949058392</v>
      </c>
      <c r="J40" s="93">
        <f>(Input_population/2)*'Function Resolution'!O167</f>
        <v>10957.195973613098</v>
      </c>
      <c r="K40" s="93">
        <f>(Input_population/2)*'Function Resolution'!P167</f>
        <v>16424.495312943276</v>
      </c>
      <c r="L40" s="93">
        <f>(Input_population/2)*'Function Resolution'!Q167</f>
        <v>13586.110626732625</v>
      </c>
      <c r="M40" s="93">
        <f t="shared" si="0"/>
        <v>5797.4047057648986</v>
      </c>
      <c r="N40" s="93">
        <f t="shared" si="1"/>
        <v>8801.9332712397045</v>
      </c>
      <c r="O40" s="93">
        <f t="shared" si="2"/>
        <v>15786.517740217132</v>
      </c>
      <c r="P40" s="93">
        <f t="shared" si="3"/>
        <v>32210.837603232772</v>
      </c>
      <c r="Q40" s="93">
        <f t="shared" si="4"/>
        <v>37403.306679545494</v>
      </c>
    </row>
    <row r="41" spans="1:17">
      <c r="A41" s="58">
        <v>39</v>
      </c>
      <c r="B41" s="58">
        <v>43</v>
      </c>
      <c r="C41" s="93">
        <f>(Input_population/2)*'Function Resolution'!H168</f>
        <v>2495.6245734987956</v>
      </c>
      <c r="D41" s="93">
        <f>(Input_population/2)*'Function Resolution'!I168</f>
        <v>3227.8127579093389</v>
      </c>
      <c r="E41" s="93">
        <f>(Input_population/2)*'Function Resolution'!J168</f>
        <v>4832.7375466640569</v>
      </c>
      <c r="F41" s="93">
        <f>(Input_population/2)*'Function Resolution'!K168</f>
        <v>15888.122914175487</v>
      </c>
      <c r="G41" s="93">
        <f>(Input_population/2)*'Function Resolution'!L168</f>
        <v>23555.702207752318</v>
      </c>
      <c r="H41" s="93">
        <f>(Input_population/2)*'Function Resolution'!M168</f>
        <v>3425.1371474847365</v>
      </c>
      <c r="I41" s="93">
        <f>(Input_population/2)*'Function Resolution'!N168</f>
        <v>5573.9992029783089</v>
      </c>
      <c r="J41" s="93">
        <f>(Input_population/2)*'Function Resolution'!O168</f>
        <v>10991.68444435213</v>
      </c>
      <c r="K41" s="93">
        <f>(Input_population/2)*'Function Resolution'!P168</f>
        <v>16434.968243262727</v>
      </c>
      <c r="L41" s="93">
        <f>(Input_population/2)*'Function Resolution'!Q168</f>
        <v>13574.210961922096</v>
      </c>
      <c r="M41" s="93">
        <f t="shared" si="0"/>
        <v>5920.7617209835316</v>
      </c>
      <c r="N41" s="93">
        <f t="shared" si="1"/>
        <v>8801.8119608876477</v>
      </c>
      <c r="O41" s="93">
        <f t="shared" si="2"/>
        <v>15824.421991016186</v>
      </c>
      <c r="P41" s="93">
        <f t="shared" si="3"/>
        <v>32323.091157438212</v>
      </c>
      <c r="Q41" s="93">
        <f t="shared" si="4"/>
        <v>37129.913169674415</v>
      </c>
    </row>
    <row r="42" spans="1:17">
      <c r="A42" s="58">
        <v>40</v>
      </c>
      <c r="B42" s="58">
        <v>44</v>
      </c>
      <c r="C42" s="93">
        <f>(Input_population/2)*'Function Resolution'!H169</f>
        <v>2607.5284662707481</v>
      </c>
      <c r="D42" s="93">
        <f>(Input_population/2)*'Function Resolution'!I169</f>
        <v>3305.3787973859603</v>
      </c>
      <c r="E42" s="93">
        <f>(Input_population/2)*'Function Resolution'!J169</f>
        <v>4858.2814328903423</v>
      </c>
      <c r="F42" s="93">
        <f>(Input_population/2)*'Function Resolution'!K169</f>
        <v>15963.37045387822</v>
      </c>
      <c r="G42" s="93">
        <f>(Input_population/2)*'Function Resolution'!L169</f>
        <v>23265.440849574727</v>
      </c>
      <c r="H42" s="93">
        <f>(Input_population/2)*'Function Resolution'!M169</f>
        <v>3460.4942753257187</v>
      </c>
      <c r="I42" s="93">
        <f>(Input_population/2)*'Function Resolution'!N169</f>
        <v>5553.3719042863449</v>
      </c>
      <c r="J42" s="93">
        <f>(Input_population/2)*'Function Resolution'!O169</f>
        <v>11037.787908982029</v>
      </c>
      <c r="K42" s="93">
        <f>(Input_population/2)*'Function Resolution'!P169</f>
        <v>16404.451979007277</v>
      </c>
      <c r="L42" s="93">
        <f>(Input_population/2)*'Function Resolution'!Q169</f>
        <v>13543.893932398634</v>
      </c>
      <c r="M42" s="93">
        <f t="shared" si="0"/>
        <v>6068.0227415964673</v>
      </c>
      <c r="N42" s="93">
        <f t="shared" si="1"/>
        <v>8858.7507016723048</v>
      </c>
      <c r="O42" s="93">
        <f t="shared" si="2"/>
        <v>15896.069341872371</v>
      </c>
      <c r="P42" s="93">
        <f t="shared" si="3"/>
        <v>32367.822432885499</v>
      </c>
      <c r="Q42" s="93">
        <f t="shared" si="4"/>
        <v>36809.334781973361</v>
      </c>
    </row>
    <row r="43" spans="1:17">
      <c r="A43" s="58">
        <v>41</v>
      </c>
      <c r="B43" s="58">
        <v>45</v>
      </c>
      <c r="C43" s="93">
        <f>(Input_population/2)*'Function Resolution'!H170</f>
        <v>2731.7934435185662</v>
      </c>
      <c r="D43" s="93">
        <f>(Input_population/2)*'Function Resolution'!I170</f>
        <v>3405.8527050442285</v>
      </c>
      <c r="E43" s="93">
        <f>(Input_population/2)*'Function Resolution'!J170</f>
        <v>4905.7686238056376</v>
      </c>
      <c r="F43" s="93">
        <f>(Input_population/2)*'Function Resolution'!K170</f>
        <v>16010.108557257363</v>
      </c>
      <c r="G43" s="93">
        <f>(Input_population/2)*'Function Resolution'!L170</f>
        <v>22946.476670374203</v>
      </c>
      <c r="H43" s="93">
        <f>(Input_population/2)*'Function Resolution'!M170</f>
        <v>3509.6001480191449</v>
      </c>
      <c r="I43" s="93">
        <f>(Input_population/2)*'Function Resolution'!N170</f>
        <v>5568.1281144115192</v>
      </c>
      <c r="J43" s="93">
        <f>(Input_population/2)*'Function Resolution'!O170</f>
        <v>11095.041836444245</v>
      </c>
      <c r="K43" s="93">
        <f>(Input_population/2)*'Function Resolution'!P170</f>
        <v>16333.028453238341</v>
      </c>
      <c r="L43" s="93">
        <f>(Input_population/2)*'Function Resolution'!Q170</f>
        <v>13494.201447886755</v>
      </c>
      <c r="M43" s="93">
        <f t="shared" si="0"/>
        <v>6241.3935915377115</v>
      </c>
      <c r="N43" s="93">
        <f t="shared" si="1"/>
        <v>8973.9808194557481</v>
      </c>
      <c r="O43" s="93">
        <f t="shared" si="2"/>
        <v>16000.810460249882</v>
      </c>
      <c r="P43" s="93">
        <f t="shared" si="3"/>
        <v>32343.137010495702</v>
      </c>
      <c r="Q43" s="93">
        <f t="shared" si="4"/>
        <v>36440.678118260956</v>
      </c>
    </row>
    <row r="44" spans="1:17">
      <c r="A44" s="58">
        <v>42</v>
      </c>
      <c r="B44" s="58">
        <v>46</v>
      </c>
      <c r="C44" s="93">
        <f>(Input_population/2)*'Function Resolution'!H171</f>
        <v>2869.5122501711353</v>
      </c>
      <c r="D44" s="93">
        <f>(Input_population/2)*'Function Resolution'!I171</f>
        <v>3530.6048225695085</v>
      </c>
      <c r="E44" s="93">
        <f>(Input_population/2)*'Function Resolution'!J171</f>
        <v>4975.1135424297754</v>
      </c>
      <c r="F44" s="93">
        <f>(Input_population/2)*'Function Resolution'!K171</f>
        <v>16026.309812163609</v>
      </c>
      <c r="G44" s="93">
        <f>(Input_population/2)*'Function Resolution'!L171</f>
        <v>22598.459572665975</v>
      </c>
      <c r="H44" s="93">
        <f>(Input_population/2)*'Function Resolution'!M171</f>
        <v>3573.7571988546456</v>
      </c>
      <c r="I44" s="93">
        <f>(Input_population/2)*'Function Resolution'!N171</f>
        <v>5618.763999729902</v>
      </c>
      <c r="J44" s="93">
        <f>(Input_population/2)*'Function Resolution'!O171</f>
        <v>11162.870461929992</v>
      </c>
      <c r="K44" s="93">
        <f>(Input_population/2)*'Function Resolution'!P171</f>
        <v>16220.859983619637</v>
      </c>
      <c r="L44" s="93">
        <f>(Input_population/2)*'Function Resolution'!Q171</f>
        <v>13423.748355865817</v>
      </c>
      <c r="M44" s="93">
        <f t="shared" si="0"/>
        <v>6443.2694490257809</v>
      </c>
      <c r="N44" s="93">
        <f t="shared" si="1"/>
        <v>9149.3688222994097</v>
      </c>
      <c r="O44" s="93">
        <f t="shared" si="2"/>
        <v>16137.984004359767</v>
      </c>
      <c r="P44" s="93">
        <f t="shared" si="3"/>
        <v>32247.169795783244</v>
      </c>
      <c r="Q44" s="93">
        <f t="shared" si="4"/>
        <v>36022.207928531789</v>
      </c>
    </row>
    <row r="45" spans="1:17">
      <c r="A45" s="58">
        <v>43</v>
      </c>
      <c r="B45" s="58">
        <v>47</v>
      </c>
      <c r="C45" s="93">
        <f>(Input_population/2)*'Function Resolution'!H172</f>
        <v>3021.8637311480611</v>
      </c>
      <c r="D45" s="93">
        <f>(Input_population/2)*'Function Resolution'!I172</f>
        <v>3681.2823123587168</v>
      </c>
      <c r="E45" s="93">
        <f>(Input_population/2)*'Function Resolution'!J172</f>
        <v>5066.3001453155639</v>
      </c>
      <c r="F45" s="93">
        <f>(Input_population/2)*'Function Resolution'!K172</f>
        <v>16009.898452445093</v>
      </c>
      <c r="G45" s="93">
        <f>(Input_population/2)*'Function Resolution'!L172</f>
        <v>22220.655358732562</v>
      </c>
      <c r="H45" s="93">
        <f>(Input_population/2)*'Function Resolution'!M172</f>
        <v>3654.3998547155156</v>
      </c>
      <c r="I45" s="93">
        <f>(Input_population/2)*'Function Resolution'!N172</f>
        <v>5706.1441860460782</v>
      </c>
      <c r="J45" s="93">
        <f>(Input_population/2)*'Function Resolution'!O172</f>
        <v>11240.568166759975</v>
      </c>
      <c r="K45" s="93">
        <f>(Input_population/2)*'Function Resolution'!P172</f>
        <v>16068.16664664752</v>
      </c>
      <c r="L45" s="93">
        <f>(Input_population/2)*'Function Resolution'!Q172</f>
        <v>13330.721145830912</v>
      </c>
      <c r="M45" s="93">
        <f t="shared" si="0"/>
        <v>6676.2635858635767</v>
      </c>
      <c r="N45" s="93">
        <f t="shared" si="1"/>
        <v>9387.426498404795</v>
      </c>
      <c r="O45" s="93">
        <f t="shared" si="2"/>
        <v>16306.868312075538</v>
      </c>
      <c r="P45" s="93">
        <f t="shared" si="3"/>
        <v>32078.065099092615</v>
      </c>
      <c r="Q45" s="93">
        <f t="shared" si="4"/>
        <v>35551.376504563472</v>
      </c>
    </row>
    <row r="46" spans="1:17">
      <c r="A46" s="58">
        <v>44</v>
      </c>
      <c r="B46" s="58">
        <v>48</v>
      </c>
      <c r="C46" s="93">
        <f>(Input_population/2)*'Function Resolution'!H173</f>
        <v>3190.109447270243</v>
      </c>
      <c r="D46" s="93">
        <f>(Input_population/2)*'Function Resolution'!I173</f>
        <v>3859.7998275713185</v>
      </c>
      <c r="E46" s="93">
        <f>(Input_population/2)*'Function Resolution'!J173</f>
        <v>5179.3452512965523</v>
      </c>
      <c r="F46" s="93">
        <f>(Input_population/2)*'Function Resolution'!K173</f>
        <v>15958.761561883986</v>
      </c>
      <c r="G46" s="93">
        <f>(Input_population/2)*'Function Resolution'!L173</f>
        <v>21811.983911977906</v>
      </c>
      <c r="H46" s="93">
        <f>(Input_population/2)*'Function Resolution'!M173</f>
        <v>3753.1234794916845</v>
      </c>
      <c r="I46" s="93">
        <f>(Input_population/2)*'Function Resolution'!N173</f>
        <v>5831.5048183518711</v>
      </c>
      <c r="J46" s="93">
        <f>(Input_population/2)*'Function Resolution'!O173</f>
        <v>11327.275557002564</v>
      </c>
      <c r="K46" s="93">
        <f>(Input_population/2)*'Function Resolution'!P173</f>
        <v>15875.212952218517</v>
      </c>
      <c r="L46" s="93">
        <f>(Input_population/2)*'Function Resolution'!Q173</f>
        <v>13212.88319293536</v>
      </c>
      <c r="M46" s="93">
        <f t="shared" si="0"/>
        <v>6943.232926761928</v>
      </c>
      <c r="N46" s="93">
        <f t="shared" si="1"/>
        <v>9691.30464592319</v>
      </c>
      <c r="O46" s="93">
        <f t="shared" si="2"/>
        <v>16506.620808299114</v>
      </c>
      <c r="P46" s="93">
        <f t="shared" si="3"/>
        <v>31833.974514102505</v>
      </c>
      <c r="Q46" s="93">
        <f t="shared" si="4"/>
        <v>35024.867104913268</v>
      </c>
    </row>
    <row r="47" spans="1:17">
      <c r="A47" s="58">
        <v>45</v>
      </c>
      <c r="B47" s="58">
        <v>49</v>
      </c>
      <c r="C47" s="93">
        <f>(Input_population/2)*'Function Resolution'!H174</f>
        <v>3375.5864654974703</v>
      </c>
      <c r="D47" s="93">
        <f>(Input_population/2)*'Function Resolution'!I174</f>
        <v>4068.3209921631837</v>
      </c>
      <c r="E47" s="93">
        <f>(Input_population/2)*'Function Resolution'!J174</f>
        <v>5314.2538519739001</v>
      </c>
      <c r="F47" s="93">
        <f>(Input_population/2)*'Function Resolution'!K174</f>
        <v>15870.771072613077</v>
      </c>
      <c r="G47" s="93">
        <f>(Input_population/2)*'Function Resolution'!L174</f>
        <v>21371.067617752364</v>
      </c>
      <c r="H47" s="93">
        <f>(Input_population/2)*'Function Resolution'!M174</f>
        <v>3871.7125126470269</v>
      </c>
      <c r="I47" s="93">
        <f>(Input_population/2)*'Function Resolution'!N174</f>
        <v>5996.4443579625404</v>
      </c>
      <c r="J47" s="93">
        <f>(Input_population/2)*'Function Resolution'!O174</f>
        <v>11421.949422908208</v>
      </c>
      <c r="K47" s="93">
        <f>(Input_population/2)*'Function Resolution'!P174</f>
        <v>15642.30439911434</v>
      </c>
      <c r="L47" s="93">
        <f>(Input_population/2)*'Function Resolution'!Q174</f>
        <v>13067.589307367889</v>
      </c>
      <c r="M47" s="93">
        <f t="shared" si="0"/>
        <v>7247.2989781444976</v>
      </c>
      <c r="N47" s="93">
        <f t="shared" si="1"/>
        <v>10064.765350125725</v>
      </c>
      <c r="O47" s="93">
        <f t="shared" si="2"/>
        <v>16736.203274882108</v>
      </c>
      <c r="P47" s="93">
        <f t="shared" si="3"/>
        <v>31513.075471727418</v>
      </c>
      <c r="Q47" s="93">
        <f t="shared" si="4"/>
        <v>34438.656925120253</v>
      </c>
    </row>
    <row r="48" spans="1:17">
      <c r="A48" s="58">
        <v>46</v>
      </c>
      <c r="B48" s="58">
        <v>50</v>
      </c>
      <c r="C48" s="93">
        <f>(Input_population/2)*'Function Resolution'!H175</f>
        <v>3579.6953485332588</v>
      </c>
      <c r="D48" s="93">
        <f>(Input_population/2)*'Function Resolution'!I175</f>
        <v>4309.226877762907</v>
      </c>
      <c r="E48" s="93">
        <f>(Input_population/2)*'Function Resolution'!J175</f>
        <v>5470.9654534393003</v>
      </c>
      <c r="F48" s="93">
        <f>(Input_population/2)*'Function Resolution'!K175</f>
        <v>15743.819020904388</v>
      </c>
      <c r="G48" s="93">
        <f>(Input_population/2)*'Function Resolution'!L175</f>
        <v>20896.293299360146</v>
      </c>
      <c r="H48" s="93">
        <f>(Input_population/2)*'Function Resolution'!M175</f>
        <v>4012.1669362280036</v>
      </c>
      <c r="I48" s="93">
        <f>(Input_population/2)*'Function Resolution'!N175</f>
        <v>6202.8987935832083</v>
      </c>
      <c r="J48" s="93">
        <f>(Input_population/2)*'Function Resolution'!O175</f>
        <v>11523.325989409803</v>
      </c>
      <c r="K48" s="93">
        <f>(Input_population/2)*'Function Resolution'!P175</f>
        <v>15369.794402323207</v>
      </c>
      <c r="L48" s="93">
        <f>(Input_population/2)*'Function Resolution'!Q175</f>
        <v>12891.81387845578</v>
      </c>
      <c r="M48" s="93">
        <f t="shared" si="0"/>
        <v>7591.8622847612623</v>
      </c>
      <c r="N48" s="93">
        <f t="shared" si="1"/>
        <v>10512.125671346115</v>
      </c>
      <c r="O48" s="93">
        <f t="shared" si="2"/>
        <v>16994.291442849102</v>
      </c>
      <c r="P48" s="93">
        <f t="shared" si="3"/>
        <v>31113.613423227594</v>
      </c>
      <c r="Q48" s="93">
        <f t="shared" si="4"/>
        <v>33788.107177815924</v>
      </c>
    </row>
    <row r="49" spans="1:17">
      <c r="A49" s="58">
        <v>47</v>
      </c>
      <c r="B49" s="58">
        <v>51</v>
      </c>
      <c r="C49" s="93">
        <f>(Input_population/2)*'Function Resolution'!H176</f>
        <v>3803.8823488499311</v>
      </c>
      <c r="D49" s="93">
        <f>(Input_population/2)*'Function Resolution'!I176</f>
        <v>4585.0670292282311</v>
      </c>
      <c r="E49" s="93">
        <f>(Input_population/2)*'Function Resolution'!J176</f>
        <v>5649.2907899267675</v>
      </c>
      <c r="F49" s="93">
        <f>(Input_population/2)*'Function Resolution'!K176</f>
        <v>15575.868537663928</v>
      </c>
      <c r="G49" s="93">
        <f>(Input_population/2)*'Function Resolution'!L176</f>
        <v>20385.891294331137</v>
      </c>
      <c r="H49" s="93">
        <f>(Input_population/2)*'Function Resolution'!M176</f>
        <v>4176.7257512199039</v>
      </c>
      <c r="I49" s="93">
        <f>(Input_population/2)*'Function Resolution'!N176</f>
        <v>6453.0964659396441</v>
      </c>
      <c r="J49" s="93">
        <f>(Input_population/2)*'Function Resolution'!O176</f>
        <v>11629.877216908948</v>
      </c>
      <c r="K49" s="93">
        <f>(Input_population/2)*'Function Resolution'!P176</f>
        <v>15058.10198783488</v>
      </c>
      <c r="L49" s="93">
        <f>(Input_population/2)*'Function Resolution'!Q176</f>
        <v>12682.198578096617</v>
      </c>
      <c r="M49" s="93">
        <f t="shared" si="0"/>
        <v>7980.608100069835</v>
      </c>
      <c r="N49" s="93">
        <f t="shared" si="1"/>
        <v>11038.163495167875</v>
      </c>
      <c r="O49" s="93">
        <f t="shared" si="2"/>
        <v>17279.168006835716</v>
      </c>
      <c r="P49" s="93">
        <f t="shared" si="3"/>
        <v>30633.970525498808</v>
      </c>
      <c r="Q49" s="93">
        <f t="shared" si="4"/>
        <v>33068.08987242775</v>
      </c>
    </row>
    <row r="50" spans="1:17">
      <c r="A50" s="58">
        <v>48</v>
      </c>
      <c r="B50" s="58">
        <v>52</v>
      </c>
      <c r="C50" s="93">
        <f>(Input_population/2)*'Function Resolution'!H177</f>
        <v>4049.6149019665522</v>
      </c>
      <c r="D50" s="93">
        <f>(Input_population/2)*'Function Resolution'!I177</f>
        <v>4898.4881527674515</v>
      </c>
      <c r="E50" s="93">
        <f>(Input_population/2)*'Function Resolution'!J177</f>
        <v>5848.8388134835177</v>
      </c>
      <c r="F50" s="93">
        <f>(Input_population/2)*'Function Resolution'!K177</f>
        <v>15365.022805696279</v>
      </c>
      <c r="G50" s="93">
        <f>(Input_population/2)*'Function Resolution'!L177</f>
        <v>19838.035326086199</v>
      </c>
      <c r="H50" s="93">
        <f>(Input_population/2)*'Function Resolution'!M177</f>
        <v>4367.8855296401944</v>
      </c>
      <c r="I50" s="93">
        <f>(Input_population/2)*'Function Resolution'!N177</f>
        <v>6749.4861859652883</v>
      </c>
      <c r="J50" s="93">
        <f>(Input_population/2)*'Function Resolution'!O177</f>
        <v>11739.760448153082</v>
      </c>
      <c r="K50" s="93">
        <f>(Input_population/2)*'Function Resolution'!P177</f>
        <v>14707.740525244006</v>
      </c>
      <c r="L50" s="93">
        <f>(Input_population/2)*'Function Resolution'!Q177</f>
        <v>12435.127310997434</v>
      </c>
      <c r="M50" s="93">
        <f t="shared" si="0"/>
        <v>8417.5004316067461</v>
      </c>
      <c r="N50" s="93">
        <f t="shared" si="1"/>
        <v>11647.97433873274</v>
      </c>
      <c r="O50" s="93">
        <f t="shared" si="2"/>
        <v>17588.599261636598</v>
      </c>
      <c r="P50" s="93">
        <f t="shared" si="3"/>
        <v>30072.763330940285</v>
      </c>
      <c r="Q50" s="93">
        <f t="shared" si="4"/>
        <v>32273.162637083631</v>
      </c>
    </row>
    <row r="51" spans="1:17">
      <c r="A51" s="58">
        <v>49</v>
      </c>
      <c r="B51" s="58">
        <v>53</v>
      </c>
      <c r="C51" s="93">
        <f>(Input_population/2)*'Function Resolution'!H178</f>
        <v>4318.3497671490477</v>
      </c>
      <c r="D51" s="93">
        <f>(Input_population/2)*'Function Resolution'!I178</f>
        <v>5252.1355381335925</v>
      </c>
      <c r="E51" s="93">
        <f>(Input_population/2)*'Function Resolution'!J178</f>
        <v>6068.934766012615</v>
      </c>
      <c r="F51" s="93">
        <f>(Input_population/2)*'Function Resolution'!K178</f>
        <v>15109.613576450529</v>
      </c>
      <c r="G51" s="93">
        <f>(Input_population/2)*'Function Resolution'!L178</f>
        <v>19250.966352254218</v>
      </c>
      <c r="H51" s="93">
        <f>(Input_population/2)*'Function Resolution'!M178</f>
        <v>4588.4113271633205</v>
      </c>
      <c r="I51" s="93">
        <f>(Input_population/2)*'Function Resolution'!N178</f>
        <v>7094.6309193698889</v>
      </c>
      <c r="J51" s="93">
        <f>(Input_population/2)*'Function Resolution'!O178</f>
        <v>11850.762504164188</v>
      </c>
      <c r="K51" s="93">
        <f>(Input_population/2)*'Function Resolution'!P178</f>
        <v>14319.35759169487</v>
      </c>
      <c r="L51" s="93">
        <f>(Input_population/2)*'Function Resolution'!Q178</f>
        <v>12146.837657607737</v>
      </c>
      <c r="M51" s="93">
        <f t="shared" si="0"/>
        <v>8906.7610943123691</v>
      </c>
      <c r="N51" s="93">
        <f t="shared" si="1"/>
        <v>12346.766457503481</v>
      </c>
      <c r="O51" s="93">
        <f t="shared" si="2"/>
        <v>17919.697270176803</v>
      </c>
      <c r="P51" s="93">
        <f t="shared" si="3"/>
        <v>29428.971168145399</v>
      </c>
      <c r="Q51" s="93">
        <f t="shared" si="4"/>
        <v>31397.804009861953</v>
      </c>
    </row>
    <row r="52" spans="1:17">
      <c r="A52" s="58">
        <v>50</v>
      </c>
      <c r="B52" s="58">
        <v>54</v>
      </c>
      <c r="C52" s="93">
        <f>(Input_population/2)*'Function Resolution'!H179</f>
        <v>4611.4936380671961</v>
      </c>
      <c r="D52" s="93">
        <f>(Input_population/2)*'Function Resolution'!I179</f>
        <v>5648.5229011559813</v>
      </c>
      <c r="E52" s="93">
        <f>(Input_population/2)*'Function Resolution'!J179</f>
        <v>6308.5314276997842</v>
      </c>
      <c r="F52" s="93">
        <f>(Input_population/2)*'Function Resolution'!K179</f>
        <v>14808.309657142259</v>
      </c>
      <c r="G52" s="93">
        <f>(Input_population/2)*'Function Resolution'!L179</f>
        <v>18623.142375934774</v>
      </c>
      <c r="H52" s="93">
        <f>(Input_population/2)*'Function Resolution'!M179</f>
        <v>4841.3363117582367</v>
      </c>
      <c r="I52" s="93">
        <f>(Input_population/2)*'Function Resolution'!N179</f>
        <v>7491.0582881602822</v>
      </c>
      <c r="J52" s="93">
        <f>(Input_population/2)*'Function Resolution'!O179</f>
        <v>11960.240505541726</v>
      </c>
      <c r="K52" s="93">
        <f>(Input_population/2)*'Function Resolution'!P179</f>
        <v>13893.785812108272</v>
      </c>
      <c r="L52" s="93">
        <f>(Input_population/2)*'Function Resolution'!Q179</f>
        <v>11813.579082431484</v>
      </c>
      <c r="M52" s="93">
        <f t="shared" si="0"/>
        <v>9452.8299498254328</v>
      </c>
      <c r="N52" s="93">
        <f t="shared" si="1"/>
        <v>13139.581189316264</v>
      </c>
      <c r="O52" s="93">
        <f t="shared" si="2"/>
        <v>18268.771933241511</v>
      </c>
      <c r="P52" s="93">
        <f t="shared" si="3"/>
        <v>28702.095469250533</v>
      </c>
      <c r="Q52" s="93">
        <f t="shared" si="4"/>
        <v>30436.721458366257</v>
      </c>
    </row>
    <row r="53" spans="1:17">
      <c r="A53" s="58">
        <v>51</v>
      </c>
      <c r="B53" s="58">
        <v>55</v>
      </c>
      <c r="C53" s="93">
        <f>(Input_population/2)*'Function Resolution'!H180</f>
        <v>4930.3567903976009</v>
      </c>
      <c r="D53" s="93">
        <f>(Input_population/2)*'Function Resolution'!I180</f>
        <v>6089.8679099632645</v>
      </c>
      <c r="E53" s="93">
        <f>(Input_population/2)*'Function Resolution'!J180</f>
        <v>6566.1173073207947</v>
      </c>
      <c r="F53" s="93">
        <f>(Input_population/2)*'Function Resolution'!K180</f>
        <v>14460.243920238849</v>
      </c>
      <c r="G53" s="93">
        <f>(Input_population/2)*'Function Resolution'!L180</f>
        <v>17953.414072079489</v>
      </c>
      <c r="H53" s="93">
        <f>(Input_population/2)*'Function Resolution'!M180</f>
        <v>5129.9454523213208</v>
      </c>
      <c r="I53" s="93">
        <f>(Input_population/2)*'Function Resolution'!N180</f>
        <v>7941.0589356515502</v>
      </c>
      <c r="J53" s="93">
        <f>(Input_population/2)*'Function Resolution'!O180</f>
        <v>12065.063332050018</v>
      </c>
      <c r="K53" s="93">
        <f>(Input_population/2)*'Function Resolution'!P180</f>
        <v>13432.104175916165</v>
      </c>
      <c r="L53" s="93">
        <f>(Input_population/2)*'Function Resolution'!Q180</f>
        <v>11431.828104060947</v>
      </c>
      <c r="M53" s="93">
        <f t="shared" si="0"/>
        <v>10060.302242718921</v>
      </c>
      <c r="N53" s="93">
        <f t="shared" si="1"/>
        <v>14030.926845614815</v>
      </c>
      <c r="O53" s="93">
        <f t="shared" si="2"/>
        <v>18631.180639370814</v>
      </c>
      <c r="P53" s="93">
        <f t="shared" si="3"/>
        <v>27892.348096155016</v>
      </c>
      <c r="Q53" s="93">
        <f t="shared" si="4"/>
        <v>29385.242176140437</v>
      </c>
    </row>
    <row r="54" spans="1:17">
      <c r="A54" s="58">
        <v>52</v>
      </c>
      <c r="B54" s="58">
        <v>56</v>
      </c>
      <c r="C54" s="93">
        <f>(Input_population/2)*'Function Resolution'!H181</f>
        <v>5276.1013689121637</v>
      </c>
      <c r="D54" s="93">
        <f>(Input_population/2)*'Function Resolution'!I181</f>
        <v>6577.8934959186563</v>
      </c>
      <c r="E54" s="93">
        <f>(Input_population/2)*'Function Resolution'!J181</f>
        <v>6839.627509387079</v>
      </c>
      <c r="F54" s="93">
        <f>(Input_population/2)*'Function Resolution'!K181</f>
        <v>14065.154777634125</v>
      </c>
      <c r="G54" s="93">
        <f>(Input_population/2)*'Function Resolution'!L181</f>
        <v>17241.222848147976</v>
      </c>
      <c r="H54" s="93">
        <f>(Input_population/2)*'Function Resolution'!M181</f>
        <v>5457.7376600976522</v>
      </c>
      <c r="I54" s="93">
        <f>(Input_population/2)*'Function Resolution'!N181</f>
        <v>8446.4250443226538</v>
      </c>
      <c r="J54" s="93">
        <f>(Input_population/2)*'Function Resolution'!O181</f>
        <v>12161.559805870094</v>
      </c>
      <c r="K54" s="93">
        <f>(Input_population/2)*'Function Resolution'!P181</f>
        <v>12935.70885145307</v>
      </c>
      <c r="L54" s="93">
        <f>(Input_population/2)*'Function Resolution'!Q181</f>
        <v>10998.568638256529</v>
      </c>
      <c r="M54" s="93">
        <f t="shared" si="0"/>
        <v>10733.839029009816</v>
      </c>
      <c r="N54" s="93">
        <f t="shared" si="1"/>
        <v>15024.318540241311</v>
      </c>
      <c r="O54" s="93">
        <f t="shared" si="2"/>
        <v>19001.187315257172</v>
      </c>
      <c r="P54" s="93">
        <f t="shared" si="3"/>
        <v>27000.863629087195</v>
      </c>
      <c r="Q54" s="93">
        <f t="shared" si="4"/>
        <v>28239.791486404505</v>
      </c>
    </row>
    <row r="55" spans="1:17">
      <c r="A55" s="58">
        <v>53</v>
      </c>
      <c r="B55" s="58">
        <v>57</v>
      </c>
      <c r="C55" s="93">
        <f>(Input_population/2)*'Function Resolution'!H182</f>
        <v>5649.6872097342821</v>
      </c>
      <c r="D55" s="93">
        <f>(Input_population/2)*'Function Resolution'!I182</f>
        <v>7113.5993484173714</v>
      </c>
      <c r="E55" s="93">
        <f>(Input_population/2)*'Function Resolution'!J182</f>
        <v>7126.3650724858126</v>
      </c>
      <c r="F55" s="93">
        <f>(Input_population/2)*'Function Resolution'!K182</f>
        <v>13623.534755191296</v>
      </c>
      <c r="G55" s="93">
        <f>(Input_population/2)*'Function Resolution'!L182</f>
        <v>16486.813614171238</v>
      </c>
      <c r="H55" s="93">
        <f>(Input_population/2)*'Function Resolution'!M182</f>
        <v>5828.3601414981204</v>
      </c>
      <c r="I55" s="93">
        <f>(Input_population/2)*'Function Resolution'!N182</f>
        <v>9008.1248099480144</v>
      </c>
      <c r="J55" s="93">
        <f>(Input_population/2)*'Function Resolution'!O182</f>
        <v>12245.482391502099</v>
      </c>
      <c r="K55" s="93">
        <f>(Input_population/2)*'Function Resolution'!P182</f>
        <v>12406.391839288613</v>
      </c>
      <c r="L55" s="93">
        <f>(Input_population/2)*'Function Resolution'!Q182</f>
        <v>10511.640817763149</v>
      </c>
      <c r="M55" s="93">
        <f t="shared" si="0"/>
        <v>11478.047351232402</v>
      </c>
      <c r="N55" s="93">
        <f t="shared" si="1"/>
        <v>16121.724158365385</v>
      </c>
      <c r="O55" s="93">
        <f t="shared" si="2"/>
        <v>19371.847463987913</v>
      </c>
      <c r="P55" s="93">
        <f t="shared" si="3"/>
        <v>26029.926594479912</v>
      </c>
      <c r="Q55" s="93">
        <f t="shared" si="4"/>
        <v>26998.454431934388</v>
      </c>
    </row>
    <row r="56" spans="1:17">
      <c r="A56" s="58">
        <v>54</v>
      </c>
      <c r="B56" s="58">
        <v>58</v>
      </c>
      <c r="C56" s="93">
        <f>(Input_population/2)*'Function Resolution'!H183</f>
        <v>6051.8195275750923</v>
      </c>
      <c r="D56" s="93">
        <f>(Input_population/2)*'Function Resolution'!I183</f>
        <v>7697.0137204403727</v>
      </c>
      <c r="E56" s="93">
        <f>(Input_population/2)*'Function Resolution'!J183</f>
        <v>7422.9423663801763</v>
      </c>
      <c r="F56" s="93">
        <f>(Input_population/2)*'Function Resolution'!K183</f>
        <v>13136.775057301331</v>
      </c>
      <c r="G56" s="93">
        <f>(Input_population/2)*'Function Resolution'!L183</f>
        <v>15691.449328303028</v>
      </c>
      <c r="H56" s="93">
        <f>(Input_population/2)*'Function Resolution'!M183</f>
        <v>6245.5088086616324</v>
      </c>
      <c r="I56" s="93">
        <f>(Input_population/2)*'Function Resolution'!N183</f>
        <v>9625.9154047027805</v>
      </c>
      <c r="J56" s="93">
        <f>(Input_population/2)*'Function Resolution'!O183</f>
        <v>12311.998292664519</v>
      </c>
      <c r="K56" s="93">
        <f>(Input_population/2)*'Function Resolution'!P183</f>
        <v>11846.4248160959</v>
      </c>
      <c r="L56" s="93">
        <f>(Input_population/2)*'Function Resolution'!Q183</f>
        <v>9970.1526778751668</v>
      </c>
      <c r="M56" s="93">
        <f t="shared" si="0"/>
        <v>12297.328336236726</v>
      </c>
      <c r="N56" s="93">
        <f t="shared" si="1"/>
        <v>17322.929125143153</v>
      </c>
      <c r="O56" s="93">
        <f t="shared" si="2"/>
        <v>19734.940659044696</v>
      </c>
      <c r="P56" s="93">
        <f t="shared" si="3"/>
        <v>24983.199873397229</v>
      </c>
      <c r="Q56" s="93">
        <f t="shared" si="4"/>
        <v>25661.602006178196</v>
      </c>
    </row>
    <row r="57" spans="1:17">
      <c r="A57" s="58">
        <v>55</v>
      </c>
      <c r="B57" s="58">
        <v>59</v>
      </c>
      <c r="C57" s="93">
        <f>(Input_population/2)*'Function Resolution'!H184</f>
        <v>6482.9041526635838</v>
      </c>
      <c r="D57" s="93">
        <f>(Input_population/2)*'Function Resolution'!I184</f>
        <v>8326.9424138047325</v>
      </c>
      <c r="E57" s="93">
        <f>(Input_population/2)*'Function Resolution'!J184</f>
        <v>7725.2531654275199</v>
      </c>
      <c r="F57" s="93">
        <f>(Input_population/2)*'Function Resolution'!K184</f>
        <v>12607.291350148616</v>
      </c>
      <c r="G57" s="93">
        <f>(Input_population/2)*'Function Resolution'!L184</f>
        <v>14857.608917955542</v>
      </c>
      <c r="H57" s="93">
        <f>(Input_population/2)*'Function Resolution'!M184</f>
        <v>6712.789965351998</v>
      </c>
      <c r="I57" s="93">
        <f>(Input_population/2)*'Function Resolution'!N184</f>
        <v>10297.907755834322</v>
      </c>
      <c r="J57" s="93">
        <f>(Input_population/2)*'Function Resolution'!O184</f>
        <v>12355.722868223831</v>
      </c>
      <c r="K57" s="93">
        <f>(Input_population/2)*'Function Resolution'!P184</f>
        <v>11258.644066981331</v>
      </c>
      <c r="L57" s="93">
        <f>(Input_population/2)*'Function Resolution'!Q184</f>
        <v>9374.9353436085203</v>
      </c>
      <c r="M57" s="93">
        <f t="shared" si="0"/>
        <v>13195.694118015581</v>
      </c>
      <c r="N57" s="93">
        <f t="shared" si="1"/>
        <v>18624.850169639052</v>
      </c>
      <c r="O57" s="93">
        <f t="shared" si="2"/>
        <v>20080.97603365135</v>
      </c>
      <c r="P57" s="93">
        <f t="shared" si="3"/>
        <v>23865.935417129949</v>
      </c>
      <c r="Q57" s="93">
        <f t="shared" si="4"/>
        <v>24232.544261564064</v>
      </c>
    </row>
    <row r="58" spans="1:17">
      <c r="A58" s="58">
        <v>56</v>
      </c>
      <c r="B58" s="58">
        <v>60</v>
      </c>
      <c r="C58" s="93">
        <f>(Input_population/2)*'Function Resolution'!H185</f>
        <v>6943.0169571082815</v>
      </c>
      <c r="D58" s="93">
        <f>(Input_population/2)*'Function Resolution'!I185</f>
        <v>9000.7386430867828</v>
      </c>
      <c r="E58" s="93">
        <f>(Input_population/2)*'Function Resolution'!J185</f>
        <v>8028.485708908378</v>
      </c>
      <c r="F58" s="93">
        <f>(Input_population/2)*'Function Resolution'!K185</f>
        <v>12038.613219437266</v>
      </c>
      <c r="G58" s="93">
        <f>(Input_population/2)*'Function Resolution'!L185</f>
        <v>13989.145471459286</v>
      </c>
      <c r="H58" s="93">
        <f>(Input_population/2)*'Function Resolution'!M185</f>
        <v>7233.5418024821547</v>
      </c>
      <c r="I58" s="93">
        <f>(Input_population/2)*'Function Resolution'!N185</f>
        <v>11020.111662344094</v>
      </c>
      <c r="J58" s="93">
        <f>(Input_population/2)*'Function Resolution'!O185</f>
        <v>12370.812458590668</v>
      </c>
      <c r="K58" s="93">
        <f>(Input_population/2)*'Function Resolution'!P185</f>
        <v>10646.53031865547</v>
      </c>
      <c r="L58" s="93">
        <f>(Input_population/2)*'Function Resolution'!Q185</f>
        <v>8729.0037579276141</v>
      </c>
      <c r="M58" s="93">
        <f t="shared" si="0"/>
        <v>14176.558759590436</v>
      </c>
      <c r="N58" s="93">
        <f t="shared" si="1"/>
        <v>20020.850305430875</v>
      </c>
      <c r="O58" s="93">
        <f t="shared" si="2"/>
        <v>20399.298167499044</v>
      </c>
      <c r="P58" s="93">
        <f t="shared" si="3"/>
        <v>22685.143538092736</v>
      </c>
      <c r="Q58" s="93">
        <f t="shared" si="4"/>
        <v>22718.149229386901</v>
      </c>
    </row>
    <row r="59" spans="1:17">
      <c r="A59" s="58">
        <v>57</v>
      </c>
      <c r="B59" s="58">
        <v>61</v>
      </c>
      <c r="C59" s="93">
        <f>(Input_population/2)*'Function Resolution'!H186</f>
        <v>7431.8942882868496</v>
      </c>
      <c r="D59" s="93">
        <f>(Input_population/2)*'Function Resolution'!I186</f>
        <v>9714.1229361129008</v>
      </c>
      <c r="E59" s="93">
        <f>(Input_population/2)*'Function Resolution'!J186</f>
        <v>8327.1849011620325</v>
      </c>
      <c r="F59" s="93">
        <f>(Input_population/2)*'Function Resolution'!K186</f>
        <v>11435.418869652534</v>
      </c>
      <c r="G59" s="93">
        <f>(Input_population/2)*'Function Resolution'!L186</f>
        <v>13091.379004785686</v>
      </c>
      <c r="H59" s="93">
        <f>(Input_population/2)*'Function Resolution'!M186</f>
        <v>7810.6200886703436</v>
      </c>
      <c r="I59" s="93">
        <f>(Input_population/2)*'Function Resolution'!N186</f>
        <v>11786.008545342629</v>
      </c>
      <c r="J59" s="93">
        <f>(Input_population/2)*'Function Resolution'!O186</f>
        <v>12351.133695593073</v>
      </c>
      <c r="K59" s="93">
        <f>(Input_population/2)*'Function Resolution'!P186</f>
        <v>10014.274480963859</v>
      </c>
      <c r="L59" s="93">
        <f>(Input_population/2)*'Function Resolution'!Q186</f>
        <v>8037.9631894300928</v>
      </c>
      <c r="M59" s="93">
        <f t="shared" si="0"/>
        <v>15242.514376957193</v>
      </c>
      <c r="N59" s="93">
        <f t="shared" si="1"/>
        <v>21500.13148145553</v>
      </c>
      <c r="O59" s="93">
        <f t="shared" si="2"/>
        <v>20678.318596755103</v>
      </c>
      <c r="P59" s="93">
        <f t="shared" si="3"/>
        <v>21449.693350616391</v>
      </c>
      <c r="Q59" s="93">
        <f t="shared" si="4"/>
        <v>21129.34219421578</v>
      </c>
    </row>
    <row r="60" spans="1:17">
      <c r="A60" s="58">
        <v>58</v>
      </c>
      <c r="B60" s="58">
        <v>62</v>
      </c>
      <c r="C60" s="93">
        <f>(Input_population/2)*'Function Resolution'!H187</f>
        <v>7948.950287427384</v>
      </c>
      <c r="D60" s="93">
        <f>(Input_population/2)*'Function Resolution'!I187</f>
        <v>10461.08449432258</v>
      </c>
      <c r="E60" s="93">
        <f>(Input_population/2)*'Function Resolution'!J187</f>
        <v>8615.3675417038157</v>
      </c>
      <c r="F60" s="93">
        <f>(Input_population/2)*'Function Resolution'!K187</f>
        <v>10803.498603039903</v>
      </c>
      <c r="G60" s="93">
        <f>(Input_population/2)*'Function Resolution'!L187</f>
        <v>12171.099073506308</v>
      </c>
      <c r="H60" s="93">
        <f>(Input_population/2)*'Function Resolution'!M187</f>
        <v>8446.1610090638878</v>
      </c>
      <c r="I60" s="93">
        <f>(Input_population/2)*'Function Resolution'!N187</f>
        <v>12586.218700883073</v>
      </c>
      <c r="J60" s="93">
        <f>(Input_population/2)*'Function Resolution'!O187</f>
        <v>12290.522430489826</v>
      </c>
      <c r="K60" s="93">
        <f>(Input_population/2)*'Function Resolution'!P187</f>
        <v>9366.8169498537791</v>
      </c>
      <c r="L60" s="93">
        <f>(Input_population/2)*'Function Resolution'!Q187</f>
        <v>7310.2809097094341</v>
      </c>
      <c r="M60" s="93">
        <f t="shared" si="0"/>
        <v>16395.111296491272</v>
      </c>
      <c r="N60" s="93">
        <f t="shared" si="1"/>
        <v>23047.303195205655</v>
      </c>
      <c r="O60" s="93">
        <f t="shared" si="2"/>
        <v>20905.88997219364</v>
      </c>
      <c r="P60" s="93">
        <f t="shared" si="3"/>
        <v>20170.315552893684</v>
      </c>
      <c r="Q60" s="93">
        <f t="shared" si="4"/>
        <v>19481.379983215742</v>
      </c>
    </row>
    <row r="61" spans="1:17">
      <c r="A61" s="58">
        <v>59</v>
      </c>
      <c r="B61" s="58">
        <v>63</v>
      </c>
      <c r="C61" s="93">
        <f>(Input_population/2)*'Function Resolution'!H188</f>
        <v>8493.3247452815631</v>
      </c>
      <c r="D61" s="93">
        <f>(Input_population/2)*'Function Resolution'!I188</f>
        <v>11233.892734729869</v>
      </c>
      <c r="E61" s="93">
        <f>(Input_population/2)*'Function Resolution'!J188</f>
        <v>8886.6883252504686</v>
      </c>
      <c r="F61" s="93">
        <f>(Input_population/2)*'Function Resolution'!K188</f>
        <v>10149.636071141562</v>
      </c>
      <c r="G61" s="93">
        <f>(Input_population/2)*'Function Resolution'!L188</f>
        <v>11236.45812359654</v>
      </c>
      <c r="H61" s="93">
        <f>(Input_population/2)*'Function Resolution'!M188</f>
        <v>9141.3446899855171</v>
      </c>
      <c r="I61" s="93">
        <f>(Input_population/2)*'Function Resolution'!N188</f>
        <v>13408.344955272609</v>
      </c>
      <c r="J61" s="93">
        <f>(Input_population/2)*'Function Resolution'!O188</f>
        <v>12183.135802319784</v>
      </c>
      <c r="K61" s="93">
        <f>(Input_population/2)*'Function Resolution'!P188</f>
        <v>8709.8448829718109</v>
      </c>
      <c r="L61" s="93">
        <f>(Input_population/2)*'Function Resolution'!Q188</f>
        <v>6557.3296694502833</v>
      </c>
      <c r="M61" s="93">
        <f t="shared" si="0"/>
        <v>17634.669435267082</v>
      </c>
      <c r="N61" s="93">
        <f t="shared" si="1"/>
        <v>24642.237690002476</v>
      </c>
      <c r="O61" s="93">
        <f t="shared" si="2"/>
        <v>21069.824127570253</v>
      </c>
      <c r="P61" s="93">
        <f t="shared" si="3"/>
        <v>18859.480954113373</v>
      </c>
      <c r="Q61" s="93">
        <f t="shared" si="4"/>
        <v>17793.787793046824</v>
      </c>
    </row>
    <row r="62" spans="1:17">
      <c r="A62" s="58">
        <v>60</v>
      </c>
      <c r="B62" s="58">
        <v>64</v>
      </c>
      <c r="C62" s="93">
        <f>(Input_population/2)*'Function Resolution'!H189</f>
        <v>9063.9617687199279</v>
      </c>
      <c r="D62" s="93">
        <f>(Input_population/2)*'Function Resolution'!I189</f>
        <v>12023.238953958919</v>
      </c>
      <c r="E62" s="93">
        <f>(Input_population/2)*'Function Resolution'!J189</f>
        <v>9134.6471375457604</v>
      </c>
      <c r="F62" s="93">
        <f>(Input_population/2)*'Function Resolution'!K189</f>
        <v>9481.4051359720834</v>
      </c>
      <c r="G62" s="93">
        <f>(Input_population/2)*'Function Resolution'!L189</f>
        <v>10296.74700380331</v>
      </c>
      <c r="H62" s="93">
        <f>(Input_population/2)*'Function Resolution'!M189</f>
        <v>9896.1935012095055</v>
      </c>
      <c r="I62" s="93">
        <f>(Input_population/2)*'Function Resolution'!N189</f>
        <v>14237.07738449466</v>
      </c>
      <c r="J62" s="93">
        <f>(Input_population/2)*'Function Resolution'!O189</f>
        <v>12023.884748913888</v>
      </c>
      <c r="K62" s="93">
        <f>(Input_population/2)*'Function Resolution'!P189</f>
        <v>8049.7300674845919</v>
      </c>
      <c r="L62" s="93">
        <f>(Input_population/2)*'Function Resolution'!Q189</f>
        <v>5793.1142978973594</v>
      </c>
      <c r="M62" s="93">
        <f t="shared" si="0"/>
        <v>18960.155269929433</v>
      </c>
      <c r="N62" s="93">
        <f t="shared" si="1"/>
        <v>26260.31633845358</v>
      </c>
      <c r="O62" s="93">
        <f t="shared" si="2"/>
        <v>21158.531886459648</v>
      </c>
      <c r="P62" s="93">
        <f t="shared" si="3"/>
        <v>17531.135203456673</v>
      </c>
      <c r="Q62" s="93">
        <f t="shared" si="4"/>
        <v>16089.861301700668</v>
      </c>
    </row>
    <row r="63" spans="1:17">
      <c r="A63" s="58">
        <v>61</v>
      </c>
      <c r="B63" s="58">
        <v>65</v>
      </c>
      <c r="C63" s="93">
        <f>(Input_population/2)*'Function Resolution'!H190</f>
        <v>9659.7155129959738</v>
      </c>
      <c r="D63" s="93">
        <f>(Input_population/2)*'Function Resolution'!I190</f>
        <v>12818.513377664995</v>
      </c>
      <c r="E63" s="93">
        <f>(Input_population/2)*'Function Resolution'!J190</f>
        <v>9352.8212785729265</v>
      </c>
      <c r="F63" s="93">
        <f>(Input_population/2)*'Function Resolution'!K190</f>
        <v>8806.8913502779214</v>
      </c>
      <c r="G63" s="93">
        <f>(Input_population/2)*'Function Resolution'!L190</f>
        <v>9362.0584804881801</v>
      </c>
      <c r="H63" s="93">
        <f>(Input_population/2)*'Function Resolution'!M190</f>
        <v>10709.446245866935</v>
      </c>
      <c r="I63" s="93">
        <f>(Input_population/2)*'Function Resolution'!N190</f>
        <v>15054.625863936217</v>
      </c>
      <c r="J63" s="93">
        <f>(Input_population/2)*'Function Resolution'!O190</f>
        <v>11808.912533413302</v>
      </c>
      <c r="K63" s="93">
        <f>(Input_population/2)*'Function Resolution'!P190</f>
        <v>7393.3915907039682</v>
      </c>
      <c r="L63" s="93">
        <f>(Input_population/2)*'Function Resolution'!Q190</f>
        <v>5033.6237660795769</v>
      </c>
      <c r="M63" s="93">
        <f t="shared" si="0"/>
        <v>20369.161758862909</v>
      </c>
      <c r="N63" s="93">
        <f t="shared" si="1"/>
        <v>27873.13924160121</v>
      </c>
      <c r="O63" s="93">
        <f t="shared" si="2"/>
        <v>21161.733811986229</v>
      </c>
      <c r="P63" s="93">
        <f t="shared" si="3"/>
        <v>16200.28294098189</v>
      </c>
      <c r="Q63" s="93">
        <f t="shared" si="4"/>
        <v>14395.682246567758</v>
      </c>
    </row>
    <row r="64" spans="1:17">
      <c r="A64" s="58">
        <v>62</v>
      </c>
      <c r="B64" s="58">
        <v>66</v>
      </c>
      <c r="C64" s="93">
        <f>(Input_population/2)*'Function Resolution'!H191</f>
        <v>10279.475405955915</v>
      </c>
      <c r="D64" s="93">
        <f>(Input_population/2)*'Function Resolution'!I191</f>
        <v>13608.204142281875</v>
      </c>
      <c r="E64" s="93">
        <f>(Input_population/2)*'Function Resolution'!J191</f>
        <v>9535.1013263976165</v>
      </c>
      <c r="F64" s="93">
        <f>(Input_population/2)*'Function Resolution'!K191</f>
        <v>8134.3585733911896</v>
      </c>
      <c r="G64" s="93">
        <f>(Input_population/2)*'Function Resolution'!L191</f>
        <v>8442.8605519734065</v>
      </c>
      <c r="H64" s="93">
        <f>(Input_population/2)*'Function Resolution'!M191</f>
        <v>11578.548544771866</v>
      </c>
      <c r="I64" s="93">
        <f>(Input_population/2)*'Function Resolution'!N191</f>
        <v>15841.503275404744</v>
      </c>
      <c r="J64" s="93">
        <f>(Input_population/2)*'Function Resolution'!O191</f>
        <v>11536.061836139679</v>
      </c>
      <c r="K64" s="93">
        <f>(Input_population/2)*'Function Resolution'!P191</f>
        <v>6748.0744444290867</v>
      </c>
      <c r="L64" s="93">
        <f>(Input_population/2)*'Function Resolution'!Q191</f>
        <v>4295.8118992546206</v>
      </c>
      <c r="M64" s="93">
        <f t="shared" si="0"/>
        <v>21858.02395072778</v>
      </c>
      <c r="N64" s="93">
        <f t="shared" si="1"/>
        <v>29449.707417686619</v>
      </c>
      <c r="O64" s="93">
        <f t="shared" si="2"/>
        <v>21071.163162537297</v>
      </c>
      <c r="P64" s="93">
        <f t="shared" si="3"/>
        <v>14882.433017820276</v>
      </c>
      <c r="Q64" s="93">
        <f t="shared" si="4"/>
        <v>12738.672451228027</v>
      </c>
    </row>
    <row r="65" spans="1:17">
      <c r="A65" s="58">
        <v>63</v>
      </c>
      <c r="B65" s="58">
        <v>67</v>
      </c>
      <c r="C65" s="93">
        <f>(Input_population/2)*'Function Resolution'!H192</f>
        <v>10922.300600290988</v>
      </c>
      <c r="D65" s="93">
        <f>(Input_population/2)*'Function Resolution'!I192</f>
        <v>14380.385374459514</v>
      </c>
      <c r="E65" s="93">
        <f>(Input_population/2)*'Function Resolution'!J192</f>
        <v>9675.9078570920356</v>
      </c>
      <c r="F65" s="93">
        <f>(Input_population/2)*'Function Resolution'!K192</f>
        <v>7471.8905699080296</v>
      </c>
      <c r="G65" s="93">
        <f>(Input_population/2)*'Function Resolution'!L192</f>
        <v>7549.5155982494316</v>
      </c>
      <c r="H65" s="93">
        <f>(Input_population/2)*'Function Resolution'!M192</f>
        <v>12499.787748662613</v>
      </c>
      <c r="I65" s="93">
        <f>(Input_population/2)*'Function Resolution'!N192</f>
        <v>16577.614628661879</v>
      </c>
      <c r="J65" s="93">
        <f>(Input_population/2)*'Function Resolution'!O192</f>
        <v>11205.256023338534</v>
      </c>
      <c r="K65" s="93">
        <f>(Input_population/2)*'Function Resolution'!P192</f>
        <v>6121.0482785594368</v>
      </c>
      <c r="L65" s="93">
        <f>(Input_population/2)*'Function Resolution'!Q192</f>
        <v>3596.2933207775422</v>
      </c>
      <c r="M65" s="93">
        <f t="shared" si="0"/>
        <v>23422.088348953599</v>
      </c>
      <c r="N65" s="93">
        <f t="shared" si="1"/>
        <v>30958.000003121393</v>
      </c>
      <c r="O65" s="93">
        <f t="shared" si="2"/>
        <v>20881.163880430569</v>
      </c>
      <c r="P65" s="93">
        <f t="shared" si="3"/>
        <v>13592.938848467467</v>
      </c>
      <c r="Q65" s="93">
        <f t="shared" si="4"/>
        <v>11145.808919026975</v>
      </c>
    </row>
    <row r="66" spans="1:17">
      <c r="A66" s="58">
        <v>64</v>
      </c>
      <c r="B66" s="58">
        <v>68</v>
      </c>
      <c r="C66" s="93">
        <f>(Input_population/2)*'Function Resolution'!H193</f>
        <v>11587.552595176097</v>
      </c>
      <c r="D66" s="93">
        <f>(Input_population/2)*'Function Resolution'!I193</f>
        <v>15123.245595451534</v>
      </c>
      <c r="E66" s="93">
        <f>(Input_population/2)*'Function Resolution'!J193</f>
        <v>9770.3688745450272</v>
      </c>
      <c r="F66" s="93">
        <f>(Input_population/2)*'Function Resolution'!K193</f>
        <v>6827.0422852419661</v>
      </c>
      <c r="G66" s="93">
        <f>(Input_population/2)*'Function Resolution'!L193</f>
        <v>6691.7906495853722</v>
      </c>
      <c r="H66" s="93">
        <f>(Input_population/2)*'Function Resolution'!M193</f>
        <v>13468.577498250084</v>
      </c>
      <c r="I66" s="93">
        <f>(Input_population/2)*'Function Resolution'!N193</f>
        <v>17243.52980199151</v>
      </c>
      <c r="J66" s="93">
        <f>(Input_population/2)*'Function Resolution'!O193</f>
        <v>10818.717970680418</v>
      </c>
      <c r="K66" s="93">
        <f>(Input_population/2)*'Function Resolution'!P193</f>
        <v>5519.2482167434491</v>
      </c>
      <c r="L66" s="93">
        <f>(Input_population/2)*'Function Resolution'!Q193</f>
        <v>2949.9265123345403</v>
      </c>
      <c r="M66" s="93">
        <f t="shared" si="0"/>
        <v>25056.130093426182</v>
      </c>
      <c r="N66" s="93">
        <f t="shared" si="1"/>
        <v>32366.775397443045</v>
      </c>
      <c r="O66" s="93">
        <f t="shared" si="2"/>
        <v>20589.086845225444</v>
      </c>
      <c r="P66" s="93">
        <f t="shared" si="3"/>
        <v>12346.290501985415</v>
      </c>
      <c r="Q66" s="93">
        <f t="shared" si="4"/>
        <v>9641.7171619199125</v>
      </c>
    </row>
    <row r="67" spans="1:17">
      <c r="A67" s="58">
        <v>65</v>
      </c>
      <c r="B67" s="58">
        <v>69</v>
      </c>
      <c r="C67" s="93">
        <f>(Input_population/2)*'Function Resolution'!H194</f>
        <v>12275.016344625315</v>
      </c>
      <c r="D67" s="93">
        <f>(Input_population/2)*'Function Resolution'!I194</f>
        <v>15825.598819909572</v>
      </c>
      <c r="E67" s="93">
        <f>(Input_population/2)*'Function Resolution'!J194</f>
        <v>9814.4442429971023</v>
      </c>
      <c r="F67" s="93">
        <f>(Input_population/2)*'Function Resolution'!K194</f>
        <v>6206.5345262047867</v>
      </c>
      <c r="G67" s="93">
        <f>(Input_population/2)*'Function Resolution'!L194</f>
        <v>5878.4060662632228</v>
      </c>
      <c r="H67" s="93">
        <f>(Input_population/2)*'Function Resolution'!M194</f>
        <v>14479.867489573089</v>
      </c>
      <c r="I67" s="93">
        <f>(Input_population/2)*'Function Resolution'!N194</f>
        <v>17821.753586463958</v>
      </c>
      <c r="J67" s="93">
        <f>(Input_population/2)*'Function Resolution'!O194</f>
        <v>10380.968248282541</v>
      </c>
      <c r="K67" s="93">
        <f>(Input_population/2)*'Function Resolution'!P194</f>
        <v>4948.8974685712528</v>
      </c>
      <c r="L67" s="93">
        <f>(Input_population/2)*'Function Resolution'!Q194</f>
        <v>2368.5132071091625</v>
      </c>
      <c r="M67" s="93">
        <f t="shared" si="0"/>
        <v>26754.883834198405</v>
      </c>
      <c r="N67" s="93">
        <f t="shared" si="1"/>
        <v>33647.352406373531</v>
      </c>
      <c r="O67" s="93">
        <f t="shared" si="2"/>
        <v>20195.412491279643</v>
      </c>
      <c r="P67" s="93">
        <f t="shared" si="3"/>
        <v>11155.43199477604</v>
      </c>
      <c r="Q67" s="93">
        <f t="shared" si="4"/>
        <v>8246.9192733723849</v>
      </c>
    </row>
    <row r="68" spans="1:17">
      <c r="A68" s="58">
        <v>66</v>
      </c>
      <c r="B68" s="58">
        <v>70</v>
      </c>
      <c r="C68" s="93">
        <f>(Input_population/2)*'Function Resolution'!H195</f>
        <v>12985.003369845197</v>
      </c>
      <c r="D68" s="93">
        <f>(Input_population/2)*'Function Resolution'!I195</f>
        <v>16477.320936509514</v>
      </c>
      <c r="E68" s="93">
        <f>(Input_population/2)*'Function Resolution'!J195</f>
        <v>9804.9923151863532</v>
      </c>
      <c r="F68" s="93">
        <f>(Input_population/2)*'Function Resolution'!K195</f>
        <v>5616.019141659197</v>
      </c>
      <c r="G68" s="93">
        <f>(Input_population/2)*'Function Resolution'!L195</f>
        <v>5116.6642367997356</v>
      </c>
      <c r="H68" s="93">
        <f>(Input_population/2)*'Function Resolution'!M195</f>
        <v>15528.627336068557</v>
      </c>
      <c r="I68" s="93">
        <f>(Input_population/2)*'Function Resolution'!N195</f>
        <v>18297.781588358277</v>
      </c>
      <c r="J68" s="93">
        <f>(Input_population/2)*'Function Resolution'!O195</f>
        <v>9898.5826136904998</v>
      </c>
      <c r="K68" s="93">
        <f>(Input_population/2)*'Function Resolution'!P195</f>
        <v>4415.1630530254506</v>
      </c>
      <c r="L68" s="93">
        <f>(Input_population/2)*'Function Resolution'!Q195</f>
        <v>1859.8454088572205</v>
      </c>
      <c r="M68" s="93">
        <f t="shared" ref="M68:M98" si="5">C68+H68</f>
        <v>28513.630705913754</v>
      </c>
      <c r="N68" s="93">
        <f t="shared" ref="N68:N98" si="6">D68+I68</f>
        <v>34775.102524867791</v>
      </c>
      <c r="O68" s="93">
        <f t="shared" ref="O68:O98" si="7">E68+J68</f>
        <v>19703.574928876853</v>
      </c>
      <c r="P68" s="93">
        <f t="shared" ref="P68:P98" si="8">F68+K68</f>
        <v>10031.182194684647</v>
      </c>
      <c r="Q68" s="93">
        <f t="shared" ref="Q68:Q98" si="9">G68+L68</f>
        <v>6976.5096456569563</v>
      </c>
    </row>
    <row r="69" spans="1:17">
      <c r="A69" s="58">
        <v>67</v>
      </c>
      <c r="B69" s="58">
        <v>71</v>
      </c>
      <c r="C69" s="93">
        <f>(Input_population/2)*'Function Resolution'!H196</f>
        <v>13718.434537901869</v>
      </c>
      <c r="D69" s="93">
        <f>(Input_population/2)*'Function Resolution'!I196</f>
        <v>17069.662977882916</v>
      </c>
      <c r="E69" s="93">
        <f>(Input_population/2)*'Function Resolution'!J196</f>
        <v>9739.783389092845</v>
      </c>
      <c r="F69" s="93">
        <f>(Input_population/2)*'Function Resolution'!K196</f>
        <v>5059.9310947370095</v>
      </c>
      <c r="G69" s="93">
        <f>(Input_population/2)*'Function Resolution'!L196</f>
        <v>4412.1880003853576</v>
      </c>
      <c r="H69" s="93">
        <f>(Input_population/2)*'Function Resolution'!M196</f>
        <v>16610.339680341262</v>
      </c>
      <c r="I69" s="93">
        <f>(Input_population/2)*'Function Resolution'!N196</f>
        <v>18660.759325280418</v>
      </c>
      <c r="J69" s="93">
        <f>(Input_population/2)*'Function Resolution'!O196</f>
        <v>9379.7370318589619</v>
      </c>
      <c r="K69" s="93">
        <f>(Input_population/2)*'Function Resolution'!P196</f>
        <v>3921.8957506481802</v>
      </c>
      <c r="L69" s="93">
        <f>(Input_population/2)*'Function Resolution'!Q196</f>
        <v>1427.2682118711916</v>
      </c>
      <c r="M69" s="93">
        <f t="shared" si="5"/>
        <v>30328.774218243132</v>
      </c>
      <c r="N69" s="93">
        <f t="shared" si="6"/>
        <v>35730.42230316333</v>
      </c>
      <c r="O69" s="93">
        <f t="shared" si="7"/>
        <v>19119.520420951805</v>
      </c>
      <c r="P69" s="93">
        <f t="shared" si="8"/>
        <v>8981.8268453851888</v>
      </c>
      <c r="Q69" s="93">
        <f t="shared" si="9"/>
        <v>5839.4562122565494</v>
      </c>
    </row>
    <row r="70" spans="1:17">
      <c r="A70" s="58">
        <v>68</v>
      </c>
      <c r="B70" s="58">
        <v>72</v>
      </c>
      <c r="C70" s="93">
        <f>(Input_population/2)*'Function Resolution'!H197</f>
        <v>14476.904139269505</v>
      </c>
      <c r="D70" s="93">
        <f>(Input_population/2)*'Function Resolution'!I197</f>
        <v>17595.408355085692</v>
      </c>
      <c r="E70" s="93">
        <f>(Input_population/2)*'Function Resolution'!J197</f>
        <v>9617.4727212312664</v>
      </c>
      <c r="F70" s="93">
        <f>(Input_population/2)*'Function Resolution'!K197</f>
        <v>4541.4315490153085</v>
      </c>
      <c r="G70" s="93">
        <f>(Input_population/2)*'Function Resolution'!L197</f>
        <v>3768.7832353982271</v>
      </c>
      <c r="H70" s="93">
        <f>(Input_population/2)*'Function Resolution'!M197</f>
        <v>17721.442619748719</v>
      </c>
      <c r="I70" s="93">
        <f>(Input_population/2)*'Function Resolution'!N197</f>
        <v>18903.639821674089</v>
      </c>
      <c r="J70" s="93">
        <f>(Input_population/2)*'Function Resolution'!O197</f>
        <v>8833.6115733246515</v>
      </c>
      <c r="K70" s="93">
        <f>(Input_population/2)*'Function Resolution'!P197</f>
        <v>3471.4917806555709</v>
      </c>
      <c r="L70" s="93">
        <f>(Input_population/2)*'Function Resolution'!Q197</f>
        <v>1069.8142045969735</v>
      </c>
      <c r="M70" s="93">
        <f t="shared" si="5"/>
        <v>32198.346759018226</v>
      </c>
      <c r="N70" s="93">
        <f t="shared" si="6"/>
        <v>36499.048176759781</v>
      </c>
      <c r="O70" s="93">
        <f t="shared" si="7"/>
        <v>18451.08429455592</v>
      </c>
      <c r="P70" s="93">
        <f t="shared" si="8"/>
        <v>8012.923329670879</v>
      </c>
      <c r="Q70" s="93">
        <f t="shared" si="9"/>
        <v>4838.5974399952011</v>
      </c>
    </row>
    <row r="71" spans="1:17">
      <c r="A71" s="58">
        <v>69</v>
      </c>
      <c r="B71" s="58">
        <v>73</v>
      </c>
      <c r="C71" s="93">
        <f>(Input_population/2)*'Function Resolution'!H198</f>
        <v>15262.729696652346</v>
      </c>
      <c r="D71" s="93">
        <f>(Input_population/2)*'Function Resolution'!I198</f>
        <v>18048.859510849634</v>
      </c>
      <c r="E71" s="93">
        <f>(Input_population/2)*'Function Resolution'!J198</f>
        <v>9437.5512584187036</v>
      </c>
      <c r="F71" s="93">
        <f>(Input_population/2)*'Function Resolution'!K198</f>
        <v>4062.4348496347225</v>
      </c>
      <c r="G71" s="93">
        <f>(Input_population/2)*'Function Resolution'!L198</f>
        <v>3188.4246844446034</v>
      </c>
      <c r="H71" s="93">
        <f>(Input_population/2)*'Function Resolution'!M198</f>
        <v>18859.682944836575</v>
      </c>
      <c r="I71" s="93">
        <f>(Input_population/2)*'Function Resolution'!N198</f>
        <v>19022.838002308526</v>
      </c>
      <c r="J71" s="93">
        <f>(Input_population/2)*'Function Resolution'!O198</f>
        <v>8269.7483070440776</v>
      </c>
      <c r="K71" s="93">
        <f>(Input_population/2)*'Function Resolution'!P198</f>
        <v>3064.8902941419533</v>
      </c>
      <c r="L71" s="93">
        <f>(Input_population/2)*'Function Resolution'!Q198</f>
        <v>782.84045166886631</v>
      </c>
      <c r="M71" s="93">
        <f t="shared" si="5"/>
        <v>34122.412641488918</v>
      </c>
      <c r="N71" s="93">
        <f t="shared" si="6"/>
        <v>37071.697513158157</v>
      </c>
      <c r="O71" s="93">
        <f t="shared" si="7"/>
        <v>17707.299565462781</v>
      </c>
      <c r="P71" s="93">
        <f t="shared" si="8"/>
        <v>7127.3251437766758</v>
      </c>
      <c r="Q71" s="93">
        <f t="shared" si="9"/>
        <v>3971.2651361134695</v>
      </c>
    </row>
    <row r="72" spans="1:17">
      <c r="A72" s="58">
        <v>70</v>
      </c>
      <c r="B72" s="58">
        <v>74</v>
      </c>
      <c r="C72" s="93">
        <f>(Input_population/2)*'Function Resolution'!H199</f>
        <v>16078.992978344397</v>
      </c>
      <c r="D72" s="93">
        <f>(Input_population/2)*'Function Resolution'!I199</f>
        <v>18425.657214177692</v>
      </c>
      <c r="E72" s="93">
        <f>(Input_population/2)*'Function Resolution'!J199</f>
        <v>9200.2945048186029</v>
      </c>
      <c r="F72" s="93">
        <f>(Input_population/2)*'Function Resolution'!K199</f>
        <v>3623.7040031903334</v>
      </c>
      <c r="G72" s="93">
        <f>(Input_population/2)*'Function Resolution'!L199</f>
        <v>2671.3512994689736</v>
      </c>
      <c r="H72" s="93">
        <f>(Input_population/2)*'Function Resolution'!M199</f>
        <v>20024.370217053412</v>
      </c>
      <c r="I72" s="93">
        <f>(Input_population/2)*'Function Resolution'!N199</f>
        <v>19017.475655324382</v>
      </c>
      <c r="J72" s="93">
        <f>(Input_population/2)*'Function Resolution'!O199</f>
        <v>7697.4562124053209</v>
      </c>
      <c r="K72" s="93">
        <f>(Input_population/2)*'Function Resolution'!P199</f>
        <v>2701.695072744054</v>
      </c>
      <c r="L72" s="93">
        <f>(Input_population/2)*'Function Resolution'!Q199</f>
        <v>559.00284247282968</v>
      </c>
      <c r="M72" s="93">
        <f t="shared" si="5"/>
        <v>36103.363195397811</v>
      </c>
      <c r="N72" s="93">
        <f t="shared" si="6"/>
        <v>37443.132869502078</v>
      </c>
      <c r="O72" s="93">
        <f t="shared" si="7"/>
        <v>16897.750717223924</v>
      </c>
      <c r="P72" s="93">
        <f t="shared" si="8"/>
        <v>6325.3990759343869</v>
      </c>
      <c r="Q72" s="93">
        <f t="shared" si="9"/>
        <v>3230.3541419418034</v>
      </c>
    </row>
    <row r="73" spans="1:17">
      <c r="A73" s="58">
        <v>71</v>
      </c>
      <c r="B73" s="58">
        <v>75</v>
      </c>
      <c r="C73" s="93">
        <f>(Input_population/2)*'Function Resolution'!H200</f>
        <v>16929.576884996401</v>
      </c>
      <c r="D73" s="93">
        <f>(Input_population/2)*'Function Resolution'!I200</f>
        <v>18722.450386685534</v>
      </c>
      <c r="E73" s="93">
        <f>(Input_population/2)*'Function Resolution'!J200</f>
        <v>8906.7291655498375</v>
      </c>
      <c r="F73" s="93">
        <f>(Input_population/2)*'Function Resolution'!K200</f>
        <v>3224.9948275440984</v>
      </c>
      <c r="G73" s="93">
        <f>(Input_population/2)*'Function Resolution'!L200</f>
        <v>2216.2487352241246</v>
      </c>
      <c r="H73" s="93">
        <f>(Input_population/2)*'Function Resolution'!M200</f>
        <v>21216.545000340717</v>
      </c>
      <c r="I73" s="93">
        <f>(Input_population/2)*'Function Resolution'!N200</f>
        <v>18888.373086187592</v>
      </c>
      <c r="J73" s="93">
        <f>(Input_population/2)*'Function Resolution'!O200</f>
        <v>7125.3319077436108</v>
      </c>
      <c r="K73" s="93">
        <f>(Input_population/2)*'Function Resolution'!P200</f>
        <v>2380.3886520621145</v>
      </c>
      <c r="L73" s="93">
        <f>(Input_population/2)*'Function Resolution'!Q200</f>
        <v>389.36135366597006</v>
      </c>
      <c r="M73" s="93">
        <f t="shared" si="5"/>
        <v>38146.121885337117</v>
      </c>
      <c r="N73" s="93">
        <f t="shared" si="6"/>
        <v>37610.823472873126</v>
      </c>
      <c r="O73" s="93">
        <f t="shared" si="7"/>
        <v>16032.061073293447</v>
      </c>
      <c r="P73" s="93">
        <f t="shared" si="8"/>
        <v>5605.3834796062129</v>
      </c>
      <c r="Q73" s="93">
        <f t="shared" si="9"/>
        <v>2605.6100888900946</v>
      </c>
    </row>
    <row r="74" spans="1:17">
      <c r="A74" s="58">
        <v>72</v>
      </c>
      <c r="B74" s="58">
        <v>76</v>
      </c>
      <c r="C74" s="93">
        <f>(Input_population/2)*'Function Resolution'!H201</f>
        <v>17819.200538510529</v>
      </c>
      <c r="D74" s="93">
        <f>(Input_population/2)*'Function Resolution'!I201</f>
        <v>18936.444995459544</v>
      </c>
      <c r="E74" s="93">
        <f>(Input_population/2)*'Function Resolution'!J201</f>
        <v>8558.6338475031007</v>
      </c>
      <c r="F74" s="93">
        <f>(Input_population/2)*'Function Resolution'!K201</f>
        <v>2865.2281971564539</v>
      </c>
      <c r="G74" s="93">
        <f>(Input_population/2)*'Function Resolution'!L201</f>
        <v>1820.4924213703614</v>
      </c>
      <c r="H74" s="93">
        <f>(Input_population/2)*'Function Resolution'!M201</f>
        <v>22439.082745619162</v>
      </c>
      <c r="I74" s="93">
        <f>(Input_population/2)*'Function Resolution'!N201</f>
        <v>18636.964453217359</v>
      </c>
      <c r="J74" s="93">
        <f>(Input_population/2)*'Function Resolution'!O201</f>
        <v>6560.9296275201468</v>
      </c>
      <c r="K74" s="93">
        <f>(Input_population/2)*'Function Resolution'!P201</f>
        <v>2098.5972403565193</v>
      </c>
      <c r="L74" s="93">
        <f>(Input_population/2)*'Function Resolution'!Q201</f>
        <v>264.42593328681522</v>
      </c>
      <c r="M74" s="93">
        <f t="shared" si="5"/>
        <v>40258.283284129691</v>
      </c>
      <c r="N74" s="93">
        <f t="shared" si="6"/>
        <v>37573.409448676903</v>
      </c>
      <c r="O74" s="93">
        <f t="shared" si="7"/>
        <v>15119.563475023248</v>
      </c>
      <c r="P74" s="93">
        <f t="shared" si="8"/>
        <v>4963.8254375129727</v>
      </c>
      <c r="Q74" s="93">
        <f t="shared" si="9"/>
        <v>2084.9183546571767</v>
      </c>
    </row>
    <row r="75" spans="1:17">
      <c r="A75" s="58">
        <v>73</v>
      </c>
      <c r="B75" s="58">
        <v>77</v>
      </c>
      <c r="C75" s="93">
        <f>(Input_population/2)*'Function Resolution'!H202</f>
        <v>18753.451483010067</v>
      </c>
      <c r="D75" s="93">
        <f>(Input_population/2)*'Function Resolution'!I202</f>
        <v>19064.867824967758</v>
      </c>
      <c r="E75" s="93">
        <f>(Input_population/2)*'Function Resolution'!J202</f>
        <v>8158.5844970612779</v>
      </c>
      <c r="F75" s="93">
        <f>(Input_population/2)*'Function Resolution'!K202</f>
        <v>2542.6718789004281</v>
      </c>
      <c r="G75" s="93">
        <f>(Input_population/2)*'Function Resolution'!L202</f>
        <v>1480.424316060466</v>
      </c>
      <c r="H75" s="93">
        <f>(Input_population/2)*'Function Resolution'!M202</f>
        <v>23696.743602779581</v>
      </c>
      <c r="I75" s="93">
        <f>(Input_population/2)*'Function Resolution'!N202</f>
        <v>18264.302379294171</v>
      </c>
      <c r="J75" s="93">
        <f>(Input_population/2)*'Function Resolution'!O202</f>
        <v>6010.5797563122078</v>
      </c>
      <c r="K75" s="93">
        <f>(Input_population/2)*'Function Resolution'!P202</f>
        <v>1853.3656631401839</v>
      </c>
      <c r="L75" s="93">
        <f>(Input_population/2)*'Function Resolution'!Q202</f>
        <v>175.00859847385772</v>
      </c>
      <c r="M75" s="93">
        <f t="shared" si="5"/>
        <v>42450.195085789645</v>
      </c>
      <c r="N75" s="93">
        <f t="shared" si="6"/>
        <v>37329.170204261929</v>
      </c>
      <c r="O75" s="93">
        <f t="shared" si="7"/>
        <v>14169.164253373485</v>
      </c>
      <c r="P75" s="93">
        <f t="shared" si="8"/>
        <v>4396.0375420406117</v>
      </c>
      <c r="Q75" s="93">
        <f t="shared" si="9"/>
        <v>1655.4329145343238</v>
      </c>
    </row>
    <row r="76" spans="1:17">
      <c r="A76" s="58">
        <v>74</v>
      </c>
      <c r="B76" s="58">
        <v>78</v>
      </c>
      <c r="C76" s="93">
        <f>(Input_population/2)*'Function Resolution'!H203</f>
        <v>19738.809703906933</v>
      </c>
      <c r="D76" s="93">
        <f>(Input_population/2)*'Function Resolution'!I203</f>
        <v>19104.386735800737</v>
      </c>
      <c r="E76" s="93">
        <f>(Input_population/2)*'Function Resolution'!J203</f>
        <v>7710.0474371595783</v>
      </c>
      <c r="F76" s="93">
        <f>(Input_population/2)*'Function Resolution'!K203</f>
        <v>2255.1171776146734</v>
      </c>
      <c r="G76" s="93">
        <f>(Input_population/2)*'Function Resolution'!L203</f>
        <v>1191.6389455180822</v>
      </c>
      <c r="H76" s="93">
        <f>(Input_population/2)*'Function Resolution'!M203</f>
        <v>24996.148714098643</v>
      </c>
      <c r="I76" s="93">
        <f>(Input_population/2)*'Function Resolution'!N203</f>
        <v>17770.292932979737</v>
      </c>
      <c r="J76" s="93">
        <f>(Input_population/2)*'Function Resolution'!O203</f>
        <v>5479.3310665570452</v>
      </c>
      <c r="K76" s="93">
        <f>(Input_population/2)*'Function Resolution'!P203</f>
        <v>1641.4100734904753</v>
      </c>
      <c r="L76" s="93">
        <f>(Input_population/2)*'Function Resolution'!Q203</f>
        <v>112.81721287409933</v>
      </c>
      <c r="M76" s="93">
        <f t="shared" si="5"/>
        <v>44734.958418005575</v>
      </c>
      <c r="N76" s="93">
        <f t="shared" si="6"/>
        <v>36874.679668780474</v>
      </c>
      <c r="O76" s="93">
        <f t="shared" si="7"/>
        <v>13189.378503716624</v>
      </c>
      <c r="P76" s="93">
        <f t="shared" si="8"/>
        <v>3896.5272511051489</v>
      </c>
      <c r="Q76" s="93">
        <f t="shared" si="9"/>
        <v>1304.4561583921816</v>
      </c>
    </row>
    <row r="77" spans="1:17">
      <c r="A77" s="58">
        <v>75</v>
      </c>
      <c r="B77" s="58">
        <v>79</v>
      </c>
      <c r="C77" s="93">
        <f>(Input_population/2)*'Function Resolution'!H204</f>
        <v>20782.652985728357</v>
      </c>
      <c r="D77" s="93">
        <f>(Input_population/2)*'Function Resolution'!I204</f>
        <v>19050.535926573713</v>
      </c>
      <c r="E77" s="93">
        <f>(Input_population/2)*'Function Resolution'!J204</f>
        <v>7217.5126227649243</v>
      </c>
      <c r="F77" s="93">
        <f>(Input_population/2)*'Function Resolution'!K204</f>
        <v>2000.0399016770677</v>
      </c>
      <c r="G77" s="93">
        <f>(Input_population/2)*'Function Resolution'!L204</f>
        <v>949.25856325595305</v>
      </c>
      <c r="H77" s="93">
        <f>(Input_population/2)*'Function Resolution'!M204</f>
        <v>26345.61909638103</v>
      </c>
      <c r="I77" s="93">
        <f>(Input_population/2)*'Function Resolution'!N204</f>
        <v>17153.283795905605</v>
      </c>
      <c r="J77" s="93">
        <f>(Input_population/2)*'Function Resolution'!O204</f>
        <v>4970.9807886747376</v>
      </c>
      <c r="K77" s="93">
        <f>(Input_population/2)*'Function Resolution'!P204</f>
        <v>1459.3279725449688</v>
      </c>
      <c r="L77" s="93">
        <f>(Input_population/2)*'Function Resolution'!Q204</f>
        <v>70.788346493654899</v>
      </c>
      <c r="M77" s="93">
        <f t="shared" si="5"/>
        <v>47128.272082109383</v>
      </c>
      <c r="N77" s="93">
        <f t="shared" si="6"/>
        <v>36203.819722479318</v>
      </c>
      <c r="O77" s="93">
        <f t="shared" si="7"/>
        <v>12188.493411439662</v>
      </c>
      <c r="P77" s="93">
        <f t="shared" si="8"/>
        <v>3459.3678742220363</v>
      </c>
      <c r="Q77" s="93">
        <f t="shared" si="9"/>
        <v>1020.0469097496079</v>
      </c>
    </row>
    <row r="78" spans="1:17">
      <c r="A78" s="58">
        <v>76</v>
      </c>
      <c r="B78" s="58">
        <v>80</v>
      </c>
      <c r="C78" s="93">
        <f>(Input_population/2)*'Function Resolution'!H205</f>
        <v>21893.225948202071</v>
      </c>
      <c r="D78" s="93">
        <f>(Input_population/2)*'Function Resolution'!I205</f>
        <v>18897.205496457314</v>
      </c>
      <c r="E78" s="93">
        <f>(Input_population/2)*'Function Resolution'!J205</f>
        <v>6686.647057403884</v>
      </c>
      <c r="F78" s="93">
        <f>(Input_population/2)*'Function Resolution'!K205</f>
        <v>1774.7392089252605</v>
      </c>
      <c r="G78" s="93">
        <f>(Input_population/2)*'Function Resolution'!L205</f>
        <v>748.18228901146983</v>
      </c>
      <c r="H78" s="93">
        <f>(Input_population/2)*'Function Resolution'!M205</f>
        <v>27754.759028562021</v>
      </c>
      <c r="I78" s="93">
        <f>(Input_population/2)*'Function Resolution'!N205</f>
        <v>16410.128370237817</v>
      </c>
      <c r="J78" s="93">
        <f>(Input_population/2)*'Function Resolution'!O205</f>
        <v>4488.1574745333255</v>
      </c>
      <c r="K78" s="93">
        <f>(Input_population/2)*'Function Resolution'!P205</f>
        <v>1303.7564809947185</v>
      </c>
      <c r="L78" s="93">
        <f>(Input_population/2)*'Function Resolution'!Q205</f>
        <v>43.198645672119255</v>
      </c>
      <c r="M78" s="93">
        <f t="shared" si="5"/>
        <v>49647.984976764092</v>
      </c>
      <c r="N78" s="93">
        <f t="shared" si="6"/>
        <v>35307.333866695131</v>
      </c>
      <c r="O78" s="93">
        <f t="shared" si="7"/>
        <v>11174.80453193721</v>
      </c>
      <c r="P78" s="93">
        <f t="shared" si="8"/>
        <v>3078.4956899199788</v>
      </c>
      <c r="Q78" s="93">
        <f t="shared" si="9"/>
        <v>791.38093468358909</v>
      </c>
    </row>
    <row r="79" spans="1:17">
      <c r="A79" s="58">
        <v>77</v>
      </c>
      <c r="B79" s="58">
        <v>81</v>
      </c>
      <c r="C79" s="93">
        <f>(Input_population/2)*'Function Resolution'!H206</f>
        <v>23079.543797036022</v>
      </c>
      <c r="D79" s="93">
        <f>(Input_population/2)*'Function Resolution'!I206</f>
        <v>18636.271615279817</v>
      </c>
      <c r="E79" s="93">
        <f>(Input_population/2)*'Function Resolution'!J206</f>
        <v>6124.434125248943</v>
      </c>
      <c r="F79" s="93">
        <f>(Input_population/2)*'Function Resolution'!K206</f>
        <v>1576.4512367458124</v>
      </c>
      <c r="G79" s="93">
        <f>(Input_population/2)*'Function Resolution'!L206</f>
        <v>583.29922568939844</v>
      </c>
      <c r="H79" s="93">
        <f>(Input_population/2)*'Function Resolution'!M206</f>
        <v>29233.60975634653</v>
      </c>
      <c r="I79" s="93">
        <f>(Input_population/2)*'Function Resolution'!N206</f>
        <v>15536.866503083749</v>
      </c>
      <c r="J79" s="93">
        <f>(Input_population/2)*'Function Resolution'!O206</f>
        <v>4032.4308563154373</v>
      </c>
      <c r="K79" s="93">
        <f>(Input_population/2)*'Function Resolution'!P206</f>
        <v>1171.4787050977234</v>
      </c>
      <c r="L79" s="93">
        <f>(Input_population/2)*'Function Resolution'!Q206</f>
        <v>25.61417915655117</v>
      </c>
      <c r="M79" s="93">
        <f t="shared" si="5"/>
        <v>52313.153553382552</v>
      </c>
      <c r="N79" s="93">
        <f t="shared" si="6"/>
        <v>34173.138118363568</v>
      </c>
      <c r="O79" s="93">
        <f t="shared" si="7"/>
        <v>10156.86498156438</v>
      </c>
      <c r="P79" s="93">
        <f t="shared" si="8"/>
        <v>2747.9299418435357</v>
      </c>
      <c r="Q79" s="93">
        <f t="shared" si="9"/>
        <v>608.91340484594957</v>
      </c>
    </row>
    <row r="80" spans="1:17">
      <c r="A80" s="58">
        <v>78</v>
      </c>
      <c r="B80" s="58">
        <v>82</v>
      </c>
      <c r="C80" s="93">
        <f>(Input_population/2)*'Function Resolution'!H207</f>
        <v>24351.183103003888</v>
      </c>
      <c r="D80" s="93">
        <f>(Input_population/2)*'Function Resolution'!I207</f>
        <v>18257.468118909605</v>
      </c>
      <c r="E80" s="93">
        <f>(Input_population/2)*'Function Resolution'!J207</f>
        <v>5539.2515400247594</v>
      </c>
      <c r="F80" s="93">
        <f>(Input_population/2)*'Function Resolution'!K207</f>
        <v>1402.4369008197432</v>
      </c>
      <c r="G80" s="93">
        <f>(Input_population/2)*'Function Resolution'!L207</f>
        <v>449.66033724200724</v>
      </c>
      <c r="H80" s="93">
        <f>(Input_population/2)*'Function Resolution'!M207</f>
        <v>30791.158470803653</v>
      </c>
      <c r="I80" s="93">
        <f>(Input_population/2)*'Function Resolution'!N207</f>
        <v>14530.18111607442</v>
      </c>
      <c r="J80" s="93">
        <f>(Input_population/2)*'Function Resolution'!O207</f>
        <v>3604.4368529134667</v>
      </c>
      <c r="K80" s="93">
        <f>(Input_population/2)*'Function Resolution'!P207</f>
        <v>1059.4840012953821</v>
      </c>
      <c r="L80" s="93">
        <f>(Input_population/2)*'Function Resolution'!Q207</f>
        <v>14.73955891308052</v>
      </c>
      <c r="M80" s="93">
        <f t="shared" si="5"/>
        <v>55142.341573807542</v>
      </c>
      <c r="N80" s="93">
        <f t="shared" si="6"/>
        <v>32787.649234984026</v>
      </c>
      <c r="O80" s="93">
        <f t="shared" si="7"/>
        <v>9143.6883929382257</v>
      </c>
      <c r="P80" s="93">
        <f t="shared" si="8"/>
        <v>2461.9209021151255</v>
      </c>
      <c r="Q80" s="93">
        <f t="shared" si="9"/>
        <v>464.39989615508779</v>
      </c>
    </row>
    <row r="81" spans="1:17">
      <c r="A81" s="58">
        <v>79</v>
      </c>
      <c r="B81" s="58">
        <v>83</v>
      </c>
      <c r="C81" s="93">
        <f>(Input_population/2)*'Function Resolution'!H208</f>
        <v>25717.882051586712</v>
      </c>
      <c r="D81" s="93">
        <f>(Input_population/2)*'Function Resolution'!I208</f>
        <v>17748.631536252353</v>
      </c>
      <c r="E81" s="93">
        <f>(Input_population/2)*'Function Resolution'!J208</f>
        <v>4940.8334652313633</v>
      </c>
      <c r="F81" s="93">
        <f>(Input_population/2)*'Function Resolution'!K208</f>
        <v>1250.0449495514474</v>
      </c>
      <c r="G81" s="93">
        <f>(Input_population/2)*'Function Resolution'!L208</f>
        <v>342.60799737812766</v>
      </c>
      <c r="H81" s="93">
        <f>(Input_population/2)*'Function Resolution'!M208</f>
        <v>32432.999283533176</v>
      </c>
      <c r="I81" s="93">
        <f>(Input_population/2)*'Function Resolution'!N208</f>
        <v>13389.768038826163</v>
      </c>
      <c r="J81" s="93">
        <f>(Input_population/2)*'Function Resolution'!O208</f>
        <v>3204.0211646408093</v>
      </c>
      <c r="K81" s="93">
        <f>(Input_population/2)*'Function Resolution'!P208</f>
        <v>964.99163606039406</v>
      </c>
      <c r="L81" s="93">
        <f>(Input_population/2)*'Function Resolution'!Q208</f>
        <v>8.2198769394505025</v>
      </c>
      <c r="M81" s="93">
        <f t="shared" si="5"/>
        <v>58150.881335119891</v>
      </c>
      <c r="N81" s="93">
        <f t="shared" si="6"/>
        <v>31138.399575078518</v>
      </c>
      <c r="O81" s="93">
        <f t="shared" si="7"/>
        <v>8144.8546298721722</v>
      </c>
      <c r="P81" s="93">
        <f t="shared" si="8"/>
        <v>2215.0365856118415</v>
      </c>
      <c r="Q81" s="93">
        <f t="shared" si="9"/>
        <v>350.82787431757816</v>
      </c>
    </row>
    <row r="82" spans="1:17">
      <c r="A82" s="58">
        <v>80</v>
      </c>
      <c r="B82" s="58">
        <v>84</v>
      </c>
      <c r="C82" s="93">
        <f>(Input_population/2)*'Function Resolution'!H209</f>
        <v>27188.830087101956</v>
      </c>
      <c r="D82" s="93">
        <f>(Input_population/2)*'Function Resolution'!I209</f>
        <v>17096.484679461788</v>
      </c>
      <c r="E82" s="93">
        <f>(Input_population/2)*'Function Resolution'!J209</f>
        <v>4340.0672968279441</v>
      </c>
      <c r="F82" s="93">
        <f>(Input_population/2)*'Function Resolution'!K209</f>
        <v>1116.7525443912275</v>
      </c>
      <c r="G82" s="93">
        <f>(Input_population/2)*'Function Resolution'!L209</f>
        <v>257.86539221708983</v>
      </c>
      <c r="H82" s="93">
        <f>(Input_population/2)*'Function Resolution'!M209</f>
        <v>34158.074321860389</v>
      </c>
      <c r="I82" s="93">
        <f>(Input_population/2)*'Function Resolution'!N209</f>
        <v>12121.62328309083</v>
      </c>
      <c r="J82" s="93">
        <f>(Input_population/2)*'Function Resolution'!O209</f>
        <v>2830.4177136980675</v>
      </c>
      <c r="K82" s="93">
        <f>(Input_population/2)*'Function Resolution'!P209</f>
        <v>885.44987643791683</v>
      </c>
      <c r="L82" s="93">
        <f>(Input_population/2)*'Function Resolution'!Q209</f>
        <v>4.4348049127888443</v>
      </c>
      <c r="M82" s="93">
        <f t="shared" si="5"/>
        <v>61346.904408962349</v>
      </c>
      <c r="N82" s="93">
        <f t="shared" si="6"/>
        <v>29218.107962552618</v>
      </c>
      <c r="O82" s="93">
        <f t="shared" si="7"/>
        <v>7170.485010526012</v>
      </c>
      <c r="P82" s="93">
        <f t="shared" si="8"/>
        <v>2002.2024208291443</v>
      </c>
      <c r="Q82" s="93">
        <f t="shared" si="9"/>
        <v>262.30019712987865</v>
      </c>
    </row>
    <row r="83" spans="1:17">
      <c r="A83" s="58">
        <v>81</v>
      </c>
      <c r="B83" s="58">
        <v>85</v>
      </c>
      <c r="C83" s="93">
        <f>(Input_population/2)*'Function Resolution'!H210</f>
        <v>28771.478574005836</v>
      </c>
      <c r="D83" s="93">
        <f>(Input_population/2)*'Function Resolution'!I210</f>
        <v>16288.146806323286</v>
      </c>
      <c r="E83" s="93">
        <f>(Input_population/2)*'Function Resolution'!J210</f>
        <v>3748.597687693582</v>
      </c>
      <c r="F83" s="93">
        <f>(Input_population/2)*'Function Resolution'!K210</f>
        <v>1000.1866707519567</v>
      </c>
      <c r="G83" s="93">
        <f>(Input_population/2)*'Function Resolution'!L210</f>
        <v>191.59026122534127</v>
      </c>
      <c r="H83" s="93">
        <f>(Input_population/2)*'Function Resolution'!M210</f>
        <v>35954.761208374533</v>
      </c>
      <c r="I83" s="93">
        <f>(Input_population/2)*'Function Resolution'!N210</f>
        <v>10741.921222221839</v>
      </c>
      <c r="J83" s="93">
        <f>(Input_population/2)*'Function Resolution'!O210</f>
        <v>2482.4828170601868</v>
      </c>
      <c r="K83" s="93">
        <f>(Input_population/2)*'Function Resolution'!P210</f>
        <v>818.52474913662479</v>
      </c>
      <c r="L83" s="93">
        <f>(Input_population/2)*'Function Resolution'!Q210</f>
        <v>2.310003206812516</v>
      </c>
      <c r="M83" s="93">
        <f t="shared" si="5"/>
        <v>64726.239782380369</v>
      </c>
      <c r="N83" s="93">
        <f t="shared" si="6"/>
        <v>27030.068028545124</v>
      </c>
      <c r="O83" s="93">
        <f t="shared" si="7"/>
        <v>6231.0805047537688</v>
      </c>
      <c r="P83" s="93">
        <f t="shared" si="8"/>
        <v>1818.7114198885815</v>
      </c>
      <c r="Q83" s="93">
        <f t="shared" si="9"/>
        <v>193.90026443215379</v>
      </c>
    </row>
    <row r="84" spans="1:17">
      <c r="A84" s="58">
        <v>82</v>
      </c>
      <c r="B84" s="58">
        <v>86</v>
      </c>
      <c r="C84" s="93">
        <f>(Input_population/2)*'Function Resolution'!H211</f>
        <v>30469.675741077484</v>
      </c>
      <c r="D84" s="93">
        <f>(Input_population/2)*'Function Resolution'!I211</f>
        <v>15313.545113299584</v>
      </c>
      <c r="E84" s="93">
        <f>(Input_population/2)*'Function Resolution'!J211</f>
        <v>3178.2494344709594</v>
      </c>
      <c r="F84" s="93">
        <f>(Input_population/2)*'Function Resolution'!K211</f>
        <v>898.13096392563443</v>
      </c>
      <c r="G84" s="93">
        <f>(Input_population/2)*'Function Resolution'!L211</f>
        <v>140.39874722633834</v>
      </c>
      <c r="H84" s="93">
        <f>(Input_population/2)*'Function Resolution'!M211</f>
        <v>37797.164376466862</v>
      </c>
      <c r="I84" s="93">
        <f>(Input_population/2)*'Function Resolution'!N211</f>
        <v>9280.5881522181608</v>
      </c>
      <c r="J84" s="93">
        <f>(Input_population/2)*'Function Resolution'!O211</f>
        <v>2158.9943601703058</v>
      </c>
      <c r="K84" s="93">
        <f>(Input_population/2)*'Function Resolution'!P211</f>
        <v>762.09427578908742</v>
      </c>
      <c r="L84" s="93">
        <f>(Input_population/2)*'Function Resolution'!Q211</f>
        <v>1.1588353555799518</v>
      </c>
      <c r="M84" s="93">
        <f t="shared" si="5"/>
        <v>68266.840117544343</v>
      </c>
      <c r="N84" s="93">
        <f t="shared" si="6"/>
        <v>24594.133265517747</v>
      </c>
      <c r="O84" s="93">
        <f t="shared" si="7"/>
        <v>5337.2437946412647</v>
      </c>
      <c r="P84" s="93">
        <f t="shared" si="8"/>
        <v>1660.2252397147217</v>
      </c>
      <c r="Q84" s="93">
        <f t="shared" si="9"/>
        <v>141.5575825819183</v>
      </c>
    </row>
    <row r="85" spans="1:17">
      <c r="A85" s="58">
        <v>83</v>
      </c>
      <c r="B85" s="58">
        <v>87</v>
      </c>
      <c r="C85" s="93">
        <f>(Input_population/2)*'Function Resolution'!H212</f>
        <v>32280.97738873864</v>
      </c>
      <c r="D85" s="93">
        <f>(Input_population/2)*'Function Resolution'!I212</f>
        <v>14168.805339028229</v>
      </c>
      <c r="E85" s="93">
        <f>(Input_population/2)*'Function Resolution'!J212</f>
        <v>2640.3275122515565</v>
      </c>
      <c r="F85" s="93">
        <f>(Input_population/2)*'Function Resolution'!K212</f>
        <v>808.52430477879875</v>
      </c>
      <c r="G85" s="93">
        <f>(Input_population/2)*'Function Resolution'!L212</f>
        <v>101.36545520277853</v>
      </c>
      <c r="H85" s="93">
        <f>(Input_population/2)*'Function Resolution'!M212</f>
        <v>39643.181619308845</v>
      </c>
      <c r="I85" s="93">
        <f>(Input_population/2)*'Function Resolution'!N212</f>
        <v>7783.0064999559136</v>
      </c>
      <c r="J85" s="93">
        <f>(Input_population/2)*'Function Resolution'!O212</f>
        <v>1858.9906658789189</v>
      </c>
      <c r="K85" s="93">
        <f>(Input_population/2)*'Function Resolution'!P212</f>
        <v>714.26286904180745</v>
      </c>
      <c r="L85" s="93">
        <f>(Input_population/2)*'Function Resolution'!Q212</f>
        <v>0.55834581451845722</v>
      </c>
      <c r="M85" s="93">
        <f t="shared" si="5"/>
        <v>71924.159008047485</v>
      </c>
      <c r="N85" s="93">
        <f t="shared" si="6"/>
        <v>21951.811838984144</v>
      </c>
      <c r="O85" s="93">
        <f t="shared" si="7"/>
        <v>4499.3181781304756</v>
      </c>
      <c r="P85" s="93">
        <f t="shared" si="8"/>
        <v>1522.7871738206063</v>
      </c>
      <c r="Q85" s="93">
        <f t="shared" si="9"/>
        <v>101.923801017297</v>
      </c>
    </row>
    <row r="86" spans="1:17">
      <c r="A86" s="58">
        <v>84</v>
      </c>
      <c r="B86" s="58">
        <v>88</v>
      </c>
      <c r="C86" s="93">
        <f>(Input_population/2)*'Function Resolution'!H213</f>
        <v>34193.198484225817</v>
      </c>
      <c r="D86" s="93">
        <f>(Input_population/2)*'Function Resolution'!I213</f>
        <v>12860.4479126773</v>
      </c>
      <c r="E86" s="93">
        <f>(Input_population/2)*'Function Resolution'!J213</f>
        <v>2144.8886248804342</v>
      </c>
      <c r="F86" s="93">
        <f>(Input_population/2)*'Function Resolution'!K213</f>
        <v>729.45959109808882</v>
      </c>
      <c r="G86" s="93">
        <f>(Input_population/2)*'Function Resolution'!L213</f>
        <v>72.005387118358442</v>
      </c>
      <c r="H86" s="93">
        <f>(Input_population/2)*'Function Resolution'!M213</f>
        <v>41436.300553760382</v>
      </c>
      <c r="I86" s="93">
        <f>(Input_population/2)*'Function Resolution'!N213</f>
        <v>6307.9672067618931</v>
      </c>
      <c r="J86" s="93">
        <f>(Input_population/2)*'Function Resolution'!O213</f>
        <v>1582.0711848025296</v>
      </c>
      <c r="K86" s="93">
        <f>(Input_population/2)*'Function Resolution'!P213</f>
        <v>673.40344128029437</v>
      </c>
      <c r="L86" s="93">
        <f>(Input_population/2)*'Function Resolution'!Q213</f>
        <v>0.25761339490031948</v>
      </c>
      <c r="M86" s="93">
        <f t="shared" si="5"/>
        <v>75629.499037986199</v>
      </c>
      <c r="N86" s="93">
        <f t="shared" si="6"/>
        <v>19168.415119439192</v>
      </c>
      <c r="O86" s="93">
        <f t="shared" si="7"/>
        <v>3726.9598096829641</v>
      </c>
      <c r="P86" s="93">
        <f t="shared" si="8"/>
        <v>1402.8630323783832</v>
      </c>
      <c r="Q86" s="93">
        <f t="shared" si="9"/>
        <v>72.26300051325876</v>
      </c>
    </row>
    <row r="87" spans="1:17">
      <c r="A87" s="58">
        <v>85</v>
      </c>
      <c r="B87" s="58">
        <v>89</v>
      </c>
      <c r="C87" s="93">
        <f>(Input_population/2)*'Function Resolution'!H214</f>
        <v>36180.734826299973</v>
      </c>
      <c r="D87" s="93">
        <f>(Input_population/2)*'Function Resolution'!I214</f>
        <v>11409.745207426762</v>
      </c>
      <c r="E87" s="93">
        <f>(Input_population/2)*'Function Resolution'!J214</f>
        <v>1700.0850306401267</v>
      </c>
      <c r="F87" s="93">
        <f>(Input_population/2)*'Function Resolution'!K214</f>
        <v>659.19235441280318</v>
      </c>
      <c r="G87" s="93">
        <f>(Input_population/2)*'Function Resolution'!L214</f>
        <v>50.242581220337208</v>
      </c>
      <c r="H87" s="93">
        <f>(Input_population/2)*'Function Resolution'!M214</f>
        <v>43112.436569279998</v>
      </c>
      <c r="I87" s="93">
        <f>(Input_population/2)*'Function Resolution'!N214</f>
        <v>4920.6908037552084</v>
      </c>
      <c r="J87" s="93">
        <f>(Input_population/2)*'Function Resolution'!O214</f>
        <v>1328.5390776969282</v>
      </c>
      <c r="K87" s="93">
        <f>(Input_population/2)*'Function Resolution'!P214</f>
        <v>638.22006864639309</v>
      </c>
      <c r="L87" s="93">
        <f>(Input_population/2)*'Function Resolution'!Q214</f>
        <v>0.11348062146898366</v>
      </c>
      <c r="M87" s="93">
        <f t="shared" si="5"/>
        <v>79293.171395579964</v>
      </c>
      <c r="N87" s="93">
        <f t="shared" si="6"/>
        <v>16330.43601118197</v>
      </c>
      <c r="O87" s="93">
        <f t="shared" si="7"/>
        <v>3028.6241083370551</v>
      </c>
      <c r="P87" s="93">
        <f t="shared" si="8"/>
        <v>1297.4124230591963</v>
      </c>
      <c r="Q87" s="93">
        <f t="shared" si="9"/>
        <v>50.356061841806188</v>
      </c>
    </row>
    <row r="88" spans="1:17">
      <c r="A88" s="58">
        <v>86</v>
      </c>
      <c r="B88" s="58">
        <v>90</v>
      </c>
      <c r="C88" s="93">
        <f>(Input_population/2)*'Function Resolution'!H215</f>
        <v>38201.874498720426</v>
      </c>
      <c r="D88" s="93">
        <f>(Input_population/2)*'Function Resolution'!I215</f>
        <v>9855.9360446298397</v>
      </c>
      <c r="E88" s="93">
        <f>(Input_population/2)*'Function Resolution'!J215</f>
        <v>1311.6526991808385</v>
      </c>
      <c r="F88" s="93">
        <f>(Input_population/2)*'Function Resolution'!K215</f>
        <v>596.16725612314008</v>
      </c>
      <c r="G88" s="93">
        <f>(Input_population/2)*'Function Resolution'!L215</f>
        <v>34.369501345760916</v>
      </c>
      <c r="H88" s="93">
        <f>(Input_population/2)*'Function Resolution'!M215</f>
        <v>44611.093589616779</v>
      </c>
      <c r="I88" s="93">
        <f>(Input_population/2)*'Function Resolution'!N215</f>
        <v>3681.7710547871898</v>
      </c>
      <c r="J88" s="93">
        <f>(Input_population/2)*'Function Resolution'!O215</f>
        <v>1099.2810825514905</v>
      </c>
      <c r="K88" s="93">
        <f>(Input_population/2)*'Function Resolution'!P215</f>
        <v>607.80667835977158</v>
      </c>
      <c r="L88" s="93">
        <f>(Input_population/2)*'Function Resolution'!Q215</f>
        <v>4.7594684769251466E-2</v>
      </c>
      <c r="M88" s="93">
        <f t="shared" si="5"/>
        <v>82812.968088337206</v>
      </c>
      <c r="N88" s="93">
        <f t="shared" si="6"/>
        <v>13537.70709941703</v>
      </c>
      <c r="O88" s="93">
        <f t="shared" si="7"/>
        <v>2410.933781732329</v>
      </c>
      <c r="P88" s="93">
        <f t="shared" si="8"/>
        <v>1203.9739344829118</v>
      </c>
      <c r="Q88" s="93">
        <f t="shared" si="9"/>
        <v>34.417096030530168</v>
      </c>
    </row>
    <row r="89" spans="1:17">
      <c r="A89" s="58">
        <v>87</v>
      </c>
      <c r="B89" s="58">
        <v>91</v>
      </c>
      <c r="C89" s="93">
        <f>(Input_population/2)*'Function Resolution'!H216</f>
        <v>40198.94407797663</v>
      </c>
      <c r="D89" s="93">
        <f>(Input_population/2)*'Function Resolution'!I216</f>
        <v>8256.4196402188754</v>
      </c>
      <c r="E89" s="93">
        <f>(Input_population/2)*'Function Resolution'!J216</f>
        <v>982.57182906299067</v>
      </c>
      <c r="F89" s="93">
        <f>(Input_population/2)*'Function Resolution'!K216</f>
        <v>539.06356393978399</v>
      </c>
      <c r="G89" s="93">
        <f>(Input_population/2)*'Function Resolution'!L216</f>
        <v>23.00088880171398</v>
      </c>
      <c r="H89" s="93">
        <f>(Input_population/2)*'Function Resolution'!M216</f>
        <v>45887.502432069166</v>
      </c>
      <c r="I89" s="93">
        <f>(Input_population/2)*'Function Resolution'!N216</f>
        <v>2635.4304091509507</v>
      </c>
      <c r="J89" s="93">
        <f>(Input_population/2)*'Function Resolution'!O216</f>
        <v>895.37875128877226</v>
      </c>
      <c r="K89" s="93">
        <f>(Input_population/2)*'Function Resolution'!P216</f>
        <v>581.6694471091912</v>
      </c>
      <c r="L89" s="93">
        <f>(Input_population/2)*'Function Resolution'!Q216</f>
        <v>1.8960381914228618E-2</v>
      </c>
      <c r="M89" s="93">
        <f t="shared" si="5"/>
        <v>86086.446510045789</v>
      </c>
      <c r="N89" s="93">
        <f t="shared" si="6"/>
        <v>10891.850049369827</v>
      </c>
      <c r="O89" s="93">
        <f t="shared" si="7"/>
        <v>1877.9505803517629</v>
      </c>
      <c r="P89" s="93">
        <f t="shared" si="8"/>
        <v>1120.7330110489752</v>
      </c>
      <c r="Q89" s="93">
        <f t="shared" si="9"/>
        <v>23.01984918362821</v>
      </c>
    </row>
    <row r="90" spans="1:17">
      <c r="A90" s="58">
        <v>88</v>
      </c>
      <c r="B90" s="58">
        <v>92</v>
      </c>
      <c r="C90" s="93">
        <f>(Input_population/2)*'Function Resolution'!H217</f>
        <v>42103.074903145156</v>
      </c>
      <c r="D90" s="93">
        <f>(Input_population/2)*'Function Resolution'!I217</f>
        <v>6682.1450392098604</v>
      </c>
      <c r="E90" s="93">
        <f>(Input_population/2)*'Function Resolution'!J217</f>
        <v>712.9058680718415</v>
      </c>
      <c r="F90" s="93">
        <f>(Input_population/2)*'Function Resolution'!K217</f>
        <v>486.84823733094572</v>
      </c>
      <c r="G90" s="93">
        <f>(Input_population/2)*'Function Resolution'!L217</f>
        <v>15.025952242198002</v>
      </c>
      <c r="H90" s="93">
        <f>(Input_population/2)*'Function Resolution'!M217</f>
        <v>46921.075176555278</v>
      </c>
      <c r="I90" s="93">
        <f>(Input_population/2)*'Function Resolution'!N217</f>
        <v>1801.6404682586376</v>
      </c>
      <c r="J90" s="93">
        <f>(Input_population/2)*'Function Resolution'!O217</f>
        <v>717.58418872530433</v>
      </c>
      <c r="K90" s="93">
        <f>(Input_population/2)*'Function Resolution'!P217</f>
        <v>559.69300558056034</v>
      </c>
      <c r="L90" s="93">
        <f>(Input_population/2)*'Function Resolution'!Q217</f>
        <v>7.160880215160286E-3</v>
      </c>
      <c r="M90" s="93">
        <f t="shared" si="5"/>
        <v>89024.150079700426</v>
      </c>
      <c r="N90" s="93">
        <f t="shared" si="6"/>
        <v>8483.7855074684976</v>
      </c>
      <c r="O90" s="93">
        <f t="shared" si="7"/>
        <v>1430.4900567971458</v>
      </c>
      <c r="P90" s="93">
        <f t="shared" si="8"/>
        <v>1046.5412429115061</v>
      </c>
      <c r="Q90" s="93">
        <f t="shared" si="9"/>
        <v>15.033113122413162</v>
      </c>
    </row>
    <row r="91" spans="1:17">
      <c r="A91" s="58">
        <v>89</v>
      </c>
      <c r="B91" s="58">
        <v>93</v>
      </c>
      <c r="C91" s="93">
        <f>(Input_population/2)*'Function Resolution'!H218</f>
        <v>43844.007345633858</v>
      </c>
      <c r="D91" s="93">
        <f>(Input_population/2)*'Function Resolution'!I218</f>
        <v>5207.7701276856806</v>
      </c>
      <c r="E91" s="93">
        <f>(Input_population/2)*'Function Resolution'!J218</f>
        <v>499.84725213064854</v>
      </c>
      <c r="F91" s="93">
        <f>(Input_population/2)*'Function Resolution'!K218</f>
        <v>438.81234841207902</v>
      </c>
      <c r="G91" s="93">
        <f>(Input_population/2)*'Function Resolution'!L218</f>
        <v>9.5629261377311394</v>
      </c>
      <c r="H91" s="93">
        <f>(Input_population/2)*'Function Resolution'!M218</f>
        <v>47716.933330807871</v>
      </c>
      <c r="I91" s="93">
        <f>(Input_population/2)*'Function Resolution'!N218</f>
        <v>1175.1324088302727</v>
      </c>
      <c r="J91" s="93">
        <f>(Input_population/2)*'Function Resolution'!O218</f>
        <v>565.87289090543618</v>
      </c>
      <c r="K91" s="93">
        <f>(Input_population/2)*'Function Resolution'!P218</f>
        <v>542.05880917569232</v>
      </c>
      <c r="L91" s="93">
        <f>(Input_population/2)*'Function Resolution'!Q218</f>
        <v>2.5602807290345227E-3</v>
      </c>
      <c r="M91" s="93">
        <f t="shared" si="5"/>
        <v>91560.940676441736</v>
      </c>
      <c r="N91" s="93">
        <f t="shared" si="6"/>
        <v>6382.9025365159532</v>
      </c>
      <c r="O91" s="93">
        <f t="shared" si="7"/>
        <v>1065.7201430360847</v>
      </c>
      <c r="P91" s="93">
        <f t="shared" si="8"/>
        <v>980.87115758777134</v>
      </c>
      <c r="Q91" s="93">
        <f t="shared" si="9"/>
        <v>9.5654864184601731</v>
      </c>
    </row>
    <row r="92" spans="1:17">
      <c r="A92" s="58">
        <v>90</v>
      </c>
      <c r="B92" s="58">
        <v>94</v>
      </c>
      <c r="C92" s="93">
        <f>(Input_population/2)*'Function Resolution'!H219</f>
        <v>45362.823712251207</v>
      </c>
      <c r="D92" s="93">
        <f>(Input_population/2)*'Function Resolution'!I219</f>
        <v>3898.6585680699945</v>
      </c>
      <c r="E92" s="93">
        <f>(Input_population/2)*'Function Resolution'!J219</f>
        <v>338.0348442483737</v>
      </c>
      <c r="F92" s="93">
        <f>(Input_population/2)*'Function Resolution'!K219</f>
        <v>394.56352938087718</v>
      </c>
      <c r="G92" s="93">
        <f>(Input_population/2)*'Function Resolution'!L219</f>
        <v>5.919346049551919</v>
      </c>
      <c r="H92" s="93">
        <f>(Input_population/2)*'Function Resolution'!M219</f>
        <v>48300.65684704142</v>
      </c>
      <c r="I92" s="93">
        <f>(Input_population/2)*'Function Resolution'!N219</f>
        <v>730.95346344890061</v>
      </c>
      <c r="J92" s="93">
        <f>(Input_population/2)*'Function Resolution'!O219</f>
        <v>439.24005314203896</v>
      </c>
      <c r="K92" s="93">
        <f>(Input_population/2)*'Function Resolution'!P219</f>
        <v>529.14877077594133</v>
      </c>
      <c r="L92" s="93">
        <f>(Input_population/2)*'Function Resolution'!Q219</f>
        <v>8.6559169071618008E-4</v>
      </c>
      <c r="M92" s="93">
        <f t="shared" si="5"/>
        <v>93663.480559292628</v>
      </c>
      <c r="N92" s="93">
        <f t="shared" si="6"/>
        <v>4629.6120315188955</v>
      </c>
      <c r="O92" s="93">
        <f t="shared" si="7"/>
        <v>777.27489739041266</v>
      </c>
      <c r="P92" s="93">
        <f t="shared" si="8"/>
        <v>923.71230015681851</v>
      </c>
      <c r="Q92" s="93">
        <f t="shared" si="9"/>
        <v>5.9202116412426351</v>
      </c>
    </row>
    <row r="93" spans="1:17">
      <c r="A93" s="58">
        <v>91</v>
      </c>
      <c r="B93" s="58">
        <v>95</v>
      </c>
      <c r="C93" s="93">
        <f>(Input_population/2)*'Function Resolution'!H220</f>
        <v>46623.256143953135</v>
      </c>
      <c r="D93" s="93">
        <f>(Input_population/2)*'Function Resolution'!I220</f>
        <v>2799.0312448103723</v>
      </c>
      <c r="E93" s="93">
        <f>(Input_population/2)*'Function Resolution'!J220</f>
        <v>220.19135502033498</v>
      </c>
      <c r="F93" s="93">
        <f>(Input_population/2)*'Function Resolution'!K220</f>
        <v>353.96177265413132</v>
      </c>
      <c r="G93" s="93">
        <f>(Input_population/2)*'Function Resolution'!L220</f>
        <v>3.5594835620287646</v>
      </c>
      <c r="H93" s="93">
        <f>(Input_population/2)*'Function Resolution'!M220</f>
        <v>48709.316962502497</v>
      </c>
      <c r="I93" s="93">
        <f>(Input_population/2)*'Function Resolution'!N220</f>
        <v>433.43768141233988</v>
      </c>
      <c r="J93" s="93">
        <f>(Input_population/2)*'Function Resolution'!O220</f>
        <v>335.77327182006655</v>
      </c>
      <c r="K93" s="93">
        <f>(Input_population/2)*'Function Resolution'!P220</f>
        <v>521.47180782583337</v>
      </c>
      <c r="L93" s="93">
        <f>(Input_population/2)*'Function Resolution'!Q220</f>
        <v>2.7643925336711848E-4</v>
      </c>
      <c r="M93" s="93">
        <f t="shared" si="5"/>
        <v>95332.573106455631</v>
      </c>
      <c r="N93" s="93">
        <f t="shared" si="6"/>
        <v>3232.4689262227121</v>
      </c>
      <c r="O93" s="93">
        <f t="shared" si="7"/>
        <v>555.96462684040148</v>
      </c>
      <c r="P93" s="93">
        <f t="shared" si="8"/>
        <v>875.43358047996469</v>
      </c>
      <c r="Q93" s="93">
        <f t="shared" si="9"/>
        <v>3.5597600012821315</v>
      </c>
    </row>
    <row r="94" spans="1:17">
      <c r="A94" s="58">
        <v>92</v>
      </c>
      <c r="B94" s="58">
        <v>96</v>
      </c>
      <c r="C94" s="93">
        <f>(Input_population/2)*'Function Resolution'!H221</f>
        <v>47617.170813699609</v>
      </c>
      <c r="D94" s="93">
        <f>(Input_population/2)*'Function Resolution'!I221</f>
        <v>1925.7125524146975</v>
      </c>
      <c r="E94" s="93">
        <f>(Input_population/2)*'Function Resolution'!J221</f>
        <v>138.02576352810252</v>
      </c>
      <c r="F94" s="93">
        <f>(Input_population/2)*'Function Resolution'!K221</f>
        <v>317.01287439082557</v>
      </c>
      <c r="G94" s="93">
        <f>(Input_population/2)*'Function Resolution'!L221</f>
        <v>2.0779959667610219</v>
      </c>
      <c r="H94" s="93">
        <f>(Input_population/2)*'Function Resolution'!M221</f>
        <v>48982.539794943783</v>
      </c>
      <c r="I94" s="93">
        <f>(Input_population/2)*'Function Resolution'!N221</f>
        <v>244.90851040133987</v>
      </c>
      <c r="J94" s="93">
        <f>(Input_population/2)*'Function Resolution'!O221</f>
        <v>252.91491270061044</v>
      </c>
      <c r="K94" s="93">
        <f>(Input_population/2)*'Function Resolution'!P221</f>
        <v>519.63669864536234</v>
      </c>
      <c r="L94" s="93">
        <f>(Input_population/2)*'Function Resolution'!Q221</f>
        <v>8.3308915638348626E-5</v>
      </c>
      <c r="M94" s="93">
        <f t="shared" si="5"/>
        <v>96599.710608643392</v>
      </c>
      <c r="N94" s="93">
        <f t="shared" si="6"/>
        <v>2170.6210628160375</v>
      </c>
      <c r="O94" s="93">
        <f t="shared" si="7"/>
        <v>390.94067622871296</v>
      </c>
      <c r="P94" s="93">
        <f t="shared" si="8"/>
        <v>836.64957303618792</v>
      </c>
      <c r="Q94" s="93">
        <f t="shared" si="9"/>
        <v>2.0780792756766604</v>
      </c>
    </row>
    <row r="95" spans="1:17">
      <c r="A95" s="58">
        <v>93</v>
      </c>
      <c r="B95" s="58">
        <v>97</v>
      </c>
      <c r="C95" s="93">
        <f>(Input_population/2)*'Function Resolution'!H222</f>
        <v>48362.458966583108</v>
      </c>
      <c r="D95" s="93">
        <f>(Input_population/2)*'Function Resolution'!I222</f>
        <v>1269.3925720394327</v>
      </c>
      <c r="E95" s="93">
        <f>(Input_population/2)*'Function Resolution'!J222</f>
        <v>83.216138732774652</v>
      </c>
      <c r="F95" s="93">
        <f>(Input_population/2)*'Function Resolution'!K222</f>
        <v>283.75489880686359</v>
      </c>
      <c r="G95" s="93">
        <f>(Input_population/2)*'Function Resolution'!L222</f>
        <v>1.1774238378175099</v>
      </c>
      <c r="H95" s="93">
        <f>(Input_population/2)*'Function Resolution'!M222</f>
        <v>49156.067778390221</v>
      </c>
      <c r="I95" s="93">
        <f>(Input_population/2)*'Function Resolution'!N222</f>
        <v>131.7694771267513</v>
      </c>
      <c r="J95" s="93">
        <f>(Input_population/2)*'Function Resolution'!O222</f>
        <v>187.78660159181902</v>
      </c>
      <c r="K95" s="93">
        <f>(Input_population/2)*'Function Resolution'!P222</f>
        <v>524.37611922785436</v>
      </c>
      <c r="L95" s="93">
        <f>(Input_population/2)*'Function Resolution'!Q222</f>
        <v>2.3663349571273997E-5</v>
      </c>
      <c r="M95" s="93">
        <f t="shared" si="5"/>
        <v>97518.526744973322</v>
      </c>
      <c r="N95" s="93">
        <f t="shared" si="6"/>
        <v>1401.162049166184</v>
      </c>
      <c r="O95" s="93">
        <f t="shared" si="7"/>
        <v>271.00274032459367</v>
      </c>
      <c r="P95" s="93">
        <f t="shared" si="8"/>
        <v>808.13101803471795</v>
      </c>
      <c r="Q95" s="93">
        <f t="shared" si="9"/>
        <v>1.1774475011670813</v>
      </c>
    </row>
    <row r="96" spans="1:17">
      <c r="A96" s="58">
        <v>94</v>
      </c>
      <c r="B96" s="58">
        <v>98</v>
      </c>
      <c r="C96" s="93">
        <f>(Input_population/2)*'Function Resolution'!H223</f>
        <v>48895.094928836173</v>
      </c>
      <c r="D96" s="93">
        <f>(Input_population/2)*'Function Resolution'!I223</f>
        <v>801.84630717976631</v>
      </c>
      <c r="E96" s="93">
        <f>(Input_population/2)*'Function Resolution'!J223</f>
        <v>48.238148206988207</v>
      </c>
      <c r="F96" s="93">
        <f>(Input_population/2)*'Function Resolution'!K223</f>
        <v>254.17312524633942</v>
      </c>
      <c r="G96" s="93">
        <f>(Input_population/2)*'Function Resolution'!L223</f>
        <v>0.64749053073845841</v>
      </c>
      <c r="H96" s="93">
        <f>(Input_population/2)*'Function Resolution'!M223</f>
        <v>49258.467186002919</v>
      </c>
      <c r="I96" s="93">
        <f>(Input_population/2)*'Function Resolution'!N223</f>
        <v>67.439309942387638</v>
      </c>
      <c r="J96" s="93">
        <f>(Input_population/2)*'Function Resolution'!O223</f>
        <v>137.47717004484232</v>
      </c>
      <c r="K96" s="93">
        <f>(Input_population/2)*'Function Resolution'!P223</f>
        <v>536.61632768328559</v>
      </c>
      <c r="L96" s="93">
        <f>(Input_population/2)*'Function Resolution'!Q223</f>
        <v>6.326560770839177E-6</v>
      </c>
      <c r="M96" s="93">
        <f t="shared" si="5"/>
        <v>98153.562114839093</v>
      </c>
      <c r="N96" s="93">
        <f t="shared" si="6"/>
        <v>869.28561712215401</v>
      </c>
      <c r="O96" s="93">
        <f t="shared" si="7"/>
        <v>185.71531825183052</v>
      </c>
      <c r="P96" s="93">
        <f t="shared" si="8"/>
        <v>790.78945292962499</v>
      </c>
      <c r="Q96" s="93">
        <f t="shared" si="9"/>
        <v>0.64749685729922923</v>
      </c>
    </row>
    <row r="97" spans="1:17">
      <c r="A97" s="58">
        <v>95</v>
      </c>
      <c r="B97" s="58">
        <v>99</v>
      </c>
      <c r="C97" s="93">
        <f>(Input_population/2)*'Function Resolution'!H224</f>
        <v>49259.146922249645</v>
      </c>
      <c r="D97" s="93">
        <f>(Input_population/2)*'Function Resolution'!I224</f>
        <v>485.47131267822465</v>
      </c>
      <c r="E97" s="93">
        <f>(Input_population/2)*'Function Resolution'!J224</f>
        <v>26.875759325043408</v>
      </c>
      <c r="F97" s="93">
        <f>(Input_population/2)*'Function Resolution'!K224</f>
        <v>228.1604274073905</v>
      </c>
      <c r="G97" s="93">
        <f>(Input_population/2)*'Function Resolution'!L224</f>
        <v>0.34557833968907098</v>
      </c>
      <c r="H97" s="93">
        <f>(Input_population/2)*'Function Resolution'!M224</f>
        <v>49310.375925129345</v>
      </c>
      <c r="I97" s="93">
        <f>(Input_population/2)*'Function Resolution'!N224</f>
        <v>32.788172584461201</v>
      </c>
      <c r="J97" s="93">
        <f>(Input_population/2)*'Function Resolution'!O224</f>
        <v>99.248430185706454</v>
      </c>
      <c r="K97" s="93">
        <f>(Input_population/2)*'Function Resolution'!P224</f>
        <v>557.58747051081002</v>
      </c>
      <c r="L97" s="93">
        <f>(Input_population/2)*'Function Resolution'!Q224</f>
        <v>1.5896700877132411E-6</v>
      </c>
      <c r="M97" s="93">
        <f t="shared" si="5"/>
        <v>98569.52284737899</v>
      </c>
      <c r="N97" s="93">
        <f t="shared" si="6"/>
        <v>518.25948526268587</v>
      </c>
      <c r="O97" s="93">
        <f t="shared" si="7"/>
        <v>126.12418951074986</v>
      </c>
      <c r="P97" s="93">
        <f t="shared" si="8"/>
        <v>785.74789791820058</v>
      </c>
      <c r="Q97" s="93">
        <f t="shared" si="9"/>
        <v>0.34557992935915871</v>
      </c>
    </row>
    <row r="98" spans="1:17">
      <c r="A98" s="58">
        <v>96</v>
      </c>
      <c r="B98" s="58">
        <v>100</v>
      </c>
      <c r="C98" s="93">
        <f>(Input_population/2)*'Function Resolution'!H225</f>
        <v>49498.193576502403</v>
      </c>
      <c r="D98" s="93">
        <f>(Input_population/2)*'Function Resolution'!I225</f>
        <v>281.72387469715295</v>
      </c>
      <c r="E98" s="93">
        <f>(Input_population/2)*'Function Resolution'!J225</f>
        <v>14.385123386465301</v>
      </c>
      <c r="F98" s="93">
        <f>(Input_population/2)*'Function Resolution'!K225</f>
        <v>205.51843486050521</v>
      </c>
      <c r="G98" s="93">
        <f>(Input_population/2)*'Function Resolution'!L225</f>
        <v>0.17899055347515347</v>
      </c>
      <c r="H98" s="93">
        <f>(Input_population/2)*'Function Resolution'!M225</f>
        <v>49325.247801736041</v>
      </c>
      <c r="I98" s="93">
        <f>(Input_population/2)*'Function Resolution'!N225</f>
        <v>15.119350769346697</v>
      </c>
      <c r="J98" s="93">
        <f>(Input_population/2)*'Function Resolution'!O225</f>
        <v>70.655295419321661</v>
      </c>
      <c r="K98" s="93">
        <f>(Input_population/2)*'Function Resolution'!P225</f>
        <v>588.97755170050664</v>
      </c>
      <c r="L98" s="93">
        <f>(Input_population/2)*'Function Resolution'!Q225</f>
        <v>3.7477898088428681E-7</v>
      </c>
      <c r="M98" s="93">
        <f t="shared" si="5"/>
        <v>98823.441378238436</v>
      </c>
      <c r="N98" s="93">
        <f t="shared" si="6"/>
        <v>296.84322546649963</v>
      </c>
      <c r="O98" s="93">
        <f t="shared" si="7"/>
        <v>85.040418805786956</v>
      </c>
      <c r="P98" s="93">
        <f t="shared" si="8"/>
        <v>794.49598656101182</v>
      </c>
      <c r="Q98" s="93">
        <f t="shared" si="9"/>
        <v>0.17899092825413435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17"/>
  <sheetViews>
    <sheetView topLeftCell="J1" workbookViewId="0">
      <selection activeCell="T10" sqref="T10"/>
    </sheetView>
  </sheetViews>
  <sheetFormatPr defaultRowHeight="12.75"/>
  <cols>
    <col min="1" max="1" width="24.85546875" style="5" customWidth="1"/>
    <col min="2" max="7" width="9.7109375" style="5" customWidth="1"/>
    <col min="8" max="25" width="12.7109375" style="5" customWidth="1"/>
    <col min="26" max="26" width="9.140625" style="5"/>
    <col min="27" max="28" width="9.28515625" style="5" bestFit="1" customWidth="1"/>
    <col min="29" max="31" width="9.85546875" style="5" bestFit="1" customWidth="1"/>
    <col min="32" max="37" width="9.140625" style="5"/>
    <col min="38" max="38" width="10.28515625" style="5" bestFit="1" customWidth="1"/>
    <col min="39" max="39" width="16.140625" style="5" customWidth="1"/>
    <col min="40" max="47" width="10.28515625" style="5" bestFit="1" customWidth="1"/>
    <col min="48" max="272" width="9.140625" style="5"/>
    <col min="273" max="273" width="24.85546875" style="5" customWidth="1"/>
    <col min="274" max="279" width="9.7109375" style="5" customWidth="1"/>
    <col min="280" max="281" width="12.7109375" style="5" customWidth="1"/>
    <col min="282" max="528" width="9.140625" style="5"/>
    <col min="529" max="529" width="24.85546875" style="5" customWidth="1"/>
    <col min="530" max="535" width="9.7109375" style="5" customWidth="1"/>
    <col min="536" max="537" width="12.7109375" style="5" customWidth="1"/>
    <col min="538" max="784" width="9.140625" style="5"/>
    <col min="785" max="785" width="24.85546875" style="5" customWidth="1"/>
    <col min="786" max="791" width="9.7109375" style="5" customWidth="1"/>
    <col min="792" max="793" width="12.7109375" style="5" customWidth="1"/>
    <col min="794" max="1040" width="9.140625" style="5"/>
    <col min="1041" max="1041" width="24.85546875" style="5" customWidth="1"/>
    <col min="1042" max="1047" width="9.7109375" style="5" customWidth="1"/>
    <col min="1048" max="1049" width="12.7109375" style="5" customWidth="1"/>
    <col min="1050" max="1296" width="9.140625" style="5"/>
    <col min="1297" max="1297" width="24.85546875" style="5" customWidth="1"/>
    <col min="1298" max="1303" width="9.7109375" style="5" customWidth="1"/>
    <col min="1304" max="1305" width="12.7109375" style="5" customWidth="1"/>
    <col min="1306" max="1552" width="9.140625" style="5"/>
    <col min="1553" max="1553" width="24.85546875" style="5" customWidth="1"/>
    <col min="1554" max="1559" width="9.7109375" style="5" customWidth="1"/>
    <col min="1560" max="1561" width="12.7109375" style="5" customWidth="1"/>
    <col min="1562" max="1808" width="9.140625" style="5"/>
    <col min="1809" max="1809" width="24.85546875" style="5" customWidth="1"/>
    <col min="1810" max="1815" width="9.7109375" style="5" customWidth="1"/>
    <col min="1816" max="1817" width="12.7109375" style="5" customWidth="1"/>
    <col min="1818" max="2064" width="9.140625" style="5"/>
    <col min="2065" max="2065" width="24.85546875" style="5" customWidth="1"/>
    <col min="2066" max="2071" width="9.7109375" style="5" customWidth="1"/>
    <col min="2072" max="2073" width="12.7109375" style="5" customWidth="1"/>
    <col min="2074" max="2320" width="9.140625" style="5"/>
    <col min="2321" max="2321" width="24.85546875" style="5" customWidth="1"/>
    <col min="2322" max="2327" width="9.7109375" style="5" customWidth="1"/>
    <col min="2328" max="2329" width="12.7109375" style="5" customWidth="1"/>
    <col min="2330" max="2576" width="9.140625" style="5"/>
    <col min="2577" max="2577" width="24.85546875" style="5" customWidth="1"/>
    <col min="2578" max="2583" width="9.7109375" style="5" customWidth="1"/>
    <col min="2584" max="2585" width="12.7109375" style="5" customWidth="1"/>
    <col min="2586" max="2832" width="9.140625" style="5"/>
    <col min="2833" max="2833" width="24.85546875" style="5" customWidth="1"/>
    <col min="2834" max="2839" width="9.7109375" style="5" customWidth="1"/>
    <col min="2840" max="2841" width="12.7109375" style="5" customWidth="1"/>
    <col min="2842" max="3088" width="9.140625" style="5"/>
    <col min="3089" max="3089" width="24.85546875" style="5" customWidth="1"/>
    <col min="3090" max="3095" width="9.7109375" style="5" customWidth="1"/>
    <col min="3096" max="3097" width="12.7109375" style="5" customWidth="1"/>
    <col min="3098" max="3344" width="9.140625" style="5"/>
    <col min="3345" max="3345" width="24.85546875" style="5" customWidth="1"/>
    <col min="3346" max="3351" width="9.7109375" style="5" customWidth="1"/>
    <col min="3352" max="3353" width="12.7109375" style="5" customWidth="1"/>
    <col min="3354" max="3600" width="9.140625" style="5"/>
    <col min="3601" max="3601" width="24.85546875" style="5" customWidth="1"/>
    <col min="3602" max="3607" width="9.7109375" style="5" customWidth="1"/>
    <col min="3608" max="3609" width="12.7109375" style="5" customWidth="1"/>
    <col min="3610" max="3856" width="9.140625" style="5"/>
    <col min="3857" max="3857" width="24.85546875" style="5" customWidth="1"/>
    <col min="3858" max="3863" width="9.7109375" style="5" customWidth="1"/>
    <col min="3864" max="3865" width="12.7109375" style="5" customWidth="1"/>
    <col min="3866" max="4112" width="9.140625" style="5"/>
    <col min="4113" max="4113" width="24.85546875" style="5" customWidth="1"/>
    <col min="4114" max="4119" width="9.7109375" style="5" customWidth="1"/>
    <col min="4120" max="4121" width="12.7109375" style="5" customWidth="1"/>
    <col min="4122" max="4368" width="9.140625" style="5"/>
    <col min="4369" max="4369" width="24.85546875" style="5" customWidth="1"/>
    <col min="4370" max="4375" width="9.7109375" style="5" customWidth="1"/>
    <col min="4376" max="4377" width="12.7109375" style="5" customWidth="1"/>
    <col min="4378" max="4624" width="9.140625" style="5"/>
    <col min="4625" max="4625" width="24.85546875" style="5" customWidth="1"/>
    <col min="4626" max="4631" width="9.7109375" style="5" customWidth="1"/>
    <col min="4632" max="4633" width="12.7109375" style="5" customWidth="1"/>
    <col min="4634" max="4880" width="9.140625" style="5"/>
    <col min="4881" max="4881" width="24.85546875" style="5" customWidth="1"/>
    <col min="4882" max="4887" width="9.7109375" style="5" customWidth="1"/>
    <col min="4888" max="4889" width="12.7109375" style="5" customWidth="1"/>
    <col min="4890" max="5136" width="9.140625" style="5"/>
    <col min="5137" max="5137" width="24.85546875" style="5" customWidth="1"/>
    <col min="5138" max="5143" width="9.7109375" style="5" customWidth="1"/>
    <col min="5144" max="5145" width="12.7109375" style="5" customWidth="1"/>
    <col min="5146" max="5392" width="9.140625" style="5"/>
    <col min="5393" max="5393" width="24.85546875" style="5" customWidth="1"/>
    <col min="5394" max="5399" width="9.7109375" style="5" customWidth="1"/>
    <col min="5400" max="5401" width="12.7109375" style="5" customWidth="1"/>
    <col min="5402" max="5648" width="9.140625" style="5"/>
    <col min="5649" max="5649" width="24.85546875" style="5" customWidth="1"/>
    <col min="5650" max="5655" width="9.7109375" style="5" customWidth="1"/>
    <col min="5656" max="5657" width="12.7109375" style="5" customWidth="1"/>
    <col min="5658" max="5904" width="9.140625" style="5"/>
    <col min="5905" max="5905" width="24.85546875" style="5" customWidth="1"/>
    <col min="5906" max="5911" width="9.7109375" style="5" customWidth="1"/>
    <col min="5912" max="5913" width="12.7109375" style="5" customWidth="1"/>
    <col min="5914" max="6160" width="9.140625" style="5"/>
    <col min="6161" max="6161" width="24.85546875" style="5" customWidth="1"/>
    <col min="6162" max="6167" width="9.7109375" style="5" customWidth="1"/>
    <col min="6168" max="6169" width="12.7109375" style="5" customWidth="1"/>
    <col min="6170" max="6416" width="9.140625" style="5"/>
    <col min="6417" max="6417" width="24.85546875" style="5" customWidth="1"/>
    <col min="6418" max="6423" width="9.7109375" style="5" customWidth="1"/>
    <col min="6424" max="6425" width="12.7109375" style="5" customWidth="1"/>
    <col min="6426" max="6672" width="9.140625" style="5"/>
    <col min="6673" max="6673" width="24.85546875" style="5" customWidth="1"/>
    <col min="6674" max="6679" width="9.7109375" style="5" customWidth="1"/>
    <col min="6680" max="6681" width="12.7109375" style="5" customWidth="1"/>
    <col min="6682" max="6928" width="9.140625" style="5"/>
    <col min="6929" max="6929" width="24.85546875" style="5" customWidth="1"/>
    <col min="6930" max="6935" width="9.7109375" style="5" customWidth="1"/>
    <col min="6936" max="6937" width="12.7109375" style="5" customWidth="1"/>
    <col min="6938" max="7184" width="9.140625" style="5"/>
    <col min="7185" max="7185" width="24.85546875" style="5" customWidth="1"/>
    <col min="7186" max="7191" width="9.7109375" style="5" customWidth="1"/>
    <col min="7192" max="7193" width="12.7109375" style="5" customWidth="1"/>
    <col min="7194" max="7440" width="9.140625" style="5"/>
    <col min="7441" max="7441" width="24.85546875" style="5" customWidth="1"/>
    <col min="7442" max="7447" width="9.7109375" style="5" customWidth="1"/>
    <col min="7448" max="7449" width="12.7109375" style="5" customWidth="1"/>
    <col min="7450" max="7696" width="9.140625" style="5"/>
    <col min="7697" max="7697" width="24.85546875" style="5" customWidth="1"/>
    <col min="7698" max="7703" width="9.7109375" style="5" customWidth="1"/>
    <col min="7704" max="7705" width="12.7109375" style="5" customWidth="1"/>
    <col min="7706" max="7952" width="9.140625" style="5"/>
    <col min="7953" max="7953" width="24.85546875" style="5" customWidth="1"/>
    <col min="7954" max="7959" width="9.7109375" style="5" customWidth="1"/>
    <col min="7960" max="7961" width="12.7109375" style="5" customWidth="1"/>
    <col min="7962" max="8208" width="9.140625" style="5"/>
    <col min="8209" max="8209" width="24.85546875" style="5" customWidth="1"/>
    <col min="8210" max="8215" width="9.7109375" style="5" customWidth="1"/>
    <col min="8216" max="8217" width="12.7109375" style="5" customWidth="1"/>
    <col min="8218" max="8464" width="9.140625" style="5"/>
    <col min="8465" max="8465" width="24.85546875" style="5" customWidth="1"/>
    <col min="8466" max="8471" width="9.7109375" style="5" customWidth="1"/>
    <col min="8472" max="8473" width="12.7109375" style="5" customWidth="1"/>
    <col min="8474" max="8720" width="9.140625" style="5"/>
    <col min="8721" max="8721" width="24.85546875" style="5" customWidth="1"/>
    <col min="8722" max="8727" width="9.7109375" style="5" customWidth="1"/>
    <col min="8728" max="8729" width="12.7109375" style="5" customWidth="1"/>
    <col min="8730" max="8976" width="9.140625" style="5"/>
    <col min="8977" max="8977" width="24.85546875" style="5" customWidth="1"/>
    <col min="8978" max="8983" width="9.7109375" style="5" customWidth="1"/>
    <col min="8984" max="8985" width="12.7109375" style="5" customWidth="1"/>
    <col min="8986" max="9232" width="9.140625" style="5"/>
    <col min="9233" max="9233" width="24.85546875" style="5" customWidth="1"/>
    <col min="9234" max="9239" width="9.7109375" style="5" customWidth="1"/>
    <col min="9240" max="9241" width="12.7109375" style="5" customWidth="1"/>
    <col min="9242" max="9488" width="9.140625" style="5"/>
    <col min="9489" max="9489" width="24.85546875" style="5" customWidth="1"/>
    <col min="9490" max="9495" width="9.7109375" style="5" customWidth="1"/>
    <col min="9496" max="9497" width="12.7109375" style="5" customWidth="1"/>
    <col min="9498" max="9744" width="9.140625" style="5"/>
    <col min="9745" max="9745" width="24.85546875" style="5" customWidth="1"/>
    <col min="9746" max="9751" width="9.7109375" style="5" customWidth="1"/>
    <col min="9752" max="9753" width="12.7109375" style="5" customWidth="1"/>
    <col min="9754" max="10000" width="9.140625" style="5"/>
    <col min="10001" max="10001" width="24.85546875" style="5" customWidth="1"/>
    <col min="10002" max="10007" width="9.7109375" style="5" customWidth="1"/>
    <col min="10008" max="10009" width="12.7109375" style="5" customWidth="1"/>
    <col min="10010" max="10256" width="9.140625" style="5"/>
    <col min="10257" max="10257" width="24.85546875" style="5" customWidth="1"/>
    <col min="10258" max="10263" width="9.7109375" style="5" customWidth="1"/>
    <col min="10264" max="10265" width="12.7109375" style="5" customWidth="1"/>
    <col min="10266" max="10512" width="9.140625" style="5"/>
    <col min="10513" max="10513" width="24.85546875" style="5" customWidth="1"/>
    <col min="10514" max="10519" width="9.7109375" style="5" customWidth="1"/>
    <col min="10520" max="10521" width="12.7109375" style="5" customWidth="1"/>
    <col min="10522" max="10768" width="9.140625" style="5"/>
    <col min="10769" max="10769" width="24.85546875" style="5" customWidth="1"/>
    <col min="10770" max="10775" width="9.7109375" style="5" customWidth="1"/>
    <col min="10776" max="10777" width="12.7109375" style="5" customWidth="1"/>
    <col min="10778" max="11024" width="9.140625" style="5"/>
    <col min="11025" max="11025" width="24.85546875" style="5" customWidth="1"/>
    <col min="11026" max="11031" width="9.7109375" style="5" customWidth="1"/>
    <col min="11032" max="11033" width="12.7109375" style="5" customWidth="1"/>
    <col min="11034" max="11280" width="9.140625" style="5"/>
    <col min="11281" max="11281" width="24.85546875" style="5" customWidth="1"/>
    <col min="11282" max="11287" width="9.7109375" style="5" customWidth="1"/>
    <col min="11288" max="11289" width="12.7109375" style="5" customWidth="1"/>
    <col min="11290" max="11536" width="9.140625" style="5"/>
    <col min="11537" max="11537" width="24.85546875" style="5" customWidth="1"/>
    <col min="11538" max="11543" width="9.7109375" style="5" customWidth="1"/>
    <col min="11544" max="11545" width="12.7109375" style="5" customWidth="1"/>
    <col min="11546" max="11792" width="9.140625" style="5"/>
    <col min="11793" max="11793" width="24.85546875" style="5" customWidth="1"/>
    <col min="11794" max="11799" width="9.7109375" style="5" customWidth="1"/>
    <col min="11800" max="11801" width="12.7109375" style="5" customWidth="1"/>
    <col min="11802" max="12048" width="9.140625" style="5"/>
    <col min="12049" max="12049" width="24.85546875" style="5" customWidth="1"/>
    <col min="12050" max="12055" width="9.7109375" style="5" customWidth="1"/>
    <col min="12056" max="12057" width="12.7109375" style="5" customWidth="1"/>
    <col min="12058" max="12304" width="9.140625" style="5"/>
    <col min="12305" max="12305" width="24.85546875" style="5" customWidth="1"/>
    <col min="12306" max="12311" width="9.7109375" style="5" customWidth="1"/>
    <col min="12312" max="12313" width="12.7109375" style="5" customWidth="1"/>
    <col min="12314" max="12560" width="9.140625" style="5"/>
    <col min="12561" max="12561" width="24.85546875" style="5" customWidth="1"/>
    <col min="12562" max="12567" width="9.7109375" style="5" customWidth="1"/>
    <col min="12568" max="12569" width="12.7109375" style="5" customWidth="1"/>
    <col min="12570" max="12816" width="9.140625" style="5"/>
    <col min="12817" max="12817" width="24.85546875" style="5" customWidth="1"/>
    <col min="12818" max="12823" width="9.7109375" style="5" customWidth="1"/>
    <col min="12824" max="12825" width="12.7109375" style="5" customWidth="1"/>
    <col min="12826" max="13072" width="9.140625" style="5"/>
    <col min="13073" max="13073" width="24.85546875" style="5" customWidth="1"/>
    <col min="13074" max="13079" width="9.7109375" style="5" customWidth="1"/>
    <col min="13080" max="13081" width="12.7109375" style="5" customWidth="1"/>
    <col min="13082" max="13328" width="9.140625" style="5"/>
    <col min="13329" max="13329" width="24.85546875" style="5" customWidth="1"/>
    <col min="13330" max="13335" width="9.7109375" style="5" customWidth="1"/>
    <col min="13336" max="13337" width="12.7109375" style="5" customWidth="1"/>
    <col min="13338" max="13584" width="9.140625" style="5"/>
    <col min="13585" max="13585" width="24.85546875" style="5" customWidth="1"/>
    <col min="13586" max="13591" width="9.7109375" style="5" customWidth="1"/>
    <col min="13592" max="13593" width="12.7109375" style="5" customWidth="1"/>
    <col min="13594" max="13840" width="9.140625" style="5"/>
    <col min="13841" max="13841" width="24.85546875" style="5" customWidth="1"/>
    <col min="13842" max="13847" width="9.7109375" style="5" customWidth="1"/>
    <col min="13848" max="13849" width="12.7109375" style="5" customWidth="1"/>
    <col min="13850" max="14096" width="9.140625" style="5"/>
    <col min="14097" max="14097" width="24.85546875" style="5" customWidth="1"/>
    <col min="14098" max="14103" width="9.7109375" style="5" customWidth="1"/>
    <col min="14104" max="14105" width="12.7109375" style="5" customWidth="1"/>
    <col min="14106" max="14352" width="9.140625" style="5"/>
    <col min="14353" max="14353" width="24.85546875" style="5" customWidth="1"/>
    <col min="14354" max="14359" width="9.7109375" style="5" customWidth="1"/>
    <col min="14360" max="14361" width="12.7109375" style="5" customWidth="1"/>
    <col min="14362" max="14608" width="9.140625" style="5"/>
    <col min="14609" max="14609" width="24.85546875" style="5" customWidth="1"/>
    <col min="14610" max="14615" width="9.7109375" style="5" customWidth="1"/>
    <col min="14616" max="14617" width="12.7109375" style="5" customWidth="1"/>
    <col min="14618" max="14864" width="9.140625" style="5"/>
    <col min="14865" max="14865" width="24.85546875" style="5" customWidth="1"/>
    <col min="14866" max="14871" width="9.7109375" style="5" customWidth="1"/>
    <col min="14872" max="14873" width="12.7109375" style="5" customWidth="1"/>
    <col min="14874" max="15120" width="9.140625" style="5"/>
    <col min="15121" max="15121" width="24.85546875" style="5" customWidth="1"/>
    <col min="15122" max="15127" width="9.7109375" style="5" customWidth="1"/>
    <col min="15128" max="15129" width="12.7109375" style="5" customWidth="1"/>
    <col min="15130" max="15376" width="9.140625" style="5"/>
    <col min="15377" max="15377" width="24.85546875" style="5" customWidth="1"/>
    <col min="15378" max="15383" width="9.7109375" style="5" customWidth="1"/>
    <col min="15384" max="15385" width="12.7109375" style="5" customWidth="1"/>
    <col min="15386" max="15632" width="9.140625" style="5"/>
    <col min="15633" max="15633" width="24.85546875" style="5" customWidth="1"/>
    <col min="15634" max="15639" width="9.7109375" style="5" customWidth="1"/>
    <col min="15640" max="15641" width="12.7109375" style="5" customWidth="1"/>
    <col min="15642" max="15888" width="9.140625" style="5"/>
    <col min="15889" max="15889" width="24.85546875" style="5" customWidth="1"/>
    <col min="15890" max="15895" width="9.7109375" style="5" customWidth="1"/>
    <col min="15896" max="15897" width="12.7109375" style="5" customWidth="1"/>
    <col min="15898" max="16144" width="9.140625" style="5"/>
    <col min="16145" max="16145" width="24.85546875" style="5" customWidth="1"/>
    <col min="16146" max="16151" width="9.7109375" style="5" customWidth="1"/>
    <col min="16152" max="16153" width="12.7109375" style="5" customWidth="1"/>
    <col min="16154" max="16384" width="9.140625" style="5"/>
  </cols>
  <sheetData>
    <row r="1" spans="1:47" s="3" customFormat="1" ht="15" customHeight="1">
      <c r="A1" s="131" t="s">
        <v>70</v>
      </c>
      <c r="B1" s="131"/>
      <c r="C1" s="131"/>
    </row>
    <row r="2" spans="1:47" ht="15" customHeight="1">
      <c r="A2" s="4" t="s">
        <v>71</v>
      </c>
      <c r="I2" s="6" t="s">
        <v>72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 spans="1:47" ht="15" customHeight="1">
      <c r="A3" s="7"/>
      <c r="B3" s="7"/>
      <c r="C3" s="7"/>
      <c r="D3" s="7"/>
      <c r="E3" s="7"/>
      <c r="F3" s="7"/>
      <c r="G3" s="7"/>
      <c r="H3" s="7"/>
      <c r="I3" s="7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</row>
    <row r="4" spans="1:47" ht="15" customHeight="1">
      <c r="A4" s="8" t="s">
        <v>73</v>
      </c>
      <c r="B4" s="132">
        <v>2003</v>
      </c>
      <c r="C4" s="133"/>
      <c r="D4" s="132">
        <v>2012</v>
      </c>
      <c r="E4" s="133"/>
      <c r="F4" s="132">
        <v>2013</v>
      </c>
      <c r="G4" s="134"/>
      <c r="H4" s="135" t="s">
        <v>74</v>
      </c>
      <c r="I4" s="136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</row>
    <row r="5" spans="1:47" ht="15" customHeight="1">
      <c r="A5" s="9"/>
      <c r="B5" s="10" t="s">
        <v>44</v>
      </c>
      <c r="C5" s="11" t="s">
        <v>59</v>
      </c>
      <c r="D5" s="10" t="s">
        <v>44</v>
      </c>
      <c r="E5" s="11" t="s">
        <v>59</v>
      </c>
      <c r="F5" s="10" t="s">
        <v>44</v>
      </c>
      <c r="G5" s="11" t="s">
        <v>59</v>
      </c>
      <c r="H5" s="10" t="s">
        <v>44</v>
      </c>
      <c r="I5" s="11" t="s">
        <v>59</v>
      </c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</row>
    <row r="6" spans="1:47" ht="15" customHeight="1">
      <c r="A6" s="12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AA6" s="108"/>
    </row>
    <row r="7" spans="1:47" ht="15" customHeight="1">
      <c r="A7" s="14" t="s">
        <v>75</v>
      </c>
      <c r="B7" s="15">
        <v>14823</v>
      </c>
      <c r="C7" s="16">
        <v>10550</v>
      </c>
      <c r="D7" s="16">
        <v>11594</v>
      </c>
      <c r="E7" s="16">
        <v>8561</v>
      </c>
      <c r="F7" s="16">
        <v>11583</v>
      </c>
      <c r="G7" s="16">
        <v>8526</v>
      </c>
      <c r="H7" s="17">
        <v>-21.9</v>
      </c>
      <c r="I7" s="17">
        <v>-19.2</v>
      </c>
      <c r="J7" s="17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7"/>
      <c r="AA7" s="21" t="s">
        <v>374</v>
      </c>
      <c r="AL7" s="108" t="s">
        <v>386</v>
      </c>
    </row>
    <row r="8" spans="1:47" ht="15" customHeight="1">
      <c r="A8" s="14"/>
      <c r="B8" s="18"/>
      <c r="C8" s="19"/>
      <c r="D8" s="18"/>
      <c r="E8" s="18"/>
      <c r="F8" s="18"/>
      <c r="G8" s="18"/>
      <c r="H8" s="20"/>
      <c r="I8" s="20"/>
      <c r="J8" s="20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20"/>
      <c r="AA8" s="5" t="s">
        <v>44</v>
      </c>
      <c r="AF8" s="5" t="s">
        <v>59</v>
      </c>
      <c r="AL8" s="5" t="str">
        <f>AA8</f>
        <v>Males</v>
      </c>
      <c r="AQ8" s="5" t="str">
        <f>AF8</f>
        <v>Females</v>
      </c>
    </row>
    <row r="9" spans="1:47" ht="15" customHeight="1">
      <c r="A9" s="137" t="s">
        <v>76</v>
      </c>
      <c r="B9" s="128"/>
      <c r="C9" s="128"/>
      <c r="D9" s="128"/>
      <c r="E9" s="128"/>
      <c r="F9" s="128"/>
      <c r="G9" s="128"/>
      <c r="H9" s="128"/>
      <c r="I9" s="128"/>
      <c r="J9" s="100"/>
      <c r="K9" s="20" t="s">
        <v>44</v>
      </c>
      <c r="L9" s="20"/>
      <c r="M9" s="20"/>
      <c r="N9" s="20"/>
      <c r="O9" s="20"/>
      <c r="P9" s="20"/>
      <c r="Q9" s="20"/>
      <c r="R9" s="20" t="s">
        <v>59</v>
      </c>
      <c r="S9" s="20"/>
      <c r="T9" s="20"/>
      <c r="U9" s="20"/>
      <c r="V9" s="20"/>
      <c r="W9" s="20"/>
      <c r="X9" s="20"/>
      <c r="Y9" s="122"/>
      <c r="AA9" s="5" t="s">
        <v>258</v>
      </c>
      <c r="AB9" s="5" t="s">
        <v>259</v>
      </c>
      <c r="AC9" s="5" t="s">
        <v>260</v>
      </c>
      <c r="AD9" s="5" t="s">
        <v>48</v>
      </c>
      <c r="AE9" s="5" t="s">
        <v>261</v>
      </c>
      <c r="AF9" s="5" t="s">
        <v>258</v>
      </c>
      <c r="AG9" s="5" t="s">
        <v>259</v>
      </c>
      <c r="AH9" s="5" t="s">
        <v>260</v>
      </c>
      <c r="AI9" s="5" t="s">
        <v>48</v>
      </c>
      <c r="AJ9" s="5" t="s">
        <v>261</v>
      </c>
      <c r="AL9" s="5" t="str">
        <f>AA9</f>
        <v>Sedentary</v>
      </c>
      <c r="AM9" s="5" t="str">
        <f>AB9</f>
        <v>Barely</v>
      </c>
      <c r="AN9" s="5" t="str">
        <f>AC9</f>
        <v>Somewhat</v>
      </c>
      <c r="AO9" s="5" t="str">
        <f>AD9</f>
        <v>Active</v>
      </c>
      <c r="AP9" s="5" t="str">
        <f>AE9</f>
        <v>Highly</v>
      </c>
      <c r="AQ9" s="5" t="str">
        <f>AF9</f>
        <v>Sedentary</v>
      </c>
      <c r="AR9" s="5" t="str">
        <f>AG9</f>
        <v>Barely</v>
      </c>
      <c r="AS9" s="5" t="str">
        <f>AH9</f>
        <v>Somewhat</v>
      </c>
      <c r="AT9" s="5" t="str">
        <f>AI9</f>
        <v>Active</v>
      </c>
      <c r="AU9" s="5" t="str">
        <f>AJ9</f>
        <v>Highly</v>
      </c>
    </row>
    <row r="10" spans="1:47" ht="15" customHeight="1">
      <c r="A10" s="21"/>
      <c r="B10" s="22"/>
      <c r="C10" s="22"/>
      <c r="D10" s="22"/>
      <c r="E10" s="22"/>
      <c r="F10" s="22"/>
      <c r="G10" s="22"/>
      <c r="H10" s="20"/>
      <c r="I10" s="20"/>
      <c r="J10" s="20"/>
      <c r="K10" s="122" t="s">
        <v>454</v>
      </c>
      <c r="L10" s="122" t="s">
        <v>455</v>
      </c>
      <c r="M10" s="122" t="s">
        <v>258</v>
      </c>
      <c r="N10" s="122" t="s">
        <v>259</v>
      </c>
      <c r="O10" s="122" t="s">
        <v>260</v>
      </c>
      <c r="P10" s="122" t="s">
        <v>48</v>
      </c>
      <c r="Q10" s="122" t="s">
        <v>261</v>
      </c>
      <c r="R10" s="122" t="s">
        <v>454</v>
      </c>
      <c r="S10" s="122" t="s">
        <v>455</v>
      </c>
      <c r="T10" s="122" t="s">
        <v>258</v>
      </c>
      <c r="U10" s="122" t="s">
        <v>259</v>
      </c>
      <c r="V10" s="122" t="s">
        <v>260</v>
      </c>
      <c r="W10" s="122" t="s">
        <v>48</v>
      </c>
      <c r="X10" s="122" t="s">
        <v>261</v>
      </c>
      <c r="Y10" s="20"/>
      <c r="Z10" s="5" t="s">
        <v>362</v>
      </c>
      <c r="AA10" s="102">
        <v>0</v>
      </c>
      <c r="AB10" s="102">
        <v>-0.05</v>
      </c>
      <c r="AC10" s="102">
        <v>-0.1</v>
      </c>
      <c r="AD10" s="102">
        <v>-0.15</v>
      </c>
      <c r="AE10" s="102">
        <v>-0.2</v>
      </c>
      <c r="AF10" s="102">
        <v>0</v>
      </c>
      <c r="AG10" s="102">
        <v>-0.05</v>
      </c>
      <c r="AH10" s="102">
        <v>-0.1</v>
      </c>
      <c r="AI10" s="102">
        <v>-0.15</v>
      </c>
      <c r="AJ10" s="102">
        <v>-0.2</v>
      </c>
    </row>
    <row r="11" spans="1:47" ht="15" customHeight="1">
      <c r="A11" s="5" t="s">
        <v>77</v>
      </c>
      <c r="B11" s="20">
        <v>5.7</v>
      </c>
      <c r="C11" s="20">
        <v>4.9000000000000004</v>
      </c>
      <c r="D11" s="20">
        <v>4.5999999999999996</v>
      </c>
      <c r="E11" s="20">
        <v>3.7</v>
      </c>
      <c r="F11" s="20">
        <v>4.4000000000000004</v>
      </c>
      <c r="G11" s="20">
        <v>3.5</v>
      </c>
      <c r="H11" s="23">
        <v>-22.8</v>
      </c>
      <c r="I11" s="23">
        <v>-28.6</v>
      </c>
      <c r="J11" s="23"/>
      <c r="K11" s="20">
        <f>AA11</f>
        <v>4.4000000000000004</v>
      </c>
      <c r="L11" s="20">
        <f>K11/1000</f>
        <v>4.4000000000000003E-3</v>
      </c>
      <c r="M11" s="20">
        <f>$L11*B$65</f>
        <v>4.4000000000000003E-3</v>
      </c>
      <c r="N11" s="20">
        <f>$L11*C$65</f>
        <v>3.5505906363466422E-3</v>
      </c>
      <c r="O11" s="20">
        <f>$L11*D$65</f>
        <v>3.2015666773460402E-3</v>
      </c>
      <c r="P11" s="20">
        <f>$L11*E$65</f>
        <v>2.8745059107346664E-3</v>
      </c>
      <c r="Q11" s="20">
        <f>$L11*F$65</f>
        <v>2.4842608882667803E-3</v>
      </c>
      <c r="R11" s="20">
        <f>AF11</f>
        <v>3.5</v>
      </c>
      <c r="S11" s="20">
        <f>R11/1000</f>
        <v>3.5000000000000001E-3</v>
      </c>
      <c r="T11" s="20">
        <f>$S11*B$74</f>
        <v>3.5000000000000001E-3</v>
      </c>
      <c r="U11" s="20">
        <f>$S11*C$74</f>
        <v>2.8339341539873669E-3</v>
      </c>
      <c r="V11" s="20">
        <f>$S11*D$74</f>
        <v>2.5467271841067909E-3</v>
      </c>
      <c r="W11" s="20">
        <f>$S11*E$74</f>
        <v>2.3069208503414939E-3</v>
      </c>
      <c r="X11" s="20">
        <f>$S11*F$74</f>
        <v>2.0188034381704825E-3</v>
      </c>
      <c r="Y11" s="23"/>
      <c r="Z11" s="5">
        <v>0</v>
      </c>
      <c r="AA11" s="5">
        <f>All_Cause_Mortality_Under1Years_Male*(1+AA$10)</f>
        <v>4.4000000000000004</v>
      </c>
      <c r="AB11" s="5">
        <f>All_Cause_Mortality_Under1Years_Male*(1+AB$10)</f>
        <v>4.18</v>
      </c>
      <c r="AC11" s="5">
        <f>All_Cause_Mortality_Under1Years_Male*(1+AC$10)</f>
        <v>3.9600000000000004</v>
      </c>
      <c r="AD11" s="5">
        <f>All_Cause_Mortality_Under1Years_Male*(1+AD$10)</f>
        <v>3.74</v>
      </c>
      <c r="AE11" s="5">
        <f>All_Cause_Mortality_Under1Years_Male*(1+AE$10)</f>
        <v>3.5200000000000005</v>
      </c>
      <c r="AF11" s="5">
        <f>All_Cause_Mortality_Under1Years_Female*(1+AF$10)</f>
        <v>3.5</v>
      </c>
      <c r="AG11" s="5">
        <f>All_Cause_Mortality_Under1Years_Female*(1+AG$10)</f>
        <v>3.3249999999999997</v>
      </c>
      <c r="AH11" s="5">
        <f>All_Cause_Mortality_Under1Years_Female*(1+AH$10)</f>
        <v>3.15</v>
      </c>
      <c r="AI11" s="5">
        <f>All_Cause_Mortality_Under1Years_Female*(1+AI$10)</f>
        <v>2.9750000000000001</v>
      </c>
      <c r="AJ11" s="5">
        <f>All_Cause_Mortality_Under1Years_Female*(1+AJ$10)</f>
        <v>2.8000000000000003</v>
      </c>
      <c r="AL11" s="107">
        <f>AA11/1000</f>
        <v>4.4000000000000003E-3</v>
      </c>
      <c r="AM11" s="107">
        <f t="shared" ref="AM11:AU11" si="0">AB11/1000</f>
        <v>4.1799999999999997E-3</v>
      </c>
      <c r="AN11" s="107">
        <f t="shared" si="0"/>
        <v>3.96E-3</v>
      </c>
      <c r="AO11" s="107">
        <f t="shared" si="0"/>
        <v>3.7400000000000003E-3</v>
      </c>
      <c r="AP11" s="107">
        <f t="shared" si="0"/>
        <v>3.5200000000000006E-3</v>
      </c>
      <c r="AQ11" s="107">
        <f t="shared" si="0"/>
        <v>3.5000000000000001E-3</v>
      </c>
      <c r="AR11" s="107">
        <f t="shared" si="0"/>
        <v>3.3249999999999998E-3</v>
      </c>
      <c r="AS11" s="107">
        <f t="shared" si="0"/>
        <v>3.15E-3</v>
      </c>
      <c r="AT11" s="107">
        <f t="shared" si="0"/>
        <v>2.9750000000000002E-3</v>
      </c>
      <c r="AU11" s="107">
        <f t="shared" si="0"/>
        <v>2.8000000000000004E-3</v>
      </c>
    </row>
    <row r="12" spans="1:47" ht="15" customHeight="1">
      <c r="A12" s="24" t="s">
        <v>78</v>
      </c>
      <c r="B12" s="20">
        <v>0.3</v>
      </c>
      <c r="C12" s="20">
        <v>0.2</v>
      </c>
      <c r="D12" s="20">
        <v>0.2</v>
      </c>
      <c r="E12" s="20">
        <v>0.1</v>
      </c>
      <c r="F12" s="20">
        <v>0.2</v>
      </c>
      <c r="G12" s="20">
        <v>0.2</v>
      </c>
      <c r="H12" s="23">
        <v>-33.299999999999997</v>
      </c>
      <c r="I12" s="23">
        <v>0</v>
      </c>
      <c r="J12" s="23"/>
      <c r="K12" s="20">
        <f t="shared" ref="K12:K75" si="1">AA12</f>
        <v>0.2</v>
      </c>
      <c r="L12" s="20">
        <f t="shared" ref="L12:L75" si="2">K12/1000</f>
        <v>2.0000000000000001E-4</v>
      </c>
      <c r="M12" s="20">
        <f t="shared" ref="M12:M75" si="3">$L12*B$65</f>
        <v>2.0000000000000001E-4</v>
      </c>
      <c r="N12" s="20">
        <f t="shared" ref="N12:N75" si="4">$L12*C$65</f>
        <v>1.6139048347030193E-4</v>
      </c>
      <c r="O12" s="20">
        <f t="shared" ref="O12:O75" si="5">$L12*D$65</f>
        <v>1.4552575806118365E-4</v>
      </c>
      <c r="P12" s="20">
        <f t="shared" ref="P12:P75" si="6">$L12*E$65</f>
        <v>1.3065935957884848E-4</v>
      </c>
      <c r="Q12" s="20">
        <f t="shared" ref="Q12:Q75" si="7">$L12*F$65</f>
        <v>1.1292094946667183E-4</v>
      </c>
      <c r="R12" s="20">
        <f t="shared" ref="R12:R75" si="8">AF12</f>
        <v>0.2</v>
      </c>
      <c r="S12" s="20">
        <f t="shared" ref="S12:S75" si="9">R12/1000</f>
        <v>2.0000000000000001E-4</v>
      </c>
      <c r="T12" s="20">
        <f t="shared" ref="T12:T75" si="10">$S12*B$74</f>
        <v>2.0000000000000001E-4</v>
      </c>
      <c r="U12" s="20">
        <f t="shared" ref="U12:U75" si="11">$S12*C$74</f>
        <v>1.6193909451356383E-4</v>
      </c>
      <c r="V12" s="20">
        <f t="shared" ref="V12:V75" si="12">$S12*D$74</f>
        <v>1.455272676632452E-4</v>
      </c>
      <c r="W12" s="20">
        <f t="shared" ref="W12:W75" si="13">$S12*E$74</f>
        <v>1.318240485909425E-4</v>
      </c>
      <c r="X12" s="20">
        <f t="shared" ref="X12:X75" si="14">$S12*F$74</f>
        <v>1.1536019646688472E-4</v>
      </c>
      <c r="Y12" s="23"/>
      <c r="Z12" s="5">
        <v>1</v>
      </c>
      <c r="AA12" s="5">
        <f t="shared" ref="AA12:AE15" si="15">All_Cause_Mortality_1to4Years_Male*(1+AA$10)</f>
        <v>0.2</v>
      </c>
      <c r="AB12" s="5">
        <f t="shared" si="15"/>
        <v>0.19</v>
      </c>
      <c r="AC12" s="5">
        <f t="shared" si="15"/>
        <v>0.18000000000000002</v>
      </c>
      <c r="AD12" s="5">
        <f t="shared" si="15"/>
        <v>0.17</v>
      </c>
      <c r="AE12" s="5">
        <f t="shared" si="15"/>
        <v>0.16000000000000003</v>
      </c>
      <c r="AF12" s="5">
        <f t="shared" ref="AF12:AJ15" si="16">All_Cause_Mortality_1to4Years_Female*(1+AF$10)</f>
        <v>0.2</v>
      </c>
      <c r="AG12" s="5">
        <f t="shared" si="16"/>
        <v>0.19</v>
      </c>
      <c r="AH12" s="5">
        <f t="shared" si="16"/>
        <v>0.18000000000000002</v>
      </c>
      <c r="AI12" s="5">
        <f t="shared" si="16"/>
        <v>0.17</v>
      </c>
      <c r="AJ12" s="5">
        <f t="shared" si="16"/>
        <v>0.16000000000000003</v>
      </c>
      <c r="AL12" s="107">
        <f t="shared" ref="AL12:AL75" si="17">AA12/1000</f>
        <v>2.0000000000000001E-4</v>
      </c>
      <c r="AM12" s="107">
        <f t="shared" ref="AM12:AM75" si="18">AB12/1000</f>
        <v>1.9000000000000001E-4</v>
      </c>
      <c r="AN12" s="107">
        <f t="shared" ref="AN12:AN75" si="19">AC12/1000</f>
        <v>1.8000000000000001E-4</v>
      </c>
      <c r="AO12" s="107">
        <f t="shared" ref="AO12:AO75" si="20">AD12/1000</f>
        <v>1.7000000000000001E-4</v>
      </c>
      <c r="AP12" s="107">
        <f t="shared" ref="AP12:AP75" si="21">AE12/1000</f>
        <v>1.6000000000000004E-4</v>
      </c>
      <c r="AQ12" s="107">
        <f t="shared" ref="AQ12:AQ75" si="22">AF12/1000</f>
        <v>2.0000000000000001E-4</v>
      </c>
      <c r="AR12" s="107">
        <f t="shared" ref="AR12:AR75" si="23">AG12/1000</f>
        <v>1.9000000000000001E-4</v>
      </c>
      <c r="AS12" s="107">
        <f t="shared" ref="AS12:AS75" si="24">AH12/1000</f>
        <v>1.8000000000000001E-4</v>
      </c>
      <c r="AT12" s="107">
        <f t="shared" ref="AT12:AT75" si="25">AI12/1000</f>
        <v>1.7000000000000001E-4</v>
      </c>
      <c r="AU12" s="107">
        <f t="shared" ref="AU12:AU75" si="26">AJ12/1000</f>
        <v>1.6000000000000004E-4</v>
      </c>
    </row>
    <row r="13" spans="1:47" ht="15" customHeight="1">
      <c r="A13" s="24" t="s">
        <v>79</v>
      </c>
      <c r="B13" s="20">
        <v>0.1</v>
      </c>
      <c r="C13" s="20">
        <v>0.1</v>
      </c>
      <c r="D13" s="20">
        <v>0.1</v>
      </c>
      <c r="E13" s="20">
        <v>0.1</v>
      </c>
      <c r="F13" s="20">
        <v>0.1</v>
      </c>
      <c r="G13" s="20">
        <v>0.1</v>
      </c>
      <c r="H13" s="23">
        <v>0</v>
      </c>
      <c r="I13" s="23">
        <v>0</v>
      </c>
      <c r="J13" s="23"/>
      <c r="K13" s="20">
        <f t="shared" si="1"/>
        <v>0.2</v>
      </c>
      <c r="L13" s="20">
        <f t="shared" si="2"/>
        <v>2.0000000000000001E-4</v>
      </c>
      <c r="M13" s="20">
        <f t="shared" si="3"/>
        <v>2.0000000000000001E-4</v>
      </c>
      <c r="N13" s="20">
        <f t="shared" si="4"/>
        <v>1.6139048347030193E-4</v>
      </c>
      <c r="O13" s="20">
        <f t="shared" si="5"/>
        <v>1.4552575806118365E-4</v>
      </c>
      <c r="P13" s="20">
        <f t="shared" si="6"/>
        <v>1.3065935957884848E-4</v>
      </c>
      <c r="Q13" s="20">
        <f t="shared" si="7"/>
        <v>1.1292094946667183E-4</v>
      </c>
      <c r="R13" s="20">
        <f t="shared" si="8"/>
        <v>0.2</v>
      </c>
      <c r="S13" s="20">
        <f t="shared" si="9"/>
        <v>2.0000000000000001E-4</v>
      </c>
      <c r="T13" s="20">
        <f t="shared" si="10"/>
        <v>2.0000000000000001E-4</v>
      </c>
      <c r="U13" s="20">
        <f t="shared" si="11"/>
        <v>1.6193909451356383E-4</v>
      </c>
      <c r="V13" s="20">
        <f t="shared" si="12"/>
        <v>1.455272676632452E-4</v>
      </c>
      <c r="W13" s="20">
        <f t="shared" si="13"/>
        <v>1.318240485909425E-4</v>
      </c>
      <c r="X13" s="20">
        <f t="shared" si="14"/>
        <v>1.1536019646688472E-4</v>
      </c>
      <c r="Y13" s="23"/>
      <c r="Z13" s="5">
        <v>2</v>
      </c>
      <c r="AA13" s="5">
        <f>All_Cause_Mortality_1to4Years_Male*(1+AA$10)</f>
        <v>0.2</v>
      </c>
      <c r="AB13" s="5">
        <f t="shared" si="15"/>
        <v>0.19</v>
      </c>
      <c r="AC13" s="5">
        <f t="shared" si="15"/>
        <v>0.18000000000000002</v>
      </c>
      <c r="AD13" s="5">
        <f t="shared" si="15"/>
        <v>0.17</v>
      </c>
      <c r="AE13" s="5">
        <f t="shared" si="15"/>
        <v>0.16000000000000003</v>
      </c>
      <c r="AF13" s="5">
        <f t="shared" si="16"/>
        <v>0.2</v>
      </c>
      <c r="AG13" s="5">
        <f t="shared" si="16"/>
        <v>0.19</v>
      </c>
      <c r="AH13" s="5">
        <f t="shared" si="16"/>
        <v>0.18000000000000002</v>
      </c>
      <c r="AI13" s="5">
        <f t="shared" si="16"/>
        <v>0.17</v>
      </c>
      <c r="AJ13" s="5">
        <f t="shared" si="16"/>
        <v>0.16000000000000003</v>
      </c>
      <c r="AL13" s="107">
        <f>AA13/1000</f>
        <v>2.0000000000000001E-4</v>
      </c>
      <c r="AM13" s="107">
        <f t="shared" si="18"/>
        <v>1.9000000000000001E-4</v>
      </c>
      <c r="AN13" s="107">
        <f t="shared" si="19"/>
        <v>1.8000000000000001E-4</v>
      </c>
      <c r="AO13" s="107">
        <f t="shared" si="20"/>
        <v>1.7000000000000001E-4</v>
      </c>
      <c r="AP13" s="107">
        <f t="shared" si="21"/>
        <v>1.6000000000000004E-4</v>
      </c>
      <c r="AQ13" s="107">
        <f t="shared" si="22"/>
        <v>2.0000000000000001E-4</v>
      </c>
      <c r="AR13" s="107">
        <f t="shared" si="23"/>
        <v>1.9000000000000001E-4</v>
      </c>
      <c r="AS13" s="107">
        <f t="shared" si="24"/>
        <v>1.8000000000000001E-4</v>
      </c>
      <c r="AT13" s="107">
        <f t="shared" si="25"/>
        <v>1.7000000000000001E-4</v>
      </c>
      <c r="AU13" s="107">
        <f t="shared" si="26"/>
        <v>1.6000000000000004E-4</v>
      </c>
    </row>
    <row r="14" spans="1:47" ht="15" customHeight="1">
      <c r="A14" s="24" t="s">
        <v>80</v>
      </c>
      <c r="B14" s="20">
        <v>0.1</v>
      </c>
      <c r="C14" s="20">
        <v>0.1</v>
      </c>
      <c r="D14" s="20">
        <v>0.1</v>
      </c>
      <c r="E14" s="20">
        <v>0.1</v>
      </c>
      <c r="F14" s="20">
        <v>0.1</v>
      </c>
      <c r="G14" s="20">
        <v>0.1</v>
      </c>
      <c r="H14" s="23">
        <v>0</v>
      </c>
      <c r="I14" s="23">
        <v>0</v>
      </c>
      <c r="J14" s="23"/>
      <c r="K14" s="20">
        <f t="shared" si="1"/>
        <v>0.2</v>
      </c>
      <c r="L14" s="20">
        <f t="shared" si="2"/>
        <v>2.0000000000000001E-4</v>
      </c>
      <c r="M14" s="20">
        <f t="shared" si="3"/>
        <v>2.0000000000000001E-4</v>
      </c>
      <c r="N14" s="20">
        <f t="shared" si="4"/>
        <v>1.6139048347030193E-4</v>
      </c>
      <c r="O14" s="20">
        <f t="shared" si="5"/>
        <v>1.4552575806118365E-4</v>
      </c>
      <c r="P14" s="20">
        <f t="shared" si="6"/>
        <v>1.3065935957884848E-4</v>
      </c>
      <c r="Q14" s="20">
        <f t="shared" si="7"/>
        <v>1.1292094946667183E-4</v>
      </c>
      <c r="R14" s="20">
        <f t="shared" si="8"/>
        <v>0.2</v>
      </c>
      <c r="S14" s="20">
        <f t="shared" si="9"/>
        <v>2.0000000000000001E-4</v>
      </c>
      <c r="T14" s="20">
        <f t="shared" si="10"/>
        <v>2.0000000000000001E-4</v>
      </c>
      <c r="U14" s="20">
        <f t="shared" si="11"/>
        <v>1.6193909451356383E-4</v>
      </c>
      <c r="V14" s="20">
        <f t="shared" si="12"/>
        <v>1.455272676632452E-4</v>
      </c>
      <c r="W14" s="20">
        <f t="shared" si="13"/>
        <v>1.318240485909425E-4</v>
      </c>
      <c r="X14" s="20">
        <f t="shared" si="14"/>
        <v>1.1536019646688472E-4</v>
      </c>
      <c r="Y14" s="23"/>
      <c r="Z14" s="5">
        <v>3</v>
      </c>
      <c r="AA14" s="5">
        <f t="shared" si="15"/>
        <v>0.2</v>
      </c>
      <c r="AB14" s="5">
        <f t="shared" si="15"/>
        <v>0.19</v>
      </c>
      <c r="AC14" s="5">
        <f t="shared" si="15"/>
        <v>0.18000000000000002</v>
      </c>
      <c r="AD14" s="5">
        <f t="shared" si="15"/>
        <v>0.17</v>
      </c>
      <c r="AE14" s="5">
        <f t="shared" si="15"/>
        <v>0.16000000000000003</v>
      </c>
      <c r="AF14" s="5">
        <f t="shared" si="16"/>
        <v>0.2</v>
      </c>
      <c r="AG14" s="5">
        <f t="shared" si="16"/>
        <v>0.19</v>
      </c>
      <c r="AH14" s="5">
        <f t="shared" si="16"/>
        <v>0.18000000000000002</v>
      </c>
      <c r="AI14" s="5">
        <f t="shared" si="16"/>
        <v>0.17</v>
      </c>
      <c r="AJ14" s="5">
        <f t="shared" si="16"/>
        <v>0.16000000000000003</v>
      </c>
      <c r="AL14" s="107">
        <f>AA14/1000</f>
        <v>2.0000000000000001E-4</v>
      </c>
      <c r="AM14" s="107">
        <f t="shared" si="18"/>
        <v>1.9000000000000001E-4</v>
      </c>
      <c r="AN14" s="107">
        <f t="shared" si="19"/>
        <v>1.8000000000000001E-4</v>
      </c>
      <c r="AO14" s="107">
        <f t="shared" si="20"/>
        <v>1.7000000000000001E-4</v>
      </c>
      <c r="AP14" s="107">
        <f t="shared" si="21"/>
        <v>1.6000000000000004E-4</v>
      </c>
      <c r="AQ14" s="107">
        <f t="shared" si="22"/>
        <v>2.0000000000000001E-4</v>
      </c>
      <c r="AR14" s="107">
        <f t="shared" si="23"/>
        <v>1.9000000000000001E-4</v>
      </c>
      <c r="AS14" s="107">
        <f t="shared" si="24"/>
        <v>1.8000000000000001E-4</v>
      </c>
      <c r="AT14" s="107">
        <f t="shared" si="25"/>
        <v>1.7000000000000001E-4</v>
      </c>
      <c r="AU14" s="107">
        <f t="shared" si="26"/>
        <v>1.6000000000000004E-4</v>
      </c>
    </row>
    <row r="15" spans="1:47" ht="15" customHeight="1">
      <c r="A15" s="5" t="s">
        <v>81</v>
      </c>
      <c r="B15" s="20">
        <v>0.5</v>
      </c>
      <c r="C15" s="20">
        <v>0.2</v>
      </c>
      <c r="D15" s="20">
        <v>0.3</v>
      </c>
      <c r="E15" s="20">
        <v>0.1</v>
      </c>
      <c r="F15" s="20">
        <v>0.3</v>
      </c>
      <c r="G15" s="20">
        <v>0.1</v>
      </c>
      <c r="H15" s="23">
        <v>-40</v>
      </c>
      <c r="I15" s="23">
        <v>-50</v>
      </c>
      <c r="J15" s="23"/>
      <c r="K15" s="20">
        <f t="shared" si="1"/>
        <v>0.2</v>
      </c>
      <c r="L15" s="20">
        <f t="shared" si="2"/>
        <v>2.0000000000000001E-4</v>
      </c>
      <c r="M15" s="20">
        <f t="shared" si="3"/>
        <v>2.0000000000000001E-4</v>
      </c>
      <c r="N15" s="20">
        <f t="shared" si="4"/>
        <v>1.6139048347030193E-4</v>
      </c>
      <c r="O15" s="20">
        <f t="shared" si="5"/>
        <v>1.4552575806118365E-4</v>
      </c>
      <c r="P15" s="20">
        <f t="shared" si="6"/>
        <v>1.3065935957884848E-4</v>
      </c>
      <c r="Q15" s="20">
        <f t="shared" si="7"/>
        <v>1.1292094946667183E-4</v>
      </c>
      <c r="R15" s="20">
        <f t="shared" si="8"/>
        <v>0.2</v>
      </c>
      <c r="S15" s="20">
        <f t="shared" si="9"/>
        <v>2.0000000000000001E-4</v>
      </c>
      <c r="T15" s="20">
        <f t="shared" si="10"/>
        <v>2.0000000000000001E-4</v>
      </c>
      <c r="U15" s="20">
        <f t="shared" si="11"/>
        <v>1.6193909451356383E-4</v>
      </c>
      <c r="V15" s="20">
        <f t="shared" si="12"/>
        <v>1.455272676632452E-4</v>
      </c>
      <c r="W15" s="20">
        <f t="shared" si="13"/>
        <v>1.318240485909425E-4</v>
      </c>
      <c r="X15" s="20">
        <f t="shared" si="14"/>
        <v>1.1536019646688472E-4</v>
      </c>
      <c r="Y15" s="23"/>
      <c r="Z15" s="5">
        <v>4</v>
      </c>
      <c r="AA15" s="5">
        <f t="shared" si="15"/>
        <v>0.2</v>
      </c>
      <c r="AB15" s="5">
        <f t="shared" si="15"/>
        <v>0.19</v>
      </c>
      <c r="AC15" s="5">
        <f t="shared" si="15"/>
        <v>0.18000000000000002</v>
      </c>
      <c r="AD15" s="5">
        <f t="shared" si="15"/>
        <v>0.17</v>
      </c>
      <c r="AE15" s="5">
        <f t="shared" si="15"/>
        <v>0.16000000000000003</v>
      </c>
      <c r="AF15" s="5">
        <f t="shared" si="16"/>
        <v>0.2</v>
      </c>
      <c r="AG15" s="5">
        <f t="shared" si="16"/>
        <v>0.19</v>
      </c>
      <c r="AH15" s="5">
        <f t="shared" si="16"/>
        <v>0.18000000000000002</v>
      </c>
      <c r="AI15" s="5">
        <f t="shared" si="16"/>
        <v>0.17</v>
      </c>
      <c r="AJ15" s="5">
        <f t="shared" si="16"/>
        <v>0.16000000000000003</v>
      </c>
      <c r="AL15" s="107">
        <f t="shared" si="17"/>
        <v>2.0000000000000001E-4</v>
      </c>
      <c r="AM15" s="107">
        <f>AB15/1000</f>
        <v>1.9000000000000001E-4</v>
      </c>
      <c r="AN15" s="107">
        <f t="shared" si="19"/>
        <v>1.8000000000000001E-4</v>
      </c>
      <c r="AO15" s="107">
        <f t="shared" si="20"/>
        <v>1.7000000000000001E-4</v>
      </c>
      <c r="AP15" s="107">
        <f t="shared" si="21"/>
        <v>1.6000000000000004E-4</v>
      </c>
      <c r="AQ15" s="107">
        <f t="shared" si="22"/>
        <v>2.0000000000000001E-4</v>
      </c>
      <c r="AR15" s="107">
        <f t="shared" si="23"/>
        <v>1.9000000000000001E-4</v>
      </c>
      <c r="AS15" s="107">
        <f t="shared" si="24"/>
        <v>1.8000000000000001E-4</v>
      </c>
      <c r="AT15" s="107">
        <f t="shared" si="25"/>
        <v>1.7000000000000001E-4</v>
      </c>
      <c r="AU15" s="107">
        <f t="shared" si="26"/>
        <v>1.6000000000000004E-4</v>
      </c>
    </row>
    <row r="16" spans="1:47" ht="15" customHeight="1">
      <c r="B16" s="20"/>
      <c r="C16" s="20"/>
      <c r="D16" s="20"/>
      <c r="E16" s="20"/>
      <c r="F16" s="20"/>
      <c r="G16" s="20"/>
      <c r="H16" s="23"/>
      <c r="I16" s="23"/>
      <c r="J16" s="23"/>
      <c r="K16" s="20">
        <f t="shared" si="1"/>
        <v>0.1</v>
      </c>
      <c r="L16" s="20">
        <f t="shared" si="2"/>
        <v>1E-4</v>
      </c>
      <c r="M16" s="20">
        <f t="shared" si="3"/>
        <v>1E-4</v>
      </c>
      <c r="N16" s="20">
        <f t="shared" si="4"/>
        <v>8.0695241735150966E-5</v>
      </c>
      <c r="O16" s="20">
        <f t="shared" si="5"/>
        <v>7.2762879030591825E-5</v>
      </c>
      <c r="P16" s="20">
        <f t="shared" si="6"/>
        <v>6.5329679789424239E-5</v>
      </c>
      <c r="Q16" s="20">
        <f t="shared" si="7"/>
        <v>5.6460474733335913E-5</v>
      </c>
      <c r="R16" s="20">
        <f t="shared" si="8"/>
        <v>0.1</v>
      </c>
      <c r="S16" s="20">
        <f t="shared" si="9"/>
        <v>1E-4</v>
      </c>
      <c r="T16" s="20">
        <f t="shared" si="10"/>
        <v>1E-4</v>
      </c>
      <c r="U16" s="20">
        <f t="shared" si="11"/>
        <v>8.0969547256781914E-5</v>
      </c>
      <c r="V16" s="20">
        <f t="shared" si="12"/>
        <v>7.2763633831622598E-5</v>
      </c>
      <c r="W16" s="20">
        <f t="shared" si="13"/>
        <v>6.5912024295471249E-5</v>
      </c>
      <c r="X16" s="20">
        <f t="shared" si="14"/>
        <v>5.768009823344236E-5</v>
      </c>
      <c r="Y16" s="23"/>
      <c r="Z16" s="5">
        <v>5</v>
      </c>
      <c r="AA16" s="5">
        <f t="shared" ref="AA16:AE20" si="27">All_Cause_Mortality_5to9Years_Male*(1+AA$10)</f>
        <v>0.1</v>
      </c>
      <c r="AB16" s="5">
        <f t="shared" si="27"/>
        <v>9.5000000000000001E-2</v>
      </c>
      <c r="AC16" s="5">
        <f t="shared" si="27"/>
        <v>9.0000000000000011E-2</v>
      </c>
      <c r="AD16" s="5">
        <f t="shared" si="27"/>
        <v>8.5000000000000006E-2</v>
      </c>
      <c r="AE16" s="5">
        <f t="shared" si="27"/>
        <v>8.0000000000000016E-2</v>
      </c>
      <c r="AF16" s="5">
        <f t="shared" ref="AF16:AJ20" si="28">All_Cause_Mortality_5to9Years_Female*(1+AF$10)</f>
        <v>0.1</v>
      </c>
      <c r="AG16" s="5">
        <f t="shared" si="28"/>
        <v>9.5000000000000001E-2</v>
      </c>
      <c r="AH16" s="5">
        <f t="shared" si="28"/>
        <v>9.0000000000000011E-2</v>
      </c>
      <c r="AI16" s="5">
        <f t="shared" si="28"/>
        <v>8.5000000000000006E-2</v>
      </c>
      <c r="AJ16" s="5">
        <f t="shared" si="28"/>
        <v>8.0000000000000016E-2</v>
      </c>
      <c r="AL16" s="107">
        <f>AA16/1000</f>
        <v>1E-4</v>
      </c>
      <c r="AM16" s="107">
        <f t="shared" si="18"/>
        <v>9.5000000000000005E-5</v>
      </c>
      <c r="AN16" s="107">
        <f t="shared" si="19"/>
        <v>9.0000000000000006E-5</v>
      </c>
      <c r="AO16" s="107">
        <f t="shared" si="20"/>
        <v>8.5000000000000006E-5</v>
      </c>
      <c r="AP16" s="107">
        <f t="shared" si="21"/>
        <v>8.000000000000002E-5</v>
      </c>
      <c r="AQ16" s="107">
        <f t="shared" si="22"/>
        <v>1E-4</v>
      </c>
      <c r="AR16" s="107">
        <f t="shared" si="23"/>
        <v>9.5000000000000005E-5</v>
      </c>
      <c r="AS16" s="107">
        <f t="shared" si="24"/>
        <v>9.0000000000000006E-5</v>
      </c>
      <c r="AT16" s="107">
        <f t="shared" si="25"/>
        <v>8.5000000000000006E-5</v>
      </c>
      <c r="AU16" s="107">
        <f t="shared" si="26"/>
        <v>8.000000000000002E-5</v>
      </c>
    </row>
    <row r="17" spans="1:47" ht="15" customHeight="1">
      <c r="A17" s="5" t="s">
        <v>82</v>
      </c>
      <c r="B17" s="20">
        <v>0.8</v>
      </c>
      <c r="C17" s="20">
        <v>0.3</v>
      </c>
      <c r="D17" s="20">
        <v>0.5</v>
      </c>
      <c r="E17" s="20">
        <v>0.2</v>
      </c>
      <c r="F17" s="20">
        <v>0.5</v>
      </c>
      <c r="G17" s="20">
        <v>0.2</v>
      </c>
      <c r="H17" s="23">
        <v>-37.5</v>
      </c>
      <c r="I17" s="23">
        <v>-33.299999999999997</v>
      </c>
      <c r="J17" s="23"/>
      <c r="K17" s="20">
        <f t="shared" si="1"/>
        <v>0.1</v>
      </c>
      <c r="L17" s="20">
        <f t="shared" si="2"/>
        <v>1E-4</v>
      </c>
      <c r="M17" s="20">
        <f t="shared" si="3"/>
        <v>1E-4</v>
      </c>
      <c r="N17" s="20">
        <f t="shared" si="4"/>
        <v>8.0695241735150966E-5</v>
      </c>
      <c r="O17" s="20">
        <f t="shared" si="5"/>
        <v>7.2762879030591825E-5</v>
      </c>
      <c r="P17" s="20">
        <f t="shared" si="6"/>
        <v>6.5329679789424239E-5</v>
      </c>
      <c r="Q17" s="20">
        <f t="shared" si="7"/>
        <v>5.6460474733335913E-5</v>
      </c>
      <c r="R17" s="20">
        <f t="shared" si="8"/>
        <v>0.1</v>
      </c>
      <c r="S17" s="20">
        <f t="shared" si="9"/>
        <v>1E-4</v>
      </c>
      <c r="T17" s="20">
        <f t="shared" si="10"/>
        <v>1E-4</v>
      </c>
      <c r="U17" s="20">
        <f t="shared" si="11"/>
        <v>8.0969547256781914E-5</v>
      </c>
      <c r="V17" s="20">
        <f t="shared" si="12"/>
        <v>7.2763633831622598E-5</v>
      </c>
      <c r="W17" s="20">
        <f t="shared" si="13"/>
        <v>6.5912024295471249E-5</v>
      </c>
      <c r="X17" s="20">
        <f t="shared" si="14"/>
        <v>5.768009823344236E-5</v>
      </c>
      <c r="Y17" s="23"/>
      <c r="Z17" s="5">
        <v>6</v>
      </c>
      <c r="AA17" s="5">
        <f t="shared" si="27"/>
        <v>0.1</v>
      </c>
      <c r="AB17" s="5">
        <f t="shared" si="27"/>
        <v>9.5000000000000001E-2</v>
      </c>
      <c r="AC17" s="5">
        <f t="shared" si="27"/>
        <v>9.0000000000000011E-2</v>
      </c>
      <c r="AD17" s="5">
        <f t="shared" si="27"/>
        <v>8.5000000000000006E-2</v>
      </c>
      <c r="AE17" s="5">
        <f t="shared" si="27"/>
        <v>8.0000000000000016E-2</v>
      </c>
      <c r="AF17" s="5">
        <f t="shared" si="28"/>
        <v>0.1</v>
      </c>
      <c r="AG17" s="5">
        <f t="shared" si="28"/>
        <v>9.5000000000000001E-2</v>
      </c>
      <c r="AH17" s="5">
        <f t="shared" si="28"/>
        <v>9.0000000000000011E-2</v>
      </c>
      <c r="AI17" s="5">
        <f t="shared" si="28"/>
        <v>8.5000000000000006E-2</v>
      </c>
      <c r="AJ17" s="5">
        <f t="shared" si="28"/>
        <v>8.0000000000000016E-2</v>
      </c>
      <c r="AL17" s="107">
        <f t="shared" si="17"/>
        <v>1E-4</v>
      </c>
      <c r="AM17" s="107">
        <f t="shared" si="18"/>
        <v>9.5000000000000005E-5</v>
      </c>
      <c r="AN17" s="107">
        <f t="shared" si="19"/>
        <v>9.0000000000000006E-5</v>
      </c>
      <c r="AO17" s="107">
        <f t="shared" si="20"/>
        <v>8.5000000000000006E-5</v>
      </c>
      <c r="AP17" s="107">
        <f t="shared" si="21"/>
        <v>8.000000000000002E-5</v>
      </c>
      <c r="AQ17" s="107">
        <f t="shared" si="22"/>
        <v>1E-4</v>
      </c>
      <c r="AR17" s="107">
        <f t="shared" si="23"/>
        <v>9.5000000000000005E-5</v>
      </c>
      <c r="AS17" s="107">
        <f t="shared" si="24"/>
        <v>9.0000000000000006E-5</v>
      </c>
      <c r="AT17" s="107">
        <f t="shared" si="25"/>
        <v>8.5000000000000006E-5</v>
      </c>
      <c r="AU17" s="107">
        <f t="shared" si="26"/>
        <v>8.000000000000002E-5</v>
      </c>
    </row>
    <row r="18" spans="1:47" ht="15" customHeight="1">
      <c r="A18" s="5" t="s">
        <v>83</v>
      </c>
      <c r="B18" s="20">
        <v>0.9</v>
      </c>
      <c r="C18" s="20">
        <v>0.4</v>
      </c>
      <c r="D18" s="20">
        <v>0.6</v>
      </c>
      <c r="E18" s="20">
        <v>0.3</v>
      </c>
      <c r="F18" s="20">
        <v>0.6</v>
      </c>
      <c r="G18" s="20">
        <v>0.3</v>
      </c>
      <c r="H18" s="23">
        <v>-33.299999999999997</v>
      </c>
      <c r="I18" s="23">
        <v>-25</v>
      </c>
      <c r="J18" s="23"/>
      <c r="K18" s="20">
        <f t="shared" si="1"/>
        <v>0.1</v>
      </c>
      <c r="L18" s="20">
        <f t="shared" si="2"/>
        <v>1E-4</v>
      </c>
      <c r="M18" s="20">
        <f t="shared" si="3"/>
        <v>1E-4</v>
      </c>
      <c r="N18" s="20">
        <f t="shared" si="4"/>
        <v>8.0695241735150966E-5</v>
      </c>
      <c r="O18" s="20">
        <f t="shared" si="5"/>
        <v>7.2762879030591825E-5</v>
      </c>
      <c r="P18" s="20">
        <f t="shared" si="6"/>
        <v>6.5329679789424239E-5</v>
      </c>
      <c r="Q18" s="20">
        <f t="shared" si="7"/>
        <v>5.6460474733335913E-5</v>
      </c>
      <c r="R18" s="20">
        <f t="shared" si="8"/>
        <v>0.1</v>
      </c>
      <c r="S18" s="20">
        <f t="shared" si="9"/>
        <v>1E-4</v>
      </c>
      <c r="T18" s="20">
        <f t="shared" si="10"/>
        <v>1E-4</v>
      </c>
      <c r="U18" s="20">
        <f t="shared" si="11"/>
        <v>8.0969547256781914E-5</v>
      </c>
      <c r="V18" s="20">
        <f t="shared" si="12"/>
        <v>7.2763633831622598E-5</v>
      </c>
      <c r="W18" s="20">
        <f t="shared" si="13"/>
        <v>6.5912024295471249E-5</v>
      </c>
      <c r="X18" s="20">
        <f t="shared" si="14"/>
        <v>5.768009823344236E-5</v>
      </c>
      <c r="Y18" s="23"/>
      <c r="Z18" s="5">
        <v>7</v>
      </c>
      <c r="AA18" s="5">
        <f t="shared" si="27"/>
        <v>0.1</v>
      </c>
      <c r="AB18" s="5">
        <f t="shared" si="27"/>
        <v>9.5000000000000001E-2</v>
      </c>
      <c r="AC18" s="5">
        <f t="shared" si="27"/>
        <v>9.0000000000000011E-2</v>
      </c>
      <c r="AD18" s="5">
        <f t="shared" si="27"/>
        <v>8.5000000000000006E-2</v>
      </c>
      <c r="AE18" s="5">
        <f t="shared" si="27"/>
        <v>8.0000000000000016E-2</v>
      </c>
      <c r="AF18" s="5">
        <f t="shared" si="28"/>
        <v>0.1</v>
      </c>
      <c r="AG18" s="5">
        <f t="shared" si="28"/>
        <v>9.5000000000000001E-2</v>
      </c>
      <c r="AH18" s="5">
        <f t="shared" si="28"/>
        <v>9.0000000000000011E-2</v>
      </c>
      <c r="AI18" s="5">
        <f t="shared" si="28"/>
        <v>8.5000000000000006E-2</v>
      </c>
      <c r="AJ18" s="5">
        <f t="shared" si="28"/>
        <v>8.0000000000000016E-2</v>
      </c>
      <c r="AL18" s="107">
        <f t="shared" si="17"/>
        <v>1E-4</v>
      </c>
      <c r="AM18" s="107">
        <f t="shared" si="18"/>
        <v>9.5000000000000005E-5</v>
      </c>
      <c r="AN18" s="107">
        <f t="shared" si="19"/>
        <v>9.0000000000000006E-5</v>
      </c>
      <c r="AO18" s="107">
        <f t="shared" si="20"/>
        <v>8.5000000000000006E-5</v>
      </c>
      <c r="AP18" s="107">
        <f t="shared" si="21"/>
        <v>8.000000000000002E-5</v>
      </c>
      <c r="AQ18" s="107">
        <f t="shared" si="22"/>
        <v>1E-4</v>
      </c>
      <c r="AR18" s="107">
        <f t="shared" si="23"/>
        <v>9.5000000000000005E-5</v>
      </c>
      <c r="AS18" s="107">
        <f t="shared" si="24"/>
        <v>9.0000000000000006E-5</v>
      </c>
      <c r="AT18" s="107">
        <f t="shared" si="25"/>
        <v>8.5000000000000006E-5</v>
      </c>
      <c r="AU18" s="107">
        <f t="shared" si="26"/>
        <v>8.000000000000002E-5</v>
      </c>
    </row>
    <row r="19" spans="1:47" ht="15" customHeight="1">
      <c r="A19" s="5" t="s">
        <v>84</v>
      </c>
      <c r="B19" s="20">
        <v>1.1000000000000001</v>
      </c>
      <c r="C19" s="20">
        <v>0.5</v>
      </c>
      <c r="D19" s="20">
        <v>0.8</v>
      </c>
      <c r="E19" s="20">
        <v>0.4</v>
      </c>
      <c r="F19" s="20">
        <v>0.8</v>
      </c>
      <c r="G19" s="20">
        <v>0.4</v>
      </c>
      <c r="H19" s="23">
        <v>-27.3</v>
      </c>
      <c r="I19" s="23">
        <v>-20</v>
      </c>
      <c r="J19" s="23"/>
      <c r="K19" s="20">
        <f t="shared" si="1"/>
        <v>0.1</v>
      </c>
      <c r="L19" s="20">
        <f t="shared" si="2"/>
        <v>1E-4</v>
      </c>
      <c r="M19" s="20">
        <f t="shared" si="3"/>
        <v>1E-4</v>
      </c>
      <c r="N19" s="20">
        <f t="shared" si="4"/>
        <v>8.0695241735150966E-5</v>
      </c>
      <c r="O19" s="20">
        <f t="shared" si="5"/>
        <v>7.2762879030591825E-5</v>
      </c>
      <c r="P19" s="20">
        <f t="shared" si="6"/>
        <v>6.5329679789424239E-5</v>
      </c>
      <c r="Q19" s="20">
        <f t="shared" si="7"/>
        <v>5.6460474733335913E-5</v>
      </c>
      <c r="R19" s="20">
        <f t="shared" si="8"/>
        <v>0.1</v>
      </c>
      <c r="S19" s="20">
        <f t="shared" si="9"/>
        <v>1E-4</v>
      </c>
      <c r="T19" s="20">
        <f t="shared" si="10"/>
        <v>1E-4</v>
      </c>
      <c r="U19" s="20">
        <f t="shared" si="11"/>
        <v>8.0969547256781914E-5</v>
      </c>
      <c r="V19" s="20">
        <f t="shared" si="12"/>
        <v>7.2763633831622598E-5</v>
      </c>
      <c r="W19" s="20">
        <f t="shared" si="13"/>
        <v>6.5912024295471249E-5</v>
      </c>
      <c r="X19" s="20">
        <f t="shared" si="14"/>
        <v>5.768009823344236E-5</v>
      </c>
      <c r="Y19" s="23"/>
      <c r="Z19" s="5">
        <v>8</v>
      </c>
      <c r="AA19" s="5">
        <f t="shared" si="27"/>
        <v>0.1</v>
      </c>
      <c r="AB19" s="5">
        <f t="shared" si="27"/>
        <v>9.5000000000000001E-2</v>
      </c>
      <c r="AC19" s="5">
        <f t="shared" si="27"/>
        <v>9.0000000000000011E-2</v>
      </c>
      <c r="AD19" s="5">
        <f t="shared" si="27"/>
        <v>8.5000000000000006E-2</v>
      </c>
      <c r="AE19" s="5">
        <f t="shared" si="27"/>
        <v>8.0000000000000016E-2</v>
      </c>
      <c r="AF19" s="5">
        <f t="shared" si="28"/>
        <v>0.1</v>
      </c>
      <c r="AG19" s="5">
        <f t="shared" si="28"/>
        <v>9.5000000000000001E-2</v>
      </c>
      <c r="AH19" s="5">
        <f t="shared" si="28"/>
        <v>9.0000000000000011E-2</v>
      </c>
      <c r="AI19" s="5">
        <f t="shared" si="28"/>
        <v>8.5000000000000006E-2</v>
      </c>
      <c r="AJ19" s="5">
        <f t="shared" si="28"/>
        <v>8.0000000000000016E-2</v>
      </c>
      <c r="AL19" s="107">
        <f t="shared" si="17"/>
        <v>1E-4</v>
      </c>
      <c r="AM19" s="107">
        <f t="shared" si="18"/>
        <v>9.5000000000000005E-5</v>
      </c>
      <c r="AN19" s="107">
        <f t="shared" si="19"/>
        <v>9.0000000000000006E-5</v>
      </c>
      <c r="AO19" s="107">
        <f t="shared" si="20"/>
        <v>8.5000000000000006E-5</v>
      </c>
      <c r="AP19" s="107">
        <f t="shared" si="21"/>
        <v>8.000000000000002E-5</v>
      </c>
      <c r="AQ19" s="107">
        <f t="shared" si="22"/>
        <v>1E-4</v>
      </c>
      <c r="AR19" s="107">
        <f t="shared" si="23"/>
        <v>9.5000000000000005E-5</v>
      </c>
      <c r="AS19" s="107">
        <f t="shared" si="24"/>
        <v>9.0000000000000006E-5</v>
      </c>
      <c r="AT19" s="107">
        <f t="shared" si="25"/>
        <v>8.5000000000000006E-5</v>
      </c>
      <c r="AU19" s="107">
        <f t="shared" si="26"/>
        <v>8.000000000000002E-5</v>
      </c>
    </row>
    <row r="20" spans="1:47" ht="15" customHeight="1">
      <c r="A20" s="5" t="s">
        <v>85</v>
      </c>
      <c r="B20" s="20">
        <v>1.3</v>
      </c>
      <c r="C20" s="20">
        <v>0.7</v>
      </c>
      <c r="D20" s="20">
        <v>1.1000000000000001</v>
      </c>
      <c r="E20" s="20">
        <v>0.6</v>
      </c>
      <c r="F20" s="20">
        <v>1.2</v>
      </c>
      <c r="G20" s="20">
        <v>0.7</v>
      </c>
      <c r="H20" s="23">
        <v>-7.7</v>
      </c>
      <c r="I20" s="23">
        <v>0</v>
      </c>
      <c r="J20" s="23"/>
      <c r="K20" s="20">
        <f t="shared" si="1"/>
        <v>0.1</v>
      </c>
      <c r="L20" s="20">
        <f t="shared" si="2"/>
        <v>1E-4</v>
      </c>
      <c r="M20" s="20">
        <f t="shared" si="3"/>
        <v>1E-4</v>
      </c>
      <c r="N20" s="20">
        <f t="shared" si="4"/>
        <v>8.0695241735150966E-5</v>
      </c>
      <c r="O20" s="20">
        <f t="shared" si="5"/>
        <v>7.2762879030591825E-5</v>
      </c>
      <c r="P20" s="20">
        <f t="shared" si="6"/>
        <v>6.5329679789424239E-5</v>
      </c>
      <c r="Q20" s="20">
        <f t="shared" si="7"/>
        <v>5.6460474733335913E-5</v>
      </c>
      <c r="R20" s="20">
        <f t="shared" si="8"/>
        <v>0.1</v>
      </c>
      <c r="S20" s="20">
        <f t="shared" si="9"/>
        <v>1E-4</v>
      </c>
      <c r="T20" s="20">
        <f t="shared" si="10"/>
        <v>1E-4</v>
      </c>
      <c r="U20" s="20">
        <f t="shared" si="11"/>
        <v>8.0969547256781914E-5</v>
      </c>
      <c r="V20" s="20">
        <f t="shared" si="12"/>
        <v>7.2763633831622598E-5</v>
      </c>
      <c r="W20" s="20">
        <f t="shared" si="13"/>
        <v>6.5912024295471249E-5</v>
      </c>
      <c r="X20" s="20">
        <f t="shared" si="14"/>
        <v>5.768009823344236E-5</v>
      </c>
      <c r="Y20" s="23"/>
      <c r="Z20" s="5">
        <v>9</v>
      </c>
      <c r="AA20" s="5">
        <f t="shared" si="27"/>
        <v>0.1</v>
      </c>
      <c r="AB20" s="5">
        <f t="shared" si="27"/>
        <v>9.5000000000000001E-2</v>
      </c>
      <c r="AC20" s="5">
        <f t="shared" si="27"/>
        <v>9.0000000000000011E-2</v>
      </c>
      <c r="AD20" s="5">
        <f t="shared" si="27"/>
        <v>8.5000000000000006E-2</v>
      </c>
      <c r="AE20" s="5">
        <f t="shared" si="27"/>
        <v>8.0000000000000016E-2</v>
      </c>
      <c r="AF20" s="5">
        <f t="shared" si="28"/>
        <v>0.1</v>
      </c>
      <c r="AG20" s="5">
        <f t="shared" si="28"/>
        <v>9.5000000000000001E-2</v>
      </c>
      <c r="AH20" s="5">
        <f t="shared" si="28"/>
        <v>9.0000000000000011E-2</v>
      </c>
      <c r="AI20" s="5">
        <f t="shared" si="28"/>
        <v>8.5000000000000006E-2</v>
      </c>
      <c r="AJ20" s="5">
        <f t="shared" si="28"/>
        <v>8.0000000000000016E-2</v>
      </c>
      <c r="AL20" s="107">
        <f t="shared" si="17"/>
        <v>1E-4</v>
      </c>
      <c r="AM20" s="107">
        <f t="shared" si="18"/>
        <v>9.5000000000000005E-5</v>
      </c>
      <c r="AN20" s="107">
        <f t="shared" si="19"/>
        <v>9.0000000000000006E-5</v>
      </c>
      <c r="AO20" s="107">
        <f t="shared" si="20"/>
        <v>8.5000000000000006E-5</v>
      </c>
      <c r="AP20" s="107">
        <f t="shared" si="21"/>
        <v>8.000000000000002E-5</v>
      </c>
      <c r="AQ20" s="107">
        <f t="shared" si="22"/>
        <v>1E-4</v>
      </c>
      <c r="AR20" s="107">
        <f t="shared" si="23"/>
        <v>9.5000000000000005E-5</v>
      </c>
      <c r="AS20" s="107">
        <f t="shared" si="24"/>
        <v>9.0000000000000006E-5</v>
      </c>
      <c r="AT20" s="107">
        <f t="shared" si="25"/>
        <v>8.5000000000000006E-5</v>
      </c>
      <c r="AU20" s="107">
        <f t="shared" si="26"/>
        <v>8.000000000000002E-5</v>
      </c>
    </row>
    <row r="21" spans="1:47" ht="15" customHeight="1">
      <c r="A21" s="5" t="s">
        <v>86</v>
      </c>
      <c r="B21" s="20">
        <v>1.9</v>
      </c>
      <c r="C21" s="20">
        <v>1.2</v>
      </c>
      <c r="D21" s="20">
        <v>1.7</v>
      </c>
      <c r="E21" s="20">
        <v>1</v>
      </c>
      <c r="F21" s="20">
        <v>1.7</v>
      </c>
      <c r="G21" s="20">
        <v>1</v>
      </c>
      <c r="H21" s="23">
        <v>-10.5</v>
      </c>
      <c r="I21" s="23">
        <v>-16.7</v>
      </c>
      <c r="J21" s="23"/>
      <c r="K21" s="20">
        <f t="shared" si="1"/>
        <v>0.1</v>
      </c>
      <c r="L21" s="20">
        <f t="shared" si="2"/>
        <v>1E-4</v>
      </c>
      <c r="M21" s="20">
        <f t="shared" si="3"/>
        <v>1E-4</v>
      </c>
      <c r="N21" s="20">
        <f t="shared" si="4"/>
        <v>8.0695241735150966E-5</v>
      </c>
      <c r="O21" s="20">
        <f t="shared" si="5"/>
        <v>7.2762879030591825E-5</v>
      </c>
      <c r="P21" s="20">
        <f t="shared" si="6"/>
        <v>6.5329679789424239E-5</v>
      </c>
      <c r="Q21" s="20">
        <f t="shared" si="7"/>
        <v>5.6460474733335913E-5</v>
      </c>
      <c r="R21" s="20">
        <f t="shared" si="8"/>
        <v>0.1</v>
      </c>
      <c r="S21" s="20">
        <f t="shared" si="9"/>
        <v>1E-4</v>
      </c>
      <c r="T21" s="20">
        <f t="shared" si="10"/>
        <v>1E-4</v>
      </c>
      <c r="U21" s="20">
        <f t="shared" si="11"/>
        <v>8.0969547256781914E-5</v>
      </c>
      <c r="V21" s="20">
        <f t="shared" si="12"/>
        <v>7.2763633831622598E-5</v>
      </c>
      <c r="W21" s="20">
        <f t="shared" si="13"/>
        <v>6.5912024295471249E-5</v>
      </c>
      <c r="X21" s="20">
        <f t="shared" si="14"/>
        <v>5.768009823344236E-5</v>
      </c>
      <c r="Y21" s="23"/>
      <c r="Z21" s="5">
        <v>10</v>
      </c>
      <c r="AA21" s="5">
        <f t="shared" ref="AA21:AE25" si="29">All_Cause_Mortality_10to14Years_Male*(1+AA$10)</f>
        <v>0.1</v>
      </c>
      <c r="AB21" s="5">
        <f t="shared" si="29"/>
        <v>9.5000000000000001E-2</v>
      </c>
      <c r="AC21" s="5">
        <f t="shared" si="29"/>
        <v>9.0000000000000011E-2</v>
      </c>
      <c r="AD21" s="5">
        <f t="shared" si="29"/>
        <v>8.5000000000000006E-2</v>
      </c>
      <c r="AE21" s="5">
        <f t="shared" si="29"/>
        <v>8.0000000000000016E-2</v>
      </c>
      <c r="AF21" s="5">
        <f t="shared" ref="AF21:AJ25" si="30">All_Cause_Mortality_10to14Years_Female*(1+AF$10)</f>
        <v>0.1</v>
      </c>
      <c r="AG21" s="5">
        <f t="shared" si="30"/>
        <v>9.5000000000000001E-2</v>
      </c>
      <c r="AH21" s="5">
        <f t="shared" si="30"/>
        <v>9.0000000000000011E-2</v>
      </c>
      <c r="AI21" s="5">
        <f t="shared" si="30"/>
        <v>8.5000000000000006E-2</v>
      </c>
      <c r="AJ21" s="5">
        <f t="shared" si="30"/>
        <v>8.0000000000000016E-2</v>
      </c>
      <c r="AL21" s="107">
        <f t="shared" si="17"/>
        <v>1E-4</v>
      </c>
      <c r="AM21" s="107">
        <f t="shared" si="18"/>
        <v>9.5000000000000005E-5</v>
      </c>
      <c r="AN21" s="107">
        <f t="shared" si="19"/>
        <v>9.0000000000000006E-5</v>
      </c>
      <c r="AO21" s="107">
        <f t="shared" si="20"/>
        <v>8.5000000000000006E-5</v>
      </c>
      <c r="AP21" s="107">
        <f t="shared" si="21"/>
        <v>8.000000000000002E-5</v>
      </c>
      <c r="AQ21" s="107">
        <f t="shared" si="22"/>
        <v>1E-4</v>
      </c>
      <c r="AR21" s="107">
        <f t="shared" si="23"/>
        <v>9.5000000000000005E-5</v>
      </c>
      <c r="AS21" s="107">
        <f t="shared" si="24"/>
        <v>9.0000000000000006E-5</v>
      </c>
      <c r="AT21" s="107">
        <f t="shared" si="25"/>
        <v>8.5000000000000006E-5</v>
      </c>
      <c r="AU21" s="107">
        <f t="shared" si="26"/>
        <v>8.000000000000002E-5</v>
      </c>
    </row>
    <row r="22" spans="1:47" ht="15" customHeight="1">
      <c r="B22" s="20"/>
      <c r="C22" s="20"/>
      <c r="D22" s="20"/>
      <c r="E22" s="20"/>
      <c r="F22" s="20"/>
      <c r="G22" s="20"/>
      <c r="H22" s="23"/>
      <c r="I22" s="23"/>
      <c r="J22" s="23"/>
      <c r="K22" s="20">
        <f t="shared" si="1"/>
        <v>0.1</v>
      </c>
      <c r="L22" s="20">
        <f t="shared" si="2"/>
        <v>1E-4</v>
      </c>
      <c r="M22" s="20">
        <f t="shared" si="3"/>
        <v>1E-4</v>
      </c>
      <c r="N22" s="20">
        <f t="shared" si="4"/>
        <v>8.0695241735150966E-5</v>
      </c>
      <c r="O22" s="20">
        <f t="shared" si="5"/>
        <v>7.2762879030591825E-5</v>
      </c>
      <c r="P22" s="20">
        <f t="shared" si="6"/>
        <v>6.5329679789424239E-5</v>
      </c>
      <c r="Q22" s="20">
        <f t="shared" si="7"/>
        <v>5.6460474733335913E-5</v>
      </c>
      <c r="R22" s="20">
        <f t="shared" si="8"/>
        <v>0.1</v>
      </c>
      <c r="S22" s="20">
        <f t="shared" si="9"/>
        <v>1E-4</v>
      </c>
      <c r="T22" s="20">
        <f t="shared" si="10"/>
        <v>1E-4</v>
      </c>
      <c r="U22" s="20">
        <f t="shared" si="11"/>
        <v>8.0969547256781914E-5</v>
      </c>
      <c r="V22" s="20">
        <f t="shared" si="12"/>
        <v>7.2763633831622598E-5</v>
      </c>
      <c r="W22" s="20">
        <f t="shared" si="13"/>
        <v>6.5912024295471249E-5</v>
      </c>
      <c r="X22" s="20">
        <f t="shared" si="14"/>
        <v>5.768009823344236E-5</v>
      </c>
      <c r="Y22" s="23"/>
      <c r="Z22" s="5">
        <v>11</v>
      </c>
      <c r="AA22" s="5">
        <f t="shared" si="29"/>
        <v>0.1</v>
      </c>
      <c r="AB22" s="5">
        <f t="shared" si="29"/>
        <v>9.5000000000000001E-2</v>
      </c>
      <c r="AC22" s="5">
        <f t="shared" si="29"/>
        <v>9.0000000000000011E-2</v>
      </c>
      <c r="AD22" s="5">
        <f t="shared" si="29"/>
        <v>8.5000000000000006E-2</v>
      </c>
      <c r="AE22" s="5">
        <f t="shared" si="29"/>
        <v>8.0000000000000016E-2</v>
      </c>
      <c r="AF22" s="5">
        <f t="shared" si="30"/>
        <v>0.1</v>
      </c>
      <c r="AG22" s="5">
        <f t="shared" si="30"/>
        <v>9.5000000000000001E-2</v>
      </c>
      <c r="AH22" s="5">
        <f t="shared" si="30"/>
        <v>9.0000000000000011E-2</v>
      </c>
      <c r="AI22" s="5">
        <f t="shared" si="30"/>
        <v>8.5000000000000006E-2</v>
      </c>
      <c r="AJ22" s="5">
        <f t="shared" si="30"/>
        <v>8.0000000000000016E-2</v>
      </c>
      <c r="AL22" s="107">
        <f t="shared" si="17"/>
        <v>1E-4</v>
      </c>
      <c r="AM22" s="107">
        <f t="shared" si="18"/>
        <v>9.5000000000000005E-5</v>
      </c>
      <c r="AN22" s="107">
        <f t="shared" si="19"/>
        <v>9.0000000000000006E-5</v>
      </c>
      <c r="AO22" s="107">
        <f t="shared" si="20"/>
        <v>8.5000000000000006E-5</v>
      </c>
      <c r="AP22" s="107">
        <f t="shared" si="21"/>
        <v>8.000000000000002E-5</v>
      </c>
      <c r="AQ22" s="107">
        <f t="shared" si="22"/>
        <v>1E-4</v>
      </c>
      <c r="AR22" s="107">
        <f t="shared" si="23"/>
        <v>9.5000000000000005E-5</v>
      </c>
      <c r="AS22" s="107">
        <f t="shared" si="24"/>
        <v>9.0000000000000006E-5</v>
      </c>
      <c r="AT22" s="107">
        <f t="shared" si="25"/>
        <v>8.5000000000000006E-5</v>
      </c>
      <c r="AU22" s="107">
        <f t="shared" si="26"/>
        <v>8.000000000000002E-5</v>
      </c>
    </row>
    <row r="23" spans="1:47" ht="15" customHeight="1">
      <c r="A23" s="5" t="s">
        <v>87</v>
      </c>
      <c r="B23" s="20">
        <v>2.9</v>
      </c>
      <c r="C23" s="20">
        <v>2</v>
      </c>
      <c r="D23" s="20">
        <v>2.4</v>
      </c>
      <c r="E23" s="20">
        <v>1.6</v>
      </c>
      <c r="F23" s="20">
        <v>2.5</v>
      </c>
      <c r="G23" s="20">
        <v>1.6</v>
      </c>
      <c r="H23" s="23">
        <v>-13.8</v>
      </c>
      <c r="I23" s="23">
        <v>-20</v>
      </c>
      <c r="J23" s="23"/>
      <c r="K23" s="20">
        <f t="shared" si="1"/>
        <v>0.1</v>
      </c>
      <c r="L23" s="20">
        <f t="shared" si="2"/>
        <v>1E-4</v>
      </c>
      <c r="M23" s="20">
        <f t="shared" si="3"/>
        <v>1E-4</v>
      </c>
      <c r="N23" s="20">
        <f t="shared" si="4"/>
        <v>8.0695241735150966E-5</v>
      </c>
      <c r="O23" s="20">
        <f t="shared" si="5"/>
        <v>7.2762879030591825E-5</v>
      </c>
      <c r="P23" s="20">
        <f t="shared" si="6"/>
        <v>6.5329679789424239E-5</v>
      </c>
      <c r="Q23" s="20">
        <f t="shared" si="7"/>
        <v>5.6460474733335913E-5</v>
      </c>
      <c r="R23" s="20">
        <f t="shared" si="8"/>
        <v>0.1</v>
      </c>
      <c r="S23" s="20">
        <f t="shared" si="9"/>
        <v>1E-4</v>
      </c>
      <c r="T23" s="20">
        <f t="shared" si="10"/>
        <v>1E-4</v>
      </c>
      <c r="U23" s="20">
        <f t="shared" si="11"/>
        <v>8.0969547256781914E-5</v>
      </c>
      <c r="V23" s="20">
        <f t="shared" si="12"/>
        <v>7.2763633831622598E-5</v>
      </c>
      <c r="W23" s="20">
        <f t="shared" si="13"/>
        <v>6.5912024295471249E-5</v>
      </c>
      <c r="X23" s="20">
        <f t="shared" si="14"/>
        <v>5.768009823344236E-5</v>
      </c>
      <c r="Y23" s="23"/>
      <c r="Z23" s="5">
        <v>12</v>
      </c>
      <c r="AA23" s="5">
        <f t="shared" si="29"/>
        <v>0.1</v>
      </c>
      <c r="AB23" s="5">
        <f t="shared" si="29"/>
        <v>9.5000000000000001E-2</v>
      </c>
      <c r="AC23" s="5">
        <f t="shared" si="29"/>
        <v>9.0000000000000011E-2</v>
      </c>
      <c r="AD23" s="5">
        <f t="shared" si="29"/>
        <v>8.5000000000000006E-2</v>
      </c>
      <c r="AE23" s="5">
        <f t="shared" si="29"/>
        <v>8.0000000000000016E-2</v>
      </c>
      <c r="AF23" s="5">
        <f t="shared" si="30"/>
        <v>0.1</v>
      </c>
      <c r="AG23" s="5">
        <f t="shared" si="30"/>
        <v>9.5000000000000001E-2</v>
      </c>
      <c r="AH23" s="5">
        <f t="shared" si="30"/>
        <v>9.0000000000000011E-2</v>
      </c>
      <c r="AI23" s="5">
        <f t="shared" si="30"/>
        <v>8.5000000000000006E-2</v>
      </c>
      <c r="AJ23" s="5">
        <f t="shared" si="30"/>
        <v>8.0000000000000016E-2</v>
      </c>
      <c r="AL23" s="107">
        <f t="shared" si="17"/>
        <v>1E-4</v>
      </c>
      <c r="AM23" s="107">
        <f t="shared" si="18"/>
        <v>9.5000000000000005E-5</v>
      </c>
      <c r="AN23" s="107">
        <f t="shared" si="19"/>
        <v>9.0000000000000006E-5</v>
      </c>
      <c r="AO23" s="107">
        <f t="shared" si="20"/>
        <v>8.5000000000000006E-5</v>
      </c>
      <c r="AP23" s="107">
        <f t="shared" si="21"/>
        <v>8.000000000000002E-5</v>
      </c>
      <c r="AQ23" s="107">
        <f t="shared" si="22"/>
        <v>1E-4</v>
      </c>
      <c r="AR23" s="107">
        <f t="shared" si="23"/>
        <v>9.5000000000000005E-5</v>
      </c>
      <c r="AS23" s="107">
        <f t="shared" si="24"/>
        <v>9.0000000000000006E-5</v>
      </c>
      <c r="AT23" s="107">
        <f t="shared" si="25"/>
        <v>8.5000000000000006E-5</v>
      </c>
      <c r="AU23" s="107">
        <f t="shared" si="26"/>
        <v>8.000000000000002E-5</v>
      </c>
    </row>
    <row r="24" spans="1:47" ht="15" customHeight="1">
      <c r="A24" s="5" t="s">
        <v>88</v>
      </c>
      <c r="B24" s="20">
        <v>4.7</v>
      </c>
      <c r="C24" s="20">
        <v>3.1</v>
      </c>
      <c r="D24" s="20">
        <v>3.6</v>
      </c>
      <c r="E24" s="20">
        <v>2.5</v>
      </c>
      <c r="F24" s="20">
        <v>3.7</v>
      </c>
      <c r="G24" s="20">
        <v>2.5</v>
      </c>
      <c r="H24" s="23">
        <v>-21.3</v>
      </c>
      <c r="I24" s="23">
        <v>-19.399999999999999</v>
      </c>
      <c r="J24" s="23"/>
      <c r="K24" s="20">
        <f t="shared" si="1"/>
        <v>0.1</v>
      </c>
      <c r="L24" s="20">
        <f t="shared" si="2"/>
        <v>1E-4</v>
      </c>
      <c r="M24" s="20">
        <f t="shared" si="3"/>
        <v>1E-4</v>
      </c>
      <c r="N24" s="20">
        <f t="shared" si="4"/>
        <v>8.0695241735150966E-5</v>
      </c>
      <c r="O24" s="20">
        <f t="shared" si="5"/>
        <v>7.2762879030591825E-5</v>
      </c>
      <c r="P24" s="20">
        <f t="shared" si="6"/>
        <v>6.5329679789424239E-5</v>
      </c>
      <c r="Q24" s="20">
        <f t="shared" si="7"/>
        <v>5.6460474733335913E-5</v>
      </c>
      <c r="R24" s="20">
        <f t="shared" si="8"/>
        <v>0.1</v>
      </c>
      <c r="S24" s="20">
        <f t="shared" si="9"/>
        <v>1E-4</v>
      </c>
      <c r="T24" s="20">
        <f t="shared" si="10"/>
        <v>1E-4</v>
      </c>
      <c r="U24" s="20">
        <f t="shared" si="11"/>
        <v>8.0969547256781914E-5</v>
      </c>
      <c r="V24" s="20">
        <f t="shared" si="12"/>
        <v>7.2763633831622598E-5</v>
      </c>
      <c r="W24" s="20">
        <f t="shared" si="13"/>
        <v>6.5912024295471249E-5</v>
      </c>
      <c r="X24" s="20">
        <f t="shared" si="14"/>
        <v>5.768009823344236E-5</v>
      </c>
      <c r="Y24" s="23"/>
      <c r="Z24" s="5">
        <v>13</v>
      </c>
      <c r="AA24" s="5">
        <f t="shared" si="29"/>
        <v>0.1</v>
      </c>
      <c r="AB24" s="5">
        <f t="shared" si="29"/>
        <v>9.5000000000000001E-2</v>
      </c>
      <c r="AC24" s="5">
        <f t="shared" si="29"/>
        <v>9.0000000000000011E-2</v>
      </c>
      <c r="AD24" s="5">
        <f t="shared" si="29"/>
        <v>8.5000000000000006E-2</v>
      </c>
      <c r="AE24" s="5">
        <f t="shared" si="29"/>
        <v>8.0000000000000016E-2</v>
      </c>
      <c r="AF24" s="5">
        <f t="shared" si="30"/>
        <v>0.1</v>
      </c>
      <c r="AG24" s="5">
        <f t="shared" si="30"/>
        <v>9.5000000000000001E-2</v>
      </c>
      <c r="AH24" s="5">
        <f t="shared" si="30"/>
        <v>9.0000000000000011E-2</v>
      </c>
      <c r="AI24" s="5">
        <f t="shared" si="30"/>
        <v>8.5000000000000006E-2</v>
      </c>
      <c r="AJ24" s="5">
        <f t="shared" si="30"/>
        <v>8.0000000000000016E-2</v>
      </c>
      <c r="AL24" s="107">
        <f t="shared" si="17"/>
        <v>1E-4</v>
      </c>
      <c r="AM24" s="107">
        <f t="shared" si="18"/>
        <v>9.5000000000000005E-5</v>
      </c>
      <c r="AN24" s="107">
        <f t="shared" si="19"/>
        <v>9.0000000000000006E-5</v>
      </c>
      <c r="AO24" s="107">
        <f t="shared" si="20"/>
        <v>8.5000000000000006E-5</v>
      </c>
      <c r="AP24" s="107">
        <f t="shared" si="21"/>
        <v>8.000000000000002E-5</v>
      </c>
      <c r="AQ24" s="107">
        <f t="shared" si="22"/>
        <v>1E-4</v>
      </c>
      <c r="AR24" s="107">
        <f t="shared" si="23"/>
        <v>9.5000000000000005E-5</v>
      </c>
      <c r="AS24" s="107">
        <f t="shared" si="24"/>
        <v>9.0000000000000006E-5</v>
      </c>
      <c r="AT24" s="107">
        <f t="shared" si="25"/>
        <v>8.5000000000000006E-5</v>
      </c>
      <c r="AU24" s="107">
        <f t="shared" si="26"/>
        <v>8.000000000000002E-5</v>
      </c>
    </row>
    <row r="25" spans="1:47" ht="15" customHeight="1">
      <c r="A25" s="5" t="s">
        <v>89</v>
      </c>
      <c r="B25" s="20">
        <v>7.4</v>
      </c>
      <c r="C25" s="20">
        <v>4.7</v>
      </c>
      <c r="D25" s="20">
        <v>5.9</v>
      </c>
      <c r="E25" s="20">
        <v>4</v>
      </c>
      <c r="F25" s="20">
        <v>5.9</v>
      </c>
      <c r="G25" s="20">
        <v>4</v>
      </c>
      <c r="H25" s="23">
        <v>-20.3</v>
      </c>
      <c r="I25" s="23">
        <v>-14.9</v>
      </c>
      <c r="J25" s="23"/>
      <c r="K25" s="20">
        <f t="shared" si="1"/>
        <v>0.1</v>
      </c>
      <c r="L25" s="20">
        <f t="shared" si="2"/>
        <v>1E-4</v>
      </c>
      <c r="M25" s="20">
        <f t="shared" si="3"/>
        <v>1E-4</v>
      </c>
      <c r="N25" s="20">
        <f t="shared" si="4"/>
        <v>8.0695241735150966E-5</v>
      </c>
      <c r="O25" s="20">
        <f t="shared" si="5"/>
        <v>7.2762879030591825E-5</v>
      </c>
      <c r="P25" s="20">
        <f t="shared" si="6"/>
        <v>6.5329679789424239E-5</v>
      </c>
      <c r="Q25" s="20">
        <f t="shared" si="7"/>
        <v>5.6460474733335913E-5</v>
      </c>
      <c r="R25" s="20">
        <f t="shared" si="8"/>
        <v>0.1</v>
      </c>
      <c r="S25" s="20">
        <f t="shared" si="9"/>
        <v>1E-4</v>
      </c>
      <c r="T25" s="20">
        <f t="shared" si="10"/>
        <v>1E-4</v>
      </c>
      <c r="U25" s="20">
        <f t="shared" si="11"/>
        <v>8.0969547256781914E-5</v>
      </c>
      <c r="V25" s="20">
        <f t="shared" si="12"/>
        <v>7.2763633831622598E-5</v>
      </c>
      <c r="W25" s="20">
        <f t="shared" si="13"/>
        <v>6.5912024295471249E-5</v>
      </c>
      <c r="X25" s="20">
        <f t="shared" si="14"/>
        <v>5.768009823344236E-5</v>
      </c>
      <c r="Y25" s="23"/>
      <c r="Z25" s="5">
        <v>14</v>
      </c>
      <c r="AA25" s="5">
        <f t="shared" si="29"/>
        <v>0.1</v>
      </c>
      <c r="AB25" s="5">
        <f t="shared" si="29"/>
        <v>9.5000000000000001E-2</v>
      </c>
      <c r="AC25" s="5">
        <f t="shared" si="29"/>
        <v>9.0000000000000011E-2</v>
      </c>
      <c r="AD25" s="5">
        <f t="shared" si="29"/>
        <v>8.5000000000000006E-2</v>
      </c>
      <c r="AE25" s="5">
        <f t="shared" si="29"/>
        <v>8.0000000000000016E-2</v>
      </c>
      <c r="AF25" s="5">
        <f t="shared" si="30"/>
        <v>0.1</v>
      </c>
      <c r="AG25" s="5">
        <f t="shared" si="30"/>
        <v>9.5000000000000001E-2</v>
      </c>
      <c r="AH25" s="5">
        <f t="shared" si="30"/>
        <v>9.0000000000000011E-2</v>
      </c>
      <c r="AI25" s="5">
        <f t="shared" si="30"/>
        <v>8.5000000000000006E-2</v>
      </c>
      <c r="AJ25" s="5">
        <f t="shared" si="30"/>
        <v>8.0000000000000016E-2</v>
      </c>
      <c r="AL25" s="107">
        <f t="shared" si="17"/>
        <v>1E-4</v>
      </c>
      <c r="AM25" s="107">
        <f t="shared" si="18"/>
        <v>9.5000000000000005E-5</v>
      </c>
      <c r="AN25" s="107">
        <f t="shared" si="19"/>
        <v>9.0000000000000006E-5</v>
      </c>
      <c r="AO25" s="107">
        <f t="shared" si="20"/>
        <v>8.5000000000000006E-5</v>
      </c>
      <c r="AP25" s="107">
        <f t="shared" si="21"/>
        <v>8.000000000000002E-5</v>
      </c>
      <c r="AQ25" s="107">
        <f t="shared" si="22"/>
        <v>1E-4</v>
      </c>
      <c r="AR25" s="107">
        <f t="shared" si="23"/>
        <v>9.5000000000000005E-5</v>
      </c>
      <c r="AS25" s="107">
        <f t="shared" si="24"/>
        <v>9.0000000000000006E-5</v>
      </c>
      <c r="AT25" s="107">
        <f t="shared" si="25"/>
        <v>8.5000000000000006E-5</v>
      </c>
      <c r="AU25" s="107">
        <f t="shared" si="26"/>
        <v>8.000000000000002E-5</v>
      </c>
    </row>
    <row r="26" spans="1:47" ht="15" customHeight="1">
      <c r="A26" s="5" t="s">
        <v>90</v>
      </c>
      <c r="B26" s="20">
        <v>12.5</v>
      </c>
      <c r="C26" s="20">
        <v>7.5</v>
      </c>
      <c r="D26" s="20">
        <v>9.5</v>
      </c>
      <c r="E26" s="20">
        <v>6.2</v>
      </c>
      <c r="F26" s="20">
        <v>9.6</v>
      </c>
      <c r="G26" s="20">
        <v>6.1</v>
      </c>
      <c r="H26" s="23">
        <v>-23.2</v>
      </c>
      <c r="I26" s="23">
        <v>-18.7</v>
      </c>
      <c r="J26" s="23"/>
      <c r="K26" s="20">
        <f t="shared" si="1"/>
        <v>0.3</v>
      </c>
      <c r="L26" s="20">
        <f t="shared" si="2"/>
        <v>2.9999999999999997E-4</v>
      </c>
      <c r="M26" s="20">
        <f t="shared" si="3"/>
        <v>2.9999999999999997E-4</v>
      </c>
      <c r="N26" s="20">
        <f t="shared" si="4"/>
        <v>2.4208572520545286E-4</v>
      </c>
      <c r="O26" s="20">
        <f t="shared" si="5"/>
        <v>2.1828863709177543E-4</v>
      </c>
      <c r="P26" s="20">
        <f t="shared" si="6"/>
        <v>1.9598903936827268E-4</v>
      </c>
      <c r="Q26" s="20">
        <f t="shared" si="7"/>
        <v>1.6938142420000772E-4</v>
      </c>
      <c r="R26" s="20">
        <f t="shared" si="8"/>
        <v>0.1</v>
      </c>
      <c r="S26" s="20">
        <f t="shared" si="9"/>
        <v>1E-4</v>
      </c>
      <c r="T26" s="20">
        <f t="shared" si="10"/>
        <v>1E-4</v>
      </c>
      <c r="U26" s="20">
        <f t="shared" si="11"/>
        <v>8.0969547256781914E-5</v>
      </c>
      <c r="V26" s="20">
        <f t="shared" si="12"/>
        <v>7.2763633831622598E-5</v>
      </c>
      <c r="W26" s="20">
        <f t="shared" si="13"/>
        <v>6.5912024295471249E-5</v>
      </c>
      <c r="X26" s="20">
        <f t="shared" si="14"/>
        <v>5.768009823344236E-5</v>
      </c>
      <c r="Y26" s="23"/>
      <c r="Z26" s="5">
        <v>15</v>
      </c>
      <c r="AA26" s="5">
        <f t="shared" ref="AA26:AE30" si="31">All_Cause_Mortality_15to19Years_Male*(1+AA$10)</f>
        <v>0.3</v>
      </c>
      <c r="AB26" s="5">
        <f t="shared" si="31"/>
        <v>0.28499999999999998</v>
      </c>
      <c r="AC26" s="5">
        <f t="shared" si="31"/>
        <v>0.27</v>
      </c>
      <c r="AD26" s="5">
        <f t="shared" si="31"/>
        <v>0.255</v>
      </c>
      <c r="AE26" s="5">
        <f t="shared" si="31"/>
        <v>0.24</v>
      </c>
      <c r="AF26" s="5">
        <f t="shared" ref="AF26:AJ30" si="32">All_Cause_Mortality_15to19Years_Female*(1+AF$10)</f>
        <v>0.1</v>
      </c>
      <c r="AG26" s="5">
        <f t="shared" si="32"/>
        <v>9.5000000000000001E-2</v>
      </c>
      <c r="AH26" s="5">
        <f t="shared" si="32"/>
        <v>9.0000000000000011E-2</v>
      </c>
      <c r="AI26" s="5">
        <f t="shared" si="32"/>
        <v>8.5000000000000006E-2</v>
      </c>
      <c r="AJ26" s="5">
        <f t="shared" si="32"/>
        <v>8.0000000000000016E-2</v>
      </c>
      <c r="AL26" s="107">
        <f t="shared" si="17"/>
        <v>2.9999999999999997E-4</v>
      </c>
      <c r="AM26" s="107">
        <f t="shared" si="18"/>
        <v>2.8499999999999999E-4</v>
      </c>
      <c r="AN26" s="107">
        <f t="shared" si="19"/>
        <v>2.7E-4</v>
      </c>
      <c r="AO26" s="107">
        <f t="shared" si="20"/>
        <v>2.5500000000000002E-4</v>
      </c>
      <c r="AP26" s="107">
        <f t="shared" si="21"/>
        <v>2.3999999999999998E-4</v>
      </c>
      <c r="AQ26" s="107">
        <f t="shared" si="22"/>
        <v>1E-4</v>
      </c>
      <c r="AR26" s="107">
        <f t="shared" si="23"/>
        <v>9.5000000000000005E-5</v>
      </c>
      <c r="AS26" s="107">
        <f t="shared" si="24"/>
        <v>9.0000000000000006E-5</v>
      </c>
      <c r="AT26" s="107">
        <f t="shared" si="25"/>
        <v>8.5000000000000006E-5</v>
      </c>
      <c r="AU26" s="107">
        <f t="shared" si="26"/>
        <v>8.000000000000002E-5</v>
      </c>
    </row>
    <row r="27" spans="1:47" ht="15" customHeight="1">
      <c r="A27" s="5" t="s">
        <v>91</v>
      </c>
      <c r="B27" s="20">
        <v>20.100000000000001</v>
      </c>
      <c r="C27" s="20">
        <v>12.3</v>
      </c>
      <c r="D27" s="20">
        <v>14.5</v>
      </c>
      <c r="E27" s="20">
        <v>9.6</v>
      </c>
      <c r="F27" s="20">
        <v>14.3</v>
      </c>
      <c r="G27" s="20">
        <v>9.4</v>
      </c>
      <c r="H27" s="23">
        <v>-28.9</v>
      </c>
      <c r="I27" s="23">
        <v>-23.6</v>
      </c>
      <c r="J27" s="23"/>
      <c r="K27" s="20">
        <f t="shared" si="1"/>
        <v>0.3</v>
      </c>
      <c r="L27" s="20">
        <f t="shared" si="2"/>
        <v>2.9999999999999997E-4</v>
      </c>
      <c r="M27" s="20">
        <f t="shared" si="3"/>
        <v>2.9999999999999997E-4</v>
      </c>
      <c r="N27" s="20">
        <f t="shared" si="4"/>
        <v>2.4208572520545286E-4</v>
      </c>
      <c r="O27" s="20">
        <f t="shared" si="5"/>
        <v>2.1828863709177543E-4</v>
      </c>
      <c r="P27" s="20">
        <f t="shared" si="6"/>
        <v>1.9598903936827268E-4</v>
      </c>
      <c r="Q27" s="20">
        <f t="shared" si="7"/>
        <v>1.6938142420000772E-4</v>
      </c>
      <c r="R27" s="20">
        <f t="shared" si="8"/>
        <v>0.1</v>
      </c>
      <c r="S27" s="20">
        <f t="shared" si="9"/>
        <v>1E-4</v>
      </c>
      <c r="T27" s="20">
        <f t="shared" si="10"/>
        <v>1E-4</v>
      </c>
      <c r="U27" s="20">
        <f t="shared" si="11"/>
        <v>8.0969547256781914E-5</v>
      </c>
      <c r="V27" s="20">
        <f t="shared" si="12"/>
        <v>7.2763633831622598E-5</v>
      </c>
      <c r="W27" s="20">
        <f t="shared" si="13"/>
        <v>6.5912024295471249E-5</v>
      </c>
      <c r="X27" s="20">
        <f t="shared" si="14"/>
        <v>5.768009823344236E-5</v>
      </c>
      <c r="Y27" s="23"/>
      <c r="Z27" s="5">
        <v>16</v>
      </c>
      <c r="AA27" s="5">
        <f t="shared" si="31"/>
        <v>0.3</v>
      </c>
      <c r="AB27" s="5">
        <f t="shared" si="31"/>
        <v>0.28499999999999998</v>
      </c>
      <c r="AC27" s="5">
        <f t="shared" si="31"/>
        <v>0.27</v>
      </c>
      <c r="AD27" s="5">
        <f t="shared" si="31"/>
        <v>0.255</v>
      </c>
      <c r="AE27" s="5">
        <f t="shared" si="31"/>
        <v>0.24</v>
      </c>
      <c r="AF27" s="5">
        <f t="shared" si="32"/>
        <v>0.1</v>
      </c>
      <c r="AG27" s="5">
        <f t="shared" si="32"/>
        <v>9.5000000000000001E-2</v>
      </c>
      <c r="AH27" s="5">
        <f t="shared" si="32"/>
        <v>9.0000000000000011E-2</v>
      </c>
      <c r="AI27" s="5">
        <f t="shared" si="32"/>
        <v>8.5000000000000006E-2</v>
      </c>
      <c r="AJ27" s="5">
        <f t="shared" si="32"/>
        <v>8.0000000000000016E-2</v>
      </c>
      <c r="AL27" s="107">
        <f t="shared" si="17"/>
        <v>2.9999999999999997E-4</v>
      </c>
      <c r="AM27" s="107">
        <f t="shared" si="18"/>
        <v>2.8499999999999999E-4</v>
      </c>
      <c r="AN27" s="107">
        <f t="shared" si="19"/>
        <v>2.7E-4</v>
      </c>
      <c r="AO27" s="107">
        <f t="shared" si="20"/>
        <v>2.5500000000000002E-4</v>
      </c>
      <c r="AP27" s="107">
        <f t="shared" si="21"/>
        <v>2.3999999999999998E-4</v>
      </c>
      <c r="AQ27" s="107">
        <f t="shared" si="22"/>
        <v>1E-4</v>
      </c>
      <c r="AR27" s="107">
        <f t="shared" si="23"/>
        <v>9.5000000000000005E-5</v>
      </c>
      <c r="AS27" s="107">
        <f t="shared" si="24"/>
        <v>9.0000000000000006E-5</v>
      </c>
      <c r="AT27" s="107">
        <f t="shared" si="25"/>
        <v>8.5000000000000006E-5</v>
      </c>
      <c r="AU27" s="107">
        <f t="shared" si="26"/>
        <v>8.000000000000002E-5</v>
      </c>
    </row>
    <row r="28" spans="1:47" ht="15" customHeight="1">
      <c r="B28" s="20"/>
      <c r="C28" s="20"/>
      <c r="D28" s="20"/>
      <c r="E28" s="20"/>
      <c r="F28" s="20"/>
      <c r="G28" s="20"/>
      <c r="H28" s="23"/>
      <c r="I28" s="23"/>
      <c r="J28" s="23"/>
      <c r="K28" s="20">
        <f t="shared" si="1"/>
        <v>0.3</v>
      </c>
      <c r="L28" s="20">
        <f t="shared" si="2"/>
        <v>2.9999999999999997E-4</v>
      </c>
      <c r="M28" s="20">
        <f t="shared" si="3"/>
        <v>2.9999999999999997E-4</v>
      </c>
      <c r="N28" s="20">
        <f t="shared" si="4"/>
        <v>2.4208572520545286E-4</v>
      </c>
      <c r="O28" s="20">
        <f t="shared" si="5"/>
        <v>2.1828863709177543E-4</v>
      </c>
      <c r="P28" s="20">
        <f t="shared" si="6"/>
        <v>1.9598903936827268E-4</v>
      </c>
      <c r="Q28" s="20">
        <f t="shared" si="7"/>
        <v>1.6938142420000772E-4</v>
      </c>
      <c r="R28" s="20">
        <f t="shared" si="8"/>
        <v>0.1</v>
      </c>
      <c r="S28" s="20">
        <f t="shared" si="9"/>
        <v>1E-4</v>
      </c>
      <c r="T28" s="20">
        <f t="shared" si="10"/>
        <v>1E-4</v>
      </c>
      <c r="U28" s="20">
        <f t="shared" si="11"/>
        <v>8.0969547256781914E-5</v>
      </c>
      <c r="V28" s="20">
        <f t="shared" si="12"/>
        <v>7.2763633831622598E-5</v>
      </c>
      <c r="W28" s="20">
        <f t="shared" si="13"/>
        <v>6.5912024295471249E-5</v>
      </c>
      <c r="X28" s="20">
        <f t="shared" si="14"/>
        <v>5.768009823344236E-5</v>
      </c>
      <c r="Y28" s="23"/>
      <c r="Z28" s="5">
        <v>17</v>
      </c>
      <c r="AA28" s="5">
        <f t="shared" si="31"/>
        <v>0.3</v>
      </c>
      <c r="AB28" s="5">
        <f t="shared" si="31"/>
        <v>0.28499999999999998</v>
      </c>
      <c r="AC28" s="5">
        <f t="shared" si="31"/>
        <v>0.27</v>
      </c>
      <c r="AD28" s="5">
        <f t="shared" si="31"/>
        <v>0.255</v>
      </c>
      <c r="AE28" s="5">
        <f t="shared" si="31"/>
        <v>0.24</v>
      </c>
      <c r="AF28" s="5">
        <f t="shared" si="32"/>
        <v>0.1</v>
      </c>
      <c r="AG28" s="5">
        <f t="shared" si="32"/>
        <v>9.5000000000000001E-2</v>
      </c>
      <c r="AH28" s="5">
        <f t="shared" si="32"/>
        <v>9.0000000000000011E-2</v>
      </c>
      <c r="AI28" s="5">
        <f t="shared" si="32"/>
        <v>8.5000000000000006E-2</v>
      </c>
      <c r="AJ28" s="5">
        <f t="shared" si="32"/>
        <v>8.0000000000000016E-2</v>
      </c>
      <c r="AL28" s="107">
        <f t="shared" si="17"/>
        <v>2.9999999999999997E-4</v>
      </c>
      <c r="AM28" s="107">
        <f t="shared" si="18"/>
        <v>2.8499999999999999E-4</v>
      </c>
      <c r="AN28" s="107">
        <f t="shared" si="19"/>
        <v>2.7E-4</v>
      </c>
      <c r="AO28" s="107">
        <f t="shared" si="20"/>
        <v>2.5500000000000002E-4</v>
      </c>
      <c r="AP28" s="107">
        <f t="shared" si="21"/>
        <v>2.3999999999999998E-4</v>
      </c>
      <c r="AQ28" s="107">
        <f t="shared" si="22"/>
        <v>1E-4</v>
      </c>
      <c r="AR28" s="107">
        <f t="shared" si="23"/>
        <v>9.5000000000000005E-5</v>
      </c>
      <c r="AS28" s="107">
        <f t="shared" si="24"/>
        <v>9.0000000000000006E-5</v>
      </c>
      <c r="AT28" s="107">
        <f t="shared" si="25"/>
        <v>8.5000000000000006E-5</v>
      </c>
      <c r="AU28" s="107">
        <f t="shared" si="26"/>
        <v>8.000000000000002E-5</v>
      </c>
    </row>
    <row r="29" spans="1:47" ht="15" customHeight="1">
      <c r="A29" s="5" t="s">
        <v>92</v>
      </c>
      <c r="B29" s="20">
        <v>33.9</v>
      </c>
      <c r="C29" s="20">
        <v>21.4</v>
      </c>
      <c r="D29" s="20">
        <v>24.9</v>
      </c>
      <c r="E29" s="20">
        <v>16.399999999999999</v>
      </c>
      <c r="F29" s="20">
        <v>24.5</v>
      </c>
      <c r="G29" s="20">
        <v>16</v>
      </c>
      <c r="H29" s="23">
        <v>-27.7</v>
      </c>
      <c r="I29" s="23">
        <v>-25.2</v>
      </c>
      <c r="J29" s="23"/>
      <c r="K29" s="20">
        <f t="shared" si="1"/>
        <v>0.3</v>
      </c>
      <c r="L29" s="20">
        <f t="shared" si="2"/>
        <v>2.9999999999999997E-4</v>
      </c>
      <c r="M29" s="20">
        <f t="shared" si="3"/>
        <v>2.9999999999999997E-4</v>
      </c>
      <c r="N29" s="20">
        <f t="shared" si="4"/>
        <v>2.4208572520545286E-4</v>
      </c>
      <c r="O29" s="20">
        <f t="shared" si="5"/>
        <v>2.1828863709177543E-4</v>
      </c>
      <c r="P29" s="20">
        <f t="shared" si="6"/>
        <v>1.9598903936827268E-4</v>
      </c>
      <c r="Q29" s="20">
        <f t="shared" si="7"/>
        <v>1.6938142420000772E-4</v>
      </c>
      <c r="R29" s="20">
        <f t="shared" si="8"/>
        <v>0.1</v>
      </c>
      <c r="S29" s="20">
        <f t="shared" si="9"/>
        <v>1E-4</v>
      </c>
      <c r="T29" s="20">
        <f t="shared" si="10"/>
        <v>1E-4</v>
      </c>
      <c r="U29" s="20">
        <f t="shared" si="11"/>
        <v>8.0969547256781914E-5</v>
      </c>
      <c r="V29" s="20">
        <f t="shared" si="12"/>
        <v>7.2763633831622598E-5</v>
      </c>
      <c r="W29" s="20">
        <f t="shared" si="13"/>
        <v>6.5912024295471249E-5</v>
      </c>
      <c r="X29" s="20">
        <f t="shared" si="14"/>
        <v>5.768009823344236E-5</v>
      </c>
      <c r="Y29" s="23"/>
      <c r="Z29" s="5">
        <v>18</v>
      </c>
      <c r="AA29" s="5">
        <f t="shared" si="31"/>
        <v>0.3</v>
      </c>
      <c r="AB29" s="5">
        <f t="shared" si="31"/>
        <v>0.28499999999999998</v>
      </c>
      <c r="AC29" s="5">
        <f t="shared" si="31"/>
        <v>0.27</v>
      </c>
      <c r="AD29" s="5">
        <f t="shared" si="31"/>
        <v>0.255</v>
      </c>
      <c r="AE29" s="5">
        <f t="shared" si="31"/>
        <v>0.24</v>
      </c>
      <c r="AF29" s="5">
        <f t="shared" si="32"/>
        <v>0.1</v>
      </c>
      <c r="AG29" s="5">
        <f t="shared" si="32"/>
        <v>9.5000000000000001E-2</v>
      </c>
      <c r="AH29" s="5">
        <f t="shared" si="32"/>
        <v>9.0000000000000011E-2</v>
      </c>
      <c r="AI29" s="5">
        <f t="shared" si="32"/>
        <v>8.5000000000000006E-2</v>
      </c>
      <c r="AJ29" s="5">
        <f t="shared" si="32"/>
        <v>8.0000000000000016E-2</v>
      </c>
      <c r="AL29" s="107">
        <f t="shared" si="17"/>
        <v>2.9999999999999997E-4</v>
      </c>
      <c r="AM29" s="107">
        <f t="shared" si="18"/>
        <v>2.8499999999999999E-4</v>
      </c>
      <c r="AN29" s="107">
        <f t="shared" si="19"/>
        <v>2.7E-4</v>
      </c>
      <c r="AO29" s="107">
        <f t="shared" si="20"/>
        <v>2.5500000000000002E-4</v>
      </c>
      <c r="AP29" s="107">
        <f t="shared" si="21"/>
        <v>2.3999999999999998E-4</v>
      </c>
      <c r="AQ29" s="107">
        <f t="shared" si="22"/>
        <v>1E-4</v>
      </c>
      <c r="AR29" s="107">
        <f t="shared" si="23"/>
        <v>9.5000000000000005E-5</v>
      </c>
      <c r="AS29" s="107">
        <f t="shared" si="24"/>
        <v>9.0000000000000006E-5</v>
      </c>
      <c r="AT29" s="107">
        <f t="shared" si="25"/>
        <v>8.5000000000000006E-5</v>
      </c>
      <c r="AU29" s="107">
        <f t="shared" si="26"/>
        <v>8.000000000000002E-5</v>
      </c>
    </row>
    <row r="30" spans="1:47" ht="15" customHeight="1">
      <c r="A30" s="5" t="s">
        <v>93</v>
      </c>
      <c r="B30" s="20">
        <v>58.3</v>
      </c>
      <c r="C30" s="20">
        <v>38.700000000000003</v>
      </c>
      <c r="D30" s="20">
        <v>41.2</v>
      </c>
      <c r="E30" s="20">
        <v>28.4</v>
      </c>
      <c r="F30" s="20">
        <v>40.700000000000003</v>
      </c>
      <c r="G30" s="20">
        <v>28.1</v>
      </c>
      <c r="H30" s="23">
        <v>-30.2</v>
      </c>
      <c r="I30" s="23">
        <v>-27.4</v>
      </c>
      <c r="J30" s="23"/>
      <c r="K30" s="20">
        <f t="shared" si="1"/>
        <v>0.3</v>
      </c>
      <c r="L30" s="20">
        <f t="shared" si="2"/>
        <v>2.9999999999999997E-4</v>
      </c>
      <c r="M30" s="20">
        <f t="shared" si="3"/>
        <v>2.9999999999999997E-4</v>
      </c>
      <c r="N30" s="20">
        <f t="shared" si="4"/>
        <v>2.4208572520545286E-4</v>
      </c>
      <c r="O30" s="20">
        <f t="shared" si="5"/>
        <v>2.1828863709177543E-4</v>
      </c>
      <c r="P30" s="20">
        <f t="shared" si="6"/>
        <v>1.9598903936827268E-4</v>
      </c>
      <c r="Q30" s="20">
        <f t="shared" si="7"/>
        <v>1.6938142420000772E-4</v>
      </c>
      <c r="R30" s="20">
        <f t="shared" si="8"/>
        <v>0.1</v>
      </c>
      <c r="S30" s="20">
        <f t="shared" si="9"/>
        <v>1E-4</v>
      </c>
      <c r="T30" s="20">
        <f t="shared" si="10"/>
        <v>1E-4</v>
      </c>
      <c r="U30" s="20">
        <f t="shared" si="11"/>
        <v>8.0969547256781914E-5</v>
      </c>
      <c r="V30" s="20">
        <f t="shared" si="12"/>
        <v>7.2763633831622598E-5</v>
      </c>
      <c r="W30" s="20">
        <f t="shared" si="13"/>
        <v>6.5912024295471249E-5</v>
      </c>
      <c r="X30" s="20">
        <f t="shared" si="14"/>
        <v>5.768009823344236E-5</v>
      </c>
      <c r="Y30" s="23"/>
      <c r="Z30" s="5">
        <v>19</v>
      </c>
      <c r="AA30" s="5">
        <f t="shared" si="31"/>
        <v>0.3</v>
      </c>
      <c r="AB30" s="5">
        <f t="shared" si="31"/>
        <v>0.28499999999999998</v>
      </c>
      <c r="AC30" s="5">
        <f t="shared" si="31"/>
        <v>0.27</v>
      </c>
      <c r="AD30" s="5">
        <f t="shared" si="31"/>
        <v>0.255</v>
      </c>
      <c r="AE30" s="5">
        <f t="shared" si="31"/>
        <v>0.24</v>
      </c>
      <c r="AF30" s="5">
        <f t="shared" si="32"/>
        <v>0.1</v>
      </c>
      <c r="AG30" s="5">
        <f t="shared" si="32"/>
        <v>9.5000000000000001E-2</v>
      </c>
      <c r="AH30" s="5">
        <f t="shared" si="32"/>
        <v>9.0000000000000011E-2</v>
      </c>
      <c r="AI30" s="5">
        <f t="shared" si="32"/>
        <v>8.5000000000000006E-2</v>
      </c>
      <c r="AJ30" s="5">
        <f t="shared" si="32"/>
        <v>8.0000000000000016E-2</v>
      </c>
      <c r="AL30" s="107">
        <f t="shared" si="17"/>
        <v>2.9999999999999997E-4</v>
      </c>
      <c r="AM30" s="107">
        <f t="shared" si="18"/>
        <v>2.8499999999999999E-4</v>
      </c>
      <c r="AN30" s="107">
        <f t="shared" si="19"/>
        <v>2.7E-4</v>
      </c>
      <c r="AO30" s="107">
        <f t="shared" si="20"/>
        <v>2.5500000000000002E-4</v>
      </c>
      <c r="AP30" s="107">
        <f t="shared" si="21"/>
        <v>2.3999999999999998E-4</v>
      </c>
      <c r="AQ30" s="107">
        <f t="shared" si="22"/>
        <v>1E-4</v>
      </c>
      <c r="AR30" s="107">
        <f t="shared" si="23"/>
        <v>9.5000000000000005E-5</v>
      </c>
      <c r="AS30" s="107">
        <f t="shared" si="24"/>
        <v>9.0000000000000006E-5</v>
      </c>
      <c r="AT30" s="107">
        <f t="shared" si="25"/>
        <v>8.5000000000000006E-5</v>
      </c>
      <c r="AU30" s="107">
        <f t="shared" si="26"/>
        <v>8.000000000000002E-5</v>
      </c>
    </row>
    <row r="31" spans="1:47" ht="15" customHeight="1">
      <c r="A31" s="5" t="s">
        <v>94</v>
      </c>
      <c r="B31" s="20">
        <v>95.1</v>
      </c>
      <c r="C31" s="20">
        <v>66.599999999999994</v>
      </c>
      <c r="D31" s="20">
        <v>73.2</v>
      </c>
      <c r="E31" s="20">
        <v>53.6</v>
      </c>
      <c r="F31" s="20">
        <v>73.2</v>
      </c>
      <c r="G31" s="20">
        <v>53.3</v>
      </c>
      <c r="H31" s="23">
        <v>-23</v>
      </c>
      <c r="I31" s="23">
        <v>-20</v>
      </c>
      <c r="J31" s="23"/>
      <c r="K31" s="20">
        <f t="shared" si="1"/>
        <v>0.5</v>
      </c>
      <c r="L31" s="20">
        <f t="shared" si="2"/>
        <v>5.0000000000000001E-4</v>
      </c>
      <c r="M31" s="20">
        <f t="shared" si="3"/>
        <v>5.0000000000000001E-4</v>
      </c>
      <c r="N31" s="20">
        <f t="shared" si="4"/>
        <v>4.0347620867575479E-4</v>
      </c>
      <c r="O31" s="20">
        <f t="shared" si="5"/>
        <v>3.6381439515295908E-4</v>
      </c>
      <c r="P31" s="20">
        <f t="shared" si="6"/>
        <v>3.2664839894712118E-4</v>
      </c>
      <c r="Q31" s="20">
        <f t="shared" si="7"/>
        <v>2.8230237366667953E-4</v>
      </c>
      <c r="R31" s="20">
        <f t="shared" si="8"/>
        <v>0.2</v>
      </c>
      <c r="S31" s="20">
        <f t="shared" si="9"/>
        <v>2.0000000000000001E-4</v>
      </c>
      <c r="T31" s="20">
        <f t="shared" si="10"/>
        <v>2.0000000000000001E-4</v>
      </c>
      <c r="U31" s="20">
        <f t="shared" si="11"/>
        <v>1.6193909451356383E-4</v>
      </c>
      <c r="V31" s="20">
        <f t="shared" si="12"/>
        <v>1.455272676632452E-4</v>
      </c>
      <c r="W31" s="20">
        <f t="shared" si="13"/>
        <v>1.318240485909425E-4</v>
      </c>
      <c r="X31" s="20">
        <f t="shared" si="14"/>
        <v>1.1536019646688472E-4</v>
      </c>
      <c r="Y31" s="23"/>
      <c r="Z31" s="5">
        <v>20</v>
      </c>
      <c r="AA31" s="5">
        <f t="shared" ref="AA31:AE35" si="33">All_Cause_Mortality_20to24Years_Male*(1+AA$10)</f>
        <v>0.5</v>
      </c>
      <c r="AB31" s="5">
        <f t="shared" si="33"/>
        <v>0.47499999999999998</v>
      </c>
      <c r="AC31" s="5">
        <f t="shared" si="33"/>
        <v>0.45</v>
      </c>
      <c r="AD31" s="5">
        <f t="shared" si="33"/>
        <v>0.42499999999999999</v>
      </c>
      <c r="AE31" s="5">
        <f t="shared" si="33"/>
        <v>0.4</v>
      </c>
      <c r="AF31" s="5">
        <f t="shared" ref="AF31:AJ35" si="34">All_Cause_Mortality_20to24Years_Female*(1+AF$10)</f>
        <v>0.2</v>
      </c>
      <c r="AG31" s="5">
        <f t="shared" si="34"/>
        <v>0.19</v>
      </c>
      <c r="AH31" s="5">
        <f t="shared" si="34"/>
        <v>0.18000000000000002</v>
      </c>
      <c r="AI31" s="5">
        <f t="shared" si="34"/>
        <v>0.17</v>
      </c>
      <c r="AJ31" s="5">
        <f t="shared" si="34"/>
        <v>0.16000000000000003</v>
      </c>
      <c r="AL31" s="107">
        <f t="shared" si="17"/>
        <v>5.0000000000000001E-4</v>
      </c>
      <c r="AM31" s="107">
        <f t="shared" si="18"/>
        <v>4.75E-4</v>
      </c>
      <c r="AN31" s="107">
        <f t="shared" si="19"/>
        <v>4.4999999999999999E-4</v>
      </c>
      <c r="AO31" s="107">
        <f t="shared" si="20"/>
        <v>4.2499999999999998E-4</v>
      </c>
      <c r="AP31" s="107">
        <f t="shared" si="21"/>
        <v>4.0000000000000002E-4</v>
      </c>
      <c r="AQ31" s="107">
        <f t="shared" si="22"/>
        <v>2.0000000000000001E-4</v>
      </c>
      <c r="AR31" s="107">
        <f t="shared" si="23"/>
        <v>1.9000000000000001E-4</v>
      </c>
      <c r="AS31" s="107">
        <f t="shared" si="24"/>
        <v>1.8000000000000001E-4</v>
      </c>
      <c r="AT31" s="107">
        <f t="shared" si="25"/>
        <v>1.7000000000000001E-4</v>
      </c>
      <c r="AU31" s="107">
        <f t="shared" si="26"/>
        <v>1.6000000000000004E-4</v>
      </c>
    </row>
    <row r="32" spans="1:47" ht="15" customHeight="1">
      <c r="A32" s="5" t="s">
        <v>95</v>
      </c>
      <c r="B32" s="20">
        <v>162.5</v>
      </c>
      <c r="C32" s="20">
        <v>123.9</v>
      </c>
      <c r="D32" s="20">
        <v>129.69999999999999</v>
      </c>
      <c r="E32" s="20">
        <v>100.5</v>
      </c>
      <c r="F32" s="20">
        <v>129.4</v>
      </c>
      <c r="G32" s="20">
        <v>100.4</v>
      </c>
      <c r="H32" s="23">
        <v>-20.399999999999999</v>
      </c>
      <c r="I32" s="23">
        <v>-19</v>
      </c>
      <c r="J32" s="23"/>
      <c r="K32" s="20">
        <f t="shared" si="1"/>
        <v>0.5</v>
      </c>
      <c r="L32" s="20">
        <f t="shared" si="2"/>
        <v>5.0000000000000001E-4</v>
      </c>
      <c r="M32" s="20">
        <f t="shared" si="3"/>
        <v>5.0000000000000001E-4</v>
      </c>
      <c r="N32" s="20">
        <f t="shared" si="4"/>
        <v>4.0347620867575479E-4</v>
      </c>
      <c r="O32" s="20">
        <f t="shared" si="5"/>
        <v>3.6381439515295908E-4</v>
      </c>
      <c r="P32" s="20">
        <f t="shared" si="6"/>
        <v>3.2664839894712118E-4</v>
      </c>
      <c r="Q32" s="20">
        <f t="shared" si="7"/>
        <v>2.8230237366667953E-4</v>
      </c>
      <c r="R32" s="20">
        <f t="shared" si="8"/>
        <v>0.2</v>
      </c>
      <c r="S32" s="20">
        <f t="shared" si="9"/>
        <v>2.0000000000000001E-4</v>
      </c>
      <c r="T32" s="20">
        <f t="shared" si="10"/>
        <v>2.0000000000000001E-4</v>
      </c>
      <c r="U32" s="20">
        <f t="shared" si="11"/>
        <v>1.6193909451356383E-4</v>
      </c>
      <c r="V32" s="20">
        <f t="shared" si="12"/>
        <v>1.455272676632452E-4</v>
      </c>
      <c r="W32" s="20">
        <f t="shared" si="13"/>
        <v>1.318240485909425E-4</v>
      </c>
      <c r="X32" s="20">
        <f t="shared" si="14"/>
        <v>1.1536019646688472E-4</v>
      </c>
      <c r="Y32" s="23"/>
      <c r="Z32" s="5">
        <v>21</v>
      </c>
      <c r="AA32" s="5">
        <f t="shared" si="33"/>
        <v>0.5</v>
      </c>
      <c r="AB32" s="5">
        <f t="shared" si="33"/>
        <v>0.47499999999999998</v>
      </c>
      <c r="AC32" s="5">
        <f t="shared" si="33"/>
        <v>0.45</v>
      </c>
      <c r="AD32" s="5">
        <f t="shared" si="33"/>
        <v>0.42499999999999999</v>
      </c>
      <c r="AE32" s="5">
        <f t="shared" si="33"/>
        <v>0.4</v>
      </c>
      <c r="AF32" s="5">
        <f t="shared" si="34"/>
        <v>0.2</v>
      </c>
      <c r="AG32" s="5">
        <f t="shared" si="34"/>
        <v>0.19</v>
      </c>
      <c r="AH32" s="5">
        <f t="shared" si="34"/>
        <v>0.18000000000000002</v>
      </c>
      <c r="AI32" s="5">
        <f t="shared" si="34"/>
        <v>0.17</v>
      </c>
      <c r="AJ32" s="5">
        <f t="shared" si="34"/>
        <v>0.16000000000000003</v>
      </c>
      <c r="AL32" s="107">
        <f t="shared" si="17"/>
        <v>5.0000000000000001E-4</v>
      </c>
      <c r="AM32" s="107">
        <f t="shared" si="18"/>
        <v>4.75E-4</v>
      </c>
      <c r="AN32" s="107">
        <f t="shared" si="19"/>
        <v>4.4999999999999999E-4</v>
      </c>
      <c r="AO32" s="107">
        <f t="shared" si="20"/>
        <v>4.2499999999999998E-4</v>
      </c>
      <c r="AP32" s="107">
        <f t="shared" si="21"/>
        <v>4.0000000000000002E-4</v>
      </c>
      <c r="AQ32" s="107">
        <f t="shared" si="22"/>
        <v>2.0000000000000001E-4</v>
      </c>
      <c r="AR32" s="107">
        <f t="shared" si="23"/>
        <v>1.9000000000000001E-4</v>
      </c>
      <c r="AS32" s="107">
        <f t="shared" si="24"/>
        <v>1.8000000000000001E-4</v>
      </c>
      <c r="AT32" s="107">
        <f t="shared" si="25"/>
        <v>1.7000000000000001E-4</v>
      </c>
      <c r="AU32" s="107">
        <f t="shared" si="26"/>
        <v>1.6000000000000004E-4</v>
      </c>
    </row>
    <row r="33" spans="1:47" ht="15" customHeight="1">
      <c r="A33" s="12" t="s">
        <v>96</v>
      </c>
      <c r="B33" s="20">
        <v>260.7</v>
      </c>
      <c r="C33" s="20">
        <v>232.6</v>
      </c>
      <c r="D33" s="20">
        <v>236.2</v>
      </c>
      <c r="E33" s="20">
        <v>207.5</v>
      </c>
      <c r="F33" s="20">
        <v>238.3</v>
      </c>
      <c r="G33" s="20">
        <v>210.1</v>
      </c>
      <c r="H33" s="23">
        <v>-8.6</v>
      </c>
      <c r="I33" s="23">
        <v>-9.6999999999999993</v>
      </c>
      <c r="J33" s="23"/>
      <c r="K33" s="20">
        <f t="shared" si="1"/>
        <v>0.5</v>
      </c>
      <c r="L33" s="20">
        <f t="shared" si="2"/>
        <v>5.0000000000000001E-4</v>
      </c>
      <c r="M33" s="20">
        <f t="shared" si="3"/>
        <v>5.0000000000000001E-4</v>
      </c>
      <c r="N33" s="20">
        <f t="shared" si="4"/>
        <v>4.0347620867575479E-4</v>
      </c>
      <c r="O33" s="20">
        <f t="shared" si="5"/>
        <v>3.6381439515295908E-4</v>
      </c>
      <c r="P33" s="20">
        <f t="shared" si="6"/>
        <v>3.2664839894712118E-4</v>
      </c>
      <c r="Q33" s="20">
        <f t="shared" si="7"/>
        <v>2.8230237366667953E-4</v>
      </c>
      <c r="R33" s="20">
        <f t="shared" si="8"/>
        <v>0.2</v>
      </c>
      <c r="S33" s="20">
        <f t="shared" si="9"/>
        <v>2.0000000000000001E-4</v>
      </c>
      <c r="T33" s="20">
        <f t="shared" si="10"/>
        <v>2.0000000000000001E-4</v>
      </c>
      <c r="U33" s="20">
        <f t="shared" si="11"/>
        <v>1.6193909451356383E-4</v>
      </c>
      <c r="V33" s="20">
        <f t="shared" si="12"/>
        <v>1.455272676632452E-4</v>
      </c>
      <c r="W33" s="20">
        <f t="shared" si="13"/>
        <v>1.318240485909425E-4</v>
      </c>
      <c r="X33" s="20">
        <f t="shared" si="14"/>
        <v>1.1536019646688472E-4</v>
      </c>
      <c r="Y33" s="23"/>
      <c r="Z33" s="5">
        <v>22</v>
      </c>
      <c r="AA33" s="5">
        <f t="shared" si="33"/>
        <v>0.5</v>
      </c>
      <c r="AB33" s="5">
        <f t="shared" si="33"/>
        <v>0.47499999999999998</v>
      </c>
      <c r="AC33" s="5">
        <f t="shared" si="33"/>
        <v>0.45</v>
      </c>
      <c r="AD33" s="5">
        <f t="shared" si="33"/>
        <v>0.42499999999999999</v>
      </c>
      <c r="AE33" s="5">
        <f t="shared" si="33"/>
        <v>0.4</v>
      </c>
      <c r="AF33" s="5">
        <f t="shared" si="34"/>
        <v>0.2</v>
      </c>
      <c r="AG33" s="5">
        <f t="shared" si="34"/>
        <v>0.19</v>
      </c>
      <c r="AH33" s="5">
        <f t="shared" si="34"/>
        <v>0.18000000000000002</v>
      </c>
      <c r="AI33" s="5">
        <f t="shared" si="34"/>
        <v>0.17</v>
      </c>
      <c r="AJ33" s="5">
        <f t="shared" si="34"/>
        <v>0.16000000000000003</v>
      </c>
      <c r="AL33" s="107">
        <f t="shared" si="17"/>
        <v>5.0000000000000001E-4</v>
      </c>
      <c r="AM33" s="107">
        <f t="shared" si="18"/>
        <v>4.75E-4</v>
      </c>
      <c r="AN33" s="107">
        <f t="shared" si="19"/>
        <v>4.4999999999999999E-4</v>
      </c>
      <c r="AO33" s="107">
        <f t="shared" si="20"/>
        <v>4.2499999999999998E-4</v>
      </c>
      <c r="AP33" s="107">
        <f t="shared" si="21"/>
        <v>4.0000000000000002E-4</v>
      </c>
      <c r="AQ33" s="107">
        <f t="shared" si="22"/>
        <v>2.0000000000000001E-4</v>
      </c>
      <c r="AR33" s="107">
        <f t="shared" si="23"/>
        <v>1.9000000000000001E-4</v>
      </c>
      <c r="AS33" s="107">
        <f t="shared" si="24"/>
        <v>1.8000000000000001E-4</v>
      </c>
      <c r="AT33" s="107">
        <f t="shared" si="25"/>
        <v>1.7000000000000001E-4</v>
      </c>
      <c r="AU33" s="107">
        <f t="shared" si="26"/>
        <v>1.6000000000000004E-4</v>
      </c>
    </row>
    <row r="34" spans="1:47" ht="15" customHeight="1">
      <c r="A34" s="7"/>
      <c r="B34" s="25"/>
      <c r="C34" s="25"/>
      <c r="D34" s="25"/>
      <c r="E34" s="25"/>
      <c r="F34" s="25"/>
      <c r="G34" s="25"/>
      <c r="H34" s="25"/>
      <c r="I34" s="25"/>
      <c r="J34" s="26"/>
      <c r="K34" s="20">
        <f t="shared" si="1"/>
        <v>0.5</v>
      </c>
      <c r="L34" s="20">
        <f t="shared" si="2"/>
        <v>5.0000000000000001E-4</v>
      </c>
      <c r="M34" s="20">
        <f t="shared" si="3"/>
        <v>5.0000000000000001E-4</v>
      </c>
      <c r="N34" s="20">
        <f t="shared" si="4"/>
        <v>4.0347620867575479E-4</v>
      </c>
      <c r="O34" s="20">
        <f t="shared" si="5"/>
        <v>3.6381439515295908E-4</v>
      </c>
      <c r="P34" s="20">
        <f t="shared" si="6"/>
        <v>3.2664839894712118E-4</v>
      </c>
      <c r="Q34" s="20">
        <f t="shared" si="7"/>
        <v>2.8230237366667953E-4</v>
      </c>
      <c r="R34" s="20">
        <f t="shared" si="8"/>
        <v>0.2</v>
      </c>
      <c r="S34" s="20">
        <f t="shared" si="9"/>
        <v>2.0000000000000001E-4</v>
      </c>
      <c r="T34" s="20">
        <f t="shared" si="10"/>
        <v>2.0000000000000001E-4</v>
      </c>
      <c r="U34" s="20">
        <f t="shared" si="11"/>
        <v>1.6193909451356383E-4</v>
      </c>
      <c r="V34" s="20">
        <f t="shared" si="12"/>
        <v>1.455272676632452E-4</v>
      </c>
      <c r="W34" s="20">
        <f t="shared" si="13"/>
        <v>1.318240485909425E-4</v>
      </c>
      <c r="X34" s="20">
        <f t="shared" si="14"/>
        <v>1.1536019646688472E-4</v>
      </c>
      <c r="Y34" s="26"/>
      <c r="Z34" s="5">
        <v>23</v>
      </c>
      <c r="AA34" s="5">
        <f t="shared" si="33"/>
        <v>0.5</v>
      </c>
      <c r="AB34" s="5">
        <f t="shared" si="33"/>
        <v>0.47499999999999998</v>
      </c>
      <c r="AC34" s="5">
        <f t="shared" si="33"/>
        <v>0.45</v>
      </c>
      <c r="AD34" s="5">
        <f t="shared" si="33"/>
        <v>0.42499999999999999</v>
      </c>
      <c r="AE34" s="5">
        <f t="shared" si="33"/>
        <v>0.4</v>
      </c>
      <c r="AF34" s="5">
        <f t="shared" si="34"/>
        <v>0.2</v>
      </c>
      <c r="AG34" s="5">
        <f t="shared" si="34"/>
        <v>0.19</v>
      </c>
      <c r="AH34" s="5">
        <f t="shared" si="34"/>
        <v>0.18000000000000002</v>
      </c>
      <c r="AI34" s="5">
        <f t="shared" si="34"/>
        <v>0.17</v>
      </c>
      <c r="AJ34" s="5">
        <f t="shared" si="34"/>
        <v>0.16000000000000003</v>
      </c>
      <c r="AL34" s="107">
        <f t="shared" si="17"/>
        <v>5.0000000000000001E-4</v>
      </c>
      <c r="AM34" s="107">
        <f t="shared" si="18"/>
        <v>4.75E-4</v>
      </c>
      <c r="AN34" s="107">
        <f t="shared" si="19"/>
        <v>4.4999999999999999E-4</v>
      </c>
      <c r="AO34" s="107">
        <f t="shared" si="20"/>
        <v>4.2499999999999998E-4</v>
      </c>
      <c r="AP34" s="107">
        <f t="shared" si="21"/>
        <v>4.0000000000000002E-4</v>
      </c>
      <c r="AQ34" s="107">
        <f t="shared" si="22"/>
        <v>2.0000000000000001E-4</v>
      </c>
      <c r="AR34" s="107">
        <f t="shared" si="23"/>
        <v>1.9000000000000001E-4</v>
      </c>
      <c r="AS34" s="107">
        <f t="shared" si="24"/>
        <v>1.8000000000000001E-4</v>
      </c>
      <c r="AT34" s="107">
        <f t="shared" si="25"/>
        <v>1.7000000000000001E-4</v>
      </c>
      <c r="AU34" s="107">
        <f t="shared" si="26"/>
        <v>1.6000000000000004E-4</v>
      </c>
    </row>
    <row r="35" spans="1:47" ht="15" customHeight="1">
      <c r="A35" s="12"/>
      <c r="B35" s="26"/>
      <c r="C35" s="26"/>
      <c r="D35" s="26"/>
      <c r="E35" s="26"/>
      <c r="F35" s="26"/>
      <c r="G35" s="26"/>
      <c r="H35" s="26"/>
      <c r="I35" s="26"/>
      <c r="J35" s="26"/>
      <c r="K35" s="20">
        <f t="shared" si="1"/>
        <v>0.5</v>
      </c>
      <c r="L35" s="20">
        <f t="shared" si="2"/>
        <v>5.0000000000000001E-4</v>
      </c>
      <c r="M35" s="20">
        <f t="shared" si="3"/>
        <v>5.0000000000000001E-4</v>
      </c>
      <c r="N35" s="20">
        <f t="shared" si="4"/>
        <v>4.0347620867575479E-4</v>
      </c>
      <c r="O35" s="20">
        <f t="shared" si="5"/>
        <v>3.6381439515295908E-4</v>
      </c>
      <c r="P35" s="20">
        <f t="shared" si="6"/>
        <v>3.2664839894712118E-4</v>
      </c>
      <c r="Q35" s="20">
        <f t="shared" si="7"/>
        <v>2.8230237366667953E-4</v>
      </c>
      <c r="R35" s="20">
        <f t="shared" si="8"/>
        <v>0.2</v>
      </c>
      <c r="S35" s="20">
        <f t="shared" si="9"/>
        <v>2.0000000000000001E-4</v>
      </c>
      <c r="T35" s="20">
        <f t="shared" si="10"/>
        <v>2.0000000000000001E-4</v>
      </c>
      <c r="U35" s="20">
        <f t="shared" si="11"/>
        <v>1.6193909451356383E-4</v>
      </c>
      <c r="V35" s="20">
        <f t="shared" si="12"/>
        <v>1.455272676632452E-4</v>
      </c>
      <c r="W35" s="20">
        <f t="shared" si="13"/>
        <v>1.318240485909425E-4</v>
      </c>
      <c r="X35" s="20">
        <f t="shared" si="14"/>
        <v>1.1536019646688472E-4</v>
      </c>
      <c r="Y35" s="26"/>
      <c r="Z35" s="5">
        <v>24</v>
      </c>
      <c r="AA35" s="5">
        <f t="shared" si="33"/>
        <v>0.5</v>
      </c>
      <c r="AB35" s="5">
        <f t="shared" si="33"/>
        <v>0.47499999999999998</v>
      </c>
      <c r="AC35" s="5">
        <f t="shared" si="33"/>
        <v>0.45</v>
      </c>
      <c r="AD35" s="5">
        <f t="shared" si="33"/>
        <v>0.42499999999999999</v>
      </c>
      <c r="AE35" s="5">
        <f t="shared" si="33"/>
        <v>0.4</v>
      </c>
      <c r="AF35" s="5">
        <f t="shared" si="34"/>
        <v>0.2</v>
      </c>
      <c r="AG35" s="5">
        <f t="shared" si="34"/>
        <v>0.19</v>
      </c>
      <c r="AH35" s="5">
        <f t="shared" si="34"/>
        <v>0.18000000000000002</v>
      </c>
      <c r="AI35" s="5">
        <f t="shared" si="34"/>
        <v>0.17</v>
      </c>
      <c r="AJ35" s="5">
        <f t="shared" si="34"/>
        <v>0.16000000000000003</v>
      </c>
      <c r="AL35" s="107">
        <f t="shared" si="17"/>
        <v>5.0000000000000001E-4</v>
      </c>
      <c r="AM35" s="107">
        <f t="shared" si="18"/>
        <v>4.75E-4</v>
      </c>
      <c r="AN35" s="107">
        <f t="shared" si="19"/>
        <v>4.4999999999999999E-4</v>
      </c>
      <c r="AO35" s="107">
        <f t="shared" si="20"/>
        <v>4.2499999999999998E-4</v>
      </c>
      <c r="AP35" s="107">
        <f t="shared" si="21"/>
        <v>4.0000000000000002E-4</v>
      </c>
      <c r="AQ35" s="107">
        <f t="shared" si="22"/>
        <v>2.0000000000000001E-4</v>
      </c>
      <c r="AR35" s="107">
        <f t="shared" si="23"/>
        <v>1.9000000000000001E-4</v>
      </c>
      <c r="AS35" s="107">
        <f t="shared" si="24"/>
        <v>1.8000000000000001E-4</v>
      </c>
      <c r="AT35" s="107">
        <f t="shared" si="25"/>
        <v>1.7000000000000001E-4</v>
      </c>
      <c r="AU35" s="107">
        <f t="shared" si="26"/>
        <v>1.6000000000000004E-4</v>
      </c>
    </row>
    <row r="36" spans="1:47" ht="15" customHeight="1">
      <c r="A36" s="127" t="s">
        <v>97</v>
      </c>
      <c r="B36" s="127"/>
      <c r="C36" s="127"/>
      <c r="D36" s="127"/>
      <c r="E36" s="127"/>
      <c r="F36" s="127"/>
      <c r="G36" s="127"/>
      <c r="H36" s="127"/>
      <c r="I36" s="127"/>
      <c r="J36" s="99"/>
      <c r="K36" s="20">
        <f t="shared" si="1"/>
        <v>0.6</v>
      </c>
      <c r="L36" s="20">
        <f t="shared" si="2"/>
        <v>5.9999999999999995E-4</v>
      </c>
      <c r="M36" s="20">
        <f t="shared" si="3"/>
        <v>5.9999999999999995E-4</v>
      </c>
      <c r="N36" s="20">
        <f t="shared" si="4"/>
        <v>4.8417145041090571E-4</v>
      </c>
      <c r="O36" s="20">
        <f t="shared" si="5"/>
        <v>4.3657727418355087E-4</v>
      </c>
      <c r="P36" s="20">
        <f t="shared" si="6"/>
        <v>3.9197807873654535E-4</v>
      </c>
      <c r="Q36" s="20">
        <f t="shared" si="7"/>
        <v>3.3876284840001544E-4</v>
      </c>
      <c r="R36" s="20">
        <f t="shared" si="8"/>
        <v>0.3</v>
      </c>
      <c r="S36" s="20">
        <f t="shared" si="9"/>
        <v>2.9999999999999997E-4</v>
      </c>
      <c r="T36" s="20">
        <f t="shared" si="10"/>
        <v>2.9999999999999997E-4</v>
      </c>
      <c r="U36" s="20">
        <f t="shared" si="11"/>
        <v>2.4290864177034573E-4</v>
      </c>
      <c r="V36" s="20">
        <f t="shared" si="12"/>
        <v>2.1829090149486777E-4</v>
      </c>
      <c r="W36" s="20">
        <f t="shared" si="13"/>
        <v>1.9773607288641373E-4</v>
      </c>
      <c r="X36" s="20">
        <f t="shared" si="14"/>
        <v>1.7304029470032706E-4</v>
      </c>
      <c r="Y36" s="121"/>
      <c r="Z36" s="5">
        <v>25</v>
      </c>
      <c r="AA36" s="5">
        <f t="shared" ref="AA36:AE40" si="35">All_Cause_Mortality_25to29Years_Male*(1+AA$10)</f>
        <v>0.6</v>
      </c>
      <c r="AB36" s="5">
        <f t="shared" si="35"/>
        <v>0.56999999999999995</v>
      </c>
      <c r="AC36" s="5">
        <f t="shared" si="35"/>
        <v>0.54</v>
      </c>
      <c r="AD36" s="5">
        <f t="shared" si="35"/>
        <v>0.51</v>
      </c>
      <c r="AE36" s="5">
        <f t="shared" si="35"/>
        <v>0.48</v>
      </c>
      <c r="AF36" s="5">
        <f t="shared" ref="AF36:AJ40" si="36">All_Cause_Mortality_25to29Years_Female*(1+AF$10)</f>
        <v>0.3</v>
      </c>
      <c r="AG36" s="5">
        <f t="shared" si="36"/>
        <v>0.28499999999999998</v>
      </c>
      <c r="AH36" s="5">
        <f t="shared" si="36"/>
        <v>0.27</v>
      </c>
      <c r="AI36" s="5">
        <f t="shared" si="36"/>
        <v>0.255</v>
      </c>
      <c r="AJ36" s="5">
        <f t="shared" si="36"/>
        <v>0.24</v>
      </c>
      <c r="AL36" s="107">
        <f t="shared" si="17"/>
        <v>5.9999999999999995E-4</v>
      </c>
      <c r="AM36" s="107">
        <f t="shared" si="18"/>
        <v>5.6999999999999998E-4</v>
      </c>
      <c r="AN36" s="107">
        <f t="shared" si="19"/>
        <v>5.4000000000000001E-4</v>
      </c>
      <c r="AO36" s="107">
        <f t="shared" si="20"/>
        <v>5.1000000000000004E-4</v>
      </c>
      <c r="AP36" s="107">
        <f t="shared" si="21"/>
        <v>4.7999999999999996E-4</v>
      </c>
      <c r="AQ36" s="107">
        <f t="shared" si="22"/>
        <v>2.9999999999999997E-4</v>
      </c>
      <c r="AR36" s="107">
        <f t="shared" si="23"/>
        <v>2.8499999999999999E-4</v>
      </c>
      <c r="AS36" s="107">
        <f t="shared" si="24"/>
        <v>2.7E-4</v>
      </c>
      <c r="AT36" s="107">
        <f t="shared" si="25"/>
        <v>2.5500000000000002E-4</v>
      </c>
      <c r="AU36" s="107">
        <f t="shared" si="26"/>
        <v>2.3999999999999998E-4</v>
      </c>
    </row>
    <row r="37" spans="1:47" ht="15" customHeight="1">
      <c r="A37" s="128" t="s">
        <v>98</v>
      </c>
      <c r="B37" s="128"/>
      <c r="C37" s="128"/>
      <c r="D37" s="128"/>
      <c r="E37" s="128"/>
      <c r="F37" s="128"/>
      <c r="G37" s="128"/>
      <c r="H37" s="128"/>
      <c r="I37" s="128"/>
      <c r="J37" s="100"/>
      <c r="K37" s="20">
        <f t="shared" si="1"/>
        <v>0.6</v>
      </c>
      <c r="L37" s="20">
        <f t="shared" si="2"/>
        <v>5.9999999999999995E-4</v>
      </c>
      <c r="M37" s="20">
        <f t="shared" si="3"/>
        <v>5.9999999999999995E-4</v>
      </c>
      <c r="N37" s="20">
        <f t="shared" si="4"/>
        <v>4.8417145041090571E-4</v>
      </c>
      <c r="O37" s="20">
        <f t="shared" si="5"/>
        <v>4.3657727418355087E-4</v>
      </c>
      <c r="P37" s="20">
        <f t="shared" si="6"/>
        <v>3.9197807873654535E-4</v>
      </c>
      <c r="Q37" s="20">
        <f t="shared" si="7"/>
        <v>3.3876284840001544E-4</v>
      </c>
      <c r="R37" s="20">
        <f t="shared" si="8"/>
        <v>0.3</v>
      </c>
      <c r="S37" s="20">
        <f t="shared" si="9"/>
        <v>2.9999999999999997E-4</v>
      </c>
      <c r="T37" s="20">
        <f t="shared" si="10"/>
        <v>2.9999999999999997E-4</v>
      </c>
      <c r="U37" s="20">
        <f t="shared" si="11"/>
        <v>2.4290864177034573E-4</v>
      </c>
      <c r="V37" s="20">
        <f t="shared" si="12"/>
        <v>2.1829090149486777E-4</v>
      </c>
      <c r="W37" s="20">
        <f t="shared" si="13"/>
        <v>1.9773607288641373E-4</v>
      </c>
      <c r="X37" s="20">
        <f t="shared" si="14"/>
        <v>1.7304029470032706E-4</v>
      </c>
      <c r="Y37" s="122"/>
      <c r="Z37" s="5">
        <v>26</v>
      </c>
      <c r="AA37" s="5">
        <f t="shared" si="35"/>
        <v>0.6</v>
      </c>
      <c r="AB37" s="5">
        <f t="shared" si="35"/>
        <v>0.56999999999999995</v>
      </c>
      <c r="AC37" s="5">
        <f t="shared" si="35"/>
        <v>0.54</v>
      </c>
      <c r="AD37" s="5">
        <f t="shared" si="35"/>
        <v>0.51</v>
      </c>
      <c r="AE37" s="5">
        <f t="shared" si="35"/>
        <v>0.48</v>
      </c>
      <c r="AF37" s="5">
        <f t="shared" si="36"/>
        <v>0.3</v>
      </c>
      <c r="AG37" s="5">
        <f t="shared" si="36"/>
        <v>0.28499999999999998</v>
      </c>
      <c r="AH37" s="5">
        <f t="shared" si="36"/>
        <v>0.27</v>
      </c>
      <c r="AI37" s="5">
        <f t="shared" si="36"/>
        <v>0.255</v>
      </c>
      <c r="AJ37" s="5">
        <f t="shared" si="36"/>
        <v>0.24</v>
      </c>
      <c r="AL37" s="107">
        <f t="shared" si="17"/>
        <v>5.9999999999999995E-4</v>
      </c>
      <c r="AM37" s="107">
        <f t="shared" si="18"/>
        <v>5.6999999999999998E-4</v>
      </c>
      <c r="AN37" s="107">
        <f t="shared" si="19"/>
        <v>5.4000000000000001E-4</v>
      </c>
      <c r="AO37" s="107">
        <f t="shared" si="20"/>
        <v>5.1000000000000004E-4</v>
      </c>
      <c r="AP37" s="107">
        <f t="shared" si="21"/>
        <v>4.7999999999999996E-4</v>
      </c>
      <c r="AQ37" s="107">
        <f t="shared" si="22"/>
        <v>2.9999999999999997E-4</v>
      </c>
      <c r="AR37" s="107">
        <f t="shared" si="23"/>
        <v>2.8499999999999999E-4</v>
      </c>
      <c r="AS37" s="107">
        <f t="shared" si="24"/>
        <v>2.7E-4</v>
      </c>
      <c r="AT37" s="107">
        <f t="shared" si="25"/>
        <v>2.5500000000000002E-4</v>
      </c>
      <c r="AU37" s="107">
        <f t="shared" si="26"/>
        <v>2.3999999999999998E-4</v>
      </c>
    </row>
    <row r="38" spans="1:47" ht="15" customHeight="1">
      <c r="A38" s="129" t="s">
        <v>99</v>
      </c>
      <c r="B38" s="130"/>
      <c r="C38" s="130"/>
      <c r="D38" s="130"/>
      <c r="E38" s="130"/>
      <c r="F38" s="130"/>
      <c r="G38" s="130"/>
      <c r="H38" s="130"/>
      <c r="I38" s="130"/>
      <c r="J38" s="101"/>
      <c r="K38" s="20">
        <f t="shared" si="1"/>
        <v>0.6</v>
      </c>
      <c r="L38" s="20">
        <f t="shared" si="2"/>
        <v>5.9999999999999995E-4</v>
      </c>
      <c r="M38" s="20">
        <f t="shared" si="3"/>
        <v>5.9999999999999995E-4</v>
      </c>
      <c r="N38" s="20">
        <f t="shared" si="4"/>
        <v>4.8417145041090571E-4</v>
      </c>
      <c r="O38" s="20">
        <f t="shared" si="5"/>
        <v>4.3657727418355087E-4</v>
      </c>
      <c r="P38" s="20">
        <f t="shared" si="6"/>
        <v>3.9197807873654535E-4</v>
      </c>
      <c r="Q38" s="20">
        <f t="shared" si="7"/>
        <v>3.3876284840001544E-4</v>
      </c>
      <c r="R38" s="20">
        <f t="shared" si="8"/>
        <v>0.3</v>
      </c>
      <c r="S38" s="20">
        <f t="shared" si="9"/>
        <v>2.9999999999999997E-4</v>
      </c>
      <c r="T38" s="20">
        <f t="shared" si="10"/>
        <v>2.9999999999999997E-4</v>
      </c>
      <c r="U38" s="20">
        <f t="shared" si="11"/>
        <v>2.4290864177034573E-4</v>
      </c>
      <c r="V38" s="20">
        <f t="shared" si="12"/>
        <v>2.1829090149486777E-4</v>
      </c>
      <c r="W38" s="20">
        <f t="shared" si="13"/>
        <v>1.9773607288641373E-4</v>
      </c>
      <c r="X38" s="20">
        <f t="shared" si="14"/>
        <v>1.7304029470032706E-4</v>
      </c>
      <c r="Y38" s="123"/>
      <c r="Z38" s="5">
        <v>27</v>
      </c>
      <c r="AA38" s="5">
        <f t="shared" si="35"/>
        <v>0.6</v>
      </c>
      <c r="AB38" s="5">
        <f t="shared" si="35"/>
        <v>0.56999999999999995</v>
      </c>
      <c r="AC38" s="5">
        <f t="shared" si="35"/>
        <v>0.54</v>
      </c>
      <c r="AD38" s="5">
        <f t="shared" si="35"/>
        <v>0.51</v>
      </c>
      <c r="AE38" s="5">
        <f t="shared" si="35"/>
        <v>0.48</v>
      </c>
      <c r="AF38" s="5">
        <f t="shared" si="36"/>
        <v>0.3</v>
      </c>
      <c r="AG38" s="5">
        <f t="shared" si="36"/>
        <v>0.28499999999999998</v>
      </c>
      <c r="AH38" s="5">
        <f t="shared" si="36"/>
        <v>0.27</v>
      </c>
      <c r="AI38" s="5">
        <f t="shared" si="36"/>
        <v>0.255</v>
      </c>
      <c r="AJ38" s="5">
        <f t="shared" si="36"/>
        <v>0.24</v>
      </c>
      <c r="AL38" s="107">
        <f t="shared" si="17"/>
        <v>5.9999999999999995E-4</v>
      </c>
      <c r="AM38" s="107">
        <f t="shared" si="18"/>
        <v>5.6999999999999998E-4</v>
      </c>
      <c r="AN38" s="107">
        <f t="shared" si="19"/>
        <v>5.4000000000000001E-4</v>
      </c>
      <c r="AO38" s="107">
        <f t="shared" si="20"/>
        <v>5.1000000000000004E-4</v>
      </c>
      <c r="AP38" s="107">
        <f t="shared" si="21"/>
        <v>4.7999999999999996E-4</v>
      </c>
      <c r="AQ38" s="107">
        <f t="shared" si="22"/>
        <v>2.9999999999999997E-4</v>
      </c>
      <c r="AR38" s="107">
        <f t="shared" si="23"/>
        <v>2.8499999999999999E-4</v>
      </c>
      <c r="AS38" s="107">
        <f t="shared" si="24"/>
        <v>2.7E-4</v>
      </c>
      <c r="AT38" s="107">
        <f t="shared" si="25"/>
        <v>2.5500000000000002E-4</v>
      </c>
      <c r="AU38" s="107">
        <f t="shared" si="26"/>
        <v>2.3999999999999998E-4</v>
      </c>
    </row>
    <row r="39" spans="1:47" ht="15" customHeight="1">
      <c r="K39" s="20">
        <f t="shared" si="1"/>
        <v>0.6</v>
      </c>
      <c r="L39" s="20">
        <f t="shared" si="2"/>
        <v>5.9999999999999995E-4</v>
      </c>
      <c r="M39" s="20">
        <f t="shared" si="3"/>
        <v>5.9999999999999995E-4</v>
      </c>
      <c r="N39" s="20">
        <f t="shared" si="4"/>
        <v>4.8417145041090571E-4</v>
      </c>
      <c r="O39" s="20">
        <f t="shared" si="5"/>
        <v>4.3657727418355087E-4</v>
      </c>
      <c r="P39" s="20">
        <f t="shared" si="6"/>
        <v>3.9197807873654535E-4</v>
      </c>
      <c r="Q39" s="20">
        <f t="shared" si="7"/>
        <v>3.3876284840001544E-4</v>
      </c>
      <c r="R39" s="20">
        <f t="shared" si="8"/>
        <v>0.3</v>
      </c>
      <c r="S39" s="20">
        <f t="shared" si="9"/>
        <v>2.9999999999999997E-4</v>
      </c>
      <c r="T39" s="20">
        <f t="shared" si="10"/>
        <v>2.9999999999999997E-4</v>
      </c>
      <c r="U39" s="20">
        <f t="shared" si="11"/>
        <v>2.4290864177034573E-4</v>
      </c>
      <c r="V39" s="20">
        <f t="shared" si="12"/>
        <v>2.1829090149486777E-4</v>
      </c>
      <c r="W39" s="20">
        <f t="shared" si="13"/>
        <v>1.9773607288641373E-4</v>
      </c>
      <c r="X39" s="20">
        <f t="shared" si="14"/>
        <v>1.7304029470032706E-4</v>
      </c>
      <c r="Z39" s="5">
        <v>28</v>
      </c>
      <c r="AA39" s="5">
        <f t="shared" si="35"/>
        <v>0.6</v>
      </c>
      <c r="AB39" s="5">
        <f t="shared" si="35"/>
        <v>0.56999999999999995</v>
      </c>
      <c r="AC39" s="5">
        <f t="shared" si="35"/>
        <v>0.54</v>
      </c>
      <c r="AD39" s="5">
        <f t="shared" si="35"/>
        <v>0.51</v>
      </c>
      <c r="AE39" s="5">
        <f t="shared" si="35"/>
        <v>0.48</v>
      </c>
      <c r="AF39" s="5">
        <f t="shared" si="36"/>
        <v>0.3</v>
      </c>
      <c r="AG39" s="5">
        <f t="shared" si="36"/>
        <v>0.28499999999999998</v>
      </c>
      <c r="AH39" s="5">
        <f t="shared" si="36"/>
        <v>0.27</v>
      </c>
      <c r="AI39" s="5">
        <f t="shared" si="36"/>
        <v>0.255</v>
      </c>
      <c r="AJ39" s="5">
        <f t="shared" si="36"/>
        <v>0.24</v>
      </c>
      <c r="AL39" s="107">
        <f t="shared" si="17"/>
        <v>5.9999999999999995E-4</v>
      </c>
      <c r="AM39" s="107">
        <f t="shared" si="18"/>
        <v>5.6999999999999998E-4</v>
      </c>
      <c r="AN39" s="107">
        <f t="shared" si="19"/>
        <v>5.4000000000000001E-4</v>
      </c>
      <c r="AO39" s="107">
        <f t="shared" si="20"/>
        <v>5.1000000000000004E-4</v>
      </c>
      <c r="AP39" s="107">
        <f t="shared" si="21"/>
        <v>4.7999999999999996E-4</v>
      </c>
      <c r="AQ39" s="107">
        <f t="shared" si="22"/>
        <v>2.9999999999999997E-4</v>
      </c>
      <c r="AR39" s="107">
        <f t="shared" si="23"/>
        <v>2.8499999999999999E-4</v>
      </c>
      <c r="AS39" s="107">
        <f t="shared" si="24"/>
        <v>2.7E-4</v>
      </c>
      <c r="AT39" s="107">
        <f t="shared" si="25"/>
        <v>2.5500000000000002E-4</v>
      </c>
      <c r="AU39" s="107">
        <f t="shared" si="26"/>
        <v>2.3999999999999998E-4</v>
      </c>
    </row>
    <row r="40" spans="1:47" ht="15" customHeight="1">
      <c r="A40" s="5" t="s">
        <v>100</v>
      </c>
      <c r="B40" s="26"/>
      <c r="C40" s="26"/>
      <c r="D40" s="26"/>
      <c r="E40" s="26"/>
      <c r="F40" s="26"/>
      <c r="G40" s="26"/>
      <c r="H40" s="26"/>
      <c r="I40" s="26"/>
      <c r="J40" s="26"/>
      <c r="K40" s="20">
        <f t="shared" si="1"/>
        <v>0.6</v>
      </c>
      <c r="L40" s="20">
        <f t="shared" si="2"/>
        <v>5.9999999999999995E-4</v>
      </c>
      <c r="M40" s="20">
        <f t="shared" si="3"/>
        <v>5.9999999999999995E-4</v>
      </c>
      <c r="N40" s="20">
        <f t="shared" si="4"/>
        <v>4.8417145041090571E-4</v>
      </c>
      <c r="O40" s="20">
        <f t="shared" si="5"/>
        <v>4.3657727418355087E-4</v>
      </c>
      <c r="P40" s="20">
        <f t="shared" si="6"/>
        <v>3.9197807873654535E-4</v>
      </c>
      <c r="Q40" s="20">
        <f t="shared" si="7"/>
        <v>3.3876284840001544E-4</v>
      </c>
      <c r="R40" s="20">
        <f t="shared" si="8"/>
        <v>0.3</v>
      </c>
      <c r="S40" s="20">
        <f t="shared" si="9"/>
        <v>2.9999999999999997E-4</v>
      </c>
      <c r="T40" s="20">
        <f t="shared" si="10"/>
        <v>2.9999999999999997E-4</v>
      </c>
      <c r="U40" s="20">
        <f t="shared" si="11"/>
        <v>2.4290864177034573E-4</v>
      </c>
      <c r="V40" s="20">
        <f t="shared" si="12"/>
        <v>2.1829090149486777E-4</v>
      </c>
      <c r="W40" s="20">
        <f t="shared" si="13"/>
        <v>1.9773607288641373E-4</v>
      </c>
      <c r="X40" s="20">
        <f t="shared" si="14"/>
        <v>1.7304029470032706E-4</v>
      </c>
      <c r="Y40" s="26"/>
      <c r="Z40" s="5">
        <v>29</v>
      </c>
      <c r="AA40" s="5">
        <f t="shared" si="35"/>
        <v>0.6</v>
      </c>
      <c r="AB40" s="5">
        <f t="shared" si="35"/>
        <v>0.56999999999999995</v>
      </c>
      <c r="AC40" s="5">
        <f t="shared" si="35"/>
        <v>0.54</v>
      </c>
      <c r="AD40" s="5">
        <f t="shared" si="35"/>
        <v>0.51</v>
      </c>
      <c r="AE40" s="5">
        <f t="shared" si="35"/>
        <v>0.48</v>
      </c>
      <c r="AF40" s="5">
        <f t="shared" si="36"/>
        <v>0.3</v>
      </c>
      <c r="AG40" s="5">
        <f t="shared" si="36"/>
        <v>0.28499999999999998</v>
      </c>
      <c r="AH40" s="5">
        <f t="shared" si="36"/>
        <v>0.27</v>
      </c>
      <c r="AI40" s="5">
        <f t="shared" si="36"/>
        <v>0.255</v>
      </c>
      <c r="AJ40" s="5">
        <f t="shared" si="36"/>
        <v>0.24</v>
      </c>
      <c r="AL40" s="107">
        <f t="shared" si="17"/>
        <v>5.9999999999999995E-4</v>
      </c>
      <c r="AM40" s="107">
        <f t="shared" si="18"/>
        <v>5.6999999999999998E-4</v>
      </c>
      <c r="AN40" s="107">
        <f t="shared" si="19"/>
        <v>5.4000000000000001E-4</v>
      </c>
      <c r="AO40" s="107">
        <f t="shared" si="20"/>
        <v>5.1000000000000004E-4</v>
      </c>
      <c r="AP40" s="107">
        <f t="shared" si="21"/>
        <v>4.7999999999999996E-4</v>
      </c>
      <c r="AQ40" s="107">
        <f t="shared" si="22"/>
        <v>2.9999999999999997E-4</v>
      </c>
      <c r="AR40" s="107">
        <f t="shared" si="23"/>
        <v>2.8499999999999999E-4</v>
      </c>
      <c r="AS40" s="107">
        <f t="shared" si="24"/>
        <v>2.7E-4</v>
      </c>
      <c r="AT40" s="107">
        <f t="shared" si="25"/>
        <v>2.5500000000000002E-4</v>
      </c>
      <c r="AU40" s="107">
        <f t="shared" si="26"/>
        <v>2.3999999999999998E-4</v>
      </c>
    </row>
    <row r="41" spans="1:47" ht="15" customHeight="1">
      <c r="A41" s="12"/>
      <c r="B41" s="26"/>
      <c r="C41" s="26"/>
      <c r="D41" s="26"/>
      <c r="E41" s="26"/>
      <c r="F41" s="26"/>
      <c r="G41" s="26"/>
      <c r="H41" s="26"/>
      <c r="I41" s="26"/>
      <c r="J41" s="26"/>
      <c r="K41" s="20">
        <f t="shared" si="1"/>
        <v>0.8</v>
      </c>
      <c r="L41" s="20">
        <f t="shared" si="2"/>
        <v>8.0000000000000004E-4</v>
      </c>
      <c r="M41" s="20">
        <f t="shared" si="3"/>
        <v>8.0000000000000004E-4</v>
      </c>
      <c r="N41" s="20">
        <f t="shared" si="4"/>
        <v>6.4556193388120772E-4</v>
      </c>
      <c r="O41" s="20">
        <f t="shared" si="5"/>
        <v>5.821030322447346E-4</v>
      </c>
      <c r="P41" s="20">
        <f t="shared" si="6"/>
        <v>5.2263743831539391E-4</v>
      </c>
      <c r="Q41" s="20">
        <f t="shared" si="7"/>
        <v>4.516837978666873E-4</v>
      </c>
      <c r="R41" s="20">
        <f t="shared" si="8"/>
        <v>0.4</v>
      </c>
      <c r="S41" s="20">
        <f t="shared" si="9"/>
        <v>4.0000000000000002E-4</v>
      </c>
      <c r="T41" s="20">
        <f t="shared" si="10"/>
        <v>4.0000000000000002E-4</v>
      </c>
      <c r="U41" s="20">
        <f t="shared" si="11"/>
        <v>3.2387818902712766E-4</v>
      </c>
      <c r="V41" s="20">
        <f t="shared" si="12"/>
        <v>2.9105453532649039E-4</v>
      </c>
      <c r="W41" s="20">
        <f t="shared" si="13"/>
        <v>2.63648097181885E-4</v>
      </c>
      <c r="X41" s="20">
        <f t="shared" si="14"/>
        <v>2.3072039293376944E-4</v>
      </c>
      <c r="Y41" s="26"/>
      <c r="Z41" s="5">
        <v>30</v>
      </c>
      <c r="AA41" s="5">
        <f t="shared" ref="AA41:AE45" si="37">All_Cause_Mortality_30to34Years_Male*(1+AA$10)</f>
        <v>0.8</v>
      </c>
      <c r="AB41" s="5">
        <f t="shared" si="37"/>
        <v>0.76</v>
      </c>
      <c r="AC41" s="5">
        <f t="shared" si="37"/>
        <v>0.72000000000000008</v>
      </c>
      <c r="AD41" s="5">
        <f t="shared" si="37"/>
        <v>0.68</v>
      </c>
      <c r="AE41" s="5">
        <f t="shared" si="37"/>
        <v>0.64000000000000012</v>
      </c>
      <c r="AF41" s="5">
        <f t="shared" ref="AF41:AJ45" si="38">All_Cause_Mortality_30to34Years_Female*(1+AF$10)</f>
        <v>0.4</v>
      </c>
      <c r="AG41" s="5">
        <f t="shared" si="38"/>
        <v>0.38</v>
      </c>
      <c r="AH41" s="5">
        <f t="shared" si="38"/>
        <v>0.36000000000000004</v>
      </c>
      <c r="AI41" s="5">
        <f t="shared" si="38"/>
        <v>0.34</v>
      </c>
      <c r="AJ41" s="5">
        <f t="shared" si="38"/>
        <v>0.32000000000000006</v>
      </c>
      <c r="AL41" s="107">
        <f t="shared" si="17"/>
        <v>8.0000000000000004E-4</v>
      </c>
      <c r="AM41" s="107">
        <f t="shared" si="18"/>
        <v>7.6000000000000004E-4</v>
      </c>
      <c r="AN41" s="107">
        <f t="shared" si="19"/>
        <v>7.2000000000000005E-4</v>
      </c>
      <c r="AO41" s="107">
        <f t="shared" si="20"/>
        <v>6.8000000000000005E-4</v>
      </c>
      <c r="AP41" s="107">
        <f t="shared" si="21"/>
        <v>6.4000000000000016E-4</v>
      </c>
      <c r="AQ41" s="107">
        <f t="shared" si="22"/>
        <v>4.0000000000000002E-4</v>
      </c>
      <c r="AR41" s="107">
        <f t="shared" si="23"/>
        <v>3.8000000000000002E-4</v>
      </c>
      <c r="AS41" s="107">
        <f t="shared" si="24"/>
        <v>3.6000000000000002E-4</v>
      </c>
      <c r="AT41" s="107">
        <f t="shared" si="25"/>
        <v>3.4000000000000002E-4</v>
      </c>
      <c r="AU41" s="107">
        <f t="shared" si="26"/>
        <v>3.2000000000000008E-4</v>
      </c>
    </row>
    <row r="42" spans="1:47" ht="15" customHeight="1">
      <c r="K42" s="20">
        <f t="shared" si="1"/>
        <v>0.8</v>
      </c>
      <c r="L42" s="20">
        <f t="shared" si="2"/>
        <v>8.0000000000000004E-4</v>
      </c>
      <c r="M42" s="20">
        <f t="shared" si="3"/>
        <v>8.0000000000000004E-4</v>
      </c>
      <c r="N42" s="20">
        <f t="shared" si="4"/>
        <v>6.4556193388120772E-4</v>
      </c>
      <c r="O42" s="20">
        <f t="shared" si="5"/>
        <v>5.821030322447346E-4</v>
      </c>
      <c r="P42" s="20">
        <f t="shared" si="6"/>
        <v>5.2263743831539391E-4</v>
      </c>
      <c r="Q42" s="20">
        <f t="shared" si="7"/>
        <v>4.516837978666873E-4</v>
      </c>
      <c r="R42" s="20">
        <f t="shared" si="8"/>
        <v>0.4</v>
      </c>
      <c r="S42" s="20">
        <f t="shared" si="9"/>
        <v>4.0000000000000002E-4</v>
      </c>
      <c r="T42" s="20">
        <f t="shared" si="10"/>
        <v>4.0000000000000002E-4</v>
      </c>
      <c r="U42" s="20">
        <f t="shared" si="11"/>
        <v>3.2387818902712766E-4</v>
      </c>
      <c r="V42" s="20">
        <f t="shared" si="12"/>
        <v>2.9105453532649039E-4</v>
      </c>
      <c r="W42" s="20">
        <f t="shared" si="13"/>
        <v>2.63648097181885E-4</v>
      </c>
      <c r="X42" s="20">
        <f t="shared" si="14"/>
        <v>2.3072039293376944E-4</v>
      </c>
      <c r="Z42" s="5">
        <v>31</v>
      </c>
      <c r="AA42" s="5">
        <f t="shared" si="37"/>
        <v>0.8</v>
      </c>
      <c r="AB42" s="5">
        <f t="shared" si="37"/>
        <v>0.76</v>
      </c>
      <c r="AC42" s="5">
        <f t="shared" si="37"/>
        <v>0.72000000000000008</v>
      </c>
      <c r="AD42" s="5">
        <f t="shared" si="37"/>
        <v>0.68</v>
      </c>
      <c r="AE42" s="5">
        <f t="shared" si="37"/>
        <v>0.64000000000000012</v>
      </c>
      <c r="AF42" s="5">
        <f t="shared" si="38"/>
        <v>0.4</v>
      </c>
      <c r="AG42" s="5">
        <f t="shared" si="38"/>
        <v>0.38</v>
      </c>
      <c r="AH42" s="5">
        <f t="shared" si="38"/>
        <v>0.36000000000000004</v>
      </c>
      <c r="AI42" s="5">
        <f t="shared" si="38"/>
        <v>0.34</v>
      </c>
      <c r="AJ42" s="5">
        <f t="shared" si="38"/>
        <v>0.32000000000000006</v>
      </c>
      <c r="AL42" s="107">
        <f t="shared" si="17"/>
        <v>8.0000000000000004E-4</v>
      </c>
      <c r="AM42" s="107">
        <f t="shared" si="18"/>
        <v>7.6000000000000004E-4</v>
      </c>
      <c r="AN42" s="107">
        <f t="shared" si="19"/>
        <v>7.2000000000000005E-4</v>
      </c>
      <c r="AO42" s="107">
        <f t="shared" si="20"/>
        <v>6.8000000000000005E-4</v>
      </c>
      <c r="AP42" s="107">
        <f t="shared" si="21"/>
        <v>6.4000000000000016E-4</v>
      </c>
      <c r="AQ42" s="107">
        <f t="shared" si="22"/>
        <v>4.0000000000000002E-4</v>
      </c>
      <c r="AR42" s="107">
        <f t="shared" si="23"/>
        <v>3.8000000000000002E-4</v>
      </c>
      <c r="AS42" s="107">
        <f t="shared" si="24"/>
        <v>3.6000000000000002E-4</v>
      </c>
      <c r="AT42" s="107">
        <f t="shared" si="25"/>
        <v>3.4000000000000002E-4</v>
      </c>
      <c r="AU42" s="107">
        <f t="shared" si="26"/>
        <v>3.2000000000000008E-4</v>
      </c>
    </row>
    <row r="43" spans="1:47" ht="15" customHeight="1">
      <c r="A43" s="58" t="s">
        <v>369</v>
      </c>
      <c r="B43" s="58"/>
      <c r="C43" s="58"/>
      <c r="D43" s="58"/>
      <c r="E43" s="58"/>
      <c r="F43" s="58"/>
      <c r="G43" s="58"/>
      <c r="K43" s="20">
        <f t="shared" si="1"/>
        <v>0.8</v>
      </c>
      <c r="L43" s="20">
        <f t="shared" si="2"/>
        <v>8.0000000000000004E-4</v>
      </c>
      <c r="M43" s="20">
        <f t="shared" si="3"/>
        <v>8.0000000000000004E-4</v>
      </c>
      <c r="N43" s="20">
        <f t="shared" si="4"/>
        <v>6.4556193388120772E-4</v>
      </c>
      <c r="O43" s="20">
        <f t="shared" si="5"/>
        <v>5.821030322447346E-4</v>
      </c>
      <c r="P43" s="20">
        <f t="shared" si="6"/>
        <v>5.2263743831539391E-4</v>
      </c>
      <c r="Q43" s="20">
        <f t="shared" si="7"/>
        <v>4.516837978666873E-4</v>
      </c>
      <c r="R43" s="20">
        <f t="shared" si="8"/>
        <v>0.4</v>
      </c>
      <c r="S43" s="20">
        <f t="shared" si="9"/>
        <v>4.0000000000000002E-4</v>
      </c>
      <c r="T43" s="20">
        <f t="shared" si="10"/>
        <v>4.0000000000000002E-4</v>
      </c>
      <c r="U43" s="20">
        <f t="shared" si="11"/>
        <v>3.2387818902712766E-4</v>
      </c>
      <c r="V43" s="20">
        <f t="shared" si="12"/>
        <v>2.9105453532649039E-4</v>
      </c>
      <c r="W43" s="20">
        <f t="shared" si="13"/>
        <v>2.63648097181885E-4</v>
      </c>
      <c r="X43" s="20">
        <f t="shared" si="14"/>
        <v>2.3072039293376944E-4</v>
      </c>
      <c r="Z43" s="5">
        <v>32</v>
      </c>
      <c r="AA43" s="5">
        <f t="shared" si="37"/>
        <v>0.8</v>
      </c>
      <c r="AB43" s="5">
        <f t="shared" si="37"/>
        <v>0.76</v>
      </c>
      <c r="AC43" s="5">
        <f t="shared" si="37"/>
        <v>0.72000000000000008</v>
      </c>
      <c r="AD43" s="5">
        <f t="shared" si="37"/>
        <v>0.68</v>
      </c>
      <c r="AE43" s="5">
        <f t="shared" si="37"/>
        <v>0.64000000000000012</v>
      </c>
      <c r="AF43" s="5">
        <f t="shared" si="38"/>
        <v>0.4</v>
      </c>
      <c r="AG43" s="5">
        <f t="shared" si="38"/>
        <v>0.38</v>
      </c>
      <c r="AH43" s="5">
        <f t="shared" si="38"/>
        <v>0.36000000000000004</v>
      </c>
      <c r="AI43" s="5">
        <f t="shared" si="38"/>
        <v>0.34</v>
      </c>
      <c r="AJ43" s="5">
        <f t="shared" si="38"/>
        <v>0.32000000000000006</v>
      </c>
      <c r="AL43" s="107">
        <f t="shared" si="17"/>
        <v>8.0000000000000004E-4</v>
      </c>
      <c r="AM43" s="107">
        <f t="shared" si="18"/>
        <v>7.6000000000000004E-4</v>
      </c>
      <c r="AN43" s="107">
        <f t="shared" si="19"/>
        <v>7.2000000000000005E-4</v>
      </c>
      <c r="AO43" s="107">
        <f t="shared" si="20"/>
        <v>6.8000000000000005E-4</v>
      </c>
      <c r="AP43" s="107">
        <f t="shared" si="21"/>
        <v>6.4000000000000016E-4</v>
      </c>
      <c r="AQ43" s="107">
        <f t="shared" si="22"/>
        <v>4.0000000000000002E-4</v>
      </c>
      <c r="AR43" s="107">
        <f t="shared" si="23"/>
        <v>3.8000000000000002E-4</v>
      </c>
      <c r="AS43" s="107">
        <f t="shared" si="24"/>
        <v>3.6000000000000002E-4</v>
      </c>
      <c r="AT43" s="107">
        <f t="shared" si="25"/>
        <v>3.4000000000000002E-4</v>
      </c>
      <c r="AU43" s="107">
        <f t="shared" si="26"/>
        <v>3.2000000000000008E-4</v>
      </c>
    </row>
    <row r="44" spans="1:47" ht="15" customHeight="1">
      <c r="A44" s="58"/>
      <c r="B44" s="58"/>
      <c r="C44" s="58"/>
      <c r="D44" s="58"/>
      <c r="E44" s="58"/>
      <c r="F44" s="58"/>
      <c r="G44" s="58"/>
      <c r="K44" s="20">
        <f t="shared" si="1"/>
        <v>0.8</v>
      </c>
      <c r="L44" s="20">
        <f t="shared" si="2"/>
        <v>8.0000000000000004E-4</v>
      </c>
      <c r="M44" s="20">
        <f t="shared" si="3"/>
        <v>8.0000000000000004E-4</v>
      </c>
      <c r="N44" s="20">
        <f t="shared" si="4"/>
        <v>6.4556193388120772E-4</v>
      </c>
      <c r="O44" s="20">
        <f t="shared" si="5"/>
        <v>5.821030322447346E-4</v>
      </c>
      <c r="P44" s="20">
        <f t="shared" si="6"/>
        <v>5.2263743831539391E-4</v>
      </c>
      <c r="Q44" s="20">
        <f t="shared" si="7"/>
        <v>4.516837978666873E-4</v>
      </c>
      <c r="R44" s="20">
        <f t="shared" si="8"/>
        <v>0.4</v>
      </c>
      <c r="S44" s="20">
        <f t="shared" si="9"/>
        <v>4.0000000000000002E-4</v>
      </c>
      <c r="T44" s="20">
        <f t="shared" si="10"/>
        <v>4.0000000000000002E-4</v>
      </c>
      <c r="U44" s="20">
        <f t="shared" si="11"/>
        <v>3.2387818902712766E-4</v>
      </c>
      <c r="V44" s="20">
        <f t="shared" si="12"/>
        <v>2.9105453532649039E-4</v>
      </c>
      <c r="W44" s="20">
        <f t="shared" si="13"/>
        <v>2.63648097181885E-4</v>
      </c>
      <c r="X44" s="20">
        <f t="shared" si="14"/>
        <v>2.3072039293376944E-4</v>
      </c>
      <c r="Z44" s="5">
        <v>33</v>
      </c>
      <c r="AA44" s="5">
        <f t="shared" si="37"/>
        <v>0.8</v>
      </c>
      <c r="AB44" s="5">
        <f t="shared" si="37"/>
        <v>0.76</v>
      </c>
      <c r="AC44" s="5">
        <f t="shared" si="37"/>
        <v>0.72000000000000008</v>
      </c>
      <c r="AD44" s="5">
        <f t="shared" si="37"/>
        <v>0.68</v>
      </c>
      <c r="AE44" s="5">
        <f t="shared" si="37"/>
        <v>0.64000000000000012</v>
      </c>
      <c r="AF44" s="5">
        <f t="shared" si="38"/>
        <v>0.4</v>
      </c>
      <c r="AG44" s="5">
        <f t="shared" si="38"/>
        <v>0.38</v>
      </c>
      <c r="AH44" s="5">
        <f t="shared" si="38"/>
        <v>0.36000000000000004</v>
      </c>
      <c r="AI44" s="5">
        <f t="shared" si="38"/>
        <v>0.34</v>
      </c>
      <c r="AJ44" s="5">
        <f t="shared" si="38"/>
        <v>0.32000000000000006</v>
      </c>
      <c r="AL44" s="107">
        <f t="shared" si="17"/>
        <v>8.0000000000000004E-4</v>
      </c>
      <c r="AM44" s="107">
        <f t="shared" si="18"/>
        <v>7.6000000000000004E-4</v>
      </c>
      <c r="AN44" s="107">
        <f t="shared" si="19"/>
        <v>7.2000000000000005E-4</v>
      </c>
      <c r="AO44" s="107">
        <f t="shared" si="20"/>
        <v>6.8000000000000005E-4</v>
      </c>
      <c r="AP44" s="107">
        <f t="shared" si="21"/>
        <v>6.4000000000000016E-4</v>
      </c>
      <c r="AQ44" s="107">
        <f t="shared" si="22"/>
        <v>4.0000000000000002E-4</v>
      </c>
      <c r="AR44" s="107">
        <f t="shared" si="23"/>
        <v>3.8000000000000002E-4</v>
      </c>
      <c r="AS44" s="107">
        <f t="shared" si="24"/>
        <v>3.6000000000000002E-4</v>
      </c>
      <c r="AT44" s="107">
        <f t="shared" si="25"/>
        <v>3.4000000000000002E-4</v>
      </c>
      <c r="AU44" s="107">
        <f t="shared" si="26"/>
        <v>3.2000000000000008E-4</v>
      </c>
    </row>
    <row r="45" spans="1:47" ht="15" customHeight="1">
      <c r="A45" s="58" t="s">
        <v>370</v>
      </c>
      <c r="B45" s="58"/>
      <c r="C45" s="58"/>
      <c r="D45" s="58"/>
      <c r="E45" s="58"/>
      <c r="F45" s="58"/>
      <c r="G45" s="58"/>
      <c r="K45" s="20">
        <f t="shared" si="1"/>
        <v>0.8</v>
      </c>
      <c r="L45" s="20">
        <f t="shared" si="2"/>
        <v>8.0000000000000004E-4</v>
      </c>
      <c r="M45" s="20">
        <f t="shared" si="3"/>
        <v>8.0000000000000004E-4</v>
      </c>
      <c r="N45" s="20">
        <f t="shared" si="4"/>
        <v>6.4556193388120772E-4</v>
      </c>
      <c r="O45" s="20">
        <f t="shared" si="5"/>
        <v>5.821030322447346E-4</v>
      </c>
      <c r="P45" s="20">
        <f t="shared" si="6"/>
        <v>5.2263743831539391E-4</v>
      </c>
      <c r="Q45" s="20">
        <f t="shared" si="7"/>
        <v>4.516837978666873E-4</v>
      </c>
      <c r="R45" s="20">
        <f t="shared" si="8"/>
        <v>0.4</v>
      </c>
      <c r="S45" s="20">
        <f t="shared" si="9"/>
        <v>4.0000000000000002E-4</v>
      </c>
      <c r="T45" s="20">
        <f t="shared" si="10"/>
        <v>4.0000000000000002E-4</v>
      </c>
      <c r="U45" s="20">
        <f t="shared" si="11"/>
        <v>3.2387818902712766E-4</v>
      </c>
      <c r="V45" s="20">
        <f t="shared" si="12"/>
        <v>2.9105453532649039E-4</v>
      </c>
      <c r="W45" s="20">
        <f t="shared" si="13"/>
        <v>2.63648097181885E-4</v>
      </c>
      <c r="X45" s="20">
        <f t="shared" si="14"/>
        <v>2.3072039293376944E-4</v>
      </c>
      <c r="Z45" s="5">
        <v>34</v>
      </c>
      <c r="AA45" s="5">
        <f t="shared" si="37"/>
        <v>0.8</v>
      </c>
      <c r="AB45" s="5">
        <f t="shared" si="37"/>
        <v>0.76</v>
      </c>
      <c r="AC45" s="5">
        <f t="shared" si="37"/>
        <v>0.72000000000000008</v>
      </c>
      <c r="AD45" s="5">
        <f t="shared" si="37"/>
        <v>0.68</v>
      </c>
      <c r="AE45" s="5">
        <f t="shared" si="37"/>
        <v>0.64000000000000012</v>
      </c>
      <c r="AF45" s="5">
        <f t="shared" si="38"/>
        <v>0.4</v>
      </c>
      <c r="AG45" s="5">
        <f t="shared" si="38"/>
        <v>0.38</v>
      </c>
      <c r="AH45" s="5">
        <f t="shared" si="38"/>
        <v>0.36000000000000004</v>
      </c>
      <c r="AI45" s="5">
        <f t="shared" si="38"/>
        <v>0.34</v>
      </c>
      <c r="AJ45" s="5">
        <f t="shared" si="38"/>
        <v>0.32000000000000006</v>
      </c>
      <c r="AL45" s="107">
        <f t="shared" si="17"/>
        <v>8.0000000000000004E-4</v>
      </c>
      <c r="AM45" s="107">
        <f t="shared" si="18"/>
        <v>7.6000000000000004E-4</v>
      </c>
      <c r="AN45" s="107">
        <f t="shared" si="19"/>
        <v>7.2000000000000005E-4</v>
      </c>
      <c r="AO45" s="107">
        <f t="shared" si="20"/>
        <v>6.8000000000000005E-4</v>
      </c>
      <c r="AP45" s="107">
        <f t="shared" si="21"/>
        <v>6.4000000000000016E-4</v>
      </c>
      <c r="AQ45" s="107">
        <f t="shared" si="22"/>
        <v>4.0000000000000002E-4</v>
      </c>
      <c r="AR45" s="107">
        <f t="shared" si="23"/>
        <v>3.8000000000000002E-4</v>
      </c>
      <c r="AS45" s="107">
        <f t="shared" si="24"/>
        <v>3.6000000000000002E-4</v>
      </c>
      <c r="AT45" s="107">
        <f t="shared" si="25"/>
        <v>3.4000000000000002E-4</v>
      </c>
      <c r="AU45" s="107">
        <f t="shared" si="26"/>
        <v>3.2000000000000008E-4</v>
      </c>
    </row>
    <row r="46" spans="1:47" ht="15" customHeight="1">
      <c r="A46" s="58" t="s">
        <v>371</v>
      </c>
      <c r="B46" s="58">
        <f>(0.771-1)/(1.61^0.25)</f>
        <v>-0.20329608410784666</v>
      </c>
      <c r="C46" s="58"/>
      <c r="D46" s="58"/>
      <c r="E46" s="58"/>
      <c r="F46" s="58"/>
      <c r="G46" s="58"/>
      <c r="K46" s="20">
        <f t="shared" si="1"/>
        <v>1.2</v>
      </c>
      <c r="L46" s="20">
        <f t="shared" si="2"/>
        <v>1.1999999999999999E-3</v>
      </c>
      <c r="M46" s="20">
        <f t="shared" si="3"/>
        <v>1.1999999999999999E-3</v>
      </c>
      <c r="N46" s="20">
        <f t="shared" si="4"/>
        <v>9.6834290082181142E-4</v>
      </c>
      <c r="O46" s="20">
        <f t="shared" si="5"/>
        <v>8.7315454836710174E-4</v>
      </c>
      <c r="P46" s="20">
        <f t="shared" si="6"/>
        <v>7.8395615747309071E-4</v>
      </c>
      <c r="Q46" s="20">
        <f t="shared" si="7"/>
        <v>6.7752569680003087E-4</v>
      </c>
      <c r="R46" s="20">
        <f t="shared" si="8"/>
        <v>0.7</v>
      </c>
      <c r="S46" s="20">
        <f t="shared" si="9"/>
        <v>6.9999999999999999E-4</v>
      </c>
      <c r="T46" s="20">
        <f t="shared" si="10"/>
        <v>6.9999999999999999E-4</v>
      </c>
      <c r="U46" s="20">
        <f t="shared" si="11"/>
        <v>5.6678683079747336E-4</v>
      </c>
      <c r="V46" s="20">
        <f t="shared" si="12"/>
        <v>5.0934543682135819E-4</v>
      </c>
      <c r="W46" s="20">
        <f t="shared" si="13"/>
        <v>4.6138417006829876E-4</v>
      </c>
      <c r="X46" s="20">
        <f t="shared" si="14"/>
        <v>4.037606876340965E-4</v>
      </c>
      <c r="Z46" s="5">
        <v>35</v>
      </c>
      <c r="AA46" s="5">
        <f t="shared" ref="AA46:AE50" si="39">All_Cause_Mortality_35to39Years_Male*(1+AA$10)</f>
        <v>1.2</v>
      </c>
      <c r="AB46" s="5">
        <f t="shared" si="39"/>
        <v>1.1399999999999999</v>
      </c>
      <c r="AC46" s="5">
        <f t="shared" si="39"/>
        <v>1.08</v>
      </c>
      <c r="AD46" s="5">
        <f t="shared" si="39"/>
        <v>1.02</v>
      </c>
      <c r="AE46" s="5">
        <f t="shared" si="39"/>
        <v>0.96</v>
      </c>
      <c r="AF46" s="5">
        <f t="shared" ref="AF46:AJ50" si="40">All_Cause_Mortality_35to39Years_Female*(1+AF$10)</f>
        <v>0.7</v>
      </c>
      <c r="AG46" s="5">
        <f t="shared" si="40"/>
        <v>0.66499999999999992</v>
      </c>
      <c r="AH46" s="5">
        <f t="shared" si="40"/>
        <v>0.63</v>
      </c>
      <c r="AI46" s="5">
        <f t="shared" si="40"/>
        <v>0.59499999999999997</v>
      </c>
      <c r="AJ46" s="5">
        <f t="shared" si="40"/>
        <v>0.55999999999999994</v>
      </c>
      <c r="AL46" s="107">
        <f t="shared" si="17"/>
        <v>1.1999999999999999E-3</v>
      </c>
      <c r="AM46" s="107">
        <f t="shared" si="18"/>
        <v>1.14E-3</v>
      </c>
      <c r="AN46" s="107">
        <f t="shared" si="19"/>
        <v>1.08E-3</v>
      </c>
      <c r="AO46" s="107">
        <f t="shared" si="20"/>
        <v>1.0200000000000001E-3</v>
      </c>
      <c r="AP46" s="107">
        <f t="shared" si="21"/>
        <v>9.5999999999999992E-4</v>
      </c>
      <c r="AQ46" s="107">
        <f t="shared" si="22"/>
        <v>6.9999999999999999E-4</v>
      </c>
      <c r="AR46" s="107">
        <f t="shared" si="23"/>
        <v>6.649999999999999E-4</v>
      </c>
      <c r="AS46" s="107">
        <f t="shared" si="24"/>
        <v>6.3000000000000003E-4</v>
      </c>
      <c r="AT46" s="107">
        <f t="shared" si="25"/>
        <v>5.9499999999999993E-4</v>
      </c>
      <c r="AU46" s="107">
        <f t="shared" si="26"/>
        <v>5.5999999999999995E-4</v>
      </c>
    </row>
    <row r="47" spans="1:47" ht="15" customHeight="1">
      <c r="A47" s="58"/>
      <c r="B47" s="58" t="s">
        <v>372</v>
      </c>
      <c r="C47" s="58" t="s">
        <v>373</v>
      </c>
      <c r="D47" s="58"/>
      <c r="E47" s="58"/>
      <c r="F47" s="58"/>
      <c r="G47" s="58"/>
      <c r="K47" s="20">
        <f t="shared" si="1"/>
        <v>1.2</v>
      </c>
      <c r="L47" s="20">
        <f t="shared" si="2"/>
        <v>1.1999999999999999E-3</v>
      </c>
      <c r="M47" s="20">
        <f t="shared" si="3"/>
        <v>1.1999999999999999E-3</v>
      </c>
      <c r="N47" s="20">
        <f t="shared" si="4"/>
        <v>9.6834290082181142E-4</v>
      </c>
      <c r="O47" s="20">
        <f t="shared" si="5"/>
        <v>8.7315454836710174E-4</v>
      </c>
      <c r="P47" s="20">
        <f t="shared" si="6"/>
        <v>7.8395615747309071E-4</v>
      </c>
      <c r="Q47" s="20">
        <f t="shared" si="7"/>
        <v>6.7752569680003087E-4</v>
      </c>
      <c r="R47" s="20">
        <f t="shared" si="8"/>
        <v>0.7</v>
      </c>
      <c r="S47" s="20">
        <f t="shared" si="9"/>
        <v>6.9999999999999999E-4</v>
      </c>
      <c r="T47" s="20">
        <f t="shared" si="10"/>
        <v>6.9999999999999999E-4</v>
      </c>
      <c r="U47" s="20">
        <f t="shared" si="11"/>
        <v>5.6678683079747336E-4</v>
      </c>
      <c r="V47" s="20">
        <f t="shared" si="12"/>
        <v>5.0934543682135819E-4</v>
      </c>
      <c r="W47" s="20">
        <f t="shared" si="13"/>
        <v>4.6138417006829876E-4</v>
      </c>
      <c r="X47" s="20">
        <f t="shared" si="14"/>
        <v>4.037606876340965E-4</v>
      </c>
      <c r="Z47" s="5">
        <v>36</v>
      </c>
      <c r="AA47" s="5">
        <f t="shared" si="39"/>
        <v>1.2</v>
      </c>
      <c r="AB47" s="5">
        <f t="shared" si="39"/>
        <v>1.1399999999999999</v>
      </c>
      <c r="AC47" s="5">
        <f t="shared" si="39"/>
        <v>1.08</v>
      </c>
      <c r="AD47" s="5">
        <f t="shared" si="39"/>
        <v>1.02</v>
      </c>
      <c r="AE47" s="5">
        <f t="shared" si="39"/>
        <v>0.96</v>
      </c>
      <c r="AF47" s="5">
        <f t="shared" si="40"/>
        <v>0.7</v>
      </c>
      <c r="AG47" s="5">
        <f t="shared" si="40"/>
        <v>0.66499999999999992</v>
      </c>
      <c r="AH47" s="5">
        <f t="shared" si="40"/>
        <v>0.63</v>
      </c>
      <c r="AI47" s="5">
        <f t="shared" si="40"/>
        <v>0.59499999999999997</v>
      </c>
      <c r="AJ47" s="5">
        <f t="shared" si="40"/>
        <v>0.55999999999999994</v>
      </c>
      <c r="AL47" s="107">
        <f t="shared" si="17"/>
        <v>1.1999999999999999E-3</v>
      </c>
      <c r="AM47" s="107">
        <f t="shared" si="18"/>
        <v>1.14E-3</v>
      </c>
      <c r="AN47" s="107">
        <f t="shared" si="19"/>
        <v>1.08E-3</v>
      </c>
      <c r="AO47" s="107">
        <f t="shared" si="20"/>
        <v>1.0200000000000001E-3</v>
      </c>
      <c r="AP47" s="107">
        <f t="shared" si="21"/>
        <v>9.5999999999999992E-4</v>
      </c>
      <c r="AQ47" s="107">
        <f t="shared" si="22"/>
        <v>6.9999999999999999E-4</v>
      </c>
      <c r="AR47" s="107">
        <f t="shared" si="23"/>
        <v>6.649999999999999E-4</v>
      </c>
      <c r="AS47" s="107">
        <f t="shared" si="24"/>
        <v>6.3000000000000003E-4</v>
      </c>
      <c r="AT47" s="107">
        <f t="shared" si="25"/>
        <v>5.9499999999999993E-4</v>
      </c>
      <c r="AU47" s="107">
        <f t="shared" si="26"/>
        <v>5.5999999999999995E-4</v>
      </c>
    </row>
    <row r="48" spans="1:47" ht="15" customHeight="1">
      <c r="A48" s="58" t="s">
        <v>258</v>
      </c>
      <c r="B48" s="58">
        <v>0</v>
      </c>
      <c r="C48" s="93">
        <f>1+$B$46*B48^0.25</f>
        <v>1</v>
      </c>
      <c r="D48" s="58"/>
      <c r="E48" s="109"/>
      <c r="F48" s="58"/>
      <c r="G48" s="58"/>
      <c r="K48" s="20">
        <f t="shared" si="1"/>
        <v>1.2</v>
      </c>
      <c r="L48" s="20">
        <f t="shared" si="2"/>
        <v>1.1999999999999999E-3</v>
      </c>
      <c r="M48" s="20">
        <f t="shared" si="3"/>
        <v>1.1999999999999999E-3</v>
      </c>
      <c r="N48" s="20">
        <f t="shared" si="4"/>
        <v>9.6834290082181142E-4</v>
      </c>
      <c r="O48" s="20">
        <f t="shared" si="5"/>
        <v>8.7315454836710174E-4</v>
      </c>
      <c r="P48" s="20">
        <f t="shared" si="6"/>
        <v>7.8395615747309071E-4</v>
      </c>
      <c r="Q48" s="20">
        <f t="shared" si="7"/>
        <v>6.7752569680003087E-4</v>
      </c>
      <c r="R48" s="20">
        <f t="shared" si="8"/>
        <v>0.7</v>
      </c>
      <c r="S48" s="20">
        <f t="shared" si="9"/>
        <v>6.9999999999999999E-4</v>
      </c>
      <c r="T48" s="20">
        <f t="shared" si="10"/>
        <v>6.9999999999999999E-4</v>
      </c>
      <c r="U48" s="20">
        <f t="shared" si="11"/>
        <v>5.6678683079747336E-4</v>
      </c>
      <c r="V48" s="20">
        <f t="shared" si="12"/>
        <v>5.0934543682135819E-4</v>
      </c>
      <c r="W48" s="20">
        <f t="shared" si="13"/>
        <v>4.6138417006829876E-4</v>
      </c>
      <c r="X48" s="20">
        <f t="shared" si="14"/>
        <v>4.037606876340965E-4</v>
      </c>
      <c r="Z48" s="5">
        <v>37</v>
      </c>
      <c r="AA48" s="5">
        <f t="shared" si="39"/>
        <v>1.2</v>
      </c>
      <c r="AB48" s="5">
        <f t="shared" si="39"/>
        <v>1.1399999999999999</v>
      </c>
      <c r="AC48" s="5">
        <f t="shared" si="39"/>
        <v>1.08</v>
      </c>
      <c r="AD48" s="5">
        <f t="shared" si="39"/>
        <v>1.02</v>
      </c>
      <c r="AE48" s="5">
        <f t="shared" si="39"/>
        <v>0.96</v>
      </c>
      <c r="AF48" s="5">
        <f t="shared" si="40"/>
        <v>0.7</v>
      </c>
      <c r="AG48" s="5">
        <f t="shared" si="40"/>
        <v>0.66499999999999992</v>
      </c>
      <c r="AH48" s="5">
        <f t="shared" si="40"/>
        <v>0.63</v>
      </c>
      <c r="AI48" s="5">
        <f t="shared" si="40"/>
        <v>0.59499999999999997</v>
      </c>
      <c r="AJ48" s="5">
        <f t="shared" si="40"/>
        <v>0.55999999999999994</v>
      </c>
      <c r="AL48" s="107">
        <f t="shared" si="17"/>
        <v>1.1999999999999999E-3</v>
      </c>
      <c r="AM48" s="107">
        <f t="shared" si="18"/>
        <v>1.14E-3</v>
      </c>
      <c r="AN48" s="107">
        <f t="shared" si="19"/>
        <v>1.08E-3</v>
      </c>
      <c r="AO48" s="107">
        <f t="shared" si="20"/>
        <v>1.0200000000000001E-3</v>
      </c>
      <c r="AP48" s="107">
        <f t="shared" si="21"/>
        <v>9.5999999999999992E-4</v>
      </c>
      <c r="AQ48" s="107">
        <f t="shared" si="22"/>
        <v>6.9999999999999999E-4</v>
      </c>
      <c r="AR48" s="107">
        <f t="shared" si="23"/>
        <v>6.649999999999999E-4</v>
      </c>
      <c r="AS48" s="107">
        <f t="shared" si="24"/>
        <v>6.3000000000000003E-4</v>
      </c>
      <c r="AT48" s="107">
        <f t="shared" si="25"/>
        <v>5.9499999999999993E-4</v>
      </c>
      <c r="AU48" s="107">
        <f t="shared" si="26"/>
        <v>5.5999999999999995E-4</v>
      </c>
    </row>
    <row r="49" spans="1:47" ht="15" customHeight="1">
      <c r="A49" s="58" t="s">
        <v>259</v>
      </c>
      <c r="B49" s="58">
        <v>1</v>
      </c>
      <c r="C49" s="93">
        <f>1+$B$46*B49^0.25</f>
        <v>0.79670391589215339</v>
      </c>
      <c r="D49" s="58"/>
      <c r="E49" s="58"/>
      <c r="F49" s="58"/>
      <c r="G49" s="58"/>
      <c r="K49" s="20">
        <f t="shared" si="1"/>
        <v>1.2</v>
      </c>
      <c r="L49" s="20">
        <f t="shared" si="2"/>
        <v>1.1999999999999999E-3</v>
      </c>
      <c r="M49" s="20">
        <f t="shared" si="3"/>
        <v>1.1999999999999999E-3</v>
      </c>
      <c r="N49" s="20">
        <f t="shared" si="4"/>
        <v>9.6834290082181142E-4</v>
      </c>
      <c r="O49" s="20">
        <f t="shared" si="5"/>
        <v>8.7315454836710174E-4</v>
      </c>
      <c r="P49" s="20">
        <f t="shared" si="6"/>
        <v>7.8395615747309071E-4</v>
      </c>
      <c r="Q49" s="20">
        <f t="shared" si="7"/>
        <v>6.7752569680003087E-4</v>
      </c>
      <c r="R49" s="20">
        <f t="shared" si="8"/>
        <v>0.7</v>
      </c>
      <c r="S49" s="20">
        <f t="shared" si="9"/>
        <v>6.9999999999999999E-4</v>
      </c>
      <c r="T49" s="20">
        <f t="shared" si="10"/>
        <v>6.9999999999999999E-4</v>
      </c>
      <c r="U49" s="20">
        <f t="shared" si="11"/>
        <v>5.6678683079747336E-4</v>
      </c>
      <c r="V49" s="20">
        <f t="shared" si="12"/>
        <v>5.0934543682135819E-4</v>
      </c>
      <c r="W49" s="20">
        <f t="shared" si="13"/>
        <v>4.6138417006829876E-4</v>
      </c>
      <c r="X49" s="20">
        <f t="shared" si="14"/>
        <v>4.037606876340965E-4</v>
      </c>
      <c r="Z49" s="5">
        <v>38</v>
      </c>
      <c r="AA49" s="5">
        <f t="shared" si="39"/>
        <v>1.2</v>
      </c>
      <c r="AB49" s="5">
        <f t="shared" si="39"/>
        <v>1.1399999999999999</v>
      </c>
      <c r="AC49" s="5">
        <f t="shared" si="39"/>
        <v>1.08</v>
      </c>
      <c r="AD49" s="5">
        <f t="shared" si="39"/>
        <v>1.02</v>
      </c>
      <c r="AE49" s="5">
        <f t="shared" si="39"/>
        <v>0.96</v>
      </c>
      <c r="AF49" s="5">
        <f t="shared" si="40"/>
        <v>0.7</v>
      </c>
      <c r="AG49" s="5">
        <f t="shared" si="40"/>
        <v>0.66499999999999992</v>
      </c>
      <c r="AH49" s="5">
        <f t="shared" si="40"/>
        <v>0.63</v>
      </c>
      <c r="AI49" s="5">
        <f t="shared" si="40"/>
        <v>0.59499999999999997</v>
      </c>
      <c r="AJ49" s="5">
        <f t="shared" si="40"/>
        <v>0.55999999999999994</v>
      </c>
      <c r="AL49" s="107">
        <f t="shared" si="17"/>
        <v>1.1999999999999999E-3</v>
      </c>
      <c r="AM49" s="107">
        <f t="shared" si="18"/>
        <v>1.14E-3</v>
      </c>
      <c r="AN49" s="107">
        <f t="shared" si="19"/>
        <v>1.08E-3</v>
      </c>
      <c r="AO49" s="107">
        <f t="shared" si="20"/>
        <v>1.0200000000000001E-3</v>
      </c>
      <c r="AP49" s="107">
        <f t="shared" si="21"/>
        <v>9.5999999999999992E-4</v>
      </c>
      <c r="AQ49" s="107">
        <f t="shared" si="22"/>
        <v>6.9999999999999999E-4</v>
      </c>
      <c r="AR49" s="107">
        <f t="shared" si="23"/>
        <v>6.649999999999999E-4</v>
      </c>
      <c r="AS49" s="107">
        <f t="shared" si="24"/>
        <v>6.3000000000000003E-4</v>
      </c>
      <c r="AT49" s="107">
        <f t="shared" si="25"/>
        <v>5.9499999999999993E-4</v>
      </c>
      <c r="AU49" s="107">
        <f t="shared" si="26"/>
        <v>5.5999999999999995E-4</v>
      </c>
    </row>
    <row r="50" spans="1:47" ht="15" customHeight="1">
      <c r="A50" s="58" t="s">
        <v>260</v>
      </c>
      <c r="B50" s="58">
        <v>2</v>
      </c>
      <c r="C50" s="93">
        <f>1+$B$46*B50^0.25</f>
        <v>0.7582388503267572</v>
      </c>
      <c r="D50" s="58"/>
      <c r="E50" s="58"/>
      <c r="F50" s="58"/>
      <c r="G50" s="58"/>
      <c r="H50" s="112"/>
      <c r="K50" s="20">
        <f t="shared" si="1"/>
        <v>1.2</v>
      </c>
      <c r="L50" s="20">
        <f t="shared" si="2"/>
        <v>1.1999999999999999E-3</v>
      </c>
      <c r="M50" s="20">
        <f t="shared" si="3"/>
        <v>1.1999999999999999E-3</v>
      </c>
      <c r="N50" s="20">
        <f t="shared" si="4"/>
        <v>9.6834290082181142E-4</v>
      </c>
      <c r="O50" s="20">
        <f t="shared" si="5"/>
        <v>8.7315454836710174E-4</v>
      </c>
      <c r="P50" s="20">
        <f t="shared" si="6"/>
        <v>7.8395615747309071E-4</v>
      </c>
      <c r="Q50" s="20">
        <f t="shared" si="7"/>
        <v>6.7752569680003087E-4</v>
      </c>
      <c r="R50" s="20">
        <f t="shared" si="8"/>
        <v>0.7</v>
      </c>
      <c r="S50" s="20">
        <f t="shared" si="9"/>
        <v>6.9999999999999999E-4</v>
      </c>
      <c r="T50" s="20">
        <f t="shared" si="10"/>
        <v>6.9999999999999999E-4</v>
      </c>
      <c r="U50" s="20">
        <f t="shared" si="11"/>
        <v>5.6678683079747336E-4</v>
      </c>
      <c r="V50" s="20">
        <f t="shared" si="12"/>
        <v>5.0934543682135819E-4</v>
      </c>
      <c r="W50" s="20">
        <f t="shared" si="13"/>
        <v>4.6138417006829876E-4</v>
      </c>
      <c r="X50" s="20">
        <f t="shared" si="14"/>
        <v>4.037606876340965E-4</v>
      </c>
      <c r="Z50" s="5">
        <v>39</v>
      </c>
      <c r="AA50" s="5">
        <f t="shared" si="39"/>
        <v>1.2</v>
      </c>
      <c r="AB50" s="5">
        <f t="shared" si="39"/>
        <v>1.1399999999999999</v>
      </c>
      <c r="AC50" s="5">
        <f t="shared" si="39"/>
        <v>1.08</v>
      </c>
      <c r="AD50" s="5">
        <f t="shared" si="39"/>
        <v>1.02</v>
      </c>
      <c r="AE50" s="5">
        <f t="shared" si="39"/>
        <v>0.96</v>
      </c>
      <c r="AF50" s="5">
        <f t="shared" si="40"/>
        <v>0.7</v>
      </c>
      <c r="AG50" s="5">
        <f t="shared" si="40"/>
        <v>0.66499999999999992</v>
      </c>
      <c r="AH50" s="5">
        <f t="shared" si="40"/>
        <v>0.63</v>
      </c>
      <c r="AI50" s="5">
        <f t="shared" si="40"/>
        <v>0.59499999999999997</v>
      </c>
      <c r="AJ50" s="5">
        <f t="shared" si="40"/>
        <v>0.55999999999999994</v>
      </c>
      <c r="AL50" s="107">
        <f t="shared" si="17"/>
        <v>1.1999999999999999E-3</v>
      </c>
      <c r="AM50" s="107">
        <f t="shared" si="18"/>
        <v>1.14E-3</v>
      </c>
      <c r="AN50" s="107">
        <f t="shared" si="19"/>
        <v>1.08E-3</v>
      </c>
      <c r="AO50" s="107">
        <f t="shared" si="20"/>
        <v>1.0200000000000001E-3</v>
      </c>
      <c r="AP50" s="107">
        <f t="shared" si="21"/>
        <v>9.5999999999999992E-4</v>
      </c>
      <c r="AQ50" s="107">
        <f t="shared" si="22"/>
        <v>6.9999999999999999E-4</v>
      </c>
      <c r="AR50" s="107">
        <f t="shared" si="23"/>
        <v>6.649999999999999E-4</v>
      </c>
      <c r="AS50" s="107">
        <f t="shared" si="24"/>
        <v>6.3000000000000003E-4</v>
      </c>
      <c r="AT50" s="107">
        <f t="shared" si="25"/>
        <v>5.9499999999999993E-4</v>
      </c>
      <c r="AU50" s="107">
        <f t="shared" si="26"/>
        <v>5.5999999999999995E-4</v>
      </c>
    </row>
    <row r="51" spans="1:47" ht="15" customHeight="1">
      <c r="A51" s="58" t="s">
        <v>48</v>
      </c>
      <c r="B51" s="58">
        <v>3</v>
      </c>
      <c r="C51" s="93">
        <f>1+$B$46*B51^0.25</f>
        <v>0.73244730677065872</v>
      </c>
      <c r="D51" s="58"/>
      <c r="E51" s="58"/>
      <c r="F51" s="58"/>
      <c r="G51" s="58"/>
      <c r="K51" s="20">
        <f t="shared" si="1"/>
        <v>1.7</v>
      </c>
      <c r="L51" s="20">
        <f t="shared" si="2"/>
        <v>1.6999999999999999E-3</v>
      </c>
      <c r="M51" s="20">
        <f t="shared" si="3"/>
        <v>1.6999999999999999E-3</v>
      </c>
      <c r="N51" s="20">
        <f t="shared" si="4"/>
        <v>1.3718191094975662E-3</v>
      </c>
      <c r="O51" s="20">
        <f t="shared" si="5"/>
        <v>1.2369689435200609E-3</v>
      </c>
      <c r="P51" s="20">
        <f t="shared" si="6"/>
        <v>1.1106045564202118E-3</v>
      </c>
      <c r="Q51" s="20">
        <f t="shared" si="7"/>
        <v>9.598280704667104E-4</v>
      </c>
      <c r="R51" s="20">
        <f t="shared" si="8"/>
        <v>1</v>
      </c>
      <c r="S51" s="20">
        <f t="shared" si="9"/>
        <v>1E-3</v>
      </c>
      <c r="T51" s="20">
        <f t="shared" si="10"/>
        <v>1E-3</v>
      </c>
      <c r="U51" s="20">
        <f t="shared" si="11"/>
        <v>8.0969547256781922E-4</v>
      </c>
      <c r="V51" s="20">
        <f t="shared" si="12"/>
        <v>7.2763633831622598E-4</v>
      </c>
      <c r="W51" s="20">
        <f t="shared" si="13"/>
        <v>6.5912024295471246E-4</v>
      </c>
      <c r="X51" s="20">
        <f t="shared" si="14"/>
        <v>5.7680098233442358E-4</v>
      </c>
      <c r="Z51" s="5">
        <v>40</v>
      </c>
      <c r="AA51" s="5">
        <f t="shared" ref="AA51:AE55" si="41">All_Cause_Mortality_40to44Years_Male*(1+AA$10)</f>
        <v>1.7</v>
      </c>
      <c r="AB51" s="5">
        <f t="shared" si="41"/>
        <v>1.615</v>
      </c>
      <c r="AC51" s="5">
        <f t="shared" si="41"/>
        <v>1.53</v>
      </c>
      <c r="AD51" s="5">
        <f t="shared" si="41"/>
        <v>1.4449999999999998</v>
      </c>
      <c r="AE51" s="5">
        <f t="shared" si="41"/>
        <v>1.36</v>
      </c>
      <c r="AF51" s="5">
        <f t="shared" ref="AF51:AJ55" si="42">All_Cause_Mortality_40to44Years_Female*(1+AF$10)</f>
        <v>1</v>
      </c>
      <c r="AG51" s="5">
        <f t="shared" si="42"/>
        <v>0.95</v>
      </c>
      <c r="AH51" s="5">
        <f t="shared" si="42"/>
        <v>0.9</v>
      </c>
      <c r="AI51" s="5">
        <f t="shared" si="42"/>
        <v>0.85</v>
      </c>
      <c r="AJ51" s="5">
        <f t="shared" si="42"/>
        <v>0.8</v>
      </c>
      <c r="AL51" s="107">
        <f t="shared" si="17"/>
        <v>1.6999999999999999E-3</v>
      </c>
      <c r="AM51" s="107">
        <f t="shared" si="18"/>
        <v>1.6149999999999999E-3</v>
      </c>
      <c r="AN51" s="107">
        <f t="shared" si="19"/>
        <v>1.5300000000000001E-3</v>
      </c>
      <c r="AO51" s="107">
        <f t="shared" si="20"/>
        <v>1.4449999999999999E-3</v>
      </c>
      <c r="AP51" s="107">
        <f t="shared" si="21"/>
        <v>1.3600000000000001E-3</v>
      </c>
      <c r="AQ51" s="107">
        <f t="shared" si="22"/>
        <v>1E-3</v>
      </c>
      <c r="AR51" s="107">
        <f t="shared" si="23"/>
        <v>9.5E-4</v>
      </c>
      <c r="AS51" s="107">
        <f t="shared" si="24"/>
        <v>8.9999999999999998E-4</v>
      </c>
      <c r="AT51" s="107">
        <f t="shared" si="25"/>
        <v>8.4999999999999995E-4</v>
      </c>
      <c r="AU51" s="107">
        <f t="shared" si="26"/>
        <v>8.0000000000000004E-4</v>
      </c>
    </row>
    <row r="52" spans="1:47" ht="15" customHeight="1">
      <c r="A52" s="58" t="s">
        <v>261</v>
      </c>
      <c r="B52" s="58">
        <v>4</v>
      </c>
      <c r="C52" s="93">
        <f>1+$B$46*B52^0.25</f>
        <v>0.7124959206773418</v>
      </c>
      <c r="D52" s="58"/>
      <c r="E52" s="58"/>
      <c r="F52" s="58"/>
      <c r="G52" s="58"/>
      <c r="K52" s="20">
        <f t="shared" si="1"/>
        <v>1.7</v>
      </c>
      <c r="L52" s="20">
        <f t="shared" si="2"/>
        <v>1.6999999999999999E-3</v>
      </c>
      <c r="M52" s="20">
        <f t="shared" si="3"/>
        <v>1.6999999999999999E-3</v>
      </c>
      <c r="N52" s="20">
        <f t="shared" si="4"/>
        <v>1.3718191094975662E-3</v>
      </c>
      <c r="O52" s="20">
        <f t="shared" si="5"/>
        <v>1.2369689435200609E-3</v>
      </c>
      <c r="P52" s="20">
        <f t="shared" si="6"/>
        <v>1.1106045564202118E-3</v>
      </c>
      <c r="Q52" s="20">
        <f t="shared" si="7"/>
        <v>9.598280704667104E-4</v>
      </c>
      <c r="R52" s="20">
        <f t="shared" si="8"/>
        <v>1</v>
      </c>
      <c r="S52" s="20">
        <f t="shared" si="9"/>
        <v>1E-3</v>
      </c>
      <c r="T52" s="20">
        <f t="shared" si="10"/>
        <v>1E-3</v>
      </c>
      <c r="U52" s="20">
        <f t="shared" si="11"/>
        <v>8.0969547256781922E-4</v>
      </c>
      <c r="V52" s="20">
        <f t="shared" si="12"/>
        <v>7.2763633831622598E-4</v>
      </c>
      <c r="W52" s="20">
        <f t="shared" si="13"/>
        <v>6.5912024295471246E-4</v>
      </c>
      <c r="X52" s="20">
        <f t="shared" si="14"/>
        <v>5.7680098233442358E-4</v>
      </c>
      <c r="Z52" s="5">
        <v>41</v>
      </c>
      <c r="AA52" s="5">
        <f t="shared" si="41"/>
        <v>1.7</v>
      </c>
      <c r="AB52" s="5">
        <f t="shared" si="41"/>
        <v>1.615</v>
      </c>
      <c r="AC52" s="5">
        <f t="shared" si="41"/>
        <v>1.53</v>
      </c>
      <c r="AD52" s="5">
        <f t="shared" si="41"/>
        <v>1.4449999999999998</v>
      </c>
      <c r="AE52" s="5">
        <f t="shared" si="41"/>
        <v>1.36</v>
      </c>
      <c r="AF52" s="5">
        <f t="shared" si="42"/>
        <v>1</v>
      </c>
      <c r="AG52" s="5">
        <f t="shared" si="42"/>
        <v>0.95</v>
      </c>
      <c r="AH52" s="5">
        <f t="shared" si="42"/>
        <v>0.9</v>
      </c>
      <c r="AI52" s="5">
        <f t="shared" si="42"/>
        <v>0.85</v>
      </c>
      <c r="AJ52" s="5">
        <f t="shared" si="42"/>
        <v>0.8</v>
      </c>
      <c r="AL52" s="107">
        <f t="shared" si="17"/>
        <v>1.6999999999999999E-3</v>
      </c>
      <c r="AM52" s="107">
        <f t="shared" si="18"/>
        <v>1.6149999999999999E-3</v>
      </c>
      <c r="AN52" s="107">
        <f t="shared" si="19"/>
        <v>1.5300000000000001E-3</v>
      </c>
      <c r="AO52" s="107">
        <f t="shared" si="20"/>
        <v>1.4449999999999999E-3</v>
      </c>
      <c r="AP52" s="107">
        <f t="shared" si="21"/>
        <v>1.3600000000000001E-3</v>
      </c>
      <c r="AQ52" s="107">
        <f t="shared" si="22"/>
        <v>1E-3</v>
      </c>
      <c r="AR52" s="107">
        <f t="shared" si="23"/>
        <v>9.5E-4</v>
      </c>
      <c r="AS52" s="107">
        <f t="shared" si="24"/>
        <v>8.9999999999999998E-4</v>
      </c>
      <c r="AT52" s="107">
        <f t="shared" si="25"/>
        <v>8.4999999999999995E-4</v>
      </c>
      <c r="AU52" s="107">
        <f t="shared" si="26"/>
        <v>8.0000000000000004E-4</v>
      </c>
    </row>
    <row r="53" spans="1:47" ht="15" customHeight="1">
      <c r="A53" s="58"/>
      <c r="B53" s="58"/>
      <c r="C53" s="58"/>
      <c r="D53" s="58"/>
      <c r="E53" s="58"/>
      <c r="F53" s="58"/>
      <c r="G53" s="58"/>
      <c r="K53" s="20">
        <f t="shared" si="1"/>
        <v>1.7</v>
      </c>
      <c r="L53" s="20">
        <f t="shared" si="2"/>
        <v>1.6999999999999999E-3</v>
      </c>
      <c r="M53" s="20">
        <f t="shared" si="3"/>
        <v>1.6999999999999999E-3</v>
      </c>
      <c r="N53" s="20">
        <f t="shared" si="4"/>
        <v>1.3718191094975662E-3</v>
      </c>
      <c r="O53" s="20">
        <f t="shared" si="5"/>
        <v>1.2369689435200609E-3</v>
      </c>
      <c r="P53" s="20">
        <f t="shared" si="6"/>
        <v>1.1106045564202118E-3</v>
      </c>
      <c r="Q53" s="20">
        <f t="shared" si="7"/>
        <v>9.598280704667104E-4</v>
      </c>
      <c r="R53" s="20">
        <f t="shared" si="8"/>
        <v>1</v>
      </c>
      <c r="S53" s="20">
        <f t="shared" si="9"/>
        <v>1E-3</v>
      </c>
      <c r="T53" s="20">
        <f t="shared" si="10"/>
        <v>1E-3</v>
      </c>
      <c r="U53" s="20">
        <f t="shared" si="11"/>
        <v>8.0969547256781922E-4</v>
      </c>
      <c r="V53" s="20">
        <f t="shared" si="12"/>
        <v>7.2763633831622598E-4</v>
      </c>
      <c r="W53" s="20">
        <f t="shared" si="13"/>
        <v>6.5912024295471246E-4</v>
      </c>
      <c r="X53" s="20">
        <f t="shared" si="14"/>
        <v>5.7680098233442358E-4</v>
      </c>
      <c r="Z53" s="5">
        <v>42</v>
      </c>
      <c r="AA53" s="5">
        <f t="shared" si="41"/>
        <v>1.7</v>
      </c>
      <c r="AB53" s="5">
        <f t="shared" si="41"/>
        <v>1.615</v>
      </c>
      <c r="AC53" s="5">
        <f t="shared" si="41"/>
        <v>1.53</v>
      </c>
      <c r="AD53" s="5">
        <f t="shared" si="41"/>
        <v>1.4449999999999998</v>
      </c>
      <c r="AE53" s="5">
        <f t="shared" si="41"/>
        <v>1.36</v>
      </c>
      <c r="AF53" s="5">
        <f t="shared" si="42"/>
        <v>1</v>
      </c>
      <c r="AG53" s="5">
        <f t="shared" si="42"/>
        <v>0.95</v>
      </c>
      <c r="AH53" s="5">
        <f t="shared" si="42"/>
        <v>0.9</v>
      </c>
      <c r="AI53" s="5">
        <f t="shared" si="42"/>
        <v>0.85</v>
      </c>
      <c r="AJ53" s="5">
        <f t="shared" si="42"/>
        <v>0.8</v>
      </c>
      <c r="AL53" s="107">
        <f t="shared" si="17"/>
        <v>1.6999999999999999E-3</v>
      </c>
      <c r="AM53" s="107">
        <f t="shared" si="18"/>
        <v>1.6149999999999999E-3</v>
      </c>
      <c r="AN53" s="107">
        <f t="shared" si="19"/>
        <v>1.5300000000000001E-3</v>
      </c>
      <c r="AO53" s="107">
        <f t="shared" si="20"/>
        <v>1.4449999999999999E-3</v>
      </c>
      <c r="AP53" s="107">
        <f t="shared" si="21"/>
        <v>1.3600000000000001E-3</v>
      </c>
      <c r="AQ53" s="107">
        <f t="shared" si="22"/>
        <v>1E-3</v>
      </c>
      <c r="AR53" s="107">
        <f t="shared" si="23"/>
        <v>9.5E-4</v>
      </c>
      <c r="AS53" s="107">
        <f t="shared" si="24"/>
        <v>8.9999999999999998E-4</v>
      </c>
      <c r="AT53" s="107">
        <f t="shared" si="25"/>
        <v>8.4999999999999995E-4</v>
      </c>
      <c r="AU53" s="107">
        <f t="shared" si="26"/>
        <v>8.0000000000000004E-4</v>
      </c>
    </row>
    <row r="54" spans="1:47" ht="15" customHeight="1">
      <c r="A54" s="58" t="s">
        <v>44</v>
      </c>
      <c r="B54" s="58"/>
      <c r="C54" s="58"/>
      <c r="D54" s="58"/>
      <c r="E54" s="58"/>
      <c r="F54" s="58"/>
      <c r="G54" s="58"/>
      <c r="K54" s="20">
        <f t="shared" si="1"/>
        <v>1.7</v>
      </c>
      <c r="L54" s="20">
        <f t="shared" si="2"/>
        <v>1.6999999999999999E-3</v>
      </c>
      <c r="M54" s="20">
        <f t="shared" si="3"/>
        <v>1.6999999999999999E-3</v>
      </c>
      <c r="N54" s="20">
        <f t="shared" si="4"/>
        <v>1.3718191094975662E-3</v>
      </c>
      <c r="O54" s="20">
        <f t="shared" si="5"/>
        <v>1.2369689435200609E-3</v>
      </c>
      <c r="P54" s="20">
        <f t="shared" si="6"/>
        <v>1.1106045564202118E-3</v>
      </c>
      <c r="Q54" s="20">
        <f t="shared" si="7"/>
        <v>9.598280704667104E-4</v>
      </c>
      <c r="R54" s="20">
        <f t="shared" si="8"/>
        <v>1</v>
      </c>
      <c r="S54" s="20">
        <f t="shared" si="9"/>
        <v>1E-3</v>
      </c>
      <c r="T54" s="20">
        <f t="shared" si="10"/>
        <v>1E-3</v>
      </c>
      <c r="U54" s="20">
        <f t="shared" si="11"/>
        <v>8.0969547256781922E-4</v>
      </c>
      <c r="V54" s="20">
        <f t="shared" si="12"/>
        <v>7.2763633831622598E-4</v>
      </c>
      <c r="W54" s="20">
        <f t="shared" si="13"/>
        <v>6.5912024295471246E-4</v>
      </c>
      <c r="X54" s="20">
        <f t="shared" si="14"/>
        <v>5.7680098233442358E-4</v>
      </c>
      <c r="Z54" s="5">
        <v>43</v>
      </c>
      <c r="AA54" s="5">
        <f t="shared" si="41"/>
        <v>1.7</v>
      </c>
      <c r="AB54" s="5">
        <f t="shared" si="41"/>
        <v>1.615</v>
      </c>
      <c r="AC54" s="5">
        <f t="shared" si="41"/>
        <v>1.53</v>
      </c>
      <c r="AD54" s="5">
        <f t="shared" si="41"/>
        <v>1.4449999999999998</v>
      </c>
      <c r="AE54" s="5">
        <f t="shared" si="41"/>
        <v>1.36</v>
      </c>
      <c r="AF54" s="5">
        <f t="shared" si="42"/>
        <v>1</v>
      </c>
      <c r="AG54" s="5">
        <f t="shared" si="42"/>
        <v>0.95</v>
      </c>
      <c r="AH54" s="5">
        <f t="shared" si="42"/>
        <v>0.9</v>
      </c>
      <c r="AI54" s="5">
        <f t="shared" si="42"/>
        <v>0.85</v>
      </c>
      <c r="AJ54" s="5">
        <f t="shared" si="42"/>
        <v>0.8</v>
      </c>
      <c r="AL54" s="107">
        <f t="shared" si="17"/>
        <v>1.6999999999999999E-3</v>
      </c>
      <c r="AM54" s="107">
        <f t="shared" si="18"/>
        <v>1.6149999999999999E-3</v>
      </c>
      <c r="AN54" s="107">
        <f t="shared" si="19"/>
        <v>1.5300000000000001E-3</v>
      </c>
      <c r="AO54" s="107">
        <f t="shared" si="20"/>
        <v>1.4449999999999999E-3</v>
      </c>
      <c r="AP54" s="107">
        <f t="shared" si="21"/>
        <v>1.3600000000000001E-3</v>
      </c>
      <c r="AQ54" s="107">
        <f t="shared" si="22"/>
        <v>1E-3</v>
      </c>
      <c r="AR54" s="107">
        <f t="shared" si="23"/>
        <v>9.5E-4</v>
      </c>
      <c r="AS54" s="107">
        <f t="shared" si="24"/>
        <v>8.9999999999999998E-4</v>
      </c>
      <c r="AT54" s="107">
        <f t="shared" si="25"/>
        <v>8.4999999999999995E-4</v>
      </c>
      <c r="AU54" s="107">
        <f t="shared" si="26"/>
        <v>8.0000000000000004E-4</v>
      </c>
    </row>
    <row r="55" spans="1:47" ht="15" customHeight="1">
      <c r="A55" s="109" t="s">
        <v>385</v>
      </c>
      <c r="B55" s="58" t="s">
        <v>258</v>
      </c>
      <c r="C55" s="58" t="s">
        <v>259</v>
      </c>
      <c r="D55" s="58" t="s">
        <v>260</v>
      </c>
      <c r="E55" s="58" t="s">
        <v>48</v>
      </c>
      <c r="F55" s="58" t="s">
        <v>261</v>
      </c>
      <c r="G55" s="58"/>
      <c r="K55" s="20">
        <f t="shared" si="1"/>
        <v>1.7</v>
      </c>
      <c r="L55" s="20">
        <f t="shared" si="2"/>
        <v>1.6999999999999999E-3</v>
      </c>
      <c r="M55" s="20">
        <f t="shared" si="3"/>
        <v>1.6999999999999999E-3</v>
      </c>
      <c r="N55" s="20">
        <f t="shared" si="4"/>
        <v>1.3718191094975662E-3</v>
      </c>
      <c r="O55" s="20">
        <f t="shared" si="5"/>
        <v>1.2369689435200609E-3</v>
      </c>
      <c r="P55" s="20">
        <f t="shared" si="6"/>
        <v>1.1106045564202118E-3</v>
      </c>
      <c r="Q55" s="20">
        <f t="shared" si="7"/>
        <v>9.598280704667104E-4</v>
      </c>
      <c r="R55" s="20">
        <f t="shared" si="8"/>
        <v>1</v>
      </c>
      <c r="S55" s="20">
        <f t="shared" si="9"/>
        <v>1E-3</v>
      </c>
      <c r="T55" s="20">
        <f t="shared" si="10"/>
        <v>1E-3</v>
      </c>
      <c r="U55" s="20">
        <f t="shared" si="11"/>
        <v>8.0969547256781922E-4</v>
      </c>
      <c r="V55" s="20">
        <f t="shared" si="12"/>
        <v>7.2763633831622598E-4</v>
      </c>
      <c r="W55" s="20">
        <f t="shared" si="13"/>
        <v>6.5912024295471246E-4</v>
      </c>
      <c r="X55" s="20">
        <f t="shared" si="14"/>
        <v>5.7680098233442358E-4</v>
      </c>
      <c r="Z55" s="5">
        <v>44</v>
      </c>
      <c r="AA55" s="5">
        <f t="shared" si="41"/>
        <v>1.7</v>
      </c>
      <c r="AB55" s="5">
        <f t="shared" si="41"/>
        <v>1.615</v>
      </c>
      <c r="AC55" s="5">
        <f t="shared" si="41"/>
        <v>1.53</v>
      </c>
      <c r="AD55" s="5">
        <f t="shared" si="41"/>
        <v>1.4449999999999998</v>
      </c>
      <c r="AE55" s="5">
        <f t="shared" si="41"/>
        <v>1.36</v>
      </c>
      <c r="AF55" s="5">
        <f t="shared" si="42"/>
        <v>1</v>
      </c>
      <c r="AG55" s="5">
        <f t="shared" si="42"/>
        <v>0.95</v>
      </c>
      <c r="AH55" s="5">
        <f t="shared" si="42"/>
        <v>0.9</v>
      </c>
      <c r="AI55" s="5">
        <f t="shared" si="42"/>
        <v>0.85</v>
      </c>
      <c r="AJ55" s="5">
        <f t="shared" si="42"/>
        <v>0.8</v>
      </c>
      <c r="AL55" s="107">
        <f t="shared" si="17"/>
        <v>1.6999999999999999E-3</v>
      </c>
      <c r="AM55" s="107">
        <f t="shared" si="18"/>
        <v>1.6149999999999999E-3</v>
      </c>
      <c r="AN55" s="107">
        <f t="shared" si="19"/>
        <v>1.5300000000000001E-3</v>
      </c>
      <c r="AO55" s="107">
        <f t="shared" si="20"/>
        <v>1.4449999999999999E-3</v>
      </c>
      <c r="AP55" s="107">
        <f t="shared" si="21"/>
        <v>1.3600000000000001E-3</v>
      </c>
      <c r="AQ55" s="107">
        <f t="shared" si="22"/>
        <v>1E-3</v>
      </c>
      <c r="AR55" s="107">
        <f t="shared" si="23"/>
        <v>9.5E-4</v>
      </c>
      <c r="AS55" s="107">
        <f t="shared" si="24"/>
        <v>8.9999999999999998E-4</v>
      </c>
      <c r="AT55" s="107">
        <f t="shared" si="25"/>
        <v>8.4999999999999995E-4</v>
      </c>
      <c r="AU55" s="107">
        <f t="shared" si="26"/>
        <v>8.0000000000000004E-4</v>
      </c>
    </row>
    <row r="56" spans="1:47" ht="15" customHeight="1">
      <c r="A56" s="58" t="s">
        <v>372</v>
      </c>
      <c r="B56" s="58">
        <v>0</v>
      </c>
      <c r="C56" s="58">
        <v>1</v>
      </c>
      <c r="D56" s="58">
        <v>2</v>
      </c>
      <c r="E56" s="58">
        <v>3</v>
      </c>
      <c r="F56" s="58">
        <v>4</v>
      </c>
      <c r="G56" s="58"/>
      <c r="K56" s="20">
        <f t="shared" si="1"/>
        <v>2.5</v>
      </c>
      <c r="L56" s="20">
        <f t="shared" si="2"/>
        <v>2.5000000000000001E-3</v>
      </c>
      <c r="M56" s="20">
        <f t="shared" si="3"/>
        <v>2.5000000000000001E-3</v>
      </c>
      <c r="N56" s="20">
        <f t="shared" si="4"/>
        <v>2.017381043378774E-3</v>
      </c>
      <c r="O56" s="20">
        <f t="shared" si="5"/>
        <v>1.8190719757647956E-3</v>
      </c>
      <c r="P56" s="20">
        <f t="shared" si="6"/>
        <v>1.6332419947356059E-3</v>
      </c>
      <c r="Q56" s="20">
        <f t="shared" si="7"/>
        <v>1.4115118683333976E-3</v>
      </c>
      <c r="R56" s="20">
        <f t="shared" si="8"/>
        <v>1.6</v>
      </c>
      <c r="S56" s="20">
        <f t="shared" si="9"/>
        <v>1.6000000000000001E-3</v>
      </c>
      <c r="T56" s="20">
        <f t="shared" si="10"/>
        <v>1.6000000000000001E-3</v>
      </c>
      <c r="U56" s="20">
        <f t="shared" si="11"/>
        <v>1.2955127561085106E-3</v>
      </c>
      <c r="V56" s="20">
        <f t="shared" si="12"/>
        <v>1.1642181413059616E-3</v>
      </c>
      <c r="W56" s="20">
        <f t="shared" si="13"/>
        <v>1.05459238872754E-3</v>
      </c>
      <c r="X56" s="20">
        <f t="shared" si="14"/>
        <v>9.2288157173507775E-4</v>
      </c>
      <c r="Z56" s="5">
        <v>45</v>
      </c>
      <c r="AA56" s="5">
        <f t="shared" ref="AA56:AE60" si="43">All_Cause_Mortality_45to49Years_Male*(1+AA$10)</f>
        <v>2.5</v>
      </c>
      <c r="AB56" s="5">
        <f t="shared" si="43"/>
        <v>2.375</v>
      </c>
      <c r="AC56" s="5">
        <f t="shared" si="43"/>
        <v>2.25</v>
      </c>
      <c r="AD56" s="5">
        <f t="shared" si="43"/>
        <v>2.125</v>
      </c>
      <c r="AE56" s="5">
        <f t="shared" si="43"/>
        <v>2</v>
      </c>
      <c r="AF56" s="5">
        <f t="shared" ref="AF56:AJ60" si="44">All_Cause_Mortality_45to49Years_Female*(1+AF$10)</f>
        <v>1.6</v>
      </c>
      <c r="AG56" s="5">
        <f t="shared" si="44"/>
        <v>1.52</v>
      </c>
      <c r="AH56" s="5">
        <f t="shared" si="44"/>
        <v>1.4400000000000002</v>
      </c>
      <c r="AI56" s="5">
        <f t="shared" si="44"/>
        <v>1.36</v>
      </c>
      <c r="AJ56" s="5">
        <f t="shared" si="44"/>
        <v>1.2800000000000002</v>
      </c>
      <c r="AL56" s="107">
        <f t="shared" si="17"/>
        <v>2.5000000000000001E-3</v>
      </c>
      <c r="AM56" s="107">
        <f t="shared" si="18"/>
        <v>2.3749999999999999E-3</v>
      </c>
      <c r="AN56" s="107">
        <f t="shared" si="19"/>
        <v>2.2499999999999998E-3</v>
      </c>
      <c r="AO56" s="107">
        <f t="shared" si="20"/>
        <v>2.1250000000000002E-3</v>
      </c>
      <c r="AP56" s="107">
        <f t="shared" si="21"/>
        <v>2E-3</v>
      </c>
      <c r="AQ56" s="107">
        <f t="shared" si="22"/>
        <v>1.6000000000000001E-3</v>
      </c>
      <c r="AR56" s="107">
        <f t="shared" si="23"/>
        <v>1.5200000000000001E-3</v>
      </c>
      <c r="AS56" s="107">
        <f t="shared" si="24"/>
        <v>1.4400000000000001E-3</v>
      </c>
      <c r="AT56" s="107">
        <f t="shared" si="25"/>
        <v>1.3600000000000001E-3</v>
      </c>
      <c r="AU56" s="107">
        <f t="shared" si="26"/>
        <v>1.2800000000000003E-3</v>
      </c>
    </row>
    <row r="57" spans="1:47" ht="15" customHeight="1">
      <c r="A57" s="58" t="s">
        <v>373</v>
      </c>
      <c r="B57" s="93">
        <f>1+$B$46*B56^0.25</f>
        <v>1</v>
      </c>
      <c r="C57" s="93">
        <f>1+$B$46*C56^0.25</f>
        <v>0.79670391589215339</v>
      </c>
      <c r="D57" s="93">
        <f>1+$B$46*D56^0.25</f>
        <v>0.7582388503267572</v>
      </c>
      <c r="E57" s="93">
        <f>1+$B$46*E56^0.25</f>
        <v>0.73244730677065872</v>
      </c>
      <c r="F57" s="93">
        <f>1+$B$46*F56^0.25</f>
        <v>0.7124959206773418</v>
      </c>
      <c r="G57" s="58"/>
      <c r="K57" s="20">
        <f t="shared" si="1"/>
        <v>2.5</v>
      </c>
      <c r="L57" s="20">
        <f t="shared" si="2"/>
        <v>2.5000000000000001E-3</v>
      </c>
      <c r="M57" s="20">
        <f t="shared" si="3"/>
        <v>2.5000000000000001E-3</v>
      </c>
      <c r="N57" s="20">
        <f t="shared" si="4"/>
        <v>2.017381043378774E-3</v>
      </c>
      <c r="O57" s="20">
        <f t="shared" si="5"/>
        <v>1.8190719757647956E-3</v>
      </c>
      <c r="P57" s="20">
        <f t="shared" si="6"/>
        <v>1.6332419947356059E-3</v>
      </c>
      <c r="Q57" s="20">
        <f t="shared" si="7"/>
        <v>1.4115118683333976E-3</v>
      </c>
      <c r="R57" s="20">
        <f t="shared" si="8"/>
        <v>1.6</v>
      </c>
      <c r="S57" s="20">
        <f t="shared" si="9"/>
        <v>1.6000000000000001E-3</v>
      </c>
      <c r="T57" s="20">
        <f t="shared" si="10"/>
        <v>1.6000000000000001E-3</v>
      </c>
      <c r="U57" s="20">
        <f t="shared" si="11"/>
        <v>1.2955127561085106E-3</v>
      </c>
      <c r="V57" s="20">
        <f t="shared" si="12"/>
        <v>1.1642181413059616E-3</v>
      </c>
      <c r="W57" s="20">
        <f t="shared" si="13"/>
        <v>1.05459238872754E-3</v>
      </c>
      <c r="X57" s="20">
        <f t="shared" si="14"/>
        <v>9.2288157173507775E-4</v>
      </c>
      <c r="Z57" s="5">
        <v>46</v>
      </c>
      <c r="AA57" s="5">
        <f t="shared" si="43"/>
        <v>2.5</v>
      </c>
      <c r="AB57" s="5">
        <f t="shared" si="43"/>
        <v>2.375</v>
      </c>
      <c r="AC57" s="5">
        <f t="shared" si="43"/>
        <v>2.25</v>
      </c>
      <c r="AD57" s="5">
        <f t="shared" si="43"/>
        <v>2.125</v>
      </c>
      <c r="AE57" s="5">
        <f t="shared" si="43"/>
        <v>2</v>
      </c>
      <c r="AF57" s="5">
        <f t="shared" si="44"/>
        <v>1.6</v>
      </c>
      <c r="AG57" s="5">
        <f t="shared" si="44"/>
        <v>1.52</v>
      </c>
      <c r="AH57" s="5">
        <f t="shared" si="44"/>
        <v>1.4400000000000002</v>
      </c>
      <c r="AI57" s="5">
        <f t="shared" si="44"/>
        <v>1.36</v>
      </c>
      <c r="AJ57" s="5">
        <f t="shared" si="44"/>
        <v>1.2800000000000002</v>
      </c>
      <c r="AL57" s="107">
        <f t="shared" si="17"/>
        <v>2.5000000000000001E-3</v>
      </c>
      <c r="AM57" s="107">
        <f t="shared" si="18"/>
        <v>2.3749999999999999E-3</v>
      </c>
      <c r="AN57" s="107">
        <f t="shared" si="19"/>
        <v>2.2499999999999998E-3</v>
      </c>
      <c r="AO57" s="107">
        <f t="shared" si="20"/>
        <v>2.1250000000000002E-3</v>
      </c>
      <c r="AP57" s="107">
        <f t="shared" si="21"/>
        <v>2E-3</v>
      </c>
      <c r="AQ57" s="107">
        <f t="shared" si="22"/>
        <v>1.6000000000000001E-3</v>
      </c>
      <c r="AR57" s="107">
        <f t="shared" si="23"/>
        <v>1.5200000000000001E-3</v>
      </c>
      <c r="AS57" s="107">
        <f t="shared" si="24"/>
        <v>1.4400000000000001E-3</v>
      </c>
      <c r="AT57" s="107">
        <f t="shared" si="25"/>
        <v>1.3600000000000001E-3</v>
      </c>
      <c r="AU57" s="107">
        <f t="shared" si="26"/>
        <v>1.2800000000000003E-3</v>
      </c>
    </row>
    <row r="58" spans="1:47" ht="15" customHeight="1">
      <c r="A58" s="58"/>
      <c r="B58" s="58"/>
      <c r="C58" s="58"/>
      <c r="D58" s="58"/>
      <c r="E58" s="58"/>
      <c r="F58" s="58"/>
      <c r="K58" s="20">
        <f t="shared" si="1"/>
        <v>2.5</v>
      </c>
      <c r="L58" s="20">
        <f t="shared" si="2"/>
        <v>2.5000000000000001E-3</v>
      </c>
      <c r="M58" s="20">
        <f t="shared" si="3"/>
        <v>2.5000000000000001E-3</v>
      </c>
      <c r="N58" s="20">
        <f t="shared" si="4"/>
        <v>2.017381043378774E-3</v>
      </c>
      <c r="O58" s="20">
        <f t="shared" si="5"/>
        <v>1.8190719757647956E-3</v>
      </c>
      <c r="P58" s="20">
        <f t="shared" si="6"/>
        <v>1.6332419947356059E-3</v>
      </c>
      <c r="Q58" s="20">
        <f t="shared" si="7"/>
        <v>1.4115118683333976E-3</v>
      </c>
      <c r="R58" s="20">
        <f t="shared" si="8"/>
        <v>1.6</v>
      </c>
      <c r="S58" s="20">
        <f t="shared" si="9"/>
        <v>1.6000000000000001E-3</v>
      </c>
      <c r="T58" s="20">
        <f t="shared" si="10"/>
        <v>1.6000000000000001E-3</v>
      </c>
      <c r="U58" s="20">
        <f t="shared" si="11"/>
        <v>1.2955127561085106E-3</v>
      </c>
      <c r="V58" s="20">
        <f t="shared" si="12"/>
        <v>1.1642181413059616E-3</v>
      </c>
      <c r="W58" s="20">
        <f t="shared" si="13"/>
        <v>1.05459238872754E-3</v>
      </c>
      <c r="X58" s="20">
        <f t="shared" si="14"/>
        <v>9.2288157173507775E-4</v>
      </c>
      <c r="Z58" s="5">
        <v>47</v>
      </c>
      <c r="AA58" s="5">
        <f t="shared" si="43"/>
        <v>2.5</v>
      </c>
      <c r="AB58" s="5">
        <f t="shared" si="43"/>
        <v>2.375</v>
      </c>
      <c r="AC58" s="5">
        <f t="shared" si="43"/>
        <v>2.25</v>
      </c>
      <c r="AD58" s="5">
        <f t="shared" si="43"/>
        <v>2.125</v>
      </c>
      <c r="AE58" s="5">
        <f t="shared" si="43"/>
        <v>2</v>
      </c>
      <c r="AF58" s="5">
        <f t="shared" si="44"/>
        <v>1.6</v>
      </c>
      <c r="AG58" s="5">
        <f t="shared" si="44"/>
        <v>1.52</v>
      </c>
      <c r="AH58" s="5">
        <f t="shared" si="44"/>
        <v>1.4400000000000002</v>
      </c>
      <c r="AI58" s="5">
        <f t="shared" si="44"/>
        <v>1.36</v>
      </c>
      <c r="AJ58" s="5">
        <f t="shared" si="44"/>
        <v>1.2800000000000002</v>
      </c>
      <c r="AL58" s="107">
        <f t="shared" si="17"/>
        <v>2.5000000000000001E-3</v>
      </c>
      <c r="AM58" s="107">
        <f t="shared" si="18"/>
        <v>2.3749999999999999E-3</v>
      </c>
      <c r="AN58" s="107">
        <f t="shared" si="19"/>
        <v>2.2499999999999998E-3</v>
      </c>
      <c r="AO58" s="107">
        <f t="shared" si="20"/>
        <v>2.1250000000000002E-3</v>
      </c>
      <c r="AP58" s="107">
        <f t="shared" si="21"/>
        <v>2E-3</v>
      </c>
      <c r="AQ58" s="107">
        <f t="shared" si="22"/>
        <v>1.6000000000000001E-3</v>
      </c>
      <c r="AR58" s="107">
        <f t="shared" si="23"/>
        <v>1.5200000000000001E-3</v>
      </c>
      <c r="AS58" s="107">
        <f t="shared" si="24"/>
        <v>1.4400000000000001E-3</v>
      </c>
      <c r="AT58" s="107">
        <f t="shared" si="25"/>
        <v>1.3600000000000001E-3</v>
      </c>
      <c r="AU58" s="107">
        <f t="shared" si="26"/>
        <v>1.2800000000000003E-3</v>
      </c>
    </row>
    <row r="59" spans="1:47" ht="15" customHeight="1">
      <c r="A59" s="108" t="s">
        <v>395</v>
      </c>
      <c r="B59" s="5" t="str">
        <f>B55</f>
        <v>Sedentary</v>
      </c>
      <c r="C59" s="5" t="str">
        <f>C55</f>
        <v>Barely</v>
      </c>
      <c r="D59" s="5" t="str">
        <f>D55</f>
        <v>Somewhat</v>
      </c>
      <c r="E59" s="5" t="str">
        <f>E55</f>
        <v>Active</v>
      </c>
      <c r="F59" s="5" t="str">
        <f>F55</f>
        <v>Highly</v>
      </c>
      <c r="H59" s="108"/>
      <c r="K59" s="20">
        <f t="shared" si="1"/>
        <v>2.5</v>
      </c>
      <c r="L59" s="20">
        <f t="shared" si="2"/>
        <v>2.5000000000000001E-3</v>
      </c>
      <c r="M59" s="20">
        <f t="shared" si="3"/>
        <v>2.5000000000000001E-3</v>
      </c>
      <c r="N59" s="20">
        <f t="shared" si="4"/>
        <v>2.017381043378774E-3</v>
      </c>
      <c r="O59" s="20">
        <f t="shared" si="5"/>
        <v>1.8190719757647956E-3</v>
      </c>
      <c r="P59" s="20">
        <f t="shared" si="6"/>
        <v>1.6332419947356059E-3</v>
      </c>
      <c r="Q59" s="20">
        <f t="shared" si="7"/>
        <v>1.4115118683333976E-3</v>
      </c>
      <c r="R59" s="20">
        <f t="shared" si="8"/>
        <v>1.6</v>
      </c>
      <c r="S59" s="20">
        <f t="shared" si="9"/>
        <v>1.6000000000000001E-3</v>
      </c>
      <c r="T59" s="20">
        <f t="shared" si="10"/>
        <v>1.6000000000000001E-3</v>
      </c>
      <c r="U59" s="20">
        <f t="shared" si="11"/>
        <v>1.2955127561085106E-3</v>
      </c>
      <c r="V59" s="20">
        <f t="shared" si="12"/>
        <v>1.1642181413059616E-3</v>
      </c>
      <c r="W59" s="20">
        <f t="shared" si="13"/>
        <v>1.05459238872754E-3</v>
      </c>
      <c r="X59" s="20">
        <f t="shared" si="14"/>
        <v>9.2288157173507775E-4</v>
      </c>
      <c r="Z59" s="5">
        <v>48</v>
      </c>
      <c r="AA59" s="5">
        <f t="shared" si="43"/>
        <v>2.5</v>
      </c>
      <c r="AB59" s="5">
        <f t="shared" si="43"/>
        <v>2.375</v>
      </c>
      <c r="AC59" s="5">
        <f t="shared" si="43"/>
        <v>2.25</v>
      </c>
      <c r="AD59" s="5">
        <f t="shared" si="43"/>
        <v>2.125</v>
      </c>
      <c r="AE59" s="5">
        <f t="shared" si="43"/>
        <v>2</v>
      </c>
      <c r="AF59" s="5">
        <f t="shared" si="44"/>
        <v>1.6</v>
      </c>
      <c r="AG59" s="5">
        <f t="shared" si="44"/>
        <v>1.52</v>
      </c>
      <c r="AH59" s="5">
        <f t="shared" si="44"/>
        <v>1.4400000000000002</v>
      </c>
      <c r="AI59" s="5">
        <f t="shared" si="44"/>
        <v>1.36</v>
      </c>
      <c r="AJ59" s="5">
        <f t="shared" si="44"/>
        <v>1.2800000000000002</v>
      </c>
      <c r="AL59" s="107">
        <f t="shared" si="17"/>
        <v>2.5000000000000001E-3</v>
      </c>
      <c r="AM59" s="107">
        <f t="shared" si="18"/>
        <v>2.3749999999999999E-3</v>
      </c>
      <c r="AN59" s="107">
        <f t="shared" si="19"/>
        <v>2.2499999999999998E-3</v>
      </c>
      <c r="AO59" s="107">
        <f t="shared" si="20"/>
        <v>2.1250000000000002E-3</v>
      </c>
      <c r="AP59" s="107">
        <f t="shared" si="21"/>
        <v>2E-3</v>
      </c>
      <c r="AQ59" s="107">
        <f t="shared" si="22"/>
        <v>1.6000000000000001E-3</v>
      </c>
      <c r="AR59" s="107">
        <f t="shared" si="23"/>
        <v>1.5200000000000001E-3</v>
      </c>
      <c r="AS59" s="107">
        <f t="shared" si="24"/>
        <v>1.4400000000000001E-3</v>
      </c>
      <c r="AT59" s="107">
        <f t="shared" si="25"/>
        <v>1.3600000000000001E-3</v>
      </c>
      <c r="AU59" s="107">
        <f t="shared" si="26"/>
        <v>1.2800000000000003E-3</v>
      </c>
    </row>
    <row r="60" spans="1:47" ht="15" customHeight="1">
      <c r="A60" s="5" t="str">
        <f>A56</f>
        <v>METh/d</v>
      </c>
      <c r="B60" s="5">
        <f>B56</f>
        <v>0</v>
      </c>
      <c r="C60" s="5">
        <f>(D82/60)/7</f>
        <v>0.91281595238095237</v>
      </c>
      <c r="D60" s="5">
        <f>(D83/60)/7</f>
        <v>3.2664071428571431</v>
      </c>
      <c r="E60" s="5">
        <f>(D84/60)/7</f>
        <v>8.5385214285714284</v>
      </c>
      <c r="F60" s="5">
        <f>(D85/60)/7</f>
        <v>24.988738095238094</v>
      </c>
      <c r="K60" s="20">
        <f t="shared" si="1"/>
        <v>2.5</v>
      </c>
      <c r="L60" s="20">
        <f t="shared" si="2"/>
        <v>2.5000000000000001E-3</v>
      </c>
      <c r="M60" s="20">
        <f t="shared" si="3"/>
        <v>2.5000000000000001E-3</v>
      </c>
      <c r="N60" s="20">
        <f t="shared" si="4"/>
        <v>2.017381043378774E-3</v>
      </c>
      <c r="O60" s="20">
        <f t="shared" si="5"/>
        <v>1.8190719757647956E-3</v>
      </c>
      <c r="P60" s="20">
        <f t="shared" si="6"/>
        <v>1.6332419947356059E-3</v>
      </c>
      <c r="Q60" s="20">
        <f t="shared" si="7"/>
        <v>1.4115118683333976E-3</v>
      </c>
      <c r="R60" s="20">
        <f t="shared" si="8"/>
        <v>1.6</v>
      </c>
      <c r="S60" s="20">
        <f t="shared" si="9"/>
        <v>1.6000000000000001E-3</v>
      </c>
      <c r="T60" s="20">
        <f t="shared" si="10"/>
        <v>1.6000000000000001E-3</v>
      </c>
      <c r="U60" s="20">
        <f t="shared" si="11"/>
        <v>1.2955127561085106E-3</v>
      </c>
      <c r="V60" s="20">
        <f t="shared" si="12"/>
        <v>1.1642181413059616E-3</v>
      </c>
      <c r="W60" s="20">
        <f t="shared" si="13"/>
        <v>1.05459238872754E-3</v>
      </c>
      <c r="X60" s="20">
        <f t="shared" si="14"/>
        <v>9.2288157173507775E-4</v>
      </c>
      <c r="Z60" s="5">
        <v>49</v>
      </c>
      <c r="AA60" s="5">
        <f t="shared" si="43"/>
        <v>2.5</v>
      </c>
      <c r="AB60" s="5">
        <f t="shared" si="43"/>
        <v>2.375</v>
      </c>
      <c r="AC60" s="5">
        <f t="shared" si="43"/>
        <v>2.25</v>
      </c>
      <c r="AD60" s="5">
        <f t="shared" si="43"/>
        <v>2.125</v>
      </c>
      <c r="AE60" s="5">
        <f t="shared" si="43"/>
        <v>2</v>
      </c>
      <c r="AF60" s="5">
        <f t="shared" si="44"/>
        <v>1.6</v>
      </c>
      <c r="AG60" s="5">
        <f t="shared" si="44"/>
        <v>1.52</v>
      </c>
      <c r="AH60" s="5">
        <f t="shared" si="44"/>
        <v>1.4400000000000002</v>
      </c>
      <c r="AI60" s="5">
        <f t="shared" si="44"/>
        <v>1.36</v>
      </c>
      <c r="AJ60" s="5">
        <f t="shared" si="44"/>
        <v>1.2800000000000002</v>
      </c>
      <c r="AL60" s="107">
        <f t="shared" si="17"/>
        <v>2.5000000000000001E-3</v>
      </c>
      <c r="AM60" s="107">
        <f t="shared" si="18"/>
        <v>2.3749999999999999E-3</v>
      </c>
      <c r="AN60" s="107">
        <f t="shared" si="19"/>
        <v>2.2499999999999998E-3</v>
      </c>
      <c r="AO60" s="107">
        <f t="shared" si="20"/>
        <v>2.1250000000000002E-3</v>
      </c>
      <c r="AP60" s="107">
        <f t="shared" si="21"/>
        <v>2E-3</v>
      </c>
      <c r="AQ60" s="107">
        <f t="shared" si="22"/>
        <v>1.6000000000000001E-3</v>
      </c>
      <c r="AR60" s="107">
        <f t="shared" si="23"/>
        <v>1.5200000000000001E-3</v>
      </c>
      <c r="AS60" s="107">
        <f t="shared" si="24"/>
        <v>1.4400000000000001E-3</v>
      </c>
      <c r="AT60" s="107">
        <f t="shared" si="25"/>
        <v>1.3600000000000001E-3</v>
      </c>
      <c r="AU60" s="107">
        <f t="shared" si="26"/>
        <v>1.2800000000000003E-3</v>
      </c>
    </row>
    <row r="61" spans="1:47" ht="15" customHeight="1">
      <c r="A61" s="5" t="s">
        <v>373</v>
      </c>
      <c r="B61" s="93">
        <f>1+$B$46*B60^0.25</f>
        <v>1</v>
      </c>
      <c r="C61" s="93">
        <f>1+$B$46*C60^0.25</f>
        <v>0.801287668657097</v>
      </c>
      <c r="D61" s="93">
        <f>1+$B$46*D60^0.25</f>
        <v>0.72669561956218376</v>
      </c>
      <c r="E61" s="93">
        <f>1+$B$46*E60^0.25</f>
        <v>0.65248409862829715</v>
      </c>
      <c r="F61" s="93">
        <f>1+$B$46*F60^0.25</f>
        <v>0.5454673398276626</v>
      </c>
      <c r="K61" s="20">
        <f t="shared" si="1"/>
        <v>3.7</v>
      </c>
      <c r="L61" s="20">
        <f t="shared" si="2"/>
        <v>3.7000000000000002E-3</v>
      </c>
      <c r="M61" s="20">
        <f t="shared" si="3"/>
        <v>3.7000000000000002E-3</v>
      </c>
      <c r="N61" s="20">
        <f t="shared" si="4"/>
        <v>2.9857239442005854E-3</v>
      </c>
      <c r="O61" s="20">
        <f t="shared" si="5"/>
        <v>2.6922265241318974E-3</v>
      </c>
      <c r="P61" s="20">
        <f t="shared" si="6"/>
        <v>2.4171981522086968E-3</v>
      </c>
      <c r="Q61" s="20">
        <f t="shared" si="7"/>
        <v>2.0890375651334285E-3</v>
      </c>
      <c r="R61" s="20">
        <f t="shared" si="8"/>
        <v>2.5</v>
      </c>
      <c r="S61" s="20">
        <f t="shared" si="9"/>
        <v>2.5000000000000001E-3</v>
      </c>
      <c r="T61" s="20">
        <f t="shared" si="10"/>
        <v>2.5000000000000001E-3</v>
      </c>
      <c r="U61" s="20">
        <f t="shared" si="11"/>
        <v>2.0242386814195478E-3</v>
      </c>
      <c r="V61" s="20">
        <f t="shared" si="12"/>
        <v>1.819090845790565E-3</v>
      </c>
      <c r="W61" s="20">
        <f t="shared" si="13"/>
        <v>1.6478006073867813E-3</v>
      </c>
      <c r="X61" s="20">
        <f t="shared" si="14"/>
        <v>1.442002455836059E-3</v>
      </c>
      <c r="Z61" s="5">
        <v>50</v>
      </c>
      <c r="AA61" s="5">
        <f t="shared" ref="AA61:AE65" si="45">All_Cause_Mortality_50to54Years_Male*(1+AA$10)</f>
        <v>3.7</v>
      </c>
      <c r="AB61" s="5">
        <f t="shared" si="45"/>
        <v>3.5150000000000001</v>
      </c>
      <c r="AC61" s="5">
        <f t="shared" si="45"/>
        <v>3.33</v>
      </c>
      <c r="AD61" s="5">
        <f t="shared" si="45"/>
        <v>3.145</v>
      </c>
      <c r="AE61" s="5">
        <f t="shared" si="45"/>
        <v>2.9600000000000004</v>
      </c>
      <c r="AF61" s="5">
        <f t="shared" ref="AF61:AJ65" si="46">All_Cause_Mortality_50to54Years_Female*(1+AF$10)</f>
        <v>2.5</v>
      </c>
      <c r="AG61" s="5">
        <f t="shared" si="46"/>
        <v>2.375</v>
      </c>
      <c r="AH61" s="5">
        <f t="shared" si="46"/>
        <v>2.25</v>
      </c>
      <c r="AI61" s="5">
        <f t="shared" si="46"/>
        <v>2.125</v>
      </c>
      <c r="AJ61" s="5">
        <f t="shared" si="46"/>
        <v>2</v>
      </c>
      <c r="AL61" s="107">
        <f t="shared" si="17"/>
        <v>3.7000000000000002E-3</v>
      </c>
      <c r="AM61" s="107">
        <f t="shared" si="18"/>
        <v>3.5150000000000003E-3</v>
      </c>
      <c r="AN61" s="107">
        <f t="shared" si="19"/>
        <v>3.3300000000000001E-3</v>
      </c>
      <c r="AO61" s="107">
        <f t="shared" si="20"/>
        <v>3.1450000000000002E-3</v>
      </c>
      <c r="AP61" s="107">
        <f t="shared" si="21"/>
        <v>2.9600000000000004E-3</v>
      </c>
      <c r="AQ61" s="107">
        <f t="shared" si="22"/>
        <v>2.5000000000000001E-3</v>
      </c>
      <c r="AR61" s="107">
        <f t="shared" si="23"/>
        <v>2.3749999999999999E-3</v>
      </c>
      <c r="AS61" s="107">
        <f t="shared" si="24"/>
        <v>2.2499999999999998E-3</v>
      </c>
      <c r="AT61" s="107">
        <f t="shared" si="25"/>
        <v>2.1250000000000002E-3</v>
      </c>
      <c r="AU61" s="107">
        <f t="shared" si="26"/>
        <v>2E-3</v>
      </c>
    </row>
    <row r="62" spans="1:47" ht="15" customHeight="1">
      <c r="K62" s="20">
        <f t="shared" si="1"/>
        <v>3.7</v>
      </c>
      <c r="L62" s="20">
        <f t="shared" si="2"/>
        <v>3.7000000000000002E-3</v>
      </c>
      <c r="M62" s="20">
        <f t="shared" si="3"/>
        <v>3.7000000000000002E-3</v>
      </c>
      <c r="N62" s="20">
        <f t="shared" si="4"/>
        <v>2.9857239442005854E-3</v>
      </c>
      <c r="O62" s="20">
        <f t="shared" si="5"/>
        <v>2.6922265241318974E-3</v>
      </c>
      <c r="P62" s="20">
        <f t="shared" si="6"/>
        <v>2.4171981522086968E-3</v>
      </c>
      <c r="Q62" s="20">
        <f t="shared" si="7"/>
        <v>2.0890375651334285E-3</v>
      </c>
      <c r="R62" s="20">
        <f t="shared" si="8"/>
        <v>2.5</v>
      </c>
      <c r="S62" s="20">
        <f t="shared" si="9"/>
        <v>2.5000000000000001E-3</v>
      </c>
      <c r="T62" s="20">
        <f t="shared" si="10"/>
        <v>2.5000000000000001E-3</v>
      </c>
      <c r="U62" s="20">
        <f t="shared" si="11"/>
        <v>2.0242386814195478E-3</v>
      </c>
      <c r="V62" s="20">
        <f t="shared" si="12"/>
        <v>1.819090845790565E-3</v>
      </c>
      <c r="W62" s="20">
        <f t="shared" si="13"/>
        <v>1.6478006073867813E-3</v>
      </c>
      <c r="X62" s="20">
        <f t="shared" si="14"/>
        <v>1.442002455836059E-3</v>
      </c>
      <c r="Z62" s="5">
        <v>51</v>
      </c>
      <c r="AA62" s="5">
        <f t="shared" si="45"/>
        <v>3.7</v>
      </c>
      <c r="AB62" s="5">
        <f t="shared" si="45"/>
        <v>3.5150000000000001</v>
      </c>
      <c r="AC62" s="5">
        <f t="shared" si="45"/>
        <v>3.33</v>
      </c>
      <c r="AD62" s="5">
        <f t="shared" si="45"/>
        <v>3.145</v>
      </c>
      <c r="AE62" s="5">
        <f t="shared" si="45"/>
        <v>2.9600000000000004</v>
      </c>
      <c r="AF62" s="5">
        <f t="shared" si="46"/>
        <v>2.5</v>
      </c>
      <c r="AG62" s="5">
        <f t="shared" si="46"/>
        <v>2.375</v>
      </c>
      <c r="AH62" s="5">
        <f t="shared" si="46"/>
        <v>2.25</v>
      </c>
      <c r="AI62" s="5">
        <f t="shared" si="46"/>
        <v>2.125</v>
      </c>
      <c r="AJ62" s="5">
        <f t="shared" si="46"/>
        <v>2</v>
      </c>
      <c r="AL62" s="107">
        <f t="shared" si="17"/>
        <v>3.7000000000000002E-3</v>
      </c>
      <c r="AM62" s="107">
        <f t="shared" si="18"/>
        <v>3.5150000000000003E-3</v>
      </c>
      <c r="AN62" s="107">
        <f t="shared" si="19"/>
        <v>3.3300000000000001E-3</v>
      </c>
      <c r="AO62" s="107">
        <f t="shared" si="20"/>
        <v>3.1450000000000002E-3</v>
      </c>
      <c r="AP62" s="107">
        <f t="shared" si="21"/>
        <v>2.9600000000000004E-3</v>
      </c>
      <c r="AQ62" s="107">
        <f t="shared" si="22"/>
        <v>2.5000000000000001E-3</v>
      </c>
      <c r="AR62" s="107">
        <f t="shared" si="23"/>
        <v>2.3749999999999999E-3</v>
      </c>
      <c r="AS62" s="107">
        <f t="shared" si="24"/>
        <v>2.2499999999999998E-3</v>
      </c>
      <c r="AT62" s="107">
        <f t="shared" si="25"/>
        <v>2.1250000000000002E-3</v>
      </c>
      <c r="AU62" s="107">
        <f t="shared" si="26"/>
        <v>2E-3</v>
      </c>
    </row>
    <row r="63" spans="1:47" ht="15" customHeight="1">
      <c r="A63" s="108" t="s">
        <v>396</v>
      </c>
      <c r="B63" s="5" t="str">
        <f>B59</f>
        <v>Sedentary</v>
      </c>
      <c r="C63" s="5" t="str">
        <f>C59</f>
        <v>Barely</v>
      </c>
      <c r="D63" s="5" t="str">
        <f>D59</f>
        <v>Somewhat</v>
      </c>
      <c r="E63" s="5" t="str">
        <f>E59</f>
        <v>Active</v>
      </c>
      <c r="F63" s="5" t="str">
        <f>F59</f>
        <v>Highly</v>
      </c>
      <c r="K63" s="20">
        <f t="shared" si="1"/>
        <v>3.7</v>
      </c>
      <c r="L63" s="20">
        <f t="shared" si="2"/>
        <v>3.7000000000000002E-3</v>
      </c>
      <c r="M63" s="20">
        <f t="shared" si="3"/>
        <v>3.7000000000000002E-3</v>
      </c>
      <c r="N63" s="20">
        <f t="shared" si="4"/>
        <v>2.9857239442005854E-3</v>
      </c>
      <c r="O63" s="20">
        <f t="shared" si="5"/>
        <v>2.6922265241318974E-3</v>
      </c>
      <c r="P63" s="20">
        <f t="shared" si="6"/>
        <v>2.4171981522086968E-3</v>
      </c>
      <c r="Q63" s="20">
        <f t="shared" si="7"/>
        <v>2.0890375651334285E-3</v>
      </c>
      <c r="R63" s="20">
        <f t="shared" si="8"/>
        <v>2.5</v>
      </c>
      <c r="S63" s="20">
        <f t="shared" si="9"/>
        <v>2.5000000000000001E-3</v>
      </c>
      <c r="T63" s="20">
        <f t="shared" si="10"/>
        <v>2.5000000000000001E-3</v>
      </c>
      <c r="U63" s="20">
        <f t="shared" si="11"/>
        <v>2.0242386814195478E-3</v>
      </c>
      <c r="V63" s="20">
        <f t="shared" si="12"/>
        <v>1.819090845790565E-3</v>
      </c>
      <c r="W63" s="20">
        <f t="shared" si="13"/>
        <v>1.6478006073867813E-3</v>
      </c>
      <c r="X63" s="20">
        <f t="shared" si="14"/>
        <v>1.442002455836059E-3</v>
      </c>
      <c r="Z63" s="5">
        <v>52</v>
      </c>
      <c r="AA63" s="5">
        <f t="shared" si="45"/>
        <v>3.7</v>
      </c>
      <c r="AB63" s="5">
        <f t="shared" si="45"/>
        <v>3.5150000000000001</v>
      </c>
      <c r="AC63" s="5">
        <f t="shared" si="45"/>
        <v>3.33</v>
      </c>
      <c r="AD63" s="5">
        <f t="shared" si="45"/>
        <v>3.145</v>
      </c>
      <c r="AE63" s="5">
        <f t="shared" si="45"/>
        <v>2.9600000000000004</v>
      </c>
      <c r="AF63" s="5">
        <f t="shared" si="46"/>
        <v>2.5</v>
      </c>
      <c r="AG63" s="5">
        <f t="shared" si="46"/>
        <v>2.375</v>
      </c>
      <c r="AH63" s="5">
        <f t="shared" si="46"/>
        <v>2.25</v>
      </c>
      <c r="AI63" s="5">
        <f t="shared" si="46"/>
        <v>2.125</v>
      </c>
      <c r="AJ63" s="5">
        <f t="shared" si="46"/>
        <v>2</v>
      </c>
      <c r="AL63" s="107">
        <f t="shared" si="17"/>
        <v>3.7000000000000002E-3</v>
      </c>
      <c r="AM63" s="107">
        <f t="shared" si="18"/>
        <v>3.5150000000000003E-3</v>
      </c>
      <c r="AN63" s="107">
        <f t="shared" si="19"/>
        <v>3.3300000000000001E-3</v>
      </c>
      <c r="AO63" s="107">
        <f t="shared" si="20"/>
        <v>3.1450000000000002E-3</v>
      </c>
      <c r="AP63" s="107">
        <f t="shared" si="21"/>
        <v>2.9600000000000004E-3</v>
      </c>
      <c r="AQ63" s="107">
        <f t="shared" si="22"/>
        <v>2.5000000000000001E-3</v>
      </c>
      <c r="AR63" s="107">
        <f t="shared" si="23"/>
        <v>2.3749999999999999E-3</v>
      </c>
      <c r="AS63" s="107">
        <f t="shared" si="24"/>
        <v>2.2499999999999998E-3</v>
      </c>
      <c r="AT63" s="107">
        <f t="shared" si="25"/>
        <v>2.1250000000000002E-3</v>
      </c>
      <c r="AU63" s="107">
        <f t="shared" si="26"/>
        <v>2E-3</v>
      </c>
    </row>
    <row r="64" spans="1:47" ht="15" customHeight="1">
      <c r="A64" s="5" t="s">
        <v>372</v>
      </c>
      <c r="B64" s="5">
        <v>0</v>
      </c>
      <c r="C64" s="5">
        <f>(D102/60)/7</f>
        <v>0.81309523809523809</v>
      </c>
      <c r="D64" s="5">
        <f>(D103/60)/7</f>
        <v>3.2220238095238094</v>
      </c>
      <c r="E64" s="5">
        <f>(D104/60)/7</f>
        <v>8.4589285714285705</v>
      </c>
      <c r="F64" s="5">
        <f>(D105/60)/7</f>
        <v>21.038690476190478</v>
      </c>
      <c r="K64" s="20">
        <f t="shared" si="1"/>
        <v>3.7</v>
      </c>
      <c r="L64" s="20">
        <f t="shared" si="2"/>
        <v>3.7000000000000002E-3</v>
      </c>
      <c r="M64" s="20">
        <f t="shared" si="3"/>
        <v>3.7000000000000002E-3</v>
      </c>
      <c r="N64" s="20">
        <f t="shared" si="4"/>
        <v>2.9857239442005854E-3</v>
      </c>
      <c r="O64" s="20">
        <f t="shared" si="5"/>
        <v>2.6922265241318974E-3</v>
      </c>
      <c r="P64" s="20">
        <f t="shared" si="6"/>
        <v>2.4171981522086968E-3</v>
      </c>
      <c r="Q64" s="20">
        <f t="shared" si="7"/>
        <v>2.0890375651334285E-3</v>
      </c>
      <c r="R64" s="20">
        <f t="shared" si="8"/>
        <v>2.5</v>
      </c>
      <c r="S64" s="20">
        <f t="shared" si="9"/>
        <v>2.5000000000000001E-3</v>
      </c>
      <c r="T64" s="20">
        <f t="shared" si="10"/>
        <v>2.5000000000000001E-3</v>
      </c>
      <c r="U64" s="20">
        <f t="shared" si="11"/>
        <v>2.0242386814195478E-3</v>
      </c>
      <c r="V64" s="20">
        <f t="shared" si="12"/>
        <v>1.819090845790565E-3</v>
      </c>
      <c r="W64" s="20">
        <f t="shared" si="13"/>
        <v>1.6478006073867813E-3</v>
      </c>
      <c r="X64" s="20">
        <f t="shared" si="14"/>
        <v>1.442002455836059E-3</v>
      </c>
      <c r="Z64" s="5">
        <v>53</v>
      </c>
      <c r="AA64" s="5">
        <f t="shared" si="45"/>
        <v>3.7</v>
      </c>
      <c r="AB64" s="5">
        <f t="shared" si="45"/>
        <v>3.5150000000000001</v>
      </c>
      <c r="AC64" s="5">
        <f t="shared" si="45"/>
        <v>3.33</v>
      </c>
      <c r="AD64" s="5">
        <f t="shared" si="45"/>
        <v>3.145</v>
      </c>
      <c r="AE64" s="5">
        <f t="shared" si="45"/>
        <v>2.9600000000000004</v>
      </c>
      <c r="AF64" s="5">
        <f t="shared" si="46"/>
        <v>2.5</v>
      </c>
      <c r="AG64" s="5">
        <f t="shared" si="46"/>
        <v>2.375</v>
      </c>
      <c r="AH64" s="5">
        <f t="shared" si="46"/>
        <v>2.25</v>
      </c>
      <c r="AI64" s="5">
        <f t="shared" si="46"/>
        <v>2.125</v>
      </c>
      <c r="AJ64" s="5">
        <f t="shared" si="46"/>
        <v>2</v>
      </c>
      <c r="AL64" s="107">
        <f t="shared" si="17"/>
        <v>3.7000000000000002E-3</v>
      </c>
      <c r="AM64" s="107">
        <f t="shared" si="18"/>
        <v>3.5150000000000003E-3</v>
      </c>
      <c r="AN64" s="107">
        <f t="shared" si="19"/>
        <v>3.3300000000000001E-3</v>
      </c>
      <c r="AO64" s="107">
        <f t="shared" si="20"/>
        <v>3.1450000000000002E-3</v>
      </c>
      <c r="AP64" s="107">
        <f t="shared" si="21"/>
        <v>2.9600000000000004E-3</v>
      </c>
      <c r="AQ64" s="107">
        <f t="shared" si="22"/>
        <v>2.5000000000000001E-3</v>
      </c>
      <c r="AR64" s="107">
        <f t="shared" si="23"/>
        <v>2.3749999999999999E-3</v>
      </c>
      <c r="AS64" s="107">
        <f t="shared" si="24"/>
        <v>2.2499999999999998E-3</v>
      </c>
      <c r="AT64" s="107">
        <f t="shared" si="25"/>
        <v>2.1250000000000002E-3</v>
      </c>
      <c r="AU64" s="107">
        <f t="shared" si="26"/>
        <v>2E-3</v>
      </c>
    </row>
    <row r="65" spans="1:47" ht="15" customHeight="1">
      <c r="A65" s="5" t="s">
        <v>373</v>
      </c>
      <c r="B65" s="93">
        <f>1+$B$46*B64^0.25</f>
        <v>1</v>
      </c>
      <c r="C65" s="93">
        <f>1+$B$46*C64^0.25</f>
        <v>0.80695241735150958</v>
      </c>
      <c r="D65" s="93">
        <f>1+$B$46*D64^0.25</f>
        <v>0.7276287903059182</v>
      </c>
      <c r="E65" s="93">
        <f>1+$B$46*E64^0.25</f>
        <v>0.65329679789424233</v>
      </c>
      <c r="F65" s="93">
        <f>1+$B$46*F64^0.25</f>
        <v>0.56460474733335908</v>
      </c>
      <c r="K65" s="20">
        <f t="shared" si="1"/>
        <v>3.7</v>
      </c>
      <c r="L65" s="20">
        <f t="shared" si="2"/>
        <v>3.7000000000000002E-3</v>
      </c>
      <c r="M65" s="20">
        <f t="shared" si="3"/>
        <v>3.7000000000000002E-3</v>
      </c>
      <c r="N65" s="20">
        <f t="shared" si="4"/>
        <v>2.9857239442005854E-3</v>
      </c>
      <c r="O65" s="20">
        <f t="shared" si="5"/>
        <v>2.6922265241318974E-3</v>
      </c>
      <c r="P65" s="20">
        <f t="shared" si="6"/>
        <v>2.4171981522086968E-3</v>
      </c>
      <c r="Q65" s="20">
        <f t="shared" si="7"/>
        <v>2.0890375651334285E-3</v>
      </c>
      <c r="R65" s="20">
        <f t="shared" si="8"/>
        <v>2.5</v>
      </c>
      <c r="S65" s="20">
        <f t="shared" si="9"/>
        <v>2.5000000000000001E-3</v>
      </c>
      <c r="T65" s="20">
        <f t="shared" si="10"/>
        <v>2.5000000000000001E-3</v>
      </c>
      <c r="U65" s="20">
        <f t="shared" si="11"/>
        <v>2.0242386814195478E-3</v>
      </c>
      <c r="V65" s="20">
        <f t="shared" si="12"/>
        <v>1.819090845790565E-3</v>
      </c>
      <c r="W65" s="20">
        <f t="shared" si="13"/>
        <v>1.6478006073867813E-3</v>
      </c>
      <c r="X65" s="20">
        <f t="shared" si="14"/>
        <v>1.442002455836059E-3</v>
      </c>
      <c r="Z65" s="5">
        <v>54</v>
      </c>
      <c r="AA65" s="5">
        <f t="shared" si="45"/>
        <v>3.7</v>
      </c>
      <c r="AB65" s="5">
        <f t="shared" si="45"/>
        <v>3.5150000000000001</v>
      </c>
      <c r="AC65" s="5">
        <f t="shared" si="45"/>
        <v>3.33</v>
      </c>
      <c r="AD65" s="5">
        <f t="shared" si="45"/>
        <v>3.145</v>
      </c>
      <c r="AE65" s="5">
        <f t="shared" si="45"/>
        <v>2.9600000000000004</v>
      </c>
      <c r="AF65" s="5">
        <f t="shared" si="46"/>
        <v>2.5</v>
      </c>
      <c r="AG65" s="5">
        <f t="shared" si="46"/>
        <v>2.375</v>
      </c>
      <c r="AH65" s="5">
        <f t="shared" si="46"/>
        <v>2.25</v>
      </c>
      <c r="AI65" s="5">
        <f t="shared" si="46"/>
        <v>2.125</v>
      </c>
      <c r="AJ65" s="5">
        <f t="shared" si="46"/>
        <v>2</v>
      </c>
      <c r="AL65" s="107">
        <f t="shared" si="17"/>
        <v>3.7000000000000002E-3</v>
      </c>
      <c r="AM65" s="107">
        <f t="shared" si="18"/>
        <v>3.5150000000000003E-3</v>
      </c>
      <c r="AN65" s="107">
        <f t="shared" si="19"/>
        <v>3.3300000000000001E-3</v>
      </c>
      <c r="AO65" s="107">
        <f t="shared" si="20"/>
        <v>3.1450000000000002E-3</v>
      </c>
      <c r="AP65" s="107">
        <f t="shared" si="21"/>
        <v>2.9600000000000004E-3</v>
      </c>
      <c r="AQ65" s="107">
        <f t="shared" si="22"/>
        <v>2.5000000000000001E-3</v>
      </c>
      <c r="AR65" s="107">
        <f t="shared" si="23"/>
        <v>2.3749999999999999E-3</v>
      </c>
      <c r="AS65" s="107">
        <f t="shared" si="24"/>
        <v>2.2499999999999998E-3</v>
      </c>
      <c r="AT65" s="107">
        <f t="shared" si="25"/>
        <v>2.1250000000000002E-3</v>
      </c>
      <c r="AU65" s="107">
        <f t="shared" si="26"/>
        <v>2E-3</v>
      </c>
    </row>
    <row r="66" spans="1:47" ht="15" customHeight="1">
      <c r="B66" s="93"/>
      <c r="C66" s="93"/>
      <c r="D66" s="93"/>
      <c r="E66" s="93"/>
      <c r="F66" s="93"/>
      <c r="K66" s="20">
        <f t="shared" si="1"/>
        <v>5.9</v>
      </c>
      <c r="L66" s="20">
        <f t="shared" si="2"/>
        <v>5.9000000000000007E-3</v>
      </c>
      <c r="M66" s="20">
        <f t="shared" si="3"/>
        <v>5.9000000000000007E-3</v>
      </c>
      <c r="N66" s="20">
        <f t="shared" si="4"/>
        <v>4.7610192623739073E-3</v>
      </c>
      <c r="O66" s="20">
        <f t="shared" si="5"/>
        <v>4.2930098628049182E-3</v>
      </c>
      <c r="P66" s="20">
        <f t="shared" si="6"/>
        <v>3.8544511075760302E-3</v>
      </c>
      <c r="Q66" s="20">
        <f t="shared" si="7"/>
        <v>3.3311680092668189E-3</v>
      </c>
      <c r="R66" s="20">
        <f t="shared" si="8"/>
        <v>4</v>
      </c>
      <c r="S66" s="20">
        <f t="shared" si="9"/>
        <v>4.0000000000000001E-3</v>
      </c>
      <c r="T66" s="20">
        <f t="shared" si="10"/>
        <v>4.0000000000000001E-3</v>
      </c>
      <c r="U66" s="20">
        <f t="shared" si="11"/>
        <v>3.2387818902712769E-3</v>
      </c>
      <c r="V66" s="20">
        <f t="shared" si="12"/>
        <v>2.9105453532649039E-3</v>
      </c>
      <c r="W66" s="20">
        <f t="shared" si="13"/>
        <v>2.6364809718188499E-3</v>
      </c>
      <c r="X66" s="20">
        <f t="shared" si="14"/>
        <v>2.3072039293376943E-3</v>
      </c>
      <c r="Z66" s="5">
        <v>55</v>
      </c>
      <c r="AA66" s="5">
        <f t="shared" ref="AA66:AE67" si="47">All_Cause_Mortality_55to59Years_Male*(1+AA$10)</f>
        <v>5.9</v>
      </c>
      <c r="AB66" s="5">
        <f t="shared" si="47"/>
        <v>5.6050000000000004</v>
      </c>
      <c r="AC66" s="5">
        <f t="shared" si="47"/>
        <v>5.3100000000000005</v>
      </c>
      <c r="AD66" s="5">
        <f t="shared" si="47"/>
        <v>5.0150000000000006</v>
      </c>
      <c r="AE66" s="5">
        <f t="shared" si="47"/>
        <v>4.7200000000000006</v>
      </c>
      <c r="AF66" s="5">
        <f t="shared" ref="AF66:AJ67" si="48">All_Cause_Mortality_55to59Years_Female*(1+AF$10)</f>
        <v>4</v>
      </c>
      <c r="AG66" s="5">
        <f t="shared" si="48"/>
        <v>3.8</v>
      </c>
      <c r="AH66" s="5">
        <f t="shared" si="48"/>
        <v>3.6</v>
      </c>
      <c r="AI66" s="5">
        <f t="shared" si="48"/>
        <v>3.4</v>
      </c>
      <c r="AJ66" s="5">
        <f t="shared" si="48"/>
        <v>3.2</v>
      </c>
      <c r="AL66" s="107">
        <f t="shared" si="17"/>
        <v>5.9000000000000007E-3</v>
      </c>
      <c r="AM66" s="107">
        <f t="shared" si="18"/>
        <v>5.6050000000000006E-3</v>
      </c>
      <c r="AN66" s="107">
        <f t="shared" si="19"/>
        <v>5.3100000000000005E-3</v>
      </c>
      <c r="AO66" s="107">
        <f t="shared" si="20"/>
        <v>5.0150000000000004E-3</v>
      </c>
      <c r="AP66" s="107">
        <f t="shared" si="21"/>
        <v>4.7200000000000002E-3</v>
      </c>
      <c r="AQ66" s="107">
        <f t="shared" si="22"/>
        <v>4.0000000000000001E-3</v>
      </c>
      <c r="AR66" s="107">
        <f t="shared" si="23"/>
        <v>3.8E-3</v>
      </c>
      <c r="AS66" s="107">
        <f t="shared" si="24"/>
        <v>3.5999999999999999E-3</v>
      </c>
      <c r="AT66" s="107">
        <f t="shared" si="25"/>
        <v>3.3999999999999998E-3</v>
      </c>
      <c r="AU66" s="107">
        <f t="shared" si="26"/>
        <v>3.2000000000000002E-3</v>
      </c>
    </row>
    <row r="67" spans="1:47" ht="15">
      <c r="A67" s="5" t="s">
        <v>59</v>
      </c>
      <c r="B67" s="93"/>
      <c r="C67" s="93"/>
      <c r="D67" s="93"/>
      <c r="E67" s="93"/>
      <c r="F67" s="93"/>
      <c r="G67" s="108"/>
      <c r="K67" s="20">
        <f t="shared" si="1"/>
        <v>5.9</v>
      </c>
      <c r="L67" s="20">
        <f t="shared" si="2"/>
        <v>5.9000000000000007E-3</v>
      </c>
      <c r="M67" s="20">
        <f t="shared" si="3"/>
        <v>5.9000000000000007E-3</v>
      </c>
      <c r="N67" s="20">
        <f t="shared" si="4"/>
        <v>4.7610192623739073E-3</v>
      </c>
      <c r="O67" s="20">
        <f t="shared" si="5"/>
        <v>4.2930098628049182E-3</v>
      </c>
      <c r="P67" s="20">
        <f t="shared" si="6"/>
        <v>3.8544511075760302E-3</v>
      </c>
      <c r="Q67" s="20">
        <f t="shared" si="7"/>
        <v>3.3311680092668189E-3</v>
      </c>
      <c r="R67" s="20">
        <f t="shared" si="8"/>
        <v>4</v>
      </c>
      <c r="S67" s="20">
        <f t="shared" si="9"/>
        <v>4.0000000000000001E-3</v>
      </c>
      <c r="T67" s="20">
        <f t="shared" si="10"/>
        <v>4.0000000000000001E-3</v>
      </c>
      <c r="U67" s="20">
        <f t="shared" si="11"/>
        <v>3.2387818902712769E-3</v>
      </c>
      <c r="V67" s="20">
        <f t="shared" si="12"/>
        <v>2.9105453532649039E-3</v>
      </c>
      <c r="W67" s="20">
        <f t="shared" si="13"/>
        <v>2.6364809718188499E-3</v>
      </c>
      <c r="X67" s="20">
        <f t="shared" si="14"/>
        <v>2.3072039293376943E-3</v>
      </c>
      <c r="Z67" s="5">
        <v>56</v>
      </c>
      <c r="AA67" s="5">
        <f t="shared" si="47"/>
        <v>5.9</v>
      </c>
      <c r="AB67" s="5">
        <f t="shared" si="47"/>
        <v>5.6050000000000004</v>
      </c>
      <c r="AC67" s="5">
        <f t="shared" si="47"/>
        <v>5.3100000000000005</v>
      </c>
      <c r="AD67" s="5">
        <f t="shared" si="47"/>
        <v>5.0150000000000006</v>
      </c>
      <c r="AE67" s="5">
        <f t="shared" si="47"/>
        <v>4.7200000000000006</v>
      </c>
      <c r="AF67" s="5">
        <f t="shared" si="48"/>
        <v>4</v>
      </c>
      <c r="AG67" s="5">
        <f t="shared" si="48"/>
        <v>3.8</v>
      </c>
      <c r="AH67" s="5">
        <f t="shared" si="48"/>
        <v>3.6</v>
      </c>
      <c r="AI67" s="5">
        <f t="shared" si="48"/>
        <v>3.4</v>
      </c>
      <c r="AJ67" s="5">
        <f t="shared" si="48"/>
        <v>3.2</v>
      </c>
      <c r="AL67" s="107">
        <f t="shared" si="17"/>
        <v>5.9000000000000007E-3</v>
      </c>
      <c r="AM67" s="107">
        <f t="shared" si="18"/>
        <v>5.6050000000000006E-3</v>
      </c>
      <c r="AN67" s="107">
        <f t="shared" si="19"/>
        <v>5.3100000000000005E-3</v>
      </c>
      <c r="AO67" s="107">
        <f t="shared" si="20"/>
        <v>5.0150000000000004E-3</v>
      </c>
      <c r="AP67" s="107">
        <f t="shared" si="21"/>
        <v>4.7200000000000002E-3</v>
      </c>
      <c r="AQ67" s="107">
        <f t="shared" si="22"/>
        <v>4.0000000000000001E-3</v>
      </c>
      <c r="AR67" s="107">
        <f t="shared" si="23"/>
        <v>3.8E-3</v>
      </c>
      <c r="AS67" s="107">
        <f t="shared" si="24"/>
        <v>3.5999999999999999E-3</v>
      </c>
      <c r="AT67" s="107">
        <f t="shared" si="25"/>
        <v>3.3999999999999998E-3</v>
      </c>
      <c r="AU67" s="107">
        <f t="shared" si="26"/>
        <v>3.2000000000000002E-3</v>
      </c>
    </row>
    <row r="68" spans="1:47" ht="15">
      <c r="A68" s="108" t="s">
        <v>395</v>
      </c>
      <c r="B68" s="93" t="str">
        <f>B63</f>
        <v>Sedentary</v>
      </c>
      <c r="C68" s="93" t="str">
        <f t="shared" ref="C68:F68" si="49">C63</f>
        <v>Barely</v>
      </c>
      <c r="D68" s="93" t="str">
        <f t="shared" si="49"/>
        <v>Somewhat</v>
      </c>
      <c r="E68" s="93" t="str">
        <f t="shared" si="49"/>
        <v>Active</v>
      </c>
      <c r="F68" s="93" t="str">
        <f t="shared" si="49"/>
        <v>Highly</v>
      </c>
      <c r="K68" s="20">
        <f t="shared" si="1"/>
        <v>5.9</v>
      </c>
      <c r="L68" s="20">
        <f t="shared" si="2"/>
        <v>5.9000000000000007E-3</v>
      </c>
      <c r="M68" s="20">
        <f t="shared" si="3"/>
        <v>5.9000000000000007E-3</v>
      </c>
      <c r="N68" s="20">
        <f t="shared" si="4"/>
        <v>4.7610192623739073E-3</v>
      </c>
      <c r="O68" s="20">
        <f t="shared" si="5"/>
        <v>4.2930098628049182E-3</v>
      </c>
      <c r="P68" s="20">
        <f t="shared" si="6"/>
        <v>3.8544511075760302E-3</v>
      </c>
      <c r="Q68" s="20">
        <f t="shared" si="7"/>
        <v>3.3311680092668189E-3</v>
      </c>
      <c r="R68" s="20">
        <f t="shared" si="8"/>
        <v>4</v>
      </c>
      <c r="S68" s="20">
        <f t="shared" si="9"/>
        <v>4.0000000000000001E-3</v>
      </c>
      <c r="T68" s="20">
        <f t="shared" si="10"/>
        <v>4.0000000000000001E-3</v>
      </c>
      <c r="U68" s="20">
        <f t="shared" si="11"/>
        <v>3.2387818902712769E-3</v>
      </c>
      <c r="V68" s="20">
        <f t="shared" si="12"/>
        <v>2.9105453532649039E-3</v>
      </c>
      <c r="W68" s="20">
        <f t="shared" si="13"/>
        <v>2.6364809718188499E-3</v>
      </c>
      <c r="X68" s="20">
        <f t="shared" si="14"/>
        <v>2.3072039293376943E-3</v>
      </c>
      <c r="Z68" s="5">
        <v>57</v>
      </c>
      <c r="AA68" s="5">
        <f t="shared" ref="AA68:AE70" si="50">All_Cause_Mortality_55to59Years_Male*(1+AA$10)</f>
        <v>5.9</v>
      </c>
      <c r="AB68" s="5">
        <f t="shared" si="50"/>
        <v>5.6050000000000004</v>
      </c>
      <c r="AC68" s="5">
        <f t="shared" si="50"/>
        <v>5.3100000000000005</v>
      </c>
      <c r="AD68" s="5">
        <f t="shared" si="50"/>
        <v>5.0150000000000006</v>
      </c>
      <c r="AE68" s="5">
        <f t="shared" si="50"/>
        <v>4.7200000000000006</v>
      </c>
      <c r="AF68" s="5">
        <f t="shared" ref="AF68:AJ70" si="51">All_Cause_Mortality_55to59Years_Female*(1+AF$10)</f>
        <v>4</v>
      </c>
      <c r="AG68" s="5">
        <f t="shared" si="51"/>
        <v>3.8</v>
      </c>
      <c r="AH68" s="5">
        <f t="shared" si="51"/>
        <v>3.6</v>
      </c>
      <c r="AI68" s="5">
        <f t="shared" si="51"/>
        <v>3.4</v>
      </c>
      <c r="AJ68" s="5">
        <f t="shared" si="51"/>
        <v>3.2</v>
      </c>
      <c r="AL68" s="107">
        <f t="shared" si="17"/>
        <v>5.9000000000000007E-3</v>
      </c>
      <c r="AM68" s="107">
        <f t="shared" si="18"/>
        <v>5.6050000000000006E-3</v>
      </c>
      <c r="AN68" s="107">
        <f t="shared" si="19"/>
        <v>5.3100000000000005E-3</v>
      </c>
      <c r="AO68" s="107">
        <f t="shared" si="20"/>
        <v>5.0150000000000004E-3</v>
      </c>
      <c r="AP68" s="107">
        <f t="shared" si="21"/>
        <v>4.7200000000000002E-3</v>
      </c>
      <c r="AQ68" s="107">
        <f t="shared" si="22"/>
        <v>4.0000000000000001E-3</v>
      </c>
      <c r="AR68" s="107">
        <f t="shared" si="23"/>
        <v>3.8E-3</v>
      </c>
      <c r="AS68" s="107">
        <f t="shared" si="24"/>
        <v>3.5999999999999999E-3</v>
      </c>
      <c r="AT68" s="107">
        <f t="shared" si="25"/>
        <v>3.3999999999999998E-3</v>
      </c>
      <c r="AU68" s="107">
        <f t="shared" si="26"/>
        <v>3.2000000000000002E-3</v>
      </c>
    </row>
    <row r="69" spans="1:47" ht="15">
      <c r="A69" s="5" t="s">
        <v>372</v>
      </c>
      <c r="B69" s="93">
        <f>(D91/7)/60</f>
        <v>0</v>
      </c>
      <c r="C69" s="93">
        <f>(D92/7)/60</f>
        <v>0.90490285714285712</v>
      </c>
      <c r="D69" s="93">
        <f>(D93/7)/60</f>
        <v>3.260507142857143</v>
      </c>
      <c r="E69" s="93">
        <f>(D94/7)/60</f>
        <v>8.2207071428571439</v>
      </c>
      <c r="F69" s="93">
        <f>(D95/7)/60</f>
        <v>21.871795238095238</v>
      </c>
      <c r="G69" s="108"/>
      <c r="K69" s="20">
        <f t="shared" si="1"/>
        <v>5.9</v>
      </c>
      <c r="L69" s="20">
        <f t="shared" si="2"/>
        <v>5.9000000000000007E-3</v>
      </c>
      <c r="M69" s="20">
        <f t="shared" si="3"/>
        <v>5.9000000000000007E-3</v>
      </c>
      <c r="N69" s="20">
        <f t="shared" si="4"/>
        <v>4.7610192623739073E-3</v>
      </c>
      <c r="O69" s="20">
        <f t="shared" si="5"/>
        <v>4.2930098628049182E-3</v>
      </c>
      <c r="P69" s="20">
        <f t="shared" si="6"/>
        <v>3.8544511075760302E-3</v>
      </c>
      <c r="Q69" s="20">
        <f t="shared" si="7"/>
        <v>3.3311680092668189E-3</v>
      </c>
      <c r="R69" s="20">
        <f t="shared" si="8"/>
        <v>4</v>
      </c>
      <c r="S69" s="20">
        <f t="shared" si="9"/>
        <v>4.0000000000000001E-3</v>
      </c>
      <c r="T69" s="20">
        <f t="shared" si="10"/>
        <v>4.0000000000000001E-3</v>
      </c>
      <c r="U69" s="20">
        <f t="shared" si="11"/>
        <v>3.2387818902712769E-3</v>
      </c>
      <c r="V69" s="20">
        <f t="shared" si="12"/>
        <v>2.9105453532649039E-3</v>
      </c>
      <c r="W69" s="20">
        <f t="shared" si="13"/>
        <v>2.6364809718188499E-3</v>
      </c>
      <c r="X69" s="20">
        <f t="shared" si="14"/>
        <v>2.3072039293376943E-3</v>
      </c>
      <c r="Z69" s="5">
        <v>58</v>
      </c>
      <c r="AA69" s="5">
        <f t="shared" si="50"/>
        <v>5.9</v>
      </c>
      <c r="AB69" s="5">
        <f t="shared" si="50"/>
        <v>5.6050000000000004</v>
      </c>
      <c r="AC69" s="5">
        <f t="shared" si="50"/>
        <v>5.3100000000000005</v>
      </c>
      <c r="AD69" s="5">
        <f t="shared" si="50"/>
        <v>5.0150000000000006</v>
      </c>
      <c r="AE69" s="5">
        <f t="shared" si="50"/>
        <v>4.7200000000000006</v>
      </c>
      <c r="AF69" s="5">
        <f t="shared" si="51"/>
        <v>4</v>
      </c>
      <c r="AG69" s="5">
        <f t="shared" si="51"/>
        <v>3.8</v>
      </c>
      <c r="AH69" s="5">
        <f t="shared" si="51"/>
        <v>3.6</v>
      </c>
      <c r="AI69" s="5">
        <f t="shared" si="51"/>
        <v>3.4</v>
      </c>
      <c r="AJ69" s="5">
        <f t="shared" si="51"/>
        <v>3.2</v>
      </c>
      <c r="AL69" s="107">
        <f t="shared" si="17"/>
        <v>5.9000000000000007E-3</v>
      </c>
      <c r="AM69" s="107">
        <f t="shared" si="18"/>
        <v>5.6050000000000006E-3</v>
      </c>
      <c r="AN69" s="107">
        <f t="shared" si="19"/>
        <v>5.3100000000000005E-3</v>
      </c>
      <c r="AO69" s="107">
        <f t="shared" si="20"/>
        <v>5.0150000000000004E-3</v>
      </c>
      <c r="AP69" s="107">
        <f t="shared" si="21"/>
        <v>4.7200000000000002E-3</v>
      </c>
      <c r="AQ69" s="107">
        <f t="shared" si="22"/>
        <v>4.0000000000000001E-3</v>
      </c>
      <c r="AR69" s="107">
        <f t="shared" si="23"/>
        <v>3.8E-3</v>
      </c>
      <c r="AS69" s="107">
        <f t="shared" si="24"/>
        <v>3.5999999999999999E-3</v>
      </c>
      <c r="AT69" s="107">
        <f t="shared" si="25"/>
        <v>3.3999999999999998E-3</v>
      </c>
      <c r="AU69" s="107">
        <f t="shared" si="26"/>
        <v>3.2000000000000002E-3</v>
      </c>
    </row>
    <row r="70" spans="1:47" ht="15">
      <c r="B70" s="93">
        <f>1+$B$46*B69^0.25</f>
        <v>1</v>
      </c>
      <c r="C70" s="93">
        <f t="shared" ref="C70:E70" si="52">1+$B$46*C69^0.25</f>
        <v>0.80171972927852075</v>
      </c>
      <c r="D70" s="93">
        <f t="shared" si="52"/>
        <v>0.7268191183446302</v>
      </c>
      <c r="E70" s="93">
        <f t="shared" si="52"/>
        <v>0.65576398338636532</v>
      </c>
      <c r="F70" s="93">
        <f>1+$B$46*F69^0.25</f>
        <v>0.56035704203415893</v>
      </c>
      <c r="K70" s="20">
        <f t="shared" si="1"/>
        <v>5.9</v>
      </c>
      <c r="L70" s="20">
        <f t="shared" si="2"/>
        <v>5.9000000000000007E-3</v>
      </c>
      <c r="M70" s="20">
        <f t="shared" si="3"/>
        <v>5.9000000000000007E-3</v>
      </c>
      <c r="N70" s="20">
        <f t="shared" si="4"/>
        <v>4.7610192623739073E-3</v>
      </c>
      <c r="O70" s="20">
        <f t="shared" si="5"/>
        <v>4.2930098628049182E-3</v>
      </c>
      <c r="P70" s="20">
        <f t="shared" si="6"/>
        <v>3.8544511075760302E-3</v>
      </c>
      <c r="Q70" s="20">
        <f t="shared" si="7"/>
        <v>3.3311680092668189E-3</v>
      </c>
      <c r="R70" s="20">
        <f t="shared" si="8"/>
        <v>4</v>
      </c>
      <c r="S70" s="20">
        <f t="shared" si="9"/>
        <v>4.0000000000000001E-3</v>
      </c>
      <c r="T70" s="20">
        <f t="shared" si="10"/>
        <v>4.0000000000000001E-3</v>
      </c>
      <c r="U70" s="20">
        <f t="shared" si="11"/>
        <v>3.2387818902712769E-3</v>
      </c>
      <c r="V70" s="20">
        <f t="shared" si="12"/>
        <v>2.9105453532649039E-3</v>
      </c>
      <c r="W70" s="20">
        <f t="shared" si="13"/>
        <v>2.6364809718188499E-3</v>
      </c>
      <c r="X70" s="20">
        <f t="shared" si="14"/>
        <v>2.3072039293376943E-3</v>
      </c>
      <c r="Z70" s="5">
        <v>59</v>
      </c>
      <c r="AA70" s="5">
        <f t="shared" si="50"/>
        <v>5.9</v>
      </c>
      <c r="AB70" s="5">
        <f t="shared" si="50"/>
        <v>5.6050000000000004</v>
      </c>
      <c r="AC70" s="5">
        <f t="shared" si="50"/>
        <v>5.3100000000000005</v>
      </c>
      <c r="AD70" s="5">
        <f t="shared" si="50"/>
        <v>5.0150000000000006</v>
      </c>
      <c r="AE70" s="5">
        <f t="shared" si="50"/>
        <v>4.7200000000000006</v>
      </c>
      <c r="AF70" s="5">
        <f t="shared" si="51"/>
        <v>4</v>
      </c>
      <c r="AG70" s="5">
        <f t="shared" si="51"/>
        <v>3.8</v>
      </c>
      <c r="AH70" s="5">
        <f t="shared" si="51"/>
        <v>3.6</v>
      </c>
      <c r="AI70" s="5">
        <f t="shared" si="51"/>
        <v>3.4</v>
      </c>
      <c r="AJ70" s="5">
        <f t="shared" si="51"/>
        <v>3.2</v>
      </c>
      <c r="AL70" s="107">
        <f t="shared" si="17"/>
        <v>5.9000000000000007E-3</v>
      </c>
      <c r="AM70" s="107">
        <f t="shared" si="18"/>
        <v>5.6050000000000006E-3</v>
      </c>
      <c r="AN70" s="107">
        <f t="shared" si="19"/>
        <v>5.3100000000000005E-3</v>
      </c>
      <c r="AO70" s="107">
        <f t="shared" si="20"/>
        <v>5.0150000000000004E-3</v>
      </c>
      <c r="AP70" s="107">
        <f t="shared" si="21"/>
        <v>4.7200000000000002E-3</v>
      </c>
      <c r="AQ70" s="107">
        <f t="shared" si="22"/>
        <v>4.0000000000000001E-3</v>
      </c>
      <c r="AR70" s="107">
        <f t="shared" si="23"/>
        <v>3.8E-3</v>
      </c>
      <c r="AS70" s="107">
        <f t="shared" si="24"/>
        <v>3.5999999999999999E-3</v>
      </c>
      <c r="AT70" s="107">
        <f t="shared" si="25"/>
        <v>3.3999999999999998E-3</v>
      </c>
      <c r="AU70" s="107">
        <f t="shared" si="26"/>
        <v>3.2000000000000002E-3</v>
      </c>
    </row>
    <row r="71" spans="1:47" ht="15">
      <c r="B71" s="93"/>
      <c r="C71" s="93"/>
      <c r="D71" s="93"/>
      <c r="E71" s="93"/>
      <c r="F71" s="93"/>
      <c r="G71" s="108"/>
      <c r="K71" s="20">
        <f t="shared" si="1"/>
        <v>9.6</v>
      </c>
      <c r="L71" s="20">
        <f t="shared" si="2"/>
        <v>9.5999999999999992E-3</v>
      </c>
      <c r="M71" s="20">
        <f t="shared" si="3"/>
        <v>9.5999999999999992E-3</v>
      </c>
      <c r="N71" s="20">
        <f t="shared" si="4"/>
        <v>7.7467432065744914E-3</v>
      </c>
      <c r="O71" s="20">
        <f t="shared" si="5"/>
        <v>6.9852363869368139E-3</v>
      </c>
      <c r="P71" s="20">
        <f t="shared" si="6"/>
        <v>6.2716492597847256E-3</v>
      </c>
      <c r="Q71" s="20">
        <f t="shared" si="7"/>
        <v>5.420205574400247E-3</v>
      </c>
      <c r="R71" s="20">
        <f t="shared" si="8"/>
        <v>6.1</v>
      </c>
      <c r="S71" s="20">
        <f t="shared" si="9"/>
        <v>6.0999999999999995E-3</v>
      </c>
      <c r="T71" s="20">
        <f t="shared" si="10"/>
        <v>6.0999999999999995E-3</v>
      </c>
      <c r="U71" s="20">
        <f t="shared" si="11"/>
        <v>4.9391423826636964E-3</v>
      </c>
      <c r="V71" s="20">
        <f t="shared" si="12"/>
        <v>4.4385816637289785E-3</v>
      </c>
      <c r="W71" s="20">
        <f t="shared" si="13"/>
        <v>4.0206334820237456E-3</v>
      </c>
      <c r="X71" s="20">
        <f t="shared" si="14"/>
        <v>3.5184859922399833E-3</v>
      </c>
      <c r="Z71" s="5">
        <v>60</v>
      </c>
      <c r="AA71" s="5">
        <f t="shared" ref="AA71:AE74" si="53">All_Cause_Mortality_60to64Years_Male*(1+AA$10)</f>
        <v>9.6</v>
      </c>
      <c r="AB71" s="5">
        <f t="shared" si="53"/>
        <v>9.1199999999999992</v>
      </c>
      <c r="AC71" s="5">
        <f t="shared" si="53"/>
        <v>8.64</v>
      </c>
      <c r="AD71" s="5">
        <f t="shared" si="53"/>
        <v>8.16</v>
      </c>
      <c r="AE71" s="5">
        <f t="shared" si="53"/>
        <v>7.68</v>
      </c>
      <c r="AF71" s="5">
        <f t="shared" ref="AF71:AJ74" si="54">All_Cause_Mortality_60to64Years_Female*(1+AF$10)</f>
        <v>6.1</v>
      </c>
      <c r="AG71" s="5">
        <f t="shared" si="54"/>
        <v>5.794999999999999</v>
      </c>
      <c r="AH71" s="5">
        <f t="shared" si="54"/>
        <v>5.49</v>
      </c>
      <c r="AI71" s="5">
        <f t="shared" si="54"/>
        <v>5.1849999999999996</v>
      </c>
      <c r="AJ71" s="5">
        <f t="shared" si="54"/>
        <v>4.88</v>
      </c>
      <c r="AL71" s="107">
        <f t="shared" si="17"/>
        <v>9.5999999999999992E-3</v>
      </c>
      <c r="AM71" s="107">
        <f t="shared" si="18"/>
        <v>9.1199999999999996E-3</v>
      </c>
      <c r="AN71" s="107">
        <f t="shared" si="19"/>
        <v>8.6400000000000001E-3</v>
      </c>
      <c r="AO71" s="107">
        <f t="shared" si="20"/>
        <v>8.1600000000000006E-3</v>
      </c>
      <c r="AP71" s="107">
        <f t="shared" si="21"/>
        <v>7.6799999999999993E-3</v>
      </c>
      <c r="AQ71" s="107">
        <f t="shared" si="22"/>
        <v>6.0999999999999995E-3</v>
      </c>
      <c r="AR71" s="107">
        <f t="shared" si="23"/>
        <v>5.7949999999999989E-3</v>
      </c>
      <c r="AS71" s="107">
        <f t="shared" si="24"/>
        <v>5.4900000000000001E-3</v>
      </c>
      <c r="AT71" s="107">
        <f t="shared" si="25"/>
        <v>5.1849999999999995E-3</v>
      </c>
      <c r="AU71" s="107">
        <f t="shared" si="26"/>
        <v>4.8799999999999998E-3</v>
      </c>
    </row>
    <row r="72" spans="1:47">
      <c r="A72" s="108" t="str">
        <f>A63</f>
        <v>From HSE Medians</v>
      </c>
      <c r="B72" s="5" t="str">
        <f t="shared" ref="B72:F72" si="55">B63</f>
        <v>Sedentary</v>
      </c>
      <c r="C72" s="5" t="str">
        <f t="shared" si="55"/>
        <v>Barely</v>
      </c>
      <c r="D72" s="5" t="str">
        <f t="shared" si="55"/>
        <v>Somewhat</v>
      </c>
      <c r="E72" s="5" t="str">
        <f t="shared" si="55"/>
        <v>Active</v>
      </c>
      <c r="F72" s="5" t="str">
        <f t="shared" si="55"/>
        <v>Highly</v>
      </c>
      <c r="G72" s="108"/>
      <c r="K72" s="20">
        <f t="shared" si="1"/>
        <v>9.6</v>
      </c>
      <c r="L72" s="20">
        <f t="shared" si="2"/>
        <v>9.5999999999999992E-3</v>
      </c>
      <c r="M72" s="20">
        <f t="shared" si="3"/>
        <v>9.5999999999999992E-3</v>
      </c>
      <c r="N72" s="20">
        <f t="shared" si="4"/>
        <v>7.7467432065744914E-3</v>
      </c>
      <c r="O72" s="20">
        <f t="shared" si="5"/>
        <v>6.9852363869368139E-3</v>
      </c>
      <c r="P72" s="20">
        <f t="shared" si="6"/>
        <v>6.2716492597847256E-3</v>
      </c>
      <c r="Q72" s="20">
        <f t="shared" si="7"/>
        <v>5.420205574400247E-3</v>
      </c>
      <c r="R72" s="20">
        <f t="shared" si="8"/>
        <v>6.1</v>
      </c>
      <c r="S72" s="20">
        <f t="shared" si="9"/>
        <v>6.0999999999999995E-3</v>
      </c>
      <c r="T72" s="20">
        <f t="shared" si="10"/>
        <v>6.0999999999999995E-3</v>
      </c>
      <c r="U72" s="20">
        <f t="shared" si="11"/>
        <v>4.9391423826636964E-3</v>
      </c>
      <c r="V72" s="20">
        <f t="shared" si="12"/>
        <v>4.4385816637289785E-3</v>
      </c>
      <c r="W72" s="20">
        <f t="shared" si="13"/>
        <v>4.0206334820237456E-3</v>
      </c>
      <c r="X72" s="20">
        <f t="shared" si="14"/>
        <v>3.5184859922399833E-3</v>
      </c>
      <c r="Z72" s="5">
        <v>61</v>
      </c>
      <c r="AA72" s="5">
        <f t="shared" si="53"/>
        <v>9.6</v>
      </c>
      <c r="AB72" s="5">
        <f t="shared" si="53"/>
        <v>9.1199999999999992</v>
      </c>
      <c r="AC72" s="5">
        <f t="shared" si="53"/>
        <v>8.64</v>
      </c>
      <c r="AD72" s="5">
        <f t="shared" si="53"/>
        <v>8.16</v>
      </c>
      <c r="AE72" s="5">
        <f t="shared" si="53"/>
        <v>7.68</v>
      </c>
      <c r="AF72" s="5">
        <f t="shared" si="54"/>
        <v>6.1</v>
      </c>
      <c r="AG72" s="5">
        <f t="shared" si="54"/>
        <v>5.794999999999999</v>
      </c>
      <c r="AH72" s="5">
        <f t="shared" si="54"/>
        <v>5.49</v>
      </c>
      <c r="AI72" s="5">
        <f t="shared" si="54"/>
        <v>5.1849999999999996</v>
      </c>
      <c r="AJ72" s="5">
        <f t="shared" si="54"/>
        <v>4.88</v>
      </c>
      <c r="AL72" s="107">
        <f t="shared" si="17"/>
        <v>9.5999999999999992E-3</v>
      </c>
      <c r="AM72" s="107">
        <f t="shared" si="18"/>
        <v>9.1199999999999996E-3</v>
      </c>
      <c r="AN72" s="107">
        <f t="shared" si="19"/>
        <v>8.6400000000000001E-3</v>
      </c>
      <c r="AO72" s="107">
        <f t="shared" si="20"/>
        <v>8.1600000000000006E-3</v>
      </c>
      <c r="AP72" s="107">
        <f t="shared" si="21"/>
        <v>7.6799999999999993E-3</v>
      </c>
      <c r="AQ72" s="107">
        <f t="shared" si="22"/>
        <v>6.0999999999999995E-3</v>
      </c>
      <c r="AR72" s="107">
        <f t="shared" si="23"/>
        <v>5.7949999999999989E-3</v>
      </c>
      <c r="AS72" s="107">
        <f t="shared" si="24"/>
        <v>5.4900000000000001E-3</v>
      </c>
      <c r="AT72" s="107">
        <f t="shared" si="25"/>
        <v>5.1849999999999995E-3</v>
      </c>
      <c r="AU72" s="107">
        <f t="shared" si="26"/>
        <v>4.8799999999999998E-3</v>
      </c>
    </row>
    <row r="73" spans="1:47" ht="15">
      <c r="A73" s="115" t="str">
        <f t="shared" ref="A73:A74" si="56">A64</f>
        <v>METh/d</v>
      </c>
      <c r="B73" s="93">
        <f>(D111/7)/60</f>
        <v>0</v>
      </c>
      <c r="C73" s="93">
        <f>(D112/7)/60</f>
        <v>0.76785714285714279</v>
      </c>
      <c r="D73" s="93">
        <f>(D113/7)/60</f>
        <v>3.2216666666666662</v>
      </c>
      <c r="E73" s="93">
        <f>(D114/7)/60</f>
        <v>7.9047619047619042</v>
      </c>
      <c r="F73" s="93">
        <f>(D115/7)/60</f>
        <v>18.778571428571428</v>
      </c>
      <c r="K73" s="20">
        <f t="shared" si="1"/>
        <v>9.6</v>
      </c>
      <c r="L73" s="20">
        <f t="shared" si="2"/>
        <v>9.5999999999999992E-3</v>
      </c>
      <c r="M73" s="20">
        <f t="shared" si="3"/>
        <v>9.5999999999999992E-3</v>
      </c>
      <c r="N73" s="20">
        <f t="shared" si="4"/>
        <v>7.7467432065744914E-3</v>
      </c>
      <c r="O73" s="20">
        <f t="shared" si="5"/>
        <v>6.9852363869368139E-3</v>
      </c>
      <c r="P73" s="20">
        <f t="shared" si="6"/>
        <v>6.2716492597847256E-3</v>
      </c>
      <c r="Q73" s="20">
        <f t="shared" si="7"/>
        <v>5.420205574400247E-3</v>
      </c>
      <c r="R73" s="20">
        <f t="shared" si="8"/>
        <v>6.1</v>
      </c>
      <c r="S73" s="20">
        <f t="shared" si="9"/>
        <v>6.0999999999999995E-3</v>
      </c>
      <c r="T73" s="20">
        <f t="shared" si="10"/>
        <v>6.0999999999999995E-3</v>
      </c>
      <c r="U73" s="20">
        <f t="shared" si="11"/>
        <v>4.9391423826636964E-3</v>
      </c>
      <c r="V73" s="20">
        <f t="shared" si="12"/>
        <v>4.4385816637289785E-3</v>
      </c>
      <c r="W73" s="20">
        <f t="shared" si="13"/>
        <v>4.0206334820237456E-3</v>
      </c>
      <c r="X73" s="20">
        <f t="shared" si="14"/>
        <v>3.5184859922399833E-3</v>
      </c>
      <c r="Z73" s="5">
        <v>62</v>
      </c>
      <c r="AA73" s="5">
        <f t="shared" si="53"/>
        <v>9.6</v>
      </c>
      <c r="AB73" s="5">
        <f t="shared" si="53"/>
        <v>9.1199999999999992</v>
      </c>
      <c r="AC73" s="5">
        <f t="shared" si="53"/>
        <v>8.64</v>
      </c>
      <c r="AD73" s="5">
        <f t="shared" si="53"/>
        <v>8.16</v>
      </c>
      <c r="AE73" s="5">
        <f t="shared" si="53"/>
        <v>7.68</v>
      </c>
      <c r="AF73" s="5">
        <f t="shared" si="54"/>
        <v>6.1</v>
      </c>
      <c r="AG73" s="5">
        <f t="shared" si="54"/>
        <v>5.794999999999999</v>
      </c>
      <c r="AH73" s="5">
        <f t="shared" si="54"/>
        <v>5.49</v>
      </c>
      <c r="AI73" s="5">
        <f t="shared" si="54"/>
        <v>5.1849999999999996</v>
      </c>
      <c r="AJ73" s="5">
        <f t="shared" si="54"/>
        <v>4.88</v>
      </c>
      <c r="AL73" s="107">
        <f t="shared" si="17"/>
        <v>9.5999999999999992E-3</v>
      </c>
      <c r="AM73" s="107">
        <f t="shared" si="18"/>
        <v>9.1199999999999996E-3</v>
      </c>
      <c r="AN73" s="107">
        <f t="shared" si="19"/>
        <v>8.6400000000000001E-3</v>
      </c>
      <c r="AO73" s="107">
        <f t="shared" si="20"/>
        <v>8.1600000000000006E-3</v>
      </c>
      <c r="AP73" s="107">
        <f t="shared" si="21"/>
        <v>7.6799999999999993E-3</v>
      </c>
      <c r="AQ73" s="107">
        <f t="shared" si="22"/>
        <v>6.0999999999999995E-3</v>
      </c>
      <c r="AR73" s="107">
        <f t="shared" si="23"/>
        <v>5.7949999999999989E-3</v>
      </c>
      <c r="AS73" s="107">
        <f t="shared" si="24"/>
        <v>5.4900000000000001E-3</v>
      </c>
      <c r="AT73" s="107">
        <f t="shared" si="25"/>
        <v>5.1849999999999995E-3</v>
      </c>
      <c r="AU73" s="107">
        <f t="shared" si="26"/>
        <v>4.8799999999999998E-3</v>
      </c>
    </row>
    <row r="74" spans="1:47" ht="15">
      <c r="A74" s="115" t="str">
        <f t="shared" si="56"/>
        <v>RR</v>
      </c>
      <c r="B74" s="93">
        <f>1+$B$46*B73^0.25</f>
        <v>1</v>
      </c>
      <c r="C74" s="93">
        <f t="shared" ref="C74" si="57">1+$B$46*C73^0.25</f>
        <v>0.80969547256781915</v>
      </c>
      <c r="D74" s="93">
        <f t="shared" ref="D74" si="58">1+$B$46*D73^0.25</f>
        <v>0.72763633831622598</v>
      </c>
      <c r="E74" s="93">
        <f t="shared" ref="E74" si="59">1+$B$46*E73^0.25</f>
        <v>0.6591202429547125</v>
      </c>
      <c r="F74" s="93">
        <f>1+$B$46*F73^0.25</f>
        <v>0.57680098233442356</v>
      </c>
      <c r="K74" s="20">
        <f t="shared" si="1"/>
        <v>9.6</v>
      </c>
      <c r="L74" s="20">
        <f t="shared" si="2"/>
        <v>9.5999999999999992E-3</v>
      </c>
      <c r="M74" s="20">
        <f t="shared" si="3"/>
        <v>9.5999999999999992E-3</v>
      </c>
      <c r="N74" s="20">
        <f t="shared" si="4"/>
        <v>7.7467432065744914E-3</v>
      </c>
      <c r="O74" s="20">
        <f t="shared" si="5"/>
        <v>6.9852363869368139E-3</v>
      </c>
      <c r="P74" s="20">
        <f t="shared" si="6"/>
        <v>6.2716492597847256E-3</v>
      </c>
      <c r="Q74" s="20">
        <f t="shared" si="7"/>
        <v>5.420205574400247E-3</v>
      </c>
      <c r="R74" s="20">
        <f t="shared" si="8"/>
        <v>6.1</v>
      </c>
      <c r="S74" s="20">
        <f t="shared" si="9"/>
        <v>6.0999999999999995E-3</v>
      </c>
      <c r="T74" s="20">
        <f t="shared" si="10"/>
        <v>6.0999999999999995E-3</v>
      </c>
      <c r="U74" s="20">
        <f t="shared" si="11"/>
        <v>4.9391423826636964E-3</v>
      </c>
      <c r="V74" s="20">
        <f t="shared" si="12"/>
        <v>4.4385816637289785E-3</v>
      </c>
      <c r="W74" s="20">
        <f t="shared" si="13"/>
        <v>4.0206334820237456E-3</v>
      </c>
      <c r="X74" s="20">
        <f t="shared" si="14"/>
        <v>3.5184859922399833E-3</v>
      </c>
      <c r="Z74" s="5">
        <v>63</v>
      </c>
      <c r="AA74" s="5">
        <f t="shared" si="53"/>
        <v>9.6</v>
      </c>
      <c r="AB74" s="5">
        <f t="shared" si="53"/>
        <v>9.1199999999999992</v>
      </c>
      <c r="AC74" s="5">
        <f t="shared" si="53"/>
        <v>8.64</v>
      </c>
      <c r="AD74" s="5">
        <f t="shared" si="53"/>
        <v>8.16</v>
      </c>
      <c r="AE74" s="5">
        <f t="shared" si="53"/>
        <v>7.68</v>
      </c>
      <c r="AF74" s="5">
        <f t="shared" si="54"/>
        <v>6.1</v>
      </c>
      <c r="AG74" s="5">
        <f t="shared" si="54"/>
        <v>5.794999999999999</v>
      </c>
      <c r="AH74" s="5">
        <f t="shared" si="54"/>
        <v>5.49</v>
      </c>
      <c r="AI74" s="5">
        <f t="shared" si="54"/>
        <v>5.1849999999999996</v>
      </c>
      <c r="AJ74" s="5">
        <f t="shared" si="54"/>
        <v>4.88</v>
      </c>
      <c r="AL74" s="107">
        <f t="shared" si="17"/>
        <v>9.5999999999999992E-3</v>
      </c>
      <c r="AM74" s="107">
        <f t="shared" si="18"/>
        <v>9.1199999999999996E-3</v>
      </c>
      <c r="AN74" s="107">
        <f t="shared" si="19"/>
        <v>8.6400000000000001E-3</v>
      </c>
      <c r="AO74" s="107">
        <f t="shared" si="20"/>
        <v>8.1600000000000006E-3</v>
      </c>
      <c r="AP74" s="107">
        <f t="shared" si="21"/>
        <v>7.6799999999999993E-3</v>
      </c>
      <c r="AQ74" s="107">
        <f t="shared" si="22"/>
        <v>6.0999999999999995E-3</v>
      </c>
      <c r="AR74" s="107">
        <f t="shared" si="23"/>
        <v>5.7949999999999989E-3</v>
      </c>
      <c r="AS74" s="107">
        <f t="shared" si="24"/>
        <v>5.4900000000000001E-3</v>
      </c>
      <c r="AT74" s="107">
        <f t="shared" si="25"/>
        <v>5.1849999999999995E-3</v>
      </c>
      <c r="AU74" s="107">
        <f t="shared" si="26"/>
        <v>4.8799999999999998E-3</v>
      </c>
    </row>
    <row r="75" spans="1:47">
      <c r="K75" s="20">
        <f t="shared" si="1"/>
        <v>9.6</v>
      </c>
      <c r="L75" s="20">
        <f t="shared" si="2"/>
        <v>9.5999999999999992E-3</v>
      </c>
      <c r="M75" s="20">
        <f t="shared" si="3"/>
        <v>9.5999999999999992E-3</v>
      </c>
      <c r="N75" s="20">
        <f t="shared" si="4"/>
        <v>7.7467432065744914E-3</v>
      </c>
      <c r="O75" s="20">
        <f t="shared" si="5"/>
        <v>6.9852363869368139E-3</v>
      </c>
      <c r="P75" s="20">
        <f t="shared" si="6"/>
        <v>6.2716492597847256E-3</v>
      </c>
      <c r="Q75" s="20">
        <f t="shared" si="7"/>
        <v>5.420205574400247E-3</v>
      </c>
      <c r="R75" s="20">
        <f t="shared" si="8"/>
        <v>6.1</v>
      </c>
      <c r="S75" s="20">
        <f t="shared" si="9"/>
        <v>6.0999999999999995E-3</v>
      </c>
      <c r="T75" s="20">
        <f t="shared" si="10"/>
        <v>6.0999999999999995E-3</v>
      </c>
      <c r="U75" s="20">
        <f t="shared" si="11"/>
        <v>4.9391423826636964E-3</v>
      </c>
      <c r="V75" s="20">
        <f t="shared" si="12"/>
        <v>4.4385816637289785E-3</v>
      </c>
      <c r="W75" s="20">
        <f t="shared" si="13"/>
        <v>4.0206334820237456E-3</v>
      </c>
      <c r="X75" s="20">
        <f t="shared" si="14"/>
        <v>3.5184859922399833E-3</v>
      </c>
      <c r="Z75" s="5">
        <v>64</v>
      </c>
      <c r="AA75" s="5">
        <f>All_Cause_Mortality_60to64Years_Male*(1+AA$10)</f>
        <v>9.6</v>
      </c>
      <c r="AB75" s="5">
        <f>All_Cause_Mortality_60to64Years_Male*(1+AB$10)</f>
        <v>9.1199999999999992</v>
      </c>
      <c r="AC75" s="5">
        <f>All_Cause_Mortality_60to64Years_Male*(1+AC$10)</f>
        <v>8.64</v>
      </c>
      <c r="AD75" s="5">
        <f>All_Cause_Mortality_60to64Years_Male*(1+AD$10)</f>
        <v>8.16</v>
      </c>
      <c r="AE75" s="5">
        <f>All_Cause_Mortality_60to64Years_Male*(1+AE$10)</f>
        <v>7.68</v>
      </c>
      <c r="AF75" s="5">
        <f>All_Cause_Mortality_60to64Years_Female*(1+AF$10)</f>
        <v>6.1</v>
      </c>
      <c r="AG75" s="5">
        <f>All_Cause_Mortality_60to64Years_Female*(1+AG$10)</f>
        <v>5.794999999999999</v>
      </c>
      <c r="AH75" s="5">
        <f>All_Cause_Mortality_60to64Years_Female*(1+AH$10)</f>
        <v>5.49</v>
      </c>
      <c r="AI75" s="5">
        <f>All_Cause_Mortality_60to64Years_Female*(1+AI$10)</f>
        <v>5.1849999999999996</v>
      </c>
      <c r="AJ75" s="5">
        <f>All_Cause_Mortality_60to64Years_Female*(1+AJ$10)</f>
        <v>4.88</v>
      </c>
      <c r="AL75" s="107">
        <f t="shared" si="17"/>
        <v>9.5999999999999992E-3</v>
      </c>
      <c r="AM75" s="107">
        <f t="shared" si="18"/>
        <v>9.1199999999999996E-3</v>
      </c>
      <c r="AN75" s="107">
        <f t="shared" si="19"/>
        <v>8.6400000000000001E-3</v>
      </c>
      <c r="AO75" s="107">
        <f t="shared" si="20"/>
        <v>8.1600000000000006E-3</v>
      </c>
      <c r="AP75" s="107">
        <f t="shared" si="21"/>
        <v>7.6799999999999993E-3</v>
      </c>
      <c r="AQ75" s="107">
        <f t="shared" si="22"/>
        <v>6.0999999999999995E-3</v>
      </c>
      <c r="AR75" s="107">
        <f t="shared" si="23"/>
        <v>5.7949999999999989E-3</v>
      </c>
      <c r="AS75" s="107">
        <f t="shared" si="24"/>
        <v>5.4900000000000001E-3</v>
      </c>
      <c r="AT75" s="107">
        <f t="shared" si="25"/>
        <v>5.1849999999999995E-3</v>
      </c>
      <c r="AU75" s="107">
        <f t="shared" si="26"/>
        <v>4.8799999999999998E-3</v>
      </c>
    </row>
    <row r="76" spans="1:47">
      <c r="A76" s="5" t="s">
        <v>375</v>
      </c>
      <c r="K76" s="20">
        <f t="shared" ref="K76:K111" si="60">AA76</f>
        <v>14.3</v>
      </c>
      <c r="L76" s="20">
        <f t="shared" ref="L76:L111" si="61">K76/1000</f>
        <v>1.43E-2</v>
      </c>
      <c r="M76" s="20">
        <f t="shared" ref="M76:M111" si="62">$L76*B$65</f>
        <v>1.43E-2</v>
      </c>
      <c r="N76" s="20">
        <f t="shared" ref="N76:N111" si="63">$L76*C$65</f>
        <v>1.1539419568126588E-2</v>
      </c>
      <c r="O76" s="20">
        <f t="shared" ref="O76:O111" si="64">$L76*D$65</f>
        <v>1.040509170137463E-2</v>
      </c>
      <c r="P76" s="20">
        <f t="shared" ref="P76:P111" si="65">$L76*E$65</f>
        <v>9.3421442098876647E-3</v>
      </c>
      <c r="Q76" s="20">
        <f t="shared" ref="Q76:Q111" si="66">$L76*F$65</f>
        <v>8.073847886867035E-3</v>
      </c>
      <c r="R76" s="20">
        <f t="shared" ref="R76:R111" si="67">AF76</f>
        <v>9.4</v>
      </c>
      <c r="S76" s="20">
        <f t="shared" ref="S76:S111" si="68">R76/1000</f>
        <v>9.4000000000000004E-3</v>
      </c>
      <c r="T76" s="20">
        <f t="shared" ref="T76:T111" si="69">$S76*B$74</f>
        <v>9.4000000000000004E-3</v>
      </c>
      <c r="U76" s="20">
        <f t="shared" ref="U76:U111" si="70">$S76*C$74</f>
        <v>7.6111374421375007E-3</v>
      </c>
      <c r="V76" s="20">
        <f t="shared" ref="V76:V111" si="71">$S76*D$74</f>
        <v>6.8397815801725242E-3</v>
      </c>
      <c r="W76" s="20">
        <f t="shared" ref="W76:W111" si="72">$S76*E$74</f>
        <v>6.1957302837742975E-3</v>
      </c>
      <c r="X76" s="20">
        <f t="shared" ref="X76:X111" si="73">$S76*F$74</f>
        <v>5.4219292339435813E-3</v>
      </c>
      <c r="Z76" s="5">
        <v>65</v>
      </c>
      <c r="AA76" s="5">
        <f t="shared" ref="AA76:AE80" si="74">All_Cause_Mortality_65to69Years_Male*(1+AA$10)</f>
        <v>14.3</v>
      </c>
      <c r="AB76" s="5">
        <f t="shared" si="74"/>
        <v>13.585000000000001</v>
      </c>
      <c r="AC76" s="5">
        <f t="shared" si="74"/>
        <v>12.870000000000001</v>
      </c>
      <c r="AD76" s="5">
        <f t="shared" si="74"/>
        <v>12.155000000000001</v>
      </c>
      <c r="AE76" s="5">
        <f t="shared" si="74"/>
        <v>11.440000000000001</v>
      </c>
      <c r="AF76" s="5">
        <f t="shared" ref="AF76:AJ80" si="75">All_Cause_Mortality_65to69Years_Female*(1+AF$10)</f>
        <v>9.4</v>
      </c>
      <c r="AG76" s="5">
        <f t="shared" si="75"/>
        <v>8.93</v>
      </c>
      <c r="AH76" s="5">
        <f t="shared" si="75"/>
        <v>8.4600000000000009</v>
      </c>
      <c r="AI76" s="5">
        <f t="shared" si="75"/>
        <v>7.99</v>
      </c>
      <c r="AJ76" s="5">
        <f t="shared" si="75"/>
        <v>7.5200000000000005</v>
      </c>
      <c r="AL76" s="107">
        <f t="shared" ref="AL76:AL85" si="76">AA76/1000</f>
        <v>1.43E-2</v>
      </c>
      <c r="AM76" s="107">
        <f t="shared" ref="AM76:AM85" si="77">AB76/1000</f>
        <v>1.3585000000000002E-2</v>
      </c>
      <c r="AN76" s="107">
        <f t="shared" ref="AN76:AN85" si="78">AC76/1000</f>
        <v>1.2870000000000001E-2</v>
      </c>
      <c r="AO76" s="107">
        <f t="shared" ref="AO76:AO85" si="79">AD76/1000</f>
        <v>1.2155000000000001E-2</v>
      </c>
      <c r="AP76" s="107">
        <f t="shared" ref="AP76:AP85" si="80">AE76/1000</f>
        <v>1.1440000000000001E-2</v>
      </c>
      <c r="AQ76" s="107">
        <f t="shared" ref="AQ76:AQ85" si="81">AF76/1000</f>
        <v>9.4000000000000004E-3</v>
      </c>
      <c r="AR76" s="107">
        <f t="shared" ref="AR76:AR85" si="82">AG76/1000</f>
        <v>8.9300000000000004E-3</v>
      </c>
      <c r="AS76" s="107">
        <f t="shared" ref="AS76:AS85" si="83">AH76/1000</f>
        <v>8.4600000000000005E-3</v>
      </c>
      <c r="AT76" s="107">
        <f t="shared" ref="AT76:AT85" si="84">AI76/1000</f>
        <v>7.9900000000000006E-3</v>
      </c>
      <c r="AU76" s="107">
        <f t="shared" ref="AU76:AU85" si="85">AJ76/1000</f>
        <v>7.5200000000000006E-3</v>
      </c>
    </row>
    <row r="77" spans="1:47">
      <c r="A77" s="5" t="s">
        <v>376</v>
      </c>
      <c r="K77" s="20">
        <f t="shared" si="60"/>
        <v>14.3</v>
      </c>
      <c r="L77" s="20">
        <f t="shared" si="61"/>
        <v>1.43E-2</v>
      </c>
      <c r="M77" s="20">
        <f t="shared" si="62"/>
        <v>1.43E-2</v>
      </c>
      <c r="N77" s="20">
        <f t="shared" si="63"/>
        <v>1.1539419568126588E-2</v>
      </c>
      <c r="O77" s="20">
        <f t="shared" si="64"/>
        <v>1.040509170137463E-2</v>
      </c>
      <c r="P77" s="20">
        <f t="shared" si="65"/>
        <v>9.3421442098876647E-3</v>
      </c>
      <c r="Q77" s="20">
        <f t="shared" si="66"/>
        <v>8.073847886867035E-3</v>
      </c>
      <c r="R77" s="20">
        <f t="shared" si="67"/>
        <v>9.4</v>
      </c>
      <c r="S77" s="20">
        <f t="shared" si="68"/>
        <v>9.4000000000000004E-3</v>
      </c>
      <c r="T77" s="20">
        <f t="shared" si="69"/>
        <v>9.4000000000000004E-3</v>
      </c>
      <c r="U77" s="20">
        <f t="shared" si="70"/>
        <v>7.6111374421375007E-3</v>
      </c>
      <c r="V77" s="20">
        <f t="shared" si="71"/>
        <v>6.8397815801725242E-3</v>
      </c>
      <c r="W77" s="20">
        <f t="shared" si="72"/>
        <v>6.1957302837742975E-3</v>
      </c>
      <c r="X77" s="20">
        <f t="shared" si="73"/>
        <v>5.4219292339435813E-3</v>
      </c>
      <c r="Z77" s="5">
        <v>66</v>
      </c>
      <c r="AA77" s="5">
        <f t="shared" si="74"/>
        <v>14.3</v>
      </c>
      <c r="AB77" s="5">
        <f t="shared" si="74"/>
        <v>13.585000000000001</v>
      </c>
      <c r="AC77" s="5">
        <f t="shared" si="74"/>
        <v>12.870000000000001</v>
      </c>
      <c r="AD77" s="5">
        <f t="shared" si="74"/>
        <v>12.155000000000001</v>
      </c>
      <c r="AE77" s="5">
        <f t="shared" si="74"/>
        <v>11.440000000000001</v>
      </c>
      <c r="AF77" s="5">
        <f t="shared" si="75"/>
        <v>9.4</v>
      </c>
      <c r="AG77" s="5">
        <f t="shared" si="75"/>
        <v>8.93</v>
      </c>
      <c r="AH77" s="5">
        <f t="shared" si="75"/>
        <v>8.4600000000000009</v>
      </c>
      <c r="AI77" s="5">
        <f t="shared" si="75"/>
        <v>7.99</v>
      </c>
      <c r="AJ77" s="5">
        <f t="shared" si="75"/>
        <v>7.5200000000000005</v>
      </c>
      <c r="AL77" s="107">
        <f t="shared" si="76"/>
        <v>1.43E-2</v>
      </c>
      <c r="AM77" s="107">
        <f t="shared" si="77"/>
        <v>1.3585000000000002E-2</v>
      </c>
      <c r="AN77" s="107">
        <f t="shared" si="78"/>
        <v>1.2870000000000001E-2</v>
      </c>
      <c r="AO77" s="107">
        <f t="shared" si="79"/>
        <v>1.2155000000000001E-2</v>
      </c>
      <c r="AP77" s="107">
        <f t="shared" si="80"/>
        <v>1.1440000000000001E-2</v>
      </c>
      <c r="AQ77" s="107">
        <f t="shared" si="81"/>
        <v>9.4000000000000004E-3</v>
      </c>
      <c r="AR77" s="107">
        <f t="shared" si="82"/>
        <v>8.9300000000000004E-3</v>
      </c>
      <c r="AS77" s="107">
        <f t="shared" si="83"/>
        <v>8.4600000000000005E-3</v>
      </c>
      <c r="AT77" s="107">
        <f t="shared" si="84"/>
        <v>7.9900000000000006E-3</v>
      </c>
      <c r="AU77" s="107">
        <f t="shared" si="85"/>
        <v>7.5200000000000006E-3</v>
      </c>
    </row>
    <row r="78" spans="1:47">
      <c r="K78" s="20">
        <f t="shared" si="60"/>
        <v>14.3</v>
      </c>
      <c r="L78" s="20">
        <f t="shared" si="61"/>
        <v>1.43E-2</v>
      </c>
      <c r="M78" s="20">
        <f t="shared" si="62"/>
        <v>1.43E-2</v>
      </c>
      <c r="N78" s="20">
        <f t="shared" si="63"/>
        <v>1.1539419568126588E-2</v>
      </c>
      <c r="O78" s="20">
        <f t="shared" si="64"/>
        <v>1.040509170137463E-2</v>
      </c>
      <c r="P78" s="20">
        <f t="shared" si="65"/>
        <v>9.3421442098876647E-3</v>
      </c>
      <c r="Q78" s="20">
        <f t="shared" si="66"/>
        <v>8.073847886867035E-3</v>
      </c>
      <c r="R78" s="20">
        <f t="shared" si="67"/>
        <v>9.4</v>
      </c>
      <c r="S78" s="20">
        <f t="shared" si="68"/>
        <v>9.4000000000000004E-3</v>
      </c>
      <c r="T78" s="20">
        <f t="shared" si="69"/>
        <v>9.4000000000000004E-3</v>
      </c>
      <c r="U78" s="20">
        <f t="shared" si="70"/>
        <v>7.6111374421375007E-3</v>
      </c>
      <c r="V78" s="20">
        <f t="shared" si="71"/>
        <v>6.8397815801725242E-3</v>
      </c>
      <c r="W78" s="20">
        <f t="shared" si="72"/>
        <v>6.1957302837742975E-3</v>
      </c>
      <c r="X78" s="20">
        <f t="shared" si="73"/>
        <v>5.4219292339435813E-3</v>
      </c>
      <c r="Z78" s="5">
        <v>67</v>
      </c>
      <c r="AA78" s="5">
        <f t="shared" si="74"/>
        <v>14.3</v>
      </c>
      <c r="AB78" s="5">
        <f t="shared" si="74"/>
        <v>13.585000000000001</v>
      </c>
      <c r="AC78" s="5">
        <f t="shared" si="74"/>
        <v>12.870000000000001</v>
      </c>
      <c r="AD78" s="5">
        <f t="shared" si="74"/>
        <v>12.155000000000001</v>
      </c>
      <c r="AE78" s="5">
        <f t="shared" si="74"/>
        <v>11.440000000000001</v>
      </c>
      <c r="AF78" s="5">
        <f t="shared" si="75"/>
        <v>9.4</v>
      </c>
      <c r="AG78" s="5">
        <f t="shared" si="75"/>
        <v>8.93</v>
      </c>
      <c r="AH78" s="5">
        <f t="shared" si="75"/>
        <v>8.4600000000000009</v>
      </c>
      <c r="AI78" s="5">
        <f t="shared" si="75"/>
        <v>7.99</v>
      </c>
      <c r="AJ78" s="5">
        <f t="shared" si="75"/>
        <v>7.5200000000000005</v>
      </c>
      <c r="AL78" s="107">
        <f t="shared" si="76"/>
        <v>1.43E-2</v>
      </c>
      <c r="AM78" s="107">
        <f t="shared" si="77"/>
        <v>1.3585000000000002E-2</v>
      </c>
      <c r="AN78" s="107">
        <f t="shared" si="78"/>
        <v>1.2870000000000001E-2</v>
      </c>
      <c r="AO78" s="107">
        <f t="shared" si="79"/>
        <v>1.2155000000000001E-2</v>
      </c>
      <c r="AP78" s="107">
        <f t="shared" si="80"/>
        <v>1.1440000000000001E-2</v>
      </c>
      <c r="AQ78" s="107">
        <f t="shared" si="81"/>
        <v>9.4000000000000004E-3</v>
      </c>
      <c r="AR78" s="107">
        <f t="shared" si="82"/>
        <v>8.9300000000000004E-3</v>
      </c>
      <c r="AS78" s="107">
        <f t="shared" si="83"/>
        <v>8.4600000000000005E-3</v>
      </c>
      <c r="AT78" s="107">
        <f t="shared" si="84"/>
        <v>7.9900000000000006E-3</v>
      </c>
      <c r="AU78" s="107">
        <f t="shared" si="85"/>
        <v>7.5200000000000006E-3</v>
      </c>
    </row>
    <row r="79" spans="1:47">
      <c r="A79" s="5" t="s">
        <v>394</v>
      </c>
      <c r="C79" s="5" t="s">
        <v>377</v>
      </c>
      <c r="D79" s="5" t="s">
        <v>378</v>
      </c>
      <c r="E79" s="5" t="s">
        <v>379</v>
      </c>
      <c r="K79" s="20">
        <f t="shared" si="60"/>
        <v>14.3</v>
      </c>
      <c r="L79" s="20">
        <f t="shared" si="61"/>
        <v>1.43E-2</v>
      </c>
      <c r="M79" s="20">
        <f t="shared" si="62"/>
        <v>1.43E-2</v>
      </c>
      <c r="N79" s="20">
        <f t="shared" si="63"/>
        <v>1.1539419568126588E-2</v>
      </c>
      <c r="O79" s="20">
        <f t="shared" si="64"/>
        <v>1.040509170137463E-2</v>
      </c>
      <c r="P79" s="20">
        <f t="shared" si="65"/>
        <v>9.3421442098876647E-3</v>
      </c>
      <c r="Q79" s="20">
        <f t="shared" si="66"/>
        <v>8.073847886867035E-3</v>
      </c>
      <c r="R79" s="20">
        <f t="shared" si="67"/>
        <v>9.4</v>
      </c>
      <c r="S79" s="20">
        <f t="shared" si="68"/>
        <v>9.4000000000000004E-3</v>
      </c>
      <c r="T79" s="20">
        <f t="shared" si="69"/>
        <v>9.4000000000000004E-3</v>
      </c>
      <c r="U79" s="20">
        <f t="shared" si="70"/>
        <v>7.6111374421375007E-3</v>
      </c>
      <c r="V79" s="20">
        <f t="shared" si="71"/>
        <v>6.8397815801725242E-3</v>
      </c>
      <c r="W79" s="20">
        <f t="shared" si="72"/>
        <v>6.1957302837742975E-3</v>
      </c>
      <c r="X79" s="20">
        <f t="shared" si="73"/>
        <v>5.4219292339435813E-3</v>
      </c>
      <c r="Z79" s="5">
        <v>68</v>
      </c>
      <c r="AA79" s="5">
        <f t="shared" si="74"/>
        <v>14.3</v>
      </c>
      <c r="AB79" s="5">
        <f t="shared" si="74"/>
        <v>13.585000000000001</v>
      </c>
      <c r="AC79" s="5">
        <f t="shared" si="74"/>
        <v>12.870000000000001</v>
      </c>
      <c r="AD79" s="5">
        <f t="shared" si="74"/>
        <v>12.155000000000001</v>
      </c>
      <c r="AE79" s="5">
        <f t="shared" si="74"/>
        <v>11.440000000000001</v>
      </c>
      <c r="AF79" s="5">
        <f t="shared" si="75"/>
        <v>9.4</v>
      </c>
      <c r="AG79" s="5">
        <f t="shared" si="75"/>
        <v>8.93</v>
      </c>
      <c r="AH79" s="5">
        <f t="shared" si="75"/>
        <v>8.4600000000000009</v>
      </c>
      <c r="AI79" s="5">
        <f t="shared" si="75"/>
        <v>7.99</v>
      </c>
      <c r="AJ79" s="5">
        <f t="shared" si="75"/>
        <v>7.5200000000000005</v>
      </c>
      <c r="AL79" s="107">
        <f t="shared" si="76"/>
        <v>1.43E-2</v>
      </c>
      <c r="AM79" s="107">
        <f t="shared" si="77"/>
        <v>1.3585000000000002E-2</v>
      </c>
      <c r="AN79" s="107">
        <f t="shared" si="78"/>
        <v>1.2870000000000001E-2</v>
      </c>
      <c r="AO79" s="107">
        <f t="shared" si="79"/>
        <v>1.2155000000000001E-2</v>
      </c>
      <c r="AP79" s="107">
        <f t="shared" si="80"/>
        <v>1.1440000000000001E-2</v>
      </c>
      <c r="AQ79" s="107">
        <f t="shared" si="81"/>
        <v>9.4000000000000004E-3</v>
      </c>
      <c r="AR79" s="107">
        <f t="shared" si="82"/>
        <v>8.9300000000000004E-3</v>
      </c>
      <c r="AS79" s="107">
        <f t="shared" si="83"/>
        <v>8.4600000000000005E-3</v>
      </c>
      <c r="AT79" s="107">
        <f t="shared" si="84"/>
        <v>7.9900000000000006E-3</v>
      </c>
      <c r="AU79" s="107">
        <f t="shared" si="85"/>
        <v>7.5200000000000006E-3</v>
      </c>
    </row>
    <row r="80" spans="1:47">
      <c r="K80" s="20">
        <f t="shared" si="60"/>
        <v>14.3</v>
      </c>
      <c r="L80" s="20">
        <f t="shared" si="61"/>
        <v>1.43E-2</v>
      </c>
      <c r="M80" s="20">
        <f t="shared" si="62"/>
        <v>1.43E-2</v>
      </c>
      <c r="N80" s="20">
        <f t="shared" si="63"/>
        <v>1.1539419568126588E-2</v>
      </c>
      <c r="O80" s="20">
        <f t="shared" si="64"/>
        <v>1.040509170137463E-2</v>
      </c>
      <c r="P80" s="20">
        <f t="shared" si="65"/>
        <v>9.3421442098876647E-3</v>
      </c>
      <c r="Q80" s="20">
        <f t="shared" si="66"/>
        <v>8.073847886867035E-3</v>
      </c>
      <c r="R80" s="20">
        <f t="shared" si="67"/>
        <v>9.4</v>
      </c>
      <c r="S80" s="20">
        <f t="shared" si="68"/>
        <v>9.4000000000000004E-3</v>
      </c>
      <c r="T80" s="20">
        <f t="shared" si="69"/>
        <v>9.4000000000000004E-3</v>
      </c>
      <c r="U80" s="20">
        <f t="shared" si="70"/>
        <v>7.6111374421375007E-3</v>
      </c>
      <c r="V80" s="20">
        <f t="shared" si="71"/>
        <v>6.8397815801725242E-3</v>
      </c>
      <c r="W80" s="20">
        <f t="shared" si="72"/>
        <v>6.1957302837742975E-3</v>
      </c>
      <c r="X80" s="20">
        <f t="shared" si="73"/>
        <v>5.4219292339435813E-3</v>
      </c>
      <c r="Z80" s="5">
        <v>69</v>
      </c>
      <c r="AA80" s="5">
        <f t="shared" si="74"/>
        <v>14.3</v>
      </c>
      <c r="AB80" s="5">
        <f t="shared" si="74"/>
        <v>13.585000000000001</v>
      </c>
      <c r="AC80" s="5">
        <f t="shared" si="74"/>
        <v>12.870000000000001</v>
      </c>
      <c r="AD80" s="5">
        <f t="shared" si="74"/>
        <v>12.155000000000001</v>
      </c>
      <c r="AE80" s="5">
        <f t="shared" si="74"/>
        <v>11.440000000000001</v>
      </c>
      <c r="AF80" s="5">
        <f t="shared" si="75"/>
        <v>9.4</v>
      </c>
      <c r="AG80" s="5">
        <f t="shared" si="75"/>
        <v>8.93</v>
      </c>
      <c r="AH80" s="5">
        <f t="shared" si="75"/>
        <v>8.4600000000000009</v>
      </c>
      <c r="AI80" s="5">
        <f t="shared" si="75"/>
        <v>7.99</v>
      </c>
      <c r="AJ80" s="5">
        <f t="shared" si="75"/>
        <v>7.5200000000000005</v>
      </c>
      <c r="AL80" s="107">
        <f t="shared" si="76"/>
        <v>1.43E-2</v>
      </c>
      <c r="AM80" s="107">
        <f t="shared" si="77"/>
        <v>1.3585000000000002E-2</v>
      </c>
      <c r="AN80" s="107">
        <f t="shared" si="78"/>
        <v>1.2870000000000001E-2</v>
      </c>
      <c r="AO80" s="107">
        <f t="shared" si="79"/>
        <v>1.2155000000000001E-2</v>
      </c>
      <c r="AP80" s="107">
        <f t="shared" si="80"/>
        <v>1.1440000000000001E-2</v>
      </c>
      <c r="AQ80" s="107">
        <f t="shared" si="81"/>
        <v>9.4000000000000004E-3</v>
      </c>
      <c r="AR80" s="107">
        <f t="shared" si="82"/>
        <v>8.9300000000000004E-3</v>
      </c>
      <c r="AS80" s="107">
        <f t="shared" si="83"/>
        <v>8.4600000000000005E-3</v>
      </c>
      <c r="AT80" s="107">
        <f t="shared" si="84"/>
        <v>7.9900000000000006E-3</v>
      </c>
      <c r="AU80" s="107">
        <f t="shared" si="85"/>
        <v>7.5200000000000006E-3</v>
      </c>
    </row>
    <row r="81" spans="1:47">
      <c r="C81" s="5">
        <v>0</v>
      </c>
      <c r="D81" s="5">
        <v>0</v>
      </c>
      <c r="E81" s="5">
        <v>0</v>
      </c>
      <c r="K81" s="20">
        <f t="shared" si="60"/>
        <v>24.5</v>
      </c>
      <c r="L81" s="20">
        <f t="shared" si="61"/>
        <v>2.4500000000000001E-2</v>
      </c>
      <c r="M81" s="20">
        <f t="shared" si="62"/>
        <v>2.4500000000000001E-2</v>
      </c>
      <c r="N81" s="20">
        <f t="shared" si="63"/>
        <v>1.9770334225111985E-2</v>
      </c>
      <c r="O81" s="20">
        <f t="shared" si="64"/>
        <v>1.7826905362494996E-2</v>
      </c>
      <c r="P81" s="20">
        <f t="shared" si="65"/>
        <v>1.6005771548408938E-2</v>
      </c>
      <c r="Q81" s="20">
        <f t="shared" si="66"/>
        <v>1.3832816309667298E-2</v>
      </c>
      <c r="R81" s="20">
        <f t="shared" si="67"/>
        <v>16</v>
      </c>
      <c r="S81" s="20">
        <f t="shared" si="68"/>
        <v>1.6E-2</v>
      </c>
      <c r="T81" s="20">
        <f t="shared" si="69"/>
        <v>1.6E-2</v>
      </c>
      <c r="U81" s="20">
        <f t="shared" si="70"/>
        <v>1.2955127561085108E-2</v>
      </c>
      <c r="V81" s="20">
        <f t="shared" si="71"/>
        <v>1.1642181413059616E-2</v>
      </c>
      <c r="W81" s="20">
        <f t="shared" si="72"/>
        <v>1.0545923887275399E-2</v>
      </c>
      <c r="X81" s="20">
        <f t="shared" si="73"/>
        <v>9.2288157173507773E-3</v>
      </c>
      <c r="Z81" s="5">
        <v>70</v>
      </c>
      <c r="AA81" s="5">
        <f t="shared" ref="AA81:AE85" si="86">All_Cause_Mortality_70to74Years_Male*(1+AA$10)</f>
        <v>24.5</v>
      </c>
      <c r="AB81" s="5">
        <f t="shared" si="86"/>
        <v>23.274999999999999</v>
      </c>
      <c r="AC81" s="5">
        <f t="shared" si="86"/>
        <v>22.05</v>
      </c>
      <c r="AD81" s="5">
        <f t="shared" si="86"/>
        <v>20.824999999999999</v>
      </c>
      <c r="AE81" s="5">
        <f t="shared" si="86"/>
        <v>19.600000000000001</v>
      </c>
      <c r="AF81" s="5">
        <f t="shared" ref="AF81:AJ85" si="87">All_Cause_Mortality_70to74Years_Female*(1+AF$10)</f>
        <v>16</v>
      </c>
      <c r="AG81" s="5">
        <f t="shared" si="87"/>
        <v>15.2</v>
      </c>
      <c r="AH81" s="5">
        <f t="shared" si="87"/>
        <v>14.4</v>
      </c>
      <c r="AI81" s="5">
        <f t="shared" si="87"/>
        <v>13.6</v>
      </c>
      <c r="AJ81" s="5">
        <f t="shared" si="87"/>
        <v>12.8</v>
      </c>
      <c r="AL81" s="107">
        <f t="shared" si="76"/>
        <v>2.4500000000000001E-2</v>
      </c>
      <c r="AM81" s="107">
        <f t="shared" si="77"/>
        <v>2.3274999999999997E-2</v>
      </c>
      <c r="AN81" s="107">
        <f t="shared" si="78"/>
        <v>2.205E-2</v>
      </c>
      <c r="AO81" s="107">
        <f t="shared" si="79"/>
        <v>2.0825E-2</v>
      </c>
      <c r="AP81" s="107">
        <f t="shared" si="80"/>
        <v>1.9600000000000003E-2</v>
      </c>
      <c r="AQ81" s="107">
        <f t="shared" si="81"/>
        <v>1.6E-2</v>
      </c>
      <c r="AR81" s="107">
        <f t="shared" si="82"/>
        <v>1.52E-2</v>
      </c>
      <c r="AS81" s="107">
        <f t="shared" si="83"/>
        <v>1.44E-2</v>
      </c>
      <c r="AT81" s="107">
        <f t="shared" si="84"/>
        <v>1.3599999999999999E-2</v>
      </c>
      <c r="AU81" s="107">
        <f t="shared" si="85"/>
        <v>1.2800000000000001E-2</v>
      </c>
    </row>
    <row r="82" spans="1:47">
      <c r="C82" s="5">
        <v>1</v>
      </c>
      <c r="D82" s="5">
        <v>383.3827</v>
      </c>
      <c r="E82" s="5">
        <v>286.4237</v>
      </c>
      <c r="K82" s="20">
        <f t="shared" si="60"/>
        <v>24.5</v>
      </c>
      <c r="L82" s="20">
        <f t="shared" si="61"/>
        <v>2.4500000000000001E-2</v>
      </c>
      <c r="M82" s="20">
        <f t="shared" si="62"/>
        <v>2.4500000000000001E-2</v>
      </c>
      <c r="N82" s="20">
        <f t="shared" si="63"/>
        <v>1.9770334225111985E-2</v>
      </c>
      <c r="O82" s="20">
        <f t="shared" si="64"/>
        <v>1.7826905362494996E-2</v>
      </c>
      <c r="P82" s="20">
        <f t="shared" si="65"/>
        <v>1.6005771548408938E-2</v>
      </c>
      <c r="Q82" s="20">
        <f t="shared" si="66"/>
        <v>1.3832816309667298E-2</v>
      </c>
      <c r="R82" s="20">
        <f t="shared" si="67"/>
        <v>16</v>
      </c>
      <c r="S82" s="20">
        <f t="shared" si="68"/>
        <v>1.6E-2</v>
      </c>
      <c r="T82" s="20">
        <f t="shared" si="69"/>
        <v>1.6E-2</v>
      </c>
      <c r="U82" s="20">
        <f t="shared" si="70"/>
        <v>1.2955127561085108E-2</v>
      </c>
      <c r="V82" s="20">
        <f t="shared" si="71"/>
        <v>1.1642181413059616E-2</v>
      </c>
      <c r="W82" s="20">
        <f t="shared" si="72"/>
        <v>1.0545923887275399E-2</v>
      </c>
      <c r="X82" s="20">
        <f t="shared" si="73"/>
        <v>9.2288157173507773E-3</v>
      </c>
      <c r="Z82" s="5">
        <v>71</v>
      </c>
      <c r="AA82" s="5">
        <f t="shared" si="86"/>
        <v>24.5</v>
      </c>
      <c r="AB82" s="5">
        <f t="shared" si="86"/>
        <v>23.274999999999999</v>
      </c>
      <c r="AC82" s="5">
        <f t="shared" si="86"/>
        <v>22.05</v>
      </c>
      <c r="AD82" s="5">
        <f t="shared" si="86"/>
        <v>20.824999999999999</v>
      </c>
      <c r="AE82" s="5">
        <f t="shared" si="86"/>
        <v>19.600000000000001</v>
      </c>
      <c r="AF82" s="5">
        <f t="shared" si="87"/>
        <v>16</v>
      </c>
      <c r="AG82" s="5">
        <f t="shared" si="87"/>
        <v>15.2</v>
      </c>
      <c r="AH82" s="5">
        <f t="shared" si="87"/>
        <v>14.4</v>
      </c>
      <c r="AI82" s="5">
        <f t="shared" si="87"/>
        <v>13.6</v>
      </c>
      <c r="AJ82" s="5">
        <f t="shared" si="87"/>
        <v>12.8</v>
      </c>
      <c r="AL82" s="107">
        <f t="shared" si="76"/>
        <v>2.4500000000000001E-2</v>
      </c>
      <c r="AM82" s="107">
        <f t="shared" si="77"/>
        <v>2.3274999999999997E-2</v>
      </c>
      <c r="AN82" s="107">
        <f t="shared" si="78"/>
        <v>2.205E-2</v>
      </c>
      <c r="AO82" s="107">
        <f t="shared" si="79"/>
        <v>2.0825E-2</v>
      </c>
      <c r="AP82" s="107">
        <f t="shared" si="80"/>
        <v>1.9600000000000003E-2</v>
      </c>
      <c r="AQ82" s="107">
        <f t="shared" si="81"/>
        <v>1.6E-2</v>
      </c>
      <c r="AR82" s="107">
        <f t="shared" si="82"/>
        <v>1.52E-2</v>
      </c>
      <c r="AS82" s="107">
        <f t="shared" si="83"/>
        <v>1.44E-2</v>
      </c>
      <c r="AT82" s="107">
        <f t="shared" si="84"/>
        <v>1.3599999999999999E-2</v>
      </c>
      <c r="AU82" s="107">
        <f t="shared" si="85"/>
        <v>1.2800000000000001E-2</v>
      </c>
    </row>
    <row r="83" spans="1:47">
      <c r="C83" s="5">
        <v>2</v>
      </c>
      <c r="D83" s="5">
        <v>1371.8910000000001</v>
      </c>
      <c r="E83" s="5">
        <v>259.57080000000002</v>
      </c>
      <c r="G83" s="108" t="s">
        <v>437</v>
      </c>
      <c r="K83" s="20">
        <f t="shared" si="60"/>
        <v>24.5</v>
      </c>
      <c r="L83" s="20">
        <f t="shared" si="61"/>
        <v>2.4500000000000001E-2</v>
      </c>
      <c r="M83" s="20">
        <f t="shared" si="62"/>
        <v>2.4500000000000001E-2</v>
      </c>
      <c r="N83" s="20">
        <f t="shared" si="63"/>
        <v>1.9770334225111985E-2</v>
      </c>
      <c r="O83" s="20">
        <f t="shared" si="64"/>
        <v>1.7826905362494996E-2</v>
      </c>
      <c r="P83" s="20">
        <f t="shared" si="65"/>
        <v>1.6005771548408938E-2</v>
      </c>
      <c r="Q83" s="20">
        <f t="shared" si="66"/>
        <v>1.3832816309667298E-2</v>
      </c>
      <c r="R83" s="20">
        <f t="shared" si="67"/>
        <v>16</v>
      </c>
      <c r="S83" s="20">
        <f t="shared" si="68"/>
        <v>1.6E-2</v>
      </c>
      <c r="T83" s="20">
        <f t="shared" si="69"/>
        <v>1.6E-2</v>
      </c>
      <c r="U83" s="20">
        <f t="shared" si="70"/>
        <v>1.2955127561085108E-2</v>
      </c>
      <c r="V83" s="20">
        <f t="shared" si="71"/>
        <v>1.1642181413059616E-2</v>
      </c>
      <c r="W83" s="20">
        <f t="shared" si="72"/>
        <v>1.0545923887275399E-2</v>
      </c>
      <c r="X83" s="20">
        <f t="shared" si="73"/>
        <v>9.2288157173507773E-3</v>
      </c>
      <c r="Z83" s="5">
        <v>72</v>
      </c>
      <c r="AA83" s="5">
        <f t="shared" si="86"/>
        <v>24.5</v>
      </c>
      <c r="AB83" s="5">
        <f t="shared" si="86"/>
        <v>23.274999999999999</v>
      </c>
      <c r="AC83" s="5">
        <f t="shared" si="86"/>
        <v>22.05</v>
      </c>
      <c r="AD83" s="5">
        <f t="shared" si="86"/>
        <v>20.824999999999999</v>
      </c>
      <c r="AE83" s="5">
        <f t="shared" si="86"/>
        <v>19.600000000000001</v>
      </c>
      <c r="AF83" s="5">
        <f t="shared" si="87"/>
        <v>16</v>
      </c>
      <c r="AG83" s="5">
        <f t="shared" si="87"/>
        <v>15.2</v>
      </c>
      <c r="AH83" s="5">
        <f t="shared" si="87"/>
        <v>14.4</v>
      </c>
      <c r="AI83" s="5">
        <f t="shared" si="87"/>
        <v>13.6</v>
      </c>
      <c r="AJ83" s="5">
        <f t="shared" si="87"/>
        <v>12.8</v>
      </c>
      <c r="AL83" s="107">
        <f t="shared" si="76"/>
        <v>2.4500000000000001E-2</v>
      </c>
      <c r="AM83" s="107">
        <f t="shared" si="77"/>
        <v>2.3274999999999997E-2</v>
      </c>
      <c r="AN83" s="107">
        <f t="shared" si="78"/>
        <v>2.205E-2</v>
      </c>
      <c r="AO83" s="107">
        <f t="shared" si="79"/>
        <v>2.0825E-2</v>
      </c>
      <c r="AP83" s="107">
        <f t="shared" si="80"/>
        <v>1.9600000000000003E-2</v>
      </c>
      <c r="AQ83" s="107">
        <f t="shared" si="81"/>
        <v>1.6E-2</v>
      </c>
      <c r="AR83" s="107">
        <f t="shared" si="82"/>
        <v>1.52E-2</v>
      </c>
      <c r="AS83" s="107">
        <f t="shared" si="83"/>
        <v>1.44E-2</v>
      </c>
      <c r="AT83" s="107">
        <f t="shared" si="84"/>
        <v>1.3599999999999999E-2</v>
      </c>
      <c r="AU83" s="107">
        <f t="shared" si="85"/>
        <v>1.2800000000000001E-2</v>
      </c>
    </row>
    <row r="84" spans="1:47">
      <c r="C84" s="5">
        <v>3</v>
      </c>
      <c r="D84" s="5">
        <v>3586.1790000000001</v>
      </c>
      <c r="E84" s="5">
        <v>1042.9760000000001</v>
      </c>
      <c r="G84" s="108" t="s">
        <v>438</v>
      </c>
      <c r="K84" s="20">
        <f t="shared" si="60"/>
        <v>24.5</v>
      </c>
      <c r="L84" s="20">
        <f t="shared" si="61"/>
        <v>2.4500000000000001E-2</v>
      </c>
      <c r="M84" s="20">
        <f t="shared" si="62"/>
        <v>2.4500000000000001E-2</v>
      </c>
      <c r="N84" s="20">
        <f t="shared" si="63"/>
        <v>1.9770334225111985E-2</v>
      </c>
      <c r="O84" s="20">
        <f t="shared" si="64"/>
        <v>1.7826905362494996E-2</v>
      </c>
      <c r="P84" s="20">
        <f t="shared" si="65"/>
        <v>1.6005771548408938E-2</v>
      </c>
      <c r="Q84" s="20">
        <f t="shared" si="66"/>
        <v>1.3832816309667298E-2</v>
      </c>
      <c r="R84" s="20">
        <f t="shared" si="67"/>
        <v>16</v>
      </c>
      <c r="S84" s="20">
        <f t="shared" si="68"/>
        <v>1.6E-2</v>
      </c>
      <c r="T84" s="20">
        <f t="shared" si="69"/>
        <v>1.6E-2</v>
      </c>
      <c r="U84" s="20">
        <f t="shared" si="70"/>
        <v>1.2955127561085108E-2</v>
      </c>
      <c r="V84" s="20">
        <f t="shared" si="71"/>
        <v>1.1642181413059616E-2</v>
      </c>
      <c r="W84" s="20">
        <f t="shared" si="72"/>
        <v>1.0545923887275399E-2</v>
      </c>
      <c r="X84" s="20">
        <f t="shared" si="73"/>
        <v>9.2288157173507773E-3</v>
      </c>
      <c r="Z84" s="5">
        <v>73</v>
      </c>
      <c r="AA84" s="5">
        <f t="shared" si="86"/>
        <v>24.5</v>
      </c>
      <c r="AB84" s="5">
        <f t="shared" si="86"/>
        <v>23.274999999999999</v>
      </c>
      <c r="AC84" s="5">
        <f t="shared" si="86"/>
        <v>22.05</v>
      </c>
      <c r="AD84" s="5">
        <f t="shared" si="86"/>
        <v>20.824999999999999</v>
      </c>
      <c r="AE84" s="5">
        <f t="shared" si="86"/>
        <v>19.600000000000001</v>
      </c>
      <c r="AF84" s="5">
        <f t="shared" si="87"/>
        <v>16</v>
      </c>
      <c r="AG84" s="5">
        <f t="shared" si="87"/>
        <v>15.2</v>
      </c>
      <c r="AH84" s="5">
        <f t="shared" si="87"/>
        <v>14.4</v>
      </c>
      <c r="AI84" s="5">
        <f t="shared" si="87"/>
        <v>13.6</v>
      </c>
      <c r="AJ84" s="5">
        <f t="shared" si="87"/>
        <v>12.8</v>
      </c>
      <c r="AL84" s="107">
        <f t="shared" si="76"/>
        <v>2.4500000000000001E-2</v>
      </c>
      <c r="AM84" s="107">
        <f t="shared" si="77"/>
        <v>2.3274999999999997E-2</v>
      </c>
      <c r="AN84" s="107">
        <f t="shared" si="78"/>
        <v>2.205E-2</v>
      </c>
      <c r="AO84" s="107">
        <f t="shared" si="79"/>
        <v>2.0825E-2</v>
      </c>
      <c r="AP84" s="107">
        <f t="shared" si="80"/>
        <v>1.9600000000000003E-2</v>
      </c>
      <c r="AQ84" s="107">
        <f t="shared" si="81"/>
        <v>1.6E-2</v>
      </c>
      <c r="AR84" s="107">
        <f t="shared" si="82"/>
        <v>1.52E-2</v>
      </c>
      <c r="AS84" s="107">
        <f t="shared" si="83"/>
        <v>1.44E-2</v>
      </c>
      <c r="AT84" s="107">
        <f t="shared" si="84"/>
        <v>1.3599999999999999E-2</v>
      </c>
      <c r="AU84" s="107">
        <f t="shared" si="85"/>
        <v>1.2800000000000001E-2</v>
      </c>
    </row>
    <row r="85" spans="1:47">
      <c r="C85" s="5">
        <v>4</v>
      </c>
      <c r="D85" s="5">
        <v>10495.27</v>
      </c>
      <c r="E85" s="5">
        <v>5611.3530000000001</v>
      </c>
      <c r="K85" s="20">
        <f t="shared" si="60"/>
        <v>24.5</v>
      </c>
      <c r="L85" s="20">
        <f t="shared" si="61"/>
        <v>2.4500000000000001E-2</v>
      </c>
      <c r="M85" s="20">
        <f t="shared" si="62"/>
        <v>2.4500000000000001E-2</v>
      </c>
      <c r="N85" s="20">
        <f t="shared" si="63"/>
        <v>1.9770334225111985E-2</v>
      </c>
      <c r="O85" s="20">
        <f t="shared" si="64"/>
        <v>1.7826905362494996E-2</v>
      </c>
      <c r="P85" s="20">
        <f t="shared" si="65"/>
        <v>1.6005771548408938E-2</v>
      </c>
      <c r="Q85" s="20">
        <f t="shared" si="66"/>
        <v>1.3832816309667298E-2</v>
      </c>
      <c r="R85" s="20">
        <f t="shared" si="67"/>
        <v>16</v>
      </c>
      <c r="S85" s="20">
        <f t="shared" si="68"/>
        <v>1.6E-2</v>
      </c>
      <c r="T85" s="20">
        <f t="shared" si="69"/>
        <v>1.6E-2</v>
      </c>
      <c r="U85" s="20">
        <f t="shared" si="70"/>
        <v>1.2955127561085108E-2</v>
      </c>
      <c r="V85" s="20">
        <f t="shared" si="71"/>
        <v>1.1642181413059616E-2</v>
      </c>
      <c r="W85" s="20">
        <f t="shared" si="72"/>
        <v>1.0545923887275399E-2</v>
      </c>
      <c r="X85" s="20">
        <f t="shared" si="73"/>
        <v>9.2288157173507773E-3</v>
      </c>
      <c r="Z85" s="5">
        <v>74</v>
      </c>
      <c r="AA85" s="5">
        <f t="shared" si="86"/>
        <v>24.5</v>
      </c>
      <c r="AB85" s="5">
        <f t="shared" si="86"/>
        <v>23.274999999999999</v>
      </c>
      <c r="AC85" s="5">
        <f t="shared" si="86"/>
        <v>22.05</v>
      </c>
      <c r="AD85" s="5">
        <f t="shared" si="86"/>
        <v>20.824999999999999</v>
      </c>
      <c r="AE85" s="5">
        <f t="shared" si="86"/>
        <v>19.600000000000001</v>
      </c>
      <c r="AF85" s="5">
        <f t="shared" si="87"/>
        <v>16</v>
      </c>
      <c r="AG85" s="5">
        <f t="shared" si="87"/>
        <v>15.2</v>
      </c>
      <c r="AH85" s="5">
        <f t="shared" si="87"/>
        <v>14.4</v>
      </c>
      <c r="AI85" s="5">
        <f t="shared" si="87"/>
        <v>13.6</v>
      </c>
      <c r="AJ85" s="5">
        <f t="shared" si="87"/>
        <v>12.8</v>
      </c>
      <c r="AL85" s="107">
        <f t="shared" si="76"/>
        <v>2.4500000000000001E-2</v>
      </c>
      <c r="AM85" s="107">
        <f t="shared" si="77"/>
        <v>2.3274999999999997E-2</v>
      </c>
      <c r="AN85" s="107">
        <f t="shared" si="78"/>
        <v>2.205E-2</v>
      </c>
      <c r="AO85" s="107">
        <f t="shared" si="79"/>
        <v>2.0825E-2</v>
      </c>
      <c r="AP85" s="107">
        <f t="shared" si="80"/>
        <v>1.9600000000000003E-2</v>
      </c>
      <c r="AQ85" s="107">
        <f t="shared" si="81"/>
        <v>1.6E-2</v>
      </c>
      <c r="AR85" s="107">
        <f t="shared" si="82"/>
        <v>1.52E-2</v>
      </c>
      <c r="AS85" s="107">
        <f t="shared" si="83"/>
        <v>1.44E-2</v>
      </c>
      <c r="AT85" s="107">
        <f t="shared" si="84"/>
        <v>1.3599999999999999E-2</v>
      </c>
      <c r="AU85" s="107">
        <f t="shared" si="85"/>
        <v>1.2800000000000001E-2</v>
      </c>
    </row>
    <row r="86" spans="1:47">
      <c r="K86" s="20">
        <f t="shared" si="60"/>
        <v>40.700000000000003</v>
      </c>
      <c r="L86" s="20">
        <f t="shared" si="61"/>
        <v>4.07E-2</v>
      </c>
      <c r="M86" s="20">
        <f t="shared" si="62"/>
        <v>4.07E-2</v>
      </c>
      <c r="N86" s="20">
        <f t="shared" si="63"/>
        <v>3.2842963386206438E-2</v>
      </c>
      <c r="O86" s="20">
        <f t="shared" si="64"/>
        <v>2.9614491765450873E-2</v>
      </c>
      <c r="P86" s="20">
        <f t="shared" si="65"/>
        <v>2.6589179674295662E-2</v>
      </c>
      <c r="Q86" s="20">
        <f t="shared" si="66"/>
        <v>2.2979413216467716E-2</v>
      </c>
      <c r="R86" s="20">
        <f t="shared" si="67"/>
        <v>28.1</v>
      </c>
      <c r="S86" s="20">
        <f t="shared" si="68"/>
        <v>2.81E-2</v>
      </c>
      <c r="T86" s="20">
        <f t="shared" si="69"/>
        <v>2.81E-2</v>
      </c>
      <c r="U86" s="20">
        <f t="shared" si="70"/>
        <v>2.2752442779155717E-2</v>
      </c>
      <c r="V86" s="20">
        <f t="shared" si="71"/>
        <v>2.044658110668595E-2</v>
      </c>
      <c r="W86" s="20">
        <f t="shared" si="72"/>
        <v>1.8521278827027421E-2</v>
      </c>
      <c r="X86" s="20">
        <f t="shared" si="73"/>
        <v>1.6208107603597303E-2</v>
      </c>
      <c r="Z86" s="5">
        <v>75</v>
      </c>
      <c r="AA86" s="5">
        <f t="shared" ref="AA86:AE90" si="88">All_Cause_Mortality_75to79Years_Male*(1+AA$10)</f>
        <v>40.700000000000003</v>
      </c>
      <c r="AB86" s="5">
        <f t="shared" si="88"/>
        <v>38.664999999999999</v>
      </c>
      <c r="AC86" s="5">
        <f t="shared" si="88"/>
        <v>36.630000000000003</v>
      </c>
      <c r="AD86" s="5">
        <f t="shared" si="88"/>
        <v>34.594999999999999</v>
      </c>
      <c r="AE86" s="5">
        <f t="shared" si="88"/>
        <v>32.56</v>
      </c>
      <c r="AF86" s="5">
        <f t="shared" ref="AF86:AJ90" si="89">All_Cause_Mortality_75to79Years_Female*(1+AF$10)</f>
        <v>28.1</v>
      </c>
      <c r="AG86" s="5">
        <f t="shared" si="89"/>
        <v>26.695</v>
      </c>
      <c r="AH86" s="5">
        <f t="shared" si="89"/>
        <v>25.290000000000003</v>
      </c>
      <c r="AI86" s="5">
        <f t="shared" si="89"/>
        <v>23.885000000000002</v>
      </c>
      <c r="AJ86" s="5">
        <f t="shared" si="89"/>
        <v>22.480000000000004</v>
      </c>
      <c r="AL86" s="107">
        <f t="shared" ref="AL86:AU86" si="90">AA86/1000</f>
        <v>4.07E-2</v>
      </c>
      <c r="AM86" s="107">
        <f t="shared" si="90"/>
        <v>3.8664999999999998E-2</v>
      </c>
      <c r="AN86" s="107">
        <f t="shared" si="90"/>
        <v>3.6630000000000003E-2</v>
      </c>
      <c r="AO86" s="107">
        <f t="shared" si="90"/>
        <v>3.4595000000000001E-2</v>
      </c>
      <c r="AP86" s="107">
        <f t="shared" si="90"/>
        <v>3.2560000000000006E-2</v>
      </c>
      <c r="AQ86" s="107">
        <f t="shared" si="90"/>
        <v>2.81E-2</v>
      </c>
      <c r="AR86" s="107">
        <f t="shared" si="90"/>
        <v>2.6695E-2</v>
      </c>
      <c r="AS86" s="107">
        <f t="shared" si="90"/>
        <v>2.5290000000000003E-2</v>
      </c>
      <c r="AT86" s="107">
        <f t="shared" si="90"/>
        <v>2.3885E-2</v>
      </c>
      <c r="AU86" s="107">
        <f t="shared" si="90"/>
        <v>2.2480000000000003E-2</v>
      </c>
    </row>
    <row r="87" spans="1:47">
      <c r="C87" s="5" t="s">
        <v>107</v>
      </c>
      <c r="D87" s="5">
        <v>4244.6980000000003</v>
      </c>
      <c r="E87" s="5">
        <v>5100.8180000000002</v>
      </c>
      <c r="K87" s="20">
        <f t="shared" si="60"/>
        <v>40.700000000000003</v>
      </c>
      <c r="L87" s="20">
        <f t="shared" si="61"/>
        <v>4.07E-2</v>
      </c>
      <c r="M87" s="20">
        <f t="shared" si="62"/>
        <v>4.07E-2</v>
      </c>
      <c r="N87" s="20">
        <f t="shared" si="63"/>
        <v>3.2842963386206438E-2</v>
      </c>
      <c r="O87" s="20">
        <f t="shared" si="64"/>
        <v>2.9614491765450873E-2</v>
      </c>
      <c r="P87" s="20">
        <f t="shared" si="65"/>
        <v>2.6589179674295662E-2</v>
      </c>
      <c r="Q87" s="20">
        <f t="shared" si="66"/>
        <v>2.2979413216467716E-2</v>
      </c>
      <c r="R87" s="20">
        <f t="shared" si="67"/>
        <v>28.1</v>
      </c>
      <c r="S87" s="20">
        <f t="shared" si="68"/>
        <v>2.81E-2</v>
      </c>
      <c r="T87" s="20">
        <f t="shared" si="69"/>
        <v>2.81E-2</v>
      </c>
      <c r="U87" s="20">
        <f t="shared" si="70"/>
        <v>2.2752442779155717E-2</v>
      </c>
      <c r="V87" s="20">
        <f t="shared" si="71"/>
        <v>2.044658110668595E-2</v>
      </c>
      <c r="W87" s="20">
        <f t="shared" si="72"/>
        <v>1.8521278827027421E-2</v>
      </c>
      <c r="X87" s="20">
        <f t="shared" si="73"/>
        <v>1.6208107603597303E-2</v>
      </c>
      <c r="Z87" s="5">
        <v>76</v>
      </c>
      <c r="AA87" s="5">
        <f t="shared" si="88"/>
        <v>40.700000000000003</v>
      </c>
      <c r="AB87" s="5">
        <f t="shared" si="88"/>
        <v>38.664999999999999</v>
      </c>
      <c r="AC87" s="5">
        <f t="shared" si="88"/>
        <v>36.630000000000003</v>
      </c>
      <c r="AD87" s="5">
        <f t="shared" si="88"/>
        <v>34.594999999999999</v>
      </c>
      <c r="AE87" s="5">
        <f t="shared" si="88"/>
        <v>32.56</v>
      </c>
      <c r="AF87" s="5">
        <f t="shared" si="89"/>
        <v>28.1</v>
      </c>
      <c r="AG87" s="5">
        <f t="shared" si="89"/>
        <v>26.695</v>
      </c>
      <c r="AH87" s="5">
        <f t="shared" si="89"/>
        <v>25.290000000000003</v>
      </c>
      <c r="AI87" s="5">
        <f t="shared" si="89"/>
        <v>23.885000000000002</v>
      </c>
      <c r="AJ87" s="5">
        <f t="shared" si="89"/>
        <v>22.480000000000004</v>
      </c>
      <c r="AL87" s="107">
        <f t="shared" ref="AL87:AU94" si="91">AA87/1000</f>
        <v>4.07E-2</v>
      </c>
      <c r="AM87" s="107">
        <f t="shared" si="91"/>
        <v>3.8664999999999998E-2</v>
      </c>
      <c r="AN87" s="107">
        <f t="shared" si="91"/>
        <v>3.6630000000000003E-2</v>
      </c>
      <c r="AO87" s="107">
        <f t="shared" si="91"/>
        <v>3.4595000000000001E-2</v>
      </c>
      <c r="AP87" s="107">
        <f t="shared" si="91"/>
        <v>3.2560000000000006E-2</v>
      </c>
      <c r="AQ87" s="107">
        <f t="shared" si="91"/>
        <v>2.81E-2</v>
      </c>
      <c r="AR87" s="107">
        <f t="shared" si="91"/>
        <v>2.6695E-2</v>
      </c>
      <c r="AS87" s="107">
        <f t="shared" si="91"/>
        <v>2.5290000000000003E-2</v>
      </c>
      <c r="AT87" s="107">
        <f t="shared" si="91"/>
        <v>2.3885E-2</v>
      </c>
      <c r="AU87" s="107">
        <f t="shared" si="91"/>
        <v>2.2480000000000003E-2</v>
      </c>
    </row>
    <row r="88" spans="1:47">
      <c r="K88" s="20">
        <f t="shared" si="60"/>
        <v>40.700000000000003</v>
      </c>
      <c r="L88" s="20">
        <f t="shared" si="61"/>
        <v>4.07E-2</v>
      </c>
      <c r="M88" s="20">
        <f t="shared" si="62"/>
        <v>4.07E-2</v>
      </c>
      <c r="N88" s="20">
        <f t="shared" si="63"/>
        <v>3.2842963386206438E-2</v>
      </c>
      <c r="O88" s="20">
        <f t="shared" si="64"/>
        <v>2.9614491765450873E-2</v>
      </c>
      <c r="P88" s="20">
        <f t="shared" si="65"/>
        <v>2.6589179674295662E-2</v>
      </c>
      <c r="Q88" s="20">
        <f t="shared" si="66"/>
        <v>2.2979413216467716E-2</v>
      </c>
      <c r="R88" s="20">
        <f t="shared" si="67"/>
        <v>28.1</v>
      </c>
      <c r="S88" s="20">
        <f t="shared" si="68"/>
        <v>2.81E-2</v>
      </c>
      <c r="T88" s="20">
        <f t="shared" si="69"/>
        <v>2.81E-2</v>
      </c>
      <c r="U88" s="20">
        <f t="shared" si="70"/>
        <v>2.2752442779155717E-2</v>
      </c>
      <c r="V88" s="20">
        <f t="shared" si="71"/>
        <v>2.044658110668595E-2</v>
      </c>
      <c r="W88" s="20">
        <f t="shared" si="72"/>
        <v>1.8521278827027421E-2</v>
      </c>
      <c r="X88" s="20">
        <f t="shared" si="73"/>
        <v>1.6208107603597303E-2</v>
      </c>
      <c r="Z88" s="5">
        <v>77</v>
      </c>
      <c r="AA88" s="5">
        <f t="shared" si="88"/>
        <v>40.700000000000003</v>
      </c>
      <c r="AB88" s="5">
        <f t="shared" si="88"/>
        <v>38.664999999999999</v>
      </c>
      <c r="AC88" s="5">
        <f t="shared" si="88"/>
        <v>36.630000000000003</v>
      </c>
      <c r="AD88" s="5">
        <f t="shared" si="88"/>
        <v>34.594999999999999</v>
      </c>
      <c r="AE88" s="5">
        <f t="shared" si="88"/>
        <v>32.56</v>
      </c>
      <c r="AF88" s="5">
        <f t="shared" si="89"/>
        <v>28.1</v>
      </c>
      <c r="AG88" s="5">
        <f t="shared" si="89"/>
        <v>26.695</v>
      </c>
      <c r="AH88" s="5">
        <f t="shared" si="89"/>
        <v>25.290000000000003</v>
      </c>
      <c r="AI88" s="5">
        <f t="shared" si="89"/>
        <v>23.885000000000002</v>
      </c>
      <c r="AJ88" s="5">
        <f t="shared" si="89"/>
        <v>22.480000000000004</v>
      </c>
      <c r="AL88" s="107">
        <f t="shared" si="91"/>
        <v>4.07E-2</v>
      </c>
      <c r="AM88" s="107">
        <f t="shared" si="91"/>
        <v>3.8664999999999998E-2</v>
      </c>
      <c r="AN88" s="107">
        <f t="shared" si="91"/>
        <v>3.6630000000000003E-2</v>
      </c>
      <c r="AO88" s="107">
        <f t="shared" si="91"/>
        <v>3.4595000000000001E-2</v>
      </c>
      <c r="AP88" s="107">
        <f t="shared" si="91"/>
        <v>3.2560000000000006E-2</v>
      </c>
      <c r="AQ88" s="107">
        <f t="shared" si="91"/>
        <v>2.81E-2</v>
      </c>
      <c r="AR88" s="107">
        <f t="shared" si="91"/>
        <v>2.6695E-2</v>
      </c>
      <c r="AS88" s="107">
        <f t="shared" si="91"/>
        <v>2.5290000000000003E-2</v>
      </c>
      <c r="AT88" s="107">
        <f t="shared" si="91"/>
        <v>2.3885E-2</v>
      </c>
      <c r="AU88" s="107">
        <f t="shared" si="91"/>
        <v>2.2480000000000003E-2</v>
      </c>
    </row>
    <row r="89" spans="1:47">
      <c r="A89" s="5" t="s">
        <v>393</v>
      </c>
      <c r="C89" s="5" t="s">
        <v>377</v>
      </c>
      <c r="D89" s="5" t="s">
        <v>389</v>
      </c>
      <c r="E89" s="5" t="s">
        <v>390</v>
      </c>
      <c r="K89" s="20">
        <f t="shared" si="60"/>
        <v>40.700000000000003</v>
      </c>
      <c r="L89" s="20">
        <f t="shared" si="61"/>
        <v>4.07E-2</v>
      </c>
      <c r="M89" s="20">
        <f t="shared" si="62"/>
        <v>4.07E-2</v>
      </c>
      <c r="N89" s="20">
        <f t="shared" si="63"/>
        <v>3.2842963386206438E-2</v>
      </c>
      <c r="O89" s="20">
        <f t="shared" si="64"/>
        <v>2.9614491765450873E-2</v>
      </c>
      <c r="P89" s="20">
        <f t="shared" si="65"/>
        <v>2.6589179674295662E-2</v>
      </c>
      <c r="Q89" s="20">
        <f t="shared" si="66"/>
        <v>2.2979413216467716E-2</v>
      </c>
      <c r="R89" s="20">
        <f t="shared" si="67"/>
        <v>28.1</v>
      </c>
      <c r="S89" s="20">
        <f t="shared" si="68"/>
        <v>2.81E-2</v>
      </c>
      <c r="T89" s="20">
        <f t="shared" si="69"/>
        <v>2.81E-2</v>
      </c>
      <c r="U89" s="20">
        <f t="shared" si="70"/>
        <v>2.2752442779155717E-2</v>
      </c>
      <c r="V89" s="20">
        <f t="shared" si="71"/>
        <v>2.044658110668595E-2</v>
      </c>
      <c r="W89" s="20">
        <f t="shared" si="72"/>
        <v>1.8521278827027421E-2</v>
      </c>
      <c r="X89" s="20">
        <f t="shared" si="73"/>
        <v>1.6208107603597303E-2</v>
      </c>
      <c r="Z89" s="5">
        <v>78</v>
      </c>
      <c r="AA89" s="5">
        <f t="shared" si="88"/>
        <v>40.700000000000003</v>
      </c>
      <c r="AB89" s="5">
        <f t="shared" si="88"/>
        <v>38.664999999999999</v>
      </c>
      <c r="AC89" s="5">
        <f t="shared" si="88"/>
        <v>36.630000000000003</v>
      </c>
      <c r="AD89" s="5">
        <f t="shared" si="88"/>
        <v>34.594999999999999</v>
      </c>
      <c r="AE89" s="5">
        <f t="shared" si="88"/>
        <v>32.56</v>
      </c>
      <c r="AF89" s="5">
        <f t="shared" si="89"/>
        <v>28.1</v>
      </c>
      <c r="AG89" s="5">
        <f t="shared" si="89"/>
        <v>26.695</v>
      </c>
      <c r="AH89" s="5">
        <f t="shared" si="89"/>
        <v>25.290000000000003</v>
      </c>
      <c r="AI89" s="5">
        <f t="shared" si="89"/>
        <v>23.885000000000002</v>
      </c>
      <c r="AJ89" s="5">
        <f t="shared" si="89"/>
        <v>22.480000000000004</v>
      </c>
      <c r="AL89" s="107">
        <f t="shared" si="91"/>
        <v>4.07E-2</v>
      </c>
      <c r="AM89" s="107">
        <f t="shared" si="91"/>
        <v>3.8664999999999998E-2</v>
      </c>
      <c r="AN89" s="107">
        <f t="shared" si="91"/>
        <v>3.6630000000000003E-2</v>
      </c>
      <c r="AO89" s="107">
        <f t="shared" si="91"/>
        <v>3.4595000000000001E-2</v>
      </c>
      <c r="AP89" s="107">
        <f t="shared" si="91"/>
        <v>3.2560000000000006E-2</v>
      </c>
      <c r="AQ89" s="107">
        <f t="shared" si="91"/>
        <v>2.81E-2</v>
      </c>
      <c r="AR89" s="107">
        <f t="shared" si="91"/>
        <v>2.6695E-2</v>
      </c>
      <c r="AS89" s="107">
        <f t="shared" si="91"/>
        <v>2.5290000000000003E-2</v>
      </c>
      <c r="AT89" s="107">
        <f t="shared" si="91"/>
        <v>2.3885E-2</v>
      </c>
      <c r="AU89" s="107">
        <f t="shared" si="91"/>
        <v>2.2480000000000003E-2</v>
      </c>
    </row>
    <row r="90" spans="1:47">
      <c r="K90" s="20">
        <f t="shared" si="60"/>
        <v>40.700000000000003</v>
      </c>
      <c r="L90" s="20">
        <f t="shared" si="61"/>
        <v>4.07E-2</v>
      </c>
      <c r="M90" s="20">
        <f t="shared" si="62"/>
        <v>4.07E-2</v>
      </c>
      <c r="N90" s="20">
        <f t="shared" si="63"/>
        <v>3.2842963386206438E-2</v>
      </c>
      <c r="O90" s="20">
        <f t="shared" si="64"/>
        <v>2.9614491765450873E-2</v>
      </c>
      <c r="P90" s="20">
        <f t="shared" si="65"/>
        <v>2.6589179674295662E-2</v>
      </c>
      <c r="Q90" s="20">
        <f t="shared" si="66"/>
        <v>2.2979413216467716E-2</v>
      </c>
      <c r="R90" s="20">
        <f t="shared" si="67"/>
        <v>28.1</v>
      </c>
      <c r="S90" s="20">
        <f t="shared" si="68"/>
        <v>2.81E-2</v>
      </c>
      <c r="T90" s="20">
        <f t="shared" si="69"/>
        <v>2.81E-2</v>
      </c>
      <c r="U90" s="20">
        <f t="shared" si="70"/>
        <v>2.2752442779155717E-2</v>
      </c>
      <c r="V90" s="20">
        <f t="shared" si="71"/>
        <v>2.044658110668595E-2</v>
      </c>
      <c r="W90" s="20">
        <f t="shared" si="72"/>
        <v>1.8521278827027421E-2</v>
      </c>
      <c r="X90" s="20">
        <f t="shared" si="73"/>
        <v>1.6208107603597303E-2</v>
      </c>
      <c r="Z90" s="5">
        <v>79</v>
      </c>
      <c r="AA90" s="5">
        <f t="shared" si="88"/>
        <v>40.700000000000003</v>
      </c>
      <c r="AB90" s="5">
        <f t="shared" si="88"/>
        <v>38.664999999999999</v>
      </c>
      <c r="AC90" s="5">
        <f t="shared" si="88"/>
        <v>36.630000000000003</v>
      </c>
      <c r="AD90" s="5">
        <f t="shared" si="88"/>
        <v>34.594999999999999</v>
      </c>
      <c r="AE90" s="5">
        <f t="shared" si="88"/>
        <v>32.56</v>
      </c>
      <c r="AF90" s="5">
        <f t="shared" si="89"/>
        <v>28.1</v>
      </c>
      <c r="AG90" s="5">
        <f t="shared" si="89"/>
        <v>26.695</v>
      </c>
      <c r="AH90" s="5">
        <f t="shared" si="89"/>
        <v>25.290000000000003</v>
      </c>
      <c r="AI90" s="5">
        <f t="shared" si="89"/>
        <v>23.885000000000002</v>
      </c>
      <c r="AJ90" s="5">
        <f t="shared" si="89"/>
        <v>22.480000000000004</v>
      </c>
      <c r="AL90" s="107">
        <f t="shared" si="91"/>
        <v>4.07E-2</v>
      </c>
      <c r="AM90" s="107">
        <f t="shared" si="91"/>
        <v>3.8664999999999998E-2</v>
      </c>
      <c r="AN90" s="107">
        <f t="shared" si="91"/>
        <v>3.6630000000000003E-2</v>
      </c>
      <c r="AO90" s="107">
        <f t="shared" si="91"/>
        <v>3.4595000000000001E-2</v>
      </c>
      <c r="AP90" s="107">
        <f t="shared" si="91"/>
        <v>3.2560000000000006E-2</v>
      </c>
      <c r="AQ90" s="107">
        <f t="shared" si="91"/>
        <v>2.81E-2</v>
      </c>
      <c r="AR90" s="107">
        <f t="shared" si="91"/>
        <v>2.6695E-2</v>
      </c>
      <c r="AS90" s="107">
        <f t="shared" si="91"/>
        <v>2.5290000000000003E-2</v>
      </c>
      <c r="AT90" s="107">
        <f t="shared" si="91"/>
        <v>2.3885E-2</v>
      </c>
      <c r="AU90" s="107">
        <f t="shared" si="91"/>
        <v>2.2480000000000003E-2</v>
      </c>
    </row>
    <row r="91" spans="1:47">
      <c r="C91" s="5">
        <v>0</v>
      </c>
      <c r="D91" s="5">
        <v>0</v>
      </c>
      <c r="E91" s="5">
        <v>0</v>
      </c>
      <c r="K91" s="20">
        <f t="shared" si="60"/>
        <v>73.2</v>
      </c>
      <c r="L91" s="20">
        <f t="shared" si="61"/>
        <v>7.3200000000000001E-2</v>
      </c>
      <c r="M91" s="20">
        <f t="shared" si="62"/>
        <v>7.3200000000000001E-2</v>
      </c>
      <c r="N91" s="20">
        <f t="shared" si="63"/>
        <v>5.9068916950130501E-2</v>
      </c>
      <c r="O91" s="20">
        <f t="shared" si="64"/>
        <v>5.3262427450393217E-2</v>
      </c>
      <c r="P91" s="20">
        <f t="shared" si="65"/>
        <v>4.7821325605858542E-2</v>
      </c>
      <c r="Q91" s="20">
        <f t="shared" si="66"/>
        <v>4.1329067504801885E-2</v>
      </c>
      <c r="R91" s="20">
        <f t="shared" si="67"/>
        <v>53.3</v>
      </c>
      <c r="S91" s="20">
        <f t="shared" si="68"/>
        <v>5.33E-2</v>
      </c>
      <c r="T91" s="20">
        <f t="shared" si="69"/>
        <v>5.33E-2</v>
      </c>
      <c r="U91" s="20">
        <f t="shared" si="70"/>
        <v>4.3156768687864763E-2</v>
      </c>
      <c r="V91" s="20">
        <f t="shared" si="71"/>
        <v>3.8783016832254845E-2</v>
      </c>
      <c r="W91" s="20">
        <f t="shared" si="72"/>
        <v>3.5131108949486178E-2</v>
      </c>
      <c r="X91" s="20">
        <f t="shared" si="73"/>
        <v>3.0743492358424777E-2</v>
      </c>
      <c r="Z91" s="5">
        <v>80</v>
      </c>
      <c r="AA91" s="5">
        <f t="shared" ref="AA91:AE95" si="92">All_Cause_Mortality_80to84Years_Male*(1+AA$10)</f>
        <v>73.2</v>
      </c>
      <c r="AB91" s="5">
        <f t="shared" si="92"/>
        <v>69.540000000000006</v>
      </c>
      <c r="AC91" s="5">
        <f t="shared" si="92"/>
        <v>65.88000000000001</v>
      </c>
      <c r="AD91" s="5">
        <f t="shared" si="92"/>
        <v>62.22</v>
      </c>
      <c r="AE91" s="5">
        <f t="shared" si="92"/>
        <v>58.56</v>
      </c>
      <c r="AF91" s="5">
        <f t="shared" ref="AF91:AJ95" si="93">All_Cause_Mortality_80to84Years_Female*(1+AF$10)</f>
        <v>53.3</v>
      </c>
      <c r="AG91" s="5">
        <f t="shared" si="93"/>
        <v>50.634999999999998</v>
      </c>
      <c r="AH91" s="5">
        <f t="shared" si="93"/>
        <v>47.97</v>
      </c>
      <c r="AI91" s="5">
        <f t="shared" si="93"/>
        <v>45.305</v>
      </c>
      <c r="AJ91" s="5">
        <f t="shared" si="93"/>
        <v>42.64</v>
      </c>
      <c r="AL91" s="107">
        <f t="shared" si="91"/>
        <v>7.3200000000000001E-2</v>
      </c>
      <c r="AM91" s="107">
        <f t="shared" si="91"/>
        <v>6.9540000000000005E-2</v>
      </c>
      <c r="AN91" s="107">
        <f t="shared" si="91"/>
        <v>6.5880000000000008E-2</v>
      </c>
      <c r="AO91" s="107">
        <f t="shared" si="91"/>
        <v>6.2219999999999998E-2</v>
      </c>
      <c r="AP91" s="107">
        <f t="shared" si="91"/>
        <v>5.8560000000000001E-2</v>
      </c>
      <c r="AQ91" s="107">
        <f t="shared" si="91"/>
        <v>5.33E-2</v>
      </c>
      <c r="AR91" s="107">
        <f t="shared" si="91"/>
        <v>5.0634999999999999E-2</v>
      </c>
      <c r="AS91" s="107">
        <f t="shared" si="91"/>
        <v>4.7969999999999999E-2</v>
      </c>
      <c r="AT91" s="107">
        <f t="shared" si="91"/>
        <v>4.5304999999999998E-2</v>
      </c>
      <c r="AU91" s="107">
        <f t="shared" si="91"/>
        <v>4.2639999999999997E-2</v>
      </c>
    </row>
    <row r="92" spans="1:47">
      <c r="C92" s="5">
        <v>1</v>
      </c>
      <c r="D92" s="5">
        <v>380.05919999999998</v>
      </c>
      <c r="E92" s="5">
        <v>281.13580000000002</v>
      </c>
      <c r="K92" s="20">
        <f t="shared" si="60"/>
        <v>73.2</v>
      </c>
      <c r="L92" s="20">
        <f t="shared" si="61"/>
        <v>7.3200000000000001E-2</v>
      </c>
      <c r="M92" s="20">
        <f t="shared" si="62"/>
        <v>7.3200000000000001E-2</v>
      </c>
      <c r="N92" s="20">
        <f t="shared" si="63"/>
        <v>5.9068916950130501E-2</v>
      </c>
      <c r="O92" s="20">
        <f t="shared" si="64"/>
        <v>5.3262427450393217E-2</v>
      </c>
      <c r="P92" s="20">
        <f t="shared" si="65"/>
        <v>4.7821325605858542E-2</v>
      </c>
      <c r="Q92" s="20">
        <f t="shared" si="66"/>
        <v>4.1329067504801885E-2</v>
      </c>
      <c r="R92" s="20">
        <f t="shared" si="67"/>
        <v>53.3</v>
      </c>
      <c r="S92" s="20">
        <f t="shared" si="68"/>
        <v>5.33E-2</v>
      </c>
      <c r="T92" s="20">
        <f t="shared" si="69"/>
        <v>5.33E-2</v>
      </c>
      <c r="U92" s="20">
        <f t="shared" si="70"/>
        <v>4.3156768687864763E-2</v>
      </c>
      <c r="V92" s="20">
        <f t="shared" si="71"/>
        <v>3.8783016832254845E-2</v>
      </c>
      <c r="W92" s="20">
        <f t="shared" si="72"/>
        <v>3.5131108949486178E-2</v>
      </c>
      <c r="X92" s="20">
        <f t="shared" si="73"/>
        <v>3.0743492358424777E-2</v>
      </c>
      <c r="Z92" s="5">
        <v>81</v>
      </c>
      <c r="AA92" s="5">
        <f t="shared" si="92"/>
        <v>73.2</v>
      </c>
      <c r="AB92" s="5">
        <f t="shared" si="92"/>
        <v>69.540000000000006</v>
      </c>
      <c r="AC92" s="5">
        <f t="shared" si="92"/>
        <v>65.88000000000001</v>
      </c>
      <c r="AD92" s="5">
        <f t="shared" si="92"/>
        <v>62.22</v>
      </c>
      <c r="AE92" s="5">
        <f t="shared" si="92"/>
        <v>58.56</v>
      </c>
      <c r="AF92" s="5">
        <f t="shared" si="93"/>
        <v>53.3</v>
      </c>
      <c r="AG92" s="5">
        <f t="shared" si="93"/>
        <v>50.634999999999998</v>
      </c>
      <c r="AH92" s="5">
        <f t="shared" si="93"/>
        <v>47.97</v>
      </c>
      <c r="AI92" s="5">
        <f t="shared" si="93"/>
        <v>45.305</v>
      </c>
      <c r="AJ92" s="5">
        <f t="shared" si="93"/>
        <v>42.64</v>
      </c>
      <c r="AL92" s="107">
        <f t="shared" si="91"/>
        <v>7.3200000000000001E-2</v>
      </c>
      <c r="AM92" s="107">
        <f t="shared" si="91"/>
        <v>6.9540000000000005E-2</v>
      </c>
      <c r="AN92" s="107">
        <f t="shared" si="91"/>
        <v>6.5880000000000008E-2</v>
      </c>
      <c r="AO92" s="107">
        <f t="shared" si="91"/>
        <v>6.2219999999999998E-2</v>
      </c>
      <c r="AP92" s="107">
        <f t="shared" si="91"/>
        <v>5.8560000000000001E-2</v>
      </c>
      <c r="AQ92" s="107">
        <f t="shared" si="91"/>
        <v>5.33E-2</v>
      </c>
      <c r="AR92" s="107">
        <f t="shared" si="91"/>
        <v>5.0634999999999999E-2</v>
      </c>
      <c r="AS92" s="107">
        <f t="shared" si="91"/>
        <v>4.7969999999999999E-2</v>
      </c>
      <c r="AT92" s="107">
        <f t="shared" si="91"/>
        <v>4.5304999999999998E-2</v>
      </c>
      <c r="AU92" s="107">
        <f t="shared" si="91"/>
        <v>4.2639999999999997E-2</v>
      </c>
    </row>
    <row r="93" spans="1:47">
      <c r="C93" s="5">
        <v>2</v>
      </c>
      <c r="D93" s="5">
        <v>1369.413</v>
      </c>
      <c r="E93" s="5">
        <v>251.24940000000001</v>
      </c>
      <c r="K93" s="20">
        <f t="shared" si="60"/>
        <v>73.2</v>
      </c>
      <c r="L93" s="20">
        <f t="shared" si="61"/>
        <v>7.3200000000000001E-2</v>
      </c>
      <c r="M93" s="20">
        <f t="shared" si="62"/>
        <v>7.3200000000000001E-2</v>
      </c>
      <c r="N93" s="20">
        <f t="shared" si="63"/>
        <v>5.9068916950130501E-2</v>
      </c>
      <c r="O93" s="20">
        <f t="shared" si="64"/>
        <v>5.3262427450393217E-2</v>
      </c>
      <c r="P93" s="20">
        <f t="shared" si="65"/>
        <v>4.7821325605858542E-2</v>
      </c>
      <c r="Q93" s="20">
        <f t="shared" si="66"/>
        <v>4.1329067504801885E-2</v>
      </c>
      <c r="R93" s="20">
        <f t="shared" si="67"/>
        <v>53.3</v>
      </c>
      <c r="S93" s="20">
        <f t="shared" si="68"/>
        <v>5.33E-2</v>
      </c>
      <c r="T93" s="20">
        <f t="shared" si="69"/>
        <v>5.33E-2</v>
      </c>
      <c r="U93" s="20">
        <f t="shared" si="70"/>
        <v>4.3156768687864763E-2</v>
      </c>
      <c r="V93" s="20">
        <f t="shared" si="71"/>
        <v>3.8783016832254845E-2</v>
      </c>
      <c r="W93" s="20">
        <f t="shared" si="72"/>
        <v>3.5131108949486178E-2</v>
      </c>
      <c r="X93" s="20">
        <f t="shared" si="73"/>
        <v>3.0743492358424777E-2</v>
      </c>
      <c r="Z93" s="5">
        <v>82</v>
      </c>
      <c r="AA93" s="5">
        <f t="shared" si="92"/>
        <v>73.2</v>
      </c>
      <c r="AB93" s="5">
        <f t="shared" si="92"/>
        <v>69.540000000000006</v>
      </c>
      <c r="AC93" s="5">
        <f t="shared" si="92"/>
        <v>65.88000000000001</v>
      </c>
      <c r="AD93" s="5">
        <f t="shared" si="92"/>
        <v>62.22</v>
      </c>
      <c r="AE93" s="5">
        <f t="shared" si="92"/>
        <v>58.56</v>
      </c>
      <c r="AF93" s="5">
        <f t="shared" si="93"/>
        <v>53.3</v>
      </c>
      <c r="AG93" s="5">
        <f t="shared" si="93"/>
        <v>50.634999999999998</v>
      </c>
      <c r="AH93" s="5">
        <f t="shared" si="93"/>
        <v>47.97</v>
      </c>
      <c r="AI93" s="5">
        <f t="shared" si="93"/>
        <v>45.305</v>
      </c>
      <c r="AJ93" s="5">
        <f t="shared" si="93"/>
        <v>42.64</v>
      </c>
      <c r="AL93" s="107">
        <f t="shared" si="91"/>
        <v>7.3200000000000001E-2</v>
      </c>
      <c r="AM93" s="107">
        <f t="shared" si="91"/>
        <v>6.9540000000000005E-2</v>
      </c>
      <c r="AN93" s="107">
        <f t="shared" si="91"/>
        <v>6.5880000000000008E-2</v>
      </c>
      <c r="AO93" s="107">
        <f t="shared" si="91"/>
        <v>6.2219999999999998E-2</v>
      </c>
      <c r="AP93" s="107">
        <f t="shared" si="91"/>
        <v>5.8560000000000001E-2</v>
      </c>
      <c r="AQ93" s="107">
        <f t="shared" si="91"/>
        <v>5.33E-2</v>
      </c>
      <c r="AR93" s="107">
        <f t="shared" si="91"/>
        <v>5.0634999999999999E-2</v>
      </c>
      <c r="AS93" s="107">
        <f t="shared" si="91"/>
        <v>4.7969999999999999E-2</v>
      </c>
      <c r="AT93" s="107">
        <f t="shared" si="91"/>
        <v>4.5304999999999998E-2</v>
      </c>
      <c r="AU93" s="107">
        <f t="shared" si="91"/>
        <v>4.2639999999999997E-2</v>
      </c>
    </row>
    <row r="94" spans="1:47">
      <c r="C94" s="5">
        <v>3</v>
      </c>
      <c r="D94" s="5">
        <v>3452.6970000000001</v>
      </c>
      <c r="E94" s="5">
        <v>1045.624</v>
      </c>
      <c r="K94" s="20">
        <f t="shared" si="60"/>
        <v>73.2</v>
      </c>
      <c r="L94" s="20">
        <f t="shared" si="61"/>
        <v>7.3200000000000001E-2</v>
      </c>
      <c r="M94" s="20">
        <f t="shared" si="62"/>
        <v>7.3200000000000001E-2</v>
      </c>
      <c r="N94" s="20">
        <f t="shared" si="63"/>
        <v>5.9068916950130501E-2</v>
      </c>
      <c r="O94" s="20">
        <f t="shared" si="64"/>
        <v>5.3262427450393217E-2</v>
      </c>
      <c r="P94" s="20">
        <f t="shared" si="65"/>
        <v>4.7821325605858542E-2</v>
      </c>
      <c r="Q94" s="20">
        <f t="shared" si="66"/>
        <v>4.1329067504801885E-2</v>
      </c>
      <c r="R94" s="20">
        <f t="shared" si="67"/>
        <v>53.3</v>
      </c>
      <c r="S94" s="20">
        <f t="shared" si="68"/>
        <v>5.33E-2</v>
      </c>
      <c r="T94" s="20">
        <f t="shared" si="69"/>
        <v>5.33E-2</v>
      </c>
      <c r="U94" s="20">
        <f t="shared" si="70"/>
        <v>4.3156768687864763E-2</v>
      </c>
      <c r="V94" s="20">
        <f t="shared" si="71"/>
        <v>3.8783016832254845E-2</v>
      </c>
      <c r="W94" s="20">
        <f t="shared" si="72"/>
        <v>3.5131108949486178E-2</v>
      </c>
      <c r="X94" s="20">
        <f t="shared" si="73"/>
        <v>3.0743492358424777E-2</v>
      </c>
      <c r="Z94" s="5">
        <v>83</v>
      </c>
      <c r="AA94" s="5">
        <f t="shared" si="92"/>
        <v>73.2</v>
      </c>
      <c r="AB94" s="5">
        <f t="shared" si="92"/>
        <v>69.540000000000006</v>
      </c>
      <c r="AC94" s="5">
        <f t="shared" si="92"/>
        <v>65.88000000000001</v>
      </c>
      <c r="AD94" s="5">
        <f t="shared" si="92"/>
        <v>62.22</v>
      </c>
      <c r="AE94" s="5">
        <f t="shared" si="92"/>
        <v>58.56</v>
      </c>
      <c r="AF94" s="5">
        <f t="shared" si="93"/>
        <v>53.3</v>
      </c>
      <c r="AG94" s="5">
        <f t="shared" si="93"/>
        <v>50.634999999999998</v>
      </c>
      <c r="AH94" s="5">
        <f t="shared" si="93"/>
        <v>47.97</v>
      </c>
      <c r="AI94" s="5">
        <f t="shared" si="93"/>
        <v>45.305</v>
      </c>
      <c r="AJ94" s="5">
        <f t="shared" si="93"/>
        <v>42.64</v>
      </c>
      <c r="AL94" s="107">
        <f t="shared" si="91"/>
        <v>7.3200000000000001E-2</v>
      </c>
      <c r="AM94" s="107">
        <f t="shared" si="91"/>
        <v>6.9540000000000005E-2</v>
      </c>
      <c r="AN94" s="107">
        <f t="shared" si="91"/>
        <v>6.5880000000000008E-2</v>
      </c>
      <c r="AO94" s="107">
        <f t="shared" si="91"/>
        <v>6.2219999999999998E-2</v>
      </c>
      <c r="AP94" s="107">
        <f t="shared" si="91"/>
        <v>5.8560000000000001E-2</v>
      </c>
      <c r="AQ94" s="107">
        <f t="shared" si="91"/>
        <v>5.33E-2</v>
      </c>
      <c r="AR94" s="107">
        <f t="shared" si="91"/>
        <v>5.0634999999999999E-2</v>
      </c>
      <c r="AS94" s="107">
        <f t="shared" si="91"/>
        <v>4.7969999999999999E-2</v>
      </c>
      <c r="AT94" s="107">
        <f t="shared" si="91"/>
        <v>4.5304999999999998E-2</v>
      </c>
      <c r="AU94" s="107">
        <f t="shared" si="91"/>
        <v>4.2639999999999997E-2</v>
      </c>
    </row>
    <row r="95" spans="1:47">
      <c r="C95" s="5">
        <v>4</v>
      </c>
      <c r="D95" s="5">
        <v>9186.1540000000005</v>
      </c>
      <c r="E95" s="5">
        <v>4771.2089999999998</v>
      </c>
      <c r="K95" s="20">
        <f t="shared" si="60"/>
        <v>73.2</v>
      </c>
      <c r="L95" s="20">
        <f t="shared" si="61"/>
        <v>7.3200000000000001E-2</v>
      </c>
      <c r="M95" s="20">
        <f t="shared" si="62"/>
        <v>7.3200000000000001E-2</v>
      </c>
      <c r="N95" s="20">
        <f t="shared" si="63"/>
        <v>5.9068916950130501E-2</v>
      </c>
      <c r="O95" s="20">
        <f t="shared" si="64"/>
        <v>5.3262427450393217E-2</v>
      </c>
      <c r="P95" s="20">
        <f t="shared" si="65"/>
        <v>4.7821325605858542E-2</v>
      </c>
      <c r="Q95" s="20">
        <f t="shared" si="66"/>
        <v>4.1329067504801885E-2</v>
      </c>
      <c r="R95" s="20">
        <f t="shared" si="67"/>
        <v>53.3</v>
      </c>
      <c r="S95" s="20">
        <f t="shared" si="68"/>
        <v>5.33E-2</v>
      </c>
      <c r="T95" s="20">
        <f t="shared" si="69"/>
        <v>5.33E-2</v>
      </c>
      <c r="U95" s="20">
        <f t="shared" si="70"/>
        <v>4.3156768687864763E-2</v>
      </c>
      <c r="V95" s="20">
        <f t="shared" si="71"/>
        <v>3.8783016832254845E-2</v>
      </c>
      <c r="W95" s="20">
        <f t="shared" si="72"/>
        <v>3.5131108949486178E-2</v>
      </c>
      <c r="X95" s="20">
        <f t="shared" si="73"/>
        <v>3.0743492358424777E-2</v>
      </c>
      <c r="Z95" s="5">
        <v>84</v>
      </c>
      <c r="AA95" s="5">
        <f t="shared" si="92"/>
        <v>73.2</v>
      </c>
      <c r="AB95" s="5">
        <f t="shared" si="92"/>
        <v>69.540000000000006</v>
      </c>
      <c r="AC95" s="5">
        <f t="shared" si="92"/>
        <v>65.88000000000001</v>
      </c>
      <c r="AD95" s="5">
        <f t="shared" si="92"/>
        <v>62.22</v>
      </c>
      <c r="AE95" s="5">
        <f t="shared" si="92"/>
        <v>58.56</v>
      </c>
      <c r="AF95" s="5">
        <f t="shared" si="93"/>
        <v>53.3</v>
      </c>
      <c r="AG95" s="5">
        <f t="shared" si="93"/>
        <v>50.634999999999998</v>
      </c>
      <c r="AH95" s="5">
        <f t="shared" si="93"/>
        <v>47.97</v>
      </c>
      <c r="AI95" s="5">
        <f t="shared" si="93"/>
        <v>45.305</v>
      </c>
      <c r="AJ95" s="5">
        <f t="shared" si="93"/>
        <v>42.64</v>
      </c>
      <c r="AL95" s="107">
        <f t="shared" ref="AL95:AU98" si="94">AA95/1000</f>
        <v>7.3200000000000001E-2</v>
      </c>
      <c r="AM95" s="107">
        <f t="shared" si="94"/>
        <v>6.9540000000000005E-2</v>
      </c>
      <c r="AN95" s="107">
        <f t="shared" si="94"/>
        <v>6.5880000000000008E-2</v>
      </c>
      <c r="AO95" s="107">
        <f t="shared" si="94"/>
        <v>6.2219999999999998E-2</v>
      </c>
      <c r="AP95" s="107">
        <f t="shared" si="94"/>
        <v>5.8560000000000001E-2</v>
      </c>
      <c r="AQ95" s="107">
        <f t="shared" si="94"/>
        <v>5.33E-2</v>
      </c>
      <c r="AR95" s="107">
        <f t="shared" si="94"/>
        <v>5.0634999999999999E-2</v>
      </c>
      <c r="AS95" s="107">
        <f t="shared" si="94"/>
        <v>4.7969999999999999E-2</v>
      </c>
      <c r="AT95" s="107">
        <f t="shared" si="94"/>
        <v>4.5304999999999998E-2</v>
      </c>
      <c r="AU95" s="107">
        <f t="shared" si="94"/>
        <v>4.2639999999999997E-2</v>
      </c>
    </row>
    <row r="96" spans="1:47">
      <c r="K96" s="20">
        <f t="shared" si="60"/>
        <v>129.4</v>
      </c>
      <c r="L96" s="20">
        <f t="shared" si="61"/>
        <v>0.12940000000000002</v>
      </c>
      <c r="M96" s="20">
        <f t="shared" si="62"/>
        <v>0.12940000000000002</v>
      </c>
      <c r="N96" s="20">
        <f t="shared" si="63"/>
        <v>0.10441964280528535</v>
      </c>
      <c r="O96" s="20">
        <f t="shared" si="64"/>
        <v>9.4155165465585833E-2</v>
      </c>
      <c r="P96" s="20">
        <f t="shared" si="65"/>
        <v>8.4536605647514973E-2</v>
      </c>
      <c r="Q96" s="20">
        <f t="shared" si="66"/>
        <v>7.3059854304936667E-2</v>
      </c>
      <c r="R96" s="20">
        <f t="shared" si="67"/>
        <v>100.4</v>
      </c>
      <c r="S96" s="20">
        <f t="shared" si="68"/>
        <v>0.1004</v>
      </c>
      <c r="T96" s="20">
        <f t="shared" si="69"/>
        <v>0.1004</v>
      </c>
      <c r="U96" s="20">
        <f t="shared" si="70"/>
        <v>8.1293425445809045E-2</v>
      </c>
      <c r="V96" s="20">
        <f t="shared" si="71"/>
        <v>7.3054688366949089E-2</v>
      </c>
      <c r="W96" s="20">
        <f t="shared" si="72"/>
        <v>6.6175672392653137E-2</v>
      </c>
      <c r="X96" s="20">
        <f t="shared" si="73"/>
        <v>5.7910818626376127E-2</v>
      </c>
      <c r="Z96" s="5">
        <v>85</v>
      </c>
      <c r="AA96" s="5">
        <f t="shared" ref="AA96:AE98" si="95">All_Cause_Mortality_85to89Years_Male*(1+AA$10)</f>
        <v>129.4</v>
      </c>
      <c r="AB96" s="5">
        <f t="shared" si="95"/>
        <v>122.92999999999999</v>
      </c>
      <c r="AC96" s="5">
        <f t="shared" si="95"/>
        <v>116.46000000000001</v>
      </c>
      <c r="AD96" s="5">
        <f t="shared" si="95"/>
        <v>109.99</v>
      </c>
      <c r="AE96" s="5">
        <f t="shared" si="95"/>
        <v>103.52000000000001</v>
      </c>
      <c r="AF96" s="5">
        <f t="shared" ref="AF96:AJ98" si="96">All_Cause_Mortality_85to89Years_Female*(1+AF$10)</f>
        <v>100.4</v>
      </c>
      <c r="AG96" s="5">
        <f t="shared" si="96"/>
        <v>95.38</v>
      </c>
      <c r="AH96" s="5">
        <f t="shared" si="96"/>
        <v>90.360000000000014</v>
      </c>
      <c r="AI96" s="5">
        <f t="shared" si="96"/>
        <v>85.34</v>
      </c>
      <c r="AJ96" s="5">
        <f t="shared" si="96"/>
        <v>80.320000000000007</v>
      </c>
      <c r="AL96" s="107">
        <f t="shared" si="94"/>
        <v>0.12940000000000002</v>
      </c>
      <c r="AM96" s="107">
        <f t="shared" si="94"/>
        <v>0.12293</v>
      </c>
      <c r="AN96" s="107">
        <f t="shared" si="94"/>
        <v>0.11646000000000001</v>
      </c>
      <c r="AO96" s="107">
        <f t="shared" si="94"/>
        <v>0.10998999999999999</v>
      </c>
      <c r="AP96" s="107">
        <f t="shared" si="94"/>
        <v>0.10352000000000001</v>
      </c>
      <c r="AQ96" s="107">
        <f t="shared" si="94"/>
        <v>0.1004</v>
      </c>
      <c r="AR96" s="107">
        <f t="shared" si="94"/>
        <v>9.5379999999999993E-2</v>
      </c>
      <c r="AS96" s="107">
        <f t="shared" si="94"/>
        <v>9.036000000000001E-2</v>
      </c>
      <c r="AT96" s="107">
        <f t="shared" si="94"/>
        <v>8.5339999999999999E-2</v>
      </c>
      <c r="AU96" s="107">
        <f t="shared" si="94"/>
        <v>8.0320000000000003E-2</v>
      </c>
    </row>
    <row r="97" spans="1:47">
      <c r="C97" s="5" t="s">
        <v>107</v>
      </c>
      <c r="D97" s="5">
        <v>2851.962</v>
      </c>
      <c r="E97" s="5">
        <v>3690.779</v>
      </c>
      <c r="K97" s="20">
        <f t="shared" si="60"/>
        <v>129.4</v>
      </c>
      <c r="L97" s="20">
        <f t="shared" si="61"/>
        <v>0.12940000000000002</v>
      </c>
      <c r="M97" s="20">
        <f t="shared" si="62"/>
        <v>0.12940000000000002</v>
      </c>
      <c r="N97" s="20">
        <f t="shared" si="63"/>
        <v>0.10441964280528535</v>
      </c>
      <c r="O97" s="20">
        <f t="shared" si="64"/>
        <v>9.4155165465585833E-2</v>
      </c>
      <c r="P97" s="20">
        <f t="shared" si="65"/>
        <v>8.4536605647514973E-2</v>
      </c>
      <c r="Q97" s="20">
        <f t="shared" si="66"/>
        <v>7.3059854304936667E-2</v>
      </c>
      <c r="R97" s="20">
        <f t="shared" si="67"/>
        <v>100.4</v>
      </c>
      <c r="S97" s="20">
        <f t="shared" si="68"/>
        <v>0.1004</v>
      </c>
      <c r="T97" s="20">
        <f t="shared" si="69"/>
        <v>0.1004</v>
      </c>
      <c r="U97" s="20">
        <f t="shared" si="70"/>
        <v>8.1293425445809045E-2</v>
      </c>
      <c r="V97" s="20">
        <f t="shared" si="71"/>
        <v>7.3054688366949089E-2</v>
      </c>
      <c r="W97" s="20">
        <f t="shared" si="72"/>
        <v>6.6175672392653137E-2</v>
      </c>
      <c r="X97" s="20">
        <f t="shared" si="73"/>
        <v>5.7910818626376127E-2</v>
      </c>
      <c r="Z97" s="5">
        <v>86</v>
      </c>
      <c r="AA97" s="5">
        <f t="shared" si="95"/>
        <v>129.4</v>
      </c>
      <c r="AB97" s="5">
        <f t="shared" si="95"/>
        <v>122.92999999999999</v>
      </c>
      <c r="AC97" s="5">
        <f t="shared" si="95"/>
        <v>116.46000000000001</v>
      </c>
      <c r="AD97" s="5">
        <f t="shared" si="95"/>
        <v>109.99</v>
      </c>
      <c r="AE97" s="5">
        <f t="shared" si="95"/>
        <v>103.52000000000001</v>
      </c>
      <c r="AF97" s="5">
        <f t="shared" si="96"/>
        <v>100.4</v>
      </c>
      <c r="AG97" s="5">
        <f t="shared" si="96"/>
        <v>95.38</v>
      </c>
      <c r="AH97" s="5">
        <f t="shared" si="96"/>
        <v>90.360000000000014</v>
      </c>
      <c r="AI97" s="5">
        <f t="shared" si="96"/>
        <v>85.34</v>
      </c>
      <c r="AJ97" s="5">
        <f t="shared" si="96"/>
        <v>80.320000000000007</v>
      </c>
      <c r="AL97" s="107">
        <f t="shared" si="94"/>
        <v>0.12940000000000002</v>
      </c>
      <c r="AM97" s="107">
        <f t="shared" si="94"/>
        <v>0.12293</v>
      </c>
      <c r="AN97" s="107">
        <f t="shared" si="94"/>
        <v>0.11646000000000001</v>
      </c>
      <c r="AO97" s="107">
        <f t="shared" si="94"/>
        <v>0.10998999999999999</v>
      </c>
      <c r="AP97" s="107">
        <f t="shared" si="94"/>
        <v>0.10352000000000001</v>
      </c>
      <c r="AQ97" s="107">
        <f t="shared" si="94"/>
        <v>0.1004</v>
      </c>
      <c r="AR97" s="107">
        <f t="shared" si="94"/>
        <v>9.5379999999999993E-2</v>
      </c>
      <c r="AS97" s="107">
        <f t="shared" si="94"/>
        <v>9.036000000000001E-2</v>
      </c>
      <c r="AT97" s="107">
        <f t="shared" si="94"/>
        <v>8.5339999999999999E-2</v>
      </c>
      <c r="AU97" s="107">
        <f t="shared" si="94"/>
        <v>8.0320000000000003E-2</v>
      </c>
    </row>
    <row r="98" spans="1:47">
      <c r="K98" s="20">
        <f t="shared" si="60"/>
        <v>129.4</v>
      </c>
      <c r="L98" s="20">
        <f t="shared" si="61"/>
        <v>0.12940000000000002</v>
      </c>
      <c r="M98" s="20">
        <f t="shared" si="62"/>
        <v>0.12940000000000002</v>
      </c>
      <c r="N98" s="20">
        <f t="shared" si="63"/>
        <v>0.10441964280528535</v>
      </c>
      <c r="O98" s="20">
        <f t="shared" si="64"/>
        <v>9.4155165465585833E-2</v>
      </c>
      <c r="P98" s="20">
        <f t="shared" si="65"/>
        <v>8.4536605647514973E-2</v>
      </c>
      <c r="Q98" s="20">
        <f t="shared" si="66"/>
        <v>7.3059854304936667E-2</v>
      </c>
      <c r="R98" s="20">
        <f t="shared" si="67"/>
        <v>100.4</v>
      </c>
      <c r="S98" s="20">
        <f t="shared" si="68"/>
        <v>0.1004</v>
      </c>
      <c r="T98" s="20">
        <f t="shared" si="69"/>
        <v>0.1004</v>
      </c>
      <c r="U98" s="20">
        <f t="shared" si="70"/>
        <v>8.1293425445809045E-2</v>
      </c>
      <c r="V98" s="20">
        <f t="shared" si="71"/>
        <v>7.3054688366949089E-2</v>
      </c>
      <c r="W98" s="20">
        <f t="shared" si="72"/>
        <v>6.6175672392653137E-2</v>
      </c>
      <c r="X98" s="20">
        <f t="shared" si="73"/>
        <v>5.7910818626376127E-2</v>
      </c>
      <c r="Z98" s="5">
        <v>87</v>
      </c>
      <c r="AA98" s="5">
        <f t="shared" si="95"/>
        <v>129.4</v>
      </c>
      <c r="AB98" s="5">
        <f t="shared" si="95"/>
        <v>122.92999999999999</v>
      </c>
      <c r="AC98" s="5">
        <f t="shared" si="95"/>
        <v>116.46000000000001</v>
      </c>
      <c r="AD98" s="5">
        <f t="shared" si="95"/>
        <v>109.99</v>
      </c>
      <c r="AE98" s="5">
        <f t="shared" si="95"/>
        <v>103.52000000000001</v>
      </c>
      <c r="AF98" s="5">
        <f t="shared" si="96"/>
        <v>100.4</v>
      </c>
      <c r="AG98" s="5">
        <f t="shared" si="96"/>
        <v>95.38</v>
      </c>
      <c r="AH98" s="5">
        <f t="shared" si="96"/>
        <v>90.360000000000014</v>
      </c>
      <c r="AI98" s="5">
        <f t="shared" si="96"/>
        <v>85.34</v>
      </c>
      <c r="AJ98" s="5">
        <f t="shared" si="96"/>
        <v>80.320000000000007</v>
      </c>
      <c r="AL98" s="107">
        <f t="shared" si="94"/>
        <v>0.12940000000000002</v>
      </c>
      <c r="AM98" s="107">
        <f t="shared" si="94"/>
        <v>0.12293</v>
      </c>
      <c r="AN98" s="107">
        <f t="shared" si="94"/>
        <v>0.11646000000000001</v>
      </c>
      <c r="AO98" s="107">
        <f t="shared" si="94"/>
        <v>0.10998999999999999</v>
      </c>
      <c r="AP98" s="107">
        <f t="shared" si="94"/>
        <v>0.10352000000000001</v>
      </c>
      <c r="AQ98" s="107">
        <f t="shared" si="94"/>
        <v>0.1004</v>
      </c>
      <c r="AR98" s="107">
        <f t="shared" si="94"/>
        <v>9.5379999999999993E-2</v>
      </c>
      <c r="AS98" s="107">
        <f t="shared" si="94"/>
        <v>9.036000000000001E-2</v>
      </c>
      <c r="AT98" s="107">
        <f t="shared" si="94"/>
        <v>8.5339999999999999E-2</v>
      </c>
      <c r="AU98" s="107">
        <f t="shared" si="94"/>
        <v>8.0320000000000003E-2</v>
      </c>
    </row>
    <row r="99" spans="1:47">
      <c r="A99" s="5" t="s">
        <v>392</v>
      </c>
      <c r="C99" s="5" t="s">
        <v>377</v>
      </c>
      <c r="D99" s="5" t="s">
        <v>388</v>
      </c>
      <c r="E99" s="5" t="s">
        <v>391</v>
      </c>
      <c r="K99" s="20">
        <f t="shared" si="60"/>
        <v>129.4</v>
      </c>
      <c r="L99" s="20">
        <f t="shared" si="61"/>
        <v>0.12940000000000002</v>
      </c>
      <c r="M99" s="20">
        <f t="shared" si="62"/>
        <v>0.12940000000000002</v>
      </c>
      <c r="N99" s="20">
        <f t="shared" si="63"/>
        <v>0.10441964280528535</v>
      </c>
      <c r="O99" s="20">
        <f t="shared" si="64"/>
        <v>9.4155165465585833E-2</v>
      </c>
      <c r="P99" s="20">
        <f t="shared" si="65"/>
        <v>8.4536605647514973E-2</v>
      </c>
      <c r="Q99" s="20">
        <f t="shared" si="66"/>
        <v>7.3059854304936667E-2</v>
      </c>
      <c r="R99" s="20">
        <f t="shared" si="67"/>
        <v>100.4</v>
      </c>
      <c r="S99" s="20">
        <f t="shared" si="68"/>
        <v>0.1004</v>
      </c>
      <c r="T99" s="20">
        <f t="shared" si="69"/>
        <v>0.1004</v>
      </c>
      <c r="U99" s="20">
        <f t="shared" si="70"/>
        <v>8.1293425445809045E-2</v>
      </c>
      <c r="V99" s="20">
        <f t="shared" si="71"/>
        <v>7.3054688366949089E-2</v>
      </c>
      <c r="W99" s="20">
        <f t="shared" si="72"/>
        <v>6.6175672392653137E-2</v>
      </c>
      <c r="X99" s="20">
        <f t="shared" si="73"/>
        <v>5.7910818626376127E-2</v>
      </c>
      <c r="Z99" s="5">
        <v>88</v>
      </c>
      <c r="AA99" s="5">
        <f t="shared" ref="AA99:AE100" si="97">All_Cause_Mortality_85to89Years_Male*(1+AA$10)</f>
        <v>129.4</v>
      </c>
      <c r="AB99" s="5">
        <f t="shared" si="97"/>
        <v>122.92999999999999</v>
      </c>
      <c r="AC99" s="5">
        <f t="shared" si="97"/>
        <v>116.46000000000001</v>
      </c>
      <c r="AD99" s="5">
        <f t="shared" si="97"/>
        <v>109.99</v>
      </c>
      <c r="AE99" s="5">
        <f t="shared" si="97"/>
        <v>103.52000000000001</v>
      </c>
      <c r="AF99" s="5">
        <f t="shared" ref="AF99:AJ100" si="98">All_Cause_Mortality_85to89Years_Female*(1+AF$10)</f>
        <v>100.4</v>
      </c>
      <c r="AG99" s="5">
        <f t="shared" si="98"/>
        <v>95.38</v>
      </c>
      <c r="AH99" s="5">
        <f t="shared" si="98"/>
        <v>90.360000000000014</v>
      </c>
      <c r="AI99" s="5">
        <f t="shared" si="98"/>
        <v>85.34</v>
      </c>
      <c r="AJ99" s="5">
        <f t="shared" si="98"/>
        <v>80.320000000000007</v>
      </c>
      <c r="AL99" s="107">
        <f t="shared" ref="AL99:AU99" si="99">AA99/1000</f>
        <v>0.12940000000000002</v>
      </c>
      <c r="AM99" s="107">
        <f t="shared" si="99"/>
        <v>0.12293</v>
      </c>
      <c r="AN99" s="107">
        <f t="shared" si="99"/>
        <v>0.11646000000000001</v>
      </c>
      <c r="AO99" s="107">
        <f t="shared" si="99"/>
        <v>0.10998999999999999</v>
      </c>
      <c r="AP99" s="107">
        <f t="shared" si="99"/>
        <v>0.10352000000000001</v>
      </c>
      <c r="AQ99" s="107">
        <f t="shared" si="99"/>
        <v>0.1004</v>
      </c>
      <c r="AR99" s="107">
        <f t="shared" si="99"/>
        <v>9.5379999999999993E-2</v>
      </c>
      <c r="AS99" s="107">
        <f t="shared" si="99"/>
        <v>9.036000000000001E-2</v>
      </c>
      <c r="AT99" s="107">
        <f t="shared" si="99"/>
        <v>8.5339999999999999E-2</v>
      </c>
      <c r="AU99" s="107">
        <f t="shared" si="99"/>
        <v>8.0320000000000003E-2</v>
      </c>
    </row>
    <row r="100" spans="1:47">
      <c r="K100" s="20">
        <f t="shared" si="60"/>
        <v>129.4</v>
      </c>
      <c r="L100" s="20">
        <f t="shared" si="61"/>
        <v>0.12940000000000002</v>
      </c>
      <c r="M100" s="20">
        <f t="shared" si="62"/>
        <v>0.12940000000000002</v>
      </c>
      <c r="N100" s="20">
        <f t="shared" si="63"/>
        <v>0.10441964280528535</v>
      </c>
      <c r="O100" s="20">
        <f t="shared" si="64"/>
        <v>9.4155165465585833E-2</v>
      </c>
      <c r="P100" s="20">
        <f t="shared" si="65"/>
        <v>8.4536605647514973E-2</v>
      </c>
      <c r="Q100" s="20">
        <f t="shared" si="66"/>
        <v>7.3059854304936667E-2</v>
      </c>
      <c r="R100" s="20">
        <f t="shared" si="67"/>
        <v>100.4</v>
      </c>
      <c r="S100" s="20">
        <f t="shared" si="68"/>
        <v>0.1004</v>
      </c>
      <c r="T100" s="20">
        <f t="shared" si="69"/>
        <v>0.1004</v>
      </c>
      <c r="U100" s="20">
        <f t="shared" si="70"/>
        <v>8.1293425445809045E-2</v>
      </c>
      <c r="V100" s="20">
        <f t="shared" si="71"/>
        <v>7.3054688366949089E-2</v>
      </c>
      <c r="W100" s="20">
        <f t="shared" si="72"/>
        <v>6.6175672392653137E-2</v>
      </c>
      <c r="X100" s="20">
        <f t="shared" si="73"/>
        <v>5.7910818626376127E-2</v>
      </c>
      <c r="Z100" s="5">
        <v>89</v>
      </c>
      <c r="AA100" s="5">
        <f t="shared" si="97"/>
        <v>129.4</v>
      </c>
      <c r="AB100" s="5">
        <f t="shared" si="97"/>
        <v>122.92999999999999</v>
      </c>
      <c r="AC100" s="5">
        <f t="shared" si="97"/>
        <v>116.46000000000001</v>
      </c>
      <c r="AD100" s="5">
        <f t="shared" si="97"/>
        <v>109.99</v>
      </c>
      <c r="AE100" s="5">
        <f t="shared" si="97"/>
        <v>103.52000000000001</v>
      </c>
      <c r="AF100" s="5">
        <f t="shared" si="98"/>
        <v>100.4</v>
      </c>
      <c r="AG100" s="5">
        <f t="shared" si="98"/>
        <v>95.38</v>
      </c>
      <c r="AH100" s="5">
        <f t="shared" si="98"/>
        <v>90.360000000000014</v>
      </c>
      <c r="AI100" s="5">
        <f t="shared" si="98"/>
        <v>85.34</v>
      </c>
      <c r="AJ100" s="5">
        <f t="shared" si="98"/>
        <v>80.320000000000007</v>
      </c>
      <c r="AL100" s="107">
        <f t="shared" ref="AL100:AU107" si="100">AA100/1000</f>
        <v>0.12940000000000002</v>
      </c>
      <c r="AM100" s="107">
        <f t="shared" si="100"/>
        <v>0.12293</v>
      </c>
      <c r="AN100" s="107">
        <f t="shared" si="100"/>
        <v>0.11646000000000001</v>
      </c>
      <c r="AO100" s="107">
        <f t="shared" si="100"/>
        <v>0.10998999999999999</v>
      </c>
      <c r="AP100" s="107">
        <f t="shared" si="100"/>
        <v>0.10352000000000001</v>
      </c>
      <c r="AQ100" s="107">
        <f t="shared" si="100"/>
        <v>0.1004</v>
      </c>
      <c r="AR100" s="107">
        <f t="shared" si="100"/>
        <v>9.5379999999999993E-2</v>
      </c>
      <c r="AS100" s="107">
        <f t="shared" si="100"/>
        <v>9.036000000000001E-2</v>
      </c>
      <c r="AT100" s="107">
        <f t="shared" si="100"/>
        <v>8.5339999999999999E-2</v>
      </c>
      <c r="AU100" s="107">
        <f t="shared" si="100"/>
        <v>8.0320000000000003E-2</v>
      </c>
    </row>
    <row r="101" spans="1:47">
      <c r="C101" s="5">
        <v>0</v>
      </c>
      <c r="D101" s="5">
        <v>0</v>
      </c>
      <c r="E101" s="5">
        <v>0</v>
      </c>
      <c r="K101" s="20">
        <f t="shared" si="60"/>
        <v>238.3</v>
      </c>
      <c r="L101" s="20">
        <f t="shared" si="61"/>
        <v>0.23830000000000001</v>
      </c>
      <c r="M101" s="20">
        <f t="shared" si="62"/>
        <v>0.23830000000000001</v>
      </c>
      <c r="N101" s="20">
        <f t="shared" si="63"/>
        <v>0.19229676105486473</v>
      </c>
      <c r="O101" s="20">
        <f t="shared" si="64"/>
        <v>0.1733939407299003</v>
      </c>
      <c r="P101" s="20">
        <f t="shared" si="65"/>
        <v>0.15568062693819795</v>
      </c>
      <c r="Q101" s="20">
        <f t="shared" si="66"/>
        <v>0.13454531128953948</v>
      </c>
      <c r="R101" s="20">
        <f t="shared" si="67"/>
        <v>210.1</v>
      </c>
      <c r="S101" s="20">
        <f t="shared" si="68"/>
        <v>0.21009999999999998</v>
      </c>
      <c r="T101" s="20">
        <f t="shared" si="69"/>
        <v>0.21009999999999998</v>
      </c>
      <c r="U101" s="20">
        <f t="shared" si="70"/>
        <v>0.17011701878649879</v>
      </c>
      <c r="V101" s="20">
        <f t="shared" si="71"/>
        <v>0.15287639468023906</v>
      </c>
      <c r="W101" s="20">
        <f t="shared" si="72"/>
        <v>0.13848116304478508</v>
      </c>
      <c r="X101" s="20">
        <f t="shared" si="73"/>
        <v>0.12118588638846238</v>
      </c>
      <c r="Z101" s="5">
        <v>90</v>
      </c>
      <c r="AA101" s="5">
        <f t="shared" ref="AA101:AE107" si="101">All_Cause_Mortality_90OverYears_Male*(1+AA$10)</f>
        <v>238.3</v>
      </c>
      <c r="AB101" s="5">
        <f t="shared" si="101"/>
        <v>226.38499999999999</v>
      </c>
      <c r="AC101" s="5">
        <f t="shared" si="101"/>
        <v>214.47000000000003</v>
      </c>
      <c r="AD101" s="5">
        <f t="shared" si="101"/>
        <v>202.55500000000001</v>
      </c>
      <c r="AE101" s="5">
        <f t="shared" si="101"/>
        <v>190.64000000000001</v>
      </c>
      <c r="AF101" s="5">
        <f t="shared" ref="AF101:AJ107" si="102">All_Cause_Mortality_90OverYears_Female*(1+AF$10)</f>
        <v>210.1</v>
      </c>
      <c r="AG101" s="5">
        <f t="shared" si="102"/>
        <v>199.595</v>
      </c>
      <c r="AH101" s="5">
        <f t="shared" si="102"/>
        <v>189.09</v>
      </c>
      <c r="AI101" s="5">
        <f t="shared" si="102"/>
        <v>178.58499999999998</v>
      </c>
      <c r="AJ101" s="5">
        <f t="shared" si="102"/>
        <v>168.08</v>
      </c>
      <c r="AL101" s="107">
        <f t="shared" si="100"/>
        <v>0.23830000000000001</v>
      </c>
      <c r="AM101" s="107">
        <f t="shared" si="100"/>
        <v>0.226385</v>
      </c>
      <c r="AN101" s="107">
        <f t="shared" si="100"/>
        <v>0.21447000000000002</v>
      </c>
      <c r="AO101" s="107">
        <f t="shared" si="100"/>
        <v>0.20255500000000001</v>
      </c>
      <c r="AP101" s="107">
        <f t="shared" si="100"/>
        <v>0.19064</v>
      </c>
      <c r="AQ101" s="107">
        <f t="shared" si="100"/>
        <v>0.21009999999999998</v>
      </c>
      <c r="AR101" s="107">
        <f t="shared" si="100"/>
        <v>0.19959499999999999</v>
      </c>
      <c r="AS101" s="107">
        <f t="shared" si="100"/>
        <v>0.18909000000000001</v>
      </c>
      <c r="AT101" s="107">
        <f t="shared" si="100"/>
        <v>0.17858499999999997</v>
      </c>
      <c r="AU101" s="107">
        <f t="shared" si="100"/>
        <v>0.16808000000000001</v>
      </c>
    </row>
    <row r="102" spans="1:47">
      <c r="C102" s="5">
        <v>1</v>
      </c>
      <c r="D102" s="5">
        <v>341.5</v>
      </c>
      <c r="E102" s="5">
        <v>82038.55</v>
      </c>
      <c r="K102" s="20">
        <f t="shared" si="60"/>
        <v>238.3</v>
      </c>
      <c r="L102" s="20">
        <f t="shared" si="61"/>
        <v>0.23830000000000001</v>
      </c>
      <c r="M102" s="20">
        <f t="shared" si="62"/>
        <v>0.23830000000000001</v>
      </c>
      <c r="N102" s="20">
        <f t="shared" si="63"/>
        <v>0.19229676105486473</v>
      </c>
      <c r="O102" s="20">
        <f t="shared" si="64"/>
        <v>0.1733939407299003</v>
      </c>
      <c r="P102" s="20">
        <f t="shared" si="65"/>
        <v>0.15568062693819795</v>
      </c>
      <c r="Q102" s="20">
        <f t="shared" si="66"/>
        <v>0.13454531128953948</v>
      </c>
      <c r="R102" s="20">
        <f t="shared" si="67"/>
        <v>210.1</v>
      </c>
      <c r="S102" s="20">
        <f t="shared" si="68"/>
        <v>0.21009999999999998</v>
      </c>
      <c r="T102" s="20">
        <f t="shared" si="69"/>
        <v>0.21009999999999998</v>
      </c>
      <c r="U102" s="20">
        <f t="shared" si="70"/>
        <v>0.17011701878649879</v>
      </c>
      <c r="V102" s="20">
        <f t="shared" si="71"/>
        <v>0.15287639468023906</v>
      </c>
      <c r="W102" s="20">
        <f t="shared" si="72"/>
        <v>0.13848116304478508</v>
      </c>
      <c r="X102" s="20">
        <f t="shared" si="73"/>
        <v>0.12118588638846238</v>
      </c>
      <c r="Z102" s="5">
        <v>91</v>
      </c>
      <c r="AA102" s="5">
        <f t="shared" si="101"/>
        <v>238.3</v>
      </c>
      <c r="AB102" s="5">
        <f t="shared" si="101"/>
        <v>226.38499999999999</v>
      </c>
      <c r="AC102" s="5">
        <f t="shared" si="101"/>
        <v>214.47000000000003</v>
      </c>
      <c r="AD102" s="5">
        <f t="shared" si="101"/>
        <v>202.55500000000001</v>
      </c>
      <c r="AE102" s="5">
        <f t="shared" si="101"/>
        <v>190.64000000000001</v>
      </c>
      <c r="AF102" s="5">
        <f t="shared" si="102"/>
        <v>210.1</v>
      </c>
      <c r="AG102" s="5">
        <f t="shared" si="102"/>
        <v>199.595</v>
      </c>
      <c r="AH102" s="5">
        <f t="shared" si="102"/>
        <v>189.09</v>
      </c>
      <c r="AI102" s="5">
        <f t="shared" si="102"/>
        <v>178.58499999999998</v>
      </c>
      <c r="AJ102" s="5">
        <f t="shared" si="102"/>
        <v>168.08</v>
      </c>
      <c r="AL102" s="107">
        <f t="shared" si="100"/>
        <v>0.23830000000000001</v>
      </c>
      <c r="AM102" s="107">
        <f t="shared" si="100"/>
        <v>0.226385</v>
      </c>
      <c r="AN102" s="107">
        <f t="shared" si="100"/>
        <v>0.21447000000000002</v>
      </c>
      <c r="AO102" s="107">
        <f t="shared" si="100"/>
        <v>0.20255500000000001</v>
      </c>
      <c r="AP102" s="107">
        <f t="shared" si="100"/>
        <v>0.19064</v>
      </c>
      <c r="AQ102" s="107">
        <f t="shared" si="100"/>
        <v>0.21009999999999998</v>
      </c>
      <c r="AR102" s="107">
        <f t="shared" si="100"/>
        <v>0.19959499999999999</v>
      </c>
      <c r="AS102" s="107">
        <f t="shared" si="100"/>
        <v>0.18909000000000001</v>
      </c>
      <c r="AT102" s="107">
        <f t="shared" si="100"/>
        <v>0.17858499999999997</v>
      </c>
      <c r="AU102" s="107">
        <f t="shared" si="100"/>
        <v>0.16808000000000001</v>
      </c>
    </row>
    <row r="103" spans="1:47">
      <c r="C103" s="5">
        <v>2</v>
      </c>
      <c r="D103" s="5">
        <v>1353.25</v>
      </c>
      <c r="E103" s="5">
        <v>67376.990000000005</v>
      </c>
      <c r="K103" s="20">
        <f t="shared" si="60"/>
        <v>238.3</v>
      </c>
      <c r="L103" s="20">
        <f t="shared" si="61"/>
        <v>0.23830000000000001</v>
      </c>
      <c r="M103" s="20">
        <f t="shared" si="62"/>
        <v>0.23830000000000001</v>
      </c>
      <c r="N103" s="20">
        <f t="shared" si="63"/>
        <v>0.19229676105486473</v>
      </c>
      <c r="O103" s="20">
        <f t="shared" si="64"/>
        <v>0.1733939407299003</v>
      </c>
      <c r="P103" s="20">
        <f t="shared" si="65"/>
        <v>0.15568062693819795</v>
      </c>
      <c r="Q103" s="20">
        <f t="shared" si="66"/>
        <v>0.13454531128953948</v>
      </c>
      <c r="R103" s="20">
        <f t="shared" si="67"/>
        <v>210.1</v>
      </c>
      <c r="S103" s="20">
        <f t="shared" si="68"/>
        <v>0.21009999999999998</v>
      </c>
      <c r="T103" s="20">
        <f t="shared" si="69"/>
        <v>0.21009999999999998</v>
      </c>
      <c r="U103" s="20">
        <f t="shared" si="70"/>
        <v>0.17011701878649879</v>
      </c>
      <c r="V103" s="20">
        <f t="shared" si="71"/>
        <v>0.15287639468023906</v>
      </c>
      <c r="W103" s="20">
        <f t="shared" si="72"/>
        <v>0.13848116304478508</v>
      </c>
      <c r="X103" s="20">
        <f t="shared" si="73"/>
        <v>0.12118588638846238</v>
      </c>
      <c r="Z103" s="5">
        <v>92</v>
      </c>
      <c r="AA103" s="5">
        <f t="shared" si="101"/>
        <v>238.3</v>
      </c>
      <c r="AB103" s="5">
        <f t="shared" si="101"/>
        <v>226.38499999999999</v>
      </c>
      <c r="AC103" s="5">
        <f t="shared" si="101"/>
        <v>214.47000000000003</v>
      </c>
      <c r="AD103" s="5">
        <f t="shared" si="101"/>
        <v>202.55500000000001</v>
      </c>
      <c r="AE103" s="5">
        <f t="shared" si="101"/>
        <v>190.64000000000001</v>
      </c>
      <c r="AF103" s="5">
        <f t="shared" si="102"/>
        <v>210.1</v>
      </c>
      <c r="AG103" s="5">
        <f t="shared" si="102"/>
        <v>199.595</v>
      </c>
      <c r="AH103" s="5">
        <f t="shared" si="102"/>
        <v>189.09</v>
      </c>
      <c r="AI103" s="5">
        <f t="shared" si="102"/>
        <v>178.58499999999998</v>
      </c>
      <c r="AJ103" s="5">
        <f t="shared" si="102"/>
        <v>168.08</v>
      </c>
      <c r="AL103" s="107">
        <f t="shared" si="100"/>
        <v>0.23830000000000001</v>
      </c>
      <c r="AM103" s="107">
        <f t="shared" si="100"/>
        <v>0.226385</v>
      </c>
      <c r="AN103" s="107">
        <f t="shared" si="100"/>
        <v>0.21447000000000002</v>
      </c>
      <c r="AO103" s="107">
        <f t="shared" si="100"/>
        <v>0.20255500000000001</v>
      </c>
      <c r="AP103" s="107">
        <f t="shared" si="100"/>
        <v>0.19064</v>
      </c>
      <c r="AQ103" s="107">
        <f t="shared" si="100"/>
        <v>0.21009999999999998</v>
      </c>
      <c r="AR103" s="107">
        <f t="shared" si="100"/>
        <v>0.19959499999999999</v>
      </c>
      <c r="AS103" s="107">
        <f t="shared" si="100"/>
        <v>0.18909000000000001</v>
      </c>
      <c r="AT103" s="107">
        <f t="shared" si="100"/>
        <v>0.17858499999999997</v>
      </c>
      <c r="AU103" s="107">
        <f t="shared" si="100"/>
        <v>0.16808000000000001</v>
      </c>
    </row>
    <row r="104" spans="1:47">
      <c r="C104" s="5">
        <v>3</v>
      </c>
      <c r="D104" s="5">
        <v>3552.75</v>
      </c>
      <c r="E104" s="5">
        <v>1087798</v>
      </c>
      <c r="K104" s="20">
        <f t="shared" si="60"/>
        <v>238.3</v>
      </c>
      <c r="L104" s="20">
        <f t="shared" si="61"/>
        <v>0.23830000000000001</v>
      </c>
      <c r="M104" s="20">
        <f t="shared" si="62"/>
        <v>0.23830000000000001</v>
      </c>
      <c r="N104" s="20">
        <f t="shared" si="63"/>
        <v>0.19229676105486473</v>
      </c>
      <c r="O104" s="20">
        <f t="shared" si="64"/>
        <v>0.1733939407299003</v>
      </c>
      <c r="P104" s="20">
        <f t="shared" si="65"/>
        <v>0.15568062693819795</v>
      </c>
      <c r="Q104" s="20">
        <f t="shared" si="66"/>
        <v>0.13454531128953948</v>
      </c>
      <c r="R104" s="20">
        <f t="shared" si="67"/>
        <v>210.1</v>
      </c>
      <c r="S104" s="20">
        <f t="shared" si="68"/>
        <v>0.21009999999999998</v>
      </c>
      <c r="T104" s="20">
        <f t="shared" si="69"/>
        <v>0.21009999999999998</v>
      </c>
      <c r="U104" s="20">
        <f t="shared" si="70"/>
        <v>0.17011701878649879</v>
      </c>
      <c r="V104" s="20">
        <f t="shared" si="71"/>
        <v>0.15287639468023906</v>
      </c>
      <c r="W104" s="20">
        <f t="shared" si="72"/>
        <v>0.13848116304478508</v>
      </c>
      <c r="X104" s="20">
        <f t="shared" si="73"/>
        <v>0.12118588638846238</v>
      </c>
      <c r="Z104" s="5">
        <v>93</v>
      </c>
      <c r="AA104" s="5">
        <f t="shared" si="101"/>
        <v>238.3</v>
      </c>
      <c r="AB104" s="5">
        <f t="shared" si="101"/>
        <v>226.38499999999999</v>
      </c>
      <c r="AC104" s="5">
        <f t="shared" si="101"/>
        <v>214.47000000000003</v>
      </c>
      <c r="AD104" s="5">
        <f t="shared" si="101"/>
        <v>202.55500000000001</v>
      </c>
      <c r="AE104" s="5">
        <f t="shared" si="101"/>
        <v>190.64000000000001</v>
      </c>
      <c r="AF104" s="5">
        <f t="shared" si="102"/>
        <v>210.1</v>
      </c>
      <c r="AG104" s="5">
        <f t="shared" si="102"/>
        <v>199.595</v>
      </c>
      <c r="AH104" s="5">
        <f t="shared" si="102"/>
        <v>189.09</v>
      </c>
      <c r="AI104" s="5">
        <f t="shared" si="102"/>
        <v>178.58499999999998</v>
      </c>
      <c r="AJ104" s="5">
        <f t="shared" si="102"/>
        <v>168.08</v>
      </c>
      <c r="AL104" s="107">
        <f t="shared" si="100"/>
        <v>0.23830000000000001</v>
      </c>
      <c r="AM104" s="107">
        <f t="shared" si="100"/>
        <v>0.226385</v>
      </c>
      <c r="AN104" s="107">
        <f t="shared" si="100"/>
        <v>0.21447000000000002</v>
      </c>
      <c r="AO104" s="107">
        <f t="shared" si="100"/>
        <v>0.20255500000000001</v>
      </c>
      <c r="AP104" s="107">
        <f t="shared" si="100"/>
        <v>0.19064</v>
      </c>
      <c r="AQ104" s="107">
        <f t="shared" si="100"/>
        <v>0.21009999999999998</v>
      </c>
      <c r="AR104" s="107">
        <f t="shared" si="100"/>
        <v>0.19959499999999999</v>
      </c>
      <c r="AS104" s="107">
        <f t="shared" si="100"/>
        <v>0.18909000000000001</v>
      </c>
      <c r="AT104" s="107">
        <f t="shared" si="100"/>
        <v>0.17858499999999997</v>
      </c>
      <c r="AU104" s="107">
        <f t="shared" si="100"/>
        <v>0.16808000000000001</v>
      </c>
    </row>
    <row r="105" spans="1:47">
      <c r="C105" s="5">
        <v>4</v>
      </c>
      <c r="D105" s="5">
        <v>8836.25</v>
      </c>
      <c r="E105" s="113">
        <v>31500000</v>
      </c>
      <c r="K105" s="20">
        <f t="shared" si="60"/>
        <v>238.3</v>
      </c>
      <c r="L105" s="20">
        <f t="shared" si="61"/>
        <v>0.23830000000000001</v>
      </c>
      <c r="M105" s="20">
        <f t="shared" si="62"/>
        <v>0.23830000000000001</v>
      </c>
      <c r="N105" s="20">
        <f t="shared" si="63"/>
        <v>0.19229676105486473</v>
      </c>
      <c r="O105" s="20">
        <f t="shared" si="64"/>
        <v>0.1733939407299003</v>
      </c>
      <c r="P105" s="20">
        <f t="shared" si="65"/>
        <v>0.15568062693819795</v>
      </c>
      <c r="Q105" s="20">
        <f t="shared" si="66"/>
        <v>0.13454531128953948</v>
      </c>
      <c r="R105" s="20">
        <f t="shared" si="67"/>
        <v>210.1</v>
      </c>
      <c r="S105" s="20">
        <f t="shared" si="68"/>
        <v>0.21009999999999998</v>
      </c>
      <c r="T105" s="20">
        <f t="shared" si="69"/>
        <v>0.21009999999999998</v>
      </c>
      <c r="U105" s="20">
        <f t="shared" si="70"/>
        <v>0.17011701878649879</v>
      </c>
      <c r="V105" s="20">
        <f t="shared" si="71"/>
        <v>0.15287639468023906</v>
      </c>
      <c r="W105" s="20">
        <f t="shared" si="72"/>
        <v>0.13848116304478508</v>
      </c>
      <c r="X105" s="20">
        <f t="shared" si="73"/>
        <v>0.12118588638846238</v>
      </c>
      <c r="Z105" s="5">
        <v>94</v>
      </c>
      <c r="AA105" s="5">
        <f t="shared" si="101"/>
        <v>238.3</v>
      </c>
      <c r="AB105" s="5">
        <f t="shared" si="101"/>
        <v>226.38499999999999</v>
      </c>
      <c r="AC105" s="5">
        <f t="shared" si="101"/>
        <v>214.47000000000003</v>
      </c>
      <c r="AD105" s="5">
        <f t="shared" si="101"/>
        <v>202.55500000000001</v>
      </c>
      <c r="AE105" s="5">
        <f t="shared" si="101"/>
        <v>190.64000000000001</v>
      </c>
      <c r="AF105" s="5">
        <f t="shared" si="102"/>
        <v>210.1</v>
      </c>
      <c r="AG105" s="5">
        <f t="shared" si="102"/>
        <v>199.595</v>
      </c>
      <c r="AH105" s="5">
        <f t="shared" si="102"/>
        <v>189.09</v>
      </c>
      <c r="AI105" s="5">
        <f t="shared" si="102"/>
        <v>178.58499999999998</v>
      </c>
      <c r="AJ105" s="5">
        <f t="shared" si="102"/>
        <v>168.08</v>
      </c>
      <c r="AL105" s="107">
        <f t="shared" si="100"/>
        <v>0.23830000000000001</v>
      </c>
      <c r="AM105" s="107">
        <f t="shared" si="100"/>
        <v>0.226385</v>
      </c>
      <c r="AN105" s="107">
        <f t="shared" si="100"/>
        <v>0.21447000000000002</v>
      </c>
      <c r="AO105" s="107">
        <f t="shared" si="100"/>
        <v>0.20255500000000001</v>
      </c>
      <c r="AP105" s="107">
        <f t="shared" si="100"/>
        <v>0.19064</v>
      </c>
      <c r="AQ105" s="107">
        <f t="shared" si="100"/>
        <v>0.21009999999999998</v>
      </c>
      <c r="AR105" s="107">
        <f t="shared" si="100"/>
        <v>0.19959499999999999</v>
      </c>
      <c r="AS105" s="107">
        <f t="shared" si="100"/>
        <v>0.18909000000000001</v>
      </c>
      <c r="AT105" s="107">
        <f t="shared" si="100"/>
        <v>0.17858499999999997</v>
      </c>
      <c r="AU105" s="107">
        <f t="shared" si="100"/>
        <v>0.16808000000000001</v>
      </c>
    </row>
    <row r="106" spans="1:47">
      <c r="K106" s="20">
        <f t="shared" si="60"/>
        <v>238.3</v>
      </c>
      <c r="L106" s="20">
        <f t="shared" si="61"/>
        <v>0.23830000000000001</v>
      </c>
      <c r="M106" s="20">
        <f t="shared" si="62"/>
        <v>0.23830000000000001</v>
      </c>
      <c r="N106" s="20">
        <f t="shared" si="63"/>
        <v>0.19229676105486473</v>
      </c>
      <c r="O106" s="20">
        <f t="shared" si="64"/>
        <v>0.1733939407299003</v>
      </c>
      <c r="P106" s="20">
        <f t="shared" si="65"/>
        <v>0.15568062693819795</v>
      </c>
      <c r="Q106" s="20">
        <f t="shared" si="66"/>
        <v>0.13454531128953948</v>
      </c>
      <c r="R106" s="20">
        <f t="shared" si="67"/>
        <v>210.1</v>
      </c>
      <c r="S106" s="20">
        <f t="shared" si="68"/>
        <v>0.21009999999999998</v>
      </c>
      <c r="T106" s="20">
        <f t="shared" si="69"/>
        <v>0.21009999999999998</v>
      </c>
      <c r="U106" s="20">
        <f t="shared" si="70"/>
        <v>0.17011701878649879</v>
      </c>
      <c r="V106" s="20">
        <f t="shared" si="71"/>
        <v>0.15287639468023906</v>
      </c>
      <c r="W106" s="20">
        <f t="shared" si="72"/>
        <v>0.13848116304478508</v>
      </c>
      <c r="X106" s="20">
        <f t="shared" si="73"/>
        <v>0.12118588638846238</v>
      </c>
      <c r="Z106" s="5">
        <v>95</v>
      </c>
      <c r="AA106" s="5">
        <f t="shared" si="101"/>
        <v>238.3</v>
      </c>
      <c r="AB106" s="5">
        <f t="shared" si="101"/>
        <v>226.38499999999999</v>
      </c>
      <c r="AC106" s="5">
        <f t="shared" si="101"/>
        <v>214.47000000000003</v>
      </c>
      <c r="AD106" s="5">
        <f t="shared" si="101"/>
        <v>202.55500000000001</v>
      </c>
      <c r="AE106" s="5">
        <f t="shared" si="101"/>
        <v>190.64000000000001</v>
      </c>
      <c r="AF106" s="5">
        <f t="shared" si="102"/>
        <v>210.1</v>
      </c>
      <c r="AG106" s="5">
        <f t="shared" si="102"/>
        <v>199.595</v>
      </c>
      <c r="AH106" s="5">
        <f t="shared" si="102"/>
        <v>189.09</v>
      </c>
      <c r="AI106" s="5">
        <f t="shared" si="102"/>
        <v>178.58499999999998</v>
      </c>
      <c r="AJ106" s="5">
        <f t="shared" si="102"/>
        <v>168.08</v>
      </c>
      <c r="AL106" s="107">
        <f t="shared" si="100"/>
        <v>0.23830000000000001</v>
      </c>
      <c r="AM106" s="107">
        <f t="shared" si="100"/>
        <v>0.226385</v>
      </c>
      <c r="AN106" s="107">
        <f t="shared" si="100"/>
        <v>0.21447000000000002</v>
      </c>
      <c r="AO106" s="107">
        <f t="shared" si="100"/>
        <v>0.20255500000000001</v>
      </c>
      <c r="AP106" s="107">
        <f t="shared" si="100"/>
        <v>0.19064</v>
      </c>
      <c r="AQ106" s="107">
        <f t="shared" si="100"/>
        <v>0.21009999999999998</v>
      </c>
      <c r="AR106" s="107">
        <f t="shared" si="100"/>
        <v>0.19959499999999999</v>
      </c>
      <c r="AS106" s="107">
        <f t="shared" si="100"/>
        <v>0.18909000000000001</v>
      </c>
      <c r="AT106" s="107">
        <f t="shared" si="100"/>
        <v>0.17858499999999997</v>
      </c>
      <c r="AU106" s="107">
        <f t="shared" si="100"/>
        <v>0.16808000000000001</v>
      </c>
    </row>
    <row r="107" spans="1:47">
      <c r="C107" s="5" t="s">
        <v>107</v>
      </c>
      <c r="D107" s="5">
        <v>2840.125</v>
      </c>
      <c r="E107" s="113">
        <v>26000000</v>
      </c>
      <c r="K107" s="20">
        <f t="shared" si="60"/>
        <v>238.3</v>
      </c>
      <c r="L107" s="20">
        <f t="shared" si="61"/>
        <v>0.23830000000000001</v>
      </c>
      <c r="M107" s="20">
        <f t="shared" si="62"/>
        <v>0.23830000000000001</v>
      </c>
      <c r="N107" s="20">
        <f t="shared" si="63"/>
        <v>0.19229676105486473</v>
      </c>
      <c r="O107" s="20">
        <f t="shared" si="64"/>
        <v>0.1733939407299003</v>
      </c>
      <c r="P107" s="20">
        <f t="shared" si="65"/>
        <v>0.15568062693819795</v>
      </c>
      <c r="Q107" s="20">
        <f t="shared" si="66"/>
        <v>0.13454531128953948</v>
      </c>
      <c r="R107" s="20">
        <f t="shared" si="67"/>
        <v>210.1</v>
      </c>
      <c r="S107" s="20">
        <f t="shared" si="68"/>
        <v>0.21009999999999998</v>
      </c>
      <c r="T107" s="20">
        <f t="shared" si="69"/>
        <v>0.21009999999999998</v>
      </c>
      <c r="U107" s="20">
        <f t="shared" si="70"/>
        <v>0.17011701878649879</v>
      </c>
      <c r="V107" s="20">
        <f t="shared" si="71"/>
        <v>0.15287639468023906</v>
      </c>
      <c r="W107" s="20">
        <f t="shared" si="72"/>
        <v>0.13848116304478508</v>
      </c>
      <c r="X107" s="20">
        <f t="shared" si="73"/>
        <v>0.12118588638846238</v>
      </c>
      <c r="Z107" s="5">
        <v>96</v>
      </c>
      <c r="AA107" s="5">
        <f t="shared" si="101"/>
        <v>238.3</v>
      </c>
      <c r="AB107" s="5">
        <f t="shared" si="101"/>
        <v>226.38499999999999</v>
      </c>
      <c r="AC107" s="5">
        <f t="shared" si="101"/>
        <v>214.47000000000003</v>
      </c>
      <c r="AD107" s="5">
        <f t="shared" si="101"/>
        <v>202.55500000000001</v>
      </c>
      <c r="AE107" s="5">
        <f t="shared" si="101"/>
        <v>190.64000000000001</v>
      </c>
      <c r="AF107" s="5">
        <f t="shared" si="102"/>
        <v>210.1</v>
      </c>
      <c r="AG107" s="5">
        <f t="shared" si="102"/>
        <v>199.595</v>
      </c>
      <c r="AH107" s="5">
        <f t="shared" si="102"/>
        <v>189.09</v>
      </c>
      <c r="AI107" s="5">
        <f t="shared" si="102"/>
        <v>178.58499999999998</v>
      </c>
      <c r="AJ107" s="5">
        <f t="shared" si="102"/>
        <v>168.08</v>
      </c>
      <c r="AL107" s="107">
        <f t="shared" si="100"/>
        <v>0.23830000000000001</v>
      </c>
      <c r="AM107" s="107">
        <f t="shared" si="100"/>
        <v>0.226385</v>
      </c>
      <c r="AN107" s="107">
        <f t="shared" si="100"/>
        <v>0.21447000000000002</v>
      </c>
      <c r="AO107" s="107">
        <f t="shared" si="100"/>
        <v>0.20255500000000001</v>
      </c>
      <c r="AP107" s="107">
        <f t="shared" si="100"/>
        <v>0.19064</v>
      </c>
      <c r="AQ107" s="107">
        <f t="shared" si="100"/>
        <v>0.21009999999999998</v>
      </c>
      <c r="AR107" s="107">
        <f t="shared" si="100"/>
        <v>0.19959499999999999</v>
      </c>
      <c r="AS107" s="107">
        <f t="shared" si="100"/>
        <v>0.18909000000000001</v>
      </c>
      <c r="AT107" s="107">
        <f t="shared" si="100"/>
        <v>0.17858499999999997</v>
      </c>
      <c r="AU107" s="107">
        <f t="shared" si="100"/>
        <v>0.16808000000000001</v>
      </c>
    </row>
    <row r="108" spans="1:47">
      <c r="I108" s="105"/>
      <c r="K108" s="20">
        <f t="shared" si="60"/>
        <v>238.3</v>
      </c>
      <c r="L108" s="20">
        <f t="shared" si="61"/>
        <v>0.23830000000000001</v>
      </c>
      <c r="M108" s="20">
        <f t="shared" si="62"/>
        <v>0.23830000000000001</v>
      </c>
      <c r="N108" s="20">
        <f t="shared" si="63"/>
        <v>0.19229676105486473</v>
      </c>
      <c r="O108" s="20">
        <f t="shared" si="64"/>
        <v>0.1733939407299003</v>
      </c>
      <c r="P108" s="20">
        <f t="shared" si="65"/>
        <v>0.15568062693819795</v>
      </c>
      <c r="Q108" s="20">
        <f t="shared" si="66"/>
        <v>0.13454531128953948</v>
      </c>
      <c r="R108" s="20">
        <f t="shared" si="67"/>
        <v>210.1</v>
      </c>
      <c r="S108" s="20">
        <f t="shared" si="68"/>
        <v>0.21009999999999998</v>
      </c>
      <c r="T108" s="20">
        <f t="shared" si="69"/>
        <v>0.21009999999999998</v>
      </c>
      <c r="U108" s="20">
        <f t="shared" si="70"/>
        <v>0.17011701878649879</v>
      </c>
      <c r="V108" s="20">
        <f t="shared" si="71"/>
        <v>0.15287639468023906</v>
      </c>
      <c r="W108" s="20">
        <f t="shared" si="72"/>
        <v>0.13848116304478508</v>
      </c>
      <c r="X108" s="20">
        <f t="shared" si="73"/>
        <v>0.12118588638846238</v>
      </c>
      <c r="Z108" s="5">
        <v>97</v>
      </c>
      <c r="AA108" s="5">
        <f t="shared" ref="AA108:AE110" si="103">All_Cause_Mortality_90OverYears_Male*(1+AA$10)</f>
        <v>238.3</v>
      </c>
      <c r="AB108" s="5">
        <f t="shared" si="103"/>
        <v>226.38499999999999</v>
      </c>
      <c r="AC108" s="5">
        <f t="shared" si="103"/>
        <v>214.47000000000003</v>
      </c>
      <c r="AD108" s="5">
        <f t="shared" si="103"/>
        <v>202.55500000000001</v>
      </c>
      <c r="AE108" s="5">
        <f t="shared" si="103"/>
        <v>190.64000000000001</v>
      </c>
      <c r="AF108" s="5">
        <f t="shared" ref="AF108:AJ110" si="104">All_Cause_Mortality_90OverYears_Female*(1+AF$10)</f>
        <v>210.1</v>
      </c>
      <c r="AG108" s="5">
        <f t="shared" si="104"/>
        <v>199.595</v>
      </c>
      <c r="AH108" s="5">
        <f t="shared" si="104"/>
        <v>189.09</v>
      </c>
      <c r="AI108" s="5">
        <f t="shared" si="104"/>
        <v>178.58499999999998</v>
      </c>
      <c r="AJ108" s="5">
        <f t="shared" si="104"/>
        <v>168.08</v>
      </c>
      <c r="AL108" s="107">
        <f t="shared" ref="AL108:AU111" si="105">AA108/1000</f>
        <v>0.23830000000000001</v>
      </c>
      <c r="AM108" s="107">
        <f t="shared" si="105"/>
        <v>0.226385</v>
      </c>
      <c r="AN108" s="107">
        <f t="shared" si="105"/>
        <v>0.21447000000000002</v>
      </c>
      <c r="AO108" s="107">
        <f t="shared" si="105"/>
        <v>0.20255500000000001</v>
      </c>
      <c r="AP108" s="107">
        <f t="shared" si="105"/>
        <v>0.19064</v>
      </c>
      <c r="AQ108" s="107">
        <f t="shared" si="105"/>
        <v>0.21009999999999998</v>
      </c>
      <c r="AR108" s="107">
        <f t="shared" si="105"/>
        <v>0.19959499999999999</v>
      </c>
      <c r="AS108" s="107">
        <f t="shared" si="105"/>
        <v>0.18909000000000001</v>
      </c>
      <c r="AT108" s="107">
        <f t="shared" si="105"/>
        <v>0.17858499999999997</v>
      </c>
      <c r="AU108" s="107">
        <f t="shared" si="105"/>
        <v>0.16808000000000001</v>
      </c>
    </row>
    <row r="109" spans="1:47">
      <c r="A109" s="5" t="s">
        <v>397</v>
      </c>
      <c r="C109" s="5" t="s">
        <v>398</v>
      </c>
      <c r="D109" s="5" t="s">
        <v>388</v>
      </c>
      <c r="E109" s="5" t="s">
        <v>391</v>
      </c>
      <c r="K109" s="20">
        <f t="shared" si="60"/>
        <v>238.3</v>
      </c>
      <c r="L109" s="20">
        <f t="shared" si="61"/>
        <v>0.23830000000000001</v>
      </c>
      <c r="M109" s="20">
        <f t="shared" si="62"/>
        <v>0.23830000000000001</v>
      </c>
      <c r="N109" s="20">
        <f t="shared" si="63"/>
        <v>0.19229676105486473</v>
      </c>
      <c r="O109" s="20">
        <f t="shared" si="64"/>
        <v>0.1733939407299003</v>
      </c>
      <c r="P109" s="20">
        <f t="shared" si="65"/>
        <v>0.15568062693819795</v>
      </c>
      <c r="Q109" s="20">
        <f t="shared" si="66"/>
        <v>0.13454531128953948</v>
      </c>
      <c r="R109" s="20">
        <f t="shared" si="67"/>
        <v>210.1</v>
      </c>
      <c r="S109" s="20">
        <f t="shared" si="68"/>
        <v>0.21009999999999998</v>
      </c>
      <c r="T109" s="20">
        <f t="shared" si="69"/>
        <v>0.21009999999999998</v>
      </c>
      <c r="U109" s="20">
        <f t="shared" si="70"/>
        <v>0.17011701878649879</v>
      </c>
      <c r="V109" s="20">
        <f t="shared" si="71"/>
        <v>0.15287639468023906</v>
      </c>
      <c r="W109" s="20">
        <f t="shared" si="72"/>
        <v>0.13848116304478508</v>
      </c>
      <c r="X109" s="20">
        <f t="shared" si="73"/>
        <v>0.12118588638846238</v>
      </c>
      <c r="Z109" s="5">
        <v>98</v>
      </c>
      <c r="AA109" s="5">
        <f t="shared" si="103"/>
        <v>238.3</v>
      </c>
      <c r="AB109" s="5">
        <f t="shared" si="103"/>
        <v>226.38499999999999</v>
      </c>
      <c r="AC109" s="5">
        <f t="shared" si="103"/>
        <v>214.47000000000003</v>
      </c>
      <c r="AD109" s="5">
        <f t="shared" si="103"/>
        <v>202.55500000000001</v>
      </c>
      <c r="AE109" s="5">
        <f t="shared" si="103"/>
        <v>190.64000000000001</v>
      </c>
      <c r="AF109" s="5">
        <f t="shared" si="104"/>
        <v>210.1</v>
      </c>
      <c r="AG109" s="5">
        <f t="shared" si="104"/>
        <v>199.595</v>
      </c>
      <c r="AH109" s="5">
        <f t="shared" si="104"/>
        <v>189.09</v>
      </c>
      <c r="AI109" s="5">
        <f t="shared" si="104"/>
        <v>178.58499999999998</v>
      </c>
      <c r="AJ109" s="5">
        <f t="shared" si="104"/>
        <v>168.08</v>
      </c>
      <c r="AL109" s="107">
        <f t="shared" si="105"/>
        <v>0.23830000000000001</v>
      </c>
      <c r="AM109" s="107">
        <f t="shared" si="105"/>
        <v>0.226385</v>
      </c>
      <c r="AN109" s="107">
        <f t="shared" si="105"/>
        <v>0.21447000000000002</v>
      </c>
      <c r="AO109" s="107">
        <f t="shared" si="105"/>
        <v>0.20255500000000001</v>
      </c>
      <c r="AP109" s="107">
        <f t="shared" si="105"/>
        <v>0.19064</v>
      </c>
      <c r="AQ109" s="107">
        <f t="shared" si="105"/>
        <v>0.21009999999999998</v>
      </c>
      <c r="AR109" s="107">
        <f t="shared" si="105"/>
        <v>0.19959499999999999</v>
      </c>
      <c r="AS109" s="107">
        <f t="shared" si="105"/>
        <v>0.18909000000000001</v>
      </c>
      <c r="AT109" s="107">
        <f t="shared" si="105"/>
        <v>0.17858499999999997</v>
      </c>
      <c r="AU109" s="107">
        <f t="shared" si="105"/>
        <v>0.16808000000000001</v>
      </c>
    </row>
    <row r="110" spans="1:47">
      <c r="K110" s="20">
        <f t="shared" si="60"/>
        <v>238.3</v>
      </c>
      <c r="L110" s="20">
        <f t="shared" si="61"/>
        <v>0.23830000000000001</v>
      </c>
      <c r="M110" s="20">
        <f t="shared" si="62"/>
        <v>0.23830000000000001</v>
      </c>
      <c r="N110" s="20">
        <f t="shared" si="63"/>
        <v>0.19229676105486473</v>
      </c>
      <c r="O110" s="20">
        <f t="shared" si="64"/>
        <v>0.1733939407299003</v>
      </c>
      <c r="P110" s="20">
        <f t="shared" si="65"/>
        <v>0.15568062693819795</v>
      </c>
      <c r="Q110" s="20">
        <f t="shared" si="66"/>
        <v>0.13454531128953948</v>
      </c>
      <c r="R110" s="20">
        <f t="shared" si="67"/>
        <v>210.1</v>
      </c>
      <c r="S110" s="20">
        <f t="shared" si="68"/>
        <v>0.21009999999999998</v>
      </c>
      <c r="T110" s="20">
        <f t="shared" si="69"/>
        <v>0.21009999999999998</v>
      </c>
      <c r="U110" s="20">
        <f t="shared" si="70"/>
        <v>0.17011701878649879</v>
      </c>
      <c r="V110" s="20">
        <f t="shared" si="71"/>
        <v>0.15287639468023906</v>
      </c>
      <c r="W110" s="20">
        <f t="shared" si="72"/>
        <v>0.13848116304478508</v>
      </c>
      <c r="X110" s="20">
        <f t="shared" si="73"/>
        <v>0.12118588638846238</v>
      </c>
      <c r="Z110" s="5">
        <v>99</v>
      </c>
      <c r="AA110" s="5">
        <f t="shared" si="103"/>
        <v>238.3</v>
      </c>
      <c r="AB110" s="5">
        <f t="shared" si="103"/>
        <v>226.38499999999999</v>
      </c>
      <c r="AC110" s="5">
        <f t="shared" si="103"/>
        <v>214.47000000000003</v>
      </c>
      <c r="AD110" s="5">
        <f t="shared" si="103"/>
        <v>202.55500000000001</v>
      </c>
      <c r="AE110" s="5">
        <f t="shared" si="103"/>
        <v>190.64000000000001</v>
      </c>
      <c r="AF110" s="5">
        <f t="shared" si="104"/>
        <v>210.1</v>
      </c>
      <c r="AG110" s="5">
        <f t="shared" si="104"/>
        <v>199.595</v>
      </c>
      <c r="AH110" s="5">
        <f t="shared" si="104"/>
        <v>189.09</v>
      </c>
      <c r="AI110" s="5">
        <f t="shared" si="104"/>
        <v>178.58499999999998</v>
      </c>
      <c r="AJ110" s="5">
        <f t="shared" si="104"/>
        <v>168.08</v>
      </c>
      <c r="AL110" s="107">
        <f t="shared" si="105"/>
        <v>0.23830000000000001</v>
      </c>
      <c r="AM110" s="107">
        <f t="shared" si="105"/>
        <v>0.226385</v>
      </c>
      <c r="AN110" s="107">
        <f t="shared" si="105"/>
        <v>0.21447000000000002</v>
      </c>
      <c r="AO110" s="107">
        <f t="shared" si="105"/>
        <v>0.20255500000000001</v>
      </c>
      <c r="AP110" s="107">
        <f t="shared" si="105"/>
        <v>0.19064</v>
      </c>
      <c r="AQ110" s="107">
        <f t="shared" si="105"/>
        <v>0.21009999999999998</v>
      </c>
      <c r="AR110" s="107">
        <f t="shared" si="105"/>
        <v>0.19959499999999999</v>
      </c>
      <c r="AS110" s="107">
        <f t="shared" si="105"/>
        <v>0.18909000000000001</v>
      </c>
      <c r="AT110" s="107">
        <f t="shared" si="105"/>
        <v>0.17858499999999997</v>
      </c>
      <c r="AU110" s="107">
        <f t="shared" si="105"/>
        <v>0.16808000000000001</v>
      </c>
    </row>
    <row r="111" spans="1:47">
      <c r="C111" s="5">
        <v>0</v>
      </c>
      <c r="D111" s="5">
        <v>0</v>
      </c>
      <c r="E111" s="5">
        <v>0</v>
      </c>
      <c r="K111" s="20">
        <f t="shared" si="60"/>
        <v>1000</v>
      </c>
      <c r="L111" s="20">
        <f t="shared" si="61"/>
        <v>1</v>
      </c>
      <c r="M111" s="20">
        <f t="shared" si="62"/>
        <v>1</v>
      </c>
      <c r="N111" s="20">
        <f t="shared" si="63"/>
        <v>0.80695241735150958</v>
      </c>
      <c r="O111" s="20">
        <f t="shared" si="64"/>
        <v>0.7276287903059182</v>
      </c>
      <c r="P111" s="20">
        <f t="shared" si="65"/>
        <v>0.65329679789424233</v>
      </c>
      <c r="Q111" s="20">
        <f t="shared" si="66"/>
        <v>0.56460474733335908</v>
      </c>
      <c r="R111" s="20">
        <f t="shared" si="67"/>
        <v>1000</v>
      </c>
      <c r="S111" s="20">
        <f t="shared" si="68"/>
        <v>1</v>
      </c>
      <c r="T111" s="20">
        <f t="shared" si="69"/>
        <v>1</v>
      </c>
      <c r="U111" s="20">
        <f t="shared" si="70"/>
        <v>0.80969547256781915</v>
      </c>
      <c r="V111" s="20">
        <f t="shared" si="71"/>
        <v>0.72763633831622598</v>
      </c>
      <c r="W111" s="20">
        <f t="shared" si="72"/>
        <v>0.6591202429547125</v>
      </c>
      <c r="X111" s="20">
        <f t="shared" si="73"/>
        <v>0.57680098233442356</v>
      </c>
      <c r="Z111" s="5">
        <v>100</v>
      </c>
      <c r="AA111" s="5">
        <v>1000</v>
      </c>
      <c r="AB111" s="5">
        <v>1000</v>
      </c>
      <c r="AC111" s="5">
        <v>1000</v>
      </c>
      <c r="AD111" s="5">
        <v>1000</v>
      </c>
      <c r="AE111" s="5">
        <v>1000</v>
      </c>
      <c r="AF111" s="5">
        <v>1000</v>
      </c>
      <c r="AG111" s="5">
        <v>1000</v>
      </c>
      <c r="AH111" s="5">
        <v>1000</v>
      </c>
      <c r="AI111" s="5">
        <v>1000</v>
      </c>
      <c r="AJ111" s="5">
        <v>1000</v>
      </c>
      <c r="AL111" s="107">
        <f t="shared" si="105"/>
        <v>1</v>
      </c>
      <c r="AM111" s="107">
        <f t="shared" si="105"/>
        <v>1</v>
      </c>
      <c r="AN111" s="107">
        <f t="shared" si="105"/>
        <v>1</v>
      </c>
      <c r="AO111" s="107">
        <f t="shared" si="105"/>
        <v>1</v>
      </c>
      <c r="AP111" s="107">
        <f t="shared" si="105"/>
        <v>1</v>
      </c>
      <c r="AQ111" s="107">
        <f t="shared" si="105"/>
        <v>1</v>
      </c>
      <c r="AR111" s="107">
        <f t="shared" si="105"/>
        <v>1</v>
      </c>
      <c r="AS111" s="107">
        <f t="shared" si="105"/>
        <v>1</v>
      </c>
      <c r="AT111" s="107">
        <f t="shared" si="105"/>
        <v>1</v>
      </c>
      <c r="AU111" s="107">
        <f t="shared" si="105"/>
        <v>1</v>
      </c>
    </row>
    <row r="112" spans="1:47">
      <c r="C112" s="5">
        <v>1</v>
      </c>
      <c r="D112" s="5">
        <v>322.5</v>
      </c>
      <c r="E112" s="5">
        <v>79037.34</v>
      </c>
    </row>
    <row r="113" spans="3:5">
      <c r="C113" s="5">
        <v>2</v>
      </c>
      <c r="D113" s="5">
        <v>1353.1</v>
      </c>
      <c r="E113" s="5">
        <v>63126.27</v>
      </c>
    </row>
    <row r="114" spans="3:5">
      <c r="C114" s="5">
        <v>3</v>
      </c>
      <c r="D114" s="5">
        <v>3320</v>
      </c>
      <c r="E114" s="5">
        <v>1093330</v>
      </c>
    </row>
    <row r="115" spans="3:5">
      <c r="C115" s="5">
        <v>4</v>
      </c>
      <c r="D115" s="5">
        <v>7887</v>
      </c>
      <c r="E115" s="113">
        <v>22800000</v>
      </c>
    </row>
    <row r="117" spans="3:5">
      <c r="C117" s="5" t="s">
        <v>107</v>
      </c>
      <c r="D117" s="5">
        <v>1702.25</v>
      </c>
      <c r="E117" s="113">
        <v>13600000</v>
      </c>
    </row>
  </sheetData>
  <mergeCells count="9">
    <mergeCell ref="A36:I36"/>
    <mergeCell ref="A37:I37"/>
    <mergeCell ref="A38:I38"/>
    <mergeCell ref="A1:C1"/>
    <mergeCell ref="B4:C4"/>
    <mergeCell ref="D4:E4"/>
    <mergeCell ref="F4:G4"/>
    <mergeCell ref="H4:I4"/>
    <mergeCell ref="A9:I9"/>
  </mergeCells>
  <hyperlinks>
    <hyperlink ref="A1:C1" location="Contents!A1" display="Back to Contents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9"/>
  <sheetViews>
    <sheetView topLeftCell="M49" workbookViewId="0">
      <selection activeCell="B3" sqref="B3"/>
    </sheetView>
  </sheetViews>
  <sheetFormatPr defaultRowHeight="15"/>
  <cols>
    <col min="6" max="6" width="13.140625" bestFit="1" customWidth="1"/>
    <col min="7" max="7" width="18.7109375" bestFit="1" customWidth="1"/>
    <col min="8" max="9" width="11" bestFit="1" customWidth="1"/>
    <col min="21" max="21" width="12" bestFit="1" customWidth="1"/>
    <col min="23" max="24" width="11" bestFit="1" customWidth="1"/>
  </cols>
  <sheetData>
    <row r="1" spans="1:31" s="58" customFormat="1">
      <c r="O1" s="58" t="s">
        <v>446</v>
      </c>
      <c r="U1" s="58" t="s">
        <v>447</v>
      </c>
      <c r="AA1" s="58" t="s">
        <v>449</v>
      </c>
    </row>
    <row r="2" spans="1:31">
      <c r="A2" t="s">
        <v>58</v>
      </c>
      <c r="B2" t="s">
        <v>445</v>
      </c>
      <c r="C2" t="s">
        <v>446</v>
      </c>
      <c r="D2" t="s">
        <v>447</v>
      </c>
      <c r="E2" t="s">
        <v>448</v>
      </c>
      <c r="F2" t="s">
        <v>449</v>
      </c>
      <c r="G2" t="s">
        <v>450</v>
      </c>
      <c r="H2" t="s">
        <v>457</v>
      </c>
      <c r="I2" t="s">
        <v>456</v>
      </c>
      <c r="J2" t="s">
        <v>12</v>
      </c>
      <c r="K2" t="s">
        <v>451</v>
      </c>
      <c r="L2" t="s">
        <v>452</v>
      </c>
      <c r="M2" t="s">
        <v>453</v>
      </c>
      <c r="O2" t="s">
        <v>460</v>
      </c>
      <c r="P2" t="s">
        <v>461</v>
      </c>
      <c r="Q2" t="s">
        <v>462</v>
      </c>
      <c r="R2" t="s">
        <v>463</v>
      </c>
      <c r="S2" t="s">
        <v>270</v>
      </c>
      <c r="U2" s="58" t="s">
        <v>460</v>
      </c>
      <c r="V2" s="58" t="s">
        <v>461</v>
      </c>
      <c r="W2" s="58" t="s">
        <v>462</v>
      </c>
      <c r="X2" s="58" t="s">
        <v>463</v>
      </c>
      <c r="Y2" s="58" t="s">
        <v>270</v>
      </c>
      <c r="AA2" s="58" t="s">
        <v>460</v>
      </c>
      <c r="AB2" s="58" t="s">
        <v>461</v>
      </c>
      <c r="AC2" s="58" t="s">
        <v>462</v>
      </c>
      <c r="AD2" s="58" t="s">
        <v>463</v>
      </c>
      <c r="AE2" s="58" t="s">
        <v>270</v>
      </c>
    </row>
    <row r="3" spans="1:31">
      <c r="A3">
        <v>5</v>
      </c>
      <c r="B3">
        <f>'ACM Rates'!M16</f>
        <v>1E-4</v>
      </c>
      <c r="C3">
        <f>'MI Epi'!BU25</f>
        <v>0</v>
      </c>
      <c r="D3">
        <f>'Stroke Epi'!BJ33</f>
        <v>1E-4</v>
      </c>
      <c r="F3">
        <f>'Bowel Cancer Epi'!BG50</f>
        <v>0</v>
      </c>
      <c r="G3">
        <f t="shared" ref="G3:G34" si="0">B3+(SUM(C3:F3))</f>
        <v>2.0000000000000001E-4</v>
      </c>
      <c r="H3">
        <f t="shared" ref="H3:H34" si="1">1-EXP(-B3)</f>
        <v>9.999500016666385E-5</v>
      </c>
      <c r="I3">
        <v>10000</v>
      </c>
      <c r="J3">
        <f>I3*H3</f>
        <v>0.9999500016666385</v>
      </c>
      <c r="K3">
        <f>0.5*(I3+I4)</f>
        <v>9999.5000249991663</v>
      </c>
      <c r="L3">
        <f>SUM(K4:K97)</f>
        <v>735083.17656479718</v>
      </c>
      <c r="M3">
        <f>L3/I3</f>
        <v>73.508317656479718</v>
      </c>
      <c r="O3">
        <f>'MI Epi'!BH25</f>
        <v>0</v>
      </c>
      <c r="P3">
        <f>C3</f>
        <v>0</v>
      </c>
      <c r="Q3">
        <f>1-EXP(-O3)</f>
        <v>0</v>
      </c>
      <c r="R3">
        <f>1-EXP(-P3)</f>
        <v>0</v>
      </c>
      <c r="S3">
        <v>0</v>
      </c>
      <c r="U3" s="58">
        <f>'Stroke Epi'!AW33</f>
        <v>1E-4</v>
      </c>
      <c r="V3" s="58">
        <f>D3</f>
        <v>1E-4</v>
      </c>
      <c r="W3" s="58">
        <f>1-EXP(-U3)</f>
        <v>9.999500016666385E-5</v>
      </c>
      <c r="X3" s="58">
        <f>1-EXP(-V3)</f>
        <v>9.999500016666385E-5</v>
      </c>
      <c r="Y3" s="58">
        <v>0</v>
      </c>
      <c r="AA3" s="58">
        <f>'Bowel Cancer Epi'!AT50</f>
        <v>0</v>
      </c>
      <c r="AB3" s="58">
        <f>F3</f>
        <v>0</v>
      </c>
      <c r="AC3" s="58">
        <f>1-EXP(-AA3)</f>
        <v>0</v>
      </c>
      <c r="AD3" s="58">
        <f>1-EXP(-AB3)</f>
        <v>0</v>
      </c>
      <c r="AE3" s="58">
        <v>0</v>
      </c>
    </row>
    <row r="4" spans="1:31">
      <c r="A4">
        <v>6</v>
      </c>
      <c r="B4" s="58">
        <f>'ACM Rates'!M17</f>
        <v>1E-4</v>
      </c>
      <c r="C4" s="58">
        <f>'MI Epi'!BU26</f>
        <v>0</v>
      </c>
      <c r="D4" s="58">
        <f>'Stroke Epi'!BJ34</f>
        <v>1E-4</v>
      </c>
      <c r="F4" s="58">
        <f>'Bowel Cancer Epi'!BG51</f>
        <v>0</v>
      </c>
      <c r="G4" s="58">
        <f t="shared" si="0"/>
        <v>2.0000000000000001E-4</v>
      </c>
      <c r="H4" s="58">
        <f t="shared" si="1"/>
        <v>9.999500016666385E-5</v>
      </c>
      <c r="I4">
        <f>I3-J3</f>
        <v>9999.0000499983325</v>
      </c>
      <c r="J4" s="58">
        <f>I4*H4</f>
        <v>0.99985001166605514</v>
      </c>
      <c r="K4" s="58">
        <f t="shared" ref="K4:K67" si="2">0.5*(I4+I5)</f>
        <v>9998.5001249925008</v>
      </c>
      <c r="L4" s="58">
        <f t="shared" ref="L4:L67" si="3">SUM(K5:K98)</f>
        <v>725183.04224066518</v>
      </c>
      <c r="M4" s="58">
        <f t="shared" ref="M4:M67" si="4">L4/I4</f>
        <v>72.525556417092545</v>
      </c>
      <c r="O4" s="58">
        <f>'MI Epi'!BH26</f>
        <v>0</v>
      </c>
      <c r="P4" s="58">
        <f t="shared" ref="P4:P67" si="5">C4</f>
        <v>0</v>
      </c>
      <c r="Q4" s="58">
        <f t="shared" ref="Q4:Q67" si="6">1-EXP(-O4)</f>
        <v>0</v>
      </c>
      <c r="R4" s="58">
        <f t="shared" ref="R4:R67" si="7">1-EXP(-P4)</f>
        <v>0</v>
      </c>
      <c r="S4">
        <f>((S3-R3+((1-S3)*Q3))/(1-R3))</f>
        <v>0</v>
      </c>
      <c r="U4" s="58">
        <f>'Stroke Epi'!AW34</f>
        <v>1E-4</v>
      </c>
      <c r="V4" s="58">
        <f t="shared" ref="V4:V67" si="8">D4</f>
        <v>1E-4</v>
      </c>
      <c r="W4" s="58">
        <f t="shared" ref="W4:W67" si="9">1-EXP(-U4)</f>
        <v>9.999500016666385E-5</v>
      </c>
      <c r="X4" s="58">
        <f t="shared" ref="X4:X67" si="10">1-EXP(-V4)</f>
        <v>9.999500016666385E-5</v>
      </c>
      <c r="Y4" s="58">
        <f>((Y3-X3+((1-Y3)*W3))/(1-X3))</f>
        <v>0</v>
      </c>
      <c r="AA4" s="58">
        <f>'Bowel Cancer Epi'!AT51</f>
        <v>0</v>
      </c>
      <c r="AB4" s="58">
        <f t="shared" ref="AB4:AB67" si="11">F4</f>
        <v>0</v>
      </c>
      <c r="AC4" s="58">
        <f t="shared" ref="AC4:AC7" si="12">1-EXP(-AA4)</f>
        <v>0</v>
      </c>
      <c r="AD4" s="58">
        <f t="shared" ref="AD4:AD8" si="13">1-EXP(-AB4)</f>
        <v>0</v>
      </c>
      <c r="AE4" s="58">
        <f>((AE3-AD3+((1-AE3)*AC3))/(1-AD3))</f>
        <v>0</v>
      </c>
    </row>
    <row r="5" spans="1:31">
      <c r="A5" s="58">
        <v>7</v>
      </c>
      <c r="B5" s="58">
        <f>'ACM Rates'!M18</f>
        <v>1E-4</v>
      </c>
      <c r="C5" s="58">
        <f>'MI Epi'!BU27</f>
        <v>0</v>
      </c>
      <c r="D5" s="58">
        <f>'Stroke Epi'!BJ35</f>
        <v>1E-4</v>
      </c>
      <c r="F5" s="58">
        <f>'Bowel Cancer Epi'!BG52</f>
        <v>0</v>
      </c>
      <c r="G5" s="58">
        <f t="shared" si="0"/>
        <v>2.0000000000000001E-4</v>
      </c>
      <c r="H5" s="58">
        <f t="shared" si="1"/>
        <v>9.999500016666385E-5</v>
      </c>
      <c r="I5" s="58">
        <f t="shared" ref="I5:I68" si="14">I4-J4</f>
        <v>9998.0001999866672</v>
      </c>
      <c r="J5" s="58">
        <f t="shared" ref="J5:J68" si="15">I5*H5</f>
        <v>0.99975003166397203</v>
      </c>
      <c r="K5" s="58">
        <f t="shared" si="2"/>
        <v>9997.5003249708352</v>
      </c>
      <c r="L5" s="58">
        <f t="shared" si="3"/>
        <v>715185.54191569425</v>
      </c>
      <c r="M5" s="58">
        <f t="shared" si="4"/>
        <v>71.532859332874182</v>
      </c>
      <c r="O5" s="58">
        <f>'MI Epi'!BH27</f>
        <v>0</v>
      </c>
      <c r="P5" s="58">
        <f t="shared" si="5"/>
        <v>0</v>
      </c>
      <c r="Q5" s="58">
        <f t="shared" si="6"/>
        <v>0</v>
      </c>
      <c r="R5" s="58">
        <f t="shared" si="7"/>
        <v>0</v>
      </c>
      <c r="S5" s="58">
        <f t="shared" ref="S5:S68" si="16">((S4-R4+((1-S4)*Q4))/(1-R4))</f>
        <v>0</v>
      </c>
      <c r="U5" s="58">
        <f>'Stroke Epi'!AW35</f>
        <v>1E-4</v>
      </c>
      <c r="V5" s="58">
        <f t="shared" si="8"/>
        <v>1E-4</v>
      </c>
      <c r="W5" s="58">
        <f t="shared" si="9"/>
        <v>9.999500016666385E-5</v>
      </c>
      <c r="X5" s="58">
        <f t="shared" si="10"/>
        <v>9.999500016666385E-5</v>
      </c>
      <c r="Y5" s="58">
        <f t="shared" ref="Y5:Y68" si="17">((Y4-X4+((1-Y4)*W4))/(1-X4))</f>
        <v>0</v>
      </c>
      <c r="AA5" s="58">
        <f>'Bowel Cancer Epi'!AT52</f>
        <v>0</v>
      </c>
      <c r="AB5" s="58">
        <f t="shared" si="11"/>
        <v>0</v>
      </c>
      <c r="AC5" s="58">
        <f t="shared" si="12"/>
        <v>0</v>
      </c>
      <c r="AD5" s="58">
        <f t="shared" si="13"/>
        <v>0</v>
      </c>
      <c r="AE5" s="58">
        <f t="shared" ref="AE5:AE68" si="18">((AE4-AD4+((1-AE4)*AC4))/(1-AD4))</f>
        <v>0</v>
      </c>
    </row>
    <row r="6" spans="1:31">
      <c r="A6" s="58">
        <v>8</v>
      </c>
      <c r="B6" s="58">
        <f>'ACM Rates'!M19</f>
        <v>1E-4</v>
      </c>
      <c r="C6" s="58">
        <f>'MI Epi'!BU28</f>
        <v>0</v>
      </c>
      <c r="D6" s="58">
        <f>'Stroke Epi'!BJ36</f>
        <v>1E-4</v>
      </c>
      <c r="F6" s="58">
        <f>'Bowel Cancer Epi'!BG53</f>
        <v>0</v>
      </c>
      <c r="G6" s="58">
        <f t="shared" si="0"/>
        <v>2.0000000000000001E-4</v>
      </c>
      <c r="H6" s="58">
        <f t="shared" si="1"/>
        <v>9.999500016666385E-5</v>
      </c>
      <c r="I6" s="58">
        <f t="shared" si="14"/>
        <v>9997.0004499550032</v>
      </c>
      <c r="J6" s="58">
        <f t="shared" si="15"/>
        <v>0.99965006165938908</v>
      </c>
      <c r="K6" s="58">
        <f t="shared" si="2"/>
        <v>9996.5006249241742</v>
      </c>
      <c r="L6" s="58">
        <f t="shared" si="3"/>
        <v>705189.04129077005</v>
      </c>
      <c r="M6" s="58">
        <f t="shared" si="4"/>
        <v>70.54006297398378</v>
      </c>
      <c r="O6" s="58">
        <f>'MI Epi'!BH28</f>
        <v>0</v>
      </c>
      <c r="P6" s="58">
        <f t="shared" si="5"/>
        <v>0</v>
      </c>
      <c r="Q6" s="58">
        <f t="shared" si="6"/>
        <v>0</v>
      </c>
      <c r="R6" s="58">
        <f t="shared" si="7"/>
        <v>0</v>
      </c>
      <c r="S6" s="58">
        <f t="shared" si="16"/>
        <v>0</v>
      </c>
      <c r="U6" s="58">
        <f>'Stroke Epi'!AW36</f>
        <v>1E-4</v>
      </c>
      <c r="V6" s="58">
        <f t="shared" si="8"/>
        <v>1E-4</v>
      </c>
      <c r="W6" s="58">
        <f t="shared" si="9"/>
        <v>9.999500016666385E-5</v>
      </c>
      <c r="X6" s="58">
        <f t="shared" si="10"/>
        <v>9.999500016666385E-5</v>
      </c>
      <c r="Y6" s="58">
        <f t="shared" si="17"/>
        <v>0</v>
      </c>
      <c r="AA6" s="58">
        <f>'Bowel Cancer Epi'!AT53</f>
        <v>0</v>
      </c>
      <c r="AB6" s="58">
        <f t="shared" si="11"/>
        <v>0</v>
      </c>
      <c r="AC6" s="58">
        <f t="shared" si="12"/>
        <v>0</v>
      </c>
      <c r="AD6" s="58">
        <f t="shared" si="13"/>
        <v>0</v>
      </c>
      <c r="AE6" s="58">
        <f t="shared" si="18"/>
        <v>0</v>
      </c>
    </row>
    <row r="7" spans="1:31">
      <c r="A7" s="58">
        <v>9</v>
      </c>
      <c r="B7" s="58">
        <f>'ACM Rates'!M20</f>
        <v>1E-4</v>
      </c>
      <c r="C7" s="58">
        <f>'MI Epi'!BU29</f>
        <v>0</v>
      </c>
      <c r="D7" s="58">
        <f>'Stroke Epi'!BJ37</f>
        <v>1E-4</v>
      </c>
      <c r="F7" s="58">
        <f>'Bowel Cancer Epi'!BG54</f>
        <v>0</v>
      </c>
      <c r="G7" s="58">
        <f t="shared" si="0"/>
        <v>2.0000000000000001E-4</v>
      </c>
      <c r="H7" s="58">
        <f t="shared" si="1"/>
        <v>9.999500016666385E-5</v>
      </c>
      <c r="I7" s="58">
        <f t="shared" si="14"/>
        <v>9996.0007998933434</v>
      </c>
      <c r="J7" s="58">
        <f t="shared" si="15"/>
        <v>0.99955010165130687</v>
      </c>
      <c r="K7" s="58">
        <f t="shared" si="2"/>
        <v>9995.5010248425169</v>
      </c>
      <c r="L7" s="58">
        <f t="shared" si="3"/>
        <v>695193.54026592756</v>
      </c>
      <c r="M7" s="58">
        <f t="shared" si="4"/>
        <v>69.547167330493338</v>
      </c>
      <c r="O7" s="58">
        <f>'MI Epi'!BH29</f>
        <v>0</v>
      </c>
      <c r="P7" s="58">
        <f t="shared" si="5"/>
        <v>0</v>
      </c>
      <c r="Q7" s="58">
        <f t="shared" si="6"/>
        <v>0</v>
      </c>
      <c r="R7" s="58">
        <f t="shared" si="7"/>
        <v>0</v>
      </c>
      <c r="S7" s="58">
        <f t="shared" si="16"/>
        <v>0</v>
      </c>
      <c r="U7" s="58">
        <f>'Stroke Epi'!AW37</f>
        <v>1E-4</v>
      </c>
      <c r="V7" s="58">
        <f t="shared" si="8"/>
        <v>1E-4</v>
      </c>
      <c r="W7" s="58">
        <f t="shared" si="9"/>
        <v>9.999500016666385E-5</v>
      </c>
      <c r="X7" s="58">
        <f t="shared" si="10"/>
        <v>9.999500016666385E-5</v>
      </c>
      <c r="Y7" s="58">
        <f t="shared" si="17"/>
        <v>0</v>
      </c>
      <c r="AA7" s="58">
        <f>'Bowel Cancer Epi'!AT54</f>
        <v>0</v>
      </c>
      <c r="AB7" s="58">
        <f t="shared" si="11"/>
        <v>0</v>
      </c>
      <c r="AC7" s="58">
        <f t="shared" si="12"/>
        <v>0</v>
      </c>
      <c r="AD7" s="58">
        <f t="shared" si="13"/>
        <v>0</v>
      </c>
      <c r="AE7" s="58">
        <f t="shared" si="18"/>
        <v>0</v>
      </c>
    </row>
    <row r="8" spans="1:31">
      <c r="A8" s="58">
        <v>10</v>
      </c>
      <c r="B8" s="58">
        <f>'ACM Rates'!M21</f>
        <v>1E-4</v>
      </c>
      <c r="C8" s="58">
        <f>'MI Epi'!BU30</f>
        <v>0</v>
      </c>
      <c r="D8" s="58">
        <f>'Stroke Epi'!BJ38</f>
        <v>1E-4</v>
      </c>
      <c r="F8" s="58">
        <f>'Bowel Cancer Epi'!BG55</f>
        <v>0</v>
      </c>
      <c r="G8" s="58">
        <f t="shared" si="0"/>
        <v>2.0000000000000001E-4</v>
      </c>
      <c r="H8" s="58">
        <f t="shared" si="1"/>
        <v>9.999500016666385E-5</v>
      </c>
      <c r="I8" s="58">
        <f t="shared" si="14"/>
        <v>9995.0012497916923</v>
      </c>
      <c r="J8" s="58">
        <f t="shared" si="15"/>
        <v>0.99945015163872564</v>
      </c>
      <c r="K8" s="58">
        <f t="shared" si="2"/>
        <v>9994.5015247158735</v>
      </c>
      <c r="L8" s="58">
        <f t="shared" si="3"/>
        <v>685199.03874121187</v>
      </c>
      <c r="M8" s="58">
        <f t="shared" si="4"/>
        <v>68.554172392473916</v>
      </c>
      <c r="O8" s="58">
        <f>'MI Epi'!BH30</f>
        <v>0</v>
      </c>
      <c r="P8" s="58">
        <f t="shared" si="5"/>
        <v>0</v>
      </c>
      <c r="Q8" s="58">
        <f t="shared" si="6"/>
        <v>0</v>
      </c>
      <c r="R8" s="58">
        <f t="shared" si="7"/>
        <v>0</v>
      </c>
      <c r="S8" s="58">
        <f t="shared" si="16"/>
        <v>0</v>
      </c>
      <c r="U8" s="58">
        <f>'Stroke Epi'!AW38</f>
        <v>1E-4</v>
      </c>
      <c r="V8" s="58">
        <f t="shared" si="8"/>
        <v>1E-4</v>
      </c>
      <c r="W8" s="58">
        <f>1-EXP(-U8)</f>
        <v>9.999500016666385E-5</v>
      </c>
      <c r="X8" s="58">
        <f t="shared" si="10"/>
        <v>9.999500016666385E-5</v>
      </c>
      <c r="Y8" s="58">
        <f t="shared" si="17"/>
        <v>0</v>
      </c>
      <c r="AA8" s="58">
        <f>'Bowel Cancer Epi'!AT55</f>
        <v>0</v>
      </c>
      <c r="AB8" s="58">
        <f t="shared" si="11"/>
        <v>0</v>
      </c>
      <c r="AC8" s="58">
        <f>1-EXP(-AA8)</f>
        <v>0</v>
      </c>
      <c r="AD8" s="58">
        <f t="shared" si="13"/>
        <v>0</v>
      </c>
      <c r="AE8" s="58">
        <f t="shared" si="18"/>
        <v>0</v>
      </c>
    </row>
    <row r="9" spans="1:31">
      <c r="A9" s="58">
        <v>11</v>
      </c>
      <c r="B9" s="58">
        <f>'ACM Rates'!M22</f>
        <v>1E-4</v>
      </c>
      <c r="C9" s="58">
        <f>'MI Epi'!BU31</f>
        <v>0</v>
      </c>
      <c r="D9" s="58">
        <f>'Stroke Epi'!BJ39</f>
        <v>1E-4</v>
      </c>
      <c r="F9" s="58">
        <f>'Bowel Cancer Epi'!BG56</f>
        <v>0</v>
      </c>
      <c r="G9" s="58">
        <f t="shared" si="0"/>
        <v>2.0000000000000001E-4</v>
      </c>
      <c r="H9" s="58">
        <f t="shared" si="1"/>
        <v>9.999500016666385E-5</v>
      </c>
      <c r="I9" s="58">
        <f t="shared" si="14"/>
        <v>9994.0017996400529</v>
      </c>
      <c r="J9" s="58">
        <f t="shared" si="15"/>
        <v>0.99935021162064586</v>
      </c>
      <c r="K9" s="58">
        <f t="shared" si="2"/>
        <v>9993.5021245342432</v>
      </c>
      <c r="L9" s="58">
        <f t="shared" si="3"/>
        <v>675205.53661667753</v>
      </c>
      <c r="M9" s="58">
        <f t="shared" si="4"/>
        <v>67.561078149995524</v>
      </c>
      <c r="O9" s="58">
        <f>'MI Epi'!BH31</f>
        <v>0</v>
      </c>
      <c r="P9" s="58">
        <f t="shared" si="5"/>
        <v>0</v>
      </c>
      <c r="Q9" s="58">
        <f t="shared" si="6"/>
        <v>0</v>
      </c>
      <c r="R9" s="58">
        <f t="shared" si="7"/>
        <v>0</v>
      </c>
      <c r="S9" s="58">
        <f t="shared" si="16"/>
        <v>0</v>
      </c>
      <c r="U9" s="58">
        <f>'Stroke Epi'!AW39</f>
        <v>1E-4</v>
      </c>
      <c r="V9" s="58">
        <f t="shared" si="8"/>
        <v>1E-4</v>
      </c>
      <c r="W9" s="58">
        <f t="shared" si="9"/>
        <v>9.999500016666385E-5</v>
      </c>
      <c r="X9" s="58">
        <f>1-EXP(-V9)</f>
        <v>9.999500016666385E-5</v>
      </c>
      <c r="Y9" s="58">
        <f t="shared" si="17"/>
        <v>0</v>
      </c>
      <c r="AA9" s="58">
        <f>'Bowel Cancer Epi'!AT56</f>
        <v>0</v>
      </c>
      <c r="AB9" s="58">
        <f t="shared" si="11"/>
        <v>0</v>
      </c>
      <c r="AC9" s="58">
        <f t="shared" ref="AC9:AC72" si="19">1-EXP(-AA9)</f>
        <v>0</v>
      </c>
      <c r="AD9" s="58">
        <f>1-EXP(-AB9)</f>
        <v>0</v>
      </c>
      <c r="AE9" s="58">
        <f t="shared" si="18"/>
        <v>0</v>
      </c>
    </row>
    <row r="10" spans="1:31">
      <c r="A10" s="58">
        <v>12</v>
      </c>
      <c r="B10" s="58">
        <f>'ACM Rates'!M23</f>
        <v>1E-4</v>
      </c>
      <c r="C10" s="58">
        <f>'MI Epi'!BU32</f>
        <v>0</v>
      </c>
      <c r="D10" s="58">
        <f>'Stroke Epi'!BJ40</f>
        <v>1E-4</v>
      </c>
      <c r="F10" s="58">
        <f>'Bowel Cancer Epi'!BG57</f>
        <v>0</v>
      </c>
      <c r="G10" s="58">
        <f t="shared" si="0"/>
        <v>2.0000000000000001E-4</v>
      </c>
      <c r="H10" s="58">
        <f t="shared" si="1"/>
        <v>9.999500016666385E-5</v>
      </c>
      <c r="I10" s="58">
        <f t="shared" si="14"/>
        <v>9993.0024494284316</v>
      </c>
      <c r="J10" s="58">
        <f t="shared" si="15"/>
        <v>0.99925028159606832</v>
      </c>
      <c r="K10" s="58">
        <f t="shared" si="2"/>
        <v>9992.5028242876324</v>
      </c>
      <c r="L10" s="58">
        <f t="shared" si="3"/>
        <v>665213.03379239002</v>
      </c>
      <c r="M10" s="58">
        <f t="shared" si="4"/>
        <v>66.567884593127275</v>
      </c>
      <c r="O10" s="58">
        <f>'MI Epi'!BH32</f>
        <v>0</v>
      </c>
      <c r="P10" s="58">
        <f t="shared" si="5"/>
        <v>0</v>
      </c>
      <c r="Q10" s="58">
        <f t="shared" si="6"/>
        <v>0</v>
      </c>
      <c r="R10" s="58">
        <f t="shared" si="7"/>
        <v>0</v>
      </c>
      <c r="S10" s="58">
        <f t="shared" si="16"/>
        <v>0</v>
      </c>
      <c r="U10" s="58">
        <f>'Stroke Epi'!AW40</f>
        <v>1E-4</v>
      </c>
      <c r="V10" s="58">
        <f t="shared" si="8"/>
        <v>1E-4</v>
      </c>
      <c r="W10" s="58">
        <f t="shared" si="9"/>
        <v>9.999500016666385E-5</v>
      </c>
      <c r="X10" s="58">
        <f t="shared" si="10"/>
        <v>9.999500016666385E-5</v>
      </c>
      <c r="Y10" s="58">
        <f t="shared" si="17"/>
        <v>0</v>
      </c>
      <c r="AA10" s="58">
        <f>'Bowel Cancer Epi'!AT57</f>
        <v>0</v>
      </c>
      <c r="AB10" s="58">
        <f t="shared" si="11"/>
        <v>0</v>
      </c>
      <c r="AC10" s="58">
        <f t="shared" si="19"/>
        <v>0</v>
      </c>
      <c r="AD10" s="58">
        <f t="shared" ref="AD10:AD73" si="20">1-EXP(-AB10)</f>
        <v>0</v>
      </c>
      <c r="AE10" s="58">
        <f t="shared" si="18"/>
        <v>0</v>
      </c>
    </row>
    <row r="11" spans="1:31">
      <c r="A11" s="58">
        <v>13</v>
      </c>
      <c r="B11" s="58">
        <f>'ACM Rates'!M24</f>
        <v>1E-4</v>
      </c>
      <c r="C11" s="58">
        <f>'MI Epi'!BU33</f>
        <v>0</v>
      </c>
      <c r="D11" s="58">
        <f>'Stroke Epi'!BJ41</f>
        <v>1E-4</v>
      </c>
      <c r="F11" s="58">
        <f>'Bowel Cancer Epi'!BG58</f>
        <v>0</v>
      </c>
      <c r="G11" s="58">
        <f t="shared" si="0"/>
        <v>2.0000000000000001E-4</v>
      </c>
      <c r="H11" s="58">
        <f t="shared" si="1"/>
        <v>9.999500016666385E-5</v>
      </c>
      <c r="I11" s="58">
        <f t="shared" si="14"/>
        <v>9992.003199146835</v>
      </c>
      <c r="J11" s="58">
        <f t="shared" si="15"/>
        <v>0.99915036156399351</v>
      </c>
      <c r="K11" s="58">
        <f t="shared" si="2"/>
        <v>9991.5036239660531</v>
      </c>
      <c r="L11" s="58">
        <f t="shared" si="3"/>
        <v>655221.53016842378</v>
      </c>
      <c r="M11" s="58">
        <f t="shared" si="4"/>
        <v>65.574591711937174</v>
      </c>
      <c r="O11" s="58">
        <f>'MI Epi'!BH33</f>
        <v>0</v>
      </c>
      <c r="P11" s="58">
        <f t="shared" si="5"/>
        <v>0</v>
      </c>
      <c r="Q11" s="58">
        <f t="shared" si="6"/>
        <v>0</v>
      </c>
      <c r="R11" s="58">
        <f t="shared" si="7"/>
        <v>0</v>
      </c>
      <c r="S11" s="58">
        <f t="shared" si="16"/>
        <v>0</v>
      </c>
      <c r="U11" s="58">
        <f>'Stroke Epi'!AW41</f>
        <v>1E-4</v>
      </c>
      <c r="V11" s="58">
        <f t="shared" si="8"/>
        <v>1E-4</v>
      </c>
      <c r="W11" s="58">
        <f t="shared" si="9"/>
        <v>9.999500016666385E-5</v>
      </c>
      <c r="X11" s="58">
        <f t="shared" si="10"/>
        <v>9.999500016666385E-5</v>
      </c>
      <c r="Y11" s="58">
        <f t="shared" si="17"/>
        <v>0</v>
      </c>
      <c r="AA11" s="58">
        <f>'Bowel Cancer Epi'!AT58</f>
        <v>0</v>
      </c>
      <c r="AB11" s="58">
        <f t="shared" si="11"/>
        <v>0</v>
      </c>
      <c r="AC11" s="58">
        <f t="shared" si="19"/>
        <v>0</v>
      </c>
      <c r="AD11" s="58">
        <f t="shared" si="20"/>
        <v>0</v>
      </c>
      <c r="AE11" s="58">
        <f t="shared" si="18"/>
        <v>0</v>
      </c>
    </row>
    <row r="12" spans="1:31">
      <c r="A12" s="58">
        <v>14</v>
      </c>
      <c r="B12" s="58">
        <f>'ACM Rates'!M25</f>
        <v>1E-4</v>
      </c>
      <c r="C12" s="58">
        <f>'MI Epi'!BU34</f>
        <v>0</v>
      </c>
      <c r="D12" s="58">
        <f>'Stroke Epi'!BJ42</f>
        <v>1E-4</v>
      </c>
      <c r="F12" s="58">
        <f>'Bowel Cancer Epi'!BG59</f>
        <v>0</v>
      </c>
      <c r="G12" s="58">
        <f t="shared" si="0"/>
        <v>2.0000000000000001E-4</v>
      </c>
      <c r="H12" s="58">
        <f t="shared" si="1"/>
        <v>9.999500016666385E-5</v>
      </c>
      <c r="I12" s="58">
        <f t="shared" si="14"/>
        <v>9991.0040487852712</v>
      </c>
      <c r="J12" s="58">
        <f t="shared" si="15"/>
        <v>0.99905045152342242</v>
      </c>
      <c r="K12" s="58">
        <f t="shared" si="2"/>
        <v>9990.5045235595098</v>
      </c>
      <c r="L12" s="58">
        <f t="shared" si="3"/>
        <v>645231.0256448643</v>
      </c>
      <c r="M12" s="58">
        <f t="shared" si="4"/>
        <v>64.581199496492346</v>
      </c>
      <c r="O12" s="58">
        <f>'MI Epi'!BH34</f>
        <v>0</v>
      </c>
      <c r="P12" s="58">
        <f t="shared" si="5"/>
        <v>0</v>
      </c>
      <c r="Q12" s="58">
        <f t="shared" si="6"/>
        <v>0</v>
      </c>
      <c r="R12" s="58">
        <f t="shared" si="7"/>
        <v>0</v>
      </c>
      <c r="S12" s="58">
        <f t="shared" si="16"/>
        <v>0</v>
      </c>
      <c r="U12" s="58">
        <f>'Stroke Epi'!AW42</f>
        <v>1E-4</v>
      </c>
      <c r="V12" s="58">
        <f t="shared" si="8"/>
        <v>1E-4</v>
      </c>
      <c r="W12" s="58">
        <f t="shared" si="9"/>
        <v>9.999500016666385E-5</v>
      </c>
      <c r="X12" s="58">
        <f t="shared" si="10"/>
        <v>9.999500016666385E-5</v>
      </c>
      <c r="Y12" s="58">
        <f t="shared" si="17"/>
        <v>0</v>
      </c>
      <c r="AA12" s="58">
        <f>'Bowel Cancer Epi'!AT59</f>
        <v>0</v>
      </c>
      <c r="AB12" s="58">
        <f t="shared" si="11"/>
        <v>0</v>
      </c>
      <c r="AC12" s="58">
        <f t="shared" si="19"/>
        <v>0</v>
      </c>
      <c r="AD12" s="58">
        <f t="shared" si="20"/>
        <v>0</v>
      </c>
      <c r="AE12" s="58">
        <f t="shared" si="18"/>
        <v>0</v>
      </c>
    </row>
    <row r="13" spans="1:31">
      <c r="A13" s="58">
        <v>15</v>
      </c>
      <c r="B13" s="58">
        <f>'ACM Rates'!M26</f>
        <v>2.9999999999999997E-4</v>
      </c>
      <c r="C13" s="58">
        <f>'MI Epi'!BU35</f>
        <v>0</v>
      </c>
      <c r="D13" s="58">
        <f>'Stroke Epi'!BJ43</f>
        <v>1E-4</v>
      </c>
      <c r="F13" s="58">
        <f>'Bowel Cancer Epi'!BG60</f>
        <v>0</v>
      </c>
      <c r="G13" s="58">
        <f t="shared" si="0"/>
        <v>3.9999999999999996E-4</v>
      </c>
      <c r="H13" s="58">
        <f t="shared" si="1"/>
        <v>2.999550044996413E-4</v>
      </c>
      <c r="I13" s="58">
        <f t="shared" si="14"/>
        <v>9990.0049983337485</v>
      </c>
      <c r="J13" s="58">
        <f t="shared" si="15"/>
        <v>2.9965519942266385</v>
      </c>
      <c r="K13" s="58">
        <f t="shared" si="2"/>
        <v>9988.506722336635</v>
      </c>
      <c r="L13" s="58">
        <f t="shared" si="3"/>
        <v>635242.51892252755</v>
      </c>
      <c r="M13" s="58">
        <f t="shared" si="4"/>
        <v>63.587807916860989</v>
      </c>
      <c r="O13" s="58">
        <f>'MI Epi'!BH35</f>
        <v>0</v>
      </c>
      <c r="P13" s="58">
        <f t="shared" si="5"/>
        <v>0</v>
      </c>
      <c r="Q13" s="58">
        <f t="shared" si="6"/>
        <v>0</v>
      </c>
      <c r="R13" s="58">
        <f t="shared" si="7"/>
        <v>0</v>
      </c>
      <c r="S13" s="58">
        <f t="shared" si="16"/>
        <v>0</v>
      </c>
      <c r="U13" s="58">
        <f>'Stroke Epi'!AW43</f>
        <v>1E-4</v>
      </c>
      <c r="V13" s="58">
        <f t="shared" si="8"/>
        <v>1E-4</v>
      </c>
      <c r="W13" s="58">
        <f t="shared" si="9"/>
        <v>9.999500016666385E-5</v>
      </c>
      <c r="X13" s="58">
        <f t="shared" si="10"/>
        <v>9.999500016666385E-5</v>
      </c>
      <c r="Y13" s="58">
        <f t="shared" si="17"/>
        <v>0</v>
      </c>
      <c r="AA13" s="58">
        <f>'Bowel Cancer Epi'!AT60</f>
        <v>0</v>
      </c>
      <c r="AB13" s="58">
        <f t="shared" si="11"/>
        <v>0</v>
      </c>
      <c r="AC13" s="58">
        <f t="shared" si="19"/>
        <v>0</v>
      </c>
      <c r="AD13" s="58">
        <f t="shared" si="20"/>
        <v>0</v>
      </c>
      <c r="AE13" s="58">
        <f t="shared" si="18"/>
        <v>0</v>
      </c>
    </row>
    <row r="14" spans="1:31">
      <c r="A14" s="58">
        <v>16</v>
      </c>
      <c r="B14" s="58">
        <f>'ACM Rates'!M27</f>
        <v>2.9999999999999997E-4</v>
      </c>
      <c r="C14" s="58">
        <f>'MI Epi'!BU36</f>
        <v>0</v>
      </c>
      <c r="D14" s="58">
        <f>'Stroke Epi'!BJ44</f>
        <v>1E-4</v>
      </c>
      <c r="F14" s="58">
        <f>'Bowel Cancer Epi'!BG61</f>
        <v>0</v>
      </c>
      <c r="G14" s="58">
        <f t="shared" si="0"/>
        <v>3.9999999999999996E-4</v>
      </c>
      <c r="H14" s="58">
        <f t="shared" si="1"/>
        <v>2.999550044996413E-4</v>
      </c>
      <c r="I14" s="58">
        <f t="shared" si="14"/>
        <v>9987.0084463395215</v>
      </c>
      <c r="J14" s="58">
        <f t="shared" si="15"/>
        <v>2.995653163459727</v>
      </c>
      <c r="K14" s="58">
        <f t="shared" si="2"/>
        <v>9985.5106197577916</v>
      </c>
      <c r="L14" s="58">
        <f t="shared" si="3"/>
        <v>625257.00830276974</v>
      </c>
      <c r="M14" s="58">
        <f t="shared" si="4"/>
        <v>62.607037098475814</v>
      </c>
      <c r="O14" s="58">
        <f>'MI Epi'!BH36</f>
        <v>0</v>
      </c>
      <c r="P14" s="58">
        <f t="shared" si="5"/>
        <v>0</v>
      </c>
      <c r="Q14" s="58">
        <f t="shared" si="6"/>
        <v>0</v>
      </c>
      <c r="R14" s="58">
        <f t="shared" si="7"/>
        <v>0</v>
      </c>
      <c r="S14" s="58">
        <f t="shared" si="16"/>
        <v>0</v>
      </c>
      <c r="U14" s="58">
        <f>'Stroke Epi'!AW44</f>
        <v>1E-4</v>
      </c>
      <c r="V14" s="58">
        <f t="shared" si="8"/>
        <v>1E-4</v>
      </c>
      <c r="W14" s="58">
        <f t="shared" si="9"/>
        <v>9.999500016666385E-5</v>
      </c>
      <c r="X14" s="58">
        <f t="shared" si="10"/>
        <v>9.999500016666385E-5</v>
      </c>
      <c r="Y14" s="58">
        <f t="shared" si="17"/>
        <v>0</v>
      </c>
      <c r="AA14" s="58">
        <f>'Bowel Cancer Epi'!AT61</f>
        <v>0</v>
      </c>
      <c r="AB14" s="58">
        <f t="shared" si="11"/>
        <v>0</v>
      </c>
      <c r="AC14" s="58">
        <f t="shared" si="19"/>
        <v>0</v>
      </c>
      <c r="AD14" s="58">
        <f t="shared" si="20"/>
        <v>0</v>
      </c>
      <c r="AE14" s="58">
        <f t="shared" si="18"/>
        <v>0</v>
      </c>
    </row>
    <row r="15" spans="1:31">
      <c r="A15" s="58">
        <v>17</v>
      </c>
      <c r="B15" s="58">
        <f>'ACM Rates'!M28</f>
        <v>2.9999999999999997E-4</v>
      </c>
      <c r="C15" s="58">
        <f>'MI Epi'!BU37</f>
        <v>0</v>
      </c>
      <c r="D15" s="58">
        <f>'Stroke Epi'!BJ45</f>
        <v>1E-4</v>
      </c>
      <c r="F15" s="58">
        <f>'Bowel Cancer Epi'!BG62</f>
        <v>0</v>
      </c>
      <c r="G15" s="58">
        <f t="shared" si="0"/>
        <v>3.9999999999999996E-4</v>
      </c>
      <c r="H15" s="58">
        <f t="shared" si="1"/>
        <v>2.999550044996413E-4</v>
      </c>
      <c r="I15" s="58">
        <f t="shared" si="14"/>
        <v>9984.0127931760617</v>
      </c>
      <c r="J15" s="58">
        <f t="shared" si="15"/>
        <v>2.9947546023016018</v>
      </c>
      <c r="K15" s="58">
        <f t="shared" si="2"/>
        <v>9982.5154158749101</v>
      </c>
      <c r="L15" s="58">
        <f t="shared" si="3"/>
        <v>615274.49288689496</v>
      </c>
      <c r="M15" s="58">
        <f t="shared" si="4"/>
        <v>61.625972004706043</v>
      </c>
      <c r="O15" s="58">
        <f>'MI Epi'!BH37</f>
        <v>0</v>
      </c>
      <c r="P15" s="58">
        <f t="shared" si="5"/>
        <v>0</v>
      </c>
      <c r="Q15" s="58">
        <f t="shared" si="6"/>
        <v>0</v>
      </c>
      <c r="R15" s="58">
        <f t="shared" si="7"/>
        <v>0</v>
      </c>
      <c r="S15" s="58">
        <f t="shared" si="16"/>
        <v>0</v>
      </c>
      <c r="U15" s="58">
        <f>'Stroke Epi'!AW45</f>
        <v>1E-4</v>
      </c>
      <c r="V15" s="58">
        <f t="shared" si="8"/>
        <v>1E-4</v>
      </c>
      <c r="W15" s="58">
        <f t="shared" si="9"/>
        <v>9.999500016666385E-5</v>
      </c>
      <c r="X15" s="58">
        <f t="shared" si="10"/>
        <v>9.999500016666385E-5</v>
      </c>
      <c r="Y15" s="58">
        <f t="shared" si="17"/>
        <v>0</v>
      </c>
      <c r="AA15" s="58">
        <f>'Bowel Cancer Epi'!AT62</f>
        <v>0</v>
      </c>
      <c r="AB15" s="58">
        <f t="shared" si="11"/>
        <v>0</v>
      </c>
      <c r="AC15" s="58">
        <f t="shared" si="19"/>
        <v>0</v>
      </c>
      <c r="AD15" s="58">
        <f t="shared" si="20"/>
        <v>0</v>
      </c>
      <c r="AE15" s="58">
        <f t="shared" si="18"/>
        <v>0</v>
      </c>
    </row>
    <row r="16" spans="1:31">
      <c r="A16" s="58">
        <v>18</v>
      </c>
      <c r="B16" s="58">
        <f>'ACM Rates'!M29</f>
        <v>2.9999999999999997E-4</v>
      </c>
      <c r="C16" s="58">
        <f>'MI Epi'!BU38</f>
        <v>0</v>
      </c>
      <c r="D16" s="58">
        <f>'Stroke Epi'!BJ46</f>
        <v>1E-4</v>
      </c>
      <c r="F16" s="58">
        <f>'Bowel Cancer Epi'!BG63</f>
        <v>0</v>
      </c>
      <c r="G16" s="58">
        <f t="shared" si="0"/>
        <v>3.9999999999999996E-4</v>
      </c>
      <c r="H16" s="58">
        <f t="shared" si="1"/>
        <v>2.999550044996413E-4</v>
      </c>
      <c r="I16" s="58">
        <f t="shared" si="14"/>
        <v>9981.0180385737604</v>
      </c>
      <c r="J16" s="58">
        <f t="shared" si="15"/>
        <v>2.9938563106713931</v>
      </c>
      <c r="K16" s="58">
        <f t="shared" si="2"/>
        <v>9979.5211104184236</v>
      </c>
      <c r="L16" s="58">
        <f t="shared" si="3"/>
        <v>605294.97177647648</v>
      </c>
      <c r="M16" s="58">
        <f t="shared" si="4"/>
        <v>60.644612547255775</v>
      </c>
      <c r="O16" s="58">
        <f>'MI Epi'!BH38</f>
        <v>0</v>
      </c>
      <c r="P16" s="58">
        <f t="shared" si="5"/>
        <v>0</v>
      </c>
      <c r="Q16" s="58">
        <f t="shared" si="6"/>
        <v>0</v>
      </c>
      <c r="R16" s="58">
        <f t="shared" si="7"/>
        <v>0</v>
      </c>
      <c r="S16" s="58">
        <f t="shared" si="16"/>
        <v>0</v>
      </c>
      <c r="U16" s="58">
        <f>'Stroke Epi'!AW46</f>
        <v>1E-4</v>
      </c>
      <c r="V16" s="58">
        <f t="shared" si="8"/>
        <v>1E-4</v>
      </c>
      <c r="W16" s="58">
        <f t="shared" si="9"/>
        <v>9.999500016666385E-5</v>
      </c>
      <c r="X16" s="58">
        <f t="shared" si="10"/>
        <v>9.999500016666385E-5</v>
      </c>
      <c r="Y16" s="58">
        <f t="shared" si="17"/>
        <v>0</v>
      </c>
      <c r="AA16" s="58">
        <f>'Bowel Cancer Epi'!AT63</f>
        <v>0</v>
      </c>
      <c r="AB16" s="58">
        <f t="shared" si="11"/>
        <v>0</v>
      </c>
      <c r="AC16" s="58">
        <f t="shared" si="19"/>
        <v>0</v>
      </c>
      <c r="AD16" s="58">
        <f t="shared" si="20"/>
        <v>0</v>
      </c>
      <c r="AE16" s="58">
        <f t="shared" si="18"/>
        <v>0</v>
      </c>
    </row>
    <row r="17" spans="1:31">
      <c r="A17" s="58">
        <v>19</v>
      </c>
      <c r="B17" s="58">
        <f>'ACM Rates'!M30</f>
        <v>2.9999999999999997E-4</v>
      </c>
      <c r="C17" s="58">
        <f>'MI Epi'!BU39</f>
        <v>0</v>
      </c>
      <c r="D17" s="58">
        <f>'Stroke Epi'!BJ47</f>
        <v>1E-4</v>
      </c>
      <c r="F17" s="58">
        <f>'Bowel Cancer Epi'!BG64</f>
        <v>0</v>
      </c>
      <c r="G17" s="58">
        <f t="shared" si="0"/>
        <v>3.9999999999999996E-4</v>
      </c>
      <c r="H17" s="58">
        <f t="shared" si="1"/>
        <v>2.999550044996413E-4</v>
      </c>
      <c r="I17" s="58">
        <f t="shared" si="14"/>
        <v>9978.0241822630887</v>
      </c>
      <c r="J17" s="58">
        <f t="shared" si="15"/>
        <v>2.9929582884882544</v>
      </c>
      <c r="K17" s="58">
        <f t="shared" si="2"/>
        <v>9976.5277031188452</v>
      </c>
      <c r="L17" s="58">
        <f t="shared" si="3"/>
        <v>595318.4440733575</v>
      </c>
      <c r="M17" s="58">
        <f t="shared" si="4"/>
        <v>59.662958637802674</v>
      </c>
      <c r="O17" s="58">
        <f>'MI Epi'!BH39</f>
        <v>0</v>
      </c>
      <c r="P17" s="58">
        <f t="shared" si="5"/>
        <v>0</v>
      </c>
      <c r="Q17" s="58">
        <f t="shared" si="6"/>
        <v>0</v>
      </c>
      <c r="R17" s="58">
        <f t="shared" si="7"/>
        <v>0</v>
      </c>
      <c r="S17" s="58">
        <f t="shared" si="16"/>
        <v>0</v>
      </c>
      <c r="U17" s="58">
        <f>'Stroke Epi'!AW47</f>
        <v>1E-4</v>
      </c>
      <c r="V17" s="58">
        <f t="shared" si="8"/>
        <v>1E-4</v>
      </c>
      <c r="W17" s="58">
        <f t="shared" si="9"/>
        <v>9.999500016666385E-5</v>
      </c>
      <c r="X17" s="58">
        <f t="shared" si="10"/>
        <v>9.999500016666385E-5</v>
      </c>
      <c r="Y17" s="58">
        <f t="shared" si="17"/>
        <v>0</v>
      </c>
      <c r="AA17" s="58">
        <f>'Bowel Cancer Epi'!AT64</f>
        <v>0</v>
      </c>
      <c r="AB17" s="58">
        <f t="shared" si="11"/>
        <v>0</v>
      </c>
      <c r="AC17" s="58">
        <f t="shared" si="19"/>
        <v>0</v>
      </c>
      <c r="AD17" s="58">
        <f t="shared" si="20"/>
        <v>0</v>
      </c>
      <c r="AE17" s="58">
        <f t="shared" si="18"/>
        <v>0</v>
      </c>
    </row>
    <row r="18" spans="1:31">
      <c r="A18" s="58">
        <v>20</v>
      </c>
      <c r="B18" s="58">
        <f>'ACM Rates'!M31</f>
        <v>5.0000000000000001E-4</v>
      </c>
      <c r="C18" s="58">
        <f>'MI Epi'!BU40</f>
        <v>0</v>
      </c>
      <c r="D18" s="58">
        <f>'Stroke Epi'!BJ48</f>
        <v>1E-4</v>
      </c>
      <c r="F18" s="58">
        <f>'Bowel Cancer Epi'!BG65</f>
        <v>0</v>
      </c>
      <c r="G18" s="58">
        <f t="shared" si="0"/>
        <v>6.0000000000000006E-4</v>
      </c>
      <c r="H18" s="58">
        <f t="shared" si="1"/>
        <v>4.99875020830709E-4</v>
      </c>
      <c r="I18" s="58">
        <f t="shared" si="14"/>
        <v>9975.0312239745999</v>
      </c>
      <c r="J18" s="58">
        <f t="shared" si="15"/>
        <v>4.9862689408712759</v>
      </c>
      <c r="K18" s="58">
        <f t="shared" si="2"/>
        <v>9972.5380895041635</v>
      </c>
      <c r="L18" s="58">
        <f t="shared" si="3"/>
        <v>585345.90598385339</v>
      </c>
      <c r="M18" s="58">
        <f t="shared" si="4"/>
        <v>58.681110148006077</v>
      </c>
      <c r="O18" s="58">
        <f>'MI Epi'!BH40</f>
        <v>0</v>
      </c>
      <c r="P18" s="58">
        <f t="shared" si="5"/>
        <v>0</v>
      </c>
      <c r="Q18" s="58">
        <f t="shared" si="6"/>
        <v>0</v>
      </c>
      <c r="R18" s="58">
        <f t="shared" si="7"/>
        <v>0</v>
      </c>
      <c r="S18" s="58">
        <f t="shared" si="16"/>
        <v>0</v>
      </c>
      <c r="U18" s="58">
        <f>'Stroke Epi'!AW48</f>
        <v>1E-4</v>
      </c>
      <c r="V18" s="58">
        <f t="shared" si="8"/>
        <v>1E-4</v>
      </c>
      <c r="W18" s="58">
        <f t="shared" si="9"/>
        <v>9.999500016666385E-5</v>
      </c>
      <c r="X18" s="58">
        <f t="shared" si="10"/>
        <v>9.999500016666385E-5</v>
      </c>
      <c r="Y18" s="58">
        <f t="shared" si="17"/>
        <v>0</v>
      </c>
      <c r="AA18" s="58">
        <f>'Bowel Cancer Epi'!AT65</f>
        <v>0</v>
      </c>
      <c r="AB18" s="58">
        <f t="shared" si="11"/>
        <v>0</v>
      </c>
      <c r="AC18" s="58">
        <f t="shared" si="19"/>
        <v>0</v>
      </c>
      <c r="AD18" s="58">
        <f t="shared" si="20"/>
        <v>0</v>
      </c>
      <c r="AE18" s="58">
        <f t="shared" si="18"/>
        <v>0</v>
      </c>
    </row>
    <row r="19" spans="1:31">
      <c r="A19" s="58">
        <v>21</v>
      </c>
      <c r="B19" s="58">
        <f>'ACM Rates'!M32</f>
        <v>5.0000000000000001E-4</v>
      </c>
      <c r="C19" s="58">
        <f>'MI Epi'!BU41</f>
        <v>0</v>
      </c>
      <c r="D19" s="58">
        <f>'Stroke Epi'!BJ49</f>
        <v>1E-4</v>
      </c>
      <c r="F19" s="58">
        <f>'Bowel Cancer Epi'!BG66</f>
        <v>0</v>
      </c>
      <c r="G19" s="58">
        <f t="shared" si="0"/>
        <v>6.0000000000000006E-4</v>
      </c>
      <c r="H19" s="58">
        <f t="shared" si="1"/>
        <v>4.99875020830709E-4</v>
      </c>
      <c r="I19" s="58">
        <f t="shared" si="14"/>
        <v>9970.0449550337289</v>
      </c>
      <c r="J19" s="58">
        <f t="shared" si="15"/>
        <v>4.9837764295805904</v>
      </c>
      <c r="K19" s="58">
        <f t="shared" si="2"/>
        <v>9967.5530668189385</v>
      </c>
      <c r="L19" s="58">
        <f t="shared" si="3"/>
        <v>575378.35291703441</v>
      </c>
      <c r="M19" s="58">
        <f t="shared" si="4"/>
        <v>57.710707976951937</v>
      </c>
      <c r="O19" s="58">
        <f>'MI Epi'!BH41</f>
        <v>0</v>
      </c>
      <c r="P19" s="58">
        <f t="shared" si="5"/>
        <v>0</v>
      </c>
      <c r="Q19" s="58">
        <f t="shared" si="6"/>
        <v>0</v>
      </c>
      <c r="R19" s="58">
        <f t="shared" si="7"/>
        <v>0</v>
      </c>
      <c r="S19" s="58">
        <f t="shared" si="16"/>
        <v>0</v>
      </c>
      <c r="U19" s="58">
        <f>'Stroke Epi'!AW49</f>
        <v>1E-4</v>
      </c>
      <c r="V19" s="58">
        <f t="shared" si="8"/>
        <v>1E-4</v>
      </c>
      <c r="W19" s="58">
        <f t="shared" si="9"/>
        <v>9.999500016666385E-5</v>
      </c>
      <c r="X19" s="58">
        <f t="shared" si="10"/>
        <v>9.999500016666385E-5</v>
      </c>
      <c r="Y19" s="58">
        <f t="shared" si="17"/>
        <v>0</v>
      </c>
      <c r="AA19" s="58">
        <f>'Bowel Cancer Epi'!AT66</f>
        <v>0</v>
      </c>
      <c r="AB19" s="58">
        <f t="shared" si="11"/>
        <v>0</v>
      </c>
      <c r="AC19" s="58">
        <f t="shared" si="19"/>
        <v>0</v>
      </c>
      <c r="AD19" s="58">
        <f t="shared" si="20"/>
        <v>0</v>
      </c>
      <c r="AE19" s="58">
        <f t="shared" si="18"/>
        <v>0</v>
      </c>
    </row>
    <row r="20" spans="1:31">
      <c r="A20" s="58">
        <v>22</v>
      </c>
      <c r="B20" s="58">
        <f>'ACM Rates'!M33</f>
        <v>5.0000000000000001E-4</v>
      </c>
      <c r="C20" s="58">
        <f>'MI Epi'!BU42</f>
        <v>0</v>
      </c>
      <c r="D20" s="58">
        <f>'Stroke Epi'!BJ50</f>
        <v>1E-4</v>
      </c>
      <c r="F20" s="58">
        <f>'Bowel Cancer Epi'!BG67</f>
        <v>0</v>
      </c>
      <c r="G20" s="58">
        <f t="shared" si="0"/>
        <v>6.0000000000000006E-4</v>
      </c>
      <c r="H20" s="58">
        <f t="shared" si="1"/>
        <v>4.99875020830709E-4</v>
      </c>
      <c r="I20" s="58">
        <f t="shared" si="14"/>
        <v>9965.0611786041482</v>
      </c>
      <c r="J20" s="58">
        <f t="shared" si="15"/>
        <v>4.9812851642340386</v>
      </c>
      <c r="K20" s="58">
        <f t="shared" si="2"/>
        <v>9962.5705360220309</v>
      </c>
      <c r="L20" s="58">
        <f t="shared" si="3"/>
        <v>565415.78238101245</v>
      </c>
      <c r="M20" s="58">
        <f t="shared" si="4"/>
        <v>56.739820483491783</v>
      </c>
      <c r="O20" s="58">
        <f>'MI Epi'!BH42</f>
        <v>0</v>
      </c>
      <c r="P20" s="58">
        <f t="shared" si="5"/>
        <v>0</v>
      </c>
      <c r="Q20" s="58">
        <f t="shared" si="6"/>
        <v>0</v>
      </c>
      <c r="R20" s="58">
        <f t="shared" si="7"/>
        <v>0</v>
      </c>
      <c r="S20" s="58">
        <f t="shared" si="16"/>
        <v>0</v>
      </c>
      <c r="U20" s="58">
        <f>'Stroke Epi'!AW50</f>
        <v>1E-4</v>
      </c>
      <c r="V20" s="58">
        <f t="shared" si="8"/>
        <v>1E-4</v>
      </c>
      <c r="W20" s="58">
        <f t="shared" si="9"/>
        <v>9.999500016666385E-5</v>
      </c>
      <c r="X20" s="58">
        <f t="shared" si="10"/>
        <v>9.999500016666385E-5</v>
      </c>
      <c r="Y20" s="58">
        <f t="shared" si="17"/>
        <v>0</v>
      </c>
      <c r="AA20" s="58">
        <f>'Bowel Cancer Epi'!AT67</f>
        <v>0</v>
      </c>
      <c r="AB20" s="58">
        <f t="shared" si="11"/>
        <v>0</v>
      </c>
      <c r="AC20" s="58">
        <f t="shared" si="19"/>
        <v>0</v>
      </c>
      <c r="AD20" s="58">
        <f t="shared" si="20"/>
        <v>0</v>
      </c>
      <c r="AE20" s="58">
        <f t="shared" si="18"/>
        <v>0</v>
      </c>
    </row>
    <row r="21" spans="1:31">
      <c r="A21" s="58">
        <v>23</v>
      </c>
      <c r="B21" s="58">
        <f>'ACM Rates'!M34</f>
        <v>5.0000000000000001E-4</v>
      </c>
      <c r="C21" s="58">
        <f>'MI Epi'!BU43</f>
        <v>0</v>
      </c>
      <c r="D21" s="58">
        <f>'Stroke Epi'!BJ51</f>
        <v>1E-4</v>
      </c>
      <c r="F21" s="58">
        <f>'Bowel Cancer Epi'!BG68</f>
        <v>0</v>
      </c>
      <c r="G21" s="58">
        <f t="shared" si="0"/>
        <v>6.0000000000000006E-4</v>
      </c>
      <c r="H21" s="58">
        <f t="shared" si="1"/>
        <v>4.99875020830709E-4</v>
      </c>
      <c r="I21" s="58">
        <f t="shared" si="14"/>
        <v>9960.0798934399136</v>
      </c>
      <c r="J21" s="58">
        <f t="shared" si="15"/>
        <v>4.978795144208803</v>
      </c>
      <c r="K21" s="58">
        <f t="shared" si="2"/>
        <v>9957.5904958678093</v>
      </c>
      <c r="L21" s="58">
        <f t="shared" si="3"/>
        <v>555458.19188514457</v>
      </c>
      <c r="M21" s="58">
        <f t="shared" si="4"/>
        <v>55.768447424903727</v>
      </c>
      <c r="O21" s="58">
        <f>'MI Epi'!BH43</f>
        <v>0</v>
      </c>
      <c r="P21" s="58">
        <f t="shared" si="5"/>
        <v>0</v>
      </c>
      <c r="Q21" s="58">
        <f t="shared" si="6"/>
        <v>0</v>
      </c>
      <c r="R21" s="58">
        <f t="shared" si="7"/>
        <v>0</v>
      </c>
      <c r="S21" s="58">
        <f t="shared" si="16"/>
        <v>0</v>
      </c>
      <c r="U21" s="58">
        <f>'Stroke Epi'!AW51</f>
        <v>1E-4</v>
      </c>
      <c r="V21" s="58">
        <f t="shared" si="8"/>
        <v>1E-4</v>
      </c>
      <c r="W21" s="58">
        <f t="shared" si="9"/>
        <v>9.999500016666385E-5</v>
      </c>
      <c r="X21" s="58">
        <f t="shared" si="10"/>
        <v>9.999500016666385E-5</v>
      </c>
      <c r="Y21" s="58">
        <f t="shared" si="17"/>
        <v>0</v>
      </c>
      <c r="AA21" s="58">
        <f>'Bowel Cancer Epi'!AT68</f>
        <v>0</v>
      </c>
      <c r="AB21" s="58">
        <f t="shared" si="11"/>
        <v>0</v>
      </c>
      <c r="AC21" s="58">
        <f t="shared" si="19"/>
        <v>0</v>
      </c>
      <c r="AD21" s="58">
        <f t="shared" si="20"/>
        <v>0</v>
      </c>
      <c r="AE21" s="58">
        <f t="shared" si="18"/>
        <v>0</v>
      </c>
    </row>
    <row r="22" spans="1:31">
      <c r="A22" s="58">
        <v>24</v>
      </c>
      <c r="B22" s="58">
        <f>'ACM Rates'!M35</f>
        <v>5.0000000000000001E-4</v>
      </c>
      <c r="C22" s="58">
        <f>'MI Epi'!BU44</f>
        <v>0</v>
      </c>
      <c r="D22" s="58">
        <f>'Stroke Epi'!BJ52</f>
        <v>1E-4</v>
      </c>
      <c r="F22" s="58">
        <f>'Bowel Cancer Epi'!BG69</f>
        <v>0</v>
      </c>
      <c r="G22" s="58">
        <f t="shared" si="0"/>
        <v>6.0000000000000006E-4</v>
      </c>
      <c r="H22" s="58">
        <f t="shared" si="1"/>
        <v>4.99875020830709E-4</v>
      </c>
      <c r="I22" s="58">
        <f t="shared" si="14"/>
        <v>9955.101098295705</v>
      </c>
      <c r="J22" s="58">
        <f t="shared" si="15"/>
        <v>4.9763063688823799</v>
      </c>
      <c r="K22" s="58">
        <f t="shared" si="2"/>
        <v>9952.6129451112647</v>
      </c>
      <c r="L22" s="58">
        <f t="shared" si="3"/>
        <v>545505.57894003345</v>
      </c>
      <c r="M22" s="58">
        <f t="shared" si="4"/>
        <v>54.796588558344524</v>
      </c>
      <c r="O22" s="58">
        <f>'MI Epi'!BH44</f>
        <v>0</v>
      </c>
      <c r="P22" s="58">
        <f t="shared" si="5"/>
        <v>0</v>
      </c>
      <c r="Q22" s="58">
        <f t="shared" si="6"/>
        <v>0</v>
      </c>
      <c r="R22" s="58">
        <f t="shared" si="7"/>
        <v>0</v>
      </c>
      <c r="S22" s="58">
        <f t="shared" si="16"/>
        <v>0</v>
      </c>
      <c r="U22" s="58">
        <f>'Stroke Epi'!AW52</f>
        <v>1E-4</v>
      </c>
      <c r="V22" s="58">
        <f t="shared" si="8"/>
        <v>1E-4</v>
      </c>
      <c r="W22" s="58">
        <f t="shared" si="9"/>
        <v>9.999500016666385E-5</v>
      </c>
      <c r="X22" s="58">
        <f t="shared" si="10"/>
        <v>9.999500016666385E-5</v>
      </c>
      <c r="Y22" s="58">
        <f t="shared" si="17"/>
        <v>0</v>
      </c>
      <c r="AA22" s="58">
        <f>'Bowel Cancer Epi'!AT69</f>
        <v>0</v>
      </c>
      <c r="AB22" s="58">
        <f t="shared" si="11"/>
        <v>0</v>
      </c>
      <c r="AC22" s="58">
        <f t="shared" si="19"/>
        <v>0</v>
      </c>
      <c r="AD22" s="58">
        <f t="shared" si="20"/>
        <v>0</v>
      </c>
      <c r="AE22" s="58">
        <f t="shared" si="18"/>
        <v>0</v>
      </c>
    </row>
    <row r="23" spans="1:31">
      <c r="A23" s="58">
        <v>25</v>
      </c>
      <c r="B23" s="58">
        <f>'ACM Rates'!M36</f>
        <v>5.9999999999999995E-4</v>
      </c>
      <c r="C23" s="58">
        <f>'MI Epi'!BU45</f>
        <v>0</v>
      </c>
      <c r="D23" s="58">
        <f>'Stroke Epi'!BJ53</f>
        <v>1E-4</v>
      </c>
      <c r="F23" s="58">
        <f>'Bowel Cancer Epi'!BG70</f>
        <v>0</v>
      </c>
      <c r="G23" s="58">
        <f t="shared" si="0"/>
        <v>6.9999999999999999E-4</v>
      </c>
      <c r="H23" s="58">
        <f t="shared" si="1"/>
        <v>5.9982003599456934E-4</v>
      </c>
      <c r="I23" s="58">
        <f t="shared" si="14"/>
        <v>9950.1247919268226</v>
      </c>
      <c r="J23" s="58">
        <f t="shared" si="15"/>
        <v>5.9682842108440033</v>
      </c>
      <c r="K23" s="58">
        <f t="shared" si="2"/>
        <v>9947.1406498214019</v>
      </c>
      <c r="L23" s="58">
        <f t="shared" si="3"/>
        <v>535558.43829021195</v>
      </c>
      <c r="M23" s="58">
        <f t="shared" si="4"/>
        <v>53.824293613356993</v>
      </c>
      <c r="O23" s="58">
        <f>'MI Epi'!BH45</f>
        <v>0</v>
      </c>
      <c r="P23" s="58">
        <f t="shared" si="5"/>
        <v>0</v>
      </c>
      <c r="Q23" s="58">
        <f t="shared" si="6"/>
        <v>0</v>
      </c>
      <c r="R23" s="58">
        <f t="shared" si="7"/>
        <v>0</v>
      </c>
      <c r="S23" s="58">
        <f t="shared" si="16"/>
        <v>0</v>
      </c>
      <c r="U23" s="58">
        <f>'Stroke Epi'!AW53</f>
        <v>1E-4</v>
      </c>
      <c r="V23" s="58">
        <f t="shared" si="8"/>
        <v>1E-4</v>
      </c>
      <c r="W23" s="58">
        <f t="shared" si="9"/>
        <v>9.999500016666385E-5</v>
      </c>
      <c r="X23" s="58">
        <f t="shared" si="10"/>
        <v>9.999500016666385E-5</v>
      </c>
      <c r="Y23" s="58">
        <f t="shared" si="17"/>
        <v>0</v>
      </c>
      <c r="AA23" s="58">
        <f>'Bowel Cancer Epi'!AT70</f>
        <v>0</v>
      </c>
      <c r="AB23" s="58">
        <f t="shared" si="11"/>
        <v>0</v>
      </c>
      <c r="AC23" s="58">
        <f t="shared" si="19"/>
        <v>0</v>
      </c>
      <c r="AD23" s="58">
        <f t="shared" si="20"/>
        <v>0</v>
      </c>
      <c r="AE23" s="58">
        <f t="shared" si="18"/>
        <v>0</v>
      </c>
    </row>
    <row r="24" spans="1:31">
      <c r="A24" s="58">
        <v>26</v>
      </c>
      <c r="B24" s="58">
        <f>'ACM Rates'!M37</f>
        <v>5.9999999999999995E-4</v>
      </c>
      <c r="C24" s="58">
        <f>'MI Epi'!BU46</f>
        <v>0</v>
      </c>
      <c r="D24" s="58">
        <f>'Stroke Epi'!BJ54</f>
        <v>1E-4</v>
      </c>
      <c r="F24" s="58">
        <f>'Bowel Cancer Epi'!BG71</f>
        <v>0</v>
      </c>
      <c r="G24" s="58">
        <f t="shared" si="0"/>
        <v>6.9999999999999999E-4</v>
      </c>
      <c r="H24" s="58">
        <f t="shared" si="1"/>
        <v>5.9982003599456934E-4</v>
      </c>
      <c r="I24" s="58">
        <f t="shared" si="14"/>
        <v>9944.1565077159794</v>
      </c>
      <c r="J24" s="58">
        <f t="shared" si="15"/>
        <v>5.9647043143938294</v>
      </c>
      <c r="K24" s="58">
        <f t="shared" si="2"/>
        <v>9941.1741555587832</v>
      </c>
      <c r="L24" s="58">
        <f t="shared" si="3"/>
        <v>525617.26413465315</v>
      </c>
      <c r="M24" s="58">
        <f t="shared" si="4"/>
        <v>52.856897789853811</v>
      </c>
      <c r="O24" s="58">
        <f>'MI Epi'!BH46</f>
        <v>0</v>
      </c>
      <c r="P24" s="58">
        <f t="shared" si="5"/>
        <v>0</v>
      </c>
      <c r="Q24" s="58">
        <f t="shared" si="6"/>
        <v>0</v>
      </c>
      <c r="R24" s="58">
        <f t="shared" si="7"/>
        <v>0</v>
      </c>
      <c r="S24" s="58">
        <f t="shared" si="16"/>
        <v>0</v>
      </c>
      <c r="U24" s="58">
        <f>'Stroke Epi'!AW54</f>
        <v>1E-4</v>
      </c>
      <c r="V24" s="58">
        <f t="shared" si="8"/>
        <v>1E-4</v>
      </c>
      <c r="W24" s="58">
        <f t="shared" si="9"/>
        <v>9.999500016666385E-5</v>
      </c>
      <c r="X24" s="58">
        <f t="shared" si="10"/>
        <v>9.999500016666385E-5</v>
      </c>
      <c r="Y24" s="58">
        <f t="shared" si="17"/>
        <v>0</v>
      </c>
      <c r="AA24" s="58">
        <f>'Bowel Cancer Epi'!AT71</f>
        <v>0</v>
      </c>
      <c r="AB24" s="58">
        <f t="shared" si="11"/>
        <v>0</v>
      </c>
      <c r="AC24" s="58">
        <f t="shared" si="19"/>
        <v>0</v>
      </c>
      <c r="AD24" s="58">
        <f t="shared" si="20"/>
        <v>0</v>
      </c>
      <c r="AE24" s="58">
        <f t="shared" si="18"/>
        <v>0</v>
      </c>
    </row>
    <row r="25" spans="1:31">
      <c r="A25" s="58">
        <v>27</v>
      </c>
      <c r="B25" s="58">
        <f>'ACM Rates'!M38</f>
        <v>5.9999999999999995E-4</v>
      </c>
      <c r="C25" s="58">
        <f>'MI Epi'!BU47</f>
        <v>0</v>
      </c>
      <c r="D25" s="58">
        <f>'Stroke Epi'!BJ55</f>
        <v>1E-4</v>
      </c>
      <c r="F25" s="58">
        <f>'Bowel Cancer Epi'!BG72</f>
        <v>0</v>
      </c>
      <c r="G25" s="58">
        <f t="shared" si="0"/>
        <v>6.9999999999999999E-4</v>
      </c>
      <c r="H25" s="58">
        <f t="shared" si="1"/>
        <v>5.9982003599456934E-4</v>
      </c>
      <c r="I25" s="58">
        <f t="shared" si="14"/>
        <v>9938.1918034015853</v>
      </c>
      <c r="J25" s="58">
        <f t="shared" si="15"/>
        <v>5.9611265652372731</v>
      </c>
      <c r="K25" s="58">
        <f t="shared" si="2"/>
        <v>9935.2112401189661</v>
      </c>
      <c r="L25" s="58">
        <f t="shared" si="3"/>
        <v>515682.05289453408</v>
      </c>
      <c r="M25" s="58">
        <f t="shared" si="4"/>
        <v>51.888921354690446</v>
      </c>
      <c r="O25" s="58">
        <f>'MI Epi'!BH47</f>
        <v>0</v>
      </c>
      <c r="P25" s="58">
        <f t="shared" si="5"/>
        <v>0</v>
      </c>
      <c r="Q25" s="58">
        <f t="shared" si="6"/>
        <v>0</v>
      </c>
      <c r="R25" s="58">
        <f t="shared" si="7"/>
        <v>0</v>
      </c>
      <c r="S25" s="58">
        <f t="shared" si="16"/>
        <v>0</v>
      </c>
      <c r="U25" s="58">
        <f>'Stroke Epi'!AW55</f>
        <v>1E-4</v>
      </c>
      <c r="V25" s="58">
        <f t="shared" si="8"/>
        <v>1E-4</v>
      </c>
      <c r="W25" s="58">
        <f t="shared" si="9"/>
        <v>9.999500016666385E-5</v>
      </c>
      <c r="X25" s="58">
        <f t="shared" si="10"/>
        <v>9.999500016666385E-5</v>
      </c>
      <c r="Y25" s="58">
        <f t="shared" si="17"/>
        <v>0</v>
      </c>
      <c r="AA25" s="58">
        <f>'Bowel Cancer Epi'!AT72</f>
        <v>0</v>
      </c>
      <c r="AB25" s="58">
        <f t="shared" si="11"/>
        <v>0</v>
      </c>
      <c r="AC25" s="58">
        <f t="shared" si="19"/>
        <v>0</v>
      </c>
      <c r="AD25" s="58">
        <f t="shared" si="20"/>
        <v>0</v>
      </c>
      <c r="AE25" s="58">
        <f t="shared" si="18"/>
        <v>0</v>
      </c>
    </row>
    <row r="26" spans="1:31">
      <c r="A26" s="58">
        <v>28</v>
      </c>
      <c r="B26" s="58">
        <f>'ACM Rates'!M39</f>
        <v>5.9999999999999995E-4</v>
      </c>
      <c r="C26" s="58">
        <f>'MI Epi'!BU48</f>
        <v>0</v>
      </c>
      <c r="D26" s="58">
        <f>'Stroke Epi'!BJ56</f>
        <v>1E-4</v>
      </c>
      <c r="F26" s="58">
        <f>'Bowel Cancer Epi'!BG73</f>
        <v>0</v>
      </c>
      <c r="G26" s="58">
        <f t="shared" si="0"/>
        <v>6.9999999999999999E-4</v>
      </c>
      <c r="H26" s="58">
        <f t="shared" si="1"/>
        <v>5.9982003599456934E-4</v>
      </c>
      <c r="I26" s="58">
        <f t="shared" si="14"/>
        <v>9932.2306768363487</v>
      </c>
      <c r="J26" s="58">
        <f t="shared" si="15"/>
        <v>5.9575509620863443</v>
      </c>
      <c r="K26" s="58">
        <f t="shared" si="2"/>
        <v>9929.2519013553065</v>
      </c>
      <c r="L26" s="58">
        <f t="shared" si="3"/>
        <v>505752.80099317885</v>
      </c>
      <c r="M26" s="58">
        <f t="shared" si="4"/>
        <v>50.920363959395388</v>
      </c>
      <c r="O26" s="58">
        <f>'MI Epi'!BH48</f>
        <v>0</v>
      </c>
      <c r="P26" s="58">
        <f t="shared" si="5"/>
        <v>0</v>
      </c>
      <c r="Q26" s="58">
        <f t="shared" si="6"/>
        <v>0</v>
      </c>
      <c r="R26" s="58">
        <f t="shared" si="7"/>
        <v>0</v>
      </c>
      <c r="S26" s="58">
        <f t="shared" si="16"/>
        <v>0</v>
      </c>
      <c r="U26" s="58">
        <f>'Stroke Epi'!AW56</f>
        <v>1E-4</v>
      </c>
      <c r="V26" s="58">
        <f t="shared" si="8"/>
        <v>1E-4</v>
      </c>
      <c r="W26" s="58">
        <f t="shared" si="9"/>
        <v>9.999500016666385E-5</v>
      </c>
      <c r="X26" s="58">
        <f t="shared" si="10"/>
        <v>9.999500016666385E-5</v>
      </c>
      <c r="Y26" s="58">
        <f t="shared" si="17"/>
        <v>0</v>
      </c>
      <c r="AA26" s="58">
        <f>'Bowel Cancer Epi'!AT73</f>
        <v>0</v>
      </c>
      <c r="AB26" s="58">
        <f t="shared" si="11"/>
        <v>0</v>
      </c>
      <c r="AC26" s="58">
        <f t="shared" si="19"/>
        <v>0</v>
      </c>
      <c r="AD26" s="58">
        <f t="shared" si="20"/>
        <v>0</v>
      </c>
      <c r="AE26" s="58">
        <f t="shared" si="18"/>
        <v>0</v>
      </c>
    </row>
    <row r="27" spans="1:31">
      <c r="A27" s="58">
        <v>29</v>
      </c>
      <c r="B27" s="58">
        <f>'ACM Rates'!M40</f>
        <v>5.9999999999999995E-4</v>
      </c>
      <c r="C27" s="58">
        <f>'MI Epi'!BU49</f>
        <v>0</v>
      </c>
      <c r="D27" s="58">
        <f>'Stroke Epi'!BJ57</f>
        <v>1E-4</v>
      </c>
      <c r="F27" s="58">
        <f>'Bowel Cancer Epi'!BG74</f>
        <v>0</v>
      </c>
      <c r="G27" s="58">
        <f t="shared" si="0"/>
        <v>6.9999999999999999E-4</v>
      </c>
      <c r="H27" s="58">
        <f t="shared" si="1"/>
        <v>5.9982003599456934E-4</v>
      </c>
      <c r="I27" s="58">
        <f t="shared" si="14"/>
        <v>9926.2731258742624</v>
      </c>
      <c r="J27" s="58">
        <f t="shared" si="15"/>
        <v>5.9539775036538263</v>
      </c>
      <c r="K27" s="58">
        <f t="shared" si="2"/>
        <v>9923.2961371224355</v>
      </c>
      <c r="L27" s="58">
        <f t="shared" si="3"/>
        <v>495829.50485605642</v>
      </c>
      <c r="M27" s="58">
        <f t="shared" si="4"/>
        <v>49.951225255287937</v>
      </c>
      <c r="O27" s="58">
        <f>'MI Epi'!BH49</f>
        <v>0</v>
      </c>
      <c r="P27" s="58">
        <f t="shared" si="5"/>
        <v>0</v>
      </c>
      <c r="Q27" s="58">
        <f t="shared" si="6"/>
        <v>0</v>
      </c>
      <c r="R27" s="58">
        <f t="shared" si="7"/>
        <v>0</v>
      </c>
      <c r="S27" s="58">
        <f t="shared" si="16"/>
        <v>0</v>
      </c>
      <c r="U27" s="58">
        <f>'Stroke Epi'!AW57</f>
        <v>1E-4</v>
      </c>
      <c r="V27" s="58">
        <f t="shared" si="8"/>
        <v>1E-4</v>
      </c>
      <c r="W27" s="58">
        <f t="shared" si="9"/>
        <v>9.999500016666385E-5</v>
      </c>
      <c r="X27" s="58">
        <f t="shared" si="10"/>
        <v>9.999500016666385E-5</v>
      </c>
      <c r="Y27" s="58">
        <f t="shared" si="17"/>
        <v>0</v>
      </c>
      <c r="AA27" s="58">
        <f>'Bowel Cancer Epi'!AT74</f>
        <v>0</v>
      </c>
      <c r="AB27" s="58">
        <f t="shared" si="11"/>
        <v>0</v>
      </c>
      <c r="AC27" s="58">
        <f t="shared" si="19"/>
        <v>0</v>
      </c>
      <c r="AD27" s="58">
        <f t="shared" si="20"/>
        <v>0</v>
      </c>
      <c r="AE27" s="58">
        <f t="shared" si="18"/>
        <v>0</v>
      </c>
    </row>
    <row r="28" spans="1:31">
      <c r="A28" s="58">
        <v>30</v>
      </c>
      <c r="B28" s="58">
        <f>'ACM Rates'!M41</f>
        <v>8.0000000000000004E-4</v>
      </c>
      <c r="C28" s="58">
        <f>'MI Epi'!BU50</f>
        <v>0</v>
      </c>
      <c r="D28" s="58">
        <f>'Stroke Epi'!BJ58</f>
        <v>1E-4</v>
      </c>
      <c r="F28" s="58">
        <f>'Bowel Cancer Epi'!BG75</f>
        <v>0</v>
      </c>
      <c r="G28" s="58">
        <f t="shared" si="0"/>
        <v>9.0000000000000008E-4</v>
      </c>
      <c r="H28" s="58">
        <f t="shared" si="1"/>
        <v>7.9968008531627888E-4</v>
      </c>
      <c r="I28" s="58">
        <f t="shared" si="14"/>
        <v>9920.3191483706087</v>
      </c>
      <c r="J28" s="58">
        <f t="shared" si="15"/>
        <v>7.9330816629337235</v>
      </c>
      <c r="K28" s="58">
        <f t="shared" si="2"/>
        <v>9916.3526075391419</v>
      </c>
      <c r="L28" s="58">
        <f t="shared" si="3"/>
        <v>485913.15224851726</v>
      </c>
      <c r="M28" s="58">
        <f t="shared" si="4"/>
        <v>48.981604823502828</v>
      </c>
      <c r="O28" s="58">
        <f>'MI Epi'!BH50</f>
        <v>0</v>
      </c>
      <c r="P28" s="58">
        <f t="shared" si="5"/>
        <v>0</v>
      </c>
      <c r="Q28" s="58">
        <f t="shared" si="6"/>
        <v>0</v>
      </c>
      <c r="R28" s="58">
        <f t="shared" si="7"/>
        <v>0</v>
      </c>
      <c r="S28" s="58">
        <f t="shared" si="16"/>
        <v>0</v>
      </c>
      <c r="U28" s="58">
        <f>'Stroke Epi'!AW58</f>
        <v>2.0000000000000001E-4</v>
      </c>
      <c r="V28" s="58">
        <f t="shared" si="8"/>
        <v>1E-4</v>
      </c>
      <c r="W28" s="58">
        <f t="shared" si="9"/>
        <v>1.9998000133325533E-4</v>
      </c>
      <c r="X28" s="58">
        <f t="shared" si="10"/>
        <v>9.999500016666385E-5</v>
      </c>
      <c r="Y28" s="58">
        <f t="shared" si="17"/>
        <v>0</v>
      </c>
      <c r="AA28" s="58">
        <f>'Bowel Cancer Epi'!AT75</f>
        <v>0</v>
      </c>
      <c r="AB28" s="58">
        <f t="shared" si="11"/>
        <v>0</v>
      </c>
      <c r="AC28" s="58">
        <f t="shared" si="19"/>
        <v>0</v>
      </c>
      <c r="AD28" s="58">
        <f t="shared" si="20"/>
        <v>0</v>
      </c>
      <c r="AE28" s="58">
        <f t="shared" si="18"/>
        <v>0</v>
      </c>
    </row>
    <row r="29" spans="1:31">
      <c r="A29" s="58">
        <v>31</v>
      </c>
      <c r="B29" s="58">
        <f>'ACM Rates'!M42</f>
        <v>8.0000000000000004E-4</v>
      </c>
      <c r="C29" s="58">
        <f>'MI Epi'!BU51</f>
        <v>0</v>
      </c>
      <c r="D29" s="58">
        <f>'Stroke Epi'!BJ59</f>
        <v>1E-4</v>
      </c>
      <c r="F29" s="58">
        <f>'Bowel Cancer Epi'!BG76</f>
        <v>0</v>
      </c>
      <c r="G29" s="58">
        <f t="shared" si="0"/>
        <v>9.0000000000000008E-4</v>
      </c>
      <c r="H29" s="58">
        <f t="shared" si="1"/>
        <v>7.9968008531627888E-4</v>
      </c>
      <c r="I29" s="58">
        <f t="shared" si="14"/>
        <v>9912.3860667076751</v>
      </c>
      <c r="J29" s="58">
        <f t="shared" si="15"/>
        <v>7.9267377355126873</v>
      </c>
      <c r="K29" s="58">
        <f t="shared" si="2"/>
        <v>9908.4226978399201</v>
      </c>
      <c r="L29" s="58">
        <f t="shared" si="3"/>
        <v>476004.72955067735</v>
      </c>
      <c r="M29" s="58">
        <f t="shared" si="4"/>
        <v>48.021205625698428</v>
      </c>
      <c r="O29" s="58">
        <f>'MI Epi'!BH51</f>
        <v>0</v>
      </c>
      <c r="P29" s="58">
        <f t="shared" si="5"/>
        <v>0</v>
      </c>
      <c r="Q29" s="58">
        <f t="shared" si="6"/>
        <v>0</v>
      </c>
      <c r="R29" s="58">
        <f t="shared" si="7"/>
        <v>0</v>
      </c>
      <c r="S29" s="58">
        <f t="shared" si="16"/>
        <v>0</v>
      </c>
      <c r="U29" s="58">
        <f>'Stroke Epi'!AW59</f>
        <v>2.0000000000000001E-4</v>
      </c>
      <c r="V29" s="58">
        <f t="shared" si="8"/>
        <v>1E-4</v>
      </c>
      <c r="W29" s="58">
        <f t="shared" si="9"/>
        <v>1.9998000133325533E-4</v>
      </c>
      <c r="X29" s="58">
        <f t="shared" si="10"/>
        <v>9.999500016666385E-5</v>
      </c>
      <c r="Y29" s="58">
        <f t="shared" si="17"/>
        <v>9.999500016664981E-5</v>
      </c>
      <c r="AA29" s="58">
        <f>'Bowel Cancer Epi'!AT76</f>
        <v>0</v>
      </c>
      <c r="AB29" s="58">
        <f t="shared" si="11"/>
        <v>0</v>
      </c>
      <c r="AC29" s="58">
        <f t="shared" si="19"/>
        <v>0</v>
      </c>
      <c r="AD29" s="58">
        <f t="shared" si="20"/>
        <v>0</v>
      </c>
      <c r="AE29" s="58">
        <f t="shared" si="18"/>
        <v>0</v>
      </c>
    </row>
    <row r="30" spans="1:31">
      <c r="A30" s="58">
        <v>32</v>
      </c>
      <c r="B30" s="58">
        <f>'ACM Rates'!M43</f>
        <v>8.0000000000000004E-4</v>
      </c>
      <c r="C30" s="58">
        <f>'MI Epi'!BU52</f>
        <v>0</v>
      </c>
      <c r="D30" s="58">
        <f>'Stroke Epi'!BJ60</f>
        <v>1E-4</v>
      </c>
      <c r="F30" s="58">
        <f>'Bowel Cancer Epi'!BG77</f>
        <v>0</v>
      </c>
      <c r="G30" s="58">
        <f t="shared" si="0"/>
        <v>9.0000000000000008E-4</v>
      </c>
      <c r="H30" s="58">
        <f t="shared" si="1"/>
        <v>7.9968008531627888E-4</v>
      </c>
      <c r="I30" s="58">
        <f t="shared" si="14"/>
        <v>9904.4593289721633</v>
      </c>
      <c r="J30" s="58">
        <f t="shared" si="15"/>
        <v>7.9203988812040738</v>
      </c>
      <c r="K30" s="58">
        <f t="shared" si="2"/>
        <v>9900.4991295315613</v>
      </c>
      <c r="L30" s="58">
        <f t="shared" si="3"/>
        <v>466104.2304211458</v>
      </c>
      <c r="M30" s="58">
        <f t="shared" si="4"/>
        <v>47.060037801126072</v>
      </c>
      <c r="O30" s="58">
        <f>'MI Epi'!BH52</f>
        <v>0</v>
      </c>
      <c r="P30" s="58">
        <f t="shared" si="5"/>
        <v>0</v>
      </c>
      <c r="Q30" s="58">
        <f t="shared" si="6"/>
        <v>0</v>
      </c>
      <c r="R30" s="58">
        <f t="shared" si="7"/>
        <v>0</v>
      </c>
      <c r="S30" s="58">
        <f t="shared" si="16"/>
        <v>0</v>
      </c>
      <c r="U30" s="58">
        <f>'Stroke Epi'!AW60</f>
        <v>2.0000000000000001E-4</v>
      </c>
      <c r="V30" s="58">
        <f t="shared" si="8"/>
        <v>1E-4</v>
      </c>
      <c r="W30" s="58">
        <f t="shared" si="9"/>
        <v>1.9998000133325533E-4</v>
      </c>
      <c r="X30" s="58">
        <f t="shared" si="10"/>
        <v>9.999500016666385E-5</v>
      </c>
      <c r="Y30" s="58">
        <f t="shared" si="17"/>
        <v>1.9998000133324126E-4</v>
      </c>
      <c r="AA30" s="58">
        <f>'Bowel Cancer Epi'!AT77</f>
        <v>0</v>
      </c>
      <c r="AB30" s="58">
        <f t="shared" si="11"/>
        <v>0</v>
      </c>
      <c r="AC30" s="58">
        <f t="shared" si="19"/>
        <v>0</v>
      </c>
      <c r="AD30" s="58">
        <f t="shared" si="20"/>
        <v>0</v>
      </c>
      <c r="AE30" s="58">
        <f t="shared" si="18"/>
        <v>0</v>
      </c>
    </row>
    <row r="31" spans="1:31">
      <c r="A31" s="58">
        <v>33</v>
      </c>
      <c r="B31" s="58">
        <f>'ACM Rates'!M44</f>
        <v>8.0000000000000004E-4</v>
      </c>
      <c r="C31" s="58">
        <f>'MI Epi'!BU53</f>
        <v>0</v>
      </c>
      <c r="D31" s="58">
        <f>'Stroke Epi'!BJ61</f>
        <v>1E-4</v>
      </c>
      <c r="F31" s="58">
        <f>'Bowel Cancer Epi'!BG78</f>
        <v>0</v>
      </c>
      <c r="G31" s="58">
        <f t="shared" si="0"/>
        <v>9.0000000000000008E-4</v>
      </c>
      <c r="H31" s="58">
        <f t="shared" si="1"/>
        <v>7.9968008531627888E-4</v>
      </c>
      <c r="I31" s="58">
        <f t="shared" si="14"/>
        <v>9896.5389300909592</v>
      </c>
      <c r="J31" s="58">
        <f t="shared" si="15"/>
        <v>7.9140650959510133</v>
      </c>
      <c r="K31" s="58">
        <f t="shared" si="2"/>
        <v>9892.5818975429829</v>
      </c>
      <c r="L31" s="58">
        <f t="shared" si="3"/>
        <v>456211.64852360275</v>
      </c>
      <c r="M31" s="58">
        <f t="shared" si="4"/>
        <v>46.098100734638315</v>
      </c>
      <c r="O31" s="58">
        <f>'MI Epi'!BH53</f>
        <v>0</v>
      </c>
      <c r="P31" s="58">
        <f t="shared" si="5"/>
        <v>0</v>
      </c>
      <c r="Q31" s="58">
        <f t="shared" si="6"/>
        <v>0</v>
      </c>
      <c r="R31" s="58">
        <f t="shared" si="7"/>
        <v>0</v>
      </c>
      <c r="S31" s="58">
        <f t="shared" si="16"/>
        <v>0</v>
      </c>
      <c r="U31" s="58">
        <f>'Stroke Epi'!AW61</f>
        <v>2.0000000000000001E-4</v>
      </c>
      <c r="V31" s="58">
        <f t="shared" si="8"/>
        <v>1E-4</v>
      </c>
      <c r="W31" s="58">
        <f t="shared" si="9"/>
        <v>1.9998000133325533E-4</v>
      </c>
      <c r="X31" s="58">
        <f t="shared" si="10"/>
        <v>9.999500016666385E-5</v>
      </c>
      <c r="Y31" s="58">
        <f t="shared" si="17"/>
        <v>2.9995500449962444E-4</v>
      </c>
      <c r="AA31" s="58">
        <f>'Bowel Cancer Epi'!AT78</f>
        <v>0</v>
      </c>
      <c r="AB31" s="58">
        <f t="shared" si="11"/>
        <v>0</v>
      </c>
      <c r="AC31" s="58">
        <f t="shared" si="19"/>
        <v>0</v>
      </c>
      <c r="AD31" s="58">
        <f t="shared" si="20"/>
        <v>0</v>
      </c>
      <c r="AE31" s="58">
        <f t="shared" si="18"/>
        <v>0</v>
      </c>
    </row>
    <row r="32" spans="1:31">
      <c r="A32" s="58">
        <v>34</v>
      </c>
      <c r="B32" s="58">
        <f>'ACM Rates'!M45</f>
        <v>8.0000000000000004E-4</v>
      </c>
      <c r="C32" s="58">
        <f>'MI Epi'!BU54</f>
        <v>0</v>
      </c>
      <c r="D32" s="58">
        <f>'Stroke Epi'!BJ62</f>
        <v>1E-4</v>
      </c>
      <c r="F32" s="58">
        <f>'Bowel Cancer Epi'!BG79</f>
        <v>0</v>
      </c>
      <c r="G32" s="58">
        <f t="shared" si="0"/>
        <v>9.0000000000000008E-4</v>
      </c>
      <c r="H32" s="58">
        <f t="shared" si="1"/>
        <v>7.9968008531627888E-4</v>
      </c>
      <c r="I32" s="58">
        <f t="shared" si="14"/>
        <v>9888.6248649950085</v>
      </c>
      <c r="J32" s="58">
        <f t="shared" si="15"/>
        <v>7.9077363756998853</v>
      </c>
      <c r="K32" s="58">
        <f t="shared" si="2"/>
        <v>9884.6709968071591</v>
      </c>
      <c r="L32" s="58">
        <f t="shared" si="3"/>
        <v>446326.97752679558</v>
      </c>
      <c r="M32" s="58">
        <f t="shared" si="4"/>
        <v>45.13539381059541</v>
      </c>
      <c r="O32" s="58">
        <f>'MI Epi'!BH54</f>
        <v>0</v>
      </c>
      <c r="P32" s="58">
        <f t="shared" si="5"/>
        <v>0</v>
      </c>
      <c r="Q32" s="58">
        <f t="shared" si="6"/>
        <v>0</v>
      </c>
      <c r="R32" s="58">
        <f t="shared" si="7"/>
        <v>0</v>
      </c>
      <c r="S32" s="58">
        <f t="shared" si="16"/>
        <v>0</v>
      </c>
      <c r="U32" s="58">
        <f>'Stroke Epi'!AW62</f>
        <v>2.0000000000000001E-4</v>
      </c>
      <c r="V32" s="58">
        <f t="shared" si="8"/>
        <v>1E-4</v>
      </c>
      <c r="W32" s="58">
        <f t="shared" si="9"/>
        <v>1.9998000133325533E-4</v>
      </c>
      <c r="X32" s="58">
        <f t="shared" si="10"/>
        <v>9.999500016666385E-5</v>
      </c>
      <c r="Y32" s="58">
        <f t="shared" si="17"/>
        <v>3.9992001066554929E-4</v>
      </c>
      <c r="AA32" s="58">
        <f>'Bowel Cancer Epi'!AT79</f>
        <v>0</v>
      </c>
      <c r="AB32" s="58">
        <f t="shared" si="11"/>
        <v>0</v>
      </c>
      <c r="AC32" s="58">
        <f t="shared" si="19"/>
        <v>0</v>
      </c>
      <c r="AD32" s="58">
        <f t="shared" si="20"/>
        <v>0</v>
      </c>
      <c r="AE32" s="58">
        <f t="shared" si="18"/>
        <v>0</v>
      </c>
    </row>
    <row r="33" spans="1:31">
      <c r="A33" s="58">
        <v>35</v>
      </c>
      <c r="B33" s="58">
        <f>'ACM Rates'!M46</f>
        <v>1.1999999999999999E-3</v>
      </c>
      <c r="C33" s="58">
        <f>'MI Epi'!BU55</f>
        <v>0</v>
      </c>
      <c r="D33" s="58">
        <f>'Stroke Epi'!BJ63</f>
        <v>2.0000000000000001E-4</v>
      </c>
      <c r="F33" s="58">
        <f>'Bowel Cancer Epi'!BG80</f>
        <v>0</v>
      </c>
      <c r="G33" s="58">
        <f t="shared" si="0"/>
        <v>1.4E-3</v>
      </c>
      <c r="H33" s="58">
        <f t="shared" si="1"/>
        <v>1.1992802879136066E-3</v>
      </c>
      <c r="I33" s="58">
        <f t="shared" si="14"/>
        <v>9880.7171286193079</v>
      </c>
      <c r="J33" s="58">
        <f t="shared" si="15"/>
        <v>11.849749282803469</v>
      </c>
      <c r="K33" s="58">
        <f t="shared" si="2"/>
        <v>9874.7922539779065</v>
      </c>
      <c r="L33" s="58">
        <f t="shared" si="3"/>
        <v>436452.18527281767</v>
      </c>
      <c r="M33" s="58">
        <f t="shared" si="4"/>
        <v>44.172116212966188</v>
      </c>
      <c r="O33" s="58">
        <f>'MI Epi'!BH55</f>
        <v>0</v>
      </c>
      <c r="P33" s="58">
        <f t="shared" si="5"/>
        <v>0</v>
      </c>
      <c r="Q33" s="58">
        <f t="shared" si="6"/>
        <v>0</v>
      </c>
      <c r="R33" s="58">
        <f t="shared" si="7"/>
        <v>0</v>
      </c>
      <c r="S33" s="58">
        <f t="shared" si="16"/>
        <v>0</v>
      </c>
      <c r="U33" s="58">
        <f>'Stroke Epi'!AW63</f>
        <v>2.0000000000000001E-4</v>
      </c>
      <c r="V33" s="58">
        <f t="shared" si="8"/>
        <v>2.0000000000000001E-4</v>
      </c>
      <c r="W33" s="58">
        <f t="shared" si="9"/>
        <v>1.9998000133325533E-4</v>
      </c>
      <c r="X33" s="58">
        <f t="shared" si="10"/>
        <v>1.9998000133325533E-4</v>
      </c>
      <c r="Y33" s="58">
        <f t="shared" si="17"/>
        <v>4.9987502083066596E-4</v>
      </c>
      <c r="AA33" s="58">
        <f>'Bowel Cancer Epi'!AT80</f>
        <v>0</v>
      </c>
      <c r="AB33" s="58">
        <f t="shared" si="11"/>
        <v>0</v>
      </c>
      <c r="AC33" s="58">
        <f t="shared" si="19"/>
        <v>0</v>
      </c>
      <c r="AD33" s="58">
        <f t="shared" si="20"/>
        <v>0</v>
      </c>
      <c r="AE33" s="58">
        <f t="shared" si="18"/>
        <v>0</v>
      </c>
    </row>
    <row r="34" spans="1:31">
      <c r="A34" s="58">
        <v>36</v>
      </c>
      <c r="B34" s="58">
        <f>'ACM Rates'!M47</f>
        <v>1.1999999999999999E-3</v>
      </c>
      <c r="C34" s="58">
        <f>'MI Epi'!BU56</f>
        <v>0</v>
      </c>
      <c r="D34" s="58">
        <f>'Stroke Epi'!BJ64</f>
        <v>2.0000000000000001E-4</v>
      </c>
      <c r="F34" s="58">
        <f>'Bowel Cancer Epi'!BG81</f>
        <v>0</v>
      </c>
      <c r="G34" s="58">
        <f t="shared" si="0"/>
        <v>1.4E-3</v>
      </c>
      <c r="H34" s="58">
        <f t="shared" si="1"/>
        <v>1.1992802879136066E-3</v>
      </c>
      <c r="I34" s="58">
        <f t="shared" si="14"/>
        <v>9868.8673793365051</v>
      </c>
      <c r="J34" s="58">
        <f t="shared" si="15"/>
        <v>11.835538112071884</v>
      </c>
      <c r="K34" s="58">
        <f t="shared" si="2"/>
        <v>9862.9496102804696</v>
      </c>
      <c r="L34" s="58">
        <f t="shared" si="3"/>
        <v>426589.23566253722</v>
      </c>
      <c r="M34" s="58">
        <f t="shared" si="4"/>
        <v>43.225754209214763</v>
      </c>
      <c r="O34" s="58">
        <f>'MI Epi'!BH56</f>
        <v>0</v>
      </c>
      <c r="P34" s="58">
        <f t="shared" si="5"/>
        <v>0</v>
      </c>
      <c r="Q34" s="58">
        <f t="shared" si="6"/>
        <v>0</v>
      </c>
      <c r="R34" s="58">
        <f t="shared" si="7"/>
        <v>0</v>
      </c>
      <c r="S34" s="58">
        <f t="shared" si="16"/>
        <v>0</v>
      </c>
      <c r="U34" s="58">
        <f>'Stroke Epi'!AW64</f>
        <v>2.0000000000000001E-4</v>
      </c>
      <c r="V34" s="58">
        <f t="shared" si="8"/>
        <v>2.0000000000000001E-4</v>
      </c>
      <c r="W34" s="58">
        <f t="shared" si="9"/>
        <v>1.9998000133325533E-4</v>
      </c>
      <c r="X34" s="58">
        <f t="shared" si="10"/>
        <v>1.9998000133325533E-4</v>
      </c>
      <c r="Y34" s="58">
        <f t="shared" si="17"/>
        <v>4.9987502083066596E-4</v>
      </c>
      <c r="AA34" s="58">
        <f>'Bowel Cancer Epi'!AT81</f>
        <v>0</v>
      </c>
      <c r="AB34" s="58">
        <f t="shared" si="11"/>
        <v>0</v>
      </c>
      <c r="AC34" s="58">
        <f t="shared" si="19"/>
        <v>0</v>
      </c>
      <c r="AD34" s="58">
        <f t="shared" si="20"/>
        <v>0</v>
      </c>
      <c r="AE34" s="58">
        <f t="shared" si="18"/>
        <v>0</v>
      </c>
    </row>
    <row r="35" spans="1:31">
      <c r="A35" s="58">
        <v>37</v>
      </c>
      <c r="B35" s="58">
        <f>'ACM Rates'!M48</f>
        <v>1.1999999999999999E-3</v>
      </c>
      <c r="C35" s="58">
        <f>'MI Epi'!BU57</f>
        <v>0</v>
      </c>
      <c r="D35" s="58">
        <f>'Stroke Epi'!BJ65</f>
        <v>2.0000000000000001E-4</v>
      </c>
      <c r="F35" s="58">
        <f>'Bowel Cancer Epi'!BG82</f>
        <v>0</v>
      </c>
      <c r="G35" s="58">
        <f t="shared" ref="G35:G66" si="21">B35+(SUM(C35:F35))</f>
        <v>1.4E-3</v>
      </c>
      <c r="H35" s="58">
        <f t="shared" ref="H35:H66" si="22">1-EXP(-B35)</f>
        <v>1.1992802879136066E-3</v>
      </c>
      <c r="I35" s="58">
        <f t="shared" si="14"/>
        <v>9857.0318412244324</v>
      </c>
      <c r="J35" s="58">
        <f t="shared" si="15"/>
        <v>11.821343984517226</v>
      </c>
      <c r="K35" s="58">
        <f t="shared" si="2"/>
        <v>9851.121169232174</v>
      </c>
      <c r="L35" s="58">
        <f t="shared" si="3"/>
        <v>416738.1144933051</v>
      </c>
      <c r="M35" s="58">
        <f t="shared" si="4"/>
        <v>42.278255889405571</v>
      </c>
      <c r="O35" s="58">
        <f>'MI Epi'!BH57</f>
        <v>0</v>
      </c>
      <c r="P35" s="58">
        <f t="shared" si="5"/>
        <v>0</v>
      </c>
      <c r="Q35" s="58">
        <f t="shared" si="6"/>
        <v>0</v>
      </c>
      <c r="R35" s="58">
        <f t="shared" si="7"/>
        <v>0</v>
      </c>
      <c r="S35" s="58">
        <f t="shared" si="16"/>
        <v>0</v>
      </c>
      <c r="U35" s="58">
        <f>'Stroke Epi'!AW65</f>
        <v>2.0000000000000001E-4</v>
      </c>
      <c r="V35" s="58">
        <f t="shared" si="8"/>
        <v>2.0000000000000001E-4</v>
      </c>
      <c r="W35" s="58">
        <f t="shared" si="9"/>
        <v>1.9998000133325533E-4</v>
      </c>
      <c r="X35" s="58">
        <f t="shared" si="10"/>
        <v>1.9998000133325533E-4</v>
      </c>
      <c r="Y35" s="58">
        <f t="shared" si="17"/>
        <v>4.9987502083066596E-4</v>
      </c>
      <c r="AA35" s="58">
        <f>'Bowel Cancer Epi'!AT82</f>
        <v>0</v>
      </c>
      <c r="AB35" s="58">
        <f t="shared" si="11"/>
        <v>0</v>
      </c>
      <c r="AC35" s="58">
        <f t="shared" si="19"/>
        <v>0</v>
      </c>
      <c r="AD35" s="58">
        <f t="shared" si="20"/>
        <v>0</v>
      </c>
      <c r="AE35" s="58">
        <f t="shared" si="18"/>
        <v>0</v>
      </c>
    </row>
    <row r="36" spans="1:31">
      <c r="A36" s="58">
        <v>38</v>
      </c>
      <c r="B36" s="58">
        <f>'ACM Rates'!M49</f>
        <v>1.1999999999999999E-3</v>
      </c>
      <c r="C36" s="58">
        <f>'MI Epi'!BU58</f>
        <v>0</v>
      </c>
      <c r="D36" s="58">
        <f>'Stroke Epi'!BJ66</f>
        <v>2.0000000000000001E-4</v>
      </c>
      <c r="F36" s="58">
        <f>'Bowel Cancer Epi'!BG83</f>
        <v>0</v>
      </c>
      <c r="G36" s="58">
        <f t="shared" si="21"/>
        <v>1.4E-3</v>
      </c>
      <c r="H36" s="58">
        <f t="shared" si="22"/>
        <v>1.1992802879136066E-3</v>
      </c>
      <c r="I36" s="58">
        <f t="shared" si="14"/>
        <v>9845.2104972399156</v>
      </c>
      <c r="J36" s="58">
        <f t="shared" si="15"/>
        <v>11.807166879699949</v>
      </c>
      <c r="K36" s="58">
        <f t="shared" si="2"/>
        <v>9839.3069138000646</v>
      </c>
      <c r="L36" s="58">
        <f t="shared" si="3"/>
        <v>406898.80757950497</v>
      </c>
      <c r="M36" s="58">
        <f t="shared" si="4"/>
        <v>41.329619889140837</v>
      </c>
      <c r="O36" s="58">
        <f>'MI Epi'!BH58</f>
        <v>0</v>
      </c>
      <c r="P36" s="58">
        <f t="shared" si="5"/>
        <v>0</v>
      </c>
      <c r="Q36" s="58">
        <f t="shared" si="6"/>
        <v>0</v>
      </c>
      <c r="R36" s="58">
        <f t="shared" si="7"/>
        <v>0</v>
      </c>
      <c r="S36" s="58">
        <f t="shared" si="16"/>
        <v>0</v>
      </c>
      <c r="U36" s="58">
        <f>'Stroke Epi'!AW66</f>
        <v>2.0000000000000001E-4</v>
      </c>
      <c r="V36" s="58">
        <f t="shared" si="8"/>
        <v>2.0000000000000001E-4</v>
      </c>
      <c r="W36" s="58">
        <f t="shared" si="9"/>
        <v>1.9998000133325533E-4</v>
      </c>
      <c r="X36" s="58">
        <f t="shared" si="10"/>
        <v>1.9998000133325533E-4</v>
      </c>
      <c r="Y36" s="58">
        <f t="shared" si="17"/>
        <v>4.9987502083066596E-4</v>
      </c>
      <c r="AA36" s="58">
        <f>'Bowel Cancer Epi'!AT83</f>
        <v>0</v>
      </c>
      <c r="AB36" s="58">
        <f t="shared" si="11"/>
        <v>0</v>
      </c>
      <c r="AC36" s="58">
        <f t="shared" si="19"/>
        <v>0</v>
      </c>
      <c r="AD36" s="58">
        <f t="shared" si="20"/>
        <v>0</v>
      </c>
      <c r="AE36" s="58">
        <f t="shared" si="18"/>
        <v>0</v>
      </c>
    </row>
    <row r="37" spans="1:31">
      <c r="A37" s="58">
        <v>39</v>
      </c>
      <c r="B37" s="58">
        <f>'ACM Rates'!M50</f>
        <v>1.1999999999999999E-3</v>
      </c>
      <c r="C37" s="58">
        <f>'MI Epi'!BU59</f>
        <v>0</v>
      </c>
      <c r="D37" s="58">
        <f>'Stroke Epi'!BJ67</f>
        <v>2.0000000000000001E-4</v>
      </c>
      <c r="F37" s="58">
        <f>'Bowel Cancer Epi'!BG84</f>
        <v>0</v>
      </c>
      <c r="G37" s="58">
        <f t="shared" si="21"/>
        <v>1.4E-3</v>
      </c>
      <c r="H37" s="58">
        <f t="shared" si="22"/>
        <v>1.1992802879136066E-3</v>
      </c>
      <c r="I37" s="58">
        <f t="shared" si="14"/>
        <v>9833.4033303602155</v>
      </c>
      <c r="J37" s="58">
        <f t="shared" si="15"/>
        <v>11.793006777205017</v>
      </c>
      <c r="K37" s="58">
        <f t="shared" si="2"/>
        <v>9827.5068269716139</v>
      </c>
      <c r="L37" s="58">
        <f t="shared" si="3"/>
        <v>397071.30075253343</v>
      </c>
      <c r="M37" s="58">
        <f t="shared" si="4"/>
        <v>40.379844842384593</v>
      </c>
      <c r="O37" s="58">
        <f>'MI Epi'!BH59</f>
        <v>0</v>
      </c>
      <c r="P37" s="58">
        <f t="shared" si="5"/>
        <v>0</v>
      </c>
      <c r="Q37" s="58">
        <f t="shared" si="6"/>
        <v>0</v>
      </c>
      <c r="R37" s="58">
        <f t="shared" si="7"/>
        <v>0</v>
      </c>
      <c r="S37" s="58">
        <f t="shared" si="16"/>
        <v>0</v>
      </c>
      <c r="U37" s="58">
        <f>'Stroke Epi'!AW67</f>
        <v>2.0000000000000001E-4</v>
      </c>
      <c r="V37" s="58">
        <f t="shared" si="8"/>
        <v>2.0000000000000001E-4</v>
      </c>
      <c r="W37" s="58">
        <f t="shared" si="9"/>
        <v>1.9998000133325533E-4</v>
      </c>
      <c r="X37" s="58">
        <f t="shared" si="10"/>
        <v>1.9998000133325533E-4</v>
      </c>
      <c r="Y37" s="58">
        <f t="shared" si="17"/>
        <v>4.9987502083066596E-4</v>
      </c>
      <c r="AA37" s="58">
        <f>'Bowel Cancer Epi'!AT84</f>
        <v>0</v>
      </c>
      <c r="AB37" s="58">
        <f t="shared" si="11"/>
        <v>0</v>
      </c>
      <c r="AC37" s="58">
        <f t="shared" si="19"/>
        <v>0</v>
      </c>
      <c r="AD37" s="58">
        <f t="shared" si="20"/>
        <v>0</v>
      </c>
      <c r="AE37" s="58">
        <f t="shared" si="18"/>
        <v>0</v>
      </c>
    </row>
    <row r="38" spans="1:31">
      <c r="A38" s="58">
        <v>40</v>
      </c>
      <c r="B38" s="58">
        <f>'ACM Rates'!M51</f>
        <v>1.6999999999999999E-3</v>
      </c>
      <c r="C38" s="58">
        <f>'MI Epi'!BU60</f>
        <v>0</v>
      </c>
      <c r="D38" s="58">
        <f>'Stroke Epi'!BJ68</f>
        <v>2.0000000000000001E-4</v>
      </c>
      <c r="F38" s="58">
        <f>'Bowel Cancer Epi'!BG85</f>
        <v>0</v>
      </c>
      <c r="G38" s="58">
        <f t="shared" si="21"/>
        <v>1.9E-3</v>
      </c>
      <c r="H38" s="58">
        <f t="shared" si="22"/>
        <v>1.6985558184854366E-3</v>
      </c>
      <c r="I38" s="58">
        <f t="shared" si="14"/>
        <v>9821.6103235830105</v>
      </c>
      <c r="J38" s="58">
        <f t="shared" si="15"/>
        <v>16.682553362018552</v>
      </c>
      <c r="K38" s="58">
        <f t="shared" si="2"/>
        <v>9813.2690469020017</v>
      </c>
      <c r="L38" s="58">
        <f t="shared" si="3"/>
        <v>387258.03170563141</v>
      </c>
      <c r="M38" s="58">
        <f t="shared" si="4"/>
        <v>39.429179019225863</v>
      </c>
      <c r="O38" s="58">
        <f>'MI Epi'!BH60</f>
        <v>1E-4</v>
      </c>
      <c r="P38" s="58">
        <f t="shared" si="5"/>
        <v>0</v>
      </c>
      <c r="Q38" s="58">
        <f t="shared" si="6"/>
        <v>9.999500016666385E-5</v>
      </c>
      <c r="R38" s="58">
        <f t="shared" si="7"/>
        <v>0</v>
      </c>
      <c r="S38" s="58">
        <f t="shared" si="16"/>
        <v>0</v>
      </c>
      <c r="U38" s="58">
        <f>'Stroke Epi'!AW68</f>
        <v>2.9999999999999997E-4</v>
      </c>
      <c r="V38" s="58">
        <f t="shared" si="8"/>
        <v>2.0000000000000001E-4</v>
      </c>
      <c r="W38" s="58">
        <f t="shared" si="9"/>
        <v>2.999550044996413E-4</v>
      </c>
      <c r="X38" s="58">
        <f t="shared" si="10"/>
        <v>1.9998000133325533E-4</v>
      </c>
      <c r="Y38" s="58">
        <f t="shared" si="17"/>
        <v>4.9987502083066596E-4</v>
      </c>
      <c r="AA38" s="58">
        <f>'Bowel Cancer Epi'!AT85</f>
        <v>1E-4</v>
      </c>
      <c r="AB38" s="58">
        <f t="shared" si="11"/>
        <v>0</v>
      </c>
      <c r="AC38" s="58">
        <f t="shared" si="19"/>
        <v>9.999500016666385E-5</v>
      </c>
      <c r="AD38" s="58">
        <f t="shared" si="20"/>
        <v>0</v>
      </c>
      <c r="AE38" s="58">
        <f t="shared" si="18"/>
        <v>0</v>
      </c>
    </row>
    <row r="39" spans="1:31">
      <c r="A39" s="58">
        <v>41</v>
      </c>
      <c r="B39" s="58">
        <f>'ACM Rates'!M52</f>
        <v>1.6999999999999999E-3</v>
      </c>
      <c r="C39" s="58">
        <f>'MI Epi'!BU61</f>
        <v>0</v>
      </c>
      <c r="D39" s="58">
        <f>'Stroke Epi'!BJ69</f>
        <v>2.0000000000000001E-4</v>
      </c>
      <c r="F39" s="58">
        <f>'Bowel Cancer Epi'!BG86</f>
        <v>0</v>
      </c>
      <c r="G39" s="58">
        <f t="shared" si="21"/>
        <v>1.9E-3</v>
      </c>
      <c r="H39" s="58">
        <f t="shared" si="22"/>
        <v>1.6985558184854366E-3</v>
      </c>
      <c r="I39" s="58">
        <f t="shared" si="14"/>
        <v>9804.9277702209911</v>
      </c>
      <c r="J39" s="58">
        <f t="shared" si="15"/>
        <v>16.654217113938302</v>
      </c>
      <c r="K39" s="58">
        <f t="shared" si="2"/>
        <v>9796.6006616640225</v>
      </c>
      <c r="L39" s="58">
        <f t="shared" si="3"/>
        <v>377461.43104396743</v>
      </c>
      <c r="M39" s="58">
        <f t="shared" si="4"/>
        <v>38.497114908931138</v>
      </c>
      <c r="O39" s="58">
        <f>'MI Epi'!BH61</f>
        <v>1E-4</v>
      </c>
      <c r="P39" s="58">
        <f t="shared" si="5"/>
        <v>0</v>
      </c>
      <c r="Q39" s="58">
        <f t="shared" si="6"/>
        <v>9.999500016666385E-5</v>
      </c>
      <c r="R39" s="58">
        <f t="shared" si="7"/>
        <v>0</v>
      </c>
      <c r="S39" s="58">
        <f t="shared" si="16"/>
        <v>9.999500016666385E-5</v>
      </c>
      <c r="U39" s="58">
        <f>'Stroke Epi'!AW69</f>
        <v>2.9999999999999997E-4</v>
      </c>
      <c r="V39" s="58">
        <f t="shared" si="8"/>
        <v>2.0000000000000001E-4</v>
      </c>
      <c r="W39" s="58">
        <f t="shared" si="9"/>
        <v>2.999550044996413E-4</v>
      </c>
      <c r="X39" s="58">
        <f t="shared" si="10"/>
        <v>1.9998000133325533E-4</v>
      </c>
      <c r="Y39" s="58">
        <f t="shared" si="17"/>
        <v>5.9982003599452739E-4</v>
      </c>
      <c r="AA39" s="58">
        <f>'Bowel Cancer Epi'!AT86</f>
        <v>1E-4</v>
      </c>
      <c r="AB39" s="58">
        <f t="shared" si="11"/>
        <v>0</v>
      </c>
      <c r="AC39" s="58">
        <f t="shared" si="19"/>
        <v>9.999500016666385E-5</v>
      </c>
      <c r="AD39" s="58">
        <f t="shared" si="20"/>
        <v>0</v>
      </c>
      <c r="AE39" s="58">
        <f t="shared" si="18"/>
        <v>9.999500016666385E-5</v>
      </c>
    </row>
    <row r="40" spans="1:31">
      <c r="A40" s="58">
        <v>42</v>
      </c>
      <c r="B40" s="58">
        <f>'ACM Rates'!M53</f>
        <v>1.6999999999999999E-3</v>
      </c>
      <c r="C40" s="58">
        <f>'MI Epi'!BU62</f>
        <v>0</v>
      </c>
      <c r="D40" s="58">
        <f>'Stroke Epi'!BJ70</f>
        <v>2.0000000000000001E-4</v>
      </c>
      <c r="F40" s="58">
        <f>'Bowel Cancer Epi'!BG87</f>
        <v>0</v>
      </c>
      <c r="G40" s="58">
        <f t="shared" si="21"/>
        <v>1.9E-3</v>
      </c>
      <c r="H40" s="58">
        <f t="shared" si="22"/>
        <v>1.6985558184854366E-3</v>
      </c>
      <c r="I40" s="58">
        <f t="shared" si="14"/>
        <v>9788.2735531070521</v>
      </c>
      <c r="J40" s="58">
        <f t="shared" si="15"/>
        <v>16.6259289965571</v>
      </c>
      <c r="K40" s="58">
        <f t="shared" si="2"/>
        <v>9779.9605886087738</v>
      </c>
      <c r="L40" s="58">
        <f t="shared" si="3"/>
        <v>367681.47045535862</v>
      </c>
      <c r="M40" s="58">
        <f t="shared" si="4"/>
        <v>37.563464942052725</v>
      </c>
      <c r="O40" s="58">
        <f>'MI Epi'!BH62</f>
        <v>1E-4</v>
      </c>
      <c r="P40" s="58">
        <f t="shared" si="5"/>
        <v>0</v>
      </c>
      <c r="Q40" s="58">
        <f t="shared" si="6"/>
        <v>9.999500016666385E-5</v>
      </c>
      <c r="R40" s="58">
        <f t="shared" si="7"/>
        <v>0</v>
      </c>
      <c r="S40" s="58">
        <f t="shared" si="16"/>
        <v>1.9998000133326937E-4</v>
      </c>
      <c r="U40" s="58">
        <f>'Stroke Epi'!AW70</f>
        <v>2.9999999999999997E-4</v>
      </c>
      <c r="V40" s="58">
        <f t="shared" si="8"/>
        <v>2.0000000000000001E-4</v>
      </c>
      <c r="W40" s="58">
        <f t="shared" si="9"/>
        <v>2.999550044996413E-4</v>
      </c>
      <c r="X40" s="58">
        <f t="shared" si="10"/>
        <v>1.9998000133325533E-4</v>
      </c>
      <c r="Y40" s="58">
        <f t="shared" si="17"/>
        <v>6.9975505715658072E-4</v>
      </c>
      <c r="AA40" s="58">
        <f>'Bowel Cancer Epi'!AT87</f>
        <v>1E-4</v>
      </c>
      <c r="AB40" s="58">
        <f t="shared" si="11"/>
        <v>0</v>
      </c>
      <c r="AC40" s="58">
        <f t="shared" si="19"/>
        <v>9.999500016666385E-5</v>
      </c>
      <c r="AD40" s="58">
        <f t="shared" si="20"/>
        <v>0</v>
      </c>
      <c r="AE40" s="58">
        <f t="shared" si="18"/>
        <v>1.9998000133326937E-4</v>
      </c>
    </row>
    <row r="41" spans="1:31">
      <c r="A41" s="58">
        <v>43</v>
      </c>
      <c r="B41" s="58">
        <f>'ACM Rates'!M54</f>
        <v>1.6999999999999999E-3</v>
      </c>
      <c r="C41" s="58">
        <f>'MI Epi'!BU63</f>
        <v>0</v>
      </c>
      <c r="D41" s="58">
        <f>'Stroke Epi'!BJ71</f>
        <v>2.0000000000000001E-4</v>
      </c>
      <c r="F41" s="58">
        <f>'Bowel Cancer Epi'!BG88</f>
        <v>0</v>
      </c>
      <c r="G41" s="58">
        <f t="shared" si="21"/>
        <v>1.9E-3</v>
      </c>
      <c r="H41" s="58">
        <f t="shared" si="22"/>
        <v>1.6985558184854366E-3</v>
      </c>
      <c r="I41" s="58">
        <f t="shared" si="14"/>
        <v>9771.6476241104956</v>
      </c>
      <c r="J41" s="58">
        <f t="shared" si="15"/>
        <v>16.597688928122274</v>
      </c>
      <c r="K41" s="58">
        <f t="shared" si="2"/>
        <v>9763.3487796464342</v>
      </c>
      <c r="L41" s="58">
        <f t="shared" si="3"/>
        <v>357918.12167571229</v>
      </c>
      <c r="M41" s="58">
        <f t="shared" si="4"/>
        <v>36.628226420341598</v>
      </c>
      <c r="O41" s="58">
        <f>'MI Epi'!BH63</f>
        <v>1E-4</v>
      </c>
      <c r="P41" s="58">
        <f t="shared" si="5"/>
        <v>0</v>
      </c>
      <c r="Q41" s="58">
        <f t="shared" si="6"/>
        <v>9.999500016666385E-5</v>
      </c>
      <c r="R41" s="58">
        <f t="shared" si="7"/>
        <v>0</v>
      </c>
      <c r="S41" s="58">
        <f t="shared" si="16"/>
        <v>2.9995500449966656E-4</v>
      </c>
      <c r="U41" s="58">
        <f>'Stroke Epi'!AW71</f>
        <v>2.9999999999999997E-4</v>
      </c>
      <c r="V41" s="58">
        <f t="shared" si="8"/>
        <v>2.0000000000000001E-4</v>
      </c>
      <c r="W41" s="58">
        <f t="shared" si="9"/>
        <v>2.999550044996413E-4</v>
      </c>
      <c r="X41" s="58">
        <f t="shared" si="10"/>
        <v>1.9998000133325533E-4</v>
      </c>
      <c r="Y41" s="58">
        <f t="shared" si="17"/>
        <v>7.9968008531617631E-4</v>
      </c>
      <c r="AA41" s="58">
        <f>'Bowel Cancer Epi'!AT88</f>
        <v>1E-4</v>
      </c>
      <c r="AB41" s="58">
        <f t="shared" si="11"/>
        <v>0</v>
      </c>
      <c r="AC41" s="58">
        <f t="shared" si="19"/>
        <v>9.999500016666385E-5</v>
      </c>
      <c r="AD41" s="58">
        <f t="shared" si="20"/>
        <v>0</v>
      </c>
      <c r="AE41" s="58">
        <f t="shared" si="18"/>
        <v>2.9995500449966656E-4</v>
      </c>
    </row>
    <row r="42" spans="1:31">
      <c r="A42" s="58">
        <v>44</v>
      </c>
      <c r="B42" s="58">
        <f>'ACM Rates'!M55</f>
        <v>1.6999999999999999E-3</v>
      </c>
      <c r="C42" s="58">
        <f>'MI Epi'!BU64</f>
        <v>0</v>
      </c>
      <c r="D42" s="58">
        <f>'Stroke Epi'!BJ72</f>
        <v>2.0000000000000001E-4</v>
      </c>
      <c r="F42" s="58">
        <f>'Bowel Cancer Epi'!BG89</f>
        <v>0</v>
      </c>
      <c r="G42" s="58">
        <f t="shared" si="21"/>
        <v>1.9E-3</v>
      </c>
      <c r="H42" s="58">
        <f t="shared" si="22"/>
        <v>1.6985558184854366E-3</v>
      </c>
      <c r="I42" s="58">
        <f t="shared" si="14"/>
        <v>9755.0499351823728</v>
      </c>
      <c r="J42" s="58">
        <f t="shared" si="15"/>
        <v>16.56949682702</v>
      </c>
      <c r="K42" s="58">
        <f t="shared" si="2"/>
        <v>9746.7651867688619</v>
      </c>
      <c r="L42" s="58">
        <f t="shared" si="3"/>
        <v>348171.35648894339</v>
      </c>
      <c r="M42" s="58">
        <f t="shared" si="4"/>
        <v>35.691396640957763</v>
      </c>
      <c r="O42" s="58">
        <f>'MI Epi'!BH64</f>
        <v>1E-4</v>
      </c>
      <c r="P42" s="58">
        <f t="shared" si="5"/>
        <v>0</v>
      </c>
      <c r="Q42" s="58">
        <f t="shared" si="6"/>
        <v>9.999500016666385E-5</v>
      </c>
      <c r="R42" s="58">
        <f t="shared" si="7"/>
        <v>0</v>
      </c>
      <c r="S42" s="58">
        <f t="shared" si="16"/>
        <v>3.9992001066560545E-4</v>
      </c>
      <c r="U42" s="58">
        <f>'Stroke Epi'!AW72</f>
        <v>2.9999999999999997E-4</v>
      </c>
      <c r="V42" s="58">
        <f t="shared" si="8"/>
        <v>2.0000000000000001E-4</v>
      </c>
      <c r="W42" s="58">
        <f t="shared" si="9"/>
        <v>2.999550044996413E-4</v>
      </c>
      <c r="X42" s="58">
        <f t="shared" si="10"/>
        <v>1.9998000133325533E-4</v>
      </c>
      <c r="Y42" s="58">
        <f t="shared" si="17"/>
        <v>8.9959512147256453E-4</v>
      </c>
      <c r="AA42" s="58">
        <f>'Bowel Cancer Epi'!AT89</f>
        <v>1E-4</v>
      </c>
      <c r="AB42" s="58">
        <f t="shared" si="11"/>
        <v>0</v>
      </c>
      <c r="AC42" s="58">
        <f t="shared" si="19"/>
        <v>9.999500016666385E-5</v>
      </c>
      <c r="AD42" s="58">
        <f t="shared" si="20"/>
        <v>0</v>
      </c>
      <c r="AE42" s="58">
        <f t="shared" si="18"/>
        <v>3.9992001066560545E-4</v>
      </c>
    </row>
    <row r="43" spans="1:31">
      <c r="A43" s="58">
        <v>45</v>
      </c>
      <c r="B43" s="58">
        <f>'ACM Rates'!M56</f>
        <v>2.5000000000000001E-3</v>
      </c>
      <c r="C43" s="58">
        <f>'MI Epi'!BU65</f>
        <v>0</v>
      </c>
      <c r="D43" s="58">
        <f>'Stroke Epi'!BJ73</f>
        <v>2.0000000000000001E-4</v>
      </c>
      <c r="F43" s="58">
        <f>'Bowel Cancer Epi'!BG90</f>
        <v>1E-4</v>
      </c>
      <c r="G43" s="58">
        <f t="shared" si="21"/>
        <v>2.8E-3</v>
      </c>
      <c r="H43" s="58">
        <f t="shared" si="22"/>
        <v>2.4968776025399153E-3</v>
      </c>
      <c r="I43" s="58">
        <f t="shared" si="14"/>
        <v>9738.4804383553528</v>
      </c>
      <c r="J43" s="58">
        <f t="shared" si="15"/>
        <v>24.315793689302577</v>
      </c>
      <c r="K43" s="58">
        <f t="shared" si="2"/>
        <v>9726.3225415107008</v>
      </c>
      <c r="L43" s="58">
        <f t="shared" si="3"/>
        <v>338445.0339474327</v>
      </c>
      <c r="M43" s="58">
        <f t="shared" si="4"/>
        <v>34.753372057354539</v>
      </c>
      <c r="O43" s="58">
        <f>'MI Epi'!BH65</f>
        <v>5.9999999999999995E-4</v>
      </c>
      <c r="P43" s="58">
        <f t="shared" si="5"/>
        <v>0</v>
      </c>
      <c r="Q43" s="58">
        <f t="shared" si="6"/>
        <v>5.9982003599456934E-4</v>
      </c>
      <c r="R43" s="58">
        <f t="shared" si="7"/>
        <v>0</v>
      </c>
      <c r="S43" s="58">
        <f t="shared" si="16"/>
        <v>4.9987502083073611E-4</v>
      </c>
      <c r="U43" s="58">
        <f>'Stroke Epi'!AW73</f>
        <v>4.0000000000000002E-4</v>
      </c>
      <c r="V43" s="58">
        <f t="shared" si="8"/>
        <v>2.0000000000000001E-4</v>
      </c>
      <c r="W43" s="58">
        <f t="shared" si="9"/>
        <v>3.9992001066557759E-4</v>
      </c>
      <c r="X43" s="58">
        <f t="shared" si="10"/>
        <v>1.9998000133325533E-4</v>
      </c>
      <c r="Y43" s="58">
        <f t="shared" si="17"/>
        <v>9.9950016662489569E-4</v>
      </c>
      <c r="AA43" s="58">
        <f>'Bowel Cancer Epi'!AT90</f>
        <v>1E-4</v>
      </c>
      <c r="AB43" s="58">
        <f t="shared" si="11"/>
        <v>1E-4</v>
      </c>
      <c r="AC43" s="58">
        <f t="shared" si="19"/>
        <v>9.999500016666385E-5</v>
      </c>
      <c r="AD43" s="58">
        <f t="shared" si="20"/>
        <v>9.999500016666385E-5</v>
      </c>
      <c r="AE43" s="58">
        <f t="shared" si="18"/>
        <v>4.9987502083073611E-4</v>
      </c>
    </row>
    <row r="44" spans="1:31">
      <c r="A44" s="58">
        <v>46</v>
      </c>
      <c r="B44" s="58">
        <f>'ACM Rates'!M57</f>
        <v>2.5000000000000001E-3</v>
      </c>
      <c r="C44" s="58">
        <f>'MI Epi'!BU66</f>
        <v>0</v>
      </c>
      <c r="D44" s="58">
        <f>'Stroke Epi'!BJ74</f>
        <v>2.0000000000000001E-4</v>
      </c>
      <c r="F44" s="58">
        <f>'Bowel Cancer Epi'!BG91</f>
        <v>1E-4</v>
      </c>
      <c r="G44" s="58">
        <f t="shared" si="21"/>
        <v>2.8E-3</v>
      </c>
      <c r="H44" s="58">
        <f t="shared" si="22"/>
        <v>2.4968776025399153E-3</v>
      </c>
      <c r="I44" s="58">
        <f t="shared" si="14"/>
        <v>9714.1646446660507</v>
      </c>
      <c r="J44" s="58">
        <f t="shared" si="15"/>
        <v>24.255080128651777</v>
      </c>
      <c r="K44" s="58">
        <f t="shared" si="2"/>
        <v>9702.0371046017244</v>
      </c>
      <c r="L44" s="58">
        <f t="shared" si="3"/>
        <v>328742.99684283102</v>
      </c>
      <c r="M44" s="58">
        <f t="shared" si="4"/>
        <v>33.841612621147043</v>
      </c>
      <c r="O44" s="58">
        <f>'MI Epi'!BH66</f>
        <v>5.9999999999999995E-4</v>
      </c>
      <c r="P44" s="58">
        <f t="shared" si="5"/>
        <v>0</v>
      </c>
      <c r="Q44" s="58">
        <f t="shared" si="6"/>
        <v>5.9982003599456934E-4</v>
      </c>
      <c r="R44" s="58">
        <f t="shared" si="7"/>
        <v>0</v>
      </c>
      <c r="S44" s="58">
        <f t="shared" si="16"/>
        <v>1.0993952217723179E-3</v>
      </c>
      <c r="U44" s="58">
        <f>'Stroke Epi'!AW74</f>
        <v>4.0000000000000002E-4</v>
      </c>
      <c r="V44" s="58">
        <f t="shared" si="8"/>
        <v>2.0000000000000001E-4</v>
      </c>
      <c r="W44" s="58">
        <f t="shared" si="9"/>
        <v>3.9992001066557759E-4</v>
      </c>
      <c r="X44" s="58">
        <f t="shared" si="10"/>
        <v>1.9998000133325533E-4</v>
      </c>
      <c r="Y44" s="58">
        <f t="shared" si="17"/>
        <v>1.1992802879134969E-3</v>
      </c>
      <c r="AA44" s="58">
        <f>'Bowel Cancer Epi'!AT91</f>
        <v>1E-4</v>
      </c>
      <c r="AB44" s="58">
        <f t="shared" si="11"/>
        <v>1E-4</v>
      </c>
      <c r="AC44" s="58">
        <f t="shared" si="19"/>
        <v>9.999500016666385E-5</v>
      </c>
      <c r="AD44" s="58">
        <f t="shared" si="20"/>
        <v>9.999500016666385E-5</v>
      </c>
      <c r="AE44" s="58">
        <f t="shared" si="18"/>
        <v>4.9987502083073611E-4</v>
      </c>
    </row>
    <row r="45" spans="1:31">
      <c r="A45" s="58">
        <v>47</v>
      </c>
      <c r="B45" s="58">
        <f>'ACM Rates'!M58</f>
        <v>2.5000000000000001E-3</v>
      </c>
      <c r="C45" s="58">
        <f>'MI Epi'!BU67</f>
        <v>0</v>
      </c>
      <c r="D45" s="58">
        <f>'Stroke Epi'!BJ75</f>
        <v>2.0000000000000001E-4</v>
      </c>
      <c r="F45" s="58">
        <f>'Bowel Cancer Epi'!BG92</f>
        <v>1E-4</v>
      </c>
      <c r="G45" s="58">
        <f t="shared" si="21"/>
        <v>2.8E-3</v>
      </c>
      <c r="H45" s="58">
        <f t="shared" si="22"/>
        <v>2.4968776025399153E-3</v>
      </c>
      <c r="I45" s="58">
        <f t="shared" si="14"/>
        <v>9689.9095645373982</v>
      </c>
      <c r="J45" s="58">
        <f t="shared" si="15"/>
        <v>24.194518162330734</v>
      </c>
      <c r="K45" s="58">
        <f t="shared" si="2"/>
        <v>9677.8123054562329</v>
      </c>
      <c r="L45" s="58">
        <f t="shared" si="3"/>
        <v>319065.18453737476</v>
      </c>
      <c r="M45" s="58">
        <f t="shared" si="4"/>
        <v>32.927570934724933</v>
      </c>
      <c r="O45" s="58">
        <f>'MI Epi'!BH67</f>
        <v>5.9999999999999995E-4</v>
      </c>
      <c r="P45" s="58">
        <f t="shared" si="5"/>
        <v>0</v>
      </c>
      <c r="Q45" s="58">
        <f t="shared" si="6"/>
        <v>5.9982003599456934E-4</v>
      </c>
      <c r="R45" s="58">
        <f t="shared" si="7"/>
        <v>0</v>
      </c>
      <c r="S45" s="58">
        <f t="shared" si="16"/>
        <v>1.6985558184853915E-3</v>
      </c>
      <c r="U45" s="58">
        <f>'Stroke Epi'!AW75</f>
        <v>4.0000000000000002E-4</v>
      </c>
      <c r="V45" s="58">
        <f t="shared" si="8"/>
        <v>2.0000000000000001E-4</v>
      </c>
      <c r="W45" s="58">
        <f t="shared" si="9"/>
        <v>3.9992001066557759E-4</v>
      </c>
      <c r="X45" s="58">
        <f t="shared" si="10"/>
        <v>1.9998000133325533E-4</v>
      </c>
      <c r="Y45" s="58">
        <f t="shared" si="17"/>
        <v>1.3990204571731764E-3</v>
      </c>
      <c r="AA45" s="58">
        <f>'Bowel Cancer Epi'!AT92</f>
        <v>1E-4</v>
      </c>
      <c r="AB45" s="58">
        <f t="shared" si="11"/>
        <v>1E-4</v>
      </c>
      <c r="AC45" s="58">
        <f t="shared" si="19"/>
        <v>9.999500016666385E-5</v>
      </c>
      <c r="AD45" s="58">
        <f t="shared" si="20"/>
        <v>9.999500016666385E-5</v>
      </c>
      <c r="AE45" s="58">
        <f t="shared" si="18"/>
        <v>4.9987502083073611E-4</v>
      </c>
    </row>
    <row r="46" spans="1:31">
      <c r="A46" s="58">
        <v>48</v>
      </c>
      <c r="B46" s="58">
        <f>'ACM Rates'!M59</f>
        <v>2.5000000000000001E-3</v>
      </c>
      <c r="C46" s="58">
        <f>'MI Epi'!BU68</f>
        <v>0</v>
      </c>
      <c r="D46" s="58">
        <f>'Stroke Epi'!BJ76</f>
        <v>2.0000000000000001E-4</v>
      </c>
      <c r="F46" s="58">
        <f>'Bowel Cancer Epi'!BG93</f>
        <v>1E-4</v>
      </c>
      <c r="G46" s="58">
        <f t="shared" si="21"/>
        <v>2.8E-3</v>
      </c>
      <c r="H46" s="58">
        <f t="shared" si="22"/>
        <v>2.4968776025399153E-3</v>
      </c>
      <c r="I46" s="58">
        <f t="shared" si="14"/>
        <v>9665.7150463750677</v>
      </c>
      <c r="J46" s="58">
        <f t="shared" si="15"/>
        <v>24.134107411826964</v>
      </c>
      <c r="K46" s="58">
        <f t="shared" si="2"/>
        <v>9653.6479926691536</v>
      </c>
      <c r="L46" s="58">
        <f t="shared" si="3"/>
        <v>309411.53654470562</v>
      </c>
      <c r="M46" s="58">
        <f t="shared" si="4"/>
        <v>32.011241285324694</v>
      </c>
      <c r="O46" s="58">
        <f>'MI Epi'!BH68</f>
        <v>5.9999999999999995E-4</v>
      </c>
      <c r="P46" s="58">
        <f t="shared" si="5"/>
        <v>0</v>
      </c>
      <c r="Q46" s="58">
        <f t="shared" si="6"/>
        <v>5.9982003599456934E-4</v>
      </c>
      <c r="R46" s="58">
        <f t="shared" si="7"/>
        <v>0</v>
      </c>
      <c r="S46" s="58">
        <f t="shared" si="16"/>
        <v>2.2973570266677781E-3</v>
      </c>
      <c r="U46" s="58">
        <f>'Stroke Epi'!AW76</f>
        <v>4.0000000000000002E-4</v>
      </c>
      <c r="V46" s="58">
        <f t="shared" si="8"/>
        <v>2.0000000000000001E-4</v>
      </c>
      <c r="W46" s="58">
        <f t="shared" si="9"/>
        <v>3.9992001066557759E-4</v>
      </c>
      <c r="X46" s="58">
        <f t="shared" si="10"/>
        <v>1.9998000133325533E-4</v>
      </c>
      <c r="Y46" s="58">
        <f t="shared" si="17"/>
        <v>1.5987206823935411E-3</v>
      </c>
      <c r="AA46" s="58">
        <f>'Bowel Cancer Epi'!AT93</f>
        <v>1E-4</v>
      </c>
      <c r="AB46" s="58">
        <f t="shared" si="11"/>
        <v>1E-4</v>
      </c>
      <c r="AC46" s="58">
        <f t="shared" si="19"/>
        <v>9.999500016666385E-5</v>
      </c>
      <c r="AD46" s="58">
        <f t="shared" si="20"/>
        <v>9.999500016666385E-5</v>
      </c>
      <c r="AE46" s="58">
        <f t="shared" si="18"/>
        <v>4.9987502083073611E-4</v>
      </c>
    </row>
    <row r="47" spans="1:31">
      <c r="A47" s="58">
        <v>49</v>
      </c>
      <c r="B47" s="58">
        <f>'ACM Rates'!M60</f>
        <v>2.5000000000000001E-3</v>
      </c>
      <c r="C47" s="58">
        <f>'MI Epi'!BU69</f>
        <v>0</v>
      </c>
      <c r="D47" s="58">
        <f>'Stroke Epi'!BJ77</f>
        <v>2.0000000000000001E-4</v>
      </c>
      <c r="F47" s="58">
        <f>'Bowel Cancer Epi'!BG94</f>
        <v>1E-4</v>
      </c>
      <c r="G47" s="58">
        <f t="shared" si="21"/>
        <v>2.8E-3</v>
      </c>
      <c r="H47" s="58">
        <f t="shared" si="22"/>
        <v>2.4968776025399153E-3</v>
      </c>
      <c r="I47" s="58">
        <f t="shared" si="14"/>
        <v>9641.5809389632414</v>
      </c>
      <c r="J47" s="58">
        <f t="shared" si="15"/>
        <v>24.073847499573084</v>
      </c>
      <c r="K47" s="58">
        <f t="shared" si="2"/>
        <v>9629.5440152134543</v>
      </c>
      <c r="L47" s="58">
        <f t="shared" si="3"/>
        <v>299781.99252949213</v>
      </c>
      <c r="M47" s="58">
        <f t="shared" si="4"/>
        <v>31.092617945883021</v>
      </c>
      <c r="O47" s="58">
        <f>'MI Epi'!BH69</f>
        <v>5.9999999999999995E-4</v>
      </c>
      <c r="P47" s="58">
        <f t="shared" si="5"/>
        <v>0</v>
      </c>
      <c r="Q47" s="58">
        <f t="shared" si="6"/>
        <v>5.9982003599456934E-4</v>
      </c>
      <c r="R47" s="58">
        <f t="shared" si="7"/>
        <v>0</v>
      </c>
      <c r="S47" s="58">
        <f t="shared" si="16"/>
        <v>2.8957990618879194E-3</v>
      </c>
      <c r="U47" s="58">
        <f>'Stroke Epi'!AW77</f>
        <v>4.0000000000000002E-4</v>
      </c>
      <c r="V47" s="58">
        <f t="shared" si="8"/>
        <v>2.0000000000000001E-4</v>
      </c>
      <c r="W47" s="58">
        <f t="shared" si="9"/>
        <v>3.9992001066557759E-4</v>
      </c>
      <c r="X47" s="58">
        <f t="shared" si="10"/>
        <v>1.9998000133325533E-4</v>
      </c>
      <c r="Y47" s="58">
        <f t="shared" si="17"/>
        <v>1.7983809715625999E-3</v>
      </c>
      <c r="AA47" s="58">
        <f>'Bowel Cancer Epi'!AT94</f>
        <v>1E-4</v>
      </c>
      <c r="AB47" s="58">
        <f t="shared" si="11"/>
        <v>1E-4</v>
      </c>
      <c r="AC47" s="58">
        <f t="shared" si="19"/>
        <v>9.999500016666385E-5</v>
      </c>
      <c r="AD47" s="58">
        <f t="shared" si="20"/>
        <v>9.999500016666385E-5</v>
      </c>
      <c r="AE47" s="58">
        <f t="shared" si="18"/>
        <v>4.9987502083073611E-4</v>
      </c>
    </row>
    <row r="48" spans="1:31">
      <c r="A48" s="58">
        <v>50</v>
      </c>
      <c r="B48" s="58">
        <f>'ACM Rates'!M61</f>
        <v>3.7000000000000002E-3</v>
      </c>
      <c r="C48" s="58">
        <f>'MI Epi'!BU70</f>
        <v>0</v>
      </c>
      <c r="D48" s="58">
        <f>'Stroke Epi'!BJ78</f>
        <v>2.0000000000000001E-4</v>
      </c>
      <c r="F48" s="58">
        <f>'Bowel Cancer Epi'!BG95</f>
        <v>1E-4</v>
      </c>
      <c r="G48" s="58">
        <f t="shared" si="21"/>
        <v>4.0000000000000001E-3</v>
      </c>
      <c r="H48" s="58">
        <f t="shared" si="22"/>
        <v>3.6931634343634334E-3</v>
      </c>
      <c r="I48" s="58">
        <f t="shared" si="14"/>
        <v>9617.507091463669</v>
      </c>
      <c r="J48" s="58">
        <f t="shared" si="15"/>
        <v>35.519025519924639</v>
      </c>
      <c r="K48" s="58">
        <f t="shared" si="2"/>
        <v>9599.7475787037074</v>
      </c>
      <c r="L48" s="58">
        <f t="shared" si="3"/>
        <v>290182.24495078844</v>
      </c>
      <c r="M48" s="58">
        <f t="shared" si="4"/>
        <v>30.172293317916981</v>
      </c>
      <c r="O48" s="58">
        <f>'MI Epi'!BH70</f>
        <v>1.6999999999999999E-3</v>
      </c>
      <c r="P48" s="58">
        <f t="shared" si="5"/>
        <v>0</v>
      </c>
      <c r="Q48" s="58">
        <f t="shared" si="6"/>
        <v>1.6985558184854366E-3</v>
      </c>
      <c r="R48" s="58">
        <f t="shared" si="7"/>
        <v>0</v>
      </c>
      <c r="S48" s="58">
        <f t="shared" si="16"/>
        <v>3.4938821395849541E-3</v>
      </c>
      <c r="U48" s="58">
        <f>'Stroke Epi'!AW78</f>
        <v>8.0000000000000004E-4</v>
      </c>
      <c r="V48" s="58">
        <f t="shared" si="8"/>
        <v>2.0000000000000001E-4</v>
      </c>
      <c r="W48" s="58">
        <f t="shared" si="9"/>
        <v>7.9968008531627888E-4</v>
      </c>
      <c r="X48" s="58">
        <f t="shared" si="10"/>
        <v>1.9998000133325533E-4</v>
      </c>
      <c r="Y48" s="58">
        <f t="shared" si="17"/>
        <v>1.9980013326667645E-3</v>
      </c>
      <c r="AA48" s="58">
        <f>'Bowel Cancer Epi'!AT95</f>
        <v>2.9999999999999997E-4</v>
      </c>
      <c r="AB48" s="58">
        <f t="shared" si="11"/>
        <v>1E-4</v>
      </c>
      <c r="AC48" s="58">
        <f t="shared" si="19"/>
        <v>2.999550044996413E-4</v>
      </c>
      <c r="AD48" s="58">
        <f t="shared" si="20"/>
        <v>9.999500016666385E-5</v>
      </c>
      <c r="AE48" s="58">
        <f t="shared" si="18"/>
        <v>4.9987502083073611E-4</v>
      </c>
    </row>
    <row r="49" spans="1:31">
      <c r="A49" s="58">
        <v>51</v>
      </c>
      <c r="B49" s="58">
        <f>'ACM Rates'!M62</f>
        <v>3.7000000000000002E-3</v>
      </c>
      <c r="C49" s="58">
        <f>'MI Epi'!BU71</f>
        <v>0</v>
      </c>
      <c r="D49" s="58">
        <f>'Stroke Epi'!BJ79</f>
        <v>2.0000000000000001E-4</v>
      </c>
      <c r="F49" s="58">
        <f>'Bowel Cancer Epi'!BG96</f>
        <v>1E-4</v>
      </c>
      <c r="G49" s="58">
        <f t="shared" si="21"/>
        <v>4.0000000000000001E-3</v>
      </c>
      <c r="H49" s="58">
        <f t="shared" si="22"/>
        <v>3.6931634343634334E-3</v>
      </c>
      <c r="I49" s="58">
        <f t="shared" si="14"/>
        <v>9581.988065943744</v>
      </c>
      <c r="J49" s="58">
        <f t="shared" si="15"/>
        <v>35.38784795365023</v>
      </c>
      <c r="K49" s="58">
        <f t="shared" si="2"/>
        <v>9564.2941419669187</v>
      </c>
      <c r="L49" s="58">
        <f t="shared" si="3"/>
        <v>280617.95080882154</v>
      </c>
      <c r="M49" s="58">
        <f t="shared" si="4"/>
        <v>29.285984169213538</v>
      </c>
      <c r="O49" s="58">
        <f>'MI Epi'!BH71</f>
        <v>1.6999999999999999E-3</v>
      </c>
      <c r="P49" s="58">
        <f t="shared" si="5"/>
        <v>0</v>
      </c>
      <c r="Q49" s="58">
        <f t="shared" si="6"/>
        <v>1.6985558184854366E-3</v>
      </c>
      <c r="R49" s="58">
        <f t="shared" si="7"/>
        <v>0</v>
      </c>
      <c r="S49" s="58">
        <f t="shared" si="16"/>
        <v>5.1865034042330961E-3</v>
      </c>
      <c r="U49" s="58">
        <f>'Stroke Epi'!AW79</f>
        <v>8.0000000000000004E-4</v>
      </c>
      <c r="V49" s="58">
        <f t="shared" si="8"/>
        <v>2.0000000000000001E-4</v>
      </c>
      <c r="W49" s="58">
        <f t="shared" si="9"/>
        <v>7.9968008531627888E-4</v>
      </c>
      <c r="X49" s="58">
        <f t="shared" si="10"/>
        <v>1.9998000133325533E-4</v>
      </c>
      <c r="Y49" s="58">
        <f t="shared" si="17"/>
        <v>2.5966229274301082E-3</v>
      </c>
      <c r="AA49" s="58">
        <f>'Bowel Cancer Epi'!AT96</f>
        <v>2.9999999999999997E-4</v>
      </c>
      <c r="AB49" s="58">
        <f t="shared" si="11"/>
        <v>1E-4</v>
      </c>
      <c r="AC49" s="58">
        <f t="shared" si="19"/>
        <v>2.999550044996413E-4</v>
      </c>
      <c r="AD49" s="58">
        <f t="shared" si="20"/>
        <v>9.999500016666385E-5</v>
      </c>
      <c r="AE49" s="58">
        <f t="shared" si="18"/>
        <v>6.9975505715664794E-4</v>
      </c>
    </row>
    <row r="50" spans="1:31">
      <c r="A50" s="58">
        <v>52</v>
      </c>
      <c r="B50" s="58">
        <f>'ACM Rates'!M63</f>
        <v>3.7000000000000002E-3</v>
      </c>
      <c r="C50" s="58">
        <f>'MI Epi'!BU72</f>
        <v>0</v>
      </c>
      <c r="D50" s="58">
        <f>'Stroke Epi'!BJ80</f>
        <v>2.0000000000000001E-4</v>
      </c>
      <c r="F50" s="58">
        <f>'Bowel Cancer Epi'!BG97</f>
        <v>1E-4</v>
      </c>
      <c r="G50" s="58">
        <f t="shared" si="21"/>
        <v>4.0000000000000001E-3</v>
      </c>
      <c r="H50" s="58">
        <f t="shared" si="22"/>
        <v>3.6931634343634334E-3</v>
      </c>
      <c r="I50" s="58">
        <f t="shared" si="14"/>
        <v>9546.6002179900934</v>
      </c>
      <c r="J50" s="58">
        <f t="shared" si="15"/>
        <v>35.257154847566994</v>
      </c>
      <c r="K50" s="58">
        <f t="shared" si="2"/>
        <v>9528.9716405663094</v>
      </c>
      <c r="L50" s="58">
        <f t="shared" si="3"/>
        <v>271088.97916825517</v>
      </c>
      <c r="M50" s="58">
        <f t="shared" si="4"/>
        <v>28.396389602384467</v>
      </c>
      <c r="O50" s="58">
        <f>'MI Epi'!BH72</f>
        <v>1.6999999999999999E-3</v>
      </c>
      <c r="P50" s="58">
        <f t="shared" si="5"/>
        <v>0</v>
      </c>
      <c r="Q50" s="58">
        <f t="shared" si="6"/>
        <v>1.6985558184854366E-3</v>
      </c>
      <c r="R50" s="58">
        <f t="shared" si="7"/>
        <v>0</v>
      </c>
      <c r="S50" s="58">
        <f t="shared" si="16"/>
        <v>6.8762496571836782E-3</v>
      </c>
      <c r="U50" s="58">
        <f>'Stroke Epi'!AW80</f>
        <v>8.0000000000000004E-4</v>
      </c>
      <c r="V50" s="58">
        <f t="shared" si="8"/>
        <v>2.0000000000000001E-4</v>
      </c>
      <c r="W50" s="58">
        <f t="shared" si="9"/>
        <v>7.9968008531627888E-4</v>
      </c>
      <c r="X50" s="58">
        <f t="shared" si="10"/>
        <v>1.9998000133325533E-4</v>
      </c>
      <c r="Y50" s="58">
        <f t="shared" si="17"/>
        <v>3.1948854569669341E-3</v>
      </c>
      <c r="AA50" s="58">
        <f>'Bowel Cancer Epi'!AT97</f>
        <v>2.9999999999999997E-4</v>
      </c>
      <c r="AB50" s="58">
        <f t="shared" si="11"/>
        <v>1E-4</v>
      </c>
      <c r="AC50" s="58">
        <f t="shared" si="19"/>
        <v>2.999550044996413E-4</v>
      </c>
      <c r="AD50" s="58">
        <f t="shared" si="20"/>
        <v>9.999500016666385E-5</v>
      </c>
      <c r="AE50" s="58">
        <f t="shared" si="18"/>
        <v>8.9959512147262893E-4</v>
      </c>
    </row>
    <row r="51" spans="1:31">
      <c r="A51" s="58">
        <v>53</v>
      </c>
      <c r="B51" s="58">
        <f>'ACM Rates'!M64</f>
        <v>3.7000000000000002E-3</v>
      </c>
      <c r="C51" s="58">
        <f>'MI Epi'!BU73</f>
        <v>0</v>
      </c>
      <c r="D51" s="58">
        <f>'Stroke Epi'!BJ81</f>
        <v>2.0000000000000001E-4</v>
      </c>
      <c r="F51" s="58">
        <f>'Bowel Cancer Epi'!BG98</f>
        <v>1E-4</v>
      </c>
      <c r="G51" s="58">
        <f t="shared" si="21"/>
        <v>4.0000000000000001E-3</v>
      </c>
      <c r="H51" s="58">
        <f t="shared" si="22"/>
        <v>3.6931634343634334E-3</v>
      </c>
      <c r="I51" s="58">
        <f t="shared" si="14"/>
        <v>9511.3430631425272</v>
      </c>
      <c r="J51" s="58">
        <f t="shared" si="15"/>
        <v>35.126944412484278</v>
      </c>
      <c r="K51" s="58">
        <f t="shared" si="2"/>
        <v>9493.7795909362849</v>
      </c>
      <c r="L51" s="58">
        <f t="shared" si="3"/>
        <v>261595.19957731894</v>
      </c>
      <c r="M51" s="58">
        <f t="shared" si="4"/>
        <v>27.503497438866269</v>
      </c>
      <c r="O51" s="58">
        <f>'MI Epi'!BH73</f>
        <v>1.6999999999999999E-3</v>
      </c>
      <c r="P51" s="58">
        <f t="shared" si="5"/>
        <v>0</v>
      </c>
      <c r="Q51" s="58">
        <f t="shared" si="6"/>
        <v>1.6985558184854366E-3</v>
      </c>
      <c r="R51" s="58">
        <f t="shared" si="7"/>
        <v>0</v>
      </c>
      <c r="S51" s="58">
        <f t="shared" si="16"/>
        <v>8.563125781804546E-3</v>
      </c>
      <c r="U51" s="58">
        <f>'Stroke Epi'!AW81</f>
        <v>8.0000000000000004E-4</v>
      </c>
      <c r="V51" s="58">
        <f t="shared" si="8"/>
        <v>2.0000000000000001E-4</v>
      </c>
      <c r="W51" s="58">
        <f t="shared" si="9"/>
        <v>7.9968008531627888E-4</v>
      </c>
      <c r="X51" s="58">
        <f t="shared" si="10"/>
        <v>1.9998000133325533E-4</v>
      </c>
      <c r="Y51" s="58">
        <f t="shared" si="17"/>
        <v>3.7927891366517589E-3</v>
      </c>
      <c r="AA51" s="58">
        <f>'Bowel Cancer Epi'!AT98</f>
        <v>2.9999999999999997E-4</v>
      </c>
      <c r="AB51" s="58">
        <f t="shared" si="11"/>
        <v>1E-4</v>
      </c>
      <c r="AC51" s="58">
        <f t="shared" si="19"/>
        <v>2.999550044996413E-4</v>
      </c>
      <c r="AD51" s="58">
        <f t="shared" si="20"/>
        <v>9.999500016666385E-5</v>
      </c>
      <c r="AE51" s="58">
        <f t="shared" si="18"/>
        <v>1.0993952217722815E-3</v>
      </c>
    </row>
    <row r="52" spans="1:31">
      <c r="A52" s="58">
        <v>54</v>
      </c>
      <c r="B52" s="58">
        <f>'ACM Rates'!M65</f>
        <v>3.7000000000000002E-3</v>
      </c>
      <c r="C52" s="58">
        <f>'MI Epi'!BU74</f>
        <v>0</v>
      </c>
      <c r="D52" s="58">
        <f>'Stroke Epi'!BJ82</f>
        <v>2.0000000000000001E-4</v>
      </c>
      <c r="F52" s="58">
        <f>'Bowel Cancer Epi'!BG99</f>
        <v>1E-4</v>
      </c>
      <c r="G52" s="58">
        <f t="shared" si="21"/>
        <v>4.0000000000000001E-3</v>
      </c>
      <c r="H52" s="58">
        <f t="shared" si="22"/>
        <v>3.6931634343634334E-3</v>
      </c>
      <c r="I52" s="58">
        <f t="shared" si="14"/>
        <v>9476.2161187300426</v>
      </c>
      <c r="J52" s="58">
        <f t="shared" si="15"/>
        <v>34.997214865819167</v>
      </c>
      <c r="K52" s="58">
        <f t="shared" si="2"/>
        <v>9458.7175112971327</v>
      </c>
      <c r="L52" s="58">
        <f t="shared" si="3"/>
        <v>252136.48206602182</v>
      </c>
      <c r="M52" s="58">
        <f t="shared" si="4"/>
        <v>26.60729545495127</v>
      </c>
      <c r="O52" s="58">
        <f>'MI Epi'!BH74</f>
        <v>1.6999999999999999E-3</v>
      </c>
      <c r="P52" s="58">
        <f t="shared" si="5"/>
        <v>0</v>
      </c>
      <c r="Q52" s="58">
        <f t="shared" si="6"/>
        <v>1.6985558184854366E-3</v>
      </c>
      <c r="R52" s="58">
        <f t="shared" si="7"/>
        <v>0</v>
      </c>
      <c r="S52" s="58">
        <f t="shared" si="16"/>
        <v>1.0247136653168875E-2</v>
      </c>
      <c r="U52" s="58">
        <f>'Stroke Epi'!AW82</f>
        <v>8.0000000000000004E-4</v>
      </c>
      <c r="V52" s="58">
        <f t="shared" si="8"/>
        <v>2.0000000000000001E-4</v>
      </c>
      <c r="W52" s="58">
        <f t="shared" si="9"/>
        <v>7.9968008531627888E-4</v>
      </c>
      <c r="X52" s="58">
        <f t="shared" si="10"/>
        <v>1.9998000133325533E-4</v>
      </c>
      <c r="Y52" s="58">
        <f t="shared" si="17"/>
        <v>4.3903341817299142E-3</v>
      </c>
      <c r="AA52" s="58">
        <f>'Bowel Cancer Epi'!AT99</f>
        <v>2.9999999999999997E-4</v>
      </c>
      <c r="AB52" s="58">
        <f t="shared" si="11"/>
        <v>1E-4</v>
      </c>
      <c r="AC52" s="58">
        <f t="shared" si="19"/>
        <v>2.999550044996413E-4</v>
      </c>
      <c r="AD52" s="58">
        <f t="shared" si="20"/>
        <v>9.999500016666385E-5</v>
      </c>
      <c r="AE52" s="58">
        <f t="shared" si="18"/>
        <v>1.2991553660476099E-3</v>
      </c>
    </row>
    <row r="53" spans="1:31">
      <c r="A53" s="58">
        <v>55</v>
      </c>
      <c r="B53" s="58">
        <f>'ACM Rates'!M66</f>
        <v>5.9000000000000007E-3</v>
      </c>
      <c r="C53" s="58">
        <f>'MI Epi'!BU75</f>
        <v>0</v>
      </c>
      <c r="D53" s="58">
        <f>'Stroke Epi'!BJ83</f>
        <v>2.9999999999999997E-4</v>
      </c>
      <c r="F53" s="58">
        <f>'Bowel Cancer Epi'!BG100</f>
        <v>2.9999999999999997E-4</v>
      </c>
      <c r="G53" s="58">
        <f t="shared" si="21"/>
        <v>6.5000000000000006E-3</v>
      </c>
      <c r="H53" s="58">
        <f t="shared" si="22"/>
        <v>5.8826291794038532E-3</v>
      </c>
      <c r="I53" s="58">
        <f t="shared" si="14"/>
        <v>9441.2189038642227</v>
      </c>
      <c r="J53" s="58">
        <f t="shared" si="15"/>
        <v>55.539189813010942</v>
      </c>
      <c r="K53" s="58">
        <f t="shared" si="2"/>
        <v>9413.4493089577172</v>
      </c>
      <c r="L53" s="58">
        <f t="shared" si="3"/>
        <v>242723.03275706409</v>
      </c>
      <c r="M53" s="58">
        <f t="shared" si="4"/>
        <v>25.708866114492835</v>
      </c>
      <c r="O53" s="58">
        <f>'MI Epi'!BH75</f>
        <v>2.5999999999999999E-3</v>
      </c>
      <c r="P53" s="58">
        <f t="shared" si="5"/>
        <v>0</v>
      </c>
      <c r="Q53" s="58">
        <f t="shared" si="6"/>
        <v>2.5966229274302366E-3</v>
      </c>
      <c r="R53" s="58">
        <f t="shared" si="7"/>
        <v>0</v>
      </c>
      <c r="S53" s="58">
        <f t="shared" si="16"/>
        <v>1.1928287138069257E-2</v>
      </c>
      <c r="U53" s="58">
        <f>'Stroke Epi'!AW83</f>
        <v>1.4E-3</v>
      </c>
      <c r="V53" s="58">
        <f t="shared" si="8"/>
        <v>2.9999999999999997E-4</v>
      </c>
      <c r="W53" s="58">
        <f t="shared" si="9"/>
        <v>1.3990204571733278E-3</v>
      </c>
      <c r="X53" s="58">
        <f t="shared" si="10"/>
        <v>2.999550044996413E-4</v>
      </c>
      <c r="Y53" s="58">
        <f t="shared" si="17"/>
        <v>4.9875208073176221E-3</v>
      </c>
      <c r="AA53" s="58">
        <f>'Bowel Cancer Epi'!AT100</f>
        <v>5.0000000000000001E-4</v>
      </c>
      <c r="AB53" s="58">
        <f t="shared" si="11"/>
        <v>2.9999999999999997E-4</v>
      </c>
      <c r="AC53" s="58">
        <f t="shared" si="19"/>
        <v>4.99875020830709E-4</v>
      </c>
      <c r="AD53" s="58">
        <f t="shared" si="20"/>
        <v>2.999550044996413E-4</v>
      </c>
      <c r="AE53" s="58">
        <f t="shared" si="18"/>
        <v>1.4988755622890198E-3</v>
      </c>
    </row>
    <row r="54" spans="1:31">
      <c r="A54" s="58">
        <v>56</v>
      </c>
      <c r="B54" s="58">
        <f>'ACM Rates'!M67</f>
        <v>5.9000000000000007E-3</v>
      </c>
      <c r="C54" s="58">
        <f>'MI Epi'!BU76</f>
        <v>0</v>
      </c>
      <c r="D54" s="58">
        <f>'Stroke Epi'!BJ84</f>
        <v>2.9999999999999997E-4</v>
      </c>
      <c r="F54" s="58">
        <f>'Bowel Cancer Epi'!BG101</f>
        <v>2.9999999999999997E-4</v>
      </c>
      <c r="G54" s="58">
        <f t="shared" si="21"/>
        <v>6.5000000000000006E-3</v>
      </c>
      <c r="H54" s="58">
        <f t="shared" si="22"/>
        <v>5.8826291794038532E-3</v>
      </c>
      <c r="I54" s="58">
        <f t="shared" si="14"/>
        <v>9385.6797140512117</v>
      </c>
      <c r="J54" s="58">
        <f t="shared" si="15"/>
        <v>55.212473354416474</v>
      </c>
      <c r="K54" s="58">
        <f t="shared" si="2"/>
        <v>9358.0734773740041</v>
      </c>
      <c r="L54" s="58">
        <f t="shared" si="3"/>
        <v>233364.95927969008</v>
      </c>
      <c r="M54" s="58">
        <f t="shared" si="4"/>
        <v>24.863938083282516</v>
      </c>
      <c r="O54" s="58">
        <f>'MI Epi'!BH76</f>
        <v>2.5999999999999999E-3</v>
      </c>
      <c r="P54" s="58">
        <f t="shared" si="5"/>
        <v>0</v>
      </c>
      <c r="Q54" s="58">
        <f t="shared" si="6"/>
        <v>2.5966229274302366E-3</v>
      </c>
      <c r="R54" s="58">
        <f t="shared" si="7"/>
        <v>0</v>
      </c>
      <c r="S54" s="58">
        <f t="shared" si="16"/>
        <v>1.4493936801631812E-2</v>
      </c>
      <c r="U54" s="58">
        <f>'Stroke Epi'!AW84</f>
        <v>1.4E-3</v>
      </c>
      <c r="V54" s="58">
        <f t="shared" si="8"/>
        <v>2.9999999999999997E-4</v>
      </c>
      <c r="W54" s="58">
        <f t="shared" si="9"/>
        <v>1.3990204571733278E-3</v>
      </c>
      <c r="X54" s="58">
        <f t="shared" si="10"/>
        <v>2.999550044996413E-4</v>
      </c>
      <c r="Y54" s="58">
        <f t="shared" si="17"/>
        <v>6.0814327725459468E-3</v>
      </c>
      <c r="AA54" s="58">
        <f>'Bowel Cancer Epi'!AT101</f>
        <v>5.0000000000000001E-4</v>
      </c>
      <c r="AB54" s="58">
        <f t="shared" si="11"/>
        <v>2.9999999999999997E-4</v>
      </c>
      <c r="AC54" s="58">
        <f t="shared" si="19"/>
        <v>4.99875020830709E-4</v>
      </c>
      <c r="AD54" s="58">
        <f t="shared" si="20"/>
        <v>2.999550044996413E-4</v>
      </c>
      <c r="AE54" s="58">
        <f t="shared" si="18"/>
        <v>1.6985558184853422E-3</v>
      </c>
    </row>
    <row r="55" spans="1:31">
      <c r="A55" s="58">
        <v>57</v>
      </c>
      <c r="B55" s="58">
        <f>'ACM Rates'!M68</f>
        <v>5.9000000000000007E-3</v>
      </c>
      <c r="C55" s="58">
        <f>'MI Epi'!BU77</f>
        <v>0</v>
      </c>
      <c r="D55" s="58">
        <f>'Stroke Epi'!BJ85</f>
        <v>2.9999999999999997E-4</v>
      </c>
      <c r="F55" s="58">
        <f>'Bowel Cancer Epi'!BG102</f>
        <v>2.9999999999999997E-4</v>
      </c>
      <c r="G55" s="58">
        <f t="shared" si="21"/>
        <v>6.5000000000000006E-3</v>
      </c>
      <c r="H55" s="58">
        <f t="shared" si="22"/>
        <v>5.8826291794038532E-3</v>
      </c>
      <c r="I55" s="58">
        <f t="shared" si="14"/>
        <v>9330.4672406967948</v>
      </c>
      <c r="J55" s="58">
        <f t="shared" si="15"/>
        <v>54.887678847594721</v>
      </c>
      <c r="K55" s="58">
        <f t="shared" si="2"/>
        <v>9303.0234012729961</v>
      </c>
      <c r="L55" s="58">
        <f t="shared" si="3"/>
        <v>224061.93587841708</v>
      </c>
      <c r="M55" s="58">
        <f t="shared" si="4"/>
        <v>24.014010241751219</v>
      </c>
      <c r="O55" s="58">
        <f>'MI Epi'!BH77</f>
        <v>2.5999999999999999E-3</v>
      </c>
      <c r="P55" s="58">
        <f t="shared" si="5"/>
        <v>0</v>
      </c>
      <c r="Q55" s="58">
        <f t="shared" si="6"/>
        <v>2.5966229274302366E-3</v>
      </c>
      <c r="R55" s="58">
        <f t="shared" si="7"/>
        <v>0</v>
      </c>
      <c r="S55" s="58">
        <f t="shared" si="16"/>
        <v>1.7052924440454205E-2</v>
      </c>
      <c r="U55" s="58">
        <f>'Stroke Epi'!AW85</f>
        <v>1.4E-3</v>
      </c>
      <c r="V55" s="58">
        <f t="shared" si="8"/>
        <v>2.9999999999999997E-4</v>
      </c>
      <c r="W55" s="58">
        <f t="shared" si="9"/>
        <v>1.3990204571733278E-3</v>
      </c>
      <c r="X55" s="58">
        <f t="shared" si="10"/>
        <v>2.999550044996413E-4</v>
      </c>
      <c r="Y55" s="58">
        <f t="shared" si="17"/>
        <v>7.1741420961866607E-3</v>
      </c>
      <c r="AA55" s="58">
        <f>'Bowel Cancer Epi'!AT102</f>
        <v>5.0000000000000001E-4</v>
      </c>
      <c r="AB55" s="58">
        <f t="shared" si="11"/>
        <v>2.9999999999999997E-4</v>
      </c>
      <c r="AC55" s="58">
        <f t="shared" si="19"/>
        <v>4.99875020830709E-4</v>
      </c>
      <c r="AD55" s="58">
        <f t="shared" si="20"/>
        <v>2.999550044996413E-4</v>
      </c>
      <c r="AE55" s="58">
        <f t="shared" si="18"/>
        <v>1.8981961426237644E-3</v>
      </c>
    </row>
    <row r="56" spans="1:31">
      <c r="A56" s="58">
        <v>58</v>
      </c>
      <c r="B56" s="58">
        <f>'ACM Rates'!M69</f>
        <v>5.9000000000000007E-3</v>
      </c>
      <c r="C56" s="58">
        <f>'MI Epi'!BU78</f>
        <v>0</v>
      </c>
      <c r="D56" s="58">
        <f>'Stroke Epi'!BJ86</f>
        <v>2.9999999999999997E-4</v>
      </c>
      <c r="F56" s="58">
        <f>'Bowel Cancer Epi'!BG103</f>
        <v>2.9999999999999997E-4</v>
      </c>
      <c r="G56" s="58">
        <f t="shared" si="21"/>
        <v>6.5000000000000006E-3</v>
      </c>
      <c r="H56" s="58">
        <f t="shared" si="22"/>
        <v>5.8826291794038532E-3</v>
      </c>
      <c r="I56" s="58">
        <f t="shared" si="14"/>
        <v>9275.5795618491993</v>
      </c>
      <c r="J56" s="58">
        <f t="shared" si="15"/>
        <v>54.564794986416111</v>
      </c>
      <c r="K56" s="58">
        <f t="shared" si="2"/>
        <v>9248.2971643559904</v>
      </c>
      <c r="L56" s="58">
        <f t="shared" si="3"/>
        <v>214813.63871406109</v>
      </c>
      <c r="M56" s="58">
        <f t="shared" si="4"/>
        <v>23.159053003824958</v>
      </c>
      <c r="O56" s="58">
        <f>'MI Epi'!BH78</f>
        <v>2.5999999999999999E-3</v>
      </c>
      <c r="P56" s="58">
        <f t="shared" si="5"/>
        <v>0</v>
      </c>
      <c r="Q56" s="58">
        <f t="shared" si="6"/>
        <v>2.5966229274302366E-3</v>
      </c>
      <c r="R56" s="58">
        <f t="shared" si="7"/>
        <v>0</v>
      </c>
      <c r="S56" s="58">
        <f t="shared" si="16"/>
        <v>1.9605267353302622E-2</v>
      </c>
      <c r="U56" s="58">
        <f>'Stroke Epi'!AW86</f>
        <v>1.4E-3</v>
      </c>
      <c r="V56" s="58">
        <f t="shared" si="8"/>
        <v>2.9999999999999997E-4</v>
      </c>
      <c r="W56" s="58">
        <f t="shared" si="9"/>
        <v>1.3990204571733278E-3</v>
      </c>
      <c r="X56" s="58">
        <f t="shared" si="10"/>
        <v>2.999550044996413E-4</v>
      </c>
      <c r="Y56" s="58">
        <f t="shared" si="17"/>
        <v>8.2656501004181766E-3</v>
      </c>
      <c r="AA56" s="58">
        <f>'Bowel Cancer Epi'!AT103</f>
        <v>5.0000000000000001E-4</v>
      </c>
      <c r="AB56" s="58">
        <f t="shared" si="11"/>
        <v>2.9999999999999997E-4</v>
      </c>
      <c r="AC56" s="58">
        <f t="shared" si="19"/>
        <v>4.99875020830709E-4</v>
      </c>
      <c r="AD56" s="58">
        <f t="shared" si="20"/>
        <v>2.999550044996413E-4</v>
      </c>
      <c r="AE56" s="58">
        <f t="shared" si="18"/>
        <v>2.0977965426898994E-3</v>
      </c>
    </row>
    <row r="57" spans="1:31">
      <c r="A57" s="58">
        <v>59</v>
      </c>
      <c r="B57" s="58">
        <f>'ACM Rates'!M70</f>
        <v>5.9000000000000007E-3</v>
      </c>
      <c r="C57" s="58">
        <f>'MI Epi'!BU79</f>
        <v>0</v>
      </c>
      <c r="D57" s="58">
        <f>'Stroke Epi'!BJ87</f>
        <v>2.9999999999999997E-4</v>
      </c>
      <c r="F57" s="58">
        <f>'Bowel Cancer Epi'!BG104</f>
        <v>2.9999999999999997E-4</v>
      </c>
      <c r="G57" s="58">
        <f t="shared" si="21"/>
        <v>6.5000000000000006E-3</v>
      </c>
      <c r="H57" s="58">
        <f t="shared" si="22"/>
        <v>5.8826291794038532E-3</v>
      </c>
      <c r="I57" s="58">
        <f t="shared" si="14"/>
        <v>9221.0147668627833</v>
      </c>
      <c r="J57" s="58">
        <f t="shared" si="15"/>
        <v>54.243810531260827</v>
      </c>
      <c r="K57" s="58">
        <f t="shared" si="2"/>
        <v>9193.8928615971527</v>
      </c>
      <c r="L57" s="58">
        <f t="shared" si="3"/>
        <v>205619.74585246391</v>
      </c>
      <c r="M57" s="58">
        <f t="shared" si="4"/>
        <v>22.299036608355937</v>
      </c>
      <c r="O57" s="58">
        <f>'MI Epi'!BH79</f>
        <v>2.5999999999999999E-3</v>
      </c>
      <c r="P57" s="58">
        <f t="shared" si="5"/>
        <v>0</v>
      </c>
      <c r="Q57" s="58">
        <f t="shared" si="6"/>
        <v>2.5966229274302366E-3</v>
      </c>
      <c r="R57" s="58">
        <f t="shared" si="7"/>
        <v>0</v>
      </c>
      <c r="S57" s="58">
        <f t="shared" si="16"/>
        <v>2.2150982794024873E-2</v>
      </c>
      <c r="U57" s="58">
        <f>'Stroke Epi'!AW87</f>
        <v>1.4E-3</v>
      </c>
      <c r="V57" s="58">
        <f t="shared" si="8"/>
        <v>2.9999999999999997E-4</v>
      </c>
      <c r="W57" s="58">
        <f t="shared" si="9"/>
        <v>1.3990204571733278E-3</v>
      </c>
      <c r="X57" s="58">
        <f t="shared" si="10"/>
        <v>2.999550044996413E-4</v>
      </c>
      <c r="Y57" s="58">
        <f t="shared" si="17"/>
        <v>9.3559581059653139E-3</v>
      </c>
      <c r="AA57" s="58">
        <f>'Bowel Cancer Epi'!AT104</f>
        <v>5.0000000000000001E-4</v>
      </c>
      <c r="AB57" s="58">
        <f t="shared" si="11"/>
        <v>2.9999999999999997E-4</v>
      </c>
      <c r="AC57" s="58">
        <f t="shared" si="19"/>
        <v>4.99875020830709E-4</v>
      </c>
      <c r="AD57" s="58">
        <f t="shared" si="20"/>
        <v>2.999550044996413E-4</v>
      </c>
      <c r="AE57" s="58">
        <f t="shared" si="18"/>
        <v>2.2973570266677625E-3</v>
      </c>
    </row>
    <row r="58" spans="1:31">
      <c r="A58" s="58">
        <v>60</v>
      </c>
      <c r="B58" s="58">
        <f>'ACM Rates'!M71</f>
        <v>9.5999999999999992E-3</v>
      </c>
      <c r="C58" s="58">
        <f>'MI Epi'!BU80</f>
        <v>1E-4</v>
      </c>
      <c r="D58" s="58">
        <f>'Stroke Epi'!BJ88</f>
        <v>5.0000000000000001E-4</v>
      </c>
      <c r="F58" s="58">
        <f>'Bowel Cancer Epi'!BG105</f>
        <v>5.0000000000000001E-4</v>
      </c>
      <c r="G58" s="58">
        <f t="shared" si="21"/>
        <v>1.0699999999999999E-2</v>
      </c>
      <c r="H58" s="58">
        <f t="shared" si="22"/>
        <v>9.5540671027839474E-3</v>
      </c>
      <c r="I58" s="58">
        <f t="shared" si="14"/>
        <v>9166.770956331522</v>
      </c>
      <c r="J58" s="58">
        <f t="shared" si="15"/>
        <v>87.57994483264234</v>
      </c>
      <c r="K58" s="58">
        <f t="shared" si="2"/>
        <v>9122.9809839152003</v>
      </c>
      <c r="L58" s="58">
        <f t="shared" si="3"/>
        <v>196496.76486854866</v>
      </c>
      <c r="M58" s="58">
        <f t="shared" si="4"/>
        <v>21.435766837048288</v>
      </c>
      <c r="O58" s="58">
        <f>'MI Epi'!BH80</f>
        <v>3.3E-3</v>
      </c>
      <c r="P58" s="58">
        <f t="shared" si="5"/>
        <v>1E-4</v>
      </c>
      <c r="Q58" s="58">
        <f t="shared" si="6"/>
        <v>3.2945609845619339E-3</v>
      </c>
      <c r="R58" s="58">
        <f t="shared" si="7"/>
        <v>9.999500016666385E-5</v>
      </c>
      <c r="S58" s="58">
        <f t="shared" si="16"/>
        <v>2.4690087971667031E-2</v>
      </c>
      <c r="U58" s="58">
        <f>'Stroke Epi'!AW88</f>
        <v>2.3999999999999998E-3</v>
      </c>
      <c r="V58" s="58">
        <f t="shared" si="8"/>
        <v>5.0000000000000001E-4</v>
      </c>
      <c r="W58" s="58">
        <f t="shared" si="9"/>
        <v>2.3971223026182376E-3</v>
      </c>
      <c r="X58" s="58">
        <f t="shared" si="10"/>
        <v>4.99875020830709E-4</v>
      </c>
      <c r="Y58" s="58">
        <f t="shared" si="17"/>
        <v>1.0445067432100892E-2</v>
      </c>
      <c r="AA58" s="58">
        <f>'Bowel Cancer Epi'!AT105</f>
        <v>6.9999999999999999E-4</v>
      </c>
      <c r="AB58" s="58">
        <f t="shared" si="11"/>
        <v>5.0000000000000001E-4</v>
      </c>
      <c r="AC58" s="58">
        <f t="shared" si="19"/>
        <v>6.9975505715669239E-4</v>
      </c>
      <c r="AD58" s="58">
        <f t="shared" si="20"/>
        <v>4.99875020830709E-4</v>
      </c>
      <c r="AE58" s="58">
        <f t="shared" si="18"/>
        <v>2.4968776025397739E-3</v>
      </c>
    </row>
    <row r="59" spans="1:31">
      <c r="A59" s="58">
        <v>61</v>
      </c>
      <c r="B59" s="58">
        <f>'ACM Rates'!M72</f>
        <v>9.5999999999999992E-3</v>
      </c>
      <c r="C59" s="58">
        <f>'MI Epi'!BU81</f>
        <v>1E-4</v>
      </c>
      <c r="D59" s="58">
        <f>'Stroke Epi'!BJ89</f>
        <v>5.0000000000000001E-4</v>
      </c>
      <c r="F59" s="58">
        <f>'Bowel Cancer Epi'!BG106</f>
        <v>5.0000000000000001E-4</v>
      </c>
      <c r="G59" s="58">
        <f t="shared" si="21"/>
        <v>1.0699999999999999E-2</v>
      </c>
      <c r="H59" s="58">
        <f t="shared" si="22"/>
        <v>9.5540671027839474E-3</v>
      </c>
      <c r="I59" s="58">
        <f t="shared" si="14"/>
        <v>9079.1910114988805</v>
      </c>
      <c r="J59" s="58">
        <f t="shared" si="15"/>
        <v>86.743200162853171</v>
      </c>
      <c r="K59" s="58">
        <f t="shared" si="2"/>
        <v>9035.8194114174548</v>
      </c>
      <c r="L59" s="58">
        <f t="shared" si="3"/>
        <v>187460.94545713122</v>
      </c>
      <c r="M59" s="58">
        <f t="shared" si="4"/>
        <v>20.647318160804215</v>
      </c>
      <c r="O59" s="58">
        <f>'MI Epi'!BH81</f>
        <v>3.3E-3</v>
      </c>
      <c r="P59" s="58">
        <f t="shared" si="5"/>
        <v>1E-4</v>
      </c>
      <c r="Q59" s="58">
        <f t="shared" si="6"/>
        <v>3.2945609845619339E-3</v>
      </c>
      <c r="R59" s="58">
        <f t="shared" si="7"/>
        <v>9.999500016666385E-5</v>
      </c>
      <c r="S59" s="58">
        <f t="shared" si="16"/>
        <v>2.7806091425642186E-2</v>
      </c>
      <c r="U59" s="58">
        <f>'Stroke Epi'!AW89</f>
        <v>2.3999999999999998E-3</v>
      </c>
      <c r="V59" s="58">
        <f t="shared" si="8"/>
        <v>5.0000000000000001E-4</v>
      </c>
      <c r="W59" s="58">
        <f t="shared" si="9"/>
        <v>2.3971223026182376E-3</v>
      </c>
      <c r="X59" s="58">
        <f t="shared" si="10"/>
        <v>4.99875020830709E-4</v>
      </c>
      <c r="Y59" s="58">
        <f t="shared" si="17"/>
        <v>1.2323436788015694E-2</v>
      </c>
      <c r="AA59" s="58">
        <f>'Bowel Cancer Epi'!AT106</f>
        <v>6.9999999999999999E-4</v>
      </c>
      <c r="AB59" s="58">
        <f t="shared" si="11"/>
        <v>5.0000000000000001E-4</v>
      </c>
      <c r="AC59" s="58">
        <f t="shared" si="19"/>
        <v>6.9975505715669239E-4</v>
      </c>
      <c r="AD59" s="58">
        <f t="shared" si="20"/>
        <v>4.99875020830709E-4</v>
      </c>
      <c r="AE59" s="58">
        <f t="shared" si="18"/>
        <v>2.6963582782868045E-3</v>
      </c>
    </row>
    <row r="60" spans="1:31">
      <c r="A60" s="58">
        <v>62</v>
      </c>
      <c r="B60" s="58">
        <f>'ACM Rates'!M73</f>
        <v>9.5999999999999992E-3</v>
      </c>
      <c r="C60" s="58">
        <f>'MI Epi'!BU82</f>
        <v>1E-4</v>
      </c>
      <c r="D60" s="58">
        <f>'Stroke Epi'!BJ90</f>
        <v>5.0000000000000001E-4</v>
      </c>
      <c r="F60" s="58">
        <f>'Bowel Cancer Epi'!BG107</f>
        <v>5.0000000000000001E-4</v>
      </c>
      <c r="G60" s="58">
        <f t="shared" si="21"/>
        <v>1.0699999999999999E-2</v>
      </c>
      <c r="H60" s="58">
        <f t="shared" si="22"/>
        <v>9.5540671027839474E-3</v>
      </c>
      <c r="I60" s="58">
        <f t="shared" si="14"/>
        <v>8992.4478113360274</v>
      </c>
      <c r="J60" s="58">
        <f t="shared" si="15"/>
        <v>85.914449807787051</v>
      </c>
      <c r="K60" s="58">
        <f t="shared" si="2"/>
        <v>8949.4905864321336</v>
      </c>
      <c r="L60" s="58">
        <f t="shared" si="3"/>
        <v>178511.45487069909</v>
      </c>
      <c r="M60" s="58">
        <f t="shared" si="4"/>
        <v>19.851263929012145</v>
      </c>
      <c r="O60" s="58">
        <f>'MI Epi'!BH82</f>
        <v>3.3E-3</v>
      </c>
      <c r="P60" s="58">
        <f t="shared" si="5"/>
        <v>1E-4</v>
      </c>
      <c r="Q60" s="58">
        <f t="shared" si="6"/>
        <v>3.2945609845619339E-3</v>
      </c>
      <c r="R60" s="58">
        <f t="shared" si="7"/>
        <v>9.999500016666385E-5</v>
      </c>
      <c r="S60" s="58">
        <f t="shared" si="16"/>
        <v>3.0912139605498379E-2</v>
      </c>
      <c r="U60" s="58">
        <f>'Stroke Epi'!AW90</f>
        <v>2.3999999999999998E-3</v>
      </c>
      <c r="V60" s="58">
        <f t="shared" si="8"/>
        <v>5.0000000000000001E-4</v>
      </c>
      <c r="W60" s="58">
        <f t="shared" si="9"/>
        <v>2.3971223026182376E-3</v>
      </c>
      <c r="X60" s="58">
        <f t="shared" si="10"/>
        <v>4.99875020830709E-4</v>
      </c>
      <c r="Y60" s="58">
        <f t="shared" si="17"/>
        <v>1.4198240630464678E-2</v>
      </c>
      <c r="AA60" s="58">
        <f>'Bowel Cancer Epi'!AT107</f>
        <v>6.9999999999999999E-4</v>
      </c>
      <c r="AB60" s="58">
        <f t="shared" si="11"/>
        <v>5.0000000000000001E-4</v>
      </c>
      <c r="AC60" s="58">
        <f t="shared" si="19"/>
        <v>6.9975505715669239E-4</v>
      </c>
      <c r="AD60" s="58">
        <f t="shared" si="20"/>
        <v>4.99875020830709E-4</v>
      </c>
      <c r="AE60" s="58">
        <f t="shared" si="18"/>
        <v>2.895799061888033E-3</v>
      </c>
    </row>
    <row r="61" spans="1:31">
      <c r="A61" s="58">
        <v>63</v>
      </c>
      <c r="B61" s="58">
        <f>'ACM Rates'!M74</f>
        <v>9.5999999999999992E-3</v>
      </c>
      <c r="C61" s="58">
        <f>'MI Epi'!BU83</f>
        <v>1E-4</v>
      </c>
      <c r="D61" s="58">
        <f>'Stroke Epi'!BJ91</f>
        <v>5.0000000000000001E-4</v>
      </c>
      <c r="F61" s="58">
        <f>'Bowel Cancer Epi'!BG108</f>
        <v>5.0000000000000001E-4</v>
      </c>
      <c r="G61" s="58">
        <f t="shared" si="21"/>
        <v>1.0699999999999999E-2</v>
      </c>
      <c r="H61" s="58">
        <f t="shared" si="22"/>
        <v>9.5540671027839474E-3</v>
      </c>
      <c r="I61" s="58">
        <f t="shared" si="14"/>
        <v>8906.5333615282398</v>
      </c>
      <c r="J61" s="58">
        <f t="shared" si="15"/>
        <v>85.093617389224676</v>
      </c>
      <c r="K61" s="58">
        <f t="shared" si="2"/>
        <v>8863.9865528336268</v>
      </c>
      <c r="L61" s="58">
        <f t="shared" si="3"/>
        <v>169647.46831786545</v>
      </c>
      <c r="M61" s="58">
        <f t="shared" si="4"/>
        <v>19.047530776750637</v>
      </c>
      <c r="O61" s="58">
        <f>'MI Epi'!BH83</f>
        <v>3.3E-3</v>
      </c>
      <c r="P61" s="58">
        <f t="shared" si="5"/>
        <v>1E-4</v>
      </c>
      <c r="Q61" s="58">
        <f t="shared" si="6"/>
        <v>3.2945609845619339E-3</v>
      </c>
      <c r="R61" s="58">
        <f t="shared" si="7"/>
        <v>9.999500016666385E-5</v>
      </c>
      <c r="S61" s="58">
        <f t="shared" si="16"/>
        <v>3.4008264317196106E-2</v>
      </c>
      <c r="U61" s="58">
        <f>'Stroke Epi'!AW91</f>
        <v>2.3999999999999998E-3</v>
      </c>
      <c r="V61" s="58">
        <f t="shared" si="8"/>
        <v>5.0000000000000001E-4</v>
      </c>
      <c r="W61" s="58">
        <f t="shared" si="9"/>
        <v>2.3971223026182376E-3</v>
      </c>
      <c r="X61" s="58">
        <f t="shared" si="10"/>
        <v>4.99875020830709E-4</v>
      </c>
      <c r="Y61" s="58">
        <f t="shared" si="17"/>
        <v>1.6069485727491749E-2</v>
      </c>
      <c r="AA61" s="58">
        <f>'Bowel Cancer Epi'!AT108</f>
        <v>6.9999999999999999E-4</v>
      </c>
      <c r="AB61" s="58">
        <f t="shared" si="11"/>
        <v>5.0000000000000001E-4</v>
      </c>
      <c r="AC61" s="58">
        <f t="shared" si="19"/>
        <v>6.9975505715669239E-4</v>
      </c>
      <c r="AD61" s="58">
        <f t="shared" si="20"/>
        <v>4.99875020830709E-4</v>
      </c>
      <c r="AE61" s="58">
        <f t="shared" si="18"/>
        <v>3.0951999613210912E-3</v>
      </c>
    </row>
    <row r="62" spans="1:31">
      <c r="A62" s="58">
        <v>64</v>
      </c>
      <c r="B62" s="58">
        <f>'ACM Rates'!M75</f>
        <v>9.5999999999999992E-3</v>
      </c>
      <c r="C62" s="58">
        <f>'MI Epi'!BU84</f>
        <v>1E-4</v>
      </c>
      <c r="D62" s="58">
        <f>'Stroke Epi'!BJ92</f>
        <v>5.0000000000000001E-4</v>
      </c>
      <c r="F62" s="58">
        <f>'Bowel Cancer Epi'!BG109</f>
        <v>5.0000000000000001E-4</v>
      </c>
      <c r="G62" s="58">
        <f t="shared" si="21"/>
        <v>1.0699999999999999E-2</v>
      </c>
      <c r="H62" s="58">
        <f t="shared" si="22"/>
        <v>9.5540671027839474E-3</v>
      </c>
      <c r="I62" s="58">
        <f t="shared" si="14"/>
        <v>8821.4397441390156</v>
      </c>
      <c r="J62" s="58">
        <f t="shared" si="15"/>
        <v>84.280627258669412</v>
      </c>
      <c r="K62" s="58">
        <f t="shared" si="2"/>
        <v>8779.29943050968</v>
      </c>
      <c r="L62" s="58">
        <f t="shared" si="3"/>
        <v>160868.1688873558</v>
      </c>
      <c r="M62" s="58">
        <f t="shared" si="4"/>
        <v>18.236044631403505</v>
      </c>
      <c r="O62" s="58">
        <f>'MI Epi'!BH84</f>
        <v>3.3E-3</v>
      </c>
      <c r="P62" s="58">
        <f t="shared" si="5"/>
        <v>1E-4</v>
      </c>
      <c r="Q62" s="58">
        <f t="shared" si="6"/>
        <v>3.2945609845619339E-3</v>
      </c>
      <c r="R62" s="58">
        <f t="shared" si="7"/>
        <v>9.999500016666385E-5</v>
      </c>
      <c r="S62" s="58">
        <f t="shared" si="16"/>
        <v>3.7094497265079476E-2</v>
      </c>
      <c r="U62" s="58">
        <f>'Stroke Epi'!AW92</f>
        <v>2.3999999999999998E-3</v>
      </c>
      <c r="V62" s="58">
        <f t="shared" si="8"/>
        <v>5.0000000000000001E-4</v>
      </c>
      <c r="W62" s="58">
        <f t="shared" si="9"/>
        <v>2.3971223026182376E-3</v>
      </c>
      <c r="X62" s="58">
        <f t="shared" si="10"/>
        <v>4.99875020830709E-4</v>
      </c>
      <c r="Y62" s="58">
        <f t="shared" si="17"/>
        <v>1.793717883429374E-2</v>
      </c>
      <c r="AA62" s="58">
        <f>'Bowel Cancer Epi'!AT109</f>
        <v>6.9999999999999999E-4</v>
      </c>
      <c r="AB62" s="58">
        <f t="shared" si="11"/>
        <v>5.0000000000000001E-4</v>
      </c>
      <c r="AC62" s="58">
        <f t="shared" si="19"/>
        <v>6.9975505715669239E-4</v>
      </c>
      <c r="AD62" s="58">
        <f t="shared" si="20"/>
        <v>4.99875020830709E-4</v>
      </c>
      <c r="AE62" s="58">
        <f t="shared" si="18"/>
        <v>3.294560984562015E-3</v>
      </c>
    </row>
    <row r="63" spans="1:31">
      <c r="A63" s="58">
        <v>65</v>
      </c>
      <c r="B63" s="58">
        <f>'ACM Rates'!M76</f>
        <v>1.43E-2</v>
      </c>
      <c r="C63" s="58">
        <f>'MI Epi'!BU85</f>
        <v>1E-4</v>
      </c>
      <c r="D63" s="58">
        <f>'Stroke Epi'!BJ93</f>
        <v>1.1000000000000001E-3</v>
      </c>
      <c r="F63" s="58">
        <f>'Bowel Cancer Epi'!BG110</f>
        <v>8.0000000000000004E-4</v>
      </c>
      <c r="G63" s="58">
        <f t="shared" si="21"/>
        <v>1.6300000000000002E-2</v>
      </c>
      <c r="H63" s="58">
        <f t="shared" si="22"/>
        <v>1.4198240630464598E-2</v>
      </c>
      <c r="I63" s="58">
        <f t="shared" si="14"/>
        <v>8737.1591168803461</v>
      </c>
      <c r="J63" s="58">
        <f t="shared" si="15"/>
        <v>124.05228756812471</v>
      </c>
      <c r="K63" s="58">
        <f t="shared" si="2"/>
        <v>8675.1329730962825</v>
      </c>
      <c r="L63" s="58">
        <f t="shared" si="3"/>
        <v>152193.03591425953</v>
      </c>
      <c r="M63" s="58">
        <f t="shared" si="4"/>
        <v>17.419052792597068</v>
      </c>
      <c r="O63" s="58">
        <f>'MI Epi'!BH85</f>
        <v>4.1000000000000003E-3</v>
      </c>
      <c r="P63" s="58">
        <f t="shared" si="5"/>
        <v>1E-4</v>
      </c>
      <c r="Q63" s="58">
        <f t="shared" si="6"/>
        <v>4.0916064750690095E-3</v>
      </c>
      <c r="R63" s="58">
        <f t="shared" si="7"/>
        <v>9.999500016666385E-5</v>
      </c>
      <c r="S63" s="58">
        <f t="shared" si="16"/>
        <v>4.0170870052200845E-2</v>
      </c>
      <c r="U63" s="58">
        <f>'Stroke Epi'!AW93</f>
        <v>4.7999999999999996E-3</v>
      </c>
      <c r="V63" s="58">
        <f t="shared" si="8"/>
        <v>1.1000000000000001E-3</v>
      </c>
      <c r="W63" s="58">
        <f t="shared" si="9"/>
        <v>4.7884984099028083E-3</v>
      </c>
      <c r="X63" s="58">
        <f t="shared" si="10"/>
        <v>1.0993952217723812E-3</v>
      </c>
      <c r="Y63" s="58">
        <f t="shared" si="17"/>
        <v>1.9801326693244792E-2</v>
      </c>
      <c r="AA63" s="58">
        <f>'Bowel Cancer Epi'!AT110</f>
        <v>1.1999999999999999E-3</v>
      </c>
      <c r="AB63" s="58">
        <f t="shared" si="11"/>
        <v>8.0000000000000004E-4</v>
      </c>
      <c r="AC63" s="58">
        <f t="shared" si="19"/>
        <v>1.1992802879136066E-3</v>
      </c>
      <c r="AD63" s="58">
        <f t="shared" si="20"/>
        <v>7.9968008531627888E-4</v>
      </c>
      <c r="AE63" s="58">
        <f t="shared" si="18"/>
        <v>3.4938821395852455E-3</v>
      </c>
    </row>
    <row r="64" spans="1:31">
      <c r="A64" s="58">
        <v>66</v>
      </c>
      <c r="B64" s="58">
        <f>'ACM Rates'!M77</f>
        <v>1.43E-2</v>
      </c>
      <c r="C64" s="58">
        <f>'MI Epi'!BU86</f>
        <v>1E-4</v>
      </c>
      <c r="D64" s="58">
        <f>'Stroke Epi'!BJ94</f>
        <v>1.1000000000000001E-3</v>
      </c>
      <c r="F64" s="58">
        <f>'Bowel Cancer Epi'!BG111</f>
        <v>8.0000000000000004E-4</v>
      </c>
      <c r="G64" s="58">
        <f t="shared" si="21"/>
        <v>1.6300000000000002E-2</v>
      </c>
      <c r="H64" s="58">
        <f t="shared" si="22"/>
        <v>1.4198240630464598E-2</v>
      </c>
      <c r="I64" s="58">
        <f t="shared" si="14"/>
        <v>8613.1068293122207</v>
      </c>
      <c r="J64" s="58">
        <f t="shared" si="15"/>
        <v>122.29096333847288</v>
      </c>
      <c r="K64" s="58">
        <f t="shared" si="2"/>
        <v>8551.961347642984</v>
      </c>
      <c r="L64" s="58">
        <f t="shared" si="3"/>
        <v>143641.07456661656</v>
      </c>
      <c r="M64" s="58">
        <f t="shared" si="4"/>
        <v>16.67703389882216</v>
      </c>
      <c r="O64" s="58">
        <f>'MI Epi'!BH86</f>
        <v>4.1000000000000003E-3</v>
      </c>
      <c r="P64" s="58">
        <f t="shared" si="5"/>
        <v>1E-4</v>
      </c>
      <c r="Q64" s="58">
        <f t="shared" si="6"/>
        <v>4.0916064750690095E-3</v>
      </c>
      <c r="R64" s="58">
        <f t="shared" si="7"/>
        <v>9.999500016666385E-5</v>
      </c>
      <c r="S64" s="58">
        <f t="shared" si="16"/>
        <v>4.400251816689988E-2</v>
      </c>
      <c r="U64" s="58">
        <f>'Stroke Epi'!AW94</f>
        <v>4.7999999999999996E-3</v>
      </c>
      <c r="V64" s="58">
        <f t="shared" si="8"/>
        <v>1.1000000000000001E-3</v>
      </c>
      <c r="W64" s="58">
        <f t="shared" si="9"/>
        <v>4.7884984099028083E-3</v>
      </c>
      <c r="X64" s="58">
        <f t="shared" si="10"/>
        <v>1.0993952217723812E-3</v>
      </c>
      <c r="Y64" s="58">
        <f t="shared" si="17"/>
        <v>2.3421360591912809E-2</v>
      </c>
      <c r="AA64" s="58">
        <f>'Bowel Cancer Epi'!AT111</f>
        <v>1.1999999999999999E-3</v>
      </c>
      <c r="AB64" s="58">
        <f t="shared" si="11"/>
        <v>8.0000000000000004E-4</v>
      </c>
      <c r="AC64" s="58">
        <f t="shared" si="19"/>
        <v>1.1992802879136066E-3</v>
      </c>
      <c r="AD64" s="58">
        <f t="shared" si="20"/>
        <v>7.9968008531627888E-4</v>
      </c>
      <c r="AE64" s="58">
        <f t="shared" si="18"/>
        <v>3.8924048768682945E-3</v>
      </c>
    </row>
    <row r="65" spans="1:31">
      <c r="A65" s="58">
        <v>67</v>
      </c>
      <c r="B65" s="58">
        <f>'ACM Rates'!M78</f>
        <v>1.43E-2</v>
      </c>
      <c r="C65" s="58">
        <f>'MI Epi'!BU87</f>
        <v>1E-4</v>
      </c>
      <c r="D65" s="58">
        <f>'Stroke Epi'!BJ95</f>
        <v>1.1000000000000001E-3</v>
      </c>
      <c r="F65" s="58">
        <f>'Bowel Cancer Epi'!BG112</f>
        <v>8.0000000000000004E-4</v>
      </c>
      <c r="G65" s="58">
        <f t="shared" si="21"/>
        <v>1.6300000000000002E-2</v>
      </c>
      <c r="H65" s="58">
        <f t="shared" si="22"/>
        <v>1.4198240630464598E-2</v>
      </c>
      <c r="I65" s="58">
        <f t="shared" si="14"/>
        <v>8490.8158659737473</v>
      </c>
      <c r="J65" s="58">
        <f t="shared" si="15"/>
        <v>120.55464681406191</v>
      </c>
      <c r="K65" s="58">
        <f t="shared" si="2"/>
        <v>8430.5385425667155</v>
      </c>
      <c r="L65" s="58">
        <f t="shared" si="3"/>
        <v>135210.53602404983</v>
      </c>
      <c r="M65" s="58">
        <f t="shared" si="4"/>
        <v>15.924327904211777</v>
      </c>
      <c r="O65" s="58">
        <f>'MI Epi'!BH87</f>
        <v>4.1000000000000003E-3</v>
      </c>
      <c r="P65" s="58">
        <f t="shared" si="5"/>
        <v>1E-4</v>
      </c>
      <c r="Q65" s="58">
        <f t="shared" si="6"/>
        <v>4.0916064750690095E-3</v>
      </c>
      <c r="R65" s="58">
        <f t="shared" si="7"/>
        <v>9.999500016666385E-5</v>
      </c>
      <c r="S65" s="58">
        <f t="shared" si="16"/>
        <v>4.7818870301494967E-2</v>
      </c>
      <c r="U65" s="58">
        <f>'Stroke Epi'!AW95</f>
        <v>4.7999999999999996E-3</v>
      </c>
      <c r="V65" s="58">
        <f t="shared" si="8"/>
        <v>1.1000000000000001E-3</v>
      </c>
      <c r="W65" s="58">
        <f t="shared" si="9"/>
        <v>4.7884984099028083E-3</v>
      </c>
      <c r="X65" s="58">
        <f t="shared" si="10"/>
        <v>1.0993952217723812E-3</v>
      </c>
      <c r="Y65" s="58">
        <f t="shared" si="17"/>
        <v>2.702802511375511E-2</v>
      </c>
      <c r="AA65" s="58">
        <f>'Bowel Cancer Epi'!AT112</f>
        <v>1.1999999999999999E-3</v>
      </c>
      <c r="AB65" s="58">
        <f t="shared" si="11"/>
        <v>8.0000000000000004E-4</v>
      </c>
      <c r="AC65" s="58">
        <f t="shared" si="19"/>
        <v>1.1992802879136066E-3</v>
      </c>
      <c r="AD65" s="58">
        <f t="shared" si="20"/>
        <v>7.9968008531627888E-4</v>
      </c>
      <c r="AE65" s="58">
        <f t="shared" si="18"/>
        <v>4.2907682369339988E-3</v>
      </c>
    </row>
    <row r="66" spans="1:31">
      <c r="A66" s="58">
        <v>68</v>
      </c>
      <c r="B66" s="58">
        <f>'ACM Rates'!M79</f>
        <v>1.43E-2</v>
      </c>
      <c r="C66" s="58">
        <f>'MI Epi'!BU88</f>
        <v>1E-4</v>
      </c>
      <c r="D66" s="58">
        <f>'Stroke Epi'!BJ96</f>
        <v>1.1000000000000001E-3</v>
      </c>
      <c r="F66" s="58">
        <f>'Bowel Cancer Epi'!BG113</f>
        <v>8.0000000000000004E-4</v>
      </c>
      <c r="G66" s="58">
        <f t="shared" si="21"/>
        <v>1.6300000000000002E-2</v>
      </c>
      <c r="H66" s="58">
        <f t="shared" si="22"/>
        <v>1.4198240630464598E-2</v>
      </c>
      <c r="I66" s="58">
        <f t="shared" si="14"/>
        <v>8370.2612191596854</v>
      </c>
      <c r="J66" s="58">
        <f t="shared" si="15"/>
        <v>118.84298292947518</v>
      </c>
      <c r="K66" s="58">
        <f t="shared" si="2"/>
        <v>8310.8397276949472</v>
      </c>
      <c r="L66" s="58">
        <f t="shared" si="3"/>
        <v>126899.69629635489</v>
      </c>
      <c r="M66" s="58">
        <f t="shared" si="4"/>
        <v>15.160780885294129</v>
      </c>
      <c r="O66" s="58">
        <f>'MI Epi'!BH88</f>
        <v>4.1000000000000003E-3</v>
      </c>
      <c r="P66" s="58">
        <f t="shared" si="5"/>
        <v>1E-4</v>
      </c>
      <c r="Q66" s="58">
        <f t="shared" si="6"/>
        <v>4.0916064750690095E-3</v>
      </c>
      <c r="R66" s="58">
        <f t="shared" si="7"/>
        <v>9.999500016666385E-5</v>
      </c>
      <c r="S66" s="58">
        <f t="shared" si="16"/>
        <v>5.1619987517701665E-2</v>
      </c>
      <c r="U66" s="58">
        <f>'Stroke Epi'!AW96</f>
        <v>4.7999999999999996E-3</v>
      </c>
      <c r="V66" s="58">
        <f t="shared" si="8"/>
        <v>1.1000000000000001E-3</v>
      </c>
      <c r="W66" s="58">
        <f t="shared" si="9"/>
        <v>4.7884984099028083E-3</v>
      </c>
      <c r="X66" s="58">
        <f t="shared" si="10"/>
        <v>1.0993952217723812E-3</v>
      </c>
      <c r="Y66" s="58">
        <f t="shared" si="17"/>
        <v>3.0621369634065324E-2</v>
      </c>
      <c r="AA66" s="58">
        <f>'Bowel Cancer Epi'!AT113</f>
        <v>1.1999999999999999E-3</v>
      </c>
      <c r="AB66" s="58">
        <f t="shared" si="11"/>
        <v>8.0000000000000004E-4</v>
      </c>
      <c r="AC66" s="58">
        <f t="shared" si="19"/>
        <v>1.1992802879136066E-3</v>
      </c>
      <c r="AD66" s="58">
        <f t="shared" si="20"/>
        <v>7.9968008531627888E-4</v>
      </c>
      <c r="AE66" s="58">
        <f t="shared" si="18"/>
        <v>4.6889722835204975E-3</v>
      </c>
    </row>
    <row r="67" spans="1:31">
      <c r="A67" s="58">
        <v>69</v>
      </c>
      <c r="B67" s="58">
        <f>'ACM Rates'!M80</f>
        <v>1.43E-2</v>
      </c>
      <c r="C67" s="58">
        <f>'MI Epi'!BU89</f>
        <v>1E-4</v>
      </c>
      <c r="D67" s="58">
        <f>'Stroke Epi'!BJ97</f>
        <v>1.1000000000000001E-3</v>
      </c>
      <c r="F67" s="58">
        <f>'Bowel Cancer Epi'!BG114</f>
        <v>8.0000000000000004E-4</v>
      </c>
      <c r="G67" s="58">
        <f t="shared" ref="G67:G98" si="23">B67+(SUM(C67:F67))</f>
        <v>1.6300000000000002E-2</v>
      </c>
      <c r="H67" s="58">
        <f t="shared" ref="H67:H98" si="24">1-EXP(-B67)</f>
        <v>1.4198240630464598E-2</v>
      </c>
      <c r="I67" s="58">
        <f t="shared" si="14"/>
        <v>8251.4182362302108</v>
      </c>
      <c r="J67" s="58">
        <f t="shared" si="15"/>
        <v>117.1556216606003</v>
      </c>
      <c r="K67" s="58">
        <f t="shared" si="2"/>
        <v>8192.8404253999106</v>
      </c>
      <c r="L67" s="58">
        <f t="shared" si="3"/>
        <v>118706.85587095497</v>
      </c>
      <c r="M67" s="58">
        <f t="shared" si="4"/>
        <v>14.386236701678577</v>
      </c>
      <c r="O67" s="58">
        <f>'MI Epi'!BH89</f>
        <v>4.1000000000000003E-3</v>
      </c>
      <c r="P67" s="58">
        <f t="shared" si="5"/>
        <v>1E-4</v>
      </c>
      <c r="Q67" s="58">
        <f t="shared" si="6"/>
        <v>4.0916064750690095E-3</v>
      </c>
      <c r="R67" s="58">
        <f t="shared" si="7"/>
        <v>9.999500016666385E-5</v>
      </c>
      <c r="S67" s="58">
        <f t="shared" si="16"/>
        <v>5.5405930633476527E-2</v>
      </c>
      <c r="U67" s="58">
        <f>'Stroke Epi'!AW97</f>
        <v>4.7999999999999996E-3</v>
      </c>
      <c r="V67" s="58">
        <f t="shared" si="8"/>
        <v>1.1000000000000001E-3</v>
      </c>
      <c r="W67" s="58">
        <f t="shared" si="9"/>
        <v>4.7884984099028083E-3</v>
      </c>
      <c r="X67" s="58">
        <f t="shared" si="10"/>
        <v>1.0993952217723812E-3</v>
      </c>
      <c r="Y67" s="58">
        <f t="shared" si="17"/>
        <v>3.4201443345786058E-2</v>
      </c>
      <c r="AA67" s="58">
        <f>'Bowel Cancer Epi'!AT114</f>
        <v>1.1999999999999999E-3</v>
      </c>
      <c r="AB67" s="58">
        <f t="shared" si="11"/>
        <v>8.0000000000000004E-4</v>
      </c>
      <c r="AC67" s="58">
        <f t="shared" si="19"/>
        <v>1.1992802879136066E-3</v>
      </c>
      <c r="AD67" s="58">
        <f t="shared" si="20"/>
        <v>7.9968008531627888E-4</v>
      </c>
      <c r="AE67" s="58">
        <f t="shared" si="18"/>
        <v>5.0870170803404375E-3</v>
      </c>
    </row>
    <row r="68" spans="1:31">
      <c r="A68" s="58">
        <v>70</v>
      </c>
      <c r="B68" s="58">
        <f>'ACM Rates'!M81</f>
        <v>2.4500000000000001E-2</v>
      </c>
      <c r="C68" s="58">
        <f>'MI Epi'!BU90</f>
        <v>2.0000000000000001E-4</v>
      </c>
      <c r="D68" s="58">
        <f>'Stroke Epi'!BJ98</f>
        <v>2E-3</v>
      </c>
      <c r="F68" s="58">
        <f>'Bowel Cancer Epi'!BG115</f>
        <v>1.2999999999999999E-3</v>
      </c>
      <c r="G68" s="58">
        <f t="shared" si="23"/>
        <v>2.8000000000000001E-2</v>
      </c>
      <c r="H68" s="58">
        <f t="shared" si="24"/>
        <v>2.4202311081592653E-2</v>
      </c>
      <c r="I68" s="58">
        <f t="shared" si="14"/>
        <v>8134.2626145696104</v>
      </c>
      <c r="J68" s="58">
        <f t="shared" si="15"/>
        <v>196.8679542171829</v>
      </c>
      <c r="K68" s="58">
        <f t="shared" ref="K68:K98" si="25">0.5*(I68+I69)</f>
        <v>8035.8286374610188</v>
      </c>
      <c r="L68" s="58">
        <f t="shared" ref="L68:L98" si="26">SUM(K69:K162)</f>
        <v>110671.02723349397</v>
      </c>
      <c r="M68" s="58">
        <f t="shared" ref="M68:M98" si="27">L68/I68</f>
        <v>13.605538999351529</v>
      </c>
      <c r="O68" s="58">
        <f>'MI Epi'!BH90</f>
        <v>5.4999999999999997E-3</v>
      </c>
      <c r="P68" s="58">
        <f t="shared" ref="P68:P98" si="28">C68</f>
        <v>2.0000000000000001E-4</v>
      </c>
      <c r="Q68" s="58">
        <f t="shared" ref="Q68:Q98" si="29">1-EXP(-O68)</f>
        <v>5.4849026910809284E-3</v>
      </c>
      <c r="R68" s="58">
        <f t="shared" ref="R68:R98" si="30">1-EXP(-P68)</f>
        <v>1.9998000133325533E-4</v>
      </c>
      <c r="S68" s="58">
        <f t="shared" si="16"/>
        <v>5.9176760223990175E-2</v>
      </c>
      <c r="U68" s="58">
        <f>'Stroke Epi'!AW98</f>
        <v>7.1999999999999998E-3</v>
      </c>
      <c r="V68" s="58">
        <f t="shared" ref="V68:V98" si="31">D68</f>
        <v>2E-3</v>
      </c>
      <c r="W68" s="58">
        <f t="shared" ref="W68:W98" si="32">1-EXP(-U68)</f>
        <v>7.1741420961866087E-3</v>
      </c>
      <c r="X68" s="58">
        <f t="shared" ref="X68:X98" si="33">1-EXP(-V68)</f>
        <v>1.998001332666921E-3</v>
      </c>
      <c r="Y68" s="58">
        <f t="shared" si="17"/>
        <v>3.7768295260182341E-2</v>
      </c>
      <c r="AA68" s="58">
        <f>'Bowel Cancer Epi'!AT115</f>
        <v>1.5E-3</v>
      </c>
      <c r="AB68" s="58">
        <f t="shared" ref="AB68:AB98" si="34">F68</f>
        <v>1.2999999999999999E-3</v>
      </c>
      <c r="AC68" s="58">
        <f t="shared" si="19"/>
        <v>1.4988755622891148E-3</v>
      </c>
      <c r="AD68" s="58">
        <f t="shared" si="20"/>
        <v>1.299155366047744E-3</v>
      </c>
      <c r="AE68" s="58">
        <f t="shared" si="18"/>
        <v>5.4849026910809883E-3</v>
      </c>
    </row>
    <row r="69" spans="1:31">
      <c r="A69" s="58">
        <v>71</v>
      </c>
      <c r="B69" s="58">
        <f>'ACM Rates'!M82</f>
        <v>2.4500000000000001E-2</v>
      </c>
      <c r="C69" s="58">
        <f>'MI Epi'!BU91</f>
        <v>2.0000000000000001E-4</v>
      </c>
      <c r="D69" s="58">
        <f>'Stroke Epi'!BJ99</f>
        <v>2E-3</v>
      </c>
      <c r="F69" s="58">
        <f>'Bowel Cancer Epi'!BG116</f>
        <v>1.2999999999999999E-3</v>
      </c>
      <c r="G69" s="58">
        <f t="shared" si="23"/>
        <v>2.8000000000000001E-2</v>
      </c>
      <c r="H69" s="58">
        <f t="shared" si="24"/>
        <v>2.4202311081592653E-2</v>
      </c>
      <c r="I69" s="58">
        <f t="shared" ref="I69:I98" si="35">I68-J68</f>
        <v>7937.3946603524273</v>
      </c>
      <c r="J69" s="58">
        <f t="shared" ref="J69:J98" si="36">I69*H69</f>
        <v>192.1032947472219</v>
      </c>
      <c r="K69" s="58">
        <f t="shared" si="25"/>
        <v>7841.3430129788158</v>
      </c>
      <c r="L69" s="58">
        <f t="shared" si="26"/>
        <v>102829.68422051515</v>
      </c>
      <c r="M69" s="58">
        <f t="shared" si="27"/>
        <v>12.955092775486285</v>
      </c>
      <c r="O69" s="58">
        <f>'MI Epi'!BH91</f>
        <v>5.4999999999999997E-3</v>
      </c>
      <c r="P69" s="58">
        <f t="shared" si="28"/>
        <v>2.0000000000000001E-4</v>
      </c>
      <c r="Q69" s="58">
        <f t="shared" si="29"/>
        <v>5.4849026910809284E-3</v>
      </c>
      <c r="R69" s="58">
        <f t="shared" si="30"/>
        <v>1.9998000133325533E-4</v>
      </c>
      <c r="S69" s="58">
        <f t="shared" ref="S69:S98" si="37">((S68-R68+((1-S68)*Q68))/(1-R68))</f>
        <v>6.4149932845991908E-2</v>
      </c>
      <c r="U69" s="58">
        <f>'Stroke Epi'!AW99</f>
        <v>7.1999999999999998E-3</v>
      </c>
      <c r="V69" s="58">
        <f t="shared" si="31"/>
        <v>2E-3</v>
      </c>
      <c r="W69" s="58">
        <f t="shared" si="32"/>
        <v>7.1741420961866087E-3</v>
      </c>
      <c r="X69" s="58">
        <f t="shared" si="33"/>
        <v>1.998001332666921E-3</v>
      </c>
      <c r="Y69" s="58">
        <f t="shared" ref="Y69:Y98" si="38">((Y68-X68+((1-Y68)*W68))/(1-X68))</f>
        <v>4.2758913272476551E-2</v>
      </c>
      <c r="AA69" s="58">
        <f>'Bowel Cancer Epi'!AT116</f>
        <v>1.5E-3</v>
      </c>
      <c r="AB69" s="58">
        <f t="shared" si="34"/>
        <v>1.2999999999999999E-3</v>
      </c>
      <c r="AC69" s="58">
        <f t="shared" si="19"/>
        <v>1.4988755622891148E-3</v>
      </c>
      <c r="AD69" s="58">
        <f t="shared" si="20"/>
        <v>1.299155366047744E-3</v>
      </c>
      <c r="AE69" s="58">
        <f t="shared" ref="AE69:AE98" si="39">((AE68-AD68+((1-AE68)*AC68))/(1-AD68))</f>
        <v>5.6837858215667185E-3</v>
      </c>
    </row>
    <row r="70" spans="1:31">
      <c r="A70" s="58">
        <v>72</v>
      </c>
      <c r="B70" s="58">
        <f>'ACM Rates'!M83</f>
        <v>2.4500000000000001E-2</v>
      </c>
      <c r="C70" s="58">
        <f>'MI Epi'!BU92</f>
        <v>2.0000000000000001E-4</v>
      </c>
      <c r="D70" s="58">
        <f>'Stroke Epi'!BJ100</f>
        <v>2E-3</v>
      </c>
      <c r="F70" s="58">
        <f>'Bowel Cancer Epi'!BG117</f>
        <v>1.2999999999999999E-3</v>
      </c>
      <c r="G70" s="58">
        <f t="shared" si="23"/>
        <v>2.8000000000000001E-2</v>
      </c>
      <c r="H70" s="58">
        <f t="shared" si="24"/>
        <v>2.4202311081592653E-2</v>
      </c>
      <c r="I70" s="58">
        <f t="shared" si="35"/>
        <v>7745.2913656052051</v>
      </c>
      <c r="J70" s="58">
        <f t="shared" si="36"/>
        <v>187.45395104795074</v>
      </c>
      <c r="K70" s="58">
        <f t="shared" si="25"/>
        <v>7651.5643900812302</v>
      </c>
      <c r="L70" s="58">
        <f t="shared" si="26"/>
        <v>95178.119830433905</v>
      </c>
      <c r="M70" s="58">
        <f t="shared" si="27"/>
        <v>12.288513799893289</v>
      </c>
      <c r="O70" s="58">
        <f>'MI Epi'!BH92</f>
        <v>5.4999999999999997E-3</v>
      </c>
      <c r="P70" s="58">
        <f t="shared" si="28"/>
        <v>2.0000000000000001E-4</v>
      </c>
      <c r="Q70" s="58">
        <f t="shared" si="29"/>
        <v>5.4849026910809284E-3</v>
      </c>
      <c r="R70" s="58">
        <f t="shared" si="30"/>
        <v>1.9998000133325533E-4</v>
      </c>
      <c r="S70" s="58">
        <f t="shared" si="37"/>
        <v>6.9096817378071329E-2</v>
      </c>
      <c r="U70" s="58">
        <f>'Stroke Epi'!AW100</f>
        <v>7.1999999999999998E-3</v>
      </c>
      <c r="V70" s="58">
        <f t="shared" si="31"/>
        <v>2E-3</v>
      </c>
      <c r="W70" s="58">
        <f t="shared" si="32"/>
        <v>7.1741420961866087E-3</v>
      </c>
      <c r="X70" s="58">
        <f t="shared" si="33"/>
        <v>1.998001332666921E-3</v>
      </c>
      <c r="Y70" s="58">
        <f t="shared" si="38"/>
        <v>4.7723647427460769E-2</v>
      </c>
      <c r="AA70" s="58">
        <f>'Bowel Cancer Epi'!AT117</f>
        <v>1.5E-3</v>
      </c>
      <c r="AB70" s="58">
        <f t="shared" si="34"/>
        <v>1.2999999999999999E-3</v>
      </c>
      <c r="AC70" s="58">
        <f t="shared" si="19"/>
        <v>1.4988755622891148E-3</v>
      </c>
      <c r="AD70" s="58">
        <f t="shared" si="20"/>
        <v>1.299155366047744E-3</v>
      </c>
      <c r="AE70" s="58">
        <f t="shared" si="39"/>
        <v>5.8826291794037491E-3</v>
      </c>
    </row>
    <row r="71" spans="1:31">
      <c r="A71" s="58">
        <v>73</v>
      </c>
      <c r="B71" s="58">
        <f>'ACM Rates'!M84</f>
        <v>2.4500000000000001E-2</v>
      </c>
      <c r="C71" s="58">
        <f>'MI Epi'!BU93</f>
        <v>2.0000000000000001E-4</v>
      </c>
      <c r="D71" s="58">
        <f>'Stroke Epi'!BJ101</f>
        <v>2E-3</v>
      </c>
      <c r="F71" s="58">
        <f>'Bowel Cancer Epi'!BG118</f>
        <v>1.2999999999999999E-3</v>
      </c>
      <c r="G71" s="58">
        <f t="shared" si="23"/>
        <v>2.8000000000000001E-2</v>
      </c>
      <c r="H71" s="58">
        <f t="shared" si="24"/>
        <v>2.4202311081592653E-2</v>
      </c>
      <c r="I71" s="58">
        <f t="shared" si="35"/>
        <v>7557.8374145572543</v>
      </c>
      <c r="J71" s="58">
        <f t="shared" si="36"/>
        <v>182.91713221121461</v>
      </c>
      <c r="K71" s="58">
        <f t="shared" si="25"/>
        <v>7466.3788484516472</v>
      </c>
      <c r="L71" s="58">
        <f t="shared" si="26"/>
        <v>87711.740981982264</v>
      </c>
      <c r="M71" s="58">
        <f t="shared" si="27"/>
        <v>11.605401938528008</v>
      </c>
      <c r="O71" s="58">
        <f>'MI Epi'!BH93</f>
        <v>5.4999999999999997E-3</v>
      </c>
      <c r="P71" s="58">
        <f t="shared" si="28"/>
        <v>2.0000000000000001E-4</v>
      </c>
      <c r="Q71" s="58">
        <f t="shared" si="29"/>
        <v>5.4849026910809284E-3</v>
      </c>
      <c r="R71" s="58">
        <f t="shared" si="30"/>
        <v>1.9998000133325533E-4</v>
      </c>
      <c r="S71" s="58">
        <f t="shared" si="37"/>
        <v>7.4017552778540233E-2</v>
      </c>
      <c r="U71" s="58">
        <f>'Stroke Epi'!AW101</f>
        <v>7.1999999999999998E-3</v>
      </c>
      <c r="V71" s="58">
        <f t="shared" si="31"/>
        <v>2E-3</v>
      </c>
      <c r="W71" s="58">
        <f t="shared" si="32"/>
        <v>7.1741420961866087E-3</v>
      </c>
      <c r="X71" s="58">
        <f t="shared" si="33"/>
        <v>1.998001332666921E-3</v>
      </c>
      <c r="Y71" s="58">
        <f t="shared" si="38"/>
        <v>5.2662631971849047E-2</v>
      </c>
      <c r="AA71" s="58">
        <f>'Bowel Cancer Epi'!AT118</f>
        <v>1.5E-3</v>
      </c>
      <c r="AB71" s="58">
        <f t="shared" si="34"/>
        <v>1.2999999999999999E-3</v>
      </c>
      <c r="AC71" s="58">
        <f t="shared" si="19"/>
        <v>1.4988755622891148E-3</v>
      </c>
      <c r="AD71" s="58">
        <f t="shared" si="20"/>
        <v>1.299155366047744E-3</v>
      </c>
      <c r="AE71" s="58">
        <f t="shared" si="39"/>
        <v>6.0814327725458141E-3</v>
      </c>
    </row>
    <row r="72" spans="1:31">
      <c r="A72" s="58">
        <v>74</v>
      </c>
      <c r="B72" s="58">
        <f>'ACM Rates'!M85</f>
        <v>2.4500000000000001E-2</v>
      </c>
      <c r="C72" s="58">
        <f>'MI Epi'!BU94</f>
        <v>2.0000000000000001E-4</v>
      </c>
      <c r="D72" s="58">
        <f>'Stroke Epi'!BJ102</f>
        <v>2E-3</v>
      </c>
      <c r="F72" s="58">
        <f>'Bowel Cancer Epi'!BG119</f>
        <v>1.2999999999999999E-3</v>
      </c>
      <c r="G72" s="58">
        <f t="shared" si="23"/>
        <v>2.8000000000000001E-2</v>
      </c>
      <c r="H72" s="58">
        <f t="shared" si="24"/>
        <v>2.4202311081592653E-2</v>
      </c>
      <c r="I72" s="58">
        <f t="shared" si="35"/>
        <v>7374.92028234604</v>
      </c>
      <c r="J72" s="58">
        <f t="shared" si="36"/>
        <v>178.490114875286</v>
      </c>
      <c r="K72" s="58">
        <f t="shared" si="25"/>
        <v>7285.6752249083966</v>
      </c>
      <c r="L72" s="58">
        <f t="shared" si="26"/>
        <v>80426.065757073869</v>
      </c>
      <c r="M72" s="58">
        <f t="shared" si="27"/>
        <v>10.905347132984804</v>
      </c>
      <c r="O72" s="58">
        <f>'MI Epi'!BH94</f>
        <v>5.4999999999999997E-3</v>
      </c>
      <c r="P72" s="58">
        <f t="shared" si="28"/>
        <v>2.0000000000000001E-4</v>
      </c>
      <c r="Q72" s="58">
        <f t="shared" si="29"/>
        <v>5.4849026910809284E-3</v>
      </c>
      <c r="R72" s="58">
        <f t="shared" si="30"/>
        <v>1.9998000133325533E-4</v>
      </c>
      <c r="S72" s="58">
        <f t="shared" si="37"/>
        <v>7.8912277271179568E-2</v>
      </c>
      <c r="U72" s="58">
        <f>'Stroke Epi'!AW102</f>
        <v>7.1999999999999998E-3</v>
      </c>
      <c r="V72" s="58">
        <f t="shared" si="31"/>
        <v>2E-3</v>
      </c>
      <c r="W72" s="58">
        <f t="shared" si="32"/>
        <v>7.1741420961866087E-3</v>
      </c>
      <c r="X72" s="58">
        <f t="shared" si="33"/>
        <v>1.998001332666921E-3</v>
      </c>
      <c r="Y72" s="58">
        <f t="shared" si="38"/>
        <v>5.7576000456084402E-2</v>
      </c>
      <c r="AA72" s="58">
        <f>'Bowel Cancer Epi'!AT119</f>
        <v>1.5E-3</v>
      </c>
      <c r="AB72" s="58">
        <f t="shared" si="34"/>
        <v>1.2999999999999999E-3</v>
      </c>
      <c r="AC72" s="58">
        <f t="shared" si="19"/>
        <v>1.4988755622891148E-3</v>
      </c>
      <c r="AD72" s="58">
        <f t="shared" si="20"/>
        <v>1.299155366047744E-3</v>
      </c>
      <c r="AE72" s="58">
        <f t="shared" si="39"/>
        <v>6.2801966089450585E-3</v>
      </c>
    </row>
    <row r="73" spans="1:31">
      <c r="A73" s="58">
        <v>75</v>
      </c>
      <c r="B73" s="58">
        <f>'ACM Rates'!M86</f>
        <v>4.07E-2</v>
      </c>
      <c r="C73" s="58">
        <f>'MI Epi'!BU95</f>
        <v>2.0000000000000001E-4</v>
      </c>
      <c r="D73" s="58">
        <f>'Stroke Epi'!BJ103</f>
        <v>4.7000000000000002E-3</v>
      </c>
      <c r="F73" s="58">
        <f>'Bowel Cancer Epi'!BG120</f>
        <v>1.8E-3</v>
      </c>
      <c r="G73" s="58">
        <f t="shared" si="23"/>
        <v>4.7399999999999998E-2</v>
      </c>
      <c r="H73" s="58">
        <f t="shared" si="24"/>
        <v>3.9882878116586307E-2</v>
      </c>
      <c r="I73" s="58">
        <f t="shared" si="35"/>
        <v>7196.430167470754</v>
      </c>
      <c r="J73" s="58">
        <f t="shared" si="36"/>
        <v>287.01434724376088</v>
      </c>
      <c r="K73" s="58">
        <f t="shared" si="25"/>
        <v>7052.9229938488734</v>
      </c>
      <c r="L73" s="58">
        <f t="shared" si="26"/>
        <v>73373.142763224998</v>
      </c>
      <c r="M73" s="58">
        <f t="shared" si="27"/>
        <v>10.19576943786458</v>
      </c>
      <c r="O73" s="58">
        <f>'MI Epi'!BH95</f>
        <v>7.4999999999999997E-3</v>
      </c>
      <c r="P73" s="58">
        <f t="shared" si="28"/>
        <v>2.0000000000000001E-4</v>
      </c>
      <c r="Q73" s="58">
        <f t="shared" si="29"/>
        <v>7.4719451808615833E-3</v>
      </c>
      <c r="R73" s="58">
        <f t="shared" si="30"/>
        <v>1.9998000133325533E-4</v>
      </c>
      <c r="S73" s="58">
        <f t="shared" si="37"/>
        <v>8.3781128349122172E-2</v>
      </c>
      <c r="U73" s="58">
        <f>'Stroke Epi'!AW103</f>
        <v>9.1999999999999998E-3</v>
      </c>
      <c r="V73" s="58">
        <f t="shared" si="31"/>
        <v>4.7000000000000002E-3</v>
      </c>
      <c r="W73" s="58">
        <f t="shared" si="32"/>
        <v>9.1578094833846269E-3</v>
      </c>
      <c r="X73" s="58">
        <f t="shared" si="33"/>
        <v>4.6889722835203873E-3</v>
      </c>
      <c r="Y73" s="58">
        <f t="shared" si="38"/>
        <v>6.246388573795001E-2</v>
      </c>
      <c r="AA73" s="58">
        <f>'Bowel Cancer Epi'!AT120</f>
        <v>2E-3</v>
      </c>
      <c r="AB73" s="58">
        <f t="shared" si="34"/>
        <v>1.8E-3</v>
      </c>
      <c r="AC73" s="58">
        <f t="shared" ref="AC73:AC98" si="40">1-EXP(-AA73)</f>
        <v>1.998001332666921E-3</v>
      </c>
      <c r="AD73" s="58">
        <f t="shared" si="20"/>
        <v>1.7983809715627075E-3</v>
      </c>
      <c r="AE73" s="58">
        <f t="shared" si="39"/>
        <v>6.4789206965520331E-3</v>
      </c>
    </row>
    <row r="74" spans="1:31">
      <c r="A74" s="58">
        <v>76</v>
      </c>
      <c r="B74" s="58">
        <f>'ACM Rates'!M87</f>
        <v>4.07E-2</v>
      </c>
      <c r="C74" s="58">
        <f>'MI Epi'!BU96</f>
        <v>2.0000000000000001E-4</v>
      </c>
      <c r="D74" s="58">
        <f>'Stroke Epi'!BJ104</f>
        <v>4.7000000000000002E-3</v>
      </c>
      <c r="F74" s="58">
        <f>'Bowel Cancer Epi'!BG121</f>
        <v>1.8E-3</v>
      </c>
      <c r="G74" s="58">
        <f t="shared" si="23"/>
        <v>4.7399999999999998E-2</v>
      </c>
      <c r="H74" s="58">
        <f t="shared" si="24"/>
        <v>3.9882878116586307E-2</v>
      </c>
      <c r="I74" s="58">
        <f t="shared" si="35"/>
        <v>6909.4158202269928</v>
      </c>
      <c r="J74" s="58">
        <f t="shared" si="36"/>
        <v>275.56738901492633</v>
      </c>
      <c r="K74" s="58">
        <f t="shared" si="25"/>
        <v>6771.6321257195295</v>
      </c>
      <c r="L74" s="58">
        <f t="shared" si="26"/>
        <v>66601.510637505489</v>
      </c>
      <c r="M74" s="58">
        <f t="shared" si="27"/>
        <v>9.6392390283607874</v>
      </c>
      <c r="O74" s="58">
        <f>'MI Epi'!BH96</f>
        <v>7.4999999999999997E-3</v>
      </c>
      <c r="P74" s="58">
        <f t="shared" si="28"/>
        <v>2.0000000000000001E-4</v>
      </c>
      <c r="Q74" s="58">
        <f t="shared" si="29"/>
        <v>7.4719451808615833E-3</v>
      </c>
      <c r="R74" s="58">
        <f t="shared" si="30"/>
        <v>1.9998000133325533E-4</v>
      </c>
      <c r="S74" s="58">
        <f t="shared" si="37"/>
        <v>9.0445172756203507E-2</v>
      </c>
      <c r="U74" s="58">
        <f>'Stroke Epi'!AW104</f>
        <v>9.1999999999999998E-3</v>
      </c>
      <c r="V74" s="58">
        <f t="shared" si="31"/>
        <v>4.7000000000000002E-3</v>
      </c>
      <c r="W74" s="58">
        <f t="shared" si="32"/>
        <v>9.1578094833846269E-3</v>
      </c>
      <c r="X74" s="58">
        <f t="shared" si="33"/>
        <v>4.6889722835203873E-3</v>
      </c>
      <c r="Y74" s="58">
        <f t="shared" si="38"/>
        <v>6.6673319921797786E-2</v>
      </c>
      <c r="AA74" s="58">
        <f>'Bowel Cancer Epi'!AT121</f>
        <v>2E-3</v>
      </c>
      <c r="AB74" s="58">
        <f t="shared" si="34"/>
        <v>1.8E-3</v>
      </c>
      <c r="AC74" s="58">
        <f t="shared" si="40"/>
        <v>1.998001332666921E-3</v>
      </c>
      <c r="AD74" s="58">
        <f t="shared" ref="AD74:AD98" si="41">1-EXP(-AB74)</f>
        <v>1.7983809715627075E-3</v>
      </c>
      <c r="AE74" s="58">
        <f t="shared" si="39"/>
        <v>6.6776050433158037E-3</v>
      </c>
    </row>
    <row r="75" spans="1:31">
      <c r="A75" s="58">
        <v>77</v>
      </c>
      <c r="B75" s="58">
        <f>'ACM Rates'!M88</f>
        <v>4.07E-2</v>
      </c>
      <c r="C75" s="58">
        <f>'MI Epi'!BU97</f>
        <v>2.0000000000000001E-4</v>
      </c>
      <c r="D75" s="58">
        <f>'Stroke Epi'!BJ105</f>
        <v>4.7000000000000002E-3</v>
      </c>
      <c r="F75" s="58">
        <f>'Bowel Cancer Epi'!BG122</f>
        <v>1.8E-3</v>
      </c>
      <c r="G75" s="58">
        <f t="shared" si="23"/>
        <v>4.7399999999999998E-2</v>
      </c>
      <c r="H75" s="58">
        <f t="shared" si="24"/>
        <v>3.9882878116586307E-2</v>
      </c>
      <c r="I75" s="58">
        <f t="shared" si="35"/>
        <v>6633.8484312120663</v>
      </c>
      <c r="J75" s="58">
        <f t="shared" si="36"/>
        <v>264.57696842593811</v>
      </c>
      <c r="K75" s="58">
        <f t="shared" si="25"/>
        <v>6501.5599469990975</v>
      </c>
      <c r="L75" s="58">
        <f t="shared" si="26"/>
        <v>60099.950690506375</v>
      </c>
      <c r="M75" s="58">
        <f t="shared" si="27"/>
        <v>9.0595905700434507</v>
      </c>
      <c r="O75" s="58">
        <f>'MI Epi'!BH97</f>
        <v>7.4999999999999997E-3</v>
      </c>
      <c r="P75" s="58">
        <f t="shared" si="28"/>
        <v>2.0000000000000001E-4</v>
      </c>
      <c r="Q75" s="58">
        <f t="shared" si="29"/>
        <v>7.4719451808615833E-3</v>
      </c>
      <c r="R75" s="58">
        <f t="shared" si="30"/>
        <v>1.9998000133325533E-4</v>
      </c>
      <c r="S75" s="58">
        <f t="shared" si="37"/>
        <v>9.7060746771292658E-2</v>
      </c>
      <c r="U75" s="58">
        <f>'Stroke Epi'!AW105</f>
        <v>9.1999999999999998E-3</v>
      </c>
      <c r="V75" s="58">
        <f t="shared" si="31"/>
        <v>4.7000000000000002E-3</v>
      </c>
      <c r="W75" s="58">
        <f t="shared" si="32"/>
        <v>9.1578094833846269E-3</v>
      </c>
      <c r="X75" s="58">
        <f t="shared" si="33"/>
        <v>4.6889722835203873E-3</v>
      </c>
      <c r="Y75" s="58">
        <f t="shared" si="38"/>
        <v>7.0863854208480445E-2</v>
      </c>
      <c r="AA75" s="58">
        <f>'Bowel Cancer Epi'!AT122</f>
        <v>2E-3</v>
      </c>
      <c r="AB75" s="58">
        <f t="shared" si="34"/>
        <v>1.8E-3</v>
      </c>
      <c r="AC75" s="58">
        <f t="shared" si="40"/>
        <v>1.998001332666921E-3</v>
      </c>
      <c r="AD75" s="58">
        <f t="shared" si="41"/>
        <v>1.7983809715627075E-3</v>
      </c>
      <c r="AE75" s="58">
        <f t="shared" si="39"/>
        <v>6.8762496571836427E-3</v>
      </c>
    </row>
    <row r="76" spans="1:31">
      <c r="A76" s="58">
        <v>78</v>
      </c>
      <c r="B76" s="58">
        <f>'ACM Rates'!M89</f>
        <v>4.07E-2</v>
      </c>
      <c r="C76" s="58">
        <f>'MI Epi'!BU98</f>
        <v>2.0000000000000001E-4</v>
      </c>
      <c r="D76" s="58">
        <f>'Stroke Epi'!BJ106</f>
        <v>4.7000000000000002E-3</v>
      </c>
      <c r="F76" s="58">
        <f>'Bowel Cancer Epi'!BG123</f>
        <v>1.8E-3</v>
      </c>
      <c r="G76" s="58">
        <f t="shared" si="23"/>
        <v>4.7399999999999998E-2</v>
      </c>
      <c r="H76" s="58">
        <f t="shared" si="24"/>
        <v>3.9882878116586307E-2</v>
      </c>
      <c r="I76" s="58">
        <f t="shared" si="35"/>
        <v>6369.2714627861278</v>
      </c>
      <c r="J76" s="58">
        <f t="shared" si="36"/>
        <v>254.0248774417505</v>
      </c>
      <c r="K76" s="58">
        <f t="shared" si="25"/>
        <v>6242.2590240652526</v>
      </c>
      <c r="L76" s="58">
        <f t="shared" si="26"/>
        <v>53857.691666441126</v>
      </c>
      <c r="M76" s="58">
        <f t="shared" si="27"/>
        <v>8.4558637484862373</v>
      </c>
      <c r="O76" s="58">
        <f>'MI Epi'!BH98</f>
        <v>7.4999999999999997E-3</v>
      </c>
      <c r="P76" s="58">
        <f t="shared" si="28"/>
        <v>2.0000000000000001E-4</v>
      </c>
      <c r="Q76" s="58">
        <f t="shared" si="29"/>
        <v>7.4719451808615833E-3</v>
      </c>
      <c r="R76" s="58">
        <f t="shared" si="30"/>
        <v>1.9998000133325533E-4</v>
      </c>
      <c r="S76" s="58">
        <f t="shared" si="37"/>
        <v>0.10362820293989448</v>
      </c>
      <c r="U76" s="58">
        <f>'Stroke Epi'!AW106</f>
        <v>9.1999999999999998E-3</v>
      </c>
      <c r="V76" s="58">
        <f t="shared" si="31"/>
        <v>4.7000000000000002E-3</v>
      </c>
      <c r="W76" s="58">
        <f t="shared" si="32"/>
        <v>9.1578094833846269E-3</v>
      </c>
      <c r="X76" s="58">
        <f t="shared" si="33"/>
        <v>4.6889722835203873E-3</v>
      </c>
      <c r="Y76" s="58">
        <f t="shared" si="38"/>
        <v>7.5035573456460475E-2</v>
      </c>
      <c r="AA76" s="58">
        <f>'Bowel Cancer Epi'!AT123</f>
        <v>2E-3</v>
      </c>
      <c r="AB76" s="58">
        <f t="shared" si="34"/>
        <v>1.8E-3</v>
      </c>
      <c r="AC76" s="58">
        <f t="shared" si="40"/>
        <v>1.998001332666921E-3</v>
      </c>
      <c r="AD76" s="58">
        <f t="shared" si="41"/>
        <v>1.7983809715627075E-3</v>
      </c>
      <c r="AE76" s="58">
        <f t="shared" si="39"/>
        <v>7.0748545461013345E-3</v>
      </c>
    </row>
    <row r="77" spans="1:31">
      <c r="A77" s="58">
        <v>79</v>
      </c>
      <c r="B77" s="58">
        <f>'ACM Rates'!M90</f>
        <v>4.07E-2</v>
      </c>
      <c r="C77" s="58">
        <f>'MI Epi'!BU99</f>
        <v>2.0000000000000001E-4</v>
      </c>
      <c r="D77" s="58">
        <f>'Stroke Epi'!BJ107</f>
        <v>4.7000000000000002E-3</v>
      </c>
      <c r="F77" s="58">
        <f>'Bowel Cancer Epi'!BG124</f>
        <v>1.8E-3</v>
      </c>
      <c r="G77" s="58">
        <f t="shared" si="23"/>
        <v>4.7399999999999998E-2</v>
      </c>
      <c r="H77" s="58">
        <f t="shared" si="24"/>
        <v>3.9882878116586307E-2</v>
      </c>
      <c r="I77" s="58">
        <f t="shared" si="35"/>
        <v>6115.2465853443773</v>
      </c>
      <c r="J77" s="58">
        <f t="shared" si="36"/>
        <v>243.89363421616039</v>
      </c>
      <c r="K77" s="58">
        <f t="shared" si="25"/>
        <v>5993.2997682362966</v>
      </c>
      <c r="L77" s="58">
        <f t="shared" si="26"/>
        <v>47864.391898204827</v>
      </c>
      <c r="M77" s="58">
        <f t="shared" si="27"/>
        <v>7.8270583581887347</v>
      </c>
      <c r="O77" s="58">
        <f>'MI Epi'!BH99</f>
        <v>7.4999999999999997E-3</v>
      </c>
      <c r="P77" s="58">
        <f t="shared" si="28"/>
        <v>2.0000000000000001E-4</v>
      </c>
      <c r="Q77" s="58">
        <f t="shared" si="29"/>
        <v>7.4719451808615833E-3</v>
      </c>
      <c r="R77" s="58">
        <f t="shared" si="30"/>
        <v>1.9998000133325533E-4</v>
      </c>
      <c r="S77" s="58">
        <f t="shared" si="37"/>
        <v>0.1101478912433024</v>
      </c>
      <c r="U77" s="58">
        <f>'Stroke Epi'!AW107</f>
        <v>9.1999999999999998E-3</v>
      </c>
      <c r="V77" s="58">
        <f t="shared" si="31"/>
        <v>4.7000000000000002E-3</v>
      </c>
      <c r="W77" s="58">
        <f t="shared" si="32"/>
        <v>9.1578094833846269E-3</v>
      </c>
      <c r="X77" s="58">
        <f t="shared" si="33"/>
        <v>4.6889722835203873E-3</v>
      </c>
      <c r="Y77" s="58">
        <f t="shared" si="38"/>
        <v>7.918856214319521E-2</v>
      </c>
      <c r="AA77" s="58">
        <f>'Bowel Cancer Epi'!AT124</f>
        <v>2E-3</v>
      </c>
      <c r="AB77" s="58">
        <f t="shared" si="34"/>
        <v>1.8E-3</v>
      </c>
      <c r="AC77" s="58">
        <f t="shared" si="40"/>
        <v>1.998001332666921E-3</v>
      </c>
      <c r="AD77" s="58">
        <f t="shared" si="41"/>
        <v>1.7983809715627075E-3</v>
      </c>
      <c r="AE77" s="58">
        <f t="shared" si="39"/>
        <v>7.2734197180130775E-3</v>
      </c>
    </row>
    <row r="78" spans="1:31">
      <c r="A78" s="58">
        <v>80</v>
      </c>
      <c r="B78" s="58">
        <f>'ACM Rates'!M91</f>
        <v>7.3200000000000001E-2</v>
      </c>
      <c r="C78" s="58">
        <f>'MI Epi'!BU100</f>
        <v>4.0000000000000002E-4</v>
      </c>
      <c r="D78" s="58">
        <f>'Stroke Epi'!BJ108</f>
        <v>8.9999999999999993E-3</v>
      </c>
      <c r="F78" s="58">
        <f>'Bowel Cancer Epi'!BG125</f>
        <v>2.5999999999999999E-3</v>
      </c>
      <c r="G78" s="58">
        <f t="shared" si="23"/>
        <v>8.5199999999999998E-2</v>
      </c>
      <c r="H78" s="58">
        <f t="shared" si="24"/>
        <v>7.0585071549435274E-2</v>
      </c>
      <c r="I78" s="58">
        <f t="shared" si="35"/>
        <v>5871.3529511282168</v>
      </c>
      <c r="J78" s="58">
        <f t="shared" si="36"/>
        <v>414.42986814737316</v>
      </c>
      <c r="K78" s="58">
        <f t="shared" si="25"/>
        <v>5664.1380170545308</v>
      </c>
      <c r="L78" s="58">
        <f t="shared" si="26"/>
        <v>42200.253881150289</v>
      </c>
      <c r="M78" s="58">
        <f t="shared" si="27"/>
        <v>7.1874837422337636</v>
      </c>
      <c r="O78" s="58">
        <f>'MI Epi'!BH100</f>
        <v>9.7999999999999997E-3</v>
      </c>
      <c r="P78" s="58">
        <f t="shared" si="28"/>
        <v>4.0000000000000002E-4</v>
      </c>
      <c r="Q78" s="58">
        <f t="shared" si="29"/>
        <v>9.7521364817653167E-3</v>
      </c>
      <c r="R78" s="58">
        <f t="shared" si="30"/>
        <v>3.9992001066557759E-4</v>
      </c>
      <c r="S78" s="58">
        <f t="shared" si="37"/>
        <v>0.11662015911724902</v>
      </c>
      <c r="U78" s="58">
        <f>'Stroke Epi'!AW108</f>
        <v>1.21E-2</v>
      </c>
      <c r="V78" s="58">
        <f t="shared" si="31"/>
        <v>8.9999999999999993E-3</v>
      </c>
      <c r="W78" s="58">
        <f t="shared" si="32"/>
        <v>1.2027089369161748E-2</v>
      </c>
      <c r="X78" s="58">
        <f t="shared" si="33"/>
        <v>8.9596212271163544E-3</v>
      </c>
      <c r="Y78" s="58">
        <f t="shared" si="38"/>
        <v>8.3322904366847472E-2</v>
      </c>
      <c r="AA78" s="58">
        <f>'Bowel Cancer Epi'!AT125</f>
        <v>2.8E-3</v>
      </c>
      <c r="AB78" s="58">
        <f t="shared" si="34"/>
        <v>2.5999999999999999E-3</v>
      </c>
      <c r="AC78" s="58">
        <f t="shared" si="40"/>
        <v>2.7960836561070623E-3</v>
      </c>
      <c r="AD78" s="58">
        <f t="shared" si="41"/>
        <v>2.5966229274302366E-3</v>
      </c>
      <c r="AE78" s="58">
        <f t="shared" si="39"/>
        <v>7.4719451808614766E-3</v>
      </c>
    </row>
    <row r="79" spans="1:31">
      <c r="A79" s="58">
        <v>81</v>
      </c>
      <c r="B79" s="58">
        <f>'ACM Rates'!M92</f>
        <v>7.3200000000000001E-2</v>
      </c>
      <c r="C79" s="58">
        <f>'MI Epi'!BU101</f>
        <v>4.0000000000000002E-4</v>
      </c>
      <c r="D79" s="58">
        <f>'Stroke Epi'!BJ109</f>
        <v>8.9999999999999993E-3</v>
      </c>
      <c r="F79" s="58">
        <f>'Bowel Cancer Epi'!BG126</f>
        <v>2.5999999999999999E-3</v>
      </c>
      <c r="G79" s="58">
        <f t="shared" si="23"/>
        <v>8.5199999999999998E-2</v>
      </c>
      <c r="H79" s="58">
        <f t="shared" si="24"/>
        <v>7.0585071549435274E-2</v>
      </c>
      <c r="I79" s="58">
        <f t="shared" si="35"/>
        <v>5456.9230829808439</v>
      </c>
      <c r="J79" s="58">
        <f t="shared" si="36"/>
        <v>385.17730625196776</v>
      </c>
      <c r="K79" s="58">
        <f t="shared" si="25"/>
        <v>5264.33442985486</v>
      </c>
      <c r="L79" s="58">
        <f t="shared" si="26"/>
        <v>36935.91945129542</v>
      </c>
      <c r="M79" s="58">
        <f t="shared" si="27"/>
        <v>6.768634794668789</v>
      </c>
      <c r="O79" s="58">
        <f>'MI Epi'!BH101</f>
        <v>9.7999999999999997E-3</v>
      </c>
      <c r="P79" s="58">
        <f t="shared" si="28"/>
        <v>4.0000000000000002E-4</v>
      </c>
      <c r="Q79" s="58">
        <f t="shared" si="29"/>
        <v>9.7521364817653167E-3</v>
      </c>
      <c r="R79" s="58">
        <f t="shared" si="30"/>
        <v>3.9992001066557759E-4</v>
      </c>
      <c r="S79" s="58">
        <f t="shared" si="37"/>
        <v>0.12488502390020229</v>
      </c>
      <c r="U79" s="58">
        <f>'Stroke Epi'!AW109</f>
        <v>1.21E-2</v>
      </c>
      <c r="V79" s="58">
        <f t="shared" si="31"/>
        <v>8.9999999999999993E-3</v>
      </c>
      <c r="W79" s="58">
        <f t="shared" si="32"/>
        <v>1.2027089369161748E-2</v>
      </c>
      <c r="X79" s="58">
        <f t="shared" si="33"/>
        <v>8.9596212271163544E-3</v>
      </c>
      <c r="Y79" s="58">
        <f t="shared" si="38"/>
        <v>8.6160203277795069E-2</v>
      </c>
      <c r="AA79" s="58">
        <f>'Bowel Cancer Epi'!AT126</f>
        <v>2.8E-3</v>
      </c>
      <c r="AB79" s="58">
        <f t="shared" si="34"/>
        <v>2.5999999999999999E-3</v>
      </c>
      <c r="AC79" s="58">
        <f t="shared" si="40"/>
        <v>2.7960836561070623E-3</v>
      </c>
      <c r="AD79" s="58">
        <f t="shared" si="41"/>
        <v>2.5966229274302366E-3</v>
      </c>
      <c r="AE79" s="58">
        <f t="shared" si="39"/>
        <v>7.6704309425875599E-3</v>
      </c>
    </row>
    <row r="80" spans="1:31">
      <c r="A80" s="58">
        <v>82</v>
      </c>
      <c r="B80" s="58">
        <f>'ACM Rates'!M93</f>
        <v>7.3200000000000001E-2</v>
      </c>
      <c r="C80" s="58">
        <f>'MI Epi'!BU102</f>
        <v>4.0000000000000002E-4</v>
      </c>
      <c r="D80" s="58">
        <f>'Stroke Epi'!BJ110</f>
        <v>8.9999999999999993E-3</v>
      </c>
      <c r="F80" s="58">
        <f>'Bowel Cancer Epi'!BG127</f>
        <v>2.5999999999999999E-3</v>
      </c>
      <c r="G80" s="58">
        <f t="shared" si="23"/>
        <v>8.5199999999999998E-2</v>
      </c>
      <c r="H80" s="58">
        <f t="shared" si="24"/>
        <v>7.0585071549435274E-2</v>
      </c>
      <c r="I80" s="58">
        <f t="shared" si="35"/>
        <v>5071.7457767288761</v>
      </c>
      <c r="J80" s="58">
        <f t="shared" si="36"/>
        <v>357.98953853095389</v>
      </c>
      <c r="K80" s="58">
        <f t="shared" si="25"/>
        <v>4892.7510074633992</v>
      </c>
      <c r="L80" s="58">
        <f t="shared" si="26"/>
        <v>32043.168443832023</v>
      </c>
      <c r="M80" s="58">
        <f t="shared" si="27"/>
        <v>6.3179760686859394</v>
      </c>
      <c r="O80" s="58">
        <f>'MI Epi'!BH102</f>
        <v>9.7999999999999997E-3</v>
      </c>
      <c r="P80" s="58">
        <f t="shared" si="28"/>
        <v>4.0000000000000002E-4</v>
      </c>
      <c r="Q80" s="58">
        <f t="shared" si="29"/>
        <v>9.7521364817653167E-3</v>
      </c>
      <c r="R80" s="58">
        <f t="shared" si="30"/>
        <v>3.9992001066557759E-4</v>
      </c>
      <c r="S80" s="58">
        <f t="shared" si="37"/>
        <v>0.13307256295449479</v>
      </c>
      <c r="U80" s="58">
        <f>'Stroke Epi'!AW110</f>
        <v>1.21E-2</v>
      </c>
      <c r="V80" s="58">
        <f t="shared" si="31"/>
        <v>8.9999999999999993E-3</v>
      </c>
      <c r="W80" s="58">
        <f t="shared" si="32"/>
        <v>1.2027089369161748E-2</v>
      </c>
      <c r="X80" s="58">
        <f t="shared" si="33"/>
        <v>8.9596212271163544E-3</v>
      </c>
      <c r="Y80" s="58">
        <f t="shared" si="38"/>
        <v>8.8988720181263248E-2</v>
      </c>
      <c r="AA80" s="58">
        <f>'Bowel Cancer Epi'!AT127</f>
        <v>2.8E-3</v>
      </c>
      <c r="AB80" s="58">
        <f t="shared" si="34"/>
        <v>2.5999999999999999E-3</v>
      </c>
      <c r="AC80" s="58">
        <f t="shared" si="40"/>
        <v>2.7960836561070623E-3</v>
      </c>
      <c r="AD80" s="58">
        <f t="shared" si="41"/>
        <v>2.5966229274302366E-3</v>
      </c>
      <c r="AE80" s="58">
        <f t="shared" si="39"/>
        <v>7.8688770111307489E-3</v>
      </c>
    </row>
    <row r="81" spans="1:31">
      <c r="A81" s="58">
        <v>83</v>
      </c>
      <c r="B81" s="58">
        <f>'ACM Rates'!M94</f>
        <v>7.3200000000000001E-2</v>
      </c>
      <c r="C81" s="58">
        <f>'MI Epi'!BU103</f>
        <v>4.0000000000000002E-4</v>
      </c>
      <c r="D81" s="58">
        <f>'Stroke Epi'!BJ111</f>
        <v>8.9999999999999993E-3</v>
      </c>
      <c r="F81" s="58">
        <f>'Bowel Cancer Epi'!BG128</f>
        <v>2.5999999999999999E-3</v>
      </c>
      <c r="G81" s="58">
        <f t="shared" si="23"/>
        <v>8.5199999999999998E-2</v>
      </c>
      <c r="H81" s="58">
        <f t="shared" si="24"/>
        <v>7.0585071549435274E-2</v>
      </c>
      <c r="I81" s="58">
        <f t="shared" si="35"/>
        <v>4713.7562381979224</v>
      </c>
      <c r="J81" s="58">
        <f t="shared" si="36"/>
        <v>332.72082133979723</v>
      </c>
      <c r="K81" s="58">
        <f t="shared" si="25"/>
        <v>4547.3958275280238</v>
      </c>
      <c r="L81" s="58">
        <f t="shared" si="26"/>
        <v>27495.772616303999</v>
      </c>
      <c r="M81" s="58">
        <f t="shared" si="27"/>
        <v>5.8330917482520652</v>
      </c>
      <c r="O81" s="58">
        <f>'MI Epi'!BH103</f>
        <v>9.7999999999999997E-3</v>
      </c>
      <c r="P81" s="58">
        <f t="shared" si="28"/>
        <v>4.0000000000000002E-4</v>
      </c>
      <c r="Q81" s="58">
        <f t="shared" si="29"/>
        <v>9.7521364817653167E-3</v>
      </c>
      <c r="R81" s="58">
        <f t="shared" si="30"/>
        <v>3.9992001066557759E-4</v>
      </c>
      <c r="S81" s="58">
        <f t="shared" si="37"/>
        <v>0.14118349973640437</v>
      </c>
      <c r="U81" s="58">
        <f>'Stroke Epi'!AW111</f>
        <v>1.21E-2</v>
      </c>
      <c r="V81" s="58">
        <f t="shared" si="31"/>
        <v>8.9999999999999993E-3</v>
      </c>
      <c r="W81" s="58">
        <f t="shared" si="32"/>
        <v>1.2027089369161748E-2</v>
      </c>
      <c r="X81" s="58">
        <f t="shared" si="33"/>
        <v>8.9596212271163544E-3</v>
      </c>
      <c r="Y81" s="58">
        <f t="shared" si="38"/>
        <v>9.1808482259321214E-2</v>
      </c>
      <c r="AA81" s="58">
        <f>'Bowel Cancer Epi'!AT128</f>
        <v>2.8E-3</v>
      </c>
      <c r="AB81" s="58">
        <f t="shared" si="34"/>
        <v>2.5999999999999999E-3</v>
      </c>
      <c r="AC81" s="58">
        <f t="shared" si="40"/>
        <v>2.7960836561070623E-3</v>
      </c>
      <c r="AD81" s="58">
        <f t="shared" si="41"/>
        <v>2.5966229274302366E-3</v>
      </c>
      <c r="AE81" s="58">
        <f t="shared" si="39"/>
        <v>8.0672833944288869E-3</v>
      </c>
    </row>
    <row r="82" spans="1:31">
      <c r="A82" s="58">
        <v>84</v>
      </c>
      <c r="B82" s="58">
        <f>'ACM Rates'!M95</f>
        <v>7.3200000000000001E-2</v>
      </c>
      <c r="C82" s="58">
        <f>'MI Epi'!BU104</f>
        <v>4.0000000000000002E-4</v>
      </c>
      <c r="D82" s="58">
        <f>'Stroke Epi'!BJ112</f>
        <v>8.9999999999999993E-3</v>
      </c>
      <c r="F82" s="58">
        <f>'Bowel Cancer Epi'!BG129</f>
        <v>2.5999999999999999E-3</v>
      </c>
      <c r="G82" s="58">
        <f t="shared" si="23"/>
        <v>8.5199999999999998E-2</v>
      </c>
      <c r="H82" s="58">
        <f t="shared" si="24"/>
        <v>7.0585071549435274E-2</v>
      </c>
      <c r="I82" s="58">
        <f t="shared" si="35"/>
        <v>4381.0354168581252</v>
      </c>
      <c r="J82" s="58">
        <f t="shared" si="36"/>
        <v>309.23569835954078</v>
      </c>
      <c r="K82" s="58">
        <f t="shared" si="25"/>
        <v>4226.4175676783543</v>
      </c>
      <c r="L82" s="58">
        <f t="shared" si="26"/>
        <v>23269.355048625646</v>
      </c>
      <c r="M82" s="58">
        <f t="shared" si="27"/>
        <v>5.3113825464833484</v>
      </c>
      <c r="O82" s="58">
        <f>'MI Epi'!BH104</f>
        <v>9.7999999999999997E-3</v>
      </c>
      <c r="P82" s="58">
        <f t="shared" si="28"/>
        <v>4.0000000000000002E-4</v>
      </c>
      <c r="Q82" s="58">
        <f t="shared" si="29"/>
        <v>9.7521364817653167E-3</v>
      </c>
      <c r="R82" s="58">
        <f t="shared" si="30"/>
        <v>3.9992001066557759E-4</v>
      </c>
      <c r="S82" s="58">
        <f t="shared" si="37"/>
        <v>0.14921855093358227</v>
      </c>
      <c r="U82" s="58">
        <f>'Stroke Epi'!AW112</f>
        <v>1.21E-2</v>
      </c>
      <c r="V82" s="58">
        <f t="shared" si="31"/>
        <v>8.9999999999999993E-3</v>
      </c>
      <c r="W82" s="58">
        <f t="shared" si="32"/>
        <v>1.2027089369161748E-2</v>
      </c>
      <c r="X82" s="58">
        <f t="shared" si="33"/>
        <v>8.9596212271163544E-3</v>
      </c>
      <c r="Y82" s="58">
        <f t="shared" si="38"/>
        <v>9.4619516609904239E-2</v>
      </c>
      <c r="AA82" s="58">
        <f>'Bowel Cancer Epi'!AT129</f>
        <v>2.8E-3</v>
      </c>
      <c r="AB82" s="58">
        <f t="shared" si="34"/>
        <v>2.5999999999999999E-3</v>
      </c>
      <c r="AC82" s="58">
        <f t="shared" si="40"/>
        <v>2.7960836561070623E-3</v>
      </c>
      <c r="AD82" s="58">
        <f t="shared" si="41"/>
        <v>2.5966229274302366E-3</v>
      </c>
      <c r="AE82" s="58">
        <f t="shared" si="39"/>
        <v>8.2656501004182287E-3</v>
      </c>
    </row>
    <row r="83" spans="1:31">
      <c r="A83" s="58">
        <v>85</v>
      </c>
      <c r="B83" s="58">
        <f>'ACM Rates'!M96</f>
        <v>0.12940000000000002</v>
      </c>
      <c r="C83" s="58">
        <f>'MI Epi'!BU105</f>
        <v>5.9999999999999995E-4</v>
      </c>
      <c r="D83" s="58">
        <f>'Stroke Epi'!BJ113</f>
        <v>1.03E-2</v>
      </c>
      <c r="F83" s="58">
        <f>'Bowel Cancer Epi'!BG130</f>
        <v>3.5000000000000001E-3</v>
      </c>
      <c r="G83" s="58">
        <f t="shared" si="23"/>
        <v>0.14380000000000001</v>
      </c>
      <c r="H83" s="58">
        <f t="shared" si="24"/>
        <v>0.12137755373209258</v>
      </c>
      <c r="I83" s="58">
        <f t="shared" si="35"/>
        <v>4071.7997184985843</v>
      </c>
      <c r="J83" s="58">
        <f t="shared" si="36"/>
        <v>494.22508911838133</v>
      </c>
      <c r="K83" s="58">
        <f t="shared" si="25"/>
        <v>3824.6871739393937</v>
      </c>
      <c r="L83" s="58">
        <f t="shared" si="26"/>
        <v>19444.667874686253</v>
      </c>
      <c r="M83" s="58">
        <f t="shared" si="27"/>
        <v>4.7754480129136079</v>
      </c>
      <c r="O83" s="58">
        <f>'MI Epi'!BH105</f>
        <v>1.18E-2</v>
      </c>
      <c r="P83" s="58">
        <f t="shared" si="28"/>
        <v>5.9999999999999995E-4</v>
      </c>
      <c r="Q83" s="58">
        <f t="shared" si="29"/>
        <v>1.1730653032745342E-2</v>
      </c>
      <c r="R83" s="58">
        <f t="shared" si="30"/>
        <v>5.9982003599456934E-4</v>
      </c>
      <c r="S83" s="58">
        <f t="shared" si="37"/>
        <v>0.1571784265283801</v>
      </c>
      <c r="U83" s="58">
        <f>'Stroke Epi'!AW113</f>
        <v>1.55E-2</v>
      </c>
      <c r="V83" s="58">
        <f t="shared" si="31"/>
        <v>1.03E-2</v>
      </c>
      <c r="W83" s="58">
        <f t="shared" si="32"/>
        <v>1.5380493248267069E-2</v>
      </c>
      <c r="X83" s="58">
        <f t="shared" si="33"/>
        <v>1.024713665316912E-2</v>
      </c>
      <c r="Y83" s="58">
        <f t="shared" si="38"/>
        <v>9.742185024707406E-2</v>
      </c>
      <c r="AA83" s="58">
        <f>'Bowel Cancer Epi'!AT130</f>
        <v>3.8E-3</v>
      </c>
      <c r="AB83" s="58">
        <f t="shared" si="34"/>
        <v>3.5000000000000001E-3</v>
      </c>
      <c r="AC83" s="58">
        <f t="shared" si="40"/>
        <v>3.7927891366518196E-3</v>
      </c>
      <c r="AD83" s="58">
        <f t="shared" si="41"/>
        <v>3.4938821395851249E-3</v>
      </c>
      <c r="AE83" s="58">
        <f t="shared" si="39"/>
        <v>8.4639771370334412E-3</v>
      </c>
    </row>
    <row r="84" spans="1:31">
      <c r="A84" s="58">
        <v>86</v>
      </c>
      <c r="B84" s="58">
        <f>'ACM Rates'!M97</f>
        <v>0.12940000000000002</v>
      </c>
      <c r="C84" s="58">
        <f>'MI Epi'!BU106</f>
        <v>5.9999999999999995E-4</v>
      </c>
      <c r="D84" s="58">
        <f>'Stroke Epi'!BJ114</f>
        <v>1.03E-2</v>
      </c>
      <c r="F84" s="58">
        <f>'Bowel Cancer Epi'!BG131</f>
        <v>3.5000000000000001E-3</v>
      </c>
      <c r="G84" s="58">
        <f t="shared" si="23"/>
        <v>0.14380000000000001</v>
      </c>
      <c r="H84" s="58">
        <f t="shared" si="24"/>
        <v>0.12137755373209258</v>
      </c>
      <c r="I84" s="58">
        <f t="shared" si="35"/>
        <v>3577.5746293802031</v>
      </c>
      <c r="J84" s="58">
        <f t="shared" si="36"/>
        <v>434.23725680816682</v>
      </c>
      <c r="K84" s="58">
        <f t="shared" si="25"/>
        <v>3360.4560009761199</v>
      </c>
      <c r="L84" s="58">
        <f t="shared" si="26"/>
        <v>16084.211873710132</v>
      </c>
      <c r="M84" s="58">
        <f t="shared" si="27"/>
        <v>4.4958424463381892</v>
      </c>
      <c r="O84" s="58">
        <f>'MI Epi'!BH106</f>
        <v>1.18E-2</v>
      </c>
      <c r="P84" s="58">
        <f t="shared" si="28"/>
        <v>5.9999999999999995E-4</v>
      </c>
      <c r="Q84" s="58">
        <f t="shared" si="29"/>
        <v>1.1730653032745342E-2</v>
      </c>
      <c r="R84" s="58">
        <f t="shared" si="30"/>
        <v>5.9982003599456934E-4</v>
      </c>
      <c r="S84" s="58">
        <f t="shared" si="37"/>
        <v>0.16656536318143253</v>
      </c>
      <c r="U84" s="58">
        <f>'Stroke Epi'!AW114</f>
        <v>1.55E-2</v>
      </c>
      <c r="V84" s="58">
        <f t="shared" si="31"/>
        <v>1.03E-2</v>
      </c>
      <c r="W84" s="58">
        <f t="shared" si="32"/>
        <v>1.5380493248267069E-2</v>
      </c>
      <c r="X84" s="58">
        <f t="shared" si="33"/>
        <v>1.024713665316912E-2</v>
      </c>
      <c r="Y84" s="58">
        <f t="shared" si="38"/>
        <v>0.10210307489335417</v>
      </c>
      <c r="AA84" s="58">
        <f>'Bowel Cancer Epi'!AT131</f>
        <v>3.8E-3</v>
      </c>
      <c r="AB84" s="58">
        <f t="shared" si="34"/>
        <v>3.5000000000000001E-3</v>
      </c>
      <c r="AC84" s="58">
        <f t="shared" si="40"/>
        <v>3.7927891366518196E-3</v>
      </c>
      <c r="AD84" s="58">
        <f t="shared" si="41"/>
        <v>3.4938821395851249E-3</v>
      </c>
      <c r="AE84" s="58">
        <f t="shared" si="39"/>
        <v>8.7613933292328122E-3</v>
      </c>
    </row>
    <row r="85" spans="1:31">
      <c r="A85" s="58">
        <v>87</v>
      </c>
      <c r="B85" s="58">
        <f>'ACM Rates'!M98</f>
        <v>0.12940000000000002</v>
      </c>
      <c r="C85" s="58">
        <f>'MI Epi'!BU107</f>
        <v>5.9999999999999995E-4</v>
      </c>
      <c r="D85" s="58">
        <f>'Stroke Epi'!BJ115</f>
        <v>1.03E-2</v>
      </c>
      <c r="F85" s="58">
        <f>'Bowel Cancer Epi'!BG132</f>
        <v>3.5000000000000001E-3</v>
      </c>
      <c r="G85" s="58">
        <f t="shared" si="23"/>
        <v>0.14380000000000001</v>
      </c>
      <c r="H85" s="58">
        <f t="shared" si="24"/>
        <v>0.12137755373209258</v>
      </c>
      <c r="I85" s="58">
        <f t="shared" si="35"/>
        <v>3143.3373725720362</v>
      </c>
      <c r="J85" s="58">
        <f t="shared" si="36"/>
        <v>381.53060083745703</v>
      </c>
      <c r="K85" s="58">
        <f t="shared" si="25"/>
        <v>2952.572072153308</v>
      </c>
      <c r="L85" s="58">
        <f t="shared" si="26"/>
        <v>13131.639801556823</v>
      </c>
      <c r="M85" s="58">
        <f t="shared" si="27"/>
        <v>4.1776106873351164</v>
      </c>
      <c r="O85" s="58">
        <f>'MI Epi'!BH107</f>
        <v>1.18E-2</v>
      </c>
      <c r="P85" s="58">
        <f t="shared" si="28"/>
        <v>5.9999999999999995E-4</v>
      </c>
      <c r="Q85" s="58">
        <f t="shared" si="29"/>
        <v>1.1730653032745342E-2</v>
      </c>
      <c r="R85" s="58">
        <f t="shared" si="30"/>
        <v>5.9982003599456934E-4</v>
      </c>
      <c r="S85" s="58">
        <f t="shared" si="37"/>
        <v>0.17584775270078323</v>
      </c>
      <c r="U85" s="58">
        <f>'Stroke Epi'!AW115</f>
        <v>1.55E-2</v>
      </c>
      <c r="V85" s="58">
        <f t="shared" si="31"/>
        <v>1.03E-2</v>
      </c>
      <c r="W85" s="58">
        <f t="shared" si="32"/>
        <v>1.5380493248267069E-2</v>
      </c>
      <c r="X85" s="58">
        <f t="shared" si="33"/>
        <v>1.024713665316912E-2</v>
      </c>
      <c r="Y85" s="58">
        <f t="shared" si="38"/>
        <v>0.10676002035207036</v>
      </c>
      <c r="AA85" s="58">
        <f>'Bowel Cancer Epi'!AT132</f>
        <v>3.8E-3</v>
      </c>
      <c r="AB85" s="58">
        <f t="shared" si="34"/>
        <v>3.5000000000000001E-3</v>
      </c>
      <c r="AC85" s="58">
        <f t="shared" si="40"/>
        <v>3.7927891366518196E-3</v>
      </c>
      <c r="AD85" s="58">
        <f t="shared" si="41"/>
        <v>3.4938821395851249E-3</v>
      </c>
      <c r="AE85" s="58">
        <f t="shared" si="39"/>
        <v>9.0587203099569153E-3</v>
      </c>
    </row>
    <row r="86" spans="1:31">
      <c r="A86" s="58">
        <v>88</v>
      </c>
      <c r="B86" s="58">
        <f>'ACM Rates'!M99</f>
        <v>0.12940000000000002</v>
      </c>
      <c r="C86" s="58">
        <f>'MI Epi'!BU108</f>
        <v>5.9999999999999995E-4</v>
      </c>
      <c r="D86" s="58">
        <f>'Stroke Epi'!BJ116</f>
        <v>1.03E-2</v>
      </c>
      <c r="F86" s="58">
        <f>'Bowel Cancer Epi'!BG133</f>
        <v>3.5000000000000001E-3</v>
      </c>
      <c r="G86" s="58">
        <f t="shared" si="23"/>
        <v>0.14380000000000001</v>
      </c>
      <c r="H86" s="58">
        <f t="shared" si="24"/>
        <v>0.12137755373209258</v>
      </c>
      <c r="I86" s="58">
        <f t="shared" si="35"/>
        <v>2761.8067717345793</v>
      </c>
      <c r="J86" s="58">
        <f t="shared" si="36"/>
        <v>335.22134983387105</v>
      </c>
      <c r="K86" s="58">
        <f t="shared" si="25"/>
        <v>2594.1960968176436</v>
      </c>
      <c r="L86" s="58">
        <f t="shared" si="26"/>
        <v>10537.44370473918</v>
      </c>
      <c r="M86" s="58">
        <f t="shared" si="27"/>
        <v>3.815416709301874</v>
      </c>
      <c r="O86" s="58">
        <f>'MI Epi'!BH108</f>
        <v>1.18E-2</v>
      </c>
      <c r="P86" s="58">
        <f t="shared" si="28"/>
        <v>5.9999999999999995E-4</v>
      </c>
      <c r="Q86" s="58">
        <f t="shared" si="29"/>
        <v>1.1730653032745342E-2</v>
      </c>
      <c r="R86" s="58">
        <f t="shared" si="30"/>
        <v>5.9982003599456934E-4</v>
      </c>
      <c r="S86" s="58">
        <f t="shared" si="37"/>
        <v>0.18502675948154529</v>
      </c>
      <c r="U86" s="58">
        <f>'Stroke Epi'!AW116</f>
        <v>1.55E-2</v>
      </c>
      <c r="V86" s="58">
        <f t="shared" si="31"/>
        <v>1.03E-2</v>
      </c>
      <c r="W86" s="58">
        <f t="shared" si="32"/>
        <v>1.5380493248267069E-2</v>
      </c>
      <c r="X86" s="58">
        <f t="shared" si="33"/>
        <v>1.024713665316912E-2</v>
      </c>
      <c r="Y86" s="58">
        <f t="shared" si="38"/>
        <v>0.11139281254731158</v>
      </c>
      <c r="AA86" s="58">
        <f>'Bowel Cancer Epi'!AT133</f>
        <v>3.8E-3</v>
      </c>
      <c r="AB86" s="58">
        <f t="shared" si="34"/>
        <v>3.5000000000000001E-3</v>
      </c>
      <c r="AC86" s="58">
        <f t="shared" si="40"/>
        <v>3.7927891366518196E-3</v>
      </c>
      <c r="AD86" s="58">
        <f t="shared" si="41"/>
        <v>3.4938821395851249E-3</v>
      </c>
      <c r="AE86" s="58">
        <f t="shared" si="39"/>
        <v>9.3559581059651752E-3</v>
      </c>
    </row>
    <row r="87" spans="1:31">
      <c r="A87" s="58">
        <v>89</v>
      </c>
      <c r="B87" s="58">
        <f>'ACM Rates'!M100</f>
        <v>0.12940000000000002</v>
      </c>
      <c r="C87" s="58">
        <f>'MI Epi'!BU109</f>
        <v>5.9999999999999995E-4</v>
      </c>
      <c r="D87" s="58">
        <f>'Stroke Epi'!BJ117</f>
        <v>1.03E-2</v>
      </c>
      <c r="F87" s="58">
        <f>'Bowel Cancer Epi'!BG134</f>
        <v>3.5000000000000001E-3</v>
      </c>
      <c r="G87" s="58">
        <f t="shared" si="23"/>
        <v>0.14380000000000001</v>
      </c>
      <c r="H87" s="58">
        <f t="shared" si="24"/>
        <v>0.12137755373209258</v>
      </c>
      <c r="I87" s="58">
        <f t="shared" si="35"/>
        <v>2426.5854219007083</v>
      </c>
      <c r="J87" s="58">
        <f t="shared" si="36"/>
        <v>294.53300243226579</v>
      </c>
      <c r="K87" s="58">
        <f t="shared" si="25"/>
        <v>2279.3189206845755</v>
      </c>
      <c r="L87" s="58">
        <f t="shared" si="26"/>
        <v>8258.1247840546039</v>
      </c>
      <c r="M87" s="58">
        <f t="shared" si="27"/>
        <v>3.4031873386868603</v>
      </c>
      <c r="O87" s="58">
        <f>'MI Epi'!BH109</f>
        <v>1.18E-2</v>
      </c>
      <c r="P87" s="58">
        <f t="shared" si="28"/>
        <v>5.9999999999999995E-4</v>
      </c>
      <c r="Q87" s="58">
        <f t="shared" si="29"/>
        <v>1.1730653032745342E-2</v>
      </c>
      <c r="R87" s="58">
        <f t="shared" si="30"/>
        <v>5.9982003599456934E-4</v>
      </c>
      <c r="S87" s="58">
        <f t="shared" si="37"/>
        <v>0.19410353495036542</v>
      </c>
      <c r="U87" s="58">
        <f>'Stroke Epi'!AW117</f>
        <v>1.55E-2</v>
      </c>
      <c r="V87" s="58">
        <f t="shared" si="31"/>
        <v>1.03E-2</v>
      </c>
      <c r="W87" s="58">
        <f t="shared" si="32"/>
        <v>1.5380493248267069E-2</v>
      </c>
      <c r="X87" s="58">
        <f t="shared" si="33"/>
        <v>1.024713665316912E-2</v>
      </c>
      <c r="Y87" s="58">
        <f t="shared" si="38"/>
        <v>0.11600157675006109</v>
      </c>
      <c r="AA87" s="58">
        <f>'Bowel Cancer Epi'!AT134</f>
        <v>3.8E-3</v>
      </c>
      <c r="AB87" s="58">
        <f t="shared" si="34"/>
        <v>3.5000000000000001E-3</v>
      </c>
      <c r="AC87" s="58">
        <f t="shared" si="40"/>
        <v>3.7927891366518196E-3</v>
      </c>
      <c r="AD87" s="58">
        <f t="shared" si="41"/>
        <v>3.4938821395851249E-3</v>
      </c>
      <c r="AE87" s="58">
        <f t="shared" si="39"/>
        <v>9.6531067440089983E-3</v>
      </c>
    </row>
    <row r="88" spans="1:31">
      <c r="A88" s="58">
        <v>90</v>
      </c>
      <c r="B88" s="58">
        <f>'ACM Rates'!M101</f>
        <v>0.23830000000000001</v>
      </c>
      <c r="C88" s="58">
        <f>'MI Epi'!BU110</f>
        <v>8.0000000000000004E-4</v>
      </c>
      <c r="D88" s="58">
        <f>'Stroke Epi'!BJ118</f>
        <v>1.0500000000000001E-2</v>
      </c>
      <c r="F88" s="58">
        <f>'Bowel Cancer Epi'!BG135</f>
        <v>4.1999999999999997E-3</v>
      </c>
      <c r="G88" s="58">
        <f t="shared" si="23"/>
        <v>0.25380000000000003</v>
      </c>
      <c r="H88" s="58">
        <f t="shared" si="24"/>
        <v>0.21203373424798322</v>
      </c>
      <c r="I88" s="58">
        <f t="shared" si="35"/>
        <v>2132.0524194684426</v>
      </c>
      <c r="J88" s="58">
        <f t="shared" si="36"/>
        <v>452.06703611234138</v>
      </c>
      <c r="K88" s="58">
        <f t="shared" si="25"/>
        <v>1906.018901412272</v>
      </c>
      <c r="L88" s="58">
        <f t="shared" si="26"/>
        <v>6352.1058826423341</v>
      </c>
      <c r="M88" s="58">
        <f t="shared" si="27"/>
        <v>2.9793385118673692</v>
      </c>
      <c r="O88" s="58">
        <f>'MI Epi'!BH110</f>
        <v>1.14E-2</v>
      </c>
      <c r="P88" s="58">
        <f t="shared" si="28"/>
        <v>8.0000000000000004E-4</v>
      </c>
      <c r="Q88" s="58">
        <f t="shared" si="29"/>
        <v>1.133526622186809E-2</v>
      </c>
      <c r="R88" s="58">
        <f t="shared" si="30"/>
        <v>7.9968008531627888E-4</v>
      </c>
      <c r="S88" s="58">
        <f t="shared" si="37"/>
        <v>0.20307921770986057</v>
      </c>
      <c r="U88" s="58">
        <f>'Stroke Epi'!AW118</f>
        <v>1.78E-2</v>
      </c>
      <c r="V88" s="58">
        <f t="shared" si="31"/>
        <v>1.0500000000000001E-2</v>
      </c>
      <c r="W88" s="58">
        <f t="shared" si="32"/>
        <v>1.7642515790697311E-2</v>
      </c>
      <c r="X88" s="58">
        <f t="shared" si="33"/>
        <v>1.0445067432100719E-2</v>
      </c>
      <c r="Y88" s="58">
        <f t="shared" si="38"/>
        <v>0.12058643758158373</v>
      </c>
      <c r="AA88" s="58">
        <f>'Bowel Cancer Epi'!AT135</f>
        <v>4.4000000000000003E-3</v>
      </c>
      <c r="AB88" s="58">
        <f t="shared" si="34"/>
        <v>4.1999999999999997E-3</v>
      </c>
      <c r="AC88" s="58">
        <f t="shared" si="40"/>
        <v>4.3903341817299602E-3</v>
      </c>
      <c r="AD88" s="58">
        <f t="shared" si="41"/>
        <v>4.1911923350455016E-3</v>
      </c>
      <c r="AE88" s="58">
        <f t="shared" si="39"/>
        <v>9.9501662508317597E-3</v>
      </c>
    </row>
    <row r="89" spans="1:31">
      <c r="A89" s="58">
        <v>91</v>
      </c>
      <c r="B89" s="58">
        <f>'ACM Rates'!M102</f>
        <v>0.23830000000000001</v>
      </c>
      <c r="C89" s="58">
        <f>'MI Epi'!BU111</f>
        <v>8.0000000000000004E-4</v>
      </c>
      <c r="D89" s="58">
        <f>'Stroke Epi'!BJ119</f>
        <v>1.0500000000000001E-2</v>
      </c>
      <c r="F89" s="58">
        <f>'Bowel Cancer Epi'!BG136</f>
        <v>4.1999999999999997E-3</v>
      </c>
      <c r="G89" s="58">
        <f t="shared" si="23"/>
        <v>0.25380000000000003</v>
      </c>
      <c r="H89" s="58">
        <f t="shared" si="24"/>
        <v>0.21203373424798322</v>
      </c>
      <c r="I89" s="58">
        <f t="shared" si="35"/>
        <v>1679.9853833561012</v>
      </c>
      <c r="J89" s="58">
        <f t="shared" si="36"/>
        <v>356.21357431502378</v>
      </c>
      <c r="K89" s="58">
        <f t="shared" si="25"/>
        <v>1501.8785961985893</v>
      </c>
      <c r="L89" s="58">
        <f t="shared" si="26"/>
        <v>4850.2272864437446</v>
      </c>
      <c r="M89" s="58">
        <f t="shared" si="27"/>
        <v>2.8870651700281234</v>
      </c>
      <c r="O89" s="58">
        <f>'MI Epi'!BH111</f>
        <v>1.14E-2</v>
      </c>
      <c r="P89" s="58">
        <f t="shared" si="28"/>
        <v>8.0000000000000004E-4</v>
      </c>
      <c r="Q89" s="58">
        <f t="shared" si="29"/>
        <v>1.133526622186809E-2</v>
      </c>
      <c r="R89" s="58">
        <f t="shared" si="30"/>
        <v>7.9968008531627888E-4</v>
      </c>
      <c r="S89" s="58">
        <f t="shared" si="37"/>
        <v>0.21148196476516867</v>
      </c>
      <c r="U89" s="58">
        <f>'Stroke Epi'!AW119</f>
        <v>1.78E-2</v>
      </c>
      <c r="V89" s="58">
        <f t="shared" si="31"/>
        <v>1.0500000000000001E-2</v>
      </c>
      <c r="W89" s="58">
        <f t="shared" si="32"/>
        <v>1.7642515790697311E-2</v>
      </c>
      <c r="X89" s="58">
        <f t="shared" si="33"/>
        <v>1.0445067432100719E-2</v>
      </c>
      <c r="Y89" s="58">
        <f t="shared" si="38"/>
        <v>0.12698278152676609</v>
      </c>
      <c r="AA89" s="58">
        <f>'Bowel Cancer Epi'!AT136</f>
        <v>4.4000000000000003E-3</v>
      </c>
      <c r="AB89" s="58">
        <f t="shared" si="34"/>
        <v>4.1999999999999997E-3</v>
      </c>
      <c r="AC89" s="58">
        <f t="shared" si="40"/>
        <v>4.3903341817299602E-3</v>
      </c>
      <c r="AD89" s="58">
        <f t="shared" si="41"/>
        <v>4.1911923350455016E-3</v>
      </c>
      <c r="AE89" s="58">
        <f t="shared" si="39"/>
        <v>1.0148156417904862E-2</v>
      </c>
    </row>
    <row r="90" spans="1:31">
      <c r="A90" s="58">
        <v>92</v>
      </c>
      <c r="B90" s="58">
        <f>'ACM Rates'!M103</f>
        <v>0.23830000000000001</v>
      </c>
      <c r="C90" s="58">
        <f>'MI Epi'!BU112</f>
        <v>8.0000000000000004E-4</v>
      </c>
      <c r="D90" s="58">
        <f>'Stroke Epi'!BJ120</f>
        <v>1.0500000000000001E-2</v>
      </c>
      <c r="F90" s="58">
        <f>'Bowel Cancer Epi'!BG137</f>
        <v>4.1999999999999997E-3</v>
      </c>
      <c r="G90" s="58">
        <f t="shared" si="23"/>
        <v>0.25380000000000003</v>
      </c>
      <c r="H90" s="58">
        <f t="shared" si="24"/>
        <v>0.21203373424798322</v>
      </c>
      <c r="I90" s="58">
        <f t="shared" si="35"/>
        <v>1323.7718090410774</v>
      </c>
      <c r="J90" s="58">
        <f t="shared" si="36"/>
        <v>280.68427996318781</v>
      </c>
      <c r="K90" s="58">
        <f t="shared" si="25"/>
        <v>1183.4296690594833</v>
      </c>
      <c r="L90" s="58">
        <f t="shared" si="26"/>
        <v>3666.7976173842612</v>
      </c>
      <c r="M90" s="58">
        <f t="shared" si="27"/>
        <v>2.7699620073042954</v>
      </c>
      <c r="O90" s="58">
        <f>'MI Epi'!BH112</f>
        <v>1.14E-2</v>
      </c>
      <c r="P90" s="58">
        <f t="shared" si="28"/>
        <v>8.0000000000000004E-4</v>
      </c>
      <c r="Q90" s="58">
        <f t="shared" si="29"/>
        <v>1.133526622186809E-2</v>
      </c>
      <c r="R90" s="58">
        <f t="shared" si="30"/>
        <v>7.9968008531627888E-4</v>
      </c>
      <c r="S90" s="58">
        <f t="shared" si="37"/>
        <v>0.21979611310446315</v>
      </c>
      <c r="U90" s="58">
        <f>'Stroke Epi'!AW120</f>
        <v>1.78E-2</v>
      </c>
      <c r="V90" s="58">
        <f t="shared" si="31"/>
        <v>1.0500000000000001E-2</v>
      </c>
      <c r="W90" s="58">
        <f t="shared" si="32"/>
        <v>1.7642515790697311E-2</v>
      </c>
      <c r="X90" s="58">
        <f t="shared" si="33"/>
        <v>1.0445067432100719E-2</v>
      </c>
      <c r="Y90" s="58">
        <f t="shared" si="38"/>
        <v>0.13333260217777435</v>
      </c>
      <c r="AA90" s="58">
        <f>'Bowel Cancer Epi'!AT137</f>
        <v>4.4000000000000003E-3</v>
      </c>
      <c r="AB90" s="58">
        <f t="shared" si="34"/>
        <v>4.1999999999999997E-3</v>
      </c>
      <c r="AC90" s="58">
        <f t="shared" si="40"/>
        <v>4.3903341817299602E-3</v>
      </c>
      <c r="AD90" s="58">
        <f t="shared" si="41"/>
        <v>4.1911923350455016E-3</v>
      </c>
      <c r="AE90" s="58">
        <f t="shared" si="39"/>
        <v>1.0346106990904089E-2</v>
      </c>
    </row>
    <row r="91" spans="1:31">
      <c r="A91" s="58">
        <v>93</v>
      </c>
      <c r="B91" s="58">
        <f>'ACM Rates'!M104</f>
        <v>0.23830000000000001</v>
      </c>
      <c r="C91" s="58">
        <f>'MI Epi'!BU113</f>
        <v>8.0000000000000004E-4</v>
      </c>
      <c r="D91" s="58">
        <f>'Stroke Epi'!BJ121</f>
        <v>1.0500000000000001E-2</v>
      </c>
      <c r="F91" s="58">
        <f>'Bowel Cancer Epi'!BG138</f>
        <v>4.1999999999999997E-3</v>
      </c>
      <c r="G91" s="58">
        <f t="shared" si="23"/>
        <v>0.25380000000000003</v>
      </c>
      <c r="H91" s="58">
        <f t="shared" si="24"/>
        <v>0.21203373424798322</v>
      </c>
      <c r="I91" s="58">
        <f t="shared" si="35"/>
        <v>1043.0875290778895</v>
      </c>
      <c r="J91" s="58">
        <f t="shared" si="36"/>
        <v>221.16974393788669</v>
      </c>
      <c r="K91" s="58">
        <f t="shared" si="25"/>
        <v>932.5026571089461</v>
      </c>
      <c r="L91" s="58">
        <f t="shared" si="26"/>
        <v>2734.2949602753147</v>
      </c>
      <c r="M91" s="58">
        <f t="shared" si="27"/>
        <v>2.6213475706036737</v>
      </c>
      <c r="O91" s="58">
        <f>'MI Epi'!BH113</f>
        <v>1.14E-2</v>
      </c>
      <c r="P91" s="58">
        <f t="shared" si="28"/>
        <v>8.0000000000000004E-4</v>
      </c>
      <c r="Q91" s="58">
        <f t="shared" si="29"/>
        <v>1.133526622186809E-2</v>
      </c>
      <c r="R91" s="58">
        <f t="shared" si="30"/>
        <v>7.9968008531627888E-4</v>
      </c>
      <c r="S91" s="58">
        <f t="shared" si="37"/>
        <v>0.22802259691419841</v>
      </c>
      <c r="U91" s="58">
        <f>'Stroke Epi'!AW121</f>
        <v>1.78E-2</v>
      </c>
      <c r="V91" s="58">
        <f t="shared" si="31"/>
        <v>1.0500000000000001E-2</v>
      </c>
      <c r="W91" s="58">
        <f t="shared" si="32"/>
        <v>1.7642515790697311E-2</v>
      </c>
      <c r="X91" s="58">
        <f t="shared" si="33"/>
        <v>1.0445067432100719E-2</v>
      </c>
      <c r="Y91" s="58">
        <f t="shared" si="38"/>
        <v>0.13963623791805371</v>
      </c>
      <c r="AA91" s="58">
        <f>'Bowel Cancer Epi'!AT138</f>
        <v>4.4000000000000003E-3</v>
      </c>
      <c r="AB91" s="58">
        <f t="shared" si="34"/>
        <v>4.1999999999999997E-3</v>
      </c>
      <c r="AC91" s="58">
        <f t="shared" si="40"/>
        <v>4.3903341817299602E-3</v>
      </c>
      <c r="AD91" s="58">
        <f t="shared" si="41"/>
        <v>4.1911923350455016E-3</v>
      </c>
      <c r="AE91" s="58">
        <f t="shared" si="39"/>
        <v>1.0544017977747462E-2</v>
      </c>
    </row>
    <row r="92" spans="1:31">
      <c r="A92" s="58">
        <v>94</v>
      </c>
      <c r="B92" s="58">
        <f>'ACM Rates'!M105</f>
        <v>0.23830000000000001</v>
      </c>
      <c r="C92" s="58">
        <f>'MI Epi'!BU114</f>
        <v>8.0000000000000004E-4</v>
      </c>
      <c r="D92" s="58">
        <f>'Stroke Epi'!BJ122</f>
        <v>1.0500000000000001E-2</v>
      </c>
      <c r="F92" s="58">
        <f>'Bowel Cancer Epi'!BG139</f>
        <v>4.1999999999999997E-3</v>
      </c>
      <c r="G92" s="58">
        <f t="shared" si="23"/>
        <v>0.25380000000000003</v>
      </c>
      <c r="H92" s="58">
        <f t="shared" si="24"/>
        <v>0.21203373424798322</v>
      </c>
      <c r="I92" s="58">
        <f t="shared" si="35"/>
        <v>821.91778514000282</v>
      </c>
      <c r="J92" s="58">
        <f t="shared" si="36"/>
        <v>174.27429722806633</v>
      </c>
      <c r="K92" s="58">
        <f t="shared" si="25"/>
        <v>734.78063652596961</v>
      </c>
      <c r="L92" s="58">
        <f t="shared" si="26"/>
        <v>1999.5143237493455</v>
      </c>
      <c r="M92" s="58">
        <f t="shared" si="27"/>
        <v>2.4327424955389603</v>
      </c>
      <c r="O92" s="58">
        <f>'MI Epi'!BH114</f>
        <v>1.14E-2</v>
      </c>
      <c r="P92" s="58">
        <f t="shared" si="28"/>
        <v>8.0000000000000004E-4</v>
      </c>
      <c r="Q92" s="58">
        <f t="shared" si="29"/>
        <v>1.133526622186809E-2</v>
      </c>
      <c r="R92" s="58">
        <f t="shared" si="30"/>
        <v>7.9968008531627888E-4</v>
      </c>
      <c r="S92" s="58">
        <f t="shared" si="37"/>
        <v>0.23616234053075019</v>
      </c>
      <c r="U92" s="58">
        <f>'Stroke Epi'!AW122</f>
        <v>1.78E-2</v>
      </c>
      <c r="V92" s="58">
        <f t="shared" si="31"/>
        <v>1.0500000000000001E-2</v>
      </c>
      <c r="W92" s="58">
        <f t="shared" si="32"/>
        <v>1.7642515790697311E-2</v>
      </c>
      <c r="X92" s="58">
        <f t="shared" si="33"/>
        <v>1.0445067432100719E-2</v>
      </c>
      <c r="Y92" s="58">
        <f t="shared" si="38"/>
        <v>0.14589402466984458</v>
      </c>
      <c r="AA92" s="58">
        <f>'Bowel Cancer Epi'!AT139</f>
        <v>4.4000000000000003E-3</v>
      </c>
      <c r="AB92" s="58">
        <f t="shared" si="34"/>
        <v>4.1999999999999997E-3</v>
      </c>
      <c r="AC92" s="58">
        <f t="shared" si="40"/>
        <v>4.3903341817299602E-3</v>
      </c>
      <c r="AD92" s="58">
        <f t="shared" si="41"/>
        <v>4.1911923350455016E-3</v>
      </c>
      <c r="AE92" s="58">
        <f t="shared" si="39"/>
        <v>1.0741889386351424E-2</v>
      </c>
    </row>
    <row r="93" spans="1:31">
      <c r="A93" s="58">
        <v>95</v>
      </c>
      <c r="B93" s="58">
        <f>'ACM Rates'!M106</f>
        <v>0.23830000000000001</v>
      </c>
      <c r="C93" s="58">
        <f>'MI Epi'!BU115</f>
        <v>8.9999999999999998E-4</v>
      </c>
      <c r="D93" s="58">
        <f>'Stroke Epi'!BJ123</f>
        <v>1.0500000000000001E-2</v>
      </c>
      <c r="F93" s="58">
        <f>'Bowel Cancer Epi'!BG140</f>
        <v>4.4000000000000003E-3</v>
      </c>
      <c r="G93" s="58">
        <f t="shared" si="23"/>
        <v>0.25409999999999999</v>
      </c>
      <c r="H93" s="58">
        <f t="shared" si="24"/>
        <v>0.21203373424798322</v>
      </c>
      <c r="I93" s="58">
        <f t="shared" si="35"/>
        <v>647.64348791193652</v>
      </c>
      <c r="J93" s="58">
        <f t="shared" si="36"/>
        <v>137.32226720335649</v>
      </c>
      <c r="K93" s="58">
        <f t="shared" si="25"/>
        <v>578.9823543102583</v>
      </c>
      <c r="L93" s="58">
        <f t="shared" si="26"/>
        <v>1420.5319694390871</v>
      </c>
      <c r="M93" s="58">
        <f t="shared" si="27"/>
        <v>2.1933857067242593</v>
      </c>
      <c r="O93" s="58">
        <f>'MI Epi'!BH115</f>
        <v>1.0800000000000001E-2</v>
      </c>
      <c r="P93" s="58">
        <f t="shared" si="28"/>
        <v>8.9999999999999998E-4</v>
      </c>
      <c r="Q93" s="58">
        <f t="shared" si="29"/>
        <v>1.0741889386351788E-2</v>
      </c>
      <c r="R93" s="58">
        <f t="shared" si="30"/>
        <v>8.9959512147264054E-4</v>
      </c>
      <c r="S93" s="58">
        <f t="shared" si="37"/>
        <v>0.24421625854427478</v>
      </c>
      <c r="U93" s="58">
        <f>'Stroke Epi'!AW123</f>
        <v>1.8200000000000001E-2</v>
      </c>
      <c r="V93" s="58">
        <f t="shared" si="31"/>
        <v>1.0500000000000001E-2</v>
      </c>
      <c r="W93" s="58">
        <f t="shared" si="32"/>
        <v>1.8035380206259832E-2</v>
      </c>
      <c r="X93" s="58">
        <f t="shared" si="33"/>
        <v>1.0445067432100719E-2</v>
      </c>
      <c r="Y93" s="58">
        <f t="shared" si="38"/>
        <v>0.15210629591208383</v>
      </c>
      <c r="AA93" s="58">
        <f>'Bowel Cancer Epi'!AT140</f>
        <v>4.4999999999999997E-3</v>
      </c>
      <c r="AB93" s="58">
        <f t="shared" si="34"/>
        <v>4.4000000000000003E-3</v>
      </c>
      <c r="AC93" s="58">
        <f t="shared" si="40"/>
        <v>4.4898901704294447E-3</v>
      </c>
      <c r="AD93" s="58">
        <f t="shared" si="41"/>
        <v>4.3903341817299602E-3</v>
      </c>
      <c r="AE93" s="58">
        <f t="shared" si="39"/>
        <v>1.0939721224630831E-2</v>
      </c>
    </row>
    <row r="94" spans="1:31">
      <c r="A94" s="58">
        <v>96</v>
      </c>
      <c r="B94" s="58">
        <f>'ACM Rates'!M107</f>
        <v>0.23830000000000001</v>
      </c>
      <c r="C94" s="58">
        <f>'MI Epi'!BU116</f>
        <v>8.9999999999999998E-4</v>
      </c>
      <c r="D94" s="58">
        <f>'Stroke Epi'!BJ124</f>
        <v>1.0500000000000001E-2</v>
      </c>
      <c r="F94" s="58">
        <f>'Bowel Cancer Epi'!BG141</f>
        <v>4.4000000000000003E-3</v>
      </c>
      <c r="G94" s="58">
        <f t="shared" si="23"/>
        <v>0.25409999999999999</v>
      </c>
      <c r="H94" s="58">
        <f t="shared" si="24"/>
        <v>0.21203373424798322</v>
      </c>
      <c r="I94" s="58">
        <f t="shared" si="35"/>
        <v>510.32122070858003</v>
      </c>
      <c r="J94" s="58">
        <f t="shared" si="36"/>
        <v>108.20531409282945</v>
      </c>
      <c r="K94" s="58">
        <f t="shared" si="25"/>
        <v>456.21856366216531</v>
      </c>
      <c r="L94" s="58">
        <f t="shared" si="26"/>
        <v>964.31340577692185</v>
      </c>
      <c r="M94" s="58">
        <f t="shared" si="27"/>
        <v>1.8896204324757935</v>
      </c>
      <c r="O94" s="58">
        <f>'MI Epi'!BH116</f>
        <v>1.0800000000000001E-2</v>
      </c>
      <c r="P94" s="58">
        <f t="shared" si="28"/>
        <v>8.9999999999999998E-4</v>
      </c>
      <c r="Q94" s="58">
        <f t="shared" si="29"/>
        <v>1.0741889386351788E-2</v>
      </c>
      <c r="R94" s="58">
        <f t="shared" si="30"/>
        <v>8.9959512147264054E-4</v>
      </c>
      <c r="S94" s="58">
        <f t="shared" si="37"/>
        <v>0.25166160232323465</v>
      </c>
      <c r="U94" s="58">
        <f>'Stroke Epi'!AW124</f>
        <v>1.8200000000000001E-2</v>
      </c>
      <c r="V94" s="58">
        <f t="shared" si="31"/>
        <v>1.0500000000000001E-2</v>
      </c>
      <c r="W94" s="58">
        <f t="shared" si="32"/>
        <v>1.8035380206259832E-2</v>
      </c>
      <c r="X94" s="58">
        <f t="shared" si="33"/>
        <v>1.0445067432100719E-2</v>
      </c>
      <c r="Y94" s="58">
        <f t="shared" si="38"/>
        <v>0.15861000601594508</v>
      </c>
      <c r="AA94" s="58">
        <f>'Bowel Cancer Epi'!AT141</f>
        <v>4.4999999999999997E-3</v>
      </c>
      <c r="AB94" s="58">
        <f t="shared" si="34"/>
        <v>4.4000000000000003E-3</v>
      </c>
      <c r="AC94" s="58">
        <f t="shared" si="40"/>
        <v>4.4898901704294447E-3</v>
      </c>
      <c r="AD94" s="58">
        <f t="shared" si="41"/>
        <v>4.3903341817299602E-3</v>
      </c>
      <c r="AE94" s="58">
        <f t="shared" si="39"/>
        <v>1.1038622307371869E-2</v>
      </c>
    </row>
    <row r="95" spans="1:31">
      <c r="A95" s="58">
        <v>97</v>
      </c>
      <c r="B95" s="58">
        <f>'ACM Rates'!M108</f>
        <v>0.23830000000000001</v>
      </c>
      <c r="C95" s="58">
        <f>'MI Epi'!BU117</f>
        <v>8.9999999999999998E-4</v>
      </c>
      <c r="D95" s="58">
        <f>'Stroke Epi'!BJ125</f>
        <v>1.0500000000000001E-2</v>
      </c>
      <c r="F95" s="58">
        <f>'Bowel Cancer Epi'!BG142</f>
        <v>4.4000000000000003E-3</v>
      </c>
      <c r="G95" s="58">
        <f t="shared" si="23"/>
        <v>0.25409999999999999</v>
      </c>
      <c r="H95" s="58">
        <f t="shared" si="24"/>
        <v>0.21203373424798322</v>
      </c>
      <c r="I95" s="58">
        <f t="shared" si="35"/>
        <v>402.11590661575059</v>
      </c>
      <c r="J95" s="58">
        <f t="shared" si="36"/>
        <v>85.262137280250897</v>
      </c>
      <c r="K95" s="58">
        <f t="shared" si="25"/>
        <v>359.48483797562517</v>
      </c>
      <c r="L95" s="58">
        <f t="shared" si="26"/>
        <v>604.8285678012968</v>
      </c>
      <c r="M95" s="58">
        <f t="shared" si="27"/>
        <v>1.5041150022927396</v>
      </c>
      <c r="O95" s="58">
        <f>'MI Epi'!BH117</f>
        <v>1.0800000000000001E-2</v>
      </c>
      <c r="P95" s="58">
        <f t="shared" si="28"/>
        <v>8.9999999999999998E-4</v>
      </c>
      <c r="Q95" s="58">
        <f t="shared" si="29"/>
        <v>1.0741889386351788E-2</v>
      </c>
      <c r="R95" s="58">
        <f t="shared" si="30"/>
        <v>8.9959512147264054E-4</v>
      </c>
      <c r="S95" s="58">
        <f t="shared" si="37"/>
        <v>0.25903360085679378</v>
      </c>
      <c r="U95" s="58">
        <f>'Stroke Epi'!AW125</f>
        <v>1.8200000000000001E-2</v>
      </c>
      <c r="V95" s="58">
        <f t="shared" si="31"/>
        <v>1.0500000000000001E-2</v>
      </c>
      <c r="W95" s="58">
        <f t="shared" si="32"/>
        <v>1.8035380206259832E-2</v>
      </c>
      <c r="X95" s="58">
        <f t="shared" si="33"/>
        <v>1.0445067432100719E-2</v>
      </c>
      <c r="Y95" s="58">
        <f t="shared" si="38"/>
        <v>0.16506382986058407</v>
      </c>
      <c r="AA95" s="58">
        <f>'Bowel Cancer Epi'!AT142</f>
        <v>4.4999999999999997E-3</v>
      </c>
      <c r="AB95" s="58">
        <f t="shared" si="34"/>
        <v>4.4000000000000003E-3</v>
      </c>
      <c r="AC95" s="58">
        <f t="shared" si="40"/>
        <v>4.4898901704294447E-3</v>
      </c>
      <c r="AD95" s="58">
        <f t="shared" si="41"/>
        <v>4.3903341817299602E-3</v>
      </c>
      <c r="AE95" s="58">
        <f t="shared" si="39"/>
        <v>1.1137513500499121E-2</v>
      </c>
    </row>
    <row r="96" spans="1:31">
      <c r="A96" s="58">
        <v>98</v>
      </c>
      <c r="B96" s="58">
        <f>'ACM Rates'!M109</f>
        <v>0.23830000000000001</v>
      </c>
      <c r="C96" s="58">
        <f>'MI Epi'!BU118</f>
        <v>8.9999999999999998E-4</v>
      </c>
      <c r="D96" s="58">
        <f>'Stroke Epi'!BJ126</f>
        <v>1.0500000000000001E-2</v>
      </c>
      <c r="F96" s="58">
        <f>'Bowel Cancer Epi'!BG143</f>
        <v>4.4000000000000003E-3</v>
      </c>
      <c r="G96" s="58">
        <f t="shared" si="23"/>
        <v>0.25409999999999999</v>
      </c>
      <c r="H96" s="58">
        <f t="shared" si="24"/>
        <v>0.21203373424798322</v>
      </c>
      <c r="I96" s="58">
        <f t="shared" si="35"/>
        <v>316.85376933549969</v>
      </c>
      <c r="J96" s="58">
        <f t="shared" si="36"/>
        <v>67.183687922755112</v>
      </c>
      <c r="K96" s="58">
        <f t="shared" si="25"/>
        <v>283.26192537412214</v>
      </c>
      <c r="L96" s="58">
        <f t="shared" si="26"/>
        <v>321.56664242717466</v>
      </c>
      <c r="M96" s="58">
        <f t="shared" si="27"/>
        <v>1.0148739688391863</v>
      </c>
      <c r="O96" s="58">
        <f>'MI Epi'!BH118</f>
        <v>1.0800000000000001E-2</v>
      </c>
      <c r="P96" s="58">
        <f t="shared" si="28"/>
        <v>8.9999999999999998E-4</v>
      </c>
      <c r="Q96" s="58">
        <f t="shared" si="29"/>
        <v>1.0741889386351788E-2</v>
      </c>
      <c r="R96" s="58">
        <f t="shared" si="30"/>
        <v>8.9959512147264054E-4</v>
      </c>
      <c r="S96" s="58">
        <f t="shared" si="37"/>
        <v>0.26633297668042988</v>
      </c>
      <c r="U96" s="58">
        <f>'Stroke Epi'!AW126</f>
        <v>1.8200000000000001E-2</v>
      </c>
      <c r="V96" s="58">
        <f t="shared" si="31"/>
        <v>1.0500000000000001E-2</v>
      </c>
      <c r="W96" s="58">
        <f t="shared" si="32"/>
        <v>1.8035380206259832E-2</v>
      </c>
      <c r="X96" s="58">
        <f t="shared" si="33"/>
        <v>1.0445067432100719E-2</v>
      </c>
      <c r="Y96" s="58">
        <f t="shared" si="38"/>
        <v>0.17146815009510713</v>
      </c>
      <c r="AA96" s="58">
        <f>'Bowel Cancer Epi'!AT143</f>
        <v>4.4999999999999997E-3</v>
      </c>
      <c r="AB96" s="58">
        <f t="shared" si="34"/>
        <v>4.4000000000000003E-3</v>
      </c>
      <c r="AC96" s="58">
        <f t="shared" si="40"/>
        <v>4.4898901704294447E-3</v>
      </c>
      <c r="AD96" s="58">
        <f t="shared" si="41"/>
        <v>4.3903341817299602E-3</v>
      </c>
      <c r="AE96" s="58">
        <f t="shared" si="39"/>
        <v>1.1236394805001501E-2</v>
      </c>
    </row>
    <row r="97" spans="1:31">
      <c r="A97" s="58">
        <v>99</v>
      </c>
      <c r="B97" s="58">
        <f>'ACM Rates'!M110</f>
        <v>0.23830000000000001</v>
      </c>
      <c r="C97" s="58">
        <f>'MI Epi'!BU119</f>
        <v>8.9999999999999998E-4</v>
      </c>
      <c r="D97" s="58">
        <f>'Stroke Epi'!BJ127</f>
        <v>1.0500000000000001E-2</v>
      </c>
      <c r="F97" s="58">
        <f>'Bowel Cancer Epi'!BG144</f>
        <v>4.4000000000000003E-3</v>
      </c>
      <c r="G97" s="58">
        <f t="shared" si="23"/>
        <v>0.25409999999999999</v>
      </c>
      <c r="H97" s="58">
        <f t="shared" si="24"/>
        <v>0.21203373424798322</v>
      </c>
      <c r="I97" s="58">
        <f t="shared" si="35"/>
        <v>249.67008141274459</v>
      </c>
      <c r="J97" s="58">
        <f t="shared" si="36"/>
        <v>52.93847969194222</v>
      </c>
      <c r="K97" s="58">
        <f t="shared" si="25"/>
        <v>223.20084156677348</v>
      </c>
      <c r="L97" s="58">
        <f t="shared" si="26"/>
        <v>98.36580086040118</v>
      </c>
      <c r="M97" s="58">
        <f t="shared" si="27"/>
        <v>0.39398313287600839</v>
      </c>
      <c r="O97" s="58">
        <f>'MI Epi'!BH119</f>
        <v>1.0800000000000001E-2</v>
      </c>
      <c r="P97" s="58">
        <f t="shared" si="28"/>
        <v>8.9999999999999998E-4</v>
      </c>
      <c r="Q97" s="58">
        <f t="shared" si="29"/>
        <v>1.0741889386351788E-2</v>
      </c>
      <c r="R97" s="58">
        <f t="shared" si="30"/>
        <v>8.9959512147264054E-4</v>
      </c>
      <c r="S97" s="58">
        <f t="shared" si="37"/>
        <v>0.2735604452118105</v>
      </c>
      <c r="U97" s="58">
        <f>'Stroke Epi'!AW127</f>
        <v>1.8200000000000001E-2</v>
      </c>
      <c r="V97" s="58">
        <f t="shared" si="31"/>
        <v>1.0500000000000001E-2</v>
      </c>
      <c r="W97" s="58">
        <f t="shared" si="32"/>
        <v>1.8035380206259832E-2</v>
      </c>
      <c r="X97" s="58">
        <f t="shared" si="33"/>
        <v>1.0445067432100719E-2</v>
      </c>
      <c r="Y97" s="58">
        <f t="shared" si="38"/>
        <v>0.17782334643353706</v>
      </c>
      <c r="AA97" s="58">
        <f>'Bowel Cancer Epi'!AT144</f>
        <v>4.4999999999999997E-3</v>
      </c>
      <c r="AB97" s="58">
        <f t="shared" si="34"/>
        <v>4.4000000000000003E-3</v>
      </c>
      <c r="AC97" s="58">
        <f t="shared" si="40"/>
        <v>4.4898901704294447E-3</v>
      </c>
      <c r="AD97" s="58">
        <f t="shared" si="41"/>
        <v>4.3903341817299602E-3</v>
      </c>
      <c r="AE97" s="58">
        <f t="shared" si="39"/>
        <v>1.1335266221867821E-2</v>
      </c>
    </row>
    <row r="98" spans="1:31">
      <c r="A98" s="58">
        <v>100</v>
      </c>
      <c r="B98" s="58">
        <f>'ACM Rates'!M111</f>
        <v>1</v>
      </c>
      <c r="C98" s="58">
        <f>'MI Epi'!BU120</f>
        <v>8.9999999999999998E-4</v>
      </c>
      <c r="D98" s="58">
        <f>'Stroke Epi'!BJ128</f>
        <v>1.0699999999999999E-2</v>
      </c>
      <c r="F98" s="58">
        <f>'Bowel Cancer Epi'!BG145</f>
        <v>4.4000000000000003E-3</v>
      </c>
      <c r="G98" s="58">
        <f t="shared" si="23"/>
        <v>1.016</v>
      </c>
      <c r="H98" s="58">
        <f t="shared" si="24"/>
        <v>0.63212055882855767</v>
      </c>
      <c r="I98" s="58">
        <f t="shared" si="35"/>
        <v>196.73160172080236</v>
      </c>
      <c r="J98" s="58">
        <f t="shared" si="36"/>
        <v>124.35809001899082</v>
      </c>
      <c r="K98" s="109">
        <f t="shared" si="25"/>
        <v>98.36580086040118</v>
      </c>
      <c r="L98" s="58">
        <f t="shared" si="26"/>
        <v>0</v>
      </c>
      <c r="M98" s="58">
        <f t="shared" si="27"/>
        <v>0</v>
      </c>
      <c r="O98" s="58">
        <f>'MI Epi'!BH120</f>
        <v>1.0699999999999999E-2</v>
      </c>
      <c r="P98" s="58">
        <f t="shared" si="28"/>
        <v>8.9999999999999998E-4</v>
      </c>
      <c r="Q98" s="58">
        <f t="shared" si="29"/>
        <v>1.064295862883502E-2</v>
      </c>
      <c r="R98" s="58">
        <f t="shared" si="30"/>
        <v>8.9959512147264054E-4</v>
      </c>
      <c r="S98" s="58">
        <f t="shared" si="37"/>
        <v>0.28071671482091198</v>
      </c>
      <c r="U98" s="58">
        <f>'Stroke Epi'!AW128</f>
        <v>1.7999999999999999E-2</v>
      </c>
      <c r="V98" s="58">
        <f t="shared" si="31"/>
        <v>1.0699999999999999E-2</v>
      </c>
      <c r="W98" s="58">
        <f t="shared" si="32"/>
        <v>1.7838967641699233E-2</v>
      </c>
      <c r="X98" s="58">
        <f t="shared" si="33"/>
        <v>1.064295862883502E-2</v>
      </c>
      <c r="Y98" s="58">
        <f t="shared" si="38"/>
        <v>0.18412979567732646</v>
      </c>
      <c r="AA98" s="58">
        <f>'Bowel Cancer Epi'!AT145</f>
        <v>4.4000000000000003E-3</v>
      </c>
      <c r="AB98" s="58">
        <f t="shared" si="34"/>
        <v>4.4000000000000003E-3</v>
      </c>
      <c r="AC98" s="58">
        <f t="shared" si="40"/>
        <v>4.3903341817299602E-3</v>
      </c>
      <c r="AD98" s="58">
        <f t="shared" si="41"/>
        <v>4.3903341817299602E-3</v>
      </c>
      <c r="AE98" s="58">
        <f t="shared" si="39"/>
        <v>1.1434127752086794E-2</v>
      </c>
    </row>
    <row r="99" spans="1:31">
      <c r="D99" s="5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8"/>
  <sheetViews>
    <sheetView workbookViewId="0">
      <selection activeCell="B3" sqref="B3"/>
    </sheetView>
  </sheetViews>
  <sheetFormatPr defaultRowHeight="15"/>
  <cols>
    <col min="2" max="2" width="12" bestFit="1" customWidth="1"/>
    <col min="4" max="4" width="12" bestFit="1" customWidth="1"/>
    <col min="21" max="21" width="12" bestFit="1" customWidth="1"/>
    <col min="22" max="22" width="13.7109375" bestFit="1" customWidth="1"/>
  </cols>
  <sheetData>
    <row r="1" spans="1:31">
      <c r="A1" s="58"/>
      <c r="B1" s="58"/>
      <c r="C1" s="58"/>
      <c r="D1" s="58"/>
      <c r="E1" s="58"/>
      <c r="F1" s="58"/>
      <c r="G1" s="58"/>
      <c r="H1" s="58"/>
      <c r="I1" s="58"/>
      <c r="J1" s="58"/>
      <c r="K1" s="58" t="s">
        <v>464</v>
      </c>
      <c r="L1" s="58"/>
      <c r="M1" s="58"/>
      <c r="N1" s="58"/>
      <c r="O1" s="58" t="s">
        <v>446</v>
      </c>
      <c r="P1" s="58"/>
      <c r="Q1" s="58"/>
      <c r="R1" s="58"/>
      <c r="S1" s="58"/>
      <c r="U1" s="58" t="s">
        <v>447</v>
      </c>
      <c r="V1" s="58"/>
      <c r="W1" s="58"/>
      <c r="X1" s="58"/>
      <c r="Y1" s="58"/>
      <c r="Z1" s="58"/>
      <c r="AA1" s="58" t="s">
        <v>449</v>
      </c>
      <c r="AB1" s="58"/>
      <c r="AC1" s="58"/>
      <c r="AD1" s="58"/>
      <c r="AE1" s="58"/>
    </row>
    <row r="2" spans="1:31">
      <c r="A2" s="58" t="s">
        <v>58</v>
      </c>
      <c r="B2" s="58" t="s">
        <v>445</v>
      </c>
      <c r="C2" s="58" t="s">
        <v>446</v>
      </c>
      <c r="D2" s="58" t="s">
        <v>447</v>
      </c>
      <c r="E2" s="58" t="s">
        <v>448</v>
      </c>
      <c r="F2" s="58" t="s">
        <v>449</v>
      </c>
      <c r="G2" s="58" t="s">
        <v>450</v>
      </c>
      <c r="H2" s="58" t="s">
        <v>457</v>
      </c>
      <c r="I2" s="58" t="s">
        <v>456</v>
      </c>
      <c r="J2" s="58" t="s">
        <v>12</v>
      </c>
      <c r="K2" s="58" t="s">
        <v>451</v>
      </c>
      <c r="L2" s="58" t="s">
        <v>452</v>
      </c>
      <c r="M2" s="58" t="s">
        <v>453</v>
      </c>
      <c r="N2" s="58"/>
      <c r="O2" s="58" t="s">
        <v>460</v>
      </c>
      <c r="P2" s="58" t="s">
        <v>461</v>
      </c>
      <c r="Q2" s="58" t="s">
        <v>462</v>
      </c>
      <c r="R2" s="58" t="s">
        <v>463</v>
      </c>
      <c r="S2" s="58" t="s">
        <v>270</v>
      </c>
      <c r="U2" s="58" t="s">
        <v>460</v>
      </c>
      <c r="V2" s="58" t="s">
        <v>461</v>
      </c>
      <c r="W2" s="58" t="s">
        <v>462</v>
      </c>
      <c r="X2" s="58" t="s">
        <v>463</v>
      </c>
      <c r="Y2" s="58" t="s">
        <v>270</v>
      </c>
      <c r="Z2" s="58"/>
      <c r="AA2" s="58" t="s">
        <v>460</v>
      </c>
      <c r="AB2" s="58" t="s">
        <v>461</v>
      </c>
      <c r="AC2" s="58" t="s">
        <v>462</v>
      </c>
      <c r="AD2" s="58" t="s">
        <v>463</v>
      </c>
      <c r="AE2" s="58" t="s">
        <v>270</v>
      </c>
    </row>
    <row r="3" spans="1:31">
      <c r="A3" s="58">
        <v>5</v>
      </c>
      <c r="B3" s="58">
        <f>'ACM Rates'!N16</f>
        <v>8.0695241735150966E-5</v>
      </c>
      <c r="C3" s="58">
        <f>'MI Epi'!BV25</f>
        <v>0</v>
      </c>
      <c r="D3" s="58">
        <f>'Stroke Epi'!BK33</f>
        <v>7.9346437664244482E-5</v>
      </c>
      <c r="E3" s="58"/>
      <c r="F3" s="58">
        <f>'Bowel Cancer Epi'!BH50</f>
        <v>0</v>
      </c>
      <c r="G3" s="58">
        <f t="shared" ref="G3:G34" si="0">B3+(SUM(C3:F3))</f>
        <v>1.6004167939939545E-4</v>
      </c>
      <c r="H3" s="58">
        <f t="shared" ref="H3:H34" si="1">1-EXP(-B3)</f>
        <v>8.0691985961722779E-5</v>
      </c>
      <c r="I3" s="58">
        <v>10000</v>
      </c>
      <c r="J3" s="58">
        <f>I3*H3</f>
        <v>0.80691985961722779</v>
      </c>
      <c r="K3" s="58">
        <f>0.5*(I3+I4)</f>
        <v>9999.5965400701916</v>
      </c>
      <c r="L3" s="58">
        <f>SUM(K4:K97)</f>
        <v>756351.68070645561</v>
      </c>
      <c r="M3" s="58">
        <f>L3/I3</f>
        <v>75.635168070645562</v>
      </c>
      <c r="N3" s="58"/>
      <c r="O3" s="58">
        <f>'MI Epi'!BI25</f>
        <v>0</v>
      </c>
      <c r="P3" s="58">
        <f>C3</f>
        <v>0</v>
      </c>
      <c r="Q3" s="58">
        <f>1-EXP(-O3)</f>
        <v>0</v>
      </c>
      <c r="R3" s="58">
        <f>1-EXP(-P3)</f>
        <v>0</v>
      </c>
      <c r="S3" s="58">
        <v>0</v>
      </c>
      <c r="U3" s="58">
        <f>'Stroke Epi'!AX33</f>
        <v>7.9346437664244482E-5</v>
      </c>
      <c r="V3" s="58">
        <f>D3</f>
        <v>7.9346437664244482E-5</v>
      </c>
      <c r="W3" s="58">
        <f>1-EXP(-U3)</f>
        <v>7.9343289818956109E-5</v>
      </c>
      <c r="X3" s="58">
        <f>1-EXP(-V3)</f>
        <v>7.9343289818956109E-5</v>
      </c>
      <c r="Y3" s="58">
        <v>0</v>
      </c>
      <c r="Z3" s="58"/>
      <c r="AA3" s="58">
        <f>'Bowel Cancer Epi'!AU50</f>
        <v>0</v>
      </c>
      <c r="AB3" s="58">
        <f>F3</f>
        <v>0</v>
      </c>
      <c r="AC3" s="58">
        <f>1-EXP(-AA3)</f>
        <v>0</v>
      </c>
      <c r="AD3" s="58">
        <f>1-EXP(-AB3)</f>
        <v>0</v>
      </c>
      <c r="AE3" s="58">
        <v>0</v>
      </c>
    </row>
    <row r="4" spans="1:31">
      <c r="A4" s="58">
        <v>6</v>
      </c>
      <c r="B4" s="58">
        <f>'ACM Rates'!N17</f>
        <v>8.0695241735150966E-5</v>
      </c>
      <c r="C4" s="58">
        <f>'MI Epi'!BV26</f>
        <v>0</v>
      </c>
      <c r="D4" s="58">
        <f>'Stroke Epi'!BK34</f>
        <v>7.9346437664244482E-5</v>
      </c>
      <c r="E4" s="58"/>
      <c r="F4" s="58">
        <f>'Bowel Cancer Epi'!BH51</f>
        <v>0</v>
      </c>
      <c r="G4" s="58">
        <f t="shared" si="0"/>
        <v>1.6004167939939545E-4</v>
      </c>
      <c r="H4" s="58">
        <f t="shared" si="1"/>
        <v>8.0691985961722779E-5</v>
      </c>
      <c r="I4" s="58">
        <f>I3-J3</f>
        <v>9999.1930801403832</v>
      </c>
      <c r="J4" s="58">
        <f>I4*H4</f>
        <v>0.80685474765124332</v>
      </c>
      <c r="K4" s="58">
        <f t="shared" ref="K4:K67" si="2">0.5*(I4+I5)</f>
        <v>9998.789652766558</v>
      </c>
      <c r="L4" s="58">
        <f t="shared" ref="L4:L67" si="3">SUM(K5:K98)</f>
        <v>746562.88540248293</v>
      </c>
      <c r="M4" s="58">
        <f t="shared" ref="M4:M67" si="4">L4/I4</f>
        <v>74.662313190576128</v>
      </c>
      <c r="N4" s="58"/>
      <c r="O4" s="58">
        <f>'MI Epi'!BI26</f>
        <v>0</v>
      </c>
      <c r="P4" s="58">
        <f t="shared" ref="P4:P67" si="5">C4</f>
        <v>0</v>
      </c>
      <c r="Q4" s="58">
        <f t="shared" ref="Q4:R67" si="6">1-EXP(-O4)</f>
        <v>0</v>
      </c>
      <c r="R4" s="58">
        <f t="shared" si="6"/>
        <v>0</v>
      </c>
      <c r="S4" s="58">
        <f>((S3-R3+((1-S3)*Q3))/(1-R3))</f>
        <v>0</v>
      </c>
      <c r="U4" s="58">
        <f>'Stroke Epi'!AX34</f>
        <v>7.9346437664244482E-5</v>
      </c>
      <c r="V4" s="58">
        <f t="shared" ref="V4:V67" si="7">D4</f>
        <v>7.9346437664244482E-5</v>
      </c>
      <c r="W4" s="58">
        <f t="shared" ref="W4:X67" si="8">1-EXP(-U4)</f>
        <v>7.9343289818956109E-5</v>
      </c>
      <c r="X4" s="58">
        <f t="shared" si="8"/>
        <v>7.9343289818956109E-5</v>
      </c>
      <c r="Y4" s="58">
        <f>((Y3-X3+((1-Y3)*W3))/(1-X3))</f>
        <v>0</v>
      </c>
      <c r="Z4" s="58"/>
      <c r="AA4" s="58">
        <f>'Bowel Cancer Epi'!AU51</f>
        <v>0</v>
      </c>
      <c r="AB4" s="58">
        <f t="shared" ref="AB4:AB67" si="9">F4</f>
        <v>0</v>
      </c>
      <c r="AC4" s="58">
        <f t="shared" ref="AC4:AD8" si="10">1-EXP(-AA4)</f>
        <v>0</v>
      </c>
      <c r="AD4" s="58">
        <f t="shared" si="10"/>
        <v>0</v>
      </c>
      <c r="AE4" s="58">
        <f>((AE3-AD3+((1-AE3)*AC3))/(1-AD3))</f>
        <v>0</v>
      </c>
    </row>
    <row r="5" spans="1:31">
      <c r="A5" s="58">
        <v>7</v>
      </c>
      <c r="B5" s="58">
        <f>'ACM Rates'!N18</f>
        <v>8.0695241735150966E-5</v>
      </c>
      <c r="C5" s="58">
        <f>'MI Epi'!BV27</f>
        <v>0</v>
      </c>
      <c r="D5" s="58">
        <f>'Stroke Epi'!BK35</f>
        <v>7.9346437664244482E-5</v>
      </c>
      <c r="E5" s="58"/>
      <c r="F5" s="58">
        <f>'Bowel Cancer Epi'!BH52</f>
        <v>0</v>
      </c>
      <c r="G5" s="58">
        <f t="shared" si="0"/>
        <v>1.6004167939939545E-4</v>
      </c>
      <c r="H5" s="58">
        <f t="shared" si="1"/>
        <v>8.0691985961722779E-5</v>
      </c>
      <c r="I5" s="58">
        <f t="shared" ref="I5:I68" si="11">I4-J4</f>
        <v>9998.3862253927327</v>
      </c>
      <c r="J5" s="58">
        <f t="shared" ref="J5:J68" si="12">I5*H5</f>
        <v>0.80678964093927275</v>
      </c>
      <c r="K5" s="58">
        <f t="shared" si="2"/>
        <v>9997.9828305722622</v>
      </c>
      <c r="L5" s="58">
        <f t="shared" si="3"/>
        <v>736564.90257191076</v>
      </c>
      <c r="M5" s="58">
        <f t="shared" si="4"/>
        <v>73.668378673077186</v>
      </c>
      <c r="N5" s="58"/>
      <c r="O5" s="58">
        <f>'MI Epi'!BI27</f>
        <v>0</v>
      </c>
      <c r="P5" s="58">
        <f t="shared" si="5"/>
        <v>0</v>
      </c>
      <c r="Q5" s="58">
        <f t="shared" si="6"/>
        <v>0</v>
      </c>
      <c r="R5" s="58">
        <f t="shared" si="6"/>
        <v>0</v>
      </c>
      <c r="S5" s="58">
        <f t="shared" ref="S5:S68" si="13">((S4-R4+((1-S4)*Q4))/(1-R4))</f>
        <v>0</v>
      </c>
      <c r="U5" s="58">
        <f>'Stroke Epi'!AX35</f>
        <v>7.9346437664244482E-5</v>
      </c>
      <c r="V5" s="58">
        <f t="shared" si="7"/>
        <v>7.9346437664244482E-5</v>
      </c>
      <c r="W5" s="58">
        <f t="shared" si="8"/>
        <v>7.9343289818956109E-5</v>
      </c>
      <c r="X5" s="58">
        <f t="shared" si="8"/>
        <v>7.9343289818956109E-5</v>
      </c>
      <c r="Y5" s="58">
        <f t="shared" ref="Y5:Y68" si="14">((Y4-X4+((1-Y4)*W4))/(1-X4))</f>
        <v>0</v>
      </c>
      <c r="Z5" s="58"/>
      <c r="AA5" s="58">
        <f>'Bowel Cancer Epi'!AU52</f>
        <v>0</v>
      </c>
      <c r="AB5" s="58">
        <f t="shared" si="9"/>
        <v>0</v>
      </c>
      <c r="AC5" s="58">
        <f t="shared" si="10"/>
        <v>0</v>
      </c>
      <c r="AD5" s="58">
        <f t="shared" si="10"/>
        <v>0</v>
      </c>
      <c r="AE5" s="58">
        <f t="shared" ref="AE5:AE68" si="15">((AE4-AD4+((1-AE4)*AC4))/(1-AD4))</f>
        <v>0</v>
      </c>
    </row>
    <row r="6" spans="1:31">
      <c r="A6" s="58">
        <v>8</v>
      </c>
      <c r="B6" s="58">
        <f>'ACM Rates'!N19</f>
        <v>8.0695241735150966E-5</v>
      </c>
      <c r="C6" s="58">
        <f>'MI Epi'!BV28</f>
        <v>0</v>
      </c>
      <c r="D6" s="58">
        <f>'Stroke Epi'!BK36</f>
        <v>7.9346437664244482E-5</v>
      </c>
      <c r="E6" s="58"/>
      <c r="F6" s="58">
        <f>'Bowel Cancer Epi'!BH53</f>
        <v>0</v>
      </c>
      <c r="G6" s="58">
        <f t="shared" si="0"/>
        <v>1.6004167939939545E-4</v>
      </c>
      <c r="H6" s="58">
        <f t="shared" si="1"/>
        <v>8.0691985961722779E-5</v>
      </c>
      <c r="I6" s="58">
        <f t="shared" si="11"/>
        <v>9997.5794357517934</v>
      </c>
      <c r="J6" s="58">
        <f t="shared" si="12"/>
        <v>0.80672453948089207</v>
      </c>
      <c r="K6" s="58">
        <f t="shared" si="2"/>
        <v>9997.1760734820527</v>
      </c>
      <c r="L6" s="58">
        <f t="shared" si="3"/>
        <v>726567.72649842873</v>
      </c>
      <c r="M6" s="58">
        <f t="shared" si="4"/>
        <v>72.674363946555886</v>
      </c>
      <c r="N6" s="58"/>
      <c r="O6" s="58">
        <f>'MI Epi'!BI28</f>
        <v>0</v>
      </c>
      <c r="P6" s="58">
        <f t="shared" si="5"/>
        <v>0</v>
      </c>
      <c r="Q6" s="58">
        <f t="shared" si="6"/>
        <v>0</v>
      </c>
      <c r="R6" s="58">
        <f t="shared" si="6"/>
        <v>0</v>
      </c>
      <c r="S6" s="58">
        <f t="shared" si="13"/>
        <v>0</v>
      </c>
      <c r="U6" s="58">
        <f>'Stroke Epi'!AX36</f>
        <v>7.9346437664244482E-5</v>
      </c>
      <c r="V6" s="58">
        <f t="shared" si="7"/>
        <v>7.9346437664244482E-5</v>
      </c>
      <c r="W6" s="58">
        <f t="shared" si="8"/>
        <v>7.9343289818956109E-5</v>
      </c>
      <c r="X6" s="58">
        <f t="shared" si="8"/>
        <v>7.9343289818956109E-5</v>
      </c>
      <c r="Y6" s="58">
        <f t="shared" si="14"/>
        <v>0</v>
      </c>
      <c r="Z6" s="58"/>
      <c r="AA6" s="58">
        <f>'Bowel Cancer Epi'!AU53</f>
        <v>0</v>
      </c>
      <c r="AB6" s="58">
        <f t="shared" si="9"/>
        <v>0</v>
      </c>
      <c r="AC6" s="58">
        <f t="shared" si="10"/>
        <v>0</v>
      </c>
      <c r="AD6" s="58">
        <f t="shared" si="10"/>
        <v>0</v>
      </c>
      <c r="AE6" s="58">
        <f t="shared" si="15"/>
        <v>0</v>
      </c>
    </row>
    <row r="7" spans="1:31">
      <c r="A7" s="58">
        <v>9</v>
      </c>
      <c r="B7" s="58">
        <f>'ACM Rates'!N20</f>
        <v>8.0695241735150966E-5</v>
      </c>
      <c r="C7" s="58">
        <f>'MI Epi'!BV29</f>
        <v>0</v>
      </c>
      <c r="D7" s="58">
        <f>'Stroke Epi'!BK37</f>
        <v>7.9346437664244482E-5</v>
      </c>
      <c r="E7" s="58"/>
      <c r="F7" s="58">
        <f>'Bowel Cancer Epi'!BH54</f>
        <v>0</v>
      </c>
      <c r="G7" s="58">
        <f t="shared" si="0"/>
        <v>1.6004167939939545E-4</v>
      </c>
      <c r="H7" s="58">
        <f t="shared" si="1"/>
        <v>8.0691985961722779E-5</v>
      </c>
      <c r="I7" s="58">
        <f t="shared" si="11"/>
        <v>9996.7727112123121</v>
      </c>
      <c r="J7" s="58">
        <f t="shared" si="12"/>
        <v>0.80665944327567729</v>
      </c>
      <c r="K7" s="58">
        <f t="shared" si="2"/>
        <v>9996.3693814906746</v>
      </c>
      <c r="L7" s="58">
        <f t="shared" si="3"/>
        <v>716571.35711693787</v>
      </c>
      <c r="M7" s="58">
        <f t="shared" si="4"/>
        <v>71.680269004539468</v>
      </c>
      <c r="N7" s="58"/>
      <c r="O7" s="58">
        <f>'MI Epi'!BI29</f>
        <v>0</v>
      </c>
      <c r="P7" s="58">
        <f t="shared" si="5"/>
        <v>0</v>
      </c>
      <c r="Q7" s="58">
        <f t="shared" si="6"/>
        <v>0</v>
      </c>
      <c r="R7" s="58">
        <f t="shared" si="6"/>
        <v>0</v>
      </c>
      <c r="S7" s="58">
        <f t="shared" si="13"/>
        <v>0</v>
      </c>
      <c r="U7" s="58">
        <f>'Stroke Epi'!AX37</f>
        <v>7.9346437664244482E-5</v>
      </c>
      <c r="V7" s="58">
        <f t="shared" si="7"/>
        <v>7.9346437664244482E-5</v>
      </c>
      <c r="W7" s="58">
        <f t="shared" si="8"/>
        <v>7.9343289818956109E-5</v>
      </c>
      <c r="X7" s="58">
        <f t="shared" si="8"/>
        <v>7.9343289818956109E-5</v>
      </c>
      <c r="Y7" s="58">
        <f t="shared" si="14"/>
        <v>0</v>
      </c>
      <c r="Z7" s="58"/>
      <c r="AA7" s="58">
        <f>'Bowel Cancer Epi'!AU54</f>
        <v>0</v>
      </c>
      <c r="AB7" s="58">
        <f t="shared" si="9"/>
        <v>0</v>
      </c>
      <c r="AC7" s="58">
        <f t="shared" si="10"/>
        <v>0</v>
      </c>
      <c r="AD7" s="58">
        <f t="shared" si="10"/>
        <v>0</v>
      </c>
      <c r="AE7" s="58">
        <f t="shared" si="15"/>
        <v>0</v>
      </c>
    </row>
    <row r="8" spans="1:31">
      <c r="A8" s="58">
        <v>10</v>
      </c>
      <c r="B8" s="58">
        <f>'ACM Rates'!N21</f>
        <v>8.0695241735150966E-5</v>
      </c>
      <c r="C8" s="58">
        <f>'MI Epi'!BV30</f>
        <v>0</v>
      </c>
      <c r="D8" s="58">
        <f>'Stroke Epi'!BK38</f>
        <v>7.9346437664244482E-5</v>
      </c>
      <c r="E8" s="58"/>
      <c r="F8" s="58">
        <f>'Bowel Cancer Epi'!BH55</f>
        <v>0</v>
      </c>
      <c r="G8" s="58">
        <f t="shared" si="0"/>
        <v>1.6004167939939545E-4</v>
      </c>
      <c r="H8" s="58">
        <f t="shared" si="1"/>
        <v>8.0691985961722779E-5</v>
      </c>
      <c r="I8" s="58">
        <f t="shared" si="11"/>
        <v>9995.9660517690372</v>
      </c>
      <c r="J8" s="58">
        <f t="shared" si="12"/>
        <v>0.80659435232320464</v>
      </c>
      <c r="K8" s="58">
        <f t="shared" si="2"/>
        <v>9995.5627545928764</v>
      </c>
      <c r="L8" s="58">
        <f t="shared" si="3"/>
        <v>706575.79436234501</v>
      </c>
      <c r="M8" s="58">
        <f t="shared" si="4"/>
        <v>70.686093840554676</v>
      </c>
      <c r="N8" s="58"/>
      <c r="O8" s="58">
        <f>'MI Epi'!BI30</f>
        <v>0</v>
      </c>
      <c r="P8" s="58">
        <f t="shared" si="5"/>
        <v>0</v>
      </c>
      <c r="Q8" s="58">
        <f t="shared" si="6"/>
        <v>0</v>
      </c>
      <c r="R8" s="58">
        <f t="shared" si="6"/>
        <v>0</v>
      </c>
      <c r="S8" s="58">
        <f t="shared" si="13"/>
        <v>0</v>
      </c>
      <c r="U8" s="58">
        <f>'Stroke Epi'!AX38</f>
        <v>7.9346437664244482E-5</v>
      </c>
      <c r="V8" s="58">
        <f t="shared" si="7"/>
        <v>7.9346437664244482E-5</v>
      </c>
      <c r="W8" s="58">
        <f>1-EXP(-U8)</f>
        <v>7.9343289818956109E-5</v>
      </c>
      <c r="X8" s="58">
        <f t="shared" si="8"/>
        <v>7.9343289818956109E-5</v>
      </c>
      <c r="Y8" s="58">
        <f t="shared" si="14"/>
        <v>0</v>
      </c>
      <c r="Z8" s="58"/>
      <c r="AA8" s="58">
        <f>'Bowel Cancer Epi'!AU55</f>
        <v>0</v>
      </c>
      <c r="AB8" s="58">
        <f t="shared" si="9"/>
        <v>0</v>
      </c>
      <c r="AC8" s="58">
        <f>1-EXP(-AA8)</f>
        <v>0</v>
      </c>
      <c r="AD8" s="58">
        <f t="shared" si="10"/>
        <v>0</v>
      </c>
      <c r="AE8" s="58">
        <f t="shared" si="15"/>
        <v>0</v>
      </c>
    </row>
    <row r="9" spans="1:31">
      <c r="A9" s="58">
        <v>11</v>
      </c>
      <c r="B9" s="58">
        <f>'ACM Rates'!N22</f>
        <v>8.0695241735150966E-5</v>
      </c>
      <c r="C9" s="58">
        <f>'MI Epi'!BV31</f>
        <v>0</v>
      </c>
      <c r="D9" s="58">
        <f>'Stroke Epi'!BK39</f>
        <v>7.9346437664244482E-5</v>
      </c>
      <c r="E9" s="58"/>
      <c r="F9" s="58">
        <f>'Bowel Cancer Epi'!BH56</f>
        <v>0</v>
      </c>
      <c r="G9" s="58">
        <f t="shared" si="0"/>
        <v>1.6004167939939545E-4</v>
      </c>
      <c r="H9" s="58">
        <f t="shared" si="1"/>
        <v>8.0691985961722779E-5</v>
      </c>
      <c r="I9" s="58">
        <f t="shared" si="11"/>
        <v>9995.1594574167138</v>
      </c>
      <c r="J9" s="58">
        <f t="shared" si="12"/>
        <v>0.80652926662305013</v>
      </c>
      <c r="K9" s="58">
        <f t="shared" si="2"/>
        <v>9994.7561927834031</v>
      </c>
      <c r="L9" s="58">
        <f t="shared" si="3"/>
        <v>696581.03816956165</v>
      </c>
      <c r="M9" s="58">
        <f t="shared" si="4"/>
        <v>69.691838448127726</v>
      </c>
      <c r="N9" s="58"/>
      <c r="O9" s="58">
        <f>'MI Epi'!BI31</f>
        <v>0</v>
      </c>
      <c r="P9" s="58">
        <f t="shared" si="5"/>
        <v>0</v>
      </c>
      <c r="Q9" s="58">
        <f t="shared" si="6"/>
        <v>0</v>
      </c>
      <c r="R9" s="58">
        <f t="shared" si="6"/>
        <v>0</v>
      </c>
      <c r="S9" s="58">
        <f t="shared" si="13"/>
        <v>0</v>
      </c>
      <c r="U9" s="58">
        <f>'Stroke Epi'!AX39</f>
        <v>7.9346437664244482E-5</v>
      </c>
      <c r="V9" s="58">
        <f t="shared" si="7"/>
        <v>7.9346437664244482E-5</v>
      </c>
      <c r="W9" s="58">
        <f t="shared" si="8"/>
        <v>7.9343289818956109E-5</v>
      </c>
      <c r="X9" s="58">
        <f>1-EXP(-V9)</f>
        <v>7.9343289818956109E-5</v>
      </c>
      <c r="Y9" s="58">
        <f t="shared" si="14"/>
        <v>0</v>
      </c>
      <c r="Z9" s="58"/>
      <c r="AA9" s="58">
        <f>'Bowel Cancer Epi'!AU56</f>
        <v>0</v>
      </c>
      <c r="AB9" s="58">
        <f t="shared" si="9"/>
        <v>0</v>
      </c>
      <c r="AC9" s="58">
        <f t="shared" ref="AC9:AD72" si="16">1-EXP(-AA9)</f>
        <v>0</v>
      </c>
      <c r="AD9" s="58">
        <f>1-EXP(-AB9)</f>
        <v>0</v>
      </c>
      <c r="AE9" s="58">
        <f t="shared" si="15"/>
        <v>0</v>
      </c>
    </row>
    <row r="10" spans="1:31">
      <c r="A10" s="58">
        <v>12</v>
      </c>
      <c r="B10" s="58">
        <f>'ACM Rates'!N23</f>
        <v>8.0695241735150966E-5</v>
      </c>
      <c r="C10" s="58">
        <f>'MI Epi'!BV32</f>
        <v>0</v>
      </c>
      <c r="D10" s="58">
        <f>'Stroke Epi'!BK40</f>
        <v>7.9346437664244482E-5</v>
      </c>
      <c r="E10" s="58"/>
      <c r="F10" s="58">
        <f>'Bowel Cancer Epi'!BH57</f>
        <v>0</v>
      </c>
      <c r="G10" s="58">
        <f t="shared" si="0"/>
        <v>1.6004167939939545E-4</v>
      </c>
      <c r="H10" s="58">
        <f t="shared" si="1"/>
        <v>8.0691985961722779E-5</v>
      </c>
      <c r="I10" s="58">
        <f t="shared" si="11"/>
        <v>9994.3529281500905</v>
      </c>
      <c r="J10" s="58">
        <f t="shared" si="12"/>
        <v>0.8064641861747901</v>
      </c>
      <c r="K10" s="58">
        <f t="shared" si="2"/>
        <v>9993.9496960570032</v>
      </c>
      <c r="L10" s="58">
        <f t="shared" si="3"/>
        <v>686587.08847350464</v>
      </c>
      <c r="M10" s="58">
        <f t="shared" si="4"/>
        <v>68.697502820784294</v>
      </c>
      <c r="N10" s="58"/>
      <c r="O10" s="58">
        <f>'MI Epi'!BI32</f>
        <v>0</v>
      </c>
      <c r="P10" s="58">
        <f t="shared" si="5"/>
        <v>0</v>
      </c>
      <c r="Q10" s="58">
        <f t="shared" si="6"/>
        <v>0</v>
      </c>
      <c r="R10" s="58">
        <f t="shared" si="6"/>
        <v>0</v>
      </c>
      <c r="S10" s="58">
        <f t="shared" si="13"/>
        <v>0</v>
      </c>
      <c r="U10" s="58">
        <f>'Stroke Epi'!AX40</f>
        <v>7.9346437664244482E-5</v>
      </c>
      <c r="V10" s="58">
        <f t="shared" si="7"/>
        <v>7.9346437664244482E-5</v>
      </c>
      <c r="W10" s="58">
        <f t="shared" si="8"/>
        <v>7.9343289818956109E-5</v>
      </c>
      <c r="X10" s="58">
        <f t="shared" si="8"/>
        <v>7.9343289818956109E-5</v>
      </c>
      <c r="Y10" s="58">
        <f t="shared" si="14"/>
        <v>0</v>
      </c>
      <c r="Z10" s="58"/>
      <c r="AA10" s="58">
        <f>'Bowel Cancer Epi'!AU57</f>
        <v>0</v>
      </c>
      <c r="AB10" s="58">
        <f t="shared" si="9"/>
        <v>0</v>
      </c>
      <c r="AC10" s="58">
        <f t="shared" si="16"/>
        <v>0</v>
      </c>
      <c r="AD10" s="58">
        <f t="shared" si="16"/>
        <v>0</v>
      </c>
      <c r="AE10" s="58">
        <f t="shared" si="15"/>
        <v>0</v>
      </c>
    </row>
    <row r="11" spans="1:31">
      <c r="A11" s="58">
        <v>13</v>
      </c>
      <c r="B11" s="58">
        <f>'ACM Rates'!N24</f>
        <v>8.0695241735150966E-5</v>
      </c>
      <c r="C11" s="58">
        <f>'MI Epi'!BV33</f>
        <v>0</v>
      </c>
      <c r="D11" s="58">
        <f>'Stroke Epi'!BK41</f>
        <v>7.9346437664244482E-5</v>
      </c>
      <c r="E11" s="58"/>
      <c r="F11" s="58">
        <f>'Bowel Cancer Epi'!BH58</f>
        <v>0</v>
      </c>
      <c r="G11" s="58">
        <f t="shared" si="0"/>
        <v>1.6004167939939545E-4</v>
      </c>
      <c r="H11" s="58">
        <f t="shared" si="1"/>
        <v>8.0691985961722779E-5</v>
      </c>
      <c r="I11" s="58">
        <f t="shared" si="11"/>
        <v>9993.5464639639158</v>
      </c>
      <c r="J11" s="58">
        <f t="shared" si="12"/>
        <v>0.80639911097800065</v>
      </c>
      <c r="K11" s="58">
        <f t="shared" si="2"/>
        <v>9993.1432644084271</v>
      </c>
      <c r="L11" s="58">
        <f t="shared" si="3"/>
        <v>676593.94520909619</v>
      </c>
      <c r="M11" s="58">
        <f t="shared" si="4"/>
        <v>67.703086952049532</v>
      </c>
      <c r="N11" s="58"/>
      <c r="O11" s="58">
        <f>'MI Epi'!BI33</f>
        <v>0</v>
      </c>
      <c r="P11" s="58">
        <f t="shared" si="5"/>
        <v>0</v>
      </c>
      <c r="Q11" s="58">
        <f t="shared" si="6"/>
        <v>0</v>
      </c>
      <c r="R11" s="58">
        <f t="shared" si="6"/>
        <v>0</v>
      </c>
      <c r="S11" s="58">
        <f t="shared" si="13"/>
        <v>0</v>
      </c>
      <c r="U11" s="58">
        <f>'Stroke Epi'!AX41</f>
        <v>7.9346437664244482E-5</v>
      </c>
      <c r="V11" s="58">
        <f t="shared" si="7"/>
        <v>7.9346437664244482E-5</v>
      </c>
      <c r="W11" s="58">
        <f t="shared" si="8"/>
        <v>7.9343289818956109E-5</v>
      </c>
      <c r="X11" s="58">
        <f t="shared" si="8"/>
        <v>7.9343289818956109E-5</v>
      </c>
      <c r="Y11" s="58">
        <f t="shared" si="14"/>
        <v>0</v>
      </c>
      <c r="Z11" s="58"/>
      <c r="AA11" s="58">
        <f>'Bowel Cancer Epi'!AU58</f>
        <v>0</v>
      </c>
      <c r="AB11" s="58">
        <f t="shared" si="9"/>
        <v>0</v>
      </c>
      <c r="AC11" s="58">
        <f t="shared" si="16"/>
        <v>0</v>
      </c>
      <c r="AD11" s="58">
        <f t="shared" si="16"/>
        <v>0</v>
      </c>
      <c r="AE11" s="58">
        <f t="shared" si="15"/>
        <v>0</v>
      </c>
    </row>
    <row r="12" spans="1:31">
      <c r="A12" s="58">
        <v>14</v>
      </c>
      <c r="B12" s="58">
        <f>'ACM Rates'!N25</f>
        <v>8.0695241735150966E-5</v>
      </c>
      <c r="C12" s="58">
        <f>'MI Epi'!BV34</f>
        <v>0</v>
      </c>
      <c r="D12" s="58">
        <f>'Stroke Epi'!BK42</f>
        <v>7.9346437664244482E-5</v>
      </c>
      <c r="E12" s="58"/>
      <c r="F12" s="58">
        <f>'Bowel Cancer Epi'!BH59</f>
        <v>0</v>
      </c>
      <c r="G12" s="58">
        <f t="shared" si="0"/>
        <v>1.6004167939939545E-4</v>
      </c>
      <c r="H12" s="58">
        <f t="shared" si="1"/>
        <v>8.0691985961722779E-5</v>
      </c>
      <c r="I12" s="58">
        <f t="shared" si="11"/>
        <v>9992.7400648529383</v>
      </c>
      <c r="J12" s="58">
        <f t="shared" si="12"/>
        <v>0.80633404103225803</v>
      </c>
      <c r="K12" s="58">
        <f t="shared" si="2"/>
        <v>9992.3368978324215</v>
      </c>
      <c r="L12" s="58">
        <f t="shared" si="3"/>
        <v>666601.60831126373</v>
      </c>
      <c r="M12" s="58">
        <f t="shared" si="4"/>
        <v>66.708590835448092</v>
      </c>
      <c r="N12" s="58"/>
      <c r="O12" s="58">
        <f>'MI Epi'!BI34</f>
        <v>0</v>
      </c>
      <c r="P12" s="58">
        <f t="shared" si="5"/>
        <v>0</v>
      </c>
      <c r="Q12" s="58">
        <f t="shared" si="6"/>
        <v>0</v>
      </c>
      <c r="R12" s="58">
        <f t="shared" si="6"/>
        <v>0</v>
      </c>
      <c r="S12" s="58">
        <f t="shared" si="13"/>
        <v>0</v>
      </c>
      <c r="U12" s="58">
        <f>'Stroke Epi'!AX42</f>
        <v>7.9346437664244482E-5</v>
      </c>
      <c r="V12" s="58">
        <f t="shared" si="7"/>
        <v>7.9346437664244482E-5</v>
      </c>
      <c r="W12" s="58">
        <f t="shared" si="8"/>
        <v>7.9343289818956109E-5</v>
      </c>
      <c r="X12" s="58">
        <f t="shared" si="8"/>
        <v>7.9343289818956109E-5</v>
      </c>
      <c r="Y12" s="58">
        <f t="shared" si="14"/>
        <v>0</v>
      </c>
      <c r="Z12" s="58"/>
      <c r="AA12" s="58">
        <f>'Bowel Cancer Epi'!AU59</f>
        <v>0</v>
      </c>
      <c r="AB12" s="58">
        <f t="shared" si="9"/>
        <v>0</v>
      </c>
      <c r="AC12" s="58">
        <f t="shared" si="16"/>
        <v>0</v>
      </c>
      <c r="AD12" s="58">
        <f t="shared" si="16"/>
        <v>0</v>
      </c>
      <c r="AE12" s="58">
        <f t="shared" si="15"/>
        <v>0</v>
      </c>
    </row>
    <row r="13" spans="1:31">
      <c r="A13" s="58">
        <v>15</v>
      </c>
      <c r="B13" s="58">
        <f>'ACM Rates'!N26</f>
        <v>2.4208572520545286E-4</v>
      </c>
      <c r="C13" s="58">
        <f>'MI Epi'!BV35</f>
        <v>0</v>
      </c>
      <c r="D13" s="58">
        <f>'Stroke Epi'!BK43</f>
        <v>7.9346437664244482E-5</v>
      </c>
      <c r="E13" s="58"/>
      <c r="F13" s="58">
        <f>'Bowel Cancer Epi'!BH60</f>
        <v>0</v>
      </c>
      <c r="G13" s="58">
        <f t="shared" si="0"/>
        <v>3.2143216286969735E-4</v>
      </c>
      <c r="H13" s="58">
        <f t="shared" si="1"/>
        <v>2.4205642482078016E-4</v>
      </c>
      <c r="I13" s="58">
        <f t="shared" si="11"/>
        <v>9991.9337308119066</v>
      </c>
      <c r="J13" s="58">
        <f t="shared" si="12"/>
        <v>2.4186117559264897</v>
      </c>
      <c r="K13" s="58">
        <f t="shared" si="2"/>
        <v>9990.7244249339437</v>
      </c>
      <c r="L13" s="58">
        <f t="shared" si="3"/>
        <v>656610.88388632983</v>
      </c>
      <c r="M13" s="58">
        <f t="shared" si="4"/>
        <v>65.714095146723523</v>
      </c>
      <c r="N13" s="58"/>
      <c r="O13" s="58">
        <f>'MI Epi'!BI35</f>
        <v>0</v>
      </c>
      <c r="P13" s="58">
        <f t="shared" si="5"/>
        <v>0</v>
      </c>
      <c r="Q13" s="58">
        <f t="shared" si="6"/>
        <v>0</v>
      </c>
      <c r="R13" s="58">
        <f t="shared" si="6"/>
        <v>0</v>
      </c>
      <c r="S13" s="58">
        <f t="shared" si="13"/>
        <v>0</v>
      </c>
      <c r="U13" s="58">
        <f>'Stroke Epi'!AX43</f>
        <v>7.9346437664244482E-5</v>
      </c>
      <c r="V13" s="58">
        <f t="shared" si="7"/>
        <v>7.9346437664244482E-5</v>
      </c>
      <c r="W13" s="58">
        <f t="shared" si="8"/>
        <v>7.9343289818956109E-5</v>
      </c>
      <c r="X13" s="58">
        <f t="shared" si="8"/>
        <v>7.9343289818956109E-5</v>
      </c>
      <c r="Y13" s="58">
        <f t="shared" si="14"/>
        <v>0</v>
      </c>
      <c r="Z13" s="58"/>
      <c r="AA13" s="58">
        <f>'Bowel Cancer Epi'!AU60</f>
        <v>0</v>
      </c>
      <c r="AB13" s="58">
        <f t="shared" si="9"/>
        <v>0</v>
      </c>
      <c r="AC13" s="58">
        <f t="shared" si="16"/>
        <v>0</v>
      </c>
      <c r="AD13" s="58">
        <f t="shared" si="16"/>
        <v>0</v>
      </c>
      <c r="AE13" s="58">
        <f t="shared" si="15"/>
        <v>0</v>
      </c>
    </row>
    <row r="14" spans="1:31">
      <c r="A14" s="58">
        <v>16</v>
      </c>
      <c r="B14" s="58">
        <f>'ACM Rates'!N27</f>
        <v>2.4208572520545286E-4</v>
      </c>
      <c r="C14" s="58">
        <f>'MI Epi'!BV36</f>
        <v>0</v>
      </c>
      <c r="D14" s="58">
        <f>'Stroke Epi'!BK44</f>
        <v>7.9346437664244482E-5</v>
      </c>
      <c r="E14" s="58"/>
      <c r="F14" s="58">
        <f>'Bowel Cancer Epi'!BH61</f>
        <v>0</v>
      </c>
      <c r="G14" s="58">
        <f t="shared" si="0"/>
        <v>3.2143216286969735E-4</v>
      </c>
      <c r="H14" s="58">
        <f t="shared" si="1"/>
        <v>2.4205642482078016E-4</v>
      </c>
      <c r="I14" s="58">
        <f t="shared" si="11"/>
        <v>9989.5151190559809</v>
      </c>
      <c r="J14" s="58">
        <f t="shared" si="12"/>
        <v>2.4180263154118209</v>
      </c>
      <c r="K14" s="58">
        <f t="shared" si="2"/>
        <v>9988.3061058982748</v>
      </c>
      <c r="L14" s="58">
        <f t="shared" si="3"/>
        <v>646622.5777804316</v>
      </c>
      <c r="M14" s="58">
        <f t="shared" si="4"/>
        <v>64.730126545074796</v>
      </c>
      <c r="N14" s="58"/>
      <c r="O14" s="58">
        <f>'MI Epi'!BI36</f>
        <v>0</v>
      </c>
      <c r="P14" s="58">
        <f t="shared" si="5"/>
        <v>0</v>
      </c>
      <c r="Q14" s="58">
        <f t="shared" si="6"/>
        <v>0</v>
      </c>
      <c r="R14" s="58">
        <f t="shared" si="6"/>
        <v>0</v>
      </c>
      <c r="S14" s="58">
        <f t="shared" si="13"/>
        <v>0</v>
      </c>
      <c r="U14" s="58">
        <f>'Stroke Epi'!AX44</f>
        <v>7.9346437664244482E-5</v>
      </c>
      <c r="V14" s="58">
        <f t="shared" si="7"/>
        <v>7.9346437664244482E-5</v>
      </c>
      <c r="W14" s="58">
        <f t="shared" si="8"/>
        <v>7.9343289818956109E-5</v>
      </c>
      <c r="X14" s="58">
        <f t="shared" si="8"/>
        <v>7.9343289818956109E-5</v>
      </c>
      <c r="Y14" s="58">
        <f t="shared" si="14"/>
        <v>0</v>
      </c>
      <c r="Z14" s="58"/>
      <c r="AA14" s="58">
        <f>'Bowel Cancer Epi'!AU61</f>
        <v>0</v>
      </c>
      <c r="AB14" s="58">
        <f t="shared" si="9"/>
        <v>0</v>
      </c>
      <c r="AC14" s="58">
        <f t="shared" si="16"/>
        <v>0</v>
      </c>
      <c r="AD14" s="58">
        <f t="shared" si="16"/>
        <v>0</v>
      </c>
      <c r="AE14" s="58">
        <f t="shared" si="15"/>
        <v>0</v>
      </c>
    </row>
    <row r="15" spans="1:31">
      <c r="A15" s="58">
        <v>17</v>
      </c>
      <c r="B15" s="58">
        <f>'ACM Rates'!N28</f>
        <v>2.4208572520545286E-4</v>
      </c>
      <c r="C15" s="58">
        <f>'MI Epi'!BV37</f>
        <v>0</v>
      </c>
      <c r="D15" s="58">
        <f>'Stroke Epi'!BK45</f>
        <v>7.9346437664244482E-5</v>
      </c>
      <c r="E15" s="58"/>
      <c r="F15" s="58">
        <f>'Bowel Cancer Epi'!BH62</f>
        <v>0</v>
      </c>
      <c r="G15" s="58">
        <f t="shared" si="0"/>
        <v>3.2143216286969735E-4</v>
      </c>
      <c r="H15" s="58">
        <f t="shared" si="1"/>
        <v>2.4205642482078016E-4</v>
      </c>
      <c r="I15" s="58">
        <f t="shared" si="11"/>
        <v>9987.0970927405688</v>
      </c>
      <c r="J15" s="58">
        <f t="shared" si="12"/>
        <v>2.4174410166067895</v>
      </c>
      <c r="K15" s="58">
        <f t="shared" si="2"/>
        <v>9985.8883722322644</v>
      </c>
      <c r="L15" s="58">
        <f t="shared" si="3"/>
        <v>636636.68940819928</v>
      </c>
      <c r="M15" s="58">
        <f t="shared" si="4"/>
        <v>63.745919709838248</v>
      </c>
      <c r="N15" s="58"/>
      <c r="O15" s="58">
        <f>'MI Epi'!BI37</f>
        <v>0</v>
      </c>
      <c r="P15" s="58">
        <f t="shared" si="5"/>
        <v>0</v>
      </c>
      <c r="Q15" s="58">
        <f t="shared" si="6"/>
        <v>0</v>
      </c>
      <c r="R15" s="58">
        <f t="shared" si="6"/>
        <v>0</v>
      </c>
      <c r="S15" s="58">
        <f t="shared" si="13"/>
        <v>0</v>
      </c>
      <c r="U15" s="58">
        <f>'Stroke Epi'!AX45</f>
        <v>7.9346437664244482E-5</v>
      </c>
      <c r="V15" s="58">
        <f t="shared" si="7"/>
        <v>7.9346437664244482E-5</v>
      </c>
      <c r="W15" s="58">
        <f t="shared" si="8"/>
        <v>7.9343289818956109E-5</v>
      </c>
      <c r="X15" s="58">
        <f t="shared" si="8"/>
        <v>7.9343289818956109E-5</v>
      </c>
      <c r="Y15" s="58">
        <f t="shared" si="14"/>
        <v>0</v>
      </c>
      <c r="Z15" s="58"/>
      <c r="AA15" s="58">
        <f>'Bowel Cancer Epi'!AU62</f>
        <v>0</v>
      </c>
      <c r="AB15" s="58">
        <f t="shared" si="9"/>
        <v>0</v>
      </c>
      <c r="AC15" s="58">
        <f t="shared" si="16"/>
        <v>0</v>
      </c>
      <c r="AD15" s="58">
        <f t="shared" si="16"/>
        <v>0</v>
      </c>
      <c r="AE15" s="58">
        <f t="shared" si="15"/>
        <v>0</v>
      </c>
    </row>
    <row r="16" spans="1:31">
      <c r="A16" s="58">
        <v>18</v>
      </c>
      <c r="B16" s="58">
        <f>'ACM Rates'!N29</f>
        <v>2.4208572520545286E-4</v>
      </c>
      <c r="C16" s="58">
        <f>'MI Epi'!BV38</f>
        <v>0</v>
      </c>
      <c r="D16" s="58">
        <f>'Stroke Epi'!BK46</f>
        <v>7.9346437664244482E-5</v>
      </c>
      <c r="E16" s="58"/>
      <c r="F16" s="58">
        <f>'Bowel Cancer Epi'!BH63</f>
        <v>0</v>
      </c>
      <c r="G16" s="58">
        <f t="shared" si="0"/>
        <v>3.2143216286969735E-4</v>
      </c>
      <c r="H16" s="58">
        <f t="shared" si="1"/>
        <v>2.4205642482078016E-4</v>
      </c>
      <c r="I16" s="58">
        <f t="shared" si="11"/>
        <v>9984.6796517239618</v>
      </c>
      <c r="J16" s="58">
        <f t="shared" si="12"/>
        <v>2.4168558594770944</v>
      </c>
      <c r="K16" s="58">
        <f t="shared" si="2"/>
        <v>9983.4712237942222</v>
      </c>
      <c r="L16" s="58">
        <f t="shared" si="3"/>
        <v>626653.21818440501</v>
      </c>
      <c r="M16" s="58">
        <f t="shared" si="4"/>
        <v>62.761474583333943</v>
      </c>
      <c r="N16" s="58"/>
      <c r="O16" s="58">
        <f>'MI Epi'!BI38</f>
        <v>0</v>
      </c>
      <c r="P16" s="58">
        <f t="shared" si="5"/>
        <v>0</v>
      </c>
      <c r="Q16" s="58">
        <f t="shared" si="6"/>
        <v>0</v>
      </c>
      <c r="R16" s="58">
        <f t="shared" si="6"/>
        <v>0</v>
      </c>
      <c r="S16" s="58">
        <f t="shared" si="13"/>
        <v>0</v>
      </c>
      <c r="U16" s="58">
        <f>'Stroke Epi'!AX46</f>
        <v>7.9346437664244482E-5</v>
      </c>
      <c r="V16" s="58">
        <f t="shared" si="7"/>
        <v>7.9346437664244482E-5</v>
      </c>
      <c r="W16" s="58">
        <f t="shared" si="8"/>
        <v>7.9343289818956109E-5</v>
      </c>
      <c r="X16" s="58">
        <f t="shared" si="8"/>
        <v>7.9343289818956109E-5</v>
      </c>
      <c r="Y16" s="58">
        <f t="shared" si="14"/>
        <v>0</v>
      </c>
      <c r="Z16" s="58"/>
      <c r="AA16" s="58">
        <f>'Bowel Cancer Epi'!AU63</f>
        <v>0</v>
      </c>
      <c r="AB16" s="58">
        <f t="shared" si="9"/>
        <v>0</v>
      </c>
      <c r="AC16" s="58">
        <f t="shared" si="16"/>
        <v>0</v>
      </c>
      <c r="AD16" s="58">
        <f t="shared" si="16"/>
        <v>0</v>
      </c>
      <c r="AE16" s="58">
        <f t="shared" si="15"/>
        <v>0</v>
      </c>
    </row>
    <row r="17" spans="1:31">
      <c r="A17" s="58">
        <v>19</v>
      </c>
      <c r="B17" s="58">
        <f>'ACM Rates'!N30</f>
        <v>2.4208572520545286E-4</v>
      </c>
      <c r="C17" s="58">
        <f>'MI Epi'!BV39</f>
        <v>0</v>
      </c>
      <c r="D17" s="58">
        <f>'Stroke Epi'!BK47</f>
        <v>7.9346437664244482E-5</v>
      </c>
      <c r="E17" s="58"/>
      <c r="F17" s="58">
        <f>'Bowel Cancer Epi'!BH64</f>
        <v>0</v>
      </c>
      <c r="G17" s="58">
        <f t="shared" si="0"/>
        <v>3.2143216286969735E-4</v>
      </c>
      <c r="H17" s="58">
        <f t="shared" si="1"/>
        <v>2.4205642482078016E-4</v>
      </c>
      <c r="I17" s="58">
        <f t="shared" si="11"/>
        <v>9982.2627958644844</v>
      </c>
      <c r="J17" s="58">
        <f t="shared" si="12"/>
        <v>2.4162708439884422</v>
      </c>
      <c r="K17" s="58">
        <f t="shared" si="2"/>
        <v>9981.054660442489</v>
      </c>
      <c r="L17" s="58">
        <f t="shared" si="3"/>
        <v>616672.16352396249</v>
      </c>
      <c r="M17" s="58">
        <f t="shared" si="4"/>
        <v>61.776791107867986</v>
      </c>
      <c r="N17" s="58"/>
      <c r="O17" s="58">
        <f>'MI Epi'!BI39</f>
        <v>0</v>
      </c>
      <c r="P17" s="58">
        <f t="shared" si="5"/>
        <v>0</v>
      </c>
      <c r="Q17" s="58">
        <f t="shared" si="6"/>
        <v>0</v>
      </c>
      <c r="R17" s="58">
        <f t="shared" si="6"/>
        <v>0</v>
      </c>
      <c r="S17" s="58">
        <f t="shared" si="13"/>
        <v>0</v>
      </c>
      <c r="U17" s="58">
        <f>'Stroke Epi'!AX47</f>
        <v>7.9346437664244482E-5</v>
      </c>
      <c r="V17" s="58">
        <f t="shared" si="7"/>
        <v>7.9346437664244482E-5</v>
      </c>
      <c r="W17" s="58">
        <f t="shared" si="8"/>
        <v>7.9343289818956109E-5</v>
      </c>
      <c r="X17" s="58">
        <f t="shared" si="8"/>
        <v>7.9343289818956109E-5</v>
      </c>
      <c r="Y17" s="58">
        <f t="shared" si="14"/>
        <v>0</v>
      </c>
      <c r="Z17" s="58"/>
      <c r="AA17" s="58">
        <f>'Bowel Cancer Epi'!AU64</f>
        <v>0</v>
      </c>
      <c r="AB17" s="58">
        <f t="shared" si="9"/>
        <v>0</v>
      </c>
      <c r="AC17" s="58">
        <f t="shared" si="16"/>
        <v>0</v>
      </c>
      <c r="AD17" s="58">
        <f t="shared" si="16"/>
        <v>0</v>
      </c>
      <c r="AE17" s="58">
        <f t="shared" si="15"/>
        <v>0</v>
      </c>
    </row>
    <row r="18" spans="1:31">
      <c r="A18" s="58">
        <v>20</v>
      </c>
      <c r="B18" s="58">
        <f>'ACM Rates'!N31</f>
        <v>4.0347620867575479E-4</v>
      </c>
      <c r="C18" s="58">
        <f>'MI Epi'!BV40</f>
        <v>0</v>
      </c>
      <c r="D18" s="58">
        <f>'Stroke Epi'!BK48</f>
        <v>7.9346437664244482E-5</v>
      </c>
      <c r="E18" s="58"/>
      <c r="F18" s="58">
        <f>'Bowel Cancer Epi'!BH65</f>
        <v>0</v>
      </c>
      <c r="G18" s="58">
        <f t="shared" si="0"/>
        <v>4.8282264633999926E-4</v>
      </c>
      <c r="H18" s="58">
        <f t="shared" si="1"/>
        <v>4.033948230963702E-4</v>
      </c>
      <c r="I18" s="58">
        <f t="shared" si="11"/>
        <v>9979.8465250204954</v>
      </c>
      <c r="J18" s="58">
        <f t="shared" si="12"/>
        <v>4.025818423489568</v>
      </c>
      <c r="K18" s="58">
        <f t="shared" si="2"/>
        <v>9977.8336158087513</v>
      </c>
      <c r="L18" s="58">
        <f t="shared" si="3"/>
        <v>606694.32990815374</v>
      </c>
      <c r="M18" s="58">
        <f t="shared" si="4"/>
        <v>60.791949894931655</v>
      </c>
      <c r="N18" s="58"/>
      <c r="O18" s="58">
        <f>'MI Epi'!BI40</f>
        <v>0</v>
      </c>
      <c r="P18" s="58">
        <f t="shared" si="5"/>
        <v>0</v>
      </c>
      <c r="Q18" s="58">
        <f t="shared" si="6"/>
        <v>0</v>
      </c>
      <c r="R18" s="58">
        <f t="shared" si="6"/>
        <v>0</v>
      </c>
      <c r="S18" s="58">
        <f t="shared" si="13"/>
        <v>0</v>
      </c>
      <c r="U18" s="58">
        <f>'Stroke Epi'!AX48</f>
        <v>7.9346437664244482E-5</v>
      </c>
      <c r="V18" s="58">
        <f t="shared" si="7"/>
        <v>7.9346437664244482E-5</v>
      </c>
      <c r="W18" s="58">
        <f t="shared" si="8"/>
        <v>7.9343289818956109E-5</v>
      </c>
      <c r="X18" s="58">
        <f t="shared" si="8"/>
        <v>7.9343289818956109E-5</v>
      </c>
      <c r="Y18" s="58">
        <f t="shared" si="14"/>
        <v>0</v>
      </c>
      <c r="Z18" s="58"/>
      <c r="AA18" s="58">
        <f>'Bowel Cancer Epi'!AU65</f>
        <v>0</v>
      </c>
      <c r="AB18" s="58">
        <f t="shared" si="9"/>
        <v>0</v>
      </c>
      <c r="AC18" s="58">
        <f t="shared" si="16"/>
        <v>0</v>
      </c>
      <c r="AD18" s="58">
        <f t="shared" si="16"/>
        <v>0</v>
      </c>
      <c r="AE18" s="58">
        <f t="shared" si="15"/>
        <v>0</v>
      </c>
    </row>
    <row r="19" spans="1:31">
      <c r="A19" s="58">
        <v>21</v>
      </c>
      <c r="B19" s="58">
        <f>'ACM Rates'!N32</f>
        <v>4.0347620867575479E-4</v>
      </c>
      <c r="C19" s="58">
        <f>'MI Epi'!BV41</f>
        <v>0</v>
      </c>
      <c r="D19" s="58">
        <f>'Stroke Epi'!BK49</f>
        <v>7.9346437664244482E-5</v>
      </c>
      <c r="E19" s="58"/>
      <c r="F19" s="58">
        <f>'Bowel Cancer Epi'!BH66</f>
        <v>0</v>
      </c>
      <c r="G19" s="58">
        <f t="shared" si="0"/>
        <v>4.8282264633999926E-4</v>
      </c>
      <c r="H19" s="58">
        <f t="shared" si="1"/>
        <v>4.033948230963702E-4</v>
      </c>
      <c r="I19" s="58">
        <f t="shared" si="11"/>
        <v>9975.8207065970055</v>
      </c>
      <c r="J19" s="58">
        <f t="shared" si="12"/>
        <v>4.0241944291788059</v>
      </c>
      <c r="K19" s="58">
        <f t="shared" si="2"/>
        <v>9973.8086093824168</v>
      </c>
      <c r="L19" s="58">
        <f t="shared" si="3"/>
        <v>596720.52129877137</v>
      </c>
      <c r="M19" s="58">
        <f t="shared" si="4"/>
        <v>59.816684646723893</v>
      </c>
      <c r="N19" s="58"/>
      <c r="O19" s="58">
        <f>'MI Epi'!BI41</f>
        <v>0</v>
      </c>
      <c r="P19" s="58">
        <f t="shared" si="5"/>
        <v>0</v>
      </c>
      <c r="Q19" s="58">
        <f t="shared" si="6"/>
        <v>0</v>
      </c>
      <c r="R19" s="58">
        <f t="shared" si="6"/>
        <v>0</v>
      </c>
      <c r="S19" s="58">
        <f t="shared" si="13"/>
        <v>0</v>
      </c>
      <c r="U19" s="58">
        <f>'Stroke Epi'!AX49</f>
        <v>7.9346437664244482E-5</v>
      </c>
      <c r="V19" s="58">
        <f t="shared" si="7"/>
        <v>7.9346437664244482E-5</v>
      </c>
      <c r="W19" s="58">
        <f t="shared" si="8"/>
        <v>7.9343289818956109E-5</v>
      </c>
      <c r="X19" s="58">
        <f t="shared" si="8"/>
        <v>7.9343289818956109E-5</v>
      </c>
      <c r="Y19" s="58">
        <f t="shared" si="14"/>
        <v>0</v>
      </c>
      <c r="Z19" s="58"/>
      <c r="AA19" s="58">
        <f>'Bowel Cancer Epi'!AU66</f>
        <v>0</v>
      </c>
      <c r="AB19" s="58">
        <f t="shared" si="9"/>
        <v>0</v>
      </c>
      <c r="AC19" s="58">
        <f t="shared" si="16"/>
        <v>0</v>
      </c>
      <c r="AD19" s="58">
        <f t="shared" si="16"/>
        <v>0</v>
      </c>
      <c r="AE19" s="58">
        <f t="shared" si="15"/>
        <v>0</v>
      </c>
    </row>
    <row r="20" spans="1:31">
      <c r="A20" s="58">
        <v>22</v>
      </c>
      <c r="B20" s="58">
        <f>'ACM Rates'!N33</f>
        <v>4.0347620867575479E-4</v>
      </c>
      <c r="C20" s="58">
        <f>'MI Epi'!BV42</f>
        <v>0</v>
      </c>
      <c r="D20" s="58">
        <f>'Stroke Epi'!BK50</f>
        <v>7.9346437664244482E-5</v>
      </c>
      <c r="E20" s="58"/>
      <c r="F20" s="58">
        <f>'Bowel Cancer Epi'!BH67</f>
        <v>0</v>
      </c>
      <c r="G20" s="58">
        <f t="shared" si="0"/>
        <v>4.8282264633999926E-4</v>
      </c>
      <c r="H20" s="58">
        <f t="shared" si="1"/>
        <v>4.033948230963702E-4</v>
      </c>
      <c r="I20" s="58">
        <f t="shared" si="11"/>
        <v>9971.7965121678262</v>
      </c>
      <c r="J20" s="58">
        <f t="shared" si="12"/>
        <v>4.0225710899789417</v>
      </c>
      <c r="K20" s="58">
        <f t="shared" si="2"/>
        <v>9969.7852266228365</v>
      </c>
      <c r="L20" s="58">
        <f t="shared" si="3"/>
        <v>586750.73607214855</v>
      </c>
      <c r="M20" s="58">
        <f t="shared" si="4"/>
        <v>58.841025822797441</v>
      </c>
      <c r="N20" s="58"/>
      <c r="O20" s="58">
        <f>'MI Epi'!BI42</f>
        <v>0</v>
      </c>
      <c r="P20" s="58">
        <f t="shared" si="5"/>
        <v>0</v>
      </c>
      <c r="Q20" s="58">
        <f t="shared" si="6"/>
        <v>0</v>
      </c>
      <c r="R20" s="58">
        <f t="shared" si="6"/>
        <v>0</v>
      </c>
      <c r="S20" s="58">
        <f t="shared" si="13"/>
        <v>0</v>
      </c>
      <c r="U20" s="58">
        <f>'Stroke Epi'!AX50</f>
        <v>7.9346437664244482E-5</v>
      </c>
      <c r="V20" s="58">
        <f t="shared" si="7"/>
        <v>7.9346437664244482E-5</v>
      </c>
      <c r="W20" s="58">
        <f t="shared" si="8"/>
        <v>7.9343289818956109E-5</v>
      </c>
      <c r="X20" s="58">
        <f t="shared" si="8"/>
        <v>7.9343289818956109E-5</v>
      </c>
      <c r="Y20" s="58">
        <f t="shared" si="14"/>
        <v>0</v>
      </c>
      <c r="Z20" s="58"/>
      <c r="AA20" s="58">
        <f>'Bowel Cancer Epi'!AU67</f>
        <v>0</v>
      </c>
      <c r="AB20" s="58">
        <f t="shared" si="9"/>
        <v>0</v>
      </c>
      <c r="AC20" s="58">
        <f t="shared" si="16"/>
        <v>0</v>
      </c>
      <c r="AD20" s="58">
        <f t="shared" si="16"/>
        <v>0</v>
      </c>
      <c r="AE20" s="58">
        <f t="shared" si="15"/>
        <v>0</v>
      </c>
    </row>
    <row r="21" spans="1:31">
      <c r="A21" s="58">
        <v>23</v>
      </c>
      <c r="B21" s="58">
        <f>'ACM Rates'!N34</f>
        <v>4.0347620867575479E-4</v>
      </c>
      <c r="C21" s="58">
        <f>'MI Epi'!BV43</f>
        <v>0</v>
      </c>
      <c r="D21" s="58">
        <f>'Stroke Epi'!BK51</f>
        <v>7.9346437664244482E-5</v>
      </c>
      <c r="E21" s="58"/>
      <c r="F21" s="58">
        <f>'Bowel Cancer Epi'!BH68</f>
        <v>0</v>
      </c>
      <c r="G21" s="58">
        <f t="shared" si="0"/>
        <v>4.8282264633999926E-4</v>
      </c>
      <c r="H21" s="58">
        <f t="shared" si="1"/>
        <v>4.033948230963702E-4</v>
      </c>
      <c r="I21" s="58">
        <f t="shared" si="11"/>
        <v>9967.7739410778468</v>
      </c>
      <c r="J21" s="58">
        <f t="shared" si="12"/>
        <v>4.020948405625707</v>
      </c>
      <c r="K21" s="58">
        <f t="shared" si="2"/>
        <v>9965.7634668750343</v>
      </c>
      <c r="L21" s="58">
        <f t="shared" si="3"/>
        <v>576784.97260527336</v>
      </c>
      <c r="M21" s="58">
        <f t="shared" si="4"/>
        <v>57.864973264321819</v>
      </c>
      <c r="N21" s="58"/>
      <c r="O21" s="58">
        <f>'MI Epi'!BI43</f>
        <v>0</v>
      </c>
      <c r="P21" s="58">
        <f t="shared" si="5"/>
        <v>0</v>
      </c>
      <c r="Q21" s="58">
        <f t="shared" si="6"/>
        <v>0</v>
      </c>
      <c r="R21" s="58">
        <f t="shared" si="6"/>
        <v>0</v>
      </c>
      <c r="S21" s="58">
        <f t="shared" si="13"/>
        <v>0</v>
      </c>
      <c r="U21" s="58">
        <f>'Stroke Epi'!AX51</f>
        <v>7.9346437664244482E-5</v>
      </c>
      <c r="V21" s="58">
        <f t="shared" si="7"/>
        <v>7.9346437664244482E-5</v>
      </c>
      <c r="W21" s="58">
        <f t="shared" si="8"/>
        <v>7.9343289818956109E-5</v>
      </c>
      <c r="X21" s="58">
        <f t="shared" si="8"/>
        <v>7.9343289818956109E-5</v>
      </c>
      <c r="Y21" s="58">
        <f t="shared" si="14"/>
        <v>0</v>
      </c>
      <c r="Z21" s="58"/>
      <c r="AA21" s="58">
        <f>'Bowel Cancer Epi'!AU68</f>
        <v>0</v>
      </c>
      <c r="AB21" s="58">
        <f t="shared" si="9"/>
        <v>0</v>
      </c>
      <c r="AC21" s="58">
        <f t="shared" si="16"/>
        <v>0</v>
      </c>
      <c r="AD21" s="58">
        <f t="shared" si="16"/>
        <v>0</v>
      </c>
      <c r="AE21" s="58">
        <f t="shared" si="15"/>
        <v>0</v>
      </c>
    </row>
    <row r="22" spans="1:31">
      <c r="A22" s="58">
        <v>24</v>
      </c>
      <c r="B22" s="58">
        <f>'ACM Rates'!N35</f>
        <v>4.0347620867575479E-4</v>
      </c>
      <c r="C22" s="58">
        <f>'MI Epi'!BV44</f>
        <v>0</v>
      </c>
      <c r="D22" s="58">
        <f>'Stroke Epi'!BK52</f>
        <v>7.9346437664244482E-5</v>
      </c>
      <c r="E22" s="58"/>
      <c r="F22" s="58">
        <f>'Bowel Cancer Epi'!BH69</f>
        <v>0</v>
      </c>
      <c r="G22" s="58">
        <f t="shared" si="0"/>
        <v>4.8282264633999926E-4</v>
      </c>
      <c r="H22" s="58">
        <f t="shared" si="1"/>
        <v>4.033948230963702E-4</v>
      </c>
      <c r="I22" s="58">
        <f t="shared" si="11"/>
        <v>9963.7529926722218</v>
      </c>
      <c r="J22" s="58">
        <f t="shared" si="12"/>
        <v>4.0193263758549405</v>
      </c>
      <c r="K22" s="58">
        <f t="shared" si="2"/>
        <v>9961.743329484294</v>
      </c>
      <c r="L22" s="58">
        <f t="shared" si="3"/>
        <v>566823.229275789</v>
      </c>
      <c r="M22" s="58">
        <f t="shared" si="4"/>
        <v>56.888526812402468</v>
      </c>
      <c r="N22" s="58"/>
      <c r="O22" s="58">
        <f>'MI Epi'!BI44</f>
        <v>0</v>
      </c>
      <c r="P22" s="58">
        <f t="shared" si="5"/>
        <v>0</v>
      </c>
      <c r="Q22" s="58">
        <f t="shared" si="6"/>
        <v>0</v>
      </c>
      <c r="R22" s="58">
        <f t="shared" si="6"/>
        <v>0</v>
      </c>
      <c r="S22" s="58">
        <f t="shared" si="13"/>
        <v>0</v>
      </c>
      <c r="U22" s="58">
        <f>'Stroke Epi'!AX52</f>
        <v>7.9346437664244482E-5</v>
      </c>
      <c r="V22" s="58">
        <f t="shared" si="7"/>
        <v>7.9346437664244482E-5</v>
      </c>
      <c r="W22" s="58">
        <f t="shared" si="8"/>
        <v>7.9343289818956109E-5</v>
      </c>
      <c r="X22" s="58">
        <f t="shared" si="8"/>
        <v>7.9343289818956109E-5</v>
      </c>
      <c r="Y22" s="58">
        <f t="shared" si="14"/>
        <v>0</v>
      </c>
      <c r="Z22" s="58"/>
      <c r="AA22" s="58">
        <f>'Bowel Cancer Epi'!AU69</f>
        <v>0</v>
      </c>
      <c r="AB22" s="58">
        <f t="shared" si="9"/>
        <v>0</v>
      </c>
      <c r="AC22" s="58">
        <f t="shared" si="16"/>
        <v>0</v>
      </c>
      <c r="AD22" s="58">
        <f t="shared" si="16"/>
        <v>0</v>
      </c>
      <c r="AE22" s="58">
        <f t="shared" si="15"/>
        <v>0</v>
      </c>
    </row>
    <row r="23" spans="1:31">
      <c r="A23" s="58">
        <v>25</v>
      </c>
      <c r="B23" s="58">
        <f>'ACM Rates'!N36</f>
        <v>4.8417145041090571E-4</v>
      </c>
      <c r="C23" s="58">
        <f>'MI Epi'!BV45</f>
        <v>0</v>
      </c>
      <c r="D23" s="58">
        <f>'Stroke Epi'!BK53</f>
        <v>7.9346437664244482E-5</v>
      </c>
      <c r="E23" s="58"/>
      <c r="F23" s="58">
        <f>'Bowel Cancer Epi'!BH70</f>
        <v>0</v>
      </c>
      <c r="G23" s="58">
        <f t="shared" si="0"/>
        <v>5.6351788807515023E-4</v>
      </c>
      <c r="H23" s="58">
        <f t="shared" si="1"/>
        <v>4.8405425832864779E-4</v>
      </c>
      <c r="I23" s="58">
        <f t="shared" si="11"/>
        <v>9959.7336662963662</v>
      </c>
      <c r="J23" s="58">
        <f t="shared" si="12"/>
        <v>4.8210514929899517</v>
      </c>
      <c r="K23" s="58">
        <f t="shared" si="2"/>
        <v>9957.32314054987</v>
      </c>
      <c r="L23" s="58">
        <f t="shared" si="3"/>
        <v>556865.90613523929</v>
      </c>
      <c r="M23" s="58">
        <f t="shared" si="4"/>
        <v>55.911726637798324</v>
      </c>
      <c r="N23" s="58"/>
      <c r="O23" s="58">
        <f>'MI Epi'!BI45</f>
        <v>0</v>
      </c>
      <c r="P23" s="58">
        <f t="shared" si="5"/>
        <v>0</v>
      </c>
      <c r="Q23" s="58">
        <f t="shared" si="6"/>
        <v>0</v>
      </c>
      <c r="R23" s="58">
        <f t="shared" si="6"/>
        <v>0</v>
      </c>
      <c r="S23" s="58">
        <f t="shared" si="13"/>
        <v>0</v>
      </c>
      <c r="U23" s="58">
        <f>'Stroke Epi'!AX53</f>
        <v>7.9346437664244482E-5</v>
      </c>
      <c r="V23" s="58">
        <f t="shared" si="7"/>
        <v>7.9346437664244482E-5</v>
      </c>
      <c r="W23" s="58">
        <f t="shared" si="8"/>
        <v>7.9343289818956109E-5</v>
      </c>
      <c r="X23" s="58">
        <f t="shared" si="8"/>
        <v>7.9343289818956109E-5</v>
      </c>
      <c r="Y23" s="58">
        <f t="shared" si="14"/>
        <v>0</v>
      </c>
      <c r="Z23" s="58"/>
      <c r="AA23" s="58">
        <f>'Bowel Cancer Epi'!AU70</f>
        <v>0</v>
      </c>
      <c r="AB23" s="58">
        <f t="shared" si="9"/>
        <v>0</v>
      </c>
      <c r="AC23" s="58">
        <f t="shared" si="16"/>
        <v>0</v>
      </c>
      <c r="AD23" s="58">
        <f t="shared" si="16"/>
        <v>0</v>
      </c>
      <c r="AE23" s="58">
        <f t="shared" si="15"/>
        <v>0</v>
      </c>
    </row>
    <row r="24" spans="1:31">
      <c r="A24" s="58">
        <v>26</v>
      </c>
      <c r="B24" s="58">
        <f>'ACM Rates'!N37</f>
        <v>4.8417145041090571E-4</v>
      </c>
      <c r="C24" s="58">
        <f>'MI Epi'!BV46</f>
        <v>0</v>
      </c>
      <c r="D24" s="58">
        <f>'Stroke Epi'!BK54</f>
        <v>7.9346437664244482E-5</v>
      </c>
      <c r="E24" s="58"/>
      <c r="F24" s="58">
        <f>'Bowel Cancer Epi'!BH71</f>
        <v>0</v>
      </c>
      <c r="G24" s="58">
        <f t="shared" si="0"/>
        <v>5.6351788807515023E-4</v>
      </c>
      <c r="H24" s="58">
        <f t="shared" si="1"/>
        <v>4.8405425832864779E-4</v>
      </c>
      <c r="I24" s="58">
        <f t="shared" si="11"/>
        <v>9954.9126148033756</v>
      </c>
      <c r="J24" s="58">
        <f t="shared" si="12"/>
        <v>4.8187178424851478</v>
      </c>
      <c r="K24" s="58">
        <f t="shared" si="2"/>
        <v>9952.5032558821331</v>
      </c>
      <c r="L24" s="58">
        <f t="shared" si="3"/>
        <v>546913.40287935699</v>
      </c>
      <c r="M24" s="58">
        <f t="shared" si="4"/>
        <v>54.939046081235674</v>
      </c>
      <c r="N24" s="58"/>
      <c r="O24" s="58">
        <f>'MI Epi'!BI46</f>
        <v>0</v>
      </c>
      <c r="P24" s="58">
        <f t="shared" si="5"/>
        <v>0</v>
      </c>
      <c r="Q24" s="58">
        <f t="shared" si="6"/>
        <v>0</v>
      </c>
      <c r="R24" s="58">
        <f t="shared" si="6"/>
        <v>0</v>
      </c>
      <c r="S24" s="58">
        <f t="shared" si="13"/>
        <v>0</v>
      </c>
      <c r="U24" s="58">
        <f>'Stroke Epi'!AX54</f>
        <v>7.9346437664244482E-5</v>
      </c>
      <c r="V24" s="58">
        <f t="shared" si="7"/>
        <v>7.9346437664244482E-5</v>
      </c>
      <c r="W24" s="58">
        <f t="shared" si="8"/>
        <v>7.9343289818956109E-5</v>
      </c>
      <c r="X24" s="58">
        <f t="shared" si="8"/>
        <v>7.9343289818956109E-5</v>
      </c>
      <c r="Y24" s="58">
        <f t="shared" si="14"/>
        <v>0</v>
      </c>
      <c r="Z24" s="58"/>
      <c r="AA24" s="58">
        <f>'Bowel Cancer Epi'!AU71</f>
        <v>0</v>
      </c>
      <c r="AB24" s="58">
        <f t="shared" si="9"/>
        <v>0</v>
      </c>
      <c r="AC24" s="58">
        <f t="shared" si="16"/>
        <v>0</v>
      </c>
      <c r="AD24" s="58">
        <f t="shared" si="16"/>
        <v>0</v>
      </c>
      <c r="AE24" s="58">
        <f t="shared" si="15"/>
        <v>0</v>
      </c>
    </row>
    <row r="25" spans="1:31">
      <c r="A25" s="58">
        <v>27</v>
      </c>
      <c r="B25" s="58">
        <f>'ACM Rates'!N38</f>
        <v>4.8417145041090571E-4</v>
      </c>
      <c r="C25" s="58">
        <f>'MI Epi'!BV47</f>
        <v>0</v>
      </c>
      <c r="D25" s="58">
        <f>'Stroke Epi'!BK55</f>
        <v>7.9346437664244482E-5</v>
      </c>
      <c r="E25" s="58"/>
      <c r="F25" s="58">
        <f>'Bowel Cancer Epi'!BH72</f>
        <v>0</v>
      </c>
      <c r="G25" s="58">
        <f t="shared" si="0"/>
        <v>5.6351788807515023E-4</v>
      </c>
      <c r="H25" s="58">
        <f t="shared" si="1"/>
        <v>4.8405425832864779E-4</v>
      </c>
      <c r="I25" s="58">
        <f t="shared" si="11"/>
        <v>9950.0938969608906</v>
      </c>
      <c r="J25" s="58">
        <f t="shared" si="12"/>
        <v>4.8163853215938088</v>
      </c>
      <c r="K25" s="58">
        <f t="shared" si="2"/>
        <v>9947.6857043000928</v>
      </c>
      <c r="L25" s="58">
        <f t="shared" si="3"/>
        <v>536965.71717505681</v>
      </c>
      <c r="M25" s="58">
        <f t="shared" si="4"/>
        <v>53.965894466489914</v>
      </c>
      <c r="N25" s="58"/>
      <c r="O25" s="58">
        <f>'MI Epi'!BI47</f>
        <v>0</v>
      </c>
      <c r="P25" s="58">
        <f t="shared" si="5"/>
        <v>0</v>
      </c>
      <c r="Q25" s="58">
        <f t="shared" si="6"/>
        <v>0</v>
      </c>
      <c r="R25" s="58">
        <f t="shared" si="6"/>
        <v>0</v>
      </c>
      <c r="S25" s="58">
        <f t="shared" si="13"/>
        <v>0</v>
      </c>
      <c r="U25" s="58">
        <f>'Stroke Epi'!AX55</f>
        <v>7.9346437664244482E-5</v>
      </c>
      <c r="V25" s="58">
        <f t="shared" si="7"/>
        <v>7.9346437664244482E-5</v>
      </c>
      <c r="W25" s="58">
        <f t="shared" si="8"/>
        <v>7.9343289818956109E-5</v>
      </c>
      <c r="X25" s="58">
        <f t="shared" si="8"/>
        <v>7.9343289818956109E-5</v>
      </c>
      <c r="Y25" s="58">
        <f t="shared" si="14"/>
        <v>0</v>
      </c>
      <c r="Z25" s="58"/>
      <c r="AA25" s="58">
        <f>'Bowel Cancer Epi'!AU72</f>
        <v>0</v>
      </c>
      <c r="AB25" s="58">
        <f t="shared" si="9"/>
        <v>0</v>
      </c>
      <c r="AC25" s="58">
        <f t="shared" si="16"/>
        <v>0</v>
      </c>
      <c r="AD25" s="58">
        <f t="shared" si="16"/>
        <v>0</v>
      </c>
      <c r="AE25" s="58">
        <f t="shared" si="15"/>
        <v>0</v>
      </c>
    </row>
    <row r="26" spans="1:31">
      <c r="A26" s="58">
        <v>28</v>
      </c>
      <c r="B26" s="58">
        <f>'ACM Rates'!N39</f>
        <v>4.8417145041090571E-4</v>
      </c>
      <c r="C26" s="58">
        <f>'MI Epi'!BV48</f>
        <v>0</v>
      </c>
      <c r="D26" s="58">
        <f>'Stroke Epi'!BK56</f>
        <v>7.9346437664244482E-5</v>
      </c>
      <c r="E26" s="58"/>
      <c r="F26" s="58">
        <f>'Bowel Cancer Epi'!BH73</f>
        <v>0</v>
      </c>
      <c r="G26" s="58">
        <f t="shared" si="0"/>
        <v>5.6351788807515023E-4</v>
      </c>
      <c r="H26" s="58">
        <f t="shared" si="1"/>
        <v>4.8405425832864779E-4</v>
      </c>
      <c r="I26" s="58">
        <f t="shared" si="11"/>
        <v>9945.2775116392968</v>
      </c>
      <c r="J26" s="58">
        <f t="shared" si="12"/>
        <v>4.8140539297691394</v>
      </c>
      <c r="K26" s="58">
        <f t="shared" si="2"/>
        <v>9942.8704846744113</v>
      </c>
      <c r="L26" s="58">
        <f t="shared" si="3"/>
        <v>527022.84669038246</v>
      </c>
      <c r="M26" s="58">
        <f t="shared" si="4"/>
        <v>52.992271565432908</v>
      </c>
      <c r="N26" s="58"/>
      <c r="O26" s="58">
        <f>'MI Epi'!BI48</f>
        <v>0</v>
      </c>
      <c r="P26" s="58">
        <f t="shared" si="5"/>
        <v>0</v>
      </c>
      <c r="Q26" s="58">
        <f t="shared" si="6"/>
        <v>0</v>
      </c>
      <c r="R26" s="58">
        <f t="shared" si="6"/>
        <v>0</v>
      </c>
      <c r="S26" s="58">
        <f t="shared" si="13"/>
        <v>0</v>
      </c>
      <c r="U26" s="58">
        <f>'Stroke Epi'!AX56</f>
        <v>7.9346437664244482E-5</v>
      </c>
      <c r="V26" s="58">
        <f t="shared" si="7"/>
        <v>7.9346437664244482E-5</v>
      </c>
      <c r="W26" s="58">
        <f t="shared" si="8"/>
        <v>7.9343289818956109E-5</v>
      </c>
      <c r="X26" s="58">
        <f t="shared" si="8"/>
        <v>7.9343289818956109E-5</v>
      </c>
      <c r="Y26" s="58">
        <f t="shared" si="14"/>
        <v>0</v>
      </c>
      <c r="Z26" s="58"/>
      <c r="AA26" s="58">
        <f>'Bowel Cancer Epi'!AU73</f>
        <v>0</v>
      </c>
      <c r="AB26" s="58">
        <f t="shared" si="9"/>
        <v>0</v>
      </c>
      <c r="AC26" s="58">
        <f t="shared" si="16"/>
        <v>0</v>
      </c>
      <c r="AD26" s="58">
        <f t="shared" si="16"/>
        <v>0</v>
      </c>
      <c r="AE26" s="58">
        <f t="shared" si="15"/>
        <v>0</v>
      </c>
    </row>
    <row r="27" spans="1:31">
      <c r="A27" s="58">
        <v>29</v>
      </c>
      <c r="B27" s="58">
        <f>'ACM Rates'!N40</f>
        <v>4.8417145041090571E-4</v>
      </c>
      <c r="C27" s="58">
        <f>'MI Epi'!BV49</f>
        <v>0</v>
      </c>
      <c r="D27" s="58">
        <f>'Stroke Epi'!BK57</f>
        <v>7.9346437664244482E-5</v>
      </c>
      <c r="E27" s="58"/>
      <c r="F27" s="58">
        <f>'Bowel Cancer Epi'!BH74</f>
        <v>0</v>
      </c>
      <c r="G27" s="58">
        <f t="shared" si="0"/>
        <v>5.6351788807515023E-4</v>
      </c>
      <c r="H27" s="58">
        <f t="shared" si="1"/>
        <v>4.8405425832864779E-4</v>
      </c>
      <c r="I27" s="58">
        <f t="shared" si="11"/>
        <v>9940.4634577095276</v>
      </c>
      <c r="J27" s="58">
        <f t="shared" si="12"/>
        <v>4.8117236664646112</v>
      </c>
      <c r="K27" s="58">
        <f t="shared" si="2"/>
        <v>9938.0575958762965</v>
      </c>
      <c r="L27" s="58">
        <f t="shared" si="3"/>
        <v>517084.78909450624</v>
      </c>
      <c r="M27" s="58">
        <f t="shared" si="4"/>
        <v>52.018177149826016</v>
      </c>
      <c r="N27" s="58"/>
      <c r="O27" s="58">
        <f>'MI Epi'!BI49</f>
        <v>0</v>
      </c>
      <c r="P27" s="58">
        <f t="shared" si="5"/>
        <v>0</v>
      </c>
      <c r="Q27" s="58">
        <f t="shared" si="6"/>
        <v>0</v>
      </c>
      <c r="R27" s="58">
        <f t="shared" si="6"/>
        <v>0</v>
      </c>
      <c r="S27" s="58">
        <f t="shared" si="13"/>
        <v>0</v>
      </c>
      <c r="U27" s="58">
        <f>'Stroke Epi'!AX57</f>
        <v>7.9346437664244482E-5</v>
      </c>
      <c r="V27" s="58">
        <f t="shared" si="7"/>
        <v>7.9346437664244482E-5</v>
      </c>
      <c r="W27" s="58">
        <f t="shared" si="8"/>
        <v>7.9343289818956109E-5</v>
      </c>
      <c r="X27" s="58">
        <f t="shared" si="8"/>
        <v>7.9343289818956109E-5</v>
      </c>
      <c r="Y27" s="58">
        <f t="shared" si="14"/>
        <v>0</v>
      </c>
      <c r="Z27" s="58"/>
      <c r="AA27" s="58">
        <f>'Bowel Cancer Epi'!AU74</f>
        <v>0</v>
      </c>
      <c r="AB27" s="58">
        <f t="shared" si="9"/>
        <v>0</v>
      </c>
      <c r="AC27" s="58">
        <f t="shared" si="16"/>
        <v>0</v>
      </c>
      <c r="AD27" s="58">
        <f t="shared" si="16"/>
        <v>0</v>
      </c>
      <c r="AE27" s="58">
        <f t="shared" si="15"/>
        <v>0</v>
      </c>
    </row>
    <row r="28" spans="1:31">
      <c r="A28" s="58">
        <v>30</v>
      </c>
      <c r="B28" s="58">
        <f>'ACM Rates'!N41</f>
        <v>6.4556193388120772E-4</v>
      </c>
      <c r="C28" s="58">
        <f>'MI Epi'!BV50</f>
        <v>0</v>
      </c>
      <c r="D28" s="58">
        <f>'Stroke Epi'!BK58</f>
        <v>7.9346437664244482E-5</v>
      </c>
      <c r="E28" s="58"/>
      <c r="F28" s="58">
        <f>'Bowel Cancer Epi'!BH75</f>
        <v>0</v>
      </c>
      <c r="G28" s="58">
        <f t="shared" si="0"/>
        <v>7.2490837154545219E-4</v>
      </c>
      <c r="H28" s="58">
        <f t="shared" si="1"/>
        <v>6.4535360360840066E-4</v>
      </c>
      <c r="I28" s="58">
        <f t="shared" si="11"/>
        <v>9935.6517340430637</v>
      </c>
      <c r="J28" s="58">
        <f t="shared" si="12"/>
        <v>6.4120086507627461</v>
      </c>
      <c r="K28" s="58">
        <f t="shared" si="2"/>
        <v>9932.4457297176814</v>
      </c>
      <c r="L28" s="58">
        <f t="shared" si="3"/>
        <v>507152.34336478863</v>
      </c>
      <c r="M28" s="58">
        <f t="shared" si="4"/>
        <v>51.043691640992705</v>
      </c>
      <c r="N28" s="58"/>
      <c r="O28" s="58">
        <f>'MI Epi'!BI50</f>
        <v>0</v>
      </c>
      <c r="P28" s="58">
        <f t="shared" si="5"/>
        <v>0</v>
      </c>
      <c r="Q28" s="58">
        <f t="shared" si="6"/>
        <v>0</v>
      </c>
      <c r="R28" s="58">
        <f t="shared" si="6"/>
        <v>0</v>
      </c>
      <c r="S28" s="58">
        <f t="shared" si="13"/>
        <v>0</v>
      </c>
      <c r="U28" s="58">
        <f>'Stroke Epi'!AX58</f>
        <v>1.5869287532848896E-4</v>
      </c>
      <c r="V28" s="58">
        <f t="shared" si="7"/>
        <v>7.9346437664244482E-5</v>
      </c>
      <c r="W28" s="58">
        <f t="shared" si="8"/>
        <v>1.5868028428023262E-4</v>
      </c>
      <c r="X28" s="58">
        <f t="shared" si="8"/>
        <v>7.9343289818956109E-5</v>
      </c>
      <c r="Y28" s="58">
        <f t="shared" si="14"/>
        <v>0</v>
      </c>
      <c r="Z28" s="58"/>
      <c r="AA28" s="58">
        <f>'Bowel Cancer Epi'!AU75</f>
        <v>0</v>
      </c>
      <c r="AB28" s="58">
        <f t="shared" si="9"/>
        <v>0</v>
      </c>
      <c r="AC28" s="58">
        <f t="shared" si="16"/>
        <v>0</v>
      </c>
      <c r="AD28" s="58">
        <f t="shared" si="16"/>
        <v>0</v>
      </c>
      <c r="AE28" s="58">
        <f t="shared" si="15"/>
        <v>0</v>
      </c>
    </row>
    <row r="29" spans="1:31">
      <c r="A29" s="58">
        <v>31</v>
      </c>
      <c r="B29" s="58">
        <f>'ACM Rates'!N42</f>
        <v>6.4556193388120772E-4</v>
      </c>
      <c r="C29" s="58">
        <f>'MI Epi'!BV51</f>
        <v>0</v>
      </c>
      <c r="D29" s="58">
        <f>'Stroke Epi'!BK59</f>
        <v>7.9346437664244482E-5</v>
      </c>
      <c r="E29" s="58"/>
      <c r="F29" s="58">
        <f>'Bowel Cancer Epi'!BH76</f>
        <v>0</v>
      </c>
      <c r="G29" s="58">
        <f t="shared" si="0"/>
        <v>7.2490837154545219E-4</v>
      </c>
      <c r="H29" s="58">
        <f t="shared" si="1"/>
        <v>6.4535360360840066E-4</v>
      </c>
      <c r="I29" s="58">
        <f t="shared" si="11"/>
        <v>9929.2397253923009</v>
      </c>
      <c r="J29" s="58">
        <f t="shared" si="12"/>
        <v>6.4078706378736081</v>
      </c>
      <c r="K29" s="58">
        <f t="shared" si="2"/>
        <v>9926.0357900733652</v>
      </c>
      <c r="L29" s="58">
        <f t="shared" si="3"/>
        <v>497226.30757471529</v>
      </c>
      <c r="M29" s="58">
        <f t="shared" si="4"/>
        <v>50.076976820606475</v>
      </c>
      <c r="N29" s="58"/>
      <c r="O29" s="58">
        <f>'MI Epi'!BI51</f>
        <v>0</v>
      </c>
      <c r="P29" s="58">
        <f t="shared" si="5"/>
        <v>0</v>
      </c>
      <c r="Q29" s="58">
        <f t="shared" si="6"/>
        <v>0</v>
      </c>
      <c r="R29" s="58">
        <f t="shared" si="6"/>
        <v>0</v>
      </c>
      <c r="S29" s="58">
        <f t="shared" si="13"/>
        <v>0</v>
      </c>
      <c r="U29" s="58">
        <f>'Stroke Epi'!AX59</f>
        <v>1.5869287532848896E-4</v>
      </c>
      <c r="V29" s="58">
        <f t="shared" si="7"/>
        <v>7.9346437664244482E-5</v>
      </c>
      <c r="W29" s="58">
        <f t="shared" si="8"/>
        <v>1.5868028428023262E-4</v>
      </c>
      <c r="X29" s="58">
        <f t="shared" si="8"/>
        <v>7.9343289818956109E-5</v>
      </c>
      <c r="Y29" s="58">
        <f t="shared" si="14"/>
        <v>7.9343289818915803E-5</v>
      </c>
      <c r="Z29" s="58"/>
      <c r="AA29" s="58">
        <f>'Bowel Cancer Epi'!AU76</f>
        <v>0</v>
      </c>
      <c r="AB29" s="58">
        <f t="shared" si="9"/>
        <v>0</v>
      </c>
      <c r="AC29" s="58">
        <f t="shared" si="16"/>
        <v>0</v>
      </c>
      <c r="AD29" s="58">
        <f t="shared" si="16"/>
        <v>0</v>
      </c>
      <c r="AE29" s="58">
        <f t="shared" si="15"/>
        <v>0</v>
      </c>
    </row>
    <row r="30" spans="1:31">
      <c r="A30" s="58">
        <v>32</v>
      </c>
      <c r="B30" s="58">
        <f>'ACM Rates'!N43</f>
        <v>6.4556193388120772E-4</v>
      </c>
      <c r="C30" s="58">
        <f>'MI Epi'!BV52</f>
        <v>0</v>
      </c>
      <c r="D30" s="58">
        <f>'Stroke Epi'!BK60</f>
        <v>7.9346437664244482E-5</v>
      </c>
      <c r="E30" s="58"/>
      <c r="F30" s="58">
        <f>'Bowel Cancer Epi'!BH77</f>
        <v>0</v>
      </c>
      <c r="G30" s="58">
        <f t="shared" si="0"/>
        <v>7.2490837154545219E-4</v>
      </c>
      <c r="H30" s="58">
        <f t="shared" si="1"/>
        <v>6.4535360360840066E-4</v>
      </c>
      <c r="I30" s="58">
        <f t="shared" si="11"/>
        <v>9922.8318547544277</v>
      </c>
      <c r="J30" s="58">
        <f t="shared" si="12"/>
        <v>6.4037352954660003</v>
      </c>
      <c r="K30" s="58">
        <f t="shared" si="2"/>
        <v>9919.6299871066949</v>
      </c>
      <c r="L30" s="58">
        <f t="shared" si="3"/>
        <v>487306.67758760863</v>
      </c>
      <c r="M30" s="58">
        <f t="shared" si="4"/>
        <v>49.109637724448632</v>
      </c>
      <c r="N30" s="58"/>
      <c r="O30" s="58">
        <f>'MI Epi'!BI52</f>
        <v>0</v>
      </c>
      <c r="P30" s="58">
        <f t="shared" si="5"/>
        <v>0</v>
      </c>
      <c r="Q30" s="58">
        <f t="shared" si="6"/>
        <v>0</v>
      </c>
      <c r="R30" s="58">
        <f t="shared" si="6"/>
        <v>0</v>
      </c>
      <c r="S30" s="58">
        <f t="shared" si="13"/>
        <v>0</v>
      </c>
      <c r="U30" s="58">
        <f>'Stroke Epi'!AX60</f>
        <v>1.5869287532848896E-4</v>
      </c>
      <c r="V30" s="58">
        <f t="shared" si="7"/>
        <v>7.9346437664244482E-5</v>
      </c>
      <c r="W30" s="58">
        <f t="shared" si="8"/>
        <v>1.5868028428023262E-4</v>
      </c>
      <c r="X30" s="58">
        <f t="shared" si="8"/>
        <v>7.9343289818956109E-5</v>
      </c>
      <c r="Y30" s="58">
        <f t="shared" si="14"/>
        <v>1.5868028428019231E-4</v>
      </c>
      <c r="Z30" s="58"/>
      <c r="AA30" s="58">
        <f>'Bowel Cancer Epi'!AU77</f>
        <v>0</v>
      </c>
      <c r="AB30" s="58">
        <f t="shared" si="9"/>
        <v>0</v>
      </c>
      <c r="AC30" s="58">
        <f t="shared" si="16"/>
        <v>0</v>
      </c>
      <c r="AD30" s="58">
        <f t="shared" si="16"/>
        <v>0</v>
      </c>
      <c r="AE30" s="58">
        <f t="shared" si="15"/>
        <v>0</v>
      </c>
    </row>
    <row r="31" spans="1:31">
      <c r="A31" s="58">
        <v>33</v>
      </c>
      <c r="B31" s="58">
        <f>'ACM Rates'!N44</f>
        <v>6.4556193388120772E-4</v>
      </c>
      <c r="C31" s="58">
        <f>'MI Epi'!BV53</f>
        <v>0</v>
      </c>
      <c r="D31" s="58">
        <f>'Stroke Epi'!BK61</f>
        <v>7.9346437664244482E-5</v>
      </c>
      <c r="E31" s="58"/>
      <c r="F31" s="58">
        <f>'Bowel Cancer Epi'!BH78</f>
        <v>0</v>
      </c>
      <c r="G31" s="58">
        <f t="shared" si="0"/>
        <v>7.2490837154545219E-4</v>
      </c>
      <c r="H31" s="58">
        <f t="shared" si="1"/>
        <v>6.4535360360840066E-4</v>
      </c>
      <c r="I31" s="58">
        <f t="shared" si="11"/>
        <v>9916.4281194589621</v>
      </c>
      <c r="J31" s="58">
        <f t="shared" si="12"/>
        <v>6.3996026218165172</v>
      </c>
      <c r="K31" s="58">
        <f t="shared" si="2"/>
        <v>9913.2283181480525</v>
      </c>
      <c r="L31" s="58">
        <f t="shared" si="3"/>
        <v>477393.44926946057</v>
      </c>
      <c r="M31" s="58">
        <f t="shared" si="4"/>
        <v>48.141673949380376</v>
      </c>
      <c r="N31" s="58"/>
      <c r="O31" s="58">
        <f>'MI Epi'!BI53</f>
        <v>0</v>
      </c>
      <c r="P31" s="58">
        <f t="shared" si="5"/>
        <v>0</v>
      </c>
      <c r="Q31" s="58">
        <f t="shared" si="6"/>
        <v>0</v>
      </c>
      <c r="R31" s="58">
        <f t="shared" si="6"/>
        <v>0</v>
      </c>
      <c r="S31" s="58">
        <f t="shared" si="13"/>
        <v>0</v>
      </c>
      <c r="U31" s="58">
        <f>'Stroke Epi'!AX61</f>
        <v>1.5869287532848896E-4</v>
      </c>
      <c r="V31" s="58">
        <f t="shared" si="7"/>
        <v>7.9346437664244482E-5</v>
      </c>
      <c r="W31" s="58">
        <f t="shared" si="8"/>
        <v>1.5868028428023262E-4</v>
      </c>
      <c r="X31" s="58">
        <f t="shared" si="8"/>
        <v>7.9343289818956109E-5</v>
      </c>
      <c r="Y31" s="58">
        <f t="shared" si="14"/>
        <v>2.3801098388332391E-4</v>
      </c>
      <c r="Z31" s="58"/>
      <c r="AA31" s="58">
        <f>'Bowel Cancer Epi'!AU78</f>
        <v>0</v>
      </c>
      <c r="AB31" s="58">
        <f t="shared" si="9"/>
        <v>0</v>
      </c>
      <c r="AC31" s="58">
        <f t="shared" si="16"/>
        <v>0</v>
      </c>
      <c r="AD31" s="58">
        <f t="shared" si="16"/>
        <v>0</v>
      </c>
      <c r="AE31" s="58">
        <f t="shared" si="15"/>
        <v>0</v>
      </c>
    </row>
    <row r="32" spans="1:31">
      <c r="A32" s="58">
        <v>34</v>
      </c>
      <c r="B32" s="58">
        <f>'ACM Rates'!N45</f>
        <v>6.4556193388120772E-4</v>
      </c>
      <c r="C32" s="58">
        <f>'MI Epi'!BV54</f>
        <v>0</v>
      </c>
      <c r="D32" s="58">
        <f>'Stroke Epi'!BK62</f>
        <v>7.9346437664244482E-5</v>
      </c>
      <c r="E32" s="58"/>
      <c r="F32" s="58">
        <f>'Bowel Cancer Epi'!BH79</f>
        <v>0</v>
      </c>
      <c r="G32" s="58">
        <f t="shared" si="0"/>
        <v>7.2490837154545219E-4</v>
      </c>
      <c r="H32" s="58">
        <f t="shared" si="1"/>
        <v>6.4535360360840066E-4</v>
      </c>
      <c r="I32" s="58">
        <f t="shared" si="11"/>
        <v>9910.0285168371447</v>
      </c>
      <c r="J32" s="58">
        <f t="shared" si="12"/>
        <v>6.3954726152028654</v>
      </c>
      <c r="K32" s="58">
        <f t="shared" si="2"/>
        <v>9906.8307805295444</v>
      </c>
      <c r="L32" s="58">
        <f t="shared" si="3"/>
        <v>467486.61848893104</v>
      </c>
      <c r="M32" s="58">
        <f t="shared" si="4"/>
        <v>47.173085092002609</v>
      </c>
      <c r="N32" s="58"/>
      <c r="O32" s="58">
        <f>'MI Epi'!BI54</f>
        <v>0</v>
      </c>
      <c r="P32" s="58">
        <f t="shared" si="5"/>
        <v>0</v>
      </c>
      <c r="Q32" s="58">
        <f t="shared" si="6"/>
        <v>0</v>
      </c>
      <c r="R32" s="58">
        <f t="shared" si="6"/>
        <v>0</v>
      </c>
      <c r="S32" s="58">
        <f t="shared" si="13"/>
        <v>0</v>
      </c>
      <c r="U32" s="58">
        <f>'Stroke Epi'!AX62</f>
        <v>1.5869287532848896E-4</v>
      </c>
      <c r="V32" s="58">
        <f t="shared" si="7"/>
        <v>7.9346437664244482E-5</v>
      </c>
      <c r="W32" s="58">
        <f t="shared" si="8"/>
        <v>1.5868028428023262E-4</v>
      </c>
      <c r="X32" s="58">
        <f t="shared" si="8"/>
        <v>7.9343289818956109E-5</v>
      </c>
      <c r="Y32" s="58">
        <f t="shared" si="14"/>
        <v>3.1733538912776541E-4</v>
      </c>
      <c r="Z32" s="58"/>
      <c r="AA32" s="58">
        <f>'Bowel Cancer Epi'!AU79</f>
        <v>0</v>
      </c>
      <c r="AB32" s="58">
        <f t="shared" si="9"/>
        <v>0</v>
      </c>
      <c r="AC32" s="58">
        <f t="shared" si="16"/>
        <v>0</v>
      </c>
      <c r="AD32" s="58">
        <f t="shared" si="16"/>
        <v>0</v>
      </c>
      <c r="AE32" s="58">
        <f t="shared" si="15"/>
        <v>0</v>
      </c>
    </row>
    <row r="33" spans="1:31">
      <c r="A33" s="58">
        <v>35</v>
      </c>
      <c r="B33" s="58">
        <f>'ACM Rates'!N46</f>
        <v>9.6834290082181142E-4</v>
      </c>
      <c r="C33" s="58">
        <f>'MI Epi'!BV55</f>
        <v>0</v>
      </c>
      <c r="D33" s="58">
        <f>'Stroke Epi'!BK63</f>
        <v>1.5869287532848896E-4</v>
      </c>
      <c r="E33" s="58"/>
      <c r="F33" s="58">
        <f>'Bowel Cancer Epi'!BH80</f>
        <v>0</v>
      </c>
      <c r="G33" s="58">
        <f t="shared" si="0"/>
        <v>1.1270357761503005E-3</v>
      </c>
      <c r="H33" s="58">
        <f t="shared" si="1"/>
        <v>9.6787420813226888E-4</v>
      </c>
      <c r="I33" s="58">
        <f t="shared" si="11"/>
        <v>9903.6330442219423</v>
      </c>
      <c r="J33" s="58">
        <f t="shared" si="12"/>
        <v>9.5854709903088846</v>
      </c>
      <c r="K33" s="58">
        <f t="shared" si="2"/>
        <v>9898.840308726787</v>
      </c>
      <c r="L33" s="58">
        <f t="shared" si="3"/>
        <v>457587.77818020427</v>
      </c>
      <c r="M33" s="58">
        <f t="shared" si="4"/>
        <v>46.204032008957945</v>
      </c>
      <c r="N33" s="58"/>
      <c r="O33" s="58">
        <f>'MI Epi'!BI55</f>
        <v>0</v>
      </c>
      <c r="P33" s="58">
        <f t="shared" si="5"/>
        <v>0</v>
      </c>
      <c r="Q33" s="58">
        <f t="shared" si="6"/>
        <v>0</v>
      </c>
      <c r="R33" s="58">
        <f t="shared" si="6"/>
        <v>0</v>
      </c>
      <c r="S33" s="58">
        <f t="shared" si="13"/>
        <v>0</v>
      </c>
      <c r="U33" s="58">
        <f>'Stroke Epi'!AX63</f>
        <v>1.5869287532848896E-4</v>
      </c>
      <c r="V33" s="58">
        <f t="shared" si="7"/>
        <v>1.5869287532848896E-4</v>
      </c>
      <c r="W33" s="58">
        <f t="shared" si="8"/>
        <v>1.5868028428023262E-4</v>
      </c>
      <c r="X33" s="58">
        <f t="shared" si="8"/>
        <v>1.5868028428023262E-4</v>
      </c>
      <c r="Y33" s="58">
        <f t="shared" si="14"/>
        <v>3.9665350051293184E-4</v>
      </c>
      <c r="Z33" s="58"/>
      <c r="AA33" s="58">
        <f>'Bowel Cancer Epi'!AU80</f>
        <v>0</v>
      </c>
      <c r="AB33" s="58">
        <f t="shared" si="9"/>
        <v>0</v>
      </c>
      <c r="AC33" s="58">
        <f t="shared" si="16"/>
        <v>0</v>
      </c>
      <c r="AD33" s="58">
        <f t="shared" si="16"/>
        <v>0</v>
      </c>
      <c r="AE33" s="58">
        <f t="shared" si="15"/>
        <v>0</v>
      </c>
    </row>
    <row r="34" spans="1:31">
      <c r="A34" s="58">
        <v>36</v>
      </c>
      <c r="B34" s="58">
        <f>'ACM Rates'!N47</f>
        <v>9.6834290082181142E-4</v>
      </c>
      <c r="C34" s="58">
        <f>'MI Epi'!BV56</f>
        <v>0</v>
      </c>
      <c r="D34" s="58">
        <f>'Stroke Epi'!BK64</f>
        <v>1.5869287532848896E-4</v>
      </c>
      <c r="E34" s="58"/>
      <c r="F34" s="58">
        <f>'Bowel Cancer Epi'!BH81</f>
        <v>0</v>
      </c>
      <c r="G34" s="58">
        <f t="shared" si="0"/>
        <v>1.1270357761503005E-3</v>
      </c>
      <c r="H34" s="58">
        <f t="shared" si="1"/>
        <v>9.6787420813226888E-4</v>
      </c>
      <c r="I34" s="58">
        <f t="shared" si="11"/>
        <v>9894.0475732316336</v>
      </c>
      <c r="J34" s="58">
        <f t="shared" si="12"/>
        <v>9.5761934601645642</v>
      </c>
      <c r="K34" s="58">
        <f t="shared" si="2"/>
        <v>9889.259476501551</v>
      </c>
      <c r="L34" s="58">
        <f t="shared" si="3"/>
        <v>447698.51870370266</v>
      </c>
      <c r="M34" s="58">
        <f t="shared" si="4"/>
        <v>45.249278961923729</v>
      </c>
      <c r="N34" s="58"/>
      <c r="O34" s="58">
        <f>'MI Epi'!BI56</f>
        <v>0</v>
      </c>
      <c r="P34" s="58">
        <f t="shared" si="5"/>
        <v>0</v>
      </c>
      <c r="Q34" s="58">
        <f t="shared" si="6"/>
        <v>0</v>
      </c>
      <c r="R34" s="58">
        <f t="shared" si="6"/>
        <v>0</v>
      </c>
      <c r="S34" s="58">
        <f t="shared" si="13"/>
        <v>0</v>
      </c>
      <c r="U34" s="58">
        <f>'Stroke Epi'!AX64</f>
        <v>1.5869287532848896E-4</v>
      </c>
      <c r="V34" s="58">
        <f t="shared" si="7"/>
        <v>1.5869287532848896E-4</v>
      </c>
      <c r="W34" s="58">
        <f t="shared" si="8"/>
        <v>1.5868028428023262E-4</v>
      </c>
      <c r="X34" s="58">
        <f t="shared" si="8"/>
        <v>1.5868028428023262E-4</v>
      </c>
      <c r="Y34" s="58">
        <f t="shared" si="14"/>
        <v>3.9665350051293184E-4</v>
      </c>
      <c r="Z34" s="58"/>
      <c r="AA34" s="58">
        <f>'Bowel Cancer Epi'!AU81</f>
        <v>0</v>
      </c>
      <c r="AB34" s="58">
        <f t="shared" si="9"/>
        <v>0</v>
      </c>
      <c r="AC34" s="58">
        <f t="shared" si="16"/>
        <v>0</v>
      </c>
      <c r="AD34" s="58">
        <f t="shared" si="16"/>
        <v>0</v>
      </c>
      <c r="AE34" s="58">
        <f t="shared" si="15"/>
        <v>0</v>
      </c>
    </row>
    <row r="35" spans="1:31">
      <c r="A35" s="58">
        <v>37</v>
      </c>
      <c r="B35" s="58">
        <f>'ACM Rates'!N48</f>
        <v>9.6834290082181142E-4</v>
      </c>
      <c r="C35" s="58">
        <f>'MI Epi'!BV57</f>
        <v>0</v>
      </c>
      <c r="D35" s="58">
        <f>'Stroke Epi'!BK65</f>
        <v>1.5869287532848896E-4</v>
      </c>
      <c r="E35" s="58"/>
      <c r="F35" s="58">
        <f>'Bowel Cancer Epi'!BH82</f>
        <v>0</v>
      </c>
      <c r="G35" s="58">
        <f t="shared" ref="G35:G66" si="17">B35+(SUM(C35:F35))</f>
        <v>1.1270357761503005E-3</v>
      </c>
      <c r="H35" s="58">
        <f t="shared" ref="H35:H66" si="18">1-EXP(-B35)</f>
        <v>9.6787420813226888E-4</v>
      </c>
      <c r="I35" s="58">
        <f t="shared" si="11"/>
        <v>9884.4713797714685</v>
      </c>
      <c r="J35" s="58">
        <f t="shared" si="12"/>
        <v>9.5669249095023847</v>
      </c>
      <c r="K35" s="58">
        <f t="shared" si="2"/>
        <v>9879.6879173167181</v>
      </c>
      <c r="L35" s="58">
        <f t="shared" si="3"/>
        <v>437818.83078638598</v>
      </c>
      <c r="M35" s="58">
        <f t="shared" si="4"/>
        <v>44.29360093877964</v>
      </c>
      <c r="N35" s="58"/>
      <c r="O35" s="58">
        <f>'MI Epi'!BI57</f>
        <v>0</v>
      </c>
      <c r="P35" s="58">
        <f t="shared" si="5"/>
        <v>0</v>
      </c>
      <c r="Q35" s="58">
        <f t="shared" si="6"/>
        <v>0</v>
      </c>
      <c r="R35" s="58">
        <f t="shared" si="6"/>
        <v>0</v>
      </c>
      <c r="S35" s="58">
        <f t="shared" si="13"/>
        <v>0</v>
      </c>
      <c r="U35" s="58">
        <f>'Stroke Epi'!AX65</f>
        <v>1.5869287532848896E-4</v>
      </c>
      <c r="V35" s="58">
        <f t="shared" si="7"/>
        <v>1.5869287532848896E-4</v>
      </c>
      <c r="W35" s="58">
        <f t="shared" si="8"/>
        <v>1.5868028428023262E-4</v>
      </c>
      <c r="X35" s="58">
        <f t="shared" si="8"/>
        <v>1.5868028428023262E-4</v>
      </c>
      <c r="Y35" s="58">
        <f t="shared" si="14"/>
        <v>3.9665350051293184E-4</v>
      </c>
      <c r="Z35" s="58"/>
      <c r="AA35" s="58">
        <f>'Bowel Cancer Epi'!AU82</f>
        <v>0</v>
      </c>
      <c r="AB35" s="58">
        <f t="shared" si="9"/>
        <v>0</v>
      </c>
      <c r="AC35" s="58">
        <f t="shared" si="16"/>
        <v>0</v>
      </c>
      <c r="AD35" s="58">
        <f t="shared" si="16"/>
        <v>0</v>
      </c>
      <c r="AE35" s="58">
        <f t="shared" si="15"/>
        <v>0</v>
      </c>
    </row>
    <row r="36" spans="1:31">
      <c r="A36" s="58">
        <v>38</v>
      </c>
      <c r="B36" s="58">
        <f>'ACM Rates'!N49</f>
        <v>9.6834290082181142E-4</v>
      </c>
      <c r="C36" s="58">
        <f>'MI Epi'!BV58</f>
        <v>0</v>
      </c>
      <c r="D36" s="58">
        <f>'Stroke Epi'!BK66</f>
        <v>1.5869287532848896E-4</v>
      </c>
      <c r="E36" s="58"/>
      <c r="F36" s="58">
        <f>'Bowel Cancer Epi'!BH83</f>
        <v>0</v>
      </c>
      <c r="G36" s="58">
        <f t="shared" si="17"/>
        <v>1.1270357761503005E-3</v>
      </c>
      <c r="H36" s="58">
        <f t="shared" si="18"/>
        <v>9.6787420813226888E-4</v>
      </c>
      <c r="I36" s="58">
        <f t="shared" si="11"/>
        <v>9874.9044548619659</v>
      </c>
      <c r="J36" s="58">
        <f t="shared" si="12"/>
        <v>9.5576653296313392</v>
      </c>
      <c r="K36" s="58">
        <f t="shared" si="2"/>
        <v>9870.1256221971489</v>
      </c>
      <c r="L36" s="58">
        <f t="shared" si="3"/>
        <v>427948.70516418869</v>
      </c>
      <c r="M36" s="58">
        <f t="shared" si="4"/>
        <v>43.336997043397794</v>
      </c>
      <c r="N36" s="58"/>
      <c r="O36" s="58">
        <f>'MI Epi'!BI58</f>
        <v>0</v>
      </c>
      <c r="P36" s="58">
        <f t="shared" si="5"/>
        <v>0</v>
      </c>
      <c r="Q36" s="58">
        <f t="shared" si="6"/>
        <v>0</v>
      </c>
      <c r="R36" s="58">
        <f t="shared" si="6"/>
        <v>0</v>
      </c>
      <c r="S36" s="58">
        <f t="shared" si="13"/>
        <v>0</v>
      </c>
      <c r="U36" s="58">
        <f>'Stroke Epi'!AX66</f>
        <v>1.5869287532848896E-4</v>
      </c>
      <c r="V36" s="58">
        <f t="shared" si="7"/>
        <v>1.5869287532848896E-4</v>
      </c>
      <c r="W36" s="58">
        <f t="shared" si="8"/>
        <v>1.5868028428023262E-4</v>
      </c>
      <c r="X36" s="58">
        <f t="shared" si="8"/>
        <v>1.5868028428023262E-4</v>
      </c>
      <c r="Y36" s="58">
        <f t="shared" si="14"/>
        <v>3.9665350051293184E-4</v>
      </c>
      <c r="Z36" s="58"/>
      <c r="AA36" s="58">
        <f>'Bowel Cancer Epi'!AU83</f>
        <v>0</v>
      </c>
      <c r="AB36" s="58">
        <f t="shared" si="9"/>
        <v>0</v>
      </c>
      <c r="AC36" s="58">
        <f t="shared" si="16"/>
        <v>0</v>
      </c>
      <c r="AD36" s="58">
        <f t="shared" si="16"/>
        <v>0</v>
      </c>
      <c r="AE36" s="58">
        <f t="shared" si="15"/>
        <v>0</v>
      </c>
    </row>
    <row r="37" spans="1:31">
      <c r="A37" s="58">
        <v>39</v>
      </c>
      <c r="B37" s="58">
        <f>'ACM Rates'!N50</f>
        <v>9.6834290082181142E-4</v>
      </c>
      <c r="C37" s="58">
        <f>'MI Epi'!BV59</f>
        <v>0</v>
      </c>
      <c r="D37" s="58">
        <f>'Stroke Epi'!BK67</f>
        <v>1.5869287532848896E-4</v>
      </c>
      <c r="E37" s="58"/>
      <c r="F37" s="58">
        <f>'Bowel Cancer Epi'!BH84</f>
        <v>0</v>
      </c>
      <c r="G37" s="58">
        <f t="shared" si="17"/>
        <v>1.1270357761503005E-3</v>
      </c>
      <c r="H37" s="58">
        <f t="shared" si="18"/>
        <v>9.6787420813226888E-4</v>
      </c>
      <c r="I37" s="58">
        <f t="shared" si="11"/>
        <v>9865.3467895323338</v>
      </c>
      <c r="J37" s="58">
        <f t="shared" si="12"/>
        <v>9.5484147118688281</v>
      </c>
      <c r="K37" s="58">
        <f t="shared" si="2"/>
        <v>9860.572582176399</v>
      </c>
      <c r="L37" s="58">
        <f t="shared" si="3"/>
        <v>418088.13258201227</v>
      </c>
      <c r="M37" s="58">
        <f t="shared" si="4"/>
        <v>42.379466378782183</v>
      </c>
      <c r="N37" s="58"/>
      <c r="O37" s="58">
        <f>'MI Epi'!BI59</f>
        <v>0</v>
      </c>
      <c r="P37" s="58">
        <f t="shared" si="5"/>
        <v>0</v>
      </c>
      <c r="Q37" s="58">
        <f t="shared" si="6"/>
        <v>0</v>
      </c>
      <c r="R37" s="58">
        <f t="shared" si="6"/>
        <v>0</v>
      </c>
      <c r="S37" s="58">
        <f t="shared" si="13"/>
        <v>0</v>
      </c>
      <c r="U37" s="58">
        <f>'Stroke Epi'!AX67</f>
        <v>1.5869287532848896E-4</v>
      </c>
      <c r="V37" s="58">
        <f t="shared" si="7"/>
        <v>1.5869287532848896E-4</v>
      </c>
      <c r="W37" s="58">
        <f t="shared" si="8"/>
        <v>1.5868028428023262E-4</v>
      </c>
      <c r="X37" s="58">
        <f t="shared" si="8"/>
        <v>1.5868028428023262E-4</v>
      </c>
      <c r="Y37" s="58">
        <f t="shared" si="14"/>
        <v>3.9665350051293184E-4</v>
      </c>
      <c r="Z37" s="58"/>
      <c r="AA37" s="58">
        <f>'Bowel Cancer Epi'!AU84</f>
        <v>0</v>
      </c>
      <c r="AB37" s="58">
        <f t="shared" si="9"/>
        <v>0</v>
      </c>
      <c r="AC37" s="58">
        <f t="shared" si="16"/>
        <v>0</v>
      </c>
      <c r="AD37" s="58">
        <f t="shared" si="16"/>
        <v>0</v>
      </c>
      <c r="AE37" s="58">
        <f t="shared" si="15"/>
        <v>0</v>
      </c>
    </row>
    <row r="38" spans="1:31">
      <c r="A38" s="58">
        <v>40</v>
      </c>
      <c r="B38" s="58">
        <f>'ACM Rates'!N51</f>
        <v>1.3718191094975662E-3</v>
      </c>
      <c r="C38" s="58">
        <f>'MI Epi'!BV60</f>
        <v>0</v>
      </c>
      <c r="D38" s="58">
        <f>'Stroke Epi'!BK68</f>
        <v>1.5869287532848896E-4</v>
      </c>
      <c r="E38" s="58"/>
      <c r="F38" s="58">
        <f>'Bowel Cancer Epi'!BH85</f>
        <v>0</v>
      </c>
      <c r="G38" s="58">
        <f t="shared" si="17"/>
        <v>1.5305119848260551E-3</v>
      </c>
      <c r="H38" s="58">
        <f t="shared" si="18"/>
        <v>1.3708785957836644E-3</v>
      </c>
      <c r="I38" s="58">
        <f t="shared" si="11"/>
        <v>9855.7983748204642</v>
      </c>
      <c r="J38" s="58">
        <f t="shared" si="12"/>
        <v>13.511103036400801</v>
      </c>
      <c r="K38" s="58">
        <f t="shared" si="2"/>
        <v>9849.0428233022649</v>
      </c>
      <c r="L38" s="58">
        <f t="shared" si="3"/>
        <v>408239.08975871006</v>
      </c>
      <c r="M38" s="58">
        <f t="shared" si="4"/>
        <v>41.421209549261569</v>
      </c>
      <c r="N38" s="58"/>
      <c r="O38" s="58">
        <f>'MI Epi'!BI60</f>
        <v>8.2645211236427688E-5</v>
      </c>
      <c r="P38" s="58">
        <f t="shared" si="5"/>
        <v>0</v>
      </c>
      <c r="Q38" s="58">
        <f t="shared" si="6"/>
        <v>8.264179621508827E-5</v>
      </c>
      <c r="R38" s="58">
        <f t="shared" si="6"/>
        <v>0</v>
      </c>
      <c r="S38" s="58">
        <f t="shared" si="13"/>
        <v>0</v>
      </c>
      <c r="U38" s="58">
        <f>'Stroke Epi'!AX68</f>
        <v>2.380393129927334E-4</v>
      </c>
      <c r="V38" s="58">
        <f t="shared" si="7"/>
        <v>1.5869287532848896E-4</v>
      </c>
      <c r="W38" s="58">
        <f t="shared" si="8"/>
        <v>2.3801098388331887E-4</v>
      </c>
      <c r="X38" s="58">
        <f t="shared" si="8"/>
        <v>1.5868028428023262E-4</v>
      </c>
      <c r="Y38" s="58">
        <f t="shared" si="14"/>
        <v>3.9665350051293184E-4</v>
      </c>
      <c r="Z38" s="58"/>
      <c r="AA38" s="58">
        <f>'Bowel Cancer Epi'!AU85</f>
        <v>9.2412977101151043E-5</v>
      </c>
      <c r="AB38" s="58">
        <f t="shared" si="9"/>
        <v>0</v>
      </c>
      <c r="AC38" s="58">
        <f t="shared" si="16"/>
        <v>9.240870715354621E-5</v>
      </c>
      <c r="AD38" s="58">
        <f t="shared" si="16"/>
        <v>0</v>
      </c>
      <c r="AE38" s="58">
        <f t="shared" si="15"/>
        <v>0</v>
      </c>
    </row>
    <row r="39" spans="1:31">
      <c r="A39" s="58">
        <v>41</v>
      </c>
      <c r="B39" s="58">
        <f>'ACM Rates'!N52</f>
        <v>1.3718191094975662E-3</v>
      </c>
      <c r="C39" s="58">
        <f>'MI Epi'!BV61</f>
        <v>0</v>
      </c>
      <c r="D39" s="58">
        <f>'Stroke Epi'!BK69</f>
        <v>1.5869287532848896E-4</v>
      </c>
      <c r="E39" s="58"/>
      <c r="F39" s="58">
        <f>'Bowel Cancer Epi'!BH86</f>
        <v>0</v>
      </c>
      <c r="G39" s="58">
        <f t="shared" si="17"/>
        <v>1.5305119848260551E-3</v>
      </c>
      <c r="H39" s="58">
        <f t="shared" si="18"/>
        <v>1.3708785957836644E-3</v>
      </c>
      <c r="I39" s="58">
        <f t="shared" si="11"/>
        <v>9842.2872717840637</v>
      </c>
      <c r="J39" s="58">
        <f t="shared" si="12"/>
        <v>13.49258095444277</v>
      </c>
      <c r="K39" s="58">
        <f t="shared" si="2"/>
        <v>9835.5409813068436</v>
      </c>
      <c r="L39" s="58">
        <f t="shared" si="3"/>
        <v>398403.54877740325</v>
      </c>
      <c r="M39" s="58">
        <f t="shared" si="4"/>
        <v>40.478756388217732</v>
      </c>
      <c r="N39" s="58"/>
      <c r="O39" s="58">
        <f>'MI Epi'!BI61</f>
        <v>8.2645211236427688E-5</v>
      </c>
      <c r="P39" s="58">
        <f t="shared" si="5"/>
        <v>0</v>
      </c>
      <c r="Q39" s="58">
        <f t="shared" si="6"/>
        <v>8.264179621508827E-5</v>
      </c>
      <c r="R39" s="58">
        <f t="shared" si="6"/>
        <v>0</v>
      </c>
      <c r="S39" s="58">
        <f t="shared" si="13"/>
        <v>8.264179621508827E-5</v>
      </c>
      <c r="U39" s="58">
        <f>'Stroke Epi'!AX69</f>
        <v>2.380393129927334E-4</v>
      </c>
      <c r="V39" s="58">
        <f t="shared" si="7"/>
        <v>1.5869287532848896E-4</v>
      </c>
      <c r="W39" s="58">
        <f t="shared" si="8"/>
        <v>2.3801098388331887E-4</v>
      </c>
      <c r="X39" s="58">
        <f t="shared" si="8"/>
        <v>1.5868028428023262E-4</v>
      </c>
      <c r="Y39" s="58">
        <f t="shared" si="14"/>
        <v>4.7596531853815344E-4</v>
      </c>
      <c r="Z39" s="58"/>
      <c r="AA39" s="58">
        <f>'Bowel Cancer Epi'!AU86</f>
        <v>9.2412977101151043E-5</v>
      </c>
      <c r="AB39" s="58">
        <f t="shared" si="9"/>
        <v>0</v>
      </c>
      <c r="AC39" s="58">
        <f t="shared" si="16"/>
        <v>9.240870715354621E-5</v>
      </c>
      <c r="AD39" s="58">
        <f t="shared" si="16"/>
        <v>0</v>
      </c>
      <c r="AE39" s="58">
        <f t="shared" si="15"/>
        <v>9.240870715354621E-5</v>
      </c>
    </row>
    <row r="40" spans="1:31">
      <c r="A40" s="58">
        <v>42</v>
      </c>
      <c r="B40" s="58">
        <f>'ACM Rates'!N53</f>
        <v>1.3718191094975662E-3</v>
      </c>
      <c r="C40" s="58">
        <f>'MI Epi'!BV62</f>
        <v>0</v>
      </c>
      <c r="D40" s="58">
        <f>'Stroke Epi'!BK70</f>
        <v>1.5869287532848896E-4</v>
      </c>
      <c r="E40" s="58"/>
      <c r="F40" s="58">
        <f>'Bowel Cancer Epi'!BH87</f>
        <v>0</v>
      </c>
      <c r="G40" s="58">
        <f t="shared" si="17"/>
        <v>1.5305119848260551E-3</v>
      </c>
      <c r="H40" s="58">
        <f t="shared" si="18"/>
        <v>1.3708785957836644E-3</v>
      </c>
      <c r="I40" s="58">
        <f t="shared" si="11"/>
        <v>9828.7946908296217</v>
      </c>
      <c r="J40" s="58">
        <f t="shared" si="12"/>
        <v>13.474084264010449</v>
      </c>
      <c r="K40" s="58">
        <f t="shared" si="2"/>
        <v>9822.057648697617</v>
      </c>
      <c r="L40" s="58">
        <f t="shared" si="3"/>
        <v>388581.49112870562</v>
      </c>
      <c r="M40" s="58">
        <f t="shared" si="4"/>
        <v>39.535009464716623</v>
      </c>
      <c r="N40" s="58"/>
      <c r="O40" s="58">
        <f>'MI Epi'!BI62</f>
        <v>8.2645211236427688E-5</v>
      </c>
      <c r="P40" s="58">
        <f t="shared" si="5"/>
        <v>0</v>
      </c>
      <c r="Q40" s="58">
        <f t="shared" si="6"/>
        <v>8.264179621508827E-5</v>
      </c>
      <c r="R40" s="58">
        <f t="shared" si="6"/>
        <v>0</v>
      </c>
      <c r="S40" s="58">
        <f t="shared" si="13"/>
        <v>1.6527676276369488E-4</v>
      </c>
      <c r="U40" s="58">
        <f>'Stroke Epi'!AX70</f>
        <v>2.380393129927334E-4</v>
      </c>
      <c r="V40" s="58">
        <f t="shared" si="7"/>
        <v>1.5869287532848896E-4</v>
      </c>
      <c r="W40" s="58">
        <f t="shared" si="8"/>
        <v>2.3801098388331887E-4</v>
      </c>
      <c r="X40" s="58">
        <f t="shared" si="8"/>
        <v>1.5868028428023262E-4</v>
      </c>
      <c r="Y40" s="58">
        <f t="shared" si="14"/>
        <v>5.5527084370281135E-4</v>
      </c>
      <c r="Z40" s="58"/>
      <c r="AA40" s="58">
        <f>'Bowel Cancer Epi'!AU87</f>
        <v>9.2412977101151043E-5</v>
      </c>
      <c r="AB40" s="58">
        <f t="shared" si="9"/>
        <v>0</v>
      </c>
      <c r="AC40" s="58">
        <f t="shared" si="16"/>
        <v>9.240870715354621E-5</v>
      </c>
      <c r="AD40" s="58">
        <f t="shared" si="16"/>
        <v>0</v>
      </c>
      <c r="AE40" s="58">
        <f t="shared" si="15"/>
        <v>1.8480887493793461E-4</v>
      </c>
    </row>
    <row r="41" spans="1:31">
      <c r="A41" s="58">
        <v>43</v>
      </c>
      <c r="B41" s="58">
        <f>'ACM Rates'!N54</f>
        <v>1.3718191094975662E-3</v>
      </c>
      <c r="C41" s="58">
        <f>'MI Epi'!BV63</f>
        <v>0</v>
      </c>
      <c r="D41" s="58">
        <f>'Stroke Epi'!BK71</f>
        <v>1.5869287532848896E-4</v>
      </c>
      <c r="E41" s="58"/>
      <c r="F41" s="58">
        <f>'Bowel Cancer Epi'!BH88</f>
        <v>0</v>
      </c>
      <c r="G41" s="58">
        <f t="shared" si="17"/>
        <v>1.5305119848260551E-3</v>
      </c>
      <c r="H41" s="58">
        <f t="shared" si="18"/>
        <v>1.3708785957836644E-3</v>
      </c>
      <c r="I41" s="58">
        <f t="shared" si="11"/>
        <v>9815.3206065656104</v>
      </c>
      <c r="J41" s="58">
        <f t="shared" si="12"/>
        <v>13.45561293029513</v>
      </c>
      <c r="K41" s="58">
        <f t="shared" si="2"/>
        <v>9808.5928001004631</v>
      </c>
      <c r="L41" s="58">
        <f t="shared" si="3"/>
        <v>378772.89832860517</v>
      </c>
      <c r="M41" s="58">
        <f t="shared" si="4"/>
        <v>38.589967002732287</v>
      </c>
      <c r="N41" s="58"/>
      <c r="O41" s="58">
        <f>'MI Epi'!BI63</f>
        <v>8.2645211236427688E-5</v>
      </c>
      <c r="P41" s="58">
        <f t="shared" si="5"/>
        <v>0</v>
      </c>
      <c r="Q41" s="58">
        <f t="shared" si="6"/>
        <v>8.264179621508827E-5</v>
      </c>
      <c r="R41" s="58">
        <f t="shared" si="6"/>
        <v>0</v>
      </c>
      <c r="S41" s="58">
        <f t="shared" si="13"/>
        <v>2.4790490021023574E-4</v>
      </c>
      <c r="U41" s="58">
        <f>'Stroke Epi'!AX71</f>
        <v>2.380393129927334E-4</v>
      </c>
      <c r="V41" s="58">
        <f t="shared" si="7"/>
        <v>1.5869287532848896E-4</v>
      </c>
      <c r="W41" s="58">
        <f t="shared" si="8"/>
        <v>2.3801098388331887E-4</v>
      </c>
      <c r="X41" s="58">
        <f t="shared" si="8"/>
        <v>1.5868028428023262E-4</v>
      </c>
      <c r="Y41" s="58">
        <f t="shared" si="14"/>
        <v>6.3457007650620197E-4</v>
      </c>
      <c r="Z41" s="58"/>
      <c r="AA41" s="58">
        <f>'Bowel Cancer Epi'!AU88</f>
        <v>9.2412977101151043E-5</v>
      </c>
      <c r="AB41" s="58">
        <f t="shared" si="9"/>
        <v>0</v>
      </c>
      <c r="AC41" s="58">
        <f t="shared" si="16"/>
        <v>9.240870715354621E-5</v>
      </c>
      <c r="AD41" s="58">
        <f t="shared" si="16"/>
        <v>0</v>
      </c>
      <c r="AE41" s="58">
        <f t="shared" si="15"/>
        <v>2.7720050414227731E-4</v>
      </c>
    </row>
    <row r="42" spans="1:31">
      <c r="A42" s="58">
        <v>44</v>
      </c>
      <c r="B42" s="58">
        <f>'ACM Rates'!N55</f>
        <v>1.3718191094975662E-3</v>
      </c>
      <c r="C42" s="58">
        <f>'MI Epi'!BV64</f>
        <v>0</v>
      </c>
      <c r="D42" s="58">
        <f>'Stroke Epi'!BK72</f>
        <v>1.5869287532848896E-4</v>
      </c>
      <c r="E42" s="58"/>
      <c r="F42" s="58">
        <f>'Bowel Cancer Epi'!BH89</f>
        <v>0</v>
      </c>
      <c r="G42" s="58">
        <f t="shared" si="17"/>
        <v>1.5305119848260551E-3</v>
      </c>
      <c r="H42" s="58">
        <f t="shared" si="18"/>
        <v>1.3708785957836644E-3</v>
      </c>
      <c r="I42" s="58">
        <f t="shared" si="11"/>
        <v>9801.8649936353158</v>
      </c>
      <c r="J42" s="58">
        <f t="shared" si="12"/>
        <v>13.437166918535839</v>
      </c>
      <c r="K42" s="58">
        <f t="shared" si="2"/>
        <v>9795.1464101760466</v>
      </c>
      <c r="L42" s="58">
        <f t="shared" si="3"/>
        <v>368977.7519184291</v>
      </c>
      <c r="M42" s="58">
        <f t="shared" si="4"/>
        <v>37.643627223800664</v>
      </c>
      <c r="N42" s="58"/>
      <c r="O42" s="58">
        <f>'MI Epi'!BI64</f>
        <v>8.2645211236427688E-5</v>
      </c>
      <c r="P42" s="58">
        <f t="shared" si="5"/>
        <v>0</v>
      </c>
      <c r="Q42" s="58">
        <f t="shared" si="6"/>
        <v>8.264179621508827E-5</v>
      </c>
      <c r="R42" s="58">
        <f t="shared" si="6"/>
        <v>0</v>
      </c>
      <c r="S42" s="58">
        <f t="shared" si="13"/>
        <v>3.3052620911908011E-4</v>
      </c>
      <c r="U42" s="58">
        <f>'Stroke Epi'!AX72</f>
        <v>2.380393129927334E-4</v>
      </c>
      <c r="V42" s="58">
        <f t="shared" si="7"/>
        <v>1.5869287532848896E-4</v>
      </c>
      <c r="W42" s="58">
        <f t="shared" si="8"/>
        <v>2.3801098388331887E-4</v>
      </c>
      <c r="X42" s="58">
        <f t="shared" si="8"/>
        <v>1.5868028428023262E-4</v>
      </c>
      <c r="Y42" s="58">
        <f t="shared" si="14"/>
        <v>7.1386301744758181E-4</v>
      </c>
      <c r="Z42" s="58"/>
      <c r="AA42" s="58">
        <f>'Bowel Cancer Epi'!AU89</f>
        <v>9.2412977101151043E-5</v>
      </c>
      <c r="AB42" s="58">
        <f t="shared" si="9"/>
        <v>0</v>
      </c>
      <c r="AC42" s="58">
        <f t="shared" si="16"/>
        <v>9.240870715354621E-5</v>
      </c>
      <c r="AD42" s="58">
        <f t="shared" si="16"/>
        <v>0</v>
      </c>
      <c r="AE42" s="58">
        <f t="shared" si="15"/>
        <v>3.6958359555561344E-4</v>
      </c>
    </row>
    <row r="43" spans="1:31">
      <c r="A43" s="58">
        <v>45</v>
      </c>
      <c r="B43" s="58">
        <f>'ACM Rates'!N56</f>
        <v>2.017381043378774E-3</v>
      </c>
      <c r="C43" s="58">
        <f>'MI Epi'!BV65</f>
        <v>0</v>
      </c>
      <c r="D43" s="58">
        <f>'Stroke Epi'!BK73</f>
        <v>1.5869287532848896E-4</v>
      </c>
      <c r="E43" s="58"/>
      <c r="F43" s="58">
        <f>'Bowel Cancer Epi'!BH90</f>
        <v>9.2412977101151043E-5</v>
      </c>
      <c r="G43" s="58">
        <f t="shared" si="17"/>
        <v>2.2684868958084141E-3</v>
      </c>
      <c r="H43" s="58">
        <f t="shared" si="18"/>
        <v>2.0153474979501818E-3</v>
      </c>
      <c r="I43" s="58">
        <f t="shared" si="11"/>
        <v>9788.4278267167792</v>
      </c>
      <c r="J43" s="58">
        <f t="shared" si="12"/>
        <v>19.727083529439597</v>
      </c>
      <c r="K43" s="58">
        <f t="shared" si="2"/>
        <v>9778.5642849520591</v>
      </c>
      <c r="L43" s="58">
        <f t="shared" si="3"/>
        <v>359199.18763347698</v>
      </c>
      <c r="M43" s="58">
        <f t="shared" si="4"/>
        <v>36.696310581467408</v>
      </c>
      <c r="N43" s="58"/>
      <c r="O43" s="58">
        <f>'MI Epi'!BI65</f>
        <v>4.9587126741856607E-4</v>
      </c>
      <c r="P43" s="58">
        <f t="shared" si="5"/>
        <v>0</v>
      </c>
      <c r="Q43" s="58">
        <f t="shared" si="6"/>
        <v>4.9574834358057096E-4</v>
      </c>
      <c r="R43" s="58">
        <f t="shared" si="6"/>
        <v>0</v>
      </c>
      <c r="S43" s="58">
        <f t="shared" si="13"/>
        <v>4.131406900545506E-4</v>
      </c>
      <c r="U43" s="58">
        <f>'Stroke Epi'!AX73</f>
        <v>3.1738575065697793E-4</v>
      </c>
      <c r="V43" s="58">
        <f t="shared" si="7"/>
        <v>1.5869287532848896E-4</v>
      </c>
      <c r="W43" s="58">
        <f t="shared" si="8"/>
        <v>3.1733538912781523E-4</v>
      </c>
      <c r="X43" s="58">
        <f t="shared" si="8"/>
        <v>1.5868028428023262E-4</v>
      </c>
      <c r="Y43" s="58">
        <f t="shared" si="14"/>
        <v>7.9314966702616785E-4</v>
      </c>
      <c r="Z43" s="58"/>
      <c r="AA43" s="58">
        <f>'Bowel Cancer Epi'!AU90</f>
        <v>9.2412977101151043E-5</v>
      </c>
      <c r="AB43" s="58">
        <f t="shared" si="9"/>
        <v>9.2412977101151043E-5</v>
      </c>
      <c r="AC43" s="58">
        <f t="shared" si="16"/>
        <v>9.240870715354621E-5</v>
      </c>
      <c r="AD43" s="58">
        <f t="shared" si="16"/>
        <v>9.240870715354621E-5</v>
      </c>
      <c r="AE43" s="58">
        <f t="shared" si="15"/>
        <v>4.6195814996690917E-4</v>
      </c>
    </row>
    <row r="44" spans="1:31">
      <c r="A44" s="58">
        <v>46</v>
      </c>
      <c r="B44" s="58">
        <f>'ACM Rates'!N57</f>
        <v>2.017381043378774E-3</v>
      </c>
      <c r="C44" s="58">
        <f>'MI Epi'!BV66</f>
        <v>0</v>
      </c>
      <c r="D44" s="58">
        <f>'Stroke Epi'!BK74</f>
        <v>1.5869287532848896E-4</v>
      </c>
      <c r="E44" s="58"/>
      <c r="F44" s="58">
        <f>'Bowel Cancer Epi'!BH91</f>
        <v>9.2412977101151043E-5</v>
      </c>
      <c r="G44" s="58">
        <f t="shared" si="17"/>
        <v>2.2684868958084141E-3</v>
      </c>
      <c r="H44" s="58">
        <f t="shared" si="18"/>
        <v>2.0153474979501818E-3</v>
      </c>
      <c r="I44" s="58">
        <f t="shared" si="11"/>
        <v>9768.700743187339</v>
      </c>
      <c r="J44" s="58">
        <f t="shared" si="12"/>
        <v>19.687326601006685</v>
      </c>
      <c r="K44" s="58">
        <f t="shared" si="2"/>
        <v>9758.857079886835</v>
      </c>
      <c r="L44" s="58">
        <f t="shared" si="3"/>
        <v>349440.3305535902</v>
      </c>
      <c r="M44" s="58">
        <f t="shared" si="4"/>
        <v>35.771423420590381</v>
      </c>
      <c r="N44" s="58"/>
      <c r="O44" s="58">
        <f>'MI Epi'!BI66</f>
        <v>4.9587126741856607E-4</v>
      </c>
      <c r="P44" s="58">
        <f t="shared" si="5"/>
        <v>0</v>
      </c>
      <c r="Q44" s="58">
        <f t="shared" si="6"/>
        <v>4.9574834358057096E-4</v>
      </c>
      <c r="R44" s="58">
        <f t="shared" si="6"/>
        <v>0</v>
      </c>
      <c r="S44" s="58">
        <f t="shared" si="13"/>
        <v>9.0868421982236126E-4</v>
      </c>
      <c r="U44" s="58">
        <f>'Stroke Epi'!AX74</f>
        <v>3.1738575065697793E-4</v>
      </c>
      <c r="V44" s="58">
        <f t="shared" si="7"/>
        <v>1.5869287532848896E-4</v>
      </c>
      <c r="W44" s="58">
        <f t="shared" si="8"/>
        <v>3.1733538912781523E-4</v>
      </c>
      <c r="X44" s="58">
        <f t="shared" si="8"/>
        <v>1.5868028428023262E-4</v>
      </c>
      <c r="Y44" s="58">
        <f t="shared" si="14"/>
        <v>9.5170409409172925E-4</v>
      </c>
      <c r="Z44" s="58"/>
      <c r="AA44" s="58">
        <f>'Bowel Cancer Epi'!AU91</f>
        <v>9.2412977101151043E-5</v>
      </c>
      <c r="AB44" s="58">
        <f t="shared" si="9"/>
        <v>9.2412977101151043E-5</v>
      </c>
      <c r="AC44" s="58">
        <f t="shared" si="16"/>
        <v>9.240870715354621E-5</v>
      </c>
      <c r="AD44" s="58">
        <f t="shared" si="16"/>
        <v>9.240870715354621E-5</v>
      </c>
      <c r="AE44" s="58">
        <f t="shared" si="15"/>
        <v>4.6195814996690917E-4</v>
      </c>
    </row>
    <row r="45" spans="1:31">
      <c r="A45" s="58">
        <v>47</v>
      </c>
      <c r="B45" s="58">
        <f>'ACM Rates'!N58</f>
        <v>2.017381043378774E-3</v>
      </c>
      <c r="C45" s="58">
        <f>'MI Epi'!BV67</f>
        <v>0</v>
      </c>
      <c r="D45" s="58">
        <f>'Stroke Epi'!BK75</f>
        <v>1.5869287532848896E-4</v>
      </c>
      <c r="E45" s="58"/>
      <c r="F45" s="58">
        <f>'Bowel Cancer Epi'!BH92</f>
        <v>9.2412977101151043E-5</v>
      </c>
      <c r="G45" s="58">
        <f t="shared" si="17"/>
        <v>2.2684868958084141E-3</v>
      </c>
      <c r="H45" s="58">
        <f t="shared" si="18"/>
        <v>2.0153474979501818E-3</v>
      </c>
      <c r="I45" s="58">
        <f t="shared" si="11"/>
        <v>9749.0134165863328</v>
      </c>
      <c r="J45" s="58">
        <f t="shared" si="12"/>
        <v>19.647649796600017</v>
      </c>
      <c r="K45" s="58">
        <f t="shared" si="2"/>
        <v>9739.189591688033</v>
      </c>
      <c r="L45" s="58">
        <f t="shared" si="3"/>
        <v>339701.14096190216</v>
      </c>
      <c r="M45" s="58">
        <f t="shared" si="4"/>
        <v>34.844668526556433</v>
      </c>
      <c r="N45" s="58"/>
      <c r="O45" s="58">
        <f>'MI Epi'!BI67</f>
        <v>4.9587126741856607E-4</v>
      </c>
      <c r="P45" s="58">
        <f t="shared" si="5"/>
        <v>0</v>
      </c>
      <c r="Q45" s="58">
        <f t="shared" si="6"/>
        <v>4.9574834358057096E-4</v>
      </c>
      <c r="R45" s="58">
        <f t="shared" si="6"/>
        <v>0</v>
      </c>
      <c r="S45" s="58">
        <f t="shared" si="13"/>
        <v>1.4039820847061174E-3</v>
      </c>
      <c r="U45" s="58">
        <f>'Stroke Epi'!AX75</f>
        <v>3.1738575065697793E-4</v>
      </c>
      <c r="V45" s="58">
        <f t="shared" si="7"/>
        <v>1.5869287532848896E-4</v>
      </c>
      <c r="W45" s="58">
        <f t="shared" si="8"/>
        <v>3.1733538912781523E-4</v>
      </c>
      <c r="X45" s="58">
        <f t="shared" si="8"/>
        <v>1.5868028428023262E-4</v>
      </c>
      <c r="Y45" s="58">
        <f t="shared" si="14"/>
        <v>1.11023336169573E-3</v>
      </c>
      <c r="Z45" s="58"/>
      <c r="AA45" s="58">
        <f>'Bowel Cancer Epi'!AU92</f>
        <v>9.2412977101151043E-5</v>
      </c>
      <c r="AB45" s="58">
        <f t="shared" si="9"/>
        <v>9.2412977101151043E-5</v>
      </c>
      <c r="AC45" s="58">
        <f t="shared" si="16"/>
        <v>9.240870715354621E-5</v>
      </c>
      <c r="AD45" s="58">
        <f t="shared" si="16"/>
        <v>9.240870715354621E-5</v>
      </c>
      <c r="AE45" s="58">
        <f t="shared" si="15"/>
        <v>4.6195814996690917E-4</v>
      </c>
    </row>
    <row r="46" spans="1:31">
      <c r="A46" s="58">
        <v>48</v>
      </c>
      <c r="B46" s="58">
        <f>'ACM Rates'!N59</f>
        <v>2.017381043378774E-3</v>
      </c>
      <c r="C46" s="58">
        <f>'MI Epi'!BV68</f>
        <v>0</v>
      </c>
      <c r="D46" s="58">
        <f>'Stroke Epi'!BK76</f>
        <v>1.5869287532848896E-4</v>
      </c>
      <c r="E46" s="58"/>
      <c r="F46" s="58">
        <f>'Bowel Cancer Epi'!BH93</f>
        <v>9.2412977101151043E-5</v>
      </c>
      <c r="G46" s="58">
        <f t="shared" si="17"/>
        <v>2.2684868958084141E-3</v>
      </c>
      <c r="H46" s="58">
        <f t="shared" si="18"/>
        <v>2.0153474979501818E-3</v>
      </c>
      <c r="I46" s="58">
        <f t="shared" si="11"/>
        <v>9729.3657667897332</v>
      </c>
      <c r="J46" s="58">
        <f t="shared" si="12"/>
        <v>19.60805295474184</v>
      </c>
      <c r="K46" s="58">
        <f t="shared" si="2"/>
        <v>9719.5617403123615</v>
      </c>
      <c r="L46" s="58">
        <f t="shared" si="3"/>
        <v>329981.57922158978</v>
      </c>
      <c r="M46" s="58">
        <f t="shared" si="4"/>
        <v>33.916042127632878</v>
      </c>
      <c r="N46" s="58"/>
      <c r="O46" s="58">
        <f>'MI Epi'!BI68</f>
        <v>4.9587126741856607E-4</v>
      </c>
      <c r="P46" s="58">
        <f t="shared" si="5"/>
        <v>0</v>
      </c>
      <c r="Q46" s="58">
        <f t="shared" si="6"/>
        <v>4.9574834358057096E-4</v>
      </c>
      <c r="R46" s="58">
        <f t="shared" si="6"/>
        <v>0</v>
      </c>
      <c r="S46" s="58">
        <f t="shared" si="13"/>
        <v>1.8990344064937785E-3</v>
      </c>
      <c r="U46" s="58">
        <f>'Stroke Epi'!AX76</f>
        <v>3.1738575065697793E-4</v>
      </c>
      <c r="V46" s="58">
        <f t="shared" si="7"/>
        <v>1.5869287532848896E-4</v>
      </c>
      <c r="W46" s="58">
        <f t="shared" si="8"/>
        <v>3.1733538912781523E-4</v>
      </c>
      <c r="X46" s="58">
        <f t="shared" si="8"/>
        <v>1.5868028428023262E-4</v>
      </c>
      <c r="Y46" s="58">
        <f t="shared" si="14"/>
        <v>1.2687374738304805E-3</v>
      </c>
      <c r="Z46" s="58"/>
      <c r="AA46" s="58">
        <f>'Bowel Cancer Epi'!AU93</f>
        <v>9.2412977101151043E-5</v>
      </c>
      <c r="AB46" s="58">
        <f t="shared" si="9"/>
        <v>9.2412977101151043E-5</v>
      </c>
      <c r="AC46" s="58">
        <f t="shared" si="16"/>
        <v>9.240870715354621E-5</v>
      </c>
      <c r="AD46" s="58">
        <f t="shared" si="16"/>
        <v>9.240870715354621E-5</v>
      </c>
      <c r="AE46" s="58">
        <f t="shared" si="15"/>
        <v>4.6195814996690917E-4</v>
      </c>
    </row>
    <row r="47" spans="1:31">
      <c r="A47" s="58">
        <v>49</v>
      </c>
      <c r="B47" s="58">
        <f>'ACM Rates'!N60</f>
        <v>2.017381043378774E-3</v>
      </c>
      <c r="C47" s="58">
        <f>'MI Epi'!BV69</f>
        <v>0</v>
      </c>
      <c r="D47" s="58">
        <f>'Stroke Epi'!BK77</f>
        <v>1.5869287532848896E-4</v>
      </c>
      <c r="E47" s="58"/>
      <c r="F47" s="58">
        <f>'Bowel Cancer Epi'!BH94</f>
        <v>9.2412977101151043E-5</v>
      </c>
      <c r="G47" s="58">
        <f t="shared" si="17"/>
        <v>2.2684868958084141E-3</v>
      </c>
      <c r="H47" s="58">
        <f t="shared" si="18"/>
        <v>2.0153474979501818E-3</v>
      </c>
      <c r="I47" s="58">
        <f t="shared" si="11"/>
        <v>9709.7577138349916</v>
      </c>
      <c r="J47" s="58">
        <f t="shared" si="12"/>
        <v>19.568535914279828</v>
      </c>
      <c r="K47" s="58">
        <f t="shared" si="2"/>
        <v>9699.9734458778512</v>
      </c>
      <c r="L47" s="58">
        <f t="shared" si="3"/>
        <v>320281.60577571194</v>
      </c>
      <c r="M47" s="58">
        <f t="shared" si="4"/>
        <v>32.985540444470338</v>
      </c>
      <c r="N47" s="58"/>
      <c r="O47" s="58">
        <f>'MI Epi'!BI69</f>
        <v>4.9587126741856607E-4</v>
      </c>
      <c r="P47" s="58">
        <f t="shared" si="5"/>
        <v>0</v>
      </c>
      <c r="Q47" s="58">
        <f t="shared" si="6"/>
        <v>4.9574834358057096E-4</v>
      </c>
      <c r="R47" s="58">
        <f t="shared" si="6"/>
        <v>0</v>
      </c>
      <c r="S47" s="58">
        <f t="shared" si="13"/>
        <v>2.3938413069129276E-3</v>
      </c>
      <c r="U47" s="58">
        <f>'Stroke Epi'!AX77</f>
        <v>3.1738575065697793E-4</v>
      </c>
      <c r="V47" s="58">
        <f t="shared" si="7"/>
        <v>1.5869287532848896E-4</v>
      </c>
      <c r="W47" s="58">
        <f t="shared" si="8"/>
        <v>3.1733538912781523E-4</v>
      </c>
      <c r="X47" s="58">
        <f t="shared" si="8"/>
        <v>1.5868028428023262E-4</v>
      </c>
      <c r="Y47" s="58">
        <f t="shared" si="14"/>
        <v>1.4272164344876581E-3</v>
      </c>
      <c r="Z47" s="58"/>
      <c r="AA47" s="58">
        <f>'Bowel Cancer Epi'!AU94</f>
        <v>9.2412977101151043E-5</v>
      </c>
      <c r="AB47" s="58">
        <f t="shared" si="9"/>
        <v>9.2412977101151043E-5</v>
      </c>
      <c r="AC47" s="58">
        <f t="shared" si="16"/>
        <v>9.240870715354621E-5</v>
      </c>
      <c r="AD47" s="58">
        <f t="shared" si="16"/>
        <v>9.240870715354621E-5</v>
      </c>
      <c r="AE47" s="58">
        <f t="shared" si="15"/>
        <v>4.6195814996690917E-4</v>
      </c>
    </row>
    <row r="48" spans="1:31">
      <c r="A48" s="58">
        <v>50</v>
      </c>
      <c r="B48" s="58">
        <f>'ACM Rates'!N61</f>
        <v>2.9857239442005854E-3</v>
      </c>
      <c r="C48" s="58">
        <f>'MI Epi'!BV70</f>
        <v>0</v>
      </c>
      <c r="D48" s="58">
        <f>'Stroke Epi'!BK78</f>
        <v>1.5869287532848896E-4</v>
      </c>
      <c r="E48" s="58"/>
      <c r="F48" s="58">
        <f>'Bowel Cancer Epi'!BH95</f>
        <v>9.2412977101151043E-5</v>
      </c>
      <c r="G48" s="58">
        <f t="shared" si="17"/>
        <v>3.2368297966302254E-3</v>
      </c>
      <c r="H48" s="58">
        <f t="shared" si="18"/>
        <v>2.9812711032188854E-3</v>
      </c>
      <c r="I48" s="58">
        <f t="shared" si="11"/>
        <v>9690.1891779207126</v>
      </c>
      <c r="J48" s="58">
        <f t="shared" si="12"/>
        <v>28.889080980859386</v>
      </c>
      <c r="K48" s="58">
        <f t="shared" si="2"/>
        <v>9675.7446374302817</v>
      </c>
      <c r="L48" s="58">
        <f t="shared" si="3"/>
        <v>310605.8611382817</v>
      </c>
      <c r="M48" s="58">
        <f t="shared" si="4"/>
        <v>32.053642651889945</v>
      </c>
      <c r="N48" s="58"/>
      <c r="O48" s="58">
        <f>'MI Epi'!BI70</f>
        <v>1.4049685910192706E-3</v>
      </c>
      <c r="P48" s="58">
        <f t="shared" si="5"/>
        <v>0</v>
      </c>
      <c r="Q48" s="58">
        <f t="shared" si="6"/>
        <v>1.4039820847059348E-3</v>
      </c>
      <c r="R48" s="58">
        <f t="shared" si="6"/>
        <v>0</v>
      </c>
      <c r="S48" s="58">
        <f t="shared" si="13"/>
        <v>2.8884029076308017E-3</v>
      </c>
      <c r="U48" s="58">
        <f>'Stroke Epi'!AX78</f>
        <v>6.3477150131395585E-4</v>
      </c>
      <c r="V48" s="58">
        <f t="shared" si="7"/>
        <v>1.5869287532848896E-4</v>
      </c>
      <c r="W48" s="58">
        <f t="shared" si="8"/>
        <v>6.3457007650635777E-4</v>
      </c>
      <c r="X48" s="58">
        <f t="shared" si="8"/>
        <v>1.5868028428023262E-4</v>
      </c>
      <c r="Y48" s="58">
        <f t="shared" si="14"/>
        <v>1.5856702476583062E-3</v>
      </c>
      <c r="Z48" s="58"/>
      <c r="AA48" s="58">
        <f>'Bowel Cancer Epi'!AU95</f>
        <v>2.772389313034531E-4</v>
      </c>
      <c r="AB48" s="58">
        <f t="shared" si="9"/>
        <v>9.2412977101151043E-5</v>
      </c>
      <c r="AC48" s="58">
        <f t="shared" si="16"/>
        <v>2.7720050414214992E-4</v>
      </c>
      <c r="AD48" s="58">
        <f t="shared" si="16"/>
        <v>9.240870715354621E-5</v>
      </c>
      <c r="AE48" s="58">
        <f t="shared" si="15"/>
        <v>4.6195814996690917E-4</v>
      </c>
    </row>
    <row r="49" spans="1:31">
      <c r="A49" s="58">
        <v>51</v>
      </c>
      <c r="B49" s="58">
        <f>'ACM Rates'!N62</f>
        <v>2.9857239442005854E-3</v>
      </c>
      <c r="C49" s="58">
        <f>'MI Epi'!BV71</f>
        <v>0</v>
      </c>
      <c r="D49" s="58">
        <f>'Stroke Epi'!BK79</f>
        <v>1.5869287532848896E-4</v>
      </c>
      <c r="E49" s="58"/>
      <c r="F49" s="58">
        <f>'Bowel Cancer Epi'!BH96</f>
        <v>9.2412977101151043E-5</v>
      </c>
      <c r="G49" s="58">
        <f t="shared" si="17"/>
        <v>3.2368297966302254E-3</v>
      </c>
      <c r="H49" s="58">
        <f t="shared" si="18"/>
        <v>2.9812711032188854E-3</v>
      </c>
      <c r="I49" s="58">
        <f t="shared" si="11"/>
        <v>9661.3000969398527</v>
      </c>
      <c r="J49" s="58">
        <f t="shared" si="12"/>
        <v>28.8029547985326</v>
      </c>
      <c r="K49" s="58">
        <f t="shared" si="2"/>
        <v>9646.8986195405851</v>
      </c>
      <c r="L49" s="58">
        <f t="shared" si="3"/>
        <v>300958.96251874114</v>
      </c>
      <c r="M49" s="58">
        <f t="shared" si="4"/>
        <v>31.150979629963853</v>
      </c>
      <c r="N49" s="58"/>
      <c r="O49" s="58">
        <f>'MI Epi'!BI71</f>
        <v>1.4049685910192706E-3</v>
      </c>
      <c r="P49" s="58">
        <f t="shared" si="5"/>
        <v>0</v>
      </c>
      <c r="Q49" s="58">
        <f t="shared" si="6"/>
        <v>1.4039820847059348E-3</v>
      </c>
      <c r="R49" s="58">
        <f t="shared" si="6"/>
        <v>0</v>
      </c>
      <c r="S49" s="58">
        <f t="shared" si="13"/>
        <v>4.2883297264010101E-3</v>
      </c>
      <c r="U49" s="58">
        <f>'Stroke Epi'!AX79</f>
        <v>6.3477150131395585E-4</v>
      </c>
      <c r="V49" s="58">
        <f t="shared" si="7"/>
        <v>1.5869287532848896E-4</v>
      </c>
      <c r="W49" s="58">
        <f t="shared" si="8"/>
        <v>6.3457007650635777E-4</v>
      </c>
      <c r="X49" s="58">
        <f t="shared" si="8"/>
        <v>1.5868028428023262E-4</v>
      </c>
      <c r="Y49" s="58">
        <f t="shared" si="14"/>
        <v>2.0608808421519616E-3</v>
      </c>
      <c r="Z49" s="58"/>
      <c r="AA49" s="58">
        <f>'Bowel Cancer Epi'!AU96</f>
        <v>2.772389313034531E-4</v>
      </c>
      <c r="AB49" s="58">
        <f t="shared" si="9"/>
        <v>9.2412977101151043E-5</v>
      </c>
      <c r="AC49" s="58">
        <f t="shared" si="16"/>
        <v>2.7720050414214992E-4</v>
      </c>
      <c r="AD49" s="58">
        <f t="shared" si="16"/>
        <v>9.240870715354621E-5</v>
      </c>
      <c r="AE49" s="58">
        <f t="shared" si="15"/>
        <v>6.4668165093875263E-4</v>
      </c>
    </row>
    <row r="50" spans="1:31">
      <c r="A50" s="58">
        <v>52</v>
      </c>
      <c r="B50" s="58">
        <f>'ACM Rates'!N63</f>
        <v>2.9857239442005854E-3</v>
      </c>
      <c r="C50" s="58">
        <f>'MI Epi'!BV72</f>
        <v>0</v>
      </c>
      <c r="D50" s="58">
        <f>'Stroke Epi'!BK80</f>
        <v>1.5869287532848896E-4</v>
      </c>
      <c r="E50" s="58"/>
      <c r="F50" s="58">
        <f>'Bowel Cancer Epi'!BH97</f>
        <v>9.2412977101151043E-5</v>
      </c>
      <c r="G50" s="58">
        <f t="shared" si="17"/>
        <v>3.2368297966302254E-3</v>
      </c>
      <c r="H50" s="58">
        <f t="shared" si="18"/>
        <v>2.9812711032188854E-3</v>
      </c>
      <c r="I50" s="58">
        <f t="shared" si="11"/>
        <v>9632.4971421413193</v>
      </c>
      <c r="J50" s="58">
        <f t="shared" si="12"/>
        <v>28.717085381704411</v>
      </c>
      <c r="K50" s="58">
        <f t="shared" si="2"/>
        <v>9618.1385994504672</v>
      </c>
      <c r="L50" s="58">
        <f t="shared" si="3"/>
        <v>291340.82391929073</v>
      </c>
      <c r="M50" s="58">
        <f t="shared" si="4"/>
        <v>30.245617478016214</v>
      </c>
      <c r="N50" s="58"/>
      <c r="O50" s="58">
        <f>'MI Epi'!BI72</f>
        <v>1.4049685910192706E-3</v>
      </c>
      <c r="P50" s="58">
        <f t="shared" si="5"/>
        <v>0</v>
      </c>
      <c r="Q50" s="58">
        <f t="shared" si="6"/>
        <v>1.4039820847059348E-3</v>
      </c>
      <c r="R50" s="58">
        <f t="shared" si="6"/>
        <v>0</v>
      </c>
      <c r="S50" s="58">
        <f t="shared" si="13"/>
        <v>5.6862910729977654E-3</v>
      </c>
      <c r="U50" s="58">
        <f>'Stroke Epi'!AX80</f>
        <v>6.3477150131395585E-4</v>
      </c>
      <c r="V50" s="58">
        <f t="shared" si="7"/>
        <v>1.5869287532848896E-4</v>
      </c>
      <c r="W50" s="58">
        <f t="shared" si="8"/>
        <v>6.3457007650635777E-4</v>
      </c>
      <c r="X50" s="58">
        <f t="shared" si="8"/>
        <v>1.5868028428023262E-4</v>
      </c>
      <c r="Y50" s="58">
        <f t="shared" si="14"/>
        <v>2.5358652528836359E-3</v>
      </c>
      <c r="Z50" s="58"/>
      <c r="AA50" s="58">
        <f>'Bowel Cancer Epi'!AU97</f>
        <v>2.772389313034531E-4</v>
      </c>
      <c r="AB50" s="58">
        <f t="shared" si="9"/>
        <v>9.2412977101151043E-5</v>
      </c>
      <c r="AC50" s="58">
        <f t="shared" si="16"/>
        <v>2.7720050414214992E-4</v>
      </c>
      <c r="AD50" s="58">
        <f t="shared" si="16"/>
        <v>9.240870715354621E-5</v>
      </c>
      <c r="AE50" s="58">
        <f t="shared" si="15"/>
        <v>8.3137101336820695E-4</v>
      </c>
    </row>
    <row r="51" spans="1:31">
      <c r="A51" s="58">
        <v>53</v>
      </c>
      <c r="B51" s="58">
        <f>'ACM Rates'!N64</f>
        <v>2.9857239442005854E-3</v>
      </c>
      <c r="C51" s="58">
        <f>'MI Epi'!BV73</f>
        <v>0</v>
      </c>
      <c r="D51" s="58">
        <f>'Stroke Epi'!BK81</f>
        <v>1.5869287532848896E-4</v>
      </c>
      <c r="E51" s="58"/>
      <c r="F51" s="58">
        <f>'Bowel Cancer Epi'!BH98</f>
        <v>9.2412977101151043E-5</v>
      </c>
      <c r="G51" s="58">
        <f t="shared" si="17"/>
        <v>3.2368297966302254E-3</v>
      </c>
      <c r="H51" s="58">
        <f t="shared" si="18"/>
        <v>2.9812711032188854E-3</v>
      </c>
      <c r="I51" s="58">
        <f t="shared" si="11"/>
        <v>9603.780056759615</v>
      </c>
      <c r="J51" s="58">
        <f t="shared" si="12"/>
        <v>28.631471964887268</v>
      </c>
      <c r="K51" s="58">
        <f t="shared" si="2"/>
        <v>9589.4643207771715</v>
      </c>
      <c r="L51" s="58">
        <f t="shared" si="3"/>
        <v>281751.35959851352</v>
      </c>
      <c r="M51" s="58">
        <f t="shared" si="4"/>
        <v>29.337548125147137</v>
      </c>
      <c r="N51" s="58"/>
      <c r="O51" s="58">
        <f>'MI Epi'!BI73</f>
        <v>1.4049685910192706E-3</v>
      </c>
      <c r="P51" s="58">
        <f t="shared" si="5"/>
        <v>0</v>
      </c>
      <c r="Q51" s="58">
        <f t="shared" si="6"/>
        <v>1.4039820847059348E-3</v>
      </c>
      <c r="R51" s="58">
        <f t="shared" si="6"/>
        <v>0</v>
      </c>
      <c r="S51" s="58">
        <f t="shared" si="13"/>
        <v>7.0822897069087879E-3</v>
      </c>
      <c r="U51" s="58">
        <f>'Stroke Epi'!AX81</f>
        <v>6.3477150131395585E-4</v>
      </c>
      <c r="V51" s="58">
        <f t="shared" si="7"/>
        <v>1.5869287532848896E-4</v>
      </c>
      <c r="W51" s="58">
        <f t="shared" si="8"/>
        <v>6.3457007650635777E-4</v>
      </c>
      <c r="X51" s="58">
        <f t="shared" si="8"/>
        <v>1.5868028428023262E-4</v>
      </c>
      <c r="Y51" s="58">
        <f t="shared" si="14"/>
        <v>3.0106235875089556E-3</v>
      </c>
      <c r="Z51" s="58"/>
      <c r="AA51" s="58">
        <f>'Bowel Cancer Epi'!AU98</f>
        <v>2.772389313034531E-4</v>
      </c>
      <c r="AB51" s="58">
        <f t="shared" si="9"/>
        <v>9.2412977101151043E-5</v>
      </c>
      <c r="AC51" s="58">
        <f t="shared" si="16"/>
        <v>2.7720050414214992E-4</v>
      </c>
      <c r="AD51" s="58">
        <f t="shared" si="16"/>
        <v>9.240870715354621E-5</v>
      </c>
      <c r="AE51" s="58">
        <f t="shared" si="15"/>
        <v>1.0160262435643778E-3</v>
      </c>
    </row>
    <row r="52" spans="1:31">
      <c r="A52" s="58">
        <v>54</v>
      </c>
      <c r="B52" s="58">
        <f>'ACM Rates'!N65</f>
        <v>2.9857239442005854E-3</v>
      </c>
      <c r="C52" s="58">
        <f>'MI Epi'!BV74</f>
        <v>0</v>
      </c>
      <c r="D52" s="58">
        <f>'Stroke Epi'!BK82</f>
        <v>1.5869287532848896E-4</v>
      </c>
      <c r="E52" s="58"/>
      <c r="F52" s="58">
        <f>'Bowel Cancer Epi'!BH99</f>
        <v>9.2412977101151043E-5</v>
      </c>
      <c r="G52" s="58">
        <f t="shared" si="17"/>
        <v>3.2368297966302254E-3</v>
      </c>
      <c r="H52" s="58">
        <f t="shared" si="18"/>
        <v>2.9812711032188854E-3</v>
      </c>
      <c r="I52" s="58">
        <f t="shared" si="11"/>
        <v>9575.1485847947279</v>
      </c>
      <c r="J52" s="58">
        <f t="shared" si="12"/>
        <v>28.546113784875729</v>
      </c>
      <c r="K52" s="58">
        <f t="shared" si="2"/>
        <v>9560.8755279022898</v>
      </c>
      <c r="L52" s="58">
        <f t="shared" si="3"/>
        <v>272190.4840706113</v>
      </c>
      <c r="M52" s="58">
        <f t="shared" si="4"/>
        <v>28.426763476323281</v>
      </c>
      <c r="N52" s="58"/>
      <c r="O52" s="58">
        <f>'MI Epi'!BI74</f>
        <v>1.4049685910192706E-3</v>
      </c>
      <c r="P52" s="58">
        <f t="shared" si="5"/>
        <v>0</v>
      </c>
      <c r="Q52" s="58">
        <f t="shared" si="6"/>
        <v>1.4039820847059348E-3</v>
      </c>
      <c r="R52" s="58">
        <f t="shared" si="6"/>
        <v>0</v>
      </c>
      <c r="S52" s="58">
        <f t="shared" si="13"/>
        <v>8.4763283837475251E-3</v>
      </c>
      <c r="U52" s="58">
        <f>'Stroke Epi'!AX82</f>
        <v>6.3477150131395585E-4</v>
      </c>
      <c r="V52" s="58">
        <f t="shared" si="7"/>
        <v>1.5869287532848896E-4</v>
      </c>
      <c r="W52" s="58">
        <f t="shared" si="8"/>
        <v>6.3457007650635777E-4</v>
      </c>
      <c r="X52" s="58">
        <f t="shared" si="8"/>
        <v>1.5868028428023262E-4</v>
      </c>
      <c r="Y52" s="58">
        <f t="shared" si="14"/>
        <v>3.485155953632307E-3</v>
      </c>
      <c r="Z52" s="58"/>
      <c r="AA52" s="58">
        <f>'Bowel Cancer Epi'!AU99</f>
        <v>2.772389313034531E-4</v>
      </c>
      <c r="AB52" s="58">
        <f t="shared" si="9"/>
        <v>9.2412977101151043E-5</v>
      </c>
      <c r="AC52" s="58">
        <f t="shared" si="16"/>
        <v>2.7720050414214992E-4</v>
      </c>
      <c r="AD52" s="58">
        <f t="shared" si="16"/>
        <v>9.240870715354621E-5</v>
      </c>
      <c r="AE52" s="58">
        <f t="shared" si="15"/>
        <v>1.2006473478352046E-3</v>
      </c>
    </row>
    <row r="53" spans="1:31">
      <c r="A53" s="58">
        <v>55</v>
      </c>
      <c r="B53" s="58">
        <f>'ACM Rates'!N66</f>
        <v>4.7610192623739073E-3</v>
      </c>
      <c r="C53" s="58">
        <f>'MI Epi'!BV75</f>
        <v>0</v>
      </c>
      <c r="D53" s="58">
        <f>'Stroke Epi'!BK83</f>
        <v>2.380393129927334E-4</v>
      </c>
      <c r="E53" s="58"/>
      <c r="F53" s="58">
        <f>'Bowel Cancer Epi'!BH100</f>
        <v>2.772389313034531E-4</v>
      </c>
      <c r="G53" s="58">
        <f t="shared" si="17"/>
        <v>5.276297506670094E-3</v>
      </c>
      <c r="H53" s="58">
        <f t="shared" si="18"/>
        <v>4.7497035753560901E-3</v>
      </c>
      <c r="I53" s="58">
        <f t="shared" si="11"/>
        <v>9546.6024710098518</v>
      </c>
      <c r="J53" s="58">
        <f t="shared" si="12"/>
        <v>45.343531889058781</v>
      </c>
      <c r="K53" s="58">
        <f t="shared" si="2"/>
        <v>9523.9307050653224</v>
      </c>
      <c r="L53" s="58">
        <f t="shared" si="3"/>
        <v>262666.55336554599</v>
      </c>
      <c r="M53" s="58">
        <f t="shared" si="4"/>
        <v>27.51413962854167</v>
      </c>
      <c r="N53" s="58"/>
      <c r="O53" s="58">
        <f>'MI Epi'!BI75</f>
        <v>2.1487754921471198E-3</v>
      </c>
      <c r="P53" s="58">
        <f t="shared" si="5"/>
        <v>0</v>
      </c>
      <c r="Q53" s="58">
        <f t="shared" si="6"/>
        <v>2.1464685267686967E-3</v>
      </c>
      <c r="R53" s="58">
        <f t="shared" si="6"/>
        <v>0</v>
      </c>
      <c r="S53" s="58">
        <f t="shared" si="13"/>
        <v>9.8684098552585947E-3</v>
      </c>
      <c r="U53" s="58">
        <f>'Stroke Epi'!AX83</f>
        <v>1.1108501272994226E-3</v>
      </c>
      <c r="V53" s="58">
        <f t="shared" si="7"/>
        <v>2.380393129927334E-4</v>
      </c>
      <c r="W53" s="58">
        <f t="shared" si="8"/>
        <v>1.1102333616959115E-3</v>
      </c>
      <c r="X53" s="58">
        <f t="shared" si="8"/>
        <v>2.3801098388331887E-4</v>
      </c>
      <c r="Y53" s="58">
        <f t="shared" si="14"/>
        <v>3.9594624588068592E-3</v>
      </c>
      <c r="Z53" s="58"/>
      <c r="AA53" s="58">
        <f>'Bowel Cancer Epi'!AU100</f>
        <v>4.6206488550575519E-4</v>
      </c>
      <c r="AB53" s="58">
        <f t="shared" si="9"/>
        <v>2.772389313034531E-4</v>
      </c>
      <c r="AC53" s="58">
        <f t="shared" si="16"/>
        <v>4.6195814996674578E-4</v>
      </c>
      <c r="AD53" s="58">
        <f t="shared" si="16"/>
        <v>2.7720050414214992E-4</v>
      </c>
      <c r="AE53" s="58">
        <f t="shared" si="15"/>
        <v>1.3852343324874613E-3</v>
      </c>
    </row>
    <row r="54" spans="1:31">
      <c r="A54" s="58">
        <v>56</v>
      </c>
      <c r="B54" s="58">
        <f>'ACM Rates'!N67</f>
        <v>4.7610192623739073E-3</v>
      </c>
      <c r="C54" s="58">
        <f>'MI Epi'!BV76</f>
        <v>0</v>
      </c>
      <c r="D54" s="58">
        <f>'Stroke Epi'!BK84</f>
        <v>2.380393129927334E-4</v>
      </c>
      <c r="E54" s="58"/>
      <c r="F54" s="58">
        <f>'Bowel Cancer Epi'!BH101</f>
        <v>2.772389313034531E-4</v>
      </c>
      <c r="G54" s="58">
        <f t="shared" si="17"/>
        <v>5.276297506670094E-3</v>
      </c>
      <c r="H54" s="58">
        <f t="shared" si="18"/>
        <v>4.7497035753560901E-3</v>
      </c>
      <c r="I54" s="58">
        <f t="shared" si="11"/>
        <v>9501.258939120793</v>
      </c>
      <c r="J54" s="58">
        <f t="shared" si="12"/>
        <v>45.128163553526043</v>
      </c>
      <c r="K54" s="58">
        <f t="shared" si="2"/>
        <v>9478.6948573440313</v>
      </c>
      <c r="L54" s="58">
        <f t="shared" si="3"/>
        <v>253187.85850820193</v>
      </c>
      <c r="M54" s="58">
        <f t="shared" si="4"/>
        <v>26.64782216025268</v>
      </c>
      <c r="N54" s="58"/>
      <c r="O54" s="58">
        <f>'MI Epi'!BI76</f>
        <v>2.1487754921471198E-3</v>
      </c>
      <c r="P54" s="58">
        <f t="shared" si="5"/>
        <v>0</v>
      </c>
      <c r="Q54" s="58">
        <f t="shared" si="6"/>
        <v>2.1464685267686967E-3</v>
      </c>
      <c r="R54" s="58">
        <f t="shared" si="6"/>
        <v>0</v>
      </c>
      <c r="S54" s="58">
        <f t="shared" si="13"/>
        <v>1.1993696150863724E-2</v>
      </c>
      <c r="U54" s="58">
        <f>'Stroke Epi'!AX84</f>
        <v>1.1108501272994226E-3</v>
      </c>
      <c r="V54" s="58">
        <f t="shared" si="7"/>
        <v>2.380393129927334E-4</v>
      </c>
      <c r="W54" s="58">
        <f t="shared" si="8"/>
        <v>1.1102333616959115E-3</v>
      </c>
      <c r="X54" s="58">
        <f t="shared" si="8"/>
        <v>2.3801098388331887E-4</v>
      </c>
      <c r="Y54" s="58">
        <f t="shared" si="14"/>
        <v>4.828438130613389E-3</v>
      </c>
      <c r="Z54" s="58"/>
      <c r="AA54" s="58">
        <f>'Bowel Cancer Epi'!AU101</f>
        <v>4.6206488550575519E-4</v>
      </c>
      <c r="AB54" s="58">
        <f t="shared" si="9"/>
        <v>2.772389313034531E-4</v>
      </c>
      <c r="AC54" s="58">
        <f t="shared" si="16"/>
        <v>4.6195814996674578E-4</v>
      </c>
      <c r="AD54" s="58">
        <f t="shared" si="16"/>
        <v>2.7720050414214992E-4</v>
      </c>
      <c r="AE54" s="58">
        <f t="shared" si="15"/>
        <v>1.5697872038268473E-3</v>
      </c>
    </row>
    <row r="55" spans="1:31">
      <c r="A55" s="58">
        <v>57</v>
      </c>
      <c r="B55" s="58">
        <f>'ACM Rates'!N68</f>
        <v>4.7610192623739073E-3</v>
      </c>
      <c r="C55" s="58">
        <f>'MI Epi'!BV77</f>
        <v>0</v>
      </c>
      <c r="D55" s="58">
        <f>'Stroke Epi'!BK85</f>
        <v>2.380393129927334E-4</v>
      </c>
      <c r="E55" s="58"/>
      <c r="F55" s="58">
        <f>'Bowel Cancer Epi'!BH102</f>
        <v>2.772389313034531E-4</v>
      </c>
      <c r="G55" s="58">
        <f t="shared" si="17"/>
        <v>5.276297506670094E-3</v>
      </c>
      <c r="H55" s="58">
        <f t="shared" si="18"/>
        <v>4.7497035753560901E-3</v>
      </c>
      <c r="I55" s="58">
        <f t="shared" si="11"/>
        <v>9456.1307755672678</v>
      </c>
      <c r="J55" s="58">
        <f t="shared" si="12"/>
        <v>44.913818153746611</v>
      </c>
      <c r="K55" s="58">
        <f t="shared" si="2"/>
        <v>9433.6738664903933</v>
      </c>
      <c r="L55" s="58">
        <f t="shared" si="3"/>
        <v>243754.18464171156</v>
      </c>
      <c r="M55" s="58">
        <f t="shared" si="4"/>
        <v>25.777370303668299</v>
      </c>
      <c r="N55" s="58"/>
      <c r="O55" s="58">
        <f>'MI Epi'!BI77</f>
        <v>2.1487754921471198E-3</v>
      </c>
      <c r="P55" s="58">
        <f t="shared" si="5"/>
        <v>0</v>
      </c>
      <c r="Q55" s="58">
        <f t="shared" si="6"/>
        <v>2.1464685267686967E-3</v>
      </c>
      <c r="R55" s="58">
        <f t="shared" si="6"/>
        <v>0</v>
      </c>
      <c r="S55" s="58">
        <f t="shared" si="13"/>
        <v>1.4114420586324965E-2</v>
      </c>
      <c r="U55" s="58">
        <f>'Stroke Epi'!AX85</f>
        <v>1.1108501272994226E-3</v>
      </c>
      <c r="V55" s="58">
        <f t="shared" si="7"/>
        <v>2.380393129927334E-4</v>
      </c>
      <c r="W55" s="58">
        <f t="shared" si="8"/>
        <v>1.1102333616959115E-3</v>
      </c>
      <c r="X55" s="58">
        <f t="shared" si="8"/>
        <v>2.3801098388331887E-4</v>
      </c>
      <c r="Y55" s="58">
        <f t="shared" si="14"/>
        <v>5.6966556819521954E-3</v>
      </c>
      <c r="Z55" s="58"/>
      <c r="AA55" s="58">
        <f>'Bowel Cancer Epi'!AU102</f>
        <v>4.6206488550575519E-4</v>
      </c>
      <c r="AB55" s="58">
        <f t="shared" si="9"/>
        <v>2.772389313034531E-4</v>
      </c>
      <c r="AC55" s="58">
        <f t="shared" si="16"/>
        <v>4.6195814996674578E-4</v>
      </c>
      <c r="AD55" s="58">
        <f t="shared" si="16"/>
        <v>2.7720050414214992E-4</v>
      </c>
      <c r="AE55" s="58">
        <f t="shared" si="15"/>
        <v>1.7543059681577146E-3</v>
      </c>
    </row>
    <row r="56" spans="1:31">
      <c r="A56" s="58">
        <v>58</v>
      </c>
      <c r="B56" s="58">
        <f>'ACM Rates'!N69</f>
        <v>4.7610192623739073E-3</v>
      </c>
      <c r="C56" s="58">
        <f>'MI Epi'!BV78</f>
        <v>0</v>
      </c>
      <c r="D56" s="58">
        <f>'Stroke Epi'!BK86</f>
        <v>2.380393129927334E-4</v>
      </c>
      <c r="E56" s="58"/>
      <c r="F56" s="58">
        <f>'Bowel Cancer Epi'!BH103</f>
        <v>2.772389313034531E-4</v>
      </c>
      <c r="G56" s="58">
        <f t="shared" si="17"/>
        <v>5.276297506670094E-3</v>
      </c>
      <c r="H56" s="58">
        <f t="shared" si="18"/>
        <v>4.7497035753560901E-3</v>
      </c>
      <c r="I56" s="58">
        <f t="shared" si="11"/>
        <v>9411.2169574135205</v>
      </c>
      <c r="J56" s="58">
        <f t="shared" si="12"/>
        <v>44.700490831078859</v>
      </c>
      <c r="K56" s="58">
        <f t="shared" si="2"/>
        <v>9388.86671199798</v>
      </c>
      <c r="L56" s="58">
        <f t="shared" si="3"/>
        <v>234365.31792971355</v>
      </c>
      <c r="M56" s="58">
        <f t="shared" si="4"/>
        <v>24.902764327954038</v>
      </c>
      <c r="N56" s="58"/>
      <c r="O56" s="58">
        <f>'MI Epi'!BI78</f>
        <v>2.1487754921471198E-3</v>
      </c>
      <c r="P56" s="58">
        <f t="shared" si="5"/>
        <v>0</v>
      </c>
      <c r="Q56" s="58">
        <f t="shared" si="6"/>
        <v>2.1464685267686967E-3</v>
      </c>
      <c r="R56" s="58">
        <f t="shared" si="6"/>
        <v>0</v>
      </c>
      <c r="S56" s="58">
        <f t="shared" si="13"/>
        <v>1.623059295353154E-2</v>
      </c>
      <c r="U56" s="58">
        <f>'Stroke Epi'!AX86</f>
        <v>1.1108501272994226E-3</v>
      </c>
      <c r="V56" s="58">
        <f t="shared" si="7"/>
        <v>2.380393129927334E-4</v>
      </c>
      <c r="W56" s="58">
        <f t="shared" si="8"/>
        <v>1.1102333616959115E-3</v>
      </c>
      <c r="X56" s="58">
        <f t="shared" si="8"/>
        <v>2.3801098388331887E-4</v>
      </c>
      <c r="Y56" s="58">
        <f t="shared" si="14"/>
        <v>6.5641157742303393E-3</v>
      </c>
      <c r="Z56" s="58"/>
      <c r="AA56" s="58">
        <f>'Bowel Cancer Epi'!AU103</f>
        <v>4.6206488550575519E-4</v>
      </c>
      <c r="AB56" s="58">
        <f t="shared" si="9"/>
        <v>2.772389313034531E-4</v>
      </c>
      <c r="AC56" s="58">
        <f t="shared" si="16"/>
        <v>4.6195814996674578E-4</v>
      </c>
      <c r="AD56" s="58">
        <f t="shared" si="16"/>
        <v>2.7720050414214992E-4</v>
      </c>
      <c r="AE56" s="58">
        <f t="shared" si="15"/>
        <v>1.9387906317833411E-3</v>
      </c>
    </row>
    <row r="57" spans="1:31">
      <c r="A57" s="58">
        <v>59</v>
      </c>
      <c r="B57" s="58">
        <f>'ACM Rates'!N70</f>
        <v>4.7610192623739073E-3</v>
      </c>
      <c r="C57" s="58">
        <f>'MI Epi'!BV79</f>
        <v>0</v>
      </c>
      <c r="D57" s="58">
        <f>'Stroke Epi'!BK87</f>
        <v>2.380393129927334E-4</v>
      </c>
      <c r="E57" s="58"/>
      <c r="F57" s="58">
        <f>'Bowel Cancer Epi'!BH104</f>
        <v>2.772389313034531E-4</v>
      </c>
      <c r="G57" s="58">
        <f t="shared" si="17"/>
        <v>5.276297506670094E-3</v>
      </c>
      <c r="H57" s="58">
        <f t="shared" si="18"/>
        <v>4.7497035753560901E-3</v>
      </c>
      <c r="I57" s="58">
        <f t="shared" si="11"/>
        <v>9366.5164665824414</v>
      </c>
      <c r="J57" s="58">
        <f t="shared" si="12"/>
        <v>44.488176749958313</v>
      </c>
      <c r="K57" s="58">
        <f t="shared" si="2"/>
        <v>9344.2723782074609</v>
      </c>
      <c r="L57" s="58">
        <f t="shared" si="3"/>
        <v>225021.04555150607</v>
      </c>
      <c r="M57" s="58">
        <f t="shared" si="4"/>
        <v>24.023984408112554</v>
      </c>
      <c r="N57" s="58"/>
      <c r="O57" s="58">
        <f>'MI Epi'!BI79</f>
        <v>2.1487754921471198E-3</v>
      </c>
      <c r="P57" s="58">
        <f t="shared" si="5"/>
        <v>0</v>
      </c>
      <c r="Q57" s="58">
        <f t="shared" si="6"/>
        <v>2.1464685267686967E-3</v>
      </c>
      <c r="R57" s="58">
        <f t="shared" si="6"/>
        <v>0</v>
      </c>
      <c r="S57" s="58">
        <f t="shared" si="13"/>
        <v>1.8342223023354687E-2</v>
      </c>
      <c r="U57" s="58">
        <f>'Stroke Epi'!AX87</f>
        <v>1.1108501272994226E-3</v>
      </c>
      <c r="V57" s="58">
        <f t="shared" si="7"/>
        <v>2.380393129927334E-4</v>
      </c>
      <c r="W57" s="58">
        <f t="shared" si="8"/>
        <v>1.1102333616959115E-3</v>
      </c>
      <c r="X57" s="58">
        <f t="shared" si="8"/>
        <v>2.3801098388331887E-4</v>
      </c>
      <c r="Y57" s="58">
        <f t="shared" si="14"/>
        <v>7.430819068277846E-3</v>
      </c>
      <c r="Z57" s="58"/>
      <c r="AA57" s="58">
        <f>'Bowel Cancer Epi'!AU104</f>
        <v>4.6206488550575519E-4</v>
      </c>
      <c r="AB57" s="58">
        <f t="shared" si="9"/>
        <v>2.772389313034531E-4</v>
      </c>
      <c r="AC57" s="58">
        <f t="shared" si="16"/>
        <v>4.6195814996674578E-4</v>
      </c>
      <c r="AD57" s="58">
        <f t="shared" si="16"/>
        <v>2.7720050414214992E-4</v>
      </c>
      <c r="AE57" s="58">
        <f t="shared" si="15"/>
        <v>2.1232412010058397E-3</v>
      </c>
    </row>
    <row r="58" spans="1:31">
      <c r="A58" s="58">
        <v>60</v>
      </c>
      <c r="B58" s="58">
        <f>'ACM Rates'!N71</f>
        <v>7.7467432065744914E-3</v>
      </c>
      <c r="C58" s="58">
        <f>'MI Epi'!BV80</f>
        <v>8.2645211236427688E-5</v>
      </c>
      <c r="D58" s="58">
        <f>'Stroke Epi'!BK88</f>
        <v>3.9673218832122239E-4</v>
      </c>
      <c r="E58" s="58"/>
      <c r="F58" s="58">
        <f>'Bowel Cancer Epi'!BH105</f>
        <v>4.6206488550575519E-4</v>
      </c>
      <c r="G58" s="58">
        <f t="shared" si="17"/>
        <v>8.6881854916378964E-3</v>
      </c>
      <c r="H58" s="58">
        <f t="shared" si="18"/>
        <v>7.7168145245568587E-3</v>
      </c>
      <c r="I58" s="58">
        <f t="shared" si="11"/>
        <v>9322.0282898324822</v>
      </c>
      <c r="J58" s="58">
        <f t="shared" si="12"/>
        <v>71.936363305309229</v>
      </c>
      <c r="K58" s="58">
        <f t="shared" si="2"/>
        <v>9286.0601081798268</v>
      </c>
      <c r="L58" s="58">
        <f t="shared" si="3"/>
        <v>215734.98544332627</v>
      </c>
      <c r="M58" s="58">
        <f t="shared" si="4"/>
        <v>23.142494180008871</v>
      </c>
      <c r="N58" s="58"/>
      <c r="O58" s="58">
        <f>'MI Epi'!BI80</f>
        <v>2.7272919708021138E-3</v>
      </c>
      <c r="P58" s="58">
        <f t="shared" si="5"/>
        <v>8.2645211236427688E-5</v>
      </c>
      <c r="Q58" s="58">
        <f t="shared" si="6"/>
        <v>2.7235762887393156E-3</v>
      </c>
      <c r="R58" s="58">
        <f t="shared" si="6"/>
        <v>8.264179621508827E-5</v>
      </c>
      <c r="S58" s="58">
        <f t="shared" si="13"/>
        <v>2.0449320545692783E-2</v>
      </c>
      <c r="U58" s="58">
        <f>'Stroke Epi'!AX88</f>
        <v>1.9043145039418672E-3</v>
      </c>
      <c r="V58" s="58">
        <f t="shared" si="7"/>
        <v>3.9673218832122239E-4</v>
      </c>
      <c r="W58" s="58">
        <f t="shared" si="8"/>
        <v>1.9025024475012309E-3</v>
      </c>
      <c r="X58" s="58">
        <f t="shared" si="8"/>
        <v>3.9665350051298898E-4</v>
      </c>
      <c r="Y58" s="58">
        <f t="shared" si="14"/>
        <v>8.2967662243482176E-3</v>
      </c>
      <c r="Z58" s="58"/>
      <c r="AA58" s="58">
        <f>'Bowel Cancer Epi'!AU105</f>
        <v>6.4689083970805722E-4</v>
      </c>
      <c r="AB58" s="58">
        <f t="shared" si="9"/>
        <v>4.6206488550575519E-4</v>
      </c>
      <c r="AC58" s="58">
        <f t="shared" si="16"/>
        <v>6.4668165093861862E-4</v>
      </c>
      <c r="AD58" s="58">
        <f t="shared" si="16"/>
        <v>4.6195814996674578E-4</v>
      </c>
      <c r="AE58" s="58">
        <f t="shared" si="15"/>
        <v>2.3076576821261588E-3</v>
      </c>
    </row>
    <row r="59" spans="1:31">
      <c r="A59" s="58">
        <v>61</v>
      </c>
      <c r="B59" s="58">
        <f>'ACM Rates'!N72</f>
        <v>7.7467432065744914E-3</v>
      </c>
      <c r="C59" s="58">
        <f>'MI Epi'!BV81</f>
        <v>8.2645211236427688E-5</v>
      </c>
      <c r="D59" s="58">
        <f>'Stroke Epi'!BK89</f>
        <v>3.9673218832122239E-4</v>
      </c>
      <c r="E59" s="58"/>
      <c r="F59" s="58">
        <f>'Bowel Cancer Epi'!BH106</f>
        <v>4.6206488550575519E-4</v>
      </c>
      <c r="G59" s="58">
        <f t="shared" si="17"/>
        <v>8.6881854916378964E-3</v>
      </c>
      <c r="H59" s="58">
        <f t="shared" si="18"/>
        <v>7.7168145245568587E-3</v>
      </c>
      <c r="I59" s="58">
        <f t="shared" si="11"/>
        <v>9250.0919265271732</v>
      </c>
      <c r="J59" s="58">
        <f t="shared" si="12"/>
        <v>71.381243732111031</v>
      </c>
      <c r="K59" s="58">
        <f t="shared" si="2"/>
        <v>9214.401304661118</v>
      </c>
      <c r="L59" s="58">
        <f t="shared" si="3"/>
        <v>206520.58413866514</v>
      </c>
      <c r="M59" s="58">
        <f t="shared" si="4"/>
        <v>22.326327757501605</v>
      </c>
      <c r="N59" s="58"/>
      <c r="O59" s="58">
        <f>'MI Epi'!BI81</f>
        <v>2.7272919708021138E-3</v>
      </c>
      <c r="P59" s="58">
        <f t="shared" si="5"/>
        <v>8.2645211236427688E-5</v>
      </c>
      <c r="Q59" s="58">
        <f t="shared" si="6"/>
        <v>2.7235762887393156E-3</v>
      </c>
      <c r="R59" s="58">
        <f t="shared" si="6"/>
        <v>8.264179621508827E-5</v>
      </c>
      <c r="S59" s="58">
        <f t="shared" si="13"/>
        <v>2.3036463528382359E-2</v>
      </c>
      <c r="U59" s="58">
        <f>'Stroke Epi'!AX89</f>
        <v>1.9043145039418672E-3</v>
      </c>
      <c r="V59" s="58">
        <f t="shared" si="7"/>
        <v>3.9673218832122239E-4</v>
      </c>
      <c r="W59" s="58">
        <f t="shared" si="8"/>
        <v>1.9025024475012309E-3</v>
      </c>
      <c r="X59" s="58">
        <f t="shared" si="8"/>
        <v>3.9665350051298898E-4</v>
      </c>
      <c r="Y59" s="58">
        <f t="shared" si="14"/>
        <v>9.7907140742983841E-3</v>
      </c>
      <c r="Z59" s="58"/>
      <c r="AA59" s="58">
        <f>'Bowel Cancer Epi'!AU106</f>
        <v>6.4689083970805722E-4</v>
      </c>
      <c r="AB59" s="58">
        <f t="shared" si="9"/>
        <v>4.6206488550575519E-4</v>
      </c>
      <c r="AC59" s="58">
        <f t="shared" si="16"/>
        <v>6.4668165093861862E-4</v>
      </c>
      <c r="AD59" s="58">
        <f t="shared" si="16"/>
        <v>4.6195814996674578E-4</v>
      </c>
      <c r="AE59" s="58">
        <f t="shared" si="15"/>
        <v>2.49204008144402E-3</v>
      </c>
    </row>
    <row r="60" spans="1:31">
      <c r="A60" s="58">
        <v>62</v>
      </c>
      <c r="B60" s="58">
        <f>'ACM Rates'!N73</f>
        <v>7.7467432065744914E-3</v>
      </c>
      <c r="C60" s="58">
        <f>'MI Epi'!BV82</f>
        <v>8.2645211236427688E-5</v>
      </c>
      <c r="D60" s="58">
        <f>'Stroke Epi'!BK90</f>
        <v>3.9673218832122239E-4</v>
      </c>
      <c r="E60" s="58"/>
      <c r="F60" s="58">
        <f>'Bowel Cancer Epi'!BH107</f>
        <v>4.6206488550575519E-4</v>
      </c>
      <c r="G60" s="58">
        <f t="shared" si="17"/>
        <v>8.6881854916378964E-3</v>
      </c>
      <c r="H60" s="58">
        <f t="shared" si="18"/>
        <v>7.7168145245568587E-3</v>
      </c>
      <c r="I60" s="58">
        <f t="shared" si="11"/>
        <v>9178.7106827950629</v>
      </c>
      <c r="J60" s="58">
        <f t="shared" si="12"/>
        <v>70.830407913698139</v>
      </c>
      <c r="K60" s="58">
        <f t="shared" si="2"/>
        <v>9143.295478838214</v>
      </c>
      <c r="L60" s="58">
        <f t="shared" si="3"/>
        <v>197377.28865982694</v>
      </c>
      <c r="M60" s="58">
        <f t="shared" si="4"/>
        <v>21.503814150041652</v>
      </c>
      <c r="N60" s="58"/>
      <c r="O60" s="58">
        <f>'MI Epi'!BI82</f>
        <v>2.7272919708021138E-3</v>
      </c>
      <c r="P60" s="58">
        <f t="shared" si="5"/>
        <v>8.2645211236427688E-5</v>
      </c>
      <c r="Q60" s="58">
        <f t="shared" si="6"/>
        <v>2.7235762887393156E-3</v>
      </c>
      <c r="R60" s="58">
        <f t="shared" si="6"/>
        <v>8.264179621508827E-5</v>
      </c>
      <c r="S60" s="58">
        <f t="shared" si="13"/>
        <v>2.5616773471237177E-2</v>
      </c>
      <c r="U60" s="58">
        <f>'Stroke Epi'!AX90</f>
        <v>1.9043145039418672E-3</v>
      </c>
      <c r="V60" s="58">
        <f t="shared" si="7"/>
        <v>3.9673218832122239E-4</v>
      </c>
      <c r="W60" s="58">
        <f t="shared" si="8"/>
        <v>1.9025024475012309E-3</v>
      </c>
      <c r="X60" s="58">
        <f t="shared" si="8"/>
        <v>3.9665350051298898E-4</v>
      </c>
      <c r="Y60" s="58">
        <f t="shared" si="14"/>
        <v>1.1282411371762325E-2</v>
      </c>
      <c r="Z60" s="58"/>
      <c r="AA60" s="58">
        <f>'Bowel Cancer Epi'!AU107</f>
        <v>6.4689083970805722E-4</v>
      </c>
      <c r="AB60" s="58">
        <f t="shared" si="9"/>
        <v>4.6206488550575519E-4</v>
      </c>
      <c r="AC60" s="58">
        <f t="shared" si="16"/>
        <v>6.4668165093861862E-4</v>
      </c>
      <c r="AD60" s="58">
        <f t="shared" si="16"/>
        <v>4.6195814996674578E-4</v>
      </c>
      <c r="AE60" s="58">
        <f t="shared" si="15"/>
        <v>2.6763884052581049E-3</v>
      </c>
    </row>
    <row r="61" spans="1:31">
      <c r="A61" s="58">
        <v>63</v>
      </c>
      <c r="B61" s="58">
        <f>'ACM Rates'!N74</f>
        <v>7.7467432065744914E-3</v>
      </c>
      <c r="C61" s="58">
        <f>'MI Epi'!BV83</f>
        <v>8.2645211236427688E-5</v>
      </c>
      <c r="D61" s="58">
        <f>'Stroke Epi'!BK91</f>
        <v>3.9673218832122239E-4</v>
      </c>
      <c r="E61" s="58"/>
      <c r="F61" s="58">
        <f>'Bowel Cancer Epi'!BH108</f>
        <v>4.6206488550575519E-4</v>
      </c>
      <c r="G61" s="58">
        <f t="shared" si="17"/>
        <v>8.6881854916378964E-3</v>
      </c>
      <c r="H61" s="58">
        <f t="shared" si="18"/>
        <v>7.7168145245568587E-3</v>
      </c>
      <c r="I61" s="58">
        <f t="shared" si="11"/>
        <v>9107.880274881365</v>
      </c>
      <c r="J61" s="58">
        <f t="shared" si="12"/>
        <v>70.283822793129431</v>
      </c>
      <c r="K61" s="58">
        <f t="shared" si="2"/>
        <v>9072.7383634848011</v>
      </c>
      <c r="L61" s="58">
        <f t="shared" si="3"/>
        <v>188304.55029634215</v>
      </c>
      <c r="M61" s="58">
        <f t="shared" si="4"/>
        <v>20.674903996670611</v>
      </c>
      <c r="N61" s="58"/>
      <c r="O61" s="58">
        <f>'MI Epi'!BI83</f>
        <v>2.7272919708021138E-3</v>
      </c>
      <c r="P61" s="58">
        <f t="shared" si="5"/>
        <v>8.2645211236427688E-5</v>
      </c>
      <c r="Q61" s="58">
        <f t="shared" si="6"/>
        <v>2.7235762887393156E-3</v>
      </c>
      <c r="R61" s="58">
        <f t="shared" si="6"/>
        <v>8.264179621508827E-5</v>
      </c>
      <c r="S61" s="58">
        <f t="shared" si="13"/>
        <v>2.8190268421359261E-2</v>
      </c>
      <c r="U61" s="58">
        <f>'Stroke Epi'!AX91</f>
        <v>1.9043145039418672E-3</v>
      </c>
      <c r="V61" s="58">
        <f t="shared" si="7"/>
        <v>3.9673218832122239E-4</v>
      </c>
      <c r="W61" s="58">
        <f t="shared" si="8"/>
        <v>1.9025024475012309E-3</v>
      </c>
      <c r="X61" s="58">
        <f t="shared" si="8"/>
        <v>3.9665350051298898E-4</v>
      </c>
      <c r="Y61" s="58">
        <f t="shared" si="14"/>
        <v>1.2771861507076921E-2</v>
      </c>
      <c r="Z61" s="58"/>
      <c r="AA61" s="58">
        <f>'Bowel Cancer Epi'!AU108</f>
        <v>6.4689083970805722E-4</v>
      </c>
      <c r="AB61" s="58">
        <f t="shared" si="9"/>
        <v>4.6206488550575519E-4</v>
      </c>
      <c r="AC61" s="58">
        <f t="shared" si="16"/>
        <v>6.4668165093861862E-4</v>
      </c>
      <c r="AD61" s="58">
        <f t="shared" si="16"/>
        <v>4.6195814996674578E-4</v>
      </c>
      <c r="AE61" s="58">
        <f t="shared" si="15"/>
        <v>2.8607026598658691E-3</v>
      </c>
    </row>
    <row r="62" spans="1:31">
      <c r="A62" s="58">
        <v>64</v>
      </c>
      <c r="B62" s="58">
        <f>'ACM Rates'!N75</f>
        <v>7.7467432065744914E-3</v>
      </c>
      <c r="C62" s="58">
        <f>'MI Epi'!BV84</f>
        <v>8.2645211236427688E-5</v>
      </c>
      <c r="D62" s="58">
        <f>'Stroke Epi'!BK92</f>
        <v>3.9673218832122239E-4</v>
      </c>
      <c r="E62" s="58"/>
      <c r="F62" s="58">
        <f>'Bowel Cancer Epi'!BH109</f>
        <v>4.6206488550575519E-4</v>
      </c>
      <c r="G62" s="58">
        <f t="shared" si="17"/>
        <v>8.6881854916378964E-3</v>
      </c>
      <c r="H62" s="58">
        <f t="shared" si="18"/>
        <v>7.7168145245568587E-3</v>
      </c>
      <c r="I62" s="58">
        <f t="shared" si="11"/>
        <v>9037.5964520882353</v>
      </c>
      <c r="J62" s="58">
        <f t="shared" si="12"/>
        <v>69.741455568558024</v>
      </c>
      <c r="K62" s="58">
        <f t="shared" si="2"/>
        <v>9002.7257243039567</v>
      </c>
      <c r="L62" s="58">
        <f t="shared" si="3"/>
        <v>179301.8245720382</v>
      </c>
      <c r="M62" s="58">
        <f t="shared" si="4"/>
        <v>19.839547552558464</v>
      </c>
      <c r="N62" s="58"/>
      <c r="O62" s="58">
        <f>'MI Epi'!BI84</f>
        <v>2.7272919708021138E-3</v>
      </c>
      <c r="P62" s="58">
        <f t="shared" si="5"/>
        <v>8.2645211236427688E-5</v>
      </c>
      <c r="Q62" s="58">
        <f t="shared" si="6"/>
        <v>2.7235762887393156E-3</v>
      </c>
      <c r="R62" s="58">
        <f t="shared" si="6"/>
        <v>8.264179621508827E-5</v>
      </c>
      <c r="S62" s="58">
        <f t="shared" si="13"/>
        <v>3.0756966378185497E-2</v>
      </c>
      <c r="U62" s="58">
        <f>'Stroke Epi'!AX92</f>
        <v>1.9043145039418672E-3</v>
      </c>
      <c r="V62" s="58">
        <f t="shared" si="7"/>
        <v>3.9673218832122239E-4</v>
      </c>
      <c r="W62" s="58">
        <f t="shared" si="8"/>
        <v>1.9025024475012309E-3</v>
      </c>
      <c r="X62" s="58">
        <f t="shared" si="8"/>
        <v>3.9665350051298898E-4</v>
      </c>
      <c r="Y62" s="58">
        <f t="shared" si="14"/>
        <v>1.4259067865471695E-2</v>
      </c>
      <c r="Z62" s="58"/>
      <c r="AA62" s="58">
        <f>'Bowel Cancer Epi'!AU109</f>
        <v>6.4689083970805722E-4</v>
      </c>
      <c r="AB62" s="58">
        <f t="shared" si="9"/>
        <v>4.6206488550575519E-4</v>
      </c>
      <c r="AC62" s="58">
        <f t="shared" si="16"/>
        <v>6.4668165093861862E-4</v>
      </c>
      <c r="AD62" s="58">
        <f t="shared" si="16"/>
        <v>4.6195814996674578E-4</v>
      </c>
      <c r="AE62" s="58">
        <f t="shared" si="15"/>
        <v>3.0449828515636043E-3</v>
      </c>
    </row>
    <row r="63" spans="1:31">
      <c r="A63" s="58">
        <v>65</v>
      </c>
      <c r="B63" s="58">
        <f>'ACM Rates'!N76</f>
        <v>1.1539419568126588E-2</v>
      </c>
      <c r="C63" s="58">
        <f>'MI Epi'!BV85</f>
        <v>8.2645211236427688E-5</v>
      </c>
      <c r="D63" s="58">
        <f>'Stroke Epi'!BK93</f>
        <v>8.7281081430668926E-4</v>
      </c>
      <c r="E63" s="58"/>
      <c r="F63" s="58">
        <f>'Bowel Cancer Epi'!BH110</f>
        <v>7.3930381680920834E-4</v>
      </c>
      <c r="G63" s="58">
        <f t="shared" si="17"/>
        <v>1.3234179410478913E-2</v>
      </c>
      <c r="H63" s="58">
        <f t="shared" si="18"/>
        <v>1.1473095823778312E-2</v>
      </c>
      <c r="I63" s="58">
        <f t="shared" si="11"/>
        <v>8967.854996519678</v>
      </c>
      <c r="J63" s="58">
        <f t="shared" si="12"/>
        <v>102.88905970881939</v>
      </c>
      <c r="K63" s="58">
        <f t="shared" si="2"/>
        <v>8916.4104666652674</v>
      </c>
      <c r="L63" s="58">
        <f t="shared" si="3"/>
        <v>170385.41410537288</v>
      </c>
      <c r="M63" s="58">
        <f t="shared" si="4"/>
        <v>18.999572826667862</v>
      </c>
      <c r="N63" s="58"/>
      <c r="O63" s="58">
        <f>'MI Epi'!BI85</f>
        <v>3.3884536606935355E-3</v>
      </c>
      <c r="P63" s="58">
        <f t="shared" si="5"/>
        <v>8.2645211236427688E-5</v>
      </c>
      <c r="Q63" s="58">
        <f t="shared" si="6"/>
        <v>3.3827193302543579E-3</v>
      </c>
      <c r="R63" s="58">
        <f t="shared" si="6"/>
        <v>8.264179621508827E-5</v>
      </c>
      <c r="S63" s="58">
        <f t="shared" si="13"/>
        <v>3.3316885293613506E-2</v>
      </c>
      <c r="U63" s="58">
        <f>'Stroke Epi'!AX93</f>
        <v>3.8086290078837345E-3</v>
      </c>
      <c r="V63" s="58">
        <f t="shared" si="7"/>
        <v>8.7281081430668926E-4</v>
      </c>
      <c r="W63" s="58">
        <f t="shared" si="8"/>
        <v>3.8013853794396368E-3</v>
      </c>
      <c r="X63" s="58">
        <f t="shared" si="8"/>
        <v>8.7243002574144413E-4</v>
      </c>
      <c r="Y63" s="58">
        <f t="shared" si="14"/>
        <v>1.5744033827076495E-2</v>
      </c>
      <c r="Z63" s="58"/>
      <c r="AA63" s="58">
        <f>'Bowel Cancer Epi'!AU110</f>
        <v>1.1089557252138124E-3</v>
      </c>
      <c r="AB63" s="58">
        <f t="shared" si="9"/>
        <v>7.3930381680920834E-4</v>
      </c>
      <c r="AC63" s="58">
        <f t="shared" si="16"/>
        <v>1.1083410610464028E-3</v>
      </c>
      <c r="AD63" s="58">
        <f t="shared" si="16"/>
        <v>7.3903059907687307E-4</v>
      </c>
      <c r="AE63" s="58">
        <f t="shared" si="15"/>
        <v>3.2292289866464384E-3</v>
      </c>
    </row>
    <row r="64" spans="1:31">
      <c r="A64" s="58">
        <v>66</v>
      </c>
      <c r="B64" s="58">
        <f>'ACM Rates'!N77</f>
        <v>1.1539419568126588E-2</v>
      </c>
      <c r="C64" s="58">
        <f>'MI Epi'!BV86</f>
        <v>8.2645211236427688E-5</v>
      </c>
      <c r="D64" s="58">
        <f>'Stroke Epi'!BK94</f>
        <v>8.7281081430668926E-4</v>
      </c>
      <c r="E64" s="58"/>
      <c r="F64" s="58">
        <f>'Bowel Cancer Epi'!BH111</f>
        <v>7.3930381680920834E-4</v>
      </c>
      <c r="G64" s="58">
        <f t="shared" si="17"/>
        <v>1.3234179410478913E-2</v>
      </c>
      <c r="H64" s="58">
        <f t="shared" si="18"/>
        <v>1.1473095823778312E-2</v>
      </c>
      <c r="I64" s="58">
        <f t="shared" si="11"/>
        <v>8864.9659368108587</v>
      </c>
      <c r="J64" s="58">
        <f t="shared" si="12"/>
        <v>101.70860366756166</v>
      </c>
      <c r="K64" s="58">
        <f t="shared" si="2"/>
        <v>8814.1116349770782</v>
      </c>
      <c r="L64" s="58">
        <f t="shared" si="3"/>
        <v>161571.30247039581</v>
      </c>
      <c r="M64" s="58">
        <f t="shared" si="4"/>
        <v>18.225823271298495</v>
      </c>
      <c r="N64" s="58"/>
      <c r="O64" s="58">
        <f>'MI Epi'!BI86</f>
        <v>3.3884536606935355E-3</v>
      </c>
      <c r="P64" s="58">
        <f t="shared" si="5"/>
        <v>8.2645211236427688E-5</v>
      </c>
      <c r="Q64" s="58">
        <f t="shared" si="6"/>
        <v>3.3827193302543579E-3</v>
      </c>
      <c r="R64" s="58">
        <f t="shared" si="6"/>
        <v>8.264179621508827E-5</v>
      </c>
      <c r="S64" s="58">
        <f t="shared" si="13"/>
        <v>3.6507278182790155E-2</v>
      </c>
      <c r="U64" s="58">
        <f>'Stroke Epi'!AX94</f>
        <v>3.8086290078837345E-3</v>
      </c>
      <c r="V64" s="58">
        <f t="shared" si="7"/>
        <v>8.7281081430668926E-4</v>
      </c>
      <c r="W64" s="58">
        <f t="shared" si="8"/>
        <v>3.8013853794396368E-3</v>
      </c>
      <c r="X64" s="58">
        <f t="shared" si="8"/>
        <v>8.7243002574144413E-4</v>
      </c>
      <c r="Y64" s="58">
        <f t="shared" si="14"/>
        <v>1.8629392882483047E-2</v>
      </c>
      <c r="Z64" s="58"/>
      <c r="AA64" s="58">
        <f>'Bowel Cancer Epi'!AU111</f>
        <v>1.1089557252138124E-3</v>
      </c>
      <c r="AB64" s="58">
        <f t="shared" si="9"/>
        <v>7.3930381680920834E-4</v>
      </c>
      <c r="AC64" s="58">
        <f t="shared" si="16"/>
        <v>1.1083410610464028E-3</v>
      </c>
      <c r="AD64" s="58">
        <f t="shared" si="16"/>
        <v>7.3903059907687307E-4</v>
      </c>
      <c r="AE64" s="58">
        <f t="shared" si="15"/>
        <v>3.5976191121422437E-3</v>
      </c>
    </row>
    <row r="65" spans="1:31">
      <c r="A65" s="58">
        <v>67</v>
      </c>
      <c r="B65" s="58">
        <f>'ACM Rates'!N78</f>
        <v>1.1539419568126588E-2</v>
      </c>
      <c r="C65" s="58">
        <f>'MI Epi'!BV87</f>
        <v>8.2645211236427688E-5</v>
      </c>
      <c r="D65" s="58">
        <f>'Stroke Epi'!BK95</f>
        <v>8.7281081430668926E-4</v>
      </c>
      <c r="E65" s="58"/>
      <c r="F65" s="58">
        <f>'Bowel Cancer Epi'!BH112</f>
        <v>7.3930381680920834E-4</v>
      </c>
      <c r="G65" s="58">
        <f t="shared" si="17"/>
        <v>1.3234179410478913E-2</v>
      </c>
      <c r="H65" s="58">
        <f t="shared" si="18"/>
        <v>1.1473095823778312E-2</v>
      </c>
      <c r="I65" s="58">
        <f t="shared" si="11"/>
        <v>8763.2573331432977</v>
      </c>
      <c r="J65" s="58">
        <f t="shared" si="12"/>
        <v>100.54169111158103</v>
      </c>
      <c r="K65" s="58">
        <f t="shared" si="2"/>
        <v>8712.9864875875064</v>
      </c>
      <c r="L65" s="58">
        <f t="shared" si="3"/>
        <v>152858.3159828083</v>
      </c>
      <c r="M65" s="58">
        <f t="shared" si="4"/>
        <v>17.44309338089236</v>
      </c>
      <c r="N65" s="58"/>
      <c r="O65" s="58">
        <f>'MI Epi'!BI87</f>
        <v>3.3884536606935355E-3</v>
      </c>
      <c r="P65" s="58">
        <f t="shared" si="5"/>
        <v>8.2645211236427688E-5</v>
      </c>
      <c r="Q65" s="58">
        <f t="shared" si="6"/>
        <v>3.3827193302543579E-3</v>
      </c>
      <c r="R65" s="58">
        <f t="shared" si="6"/>
        <v>8.264179621508827E-5</v>
      </c>
      <c r="S65" s="58">
        <f t="shared" si="13"/>
        <v>3.9687141657898779E-2</v>
      </c>
      <c r="U65" s="58">
        <f>'Stroke Epi'!AX95</f>
        <v>3.8086290078837345E-3</v>
      </c>
      <c r="V65" s="58">
        <f t="shared" si="7"/>
        <v>8.7281081430668926E-4</v>
      </c>
      <c r="W65" s="58">
        <f t="shared" si="8"/>
        <v>3.8013853794396368E-3</v>
      </c>
      <c r="X65" s="58">
        <f t="shared" si="8"/>
        <v>8.7243002574144413E-4</v>
      </c>
      <c r="Y65" s="58">
        <f t="shared" si="14"/>
        <v>2.1506293470616104E-2</v>
      </c>
      <c r="Z65" s="58"/>
      <c r="AA65" s="58">
        <f>'Bowel Cancer Epi'!AU112</f>
        <v>1.1089557252138124E-3</v>
      </c>
      <c r="AB65" s="58">
        <f t="shared" si="9"/>
        <v>7.3930381680920834E-4</v>
      </c>
      <c r="AC65" s="58">
        <f t="shared" si="16"/>
        <v>1.1083410610464028E-3</v>
      </c>
      <c r="AD65" s="58">
        <f t="shared" si="16"/>
        <v>7.3903059907687307E-4</v>
      </c>
      <c r="AE65" s="58">
        <f t="shared" si="15"/>
        <v>3.965873086690901E-3</v>
      </c>
    </row>
    <row r="66" spans="1:31">
      <c r="A66" s="58">
        <v>68</v>
      </c>
      <c r="B66" s="58">
        <f>'ACM Rates'!N79</f>
        <v>1.1539419568126588E-2</v>
      </c>
      <c r="C66" s="58">
        <f>'MI Epi'!BV88</f>
        <v>8.2645211236427688E-5</v>
      </c>
      <c r="D66" s="58">
        <f>'Stroke Epi'!BK96</f>
        <v>8.7281081430668926E-4</v>
      </c>
      <c r="E66" s="58"/>
      <c r="F66" s="58">
        <f>'Bowel Cancer Epi'!BH113</f>
        <v>7.3930381680920834E-4</v>
      </c>
      <c r="G66" s="58">
        <f t="shared" si="17"/>
        <v>1.3234179410478913E-2</v>
      </c>
      <c r="H66" s="58">
        <f t="shared" si="18"/>
        <v>1.1473095823778312E-2</v>
      </c>
      <c r="I66" s="58">
        <f t="shared" si="11"/>
        <v>8662.7156420317169</v>
      </c>
      <c r="J66" s="58">
        <f t="shared" si="12"/>
        <v>99.388166655173151</v>
      </c>
      <c r="K66" s="58">
        <f t="shared" si="2"/>
        <v>8613.0215587041312</v>
      </c>
      <c r="L66" s="58">
        <f t="shared" si="3"/>
        <v>144245.29442410416</v>
      </c>
      <c r="M66" s="58">
        <f t="shared" si="4"/>
        <v>16.6512789273865</v>
      </c>
      <c r="N66" s="58"/>
      <c r="O66" s="58">
        <f>'MI Epi'!BI88</f>
        <v>3.3884536606935355E-3</v>
      </c>
      <c r="P66" s="58">
        <f t="shared" si="5"/>
        <v>8.2645211236427688E-5</v>
      </c>
      <c r="Q66" s="58">
        <f t="shared" si="6"/>
        <v>3.3827193302543579E-3</v>
      </c>
      <c r="R66" s="58">
        <f t="shared" si="6"/>
        <v>8.264179621508827E-5</v>
      </c>
      <c r="S66" s="58">
        <f t="shared" si="13"/>
        <v>4.2856510469694062E-2</v>
      </c>
      <c r="U66" s="58">
        <f>'Stroke Epi'!AX96</f>
        <v>3.8086290078837345E-3</v>
      </c>
      <c r="V66" s="58">
        <f t="shared" si="7"/>
        <v>8.7281081430668926E-4</v>
      </c>
      <c r="W66" s="58">
        <f t="shared" si="8"/>
        <v>3.8013853794396368E-3</v>
      </c>
      <c r="X66" s="58">
        <f t="shared" si="8"/>
        <v>8.7243002574144413E-4</v>
      </c>
      <c r="Y66" s="58">
        <f t="shared" si="14"/>
        <v>2.4374760387581535E-2</v>
      </c>
      <c r="Z66" s="58"/>
      <c r="AA66" s="58">
        <f>'Bowel Cancer Epi'!AU113</f>
        <v>1.1089557252138124E-3</v>
      </c>
      <c r="AB66" s="58">
        <f t="shared" si="9"/>
        <v>7.3930381680920834E-4</v>
      </c>
      <c r="AC66" s="58">
        <f t="shared" si="16"/>
        <v>1.1083410610464028E-3</v>
      </c>
      <c r="AD66" s="58">
        <f t="shared" si="16"/>
        <v>7.3903059907687307E-4</v>
      </c>
      <c r="AE66" s="58">
        <f t="shared" si="15"/>
        <v>4.3339909606115662E-3</v>
      </c>
    </row>
    <row r="67" spans="1:31">
      <c r="A67" s="58">
        <v>69</v>
      </c>
      <c r="B67" s="58">
        <f>'ACM Rates'!N80</f>
        <v>1.1539419568126588E-2</v>
      </c>
      <c r="C67" s="58">
        <f>'MI Epi'!BV89</f>
        <v>8.2645211236427688E-5</v>
      </c>
      <c r="D67" s="58">
        <f>'Stroke Epi'!BK97</f>
        <v>8.7281081430668926E-4</v>
      </c>
      <c r="E67" s="58"/>
      <c r="F67" s="58">
        <f>'Bowel Cancer Epi'!BH114</f>
        <v>7.3930381680920834E-4</v>
      </c>
      <c r="G67" s="58">
        <f t="shared" ref="G67:G98" si="19">B67+(SUM(C67:F67))</f>
        <v>1.3234179410478913E-2</v>
      </c>
      <c r="H67" s="58">
        <f t="shared" ref="H67:H98" si="20">1-EXP(-B67)</f>
        <v>1.1473095823778312E-2</v>
      </c>
      <c r="I67" s="58">
        <f t="shared" si="11"/>
        <v>8563.3274753765436</v>
      </c>
      <c r="J67" s="58">
        <f t="shared" si="12"/>
        <v>98.247876695388697</v>
      </c>
      <c r="K67" s="58">
        <f t="shared" si="2"/>
        <v>8514.2035370288504</v>
      </c>
      <c r="L67" s="58">
        <f t="shared" si="3"/>
        <v>135731.09088707535</v>
      </c>
      <c r="M67" s="58">
        <f t="shared" si="4"/>
        <v>15.850274473020434</v>
      </c>
      <c r="N67" s="58"/>
      <c r="O67" s="58">
        <f>'MI Epi'!BI89</f>
        <v>3.3884536606935355E-3</v>
      </c>
      <c r="P67" s="58">
        <f t="shared" si="5"/>
        <v>8.2645211236427688E-5</v>
      </c>
      <c r="Q67" s="58">
        <f t="shared" si="6"/>
        <v>3.3827193302543579E-3</v>
      </c>
      <c r="R67" s="58">
        <f t="shared" si="6"/>
        <v>8.264179621508827E-5</v>
      </c>
      <c r="S67" s="58">
        <f t="shared" si="13"/>
        <v>4.6015419254241005E-2</v>
      </c>
      <c r="U67" s="58">
        <f>'Stroke Epi'!AX97</f>
        <v>3.8086290078837345E-3</v>
      </c>
      <c r="V67" s="58">
        <f t="shared" si="7"/>
        <v>8.7281081430668926E-4</v>
      </c>
      <c r="W67" s="58">
        <f t="shared" si="8"/>
        <v>3.8013853794396368E-3</v>
      </c>
      <c r="X67" s="58">
        <f t="shared" si="8"/>
        <v>8.7243002574144413E-4</v>
      </c>
      <c r="Y67" s="58">
        <f t="shared" si="14"/>
        <v>2.7234818356795115E-2</v>
      </c>
      <c r="Z67" s="58"/>
      <c r="AA67" s="58">
        <f>'Bowel Cancer Epi'!AU114</f>
        <v>1.1089557252138124E-3</v>
      </c>
      <c r="AB67" s="58">
        <f t="shared" si="9"/>
        <v>7.3930381680920834E-4</v>
      </c>
      <c r="AC67" s="58">
        <f t="shared" si="16"/>
        <v>1.1083410610464028E-3</v>
      </c>
      <c r="AD67" s="58">
        <f t="shared" si="16"/>
        <v>7.3903059907687307E-4</v>
      </c>
      <c r="AE67" s="58">
        <f t="shared" si="15"/>
        <v>4.7019727842048005E-3</v>
      </c>
    </row>
    <row r="68" spans="1:31">
      <c r="A68" s="58">
        <v>70</v>
      </c>
      <c r="B68" s="58">
        <f>'ACM Rates'!N81</f>
        <v>1.9770334225111985E-2</v>
      </c>
      <c r="C68" s="58">
        <f>'MI Epi'!BV90</f>
        <v>1.6529042247285538E-4</v>
      </c>
      <c r="D68" s="58">
        <f>'Stroke Epi'!BK98</f>
        <v>1.5869287532848896E-3</v>
      </c>
      <c r="E68" s="58"/>
      <c r="F68" s="58">
        <f>'Bowel Cancer Epi'!BH115</f>
        <v>1.2013687023149635E-3</v>
      </c>
      <c r="G68" s="58">
        <f t="shared" si="19"/>
        <v>2.2723922103184694E-2</v>
      </c>
      <c r="H68" s="58">
        <f t="shared" si="20"/>
        <v>1.9576182752456317E-2</v>
      </c>
      <c r="I68" s="58">
        <f t="shared" si="11"/>
        <v>8465.0795986811554</v>
      </c>
      <c r="J68" s="58">
        <f t="shared" si="12"/>
        <v>165.71394523787188</v>
      </c>
      <c r="K68" s="58">
        <f t="shared" ref="K68:K98" si="21">0.5*(I68+I69)</f>
        <v>8382.2226260622192</v>
      </c>
      <c r="L68" s="58">
        <f t="shared" ref="L68:L98" si="22">SUM(K69:K162)</f>
        <v>127348.86826101315</v>
      </c>
      <c r="M68" s="58">
        <f t="shared" ref="M68:M98" si="23">L68/I68</f>
        <v>15.044024899760409</v>
      </c>
      <c r="N68" s="58"/>
      <c r="O68" s="58">
        <f>'MI Epi'!BI90</f>
        <v>4.5454866180035221E-3</v>
      </c>
      <c r="P68" s="58">
        <f t="shared" ref="P68:P98" si="24">C68</f>
        <v>1.6529042247285538E-4</v>
      </c>
      <c r="Q68" s="58">
        <f t="shared" ref="Q68:R98" si="25">1-EXP(-O68)</f>
        <v>4.5351715286581218E-3</v>
      </c>
      <c r="R68" s="58">
        <f t="shared" si="25"/>
        <v>1.6527676276356651E-4</v>
      </c>
      <c r="S68" s="58">
        <f t="shared" si="13"/>
        <v>4.9163902533293488E-2</v>
      </c>
      <c r="U68" s="58">
        <f>'Stroke Epi'!AX98</f>
        <v>5.7129435118256017E-3</v>
      </c>
      <c r="V68" s="58">
        <f t="shared" ref="V68:V98" si="26">D68</f>
        <v>1.5869287532848896E-3</v>
      </c>
      <c r="W68" s="58">
        <f t="shared" ref="W68:X98" si="27">1-EXP(-U68)</f>
        <v>5.6966556819525449E-3</v>
      </c>
      <c r="X68" s="58">
        <f t="shared" si="27"/>
        <v>1.5856702476585438E-3</v>
      </c>
      <c r="Y68" s="58">
        <f t="shared" si="14"/>
        <v>3.0086492029195593E-2</v>
      </c>
      <c r="Z68" s="58"/>
      <c r="AA68" s="58">
        <f>'Bowel Cancer Epi'!AU115</f>
        <v>1.3861946565172656E-3</v>
      </c>
      <c r="AB68" s="58">
        <f t="shared" ref="AB68:AB98" si="28">F68</f>
        <v>1.2013687023149635E-3</v>
      </c>
      <c r="AC68" s="58">
        <f t="shared" si="16"/>
        <v>1.385234332487606E-3</v>
      </c>
      <c r="AD68" s="58">
        <f t="shared" si="16"/>
        <v>1.2006473478353152E-3</v>
      </c>
      <c r="AE68" s="58">
        <f t="shared" si="15"/>
        <v>5.0698186077525725E-3</v>
      </c>
    </row>
    <row r="69" spans="1:31">
      <c r="A69" s="58">
        <v>71</v>
      </c>
      <c r="B69" s="58">
        <f>'ACM Rates'!N82</f>
        <v>1.9770334225111985E-2</v>
      </c>
      <c r="C69" s="58">
        <f>'MI Epi'!BV91</f>
        <v>1.6529042247285538E-4</v>
      </c>
      <c r="D69" s="58">
        <f>'Stroke Epi'!BK99</f>
        <v>1.5869287532848896E-3</v>
      </c>
      <c r="E69" s="58"/>
      <c r="F69" s="58">
        <f>'Bowel Cancer Epi'!BH116</f>
        <v>1.2013687023149635E-3</v>
      </c>
      <c r="G69" s="58">
        <f t="shared" si="19"/>
        <v>2.2723922103184694E-2</v>
      </c>
      <c r="H69" s="58">
        <f t="shared" si="20"/>
        <v>1.9576182752456317E-2</v>
      </c>
      <c r="I69" s="58">
        <f t="shared" ref="I69:I98" si="29">I68-J68</f>
        <v>8299.365653443283</v>
      </c>
      <c r="J69" s="58">
        <f t="shared" ref="J69:J98" si="30">I69*H69</f>
        <v>162.46989876126474</v>
      </c>
      <c r="K69" s="58">
        <f t="shared" si="21"/>
        <v>8218.1307040626507</v>
      </c>
      <c r="L69" s="58">
        <f t="shared" si="22"/>
        <v>119130.73755695048</v>
      </c>
      <c r="M69" s="58">
        <f t="shared" si="23"/>
        <v>14.35419796301238</v>
      </c>
      <c r="N69" s="58"/>
      <c r="O69" s="58">
        <f>'MI Epi'!BI91</f>
        <v>4.5454866180035221E-3</v>
      </c>
      <c r="P69" s="58">
        <f t="shared" si="24"/>
        <v>1.6529042247285538E-4</v>
      </c>
      <c r="Q69" s="58">
        <f t="shared" si="25"/>
        <v>4.5351715286581218E-3</v>
      </c>
      <c r="R69" s="58">
        <f t="shared" si="25"/>
        <v>1.6527676276356651E-4</v>
      </c>
      <c r="S69" s="58">
        <f t="shared" ref="S69:S98" si="31">((S68-R68+((1-S68)*Q68))/(1-R68))</f>
        <v>5.3319643066179014E-2</v>
      </c>
      <c r="U69" s="58">
        <f>'Stroke Epi'!AX99</f>
        <v>5.7129435118256017E-3</v>
      </c>
      <c r="V69" s="58">
        <f t="shared" si="26"/>
        <v>1.5869287532848896E-3</v>
      </c>
      <c r="W69" s="58">
        <f t="shared" si="27"/>
        <v>5.6966556819525449E-3</v>
      </c>
      <c r="X69" s="58">
        <f t="shared" si="27"/>
        <v>1.5856702476585438E-3</v>
      </c>
      <c r="Y69" s="58">
        <f t="shared" ref="Y69:Y98" si="32">((Y68-X68+((1-Y68)*W68))/(1-X68))</f>
        <v>3.4080124917840161E-2</v>
      </c>
      <c r="Z69" s="58"/>
      <c r="AA69" s="58">
        <f>'Bowel Cancer Epi'!AU116</f>
        <v>1.3861946565172656E-3</v>
      </c>
      <c r="AB69" s="58">
        <f t="shared" si="28"/>
        <v>1.2013687023149635E-3</v>
      </c>
      <c r="AC69" s="58">
        <f t="shared" si="16"/>
        <v>1.385234332487606E-3</v>
      </c>
      <c r="AD69" s="58">
        <f t="shared" si="16"/>
        <v>1.2006473478353152E-3</v>
      </c>
      <c r="AE69" s="58">
        <f t="shared" ref="AE69:AE98" si="33">((AE68-AD68+((1-AE68)*AC68))/(1-AD68))</f>
        <v>5.2536905352173757E-3</v>
      </c>
    </row>
    <row r="70" spans="1:31">
      <c r="A70" s="58">
        <v>72</v>
      </c>
      <c r="B70" s="58">
        <f>'ACM Rates'!N83</f>
        <v>1.9770334225111985E-2</v>
      </c>
      <c r="C70" s="58">
        <f>'MI Epi'!BV92</f>
        <v>1.6529042247285538E-4</v>
      </c>
      <c r="D70" s="58">
        <f>'Stroke Epi'!BK100</f>
        <v>1.5869287532848896E-3</v>
      </c>
      <c r="E70" s="58"/>
      <c r="F70" s="58">
        <f>'Bowel Cancer Epi'!BH117</f>
        <v>1.2013687023149635E-3</v>
      </c>
      <c r="G70" s="58">
        <f t="shared" si="19"/>
        <v>2.2723922103184694E-2</v>
      </c>
      <c r="H70" s="58">
        <f t="shared" si="20"/>
        <v>1.9576182752456317E-2</v>
      </c>
      <c r="I70" s="58">
        <f t="shared" si="29"/>
        <v>8136.8957546820184</v>
      </c>
      <c r="J70" s="58">
        <f t="shared" si="30"/>
        <v>159.28935833134116</v>
      </c>
      <c r="K70" s="58">
        <f t="shared" si="21"/>
        <v>8057.2510755163476</v>
      </c>
      <c r="L70" s="58">
        <f t="shared" si="22"/>
        <v>111073.48648143413</v>
      </c>
      <c r="M70" s="58">
        <f t="shared" si="23"/>
        <v>13.65059720932541</v>
      </c>
      <c r="N70" s="58"/>
      <c r="O70" s="58">
        <f>'MI Epi'!BI92</f>
        <v>4.5454866180035221E-3</v>
      </c>
      <c r="P70" s="58">
        <f t="shared" si="24"/>
        <v>1.6529042247285538E-4</v>
      </c>
      <c r="Q70" s="58">
        <f t="shared" si="25"/>
        <v>4.5351715286581218E-3</v>
      </c>
      <c r="R70" s="58">
        <f t="shared" si="25"/>
        <v>1.6527676276356651E-4</v>
      </c>
      <c r="S70" s="58">
        <f t="shared" si="31"/>
        <v>5.7457220448314708E-2</v>
      </c>
      <c r="U70" s="58">
        <f>'Stroke Epi'!AX100</f>
        <v>5.7129435118256017E-3</v>
      </c>
      <c r="V70" s="58">
        <f t="shared" si="26"/>
        <v>1.5869287532848896E-3</v>
      </c>
      <c r="W70" s="58">
        <f t="shared" si="27"/>
        <v>5.6966556819525449E-3</v>
      </c>
      <c r="X70" s="58">
        <f t="shared" si="27"/>
        <v>1.5856702476585438E-3</v>
      </c>
      <c r="Y70" s="58">
        <f t="shared" si="32"/>
        <v>3.8057313965339935E-2</v>
      </c>
      <c r="Z70" s="58"/>
      <c r="AA70" s="58">
        <f>'Bowel Cancer Epi'!AU117</f>
        <v>1.3861946565172656E-3</v>
      </c>
      <c r="AB70" s="58">
        <f t="shared" si="28"/>
        <v>1.2013687023149635E-3</v>
      </c>
      <c r="AC70" s="58">
        <f t="shared" si="16"/>
        <v>1.385234332487606E-3</v>
      </c>
      <c r="AD70" s="58">
        <f t="shared" si="16"/>
        <v>1.2006473478353152E-3</v>
      </c>
      <c r="AE70" s="58">
        <f t="shared" si="33"/>
        <v>5.4375284815181314E-3</v>
      </c>
    </row>
    <row r="71" spans="1:31">
      <c r="A71" s="58">
        <v>73</v>
      </c>
      <c r="B71" s="58">
        <f>'ACM Rates'!N84</f>
        <v>1.9770334225111985E-2</v>
      </c>
      <c r="C71" s="58">
        <f>'MI Epi'!BV93</f>
        <v>1.6529042247285538E-4</v>
      </c>
      <c r="D71" s="58">
        <f>'Stroke Epi'!BK101</f>
        <v>1.5869287532848896E-3</v>
      </c>
      <c r="E71" s="58"/>
      <c r="F71" s="58">
        <f>'Bowel Cancer Epi'!BH118</f>
        <v>1.2013687023149635E-3</v>
      </c>
      <c r="G71" s="58">
        <f t="shared" si="19"/>
        <v>2.2723922103184694E-2</v>
      </c>
      <c r="H71" s="58">
        <f t="shared" si="20"/>
        <v>1.9576182752456317E-2</v>
      </c>
      <c r="I71" s="58">
        <f t="shared" si="29"/>
        <v>7977.6063963506776</v>
      </c>
      <c r="J71" s="58">
        <f t="shared" si="30"/>
        <v>156.17108074212533</v>
      </c>
      <c r="K71" s="58">
        <f t="shared" si="21"/>
        <v>7899.5208559796156</v>
      </c>
      <c r="L71" s="58">
        <f t="shared" si="22"/>
        <v>103173.96562545453</v>
      </c>
      <c r="M71" s="58">
        <f t="shared" si="23"/>
        <v>12.932947616048219</v>
      </c>
      <c r="N71" s="58"/>
      <c r="O71" s="58">
        <f>'MI Epi'!BI93</f>
        <v>4.5454866180035221E-3</v>
      </c>
      <c r="P71" s="58">
        <f t="shared" si="24"/>
        <v>1.6529042247285538E-4</v>
      </c>
      <c r="Q71" s="58">
        <f t="shared" si="25"/>
        <v>4.5351715286581218E-3</v>
      </c>
      <c r="R71" s="58">
        <f t="shared" si="25"/>
        <v>1.6527676276356651E-4</v>
      </c>
      <c r="S71" s="58">
        <f t="shared" si="31"/>
        <v>6.1576714063878331E-2</v>
      </c>
      <c r="U71" s="58">
        <f>'Stroke Epi'!AX101</f>
        <v>5.7129435118256017E-3</v>
      </c>
      <c r="V71" s="58">
        <f t="shared" si="26"/>
        <v>1.5869287532848896E-3</v>
      </c>
      <c r="W71" s="58">
        <f t="shared" si="27"/>
        <v>5.6966556819525449E-3</v>
      </c>
      <c r="X71" s="58">
        <f t="shared" si="27"/>
        <v>1.5856702476585438E-3</v>
      </c>
      <c r="Y71" s="58">
        <f t="shared" si="32"/>
        <v>4.201812687944851E-2</v>
      </c>
      <c r="Z71" s="58"/>
      <c r="AA71" s="58">
        <f>'Bowel Cancer Epi'!AU118</f>
        <v>1.3861946565172656E-3</v>
      </c>
      <c r="AB71" s="58">
        <f t="shared" si="28"/>
        <v>1.2013687023149635E-3</v>
      </c>
      <c r="AC71" s="58">
        <f t="shared" si="16"/>
        <v>1.385234332487606E-3</v>
      </c>
      <c r="AD71" s="58">
        <f t="shared" si="16"/>
        <v>1.2006473478353152E-3</v>
      </c>
      <c r="AE71" s="58">
        <f t="shared" si="33"/>
        <v>5.6213324529348612E-3</v>
      </c>
    </row>
    <row r="72" spans="1:31">
      <c r="A72" s="58">
        <v>74</v>
      </c>
      <c r="B72" s="58">
        <f>'ACM Rates'!N85</f>
        <v>1.9770334225111985E-2</v>
      </c>
      <c r="C72" s="58">
        <f>'MI Epi'!BV94</f>
        <v>1.6529042247285538E-4</v>
      </c>
      <c r="D72" s="58">
        <f>'Stroke Epi'!BK102</f>
        <v>1.5869287532848896E-3</v>
      </c>
      <c r="E72" s="58"/>
      <c r="F72" s="58">
        <f>'Bowel Cancer Epi'!BH119</f>
        <v>1.2013687023149635E-3</v>
      </c>
      <c r="G72" s="58">
        <f t="shared" si="19"/>
        <v>2.2723922103184694E-2</v>
      </c>
      <c r="H72" s="58">
        <f t="shared" si="20"/>
        <v>1.9576182752456317E-2</v>
      </c>
      <c r="I72" s="58">
        <f t="shared" si="29"/>
        <v>7821.4353156085526</v>
      </c>
      <c r="J72" s="58">
        <f t="shared" si="30"/>
        <v>153.11384712486887</v>
      </c>
      <c r="K72" s="58">
        <f t="shared" si="21"/>
        <v>7744.8783920461183</v>
      </c>
      <c r="L72" s="58">
        <f t="shared" si="22"/>
        <v>95429.087233408398</v>
      </c>
      <c r="M72" s="58">
        <f t="shared" si="23"/>
        <v>12.20096866913531</v>
      </c>
      <c r="N72" s="58"/>
      <c r="O72" s="58">
        <f>'MI Epi'!BI94</f>
        <v>4.5454866180035221E-3</v>
      </c>
      <c r="P72" s="58">
        <f t="shared" si="24"/>
        <v>1.6529042247285538E-4</v>
      </c>
      <c r="Q72" s="58">
        <f t="shared" si="25"/>
        <v>4.5351715286581218E-3</v>
      </c>
      <c r="R72" s="58">
        <f t="shared" si="25"/>
        <v>1.6527676276356651E-4</v>
      </c>
      <c r="S72" s="58">
        <f t="shared" si="31"/>
        <v>6.5678202950089776E-2</v>
      </c>
      <c r="U72" s="58">
        <f>'Stroke Epi'!AX102</f>
        <v>5.7129435118256017E-3</v>
      </c>
      <c r="V72" s="58">
        <f t="shared" si="26"/>
        <v>1.5869287532848896E-3</v>
      </c>
      <c r="W72" s="58">
        <f t="shared" si="27"/>
        <v>5.6966556819525449E-3</v>
      </c>
      <c r="X72" s="58">
        <f t="shared" si="27"/>
        <v>1.5856702476585438E-3</v>
      </c>
      <c r="Y72" s="58">
        <f t="shared" si="32"/>
        <v>4.5962631089131838E-2</v>
      </c>
      <c r="Z72" s="58"/>
      <c r="AA72" s="58">
        <f>'Bowel Cancer Epi'!AU119</f>
        <v>1.3861946565172656E-3</v>
      </c>
      <c r="AB72" s="58">
        <f t="shared" si="28"/>
        <v>1.2013687023149635E-3</v>
      </c>
      <c r="AC72" s="58">
        <f t="shared" si="16"/>
        <v>1.385234332487606E-3</v>
      </c>
      <c r="AD72" s="58">
        <f t="shared" si="16"/>
        <v>1.2006473478353152E-3</v>
      </c>
      <c r="AE72" s="58">
        <f t="shared" si="33"/>
        <v>5.8051024557464245E-3</v>
      </c>
    </row>
    <row r="73" spans="1:31">
      <c r="A73" s="58">
        <v>75</v>
      </c>
      <c r="B73" s="58">
        <f>'ACM Rates'!N86</f>
        <v>3.2842963386206438E-2</v>
      </c>
      <c r="C73" s="58">
        <f>'MI Epi'!BV95</f>
        <v>1.6529042247285538E-4</v>
      </c>
      <c r="D73" s="58">
        <f>'Stroke Epi'!BK103</f>
        <v>3.7292825702194905E-3</v>
      </c>
      <c r="E73" s="58"/>
      <c r="F73" s="58">
        <f>'Bowel Cancer Epi'!BH120</f>
        <v>1.6634335878207187E-3</v>
      </c>
      <c r="G73" s="58">
        <f t="shared" si="19"/>
        <v>3.8400969966719503E-2</v>
      </c>
      <c r="H73" s="58">
        <f t="shared" si="20"/>
        <v>3.2309489501239574E-2</v>
      </c>
      <c r="I73" s="58">
        <f t="shared" si="29"/>
        <v>7668.3214684836839</v>
      </c>
      <c r="J73" s="58">
        <f t="shared" si="30"/>
        <v>247.75955197810362</v>
      </c>
      <c r="K73" s="58">
        <f t="shared" si="21"/>
        <v>7544.4416924946327</v>
      </c>
      <c r="L73" s="58">
        <f t="shared" si="22"/>
        <v>87884.645540913771</v>
      </c>
      <c r="M73" s="58">
        <f t="shared" si="23"/>
        <v>11.460740906874353</v>
      </c>
      <c r="N73" s="58"/>
      <c r="O73" s="58">
        <f>'MI Epi'!BI95</f>
        <v>6.1983908427320758E-3</v>
      </c>
      <c r="P73" s="58">
        <f t="shared" si="24"/>
        <v>1.6529042247285538E-4</v>
      </c>
      <c r="Q73" s="58">
        <f t="shared" si="25"/>
        <v>6.1792204471977641E-3</v>
      </c>
      <c r="R73" s="58">
        <f t="shared" si="25"/>
        <v>1.6527676276356651E-4</v>
      </c>
      <c r="S73" s="58">
        <f t="shared" si="31"/>
        <v>6.9761765798727546E-2</v>
      </c>
      <c r="U73" s="58">
        <f>'Stroke Epi'!AX103</f>
        <v>7.2998722651104915E-3</v>
      </c>
      <c r="V73" s="58">
        <f t="shared" si="26"/>
        <v>3.7292825702194905E-3</v>
      </c>
      <c r="W73" s="58">
        <f t="shared" si="27"/>
        <v>7.2732929121850365E-3</v>
      </c>
      <c r="X73" s="58">
        <f t="shared" si="27"/>
        <v>3.7223374321184721E-3</v>
      </c>
      <c r="Y73" s="58">
        <f t="shared" si="32"/>
        <v>4.9890893745716119E-2</v>
      </c>
      <c r="Z73" s="58"/>
      <c r="AA73" s="58">
        <f>'Bowel Cancer Epi'!AU120</f>
        <v>1.8482595420230208E-3</v>
      </c>
      <c r="AB73" s="58">
        <f t="shared" si="28"/>
        <v>1.6634335878207187E-3</v>
      </c>
      <c r="AC73" s="58">
        <f t="shared" ref="AC73:AD98" si="34">1-EXP(-AA73)</f>
        <v>1.846552562164927E-3</v>
      </c>
      <c r="AD73" s="58">
        <f t="shared" si="34"/>
        <v>1.6620508489745278E-3</v>
      </c>
      <c r="AE73" s="58">
        <f t="shared" si="33"/>
        <v>5.9888384962305209E-3</v>
      </c>
    </row>
    <row r="74" spans="1:31">
      <c r="A74" s="58">
        <v>76</v>
      </c>
      <c r="B74" s="58">
        <f>'ACM Rates'!N87</f>
        <v>3.2842963386206438E-2</v>
      </c>
      <c r="C74" s="58">
        <f>'MI Epi'!BV96</f>
        <v>1.6529042247285538E-4</v>
      </c>
      <c r="D74" s="58">
        <f>'Stroke Epi'!BK104</f>
        <v>3.7292825702194905E-3</v>
      </c>
      <c r="E74" s="58"/>
      <c r="F74" s="58">
        <f>'Bowel Cancer Epi'!BH121</f>
        <v>1.6634335878207187E-3</v>
      </c>
      <c r="G74" s="58">
        <f t="shared" si="19"/>
        <v>3.8400969966719503E-2</v>
      </c>
      <c r="H74" s="58">
        <f t="shared" si="20"/>
        <v>3.2309489501239574E-2</v>
      </c>
      <c r="I74" s="58">
        <f t="shared" si="29"/>
        <v>7420.5619165055805</v>
      </c>
      <c r="J74" s="58">
        <f t="shared" si="30"/>
        <v>239.75456733463525</v>
      </c>
      <c r="K74" s="58">
        <f t="shared" si="21"/>
        <v>7300.6846328382635</v>
      </c>
      <c r="L74" s="58">
        <f t="shared" si="22"/>
        <v>80583.960908075504</v>
      </c>
      <c r="M74" s="58">
        <f t="shared" si="23"/>
        <v>10.859549696476803</v>
      </c>
      <c r="N74" s="58"/>
      <c r="O74" s="58">
        <f>'MI Epi'!BI96</f>
        <v>6.1983908427320758E-3</v>
      </c>
      <c r="P74" s="58">
        <f t="shared" si="24"/>
        <v>1.6529042247285538E-4</v>
      </c>
      <c r="Q74" s="58">
        <f t="shared" si="25"/>
        <v>6.1792204471977641E-3</v>
      </c>
      <c r="R74" s="58">
        <f t="shared" si="25"/>
        <v>1.6527676276356651E-4</v>
      </c>
      <c r="S74" s="58">
        <f t="shared" si="31"/>
        <v>7.5357090929545734E-2</v>
      </c>
      <c r="U74" s="58">
        <f>'Stroke Epi'!AX104</f>
        <v>7.2998722651104915E-3</v>
      </c>
      <c r="V74" s="58">
        <f t="shared" si="26"/>
        <v>3.7292825702194905E-3</v>
      </c>
      <c r="W74" s="58">
        <f t="shared" si="27"/>
        <v>7.2732929121850365E-3</v>
      </c>
      <c r="X74" s="58">
        <f t="shared" si="27"/>
        <v>3.7223374321184721E-3</v>
      </c>
      <c r="Y74" s="58">
        <f t="shared" si="32"/>
        <v>5.3277294208433433E-2</v>
      </c>
      <c r="Z74" s="58"/>
      <c r="AA74" s="58">
        <f>'Bowel Cancer Epi'!AU121</f>
        <v>1.8482595420230208E-3</v>
      </c>
      <c r="AB74" s="58">
        <f t="shared" si="28"/>
        <v>1.6634335878207187E-3</v>
      </c>
      <c r="AC74" s="58">
        <f t="shared" si="34"/>
        <v>1.846552562164927E-3</v>
      </c>
      <c r="AD74" s="58">
        <f t="shared" si="34"/>
        <v>1.6620508489745278E-3</v>
      </c>
      <c r="AE74" s="58">
        <f t="shared" si="33"/>
        <v>6.1725405806637356E-3</v>
      </c>
    </row>
    <row r="75" spans="1:31">
      <c r="A75" s="58">
        <v>77</v>
      </c>
      <c r="B75" s="58">
        <f>'ACM Rates'!N88</f>
        <v>3.2842963386206438E-2</v>
      </c>
      <c r="C75" s="58">
        <f>'MI Epi'!BV97</f>
        <v>1.6529042247285538E-4</v>
      </c>
      <c r="D75" s="58">
        <f>'Stroke Epi'!BK105</f>
        <v>3.7292825702194905E-3</v>
      </c>
      <c r="E75" s="58"/>
      <c r="F75" s="58">
        <f>'Bowel Cancer Epi'!BH122</f>
        <v>1.6634335878207187E-3</v>
      </c>
      <c r="G75" s="58">
        <f t="shared" si="19"/>
        <v>3.8400969966719503E-2</v>
      </c>
      <c r="H75" s="58">
        <f t="shared" si="20"/>
        <v>3.2309489501239574E-2</v>
      </c>
      <c r="I75" s="58">
        <f t="shared" si="29"/>
        <v>7180.8073491709456</v>
      </c>
      <c r="J75" s="58">
        <f t="shared" si="30"/>
        <v>232.00821965846265</v>
      </c>
      <c r="K75" s="58">
        <f t="shared" si="21"/>
        <v>7064.8032393417143</v>
      </c>
      <c r="L75" s="58">
        <f t="shared" si="22"/>
        <v>73519.157668733795</v>
      </c>
      <c r="M75" s="58">
        <f t="shared" si="23"/>
        <v>10.238285765627996</v>
      </c>
      <c r="N75" s="58"/>
      <c r="O75" s="58">
        <f>'MI Epi'!BI97</f>
        <v>6.1983908427320758E-3</v>
      </c>
      <c r="P75" s="58">
        <f t="shared" si="24"/>
        <v>1.6529042247285538E-4</v>
      </c>
      <c r="Q75" s="58">
        <f t="shared" si="25"/>
        <v>6.1792204471977641E-3</v>
      </c>
      <c r="R75" s="58">
        <f t="shared" si="25"/>
        <v>1.6527676276356651E-4</v>
      </c>
      <c r="S75" s="58">
        <f t="shared" si="31"/>
        <v>8.0918760527653594E-2</v>
      </c>
      <c r="U75" s="58">
        <f>'Stroke Epi'!AX105</f>
        <v>7.2998722651104915E-3</v>
      </c>
      <c r="V75" s="58">
        <f t="shared" si="26"/>
        <v>3.7292825702194905E-3</v>
      </c>
      <c r="W75" s="58">
        <f t="shared" si="27"/>
        <v>7.2732929121850365E-3</v>
      </c>
      <c r="X75" s="58">
        <f t="shared" si="27"/>
        <v>3.7223374321184721E-3</v>
      </c>
      <c r="Y75" s="58">
        <f t="shared" si="32"/>
        <v>5.6651624785683481E-2</v>
      </c>
      <c r="Z75" s="58"/>
      <c r="AA75" s="58">
        <f>'Bowel Cancer Epi'!AU122</f>
        <v>1.8482595420230208E-3</v>
      </c>
      <c r="AB75" s="58">
        <f t="shared" si="28"/>
        <v>1.6634335878207187E-3</v>
      </c>
      <c r="AC75" s="58">
        <f t="shared" si="34"/>
        <v>1.846552562164927E-3</v>
      </c>
      <c r="AD75" s="58">
        <f t="shared" si="34"/>
        <v>1.6620508489745278E-3</v>
      </c>
      <c r="AE75" s="58">
        <f t="shared" si="33"/>
        <v>6.3562087153214023E-3</v>
      </c>
    </row>
    <row r="76" spans="1:31">
      <c r="A76" s="58">
        <v>78</v>
      </c>
      <c r="B76" s="58">
        <f>'ACM Rates'!N89</f>
        <v>3.2842963386206438E-2</v>
      </c>
      <c r="C76" s="58">
        <f>'MI Epi'!BV98</f>
        <v>1.6529042247285538E-4</v>
      </c>
      <c r="D76" s="58">
        <f>'Stroke Epi'!BK106</f>
        <v>3.7292825702194905E-3</v>
      </c>
      <c r="E76" s="58"/>
      <c r="F76" s="58">
        <f>'Bowel Cancer Epi'!BH123</f>
        <v>1.6634335878207187E-3</v>
      </c>
      <c r="G76" s="58">
        <f t="shared" si="19"/>
        <v>3.8400969966719503E-2</v>
      </c>
      <c r="H76" s="58">
        <f t="shared" si="20"/>
        <v>3.2309489501239574E-2</v>
      </c>
      <c r="I76" s="58">
        <f t="shared" si="29"/>
        <v>6948.799129512483</v>
      </c>
      <c r="J76" s="58">
        <f t="shared" si="30"/>
        <v>224.51215252120627</v>
      </c>
      <c r="K76" s="58">
        <f t="shared" si="21"/>
        <v>6836.5430532518803</v>
      </c>
      <c r="L76" s="58">
        <f t="shared" si="22"/>
        <v>66682.6146154819</v>
      </c>
      <c r="M76" s="58">
        <f t="shared" si="23"/>
        <v>9.5962789213854069</v>
      </c>
      <c r="N76" s="58"/>
      <c r="O76" s="58">
        <f>'MI Epi'!BI98</f>
        <v>6.1983908427320758E-3</v>
      </c>
      <c r="P76" s="58">
        <f t="shared" si="24"/>
        <v>1.6529042247285538E-4</v>
      </c>
      <c r="Q76" s="58">
        <f t="shared" si="25"/>
        <v>6.1792204471977641E-3</v>
      </c>
      <c r="R76" s="58">
        <f t="shared" si="25"/>
        <v>1.6527676276356651E-4</v>
      </c>
      <c r="S76" s="58">
        <f t="shared" si="31"/>
        <v>8.644697702898746E-2</v>
      </c>
      <c r="U76" s="58">
        <f>'Stroke Epi'!AX106</f>
        <v>7.2998722651104915E-3</v>
      </c>
      <c r="V76" s="58">
        <f t="shared" si="26"/>
        <v>3.7292825702194905E-3</v>
      </c>
      <c r="W76" s="58">
        <f t="shared" si="27"/>
        <v>7.2732929121850365E-3</v>
      </c>
      <c r="X76" s="58">
        <f t="shared" si="27"/>
        <v>3.7223374321184721E-3</v>
      </c>
      <c r="Y76" s="58">
        <f t="shared" si="32"/>
        <v>6.0013928497226275E-2</v>
      </c>
      <c r="Z76" s="58"/>
      <c r="AA76" s="58">
        <f>'Bowel Cancer Epi'!AU123</f>
        <v>1.8482595420230208E-3</v>
      </c>
      <c r="AB76" s="58">
        <f t="shared" si="28"/>
        <v>1.6634335878207187E-3</v>
      </c>
      <c r="AC76" s="58">
        <f t="shared" si="34"/>
        <v>1.846552562164927E-3</v>
      </c>
      <c r="AD76" s="58">
        <f t="shared" si="34"/>
        <v>1.6620508489745278E-3</v>
      </c>
      <c r="AE76" s="58">
        <f t="shared" si="33"/>
        <v>6.5398429064777415E-3</v>
      </c>
    </row>
    <row r="77" spans="1:31">
      <c r="A77" s="58">
        <v>79</v>
      </c>
      <c r="B77" s="58">
        <f>'ACM Rates'!N90</f>
        <v>3.2842963386206438E-2</v>
      </c>
      <c r="C77" s="58">
        <f>'MI Epi'!BV99</f>
        <v>1.6529042247285538E-4</v>
      </c>
      <c r="D77" s="58">
        <f>'Stroke Epi'!BK107</f>
        <v>3.7292825702194905E-3</v>
      </c>
      <c r="E77" s="58"/>
      <c r="F77" s="58">
        <f>'Bowel Cancer Epi'!BH124</f>
        <v>1.6634335878207187E-3</v>
      </c>
      <c r="G77" s="58">
        <f t="shared" si="19"/>
        <v>3.8400969966719503E-2</v>
      </c>
      <c r="H77" s="58">
        <f t="shared" si="20"/>
        <v>3.2309489501239574E-2</v>
      </c>
      <c r="I77" s="58">
        <f t="shared" si="29"/>
        <v>6724.2869769912768</v>
      </c>
      <c r="J77" s="58">
        <f t="shared" si="30"/>
        <v>217.25827948642166</v>
      </c>
      <c r="K77" s="58">
        <f t="shared" si="21"/>
        <v>6615.6578372480653</v>
      </c>
      <c r="L77" s="58">
        <f t="shared" si="22"/>
        <v>60066.956778233849</v>
      </c>
      <c r="M77" s="58">
        <f t="shared" si="23"/>
        <v>8.9328365942392125</v>
      </c>
      <c r="N77" s="58"/>
      <c r="O77" s="58">
        <f>'MI Epi'!BI99</f>
        <v>6.1983908427320758E-3</v>
      </c>
      <c r="P77" s="58">
        <f t="shared" si="24"/>
        <v>1.6529042247285538E-4</v>
      </c>
      <c r="Q77" s="58">
        <f t="shared" si="25"/>
        <v>6.1792204471977641E-3</v>
      </c>
      <c r="R77" s="58">
        <f t="shared" si="25"/>
        <v>1.6527676276356651E-4</v>
      </c>
      <c r="S77" s="58">
        <f t="shared" si="31"/>
        <v>9.194194165184412E-2</v>
      </c>
      <c r="U77" s="58">
        <f>'Stroke Epi'!AX107</f>
        <v>7.2998722651104915E-3</v>
      </c>
      <c r="V77" s="58">
        <f t="shared" si="26"/>
        <v>3.7292825702194905E-3</v>
      </c>
      <c r="W77" s="58">
        <f t="shared" si="27"/>
        <v>7.2732929121850365E-3</v>
      </c>
      <c r="X77" s="58">
        <f t="shared" si="27"/>
        <v>3.7223374321184721E-3</v>
      </c>
      <c r="Y77" s="58">
        <f t="shared" si="32"/>
        <v>6.3364248209489812E-2</v>
      </c>
      <c r="Z77" s="58"/>
      <c r="AA77" s="58">
        <f>'Bowel Cancer Epi'!AU124</f>
        <v>1.8482595420230208E-3</v>
      </c>
      <c r="AB77" s="58">
        <f t="shared" si="28"/>
        <v>1.6634335878207187E-3</v>
      </c>
      <c r="AC77" s="58">
        <f t="shared" si="34"/>
        <v>1.846552562164927E-3</v>
      </c>
      <c r="AD77" s="58">
        <f t="shared" si="34"/>
        <v>1.6620508489745278E-3</v>
      </c>
      <c r="AE77" s="58">
        <f t="shared" si="33"/>
        <v>6.7234431604058127E-3</v>
      </c>
    </row>
    <row r="78" spans="1:31">
      <c r="A78" s="58">
        <v>80</v>
      </c>
      <c r="B78" s="58">
        <f>'ACM Rates'!N91</f>
        <v>5.9068916950130501E-2</v>
      </c>
      <c r="C78" s="58">
        <f>'MI Epi'!BV100</f>
        <v>3.3058084494571075E-4</v>
      </c>
      <c r="D78" s="58">
        <f>'Stroke Epi'!BK108</f>
        <v>7.1411793897820019E-3</v>
      </c>
      <c r="E78" s="58"/>
      <c r="F78" s="58">
        <f>'Bowel Cancer Epi'!BH125</f>
        <v>2.4027374046299271E-3</v>
      </c>
      <c r="G78" s="58">
        <f t="shared" si="19"/>
        <v>6.8943414589488133E-2</v>
      </c>
      <c r="H78" s="58">
        <f t="shared" si="20"/>
        <v>5.7358197079634743E-2</v>
      </c>
      <c r="I78" s="58">
        <f t="shared" si="29"/>
        <v>6507.0286975048548</v>
      </c>
      <c r="J78" s="58">
        <f t="shared" si="30"/>
        <v>373.23143443432241</v>
      </c>
      <c r="K78" s="58">
        <f t="shared" si="21"/>
        <v>6320.4129802876942</v>
      </c>
      <c r="L78" s="58">
        <f t="shared" si="22"/>
        <v>53746.543797946149</v>
      </c>
      <c r="M78" s="58">
        <f t="shared" si="23"/>
        <v>8.2597674447871228</v>
      </c>
      <c r="N78" s="58"/>
      <c r="O78" s="58">
        <f>'MI Epi'!BI100</f>
        <v>8.0992307011699127E-3</v>
      </c>
      <c r="P78" s="58">
        <f t="shared" si="24"/>
        <v>3.3058084494571075E-4</v>
      </c>
      <c r="Q78" s="58">
        <f t="shared" si="25"/>
        <v>8.0665203014569364E-3</v>
      </c>
      <c r="R78" s="58">
        <f t="shared" si="25"/>
        <v>3.3052620911888653E-4</v>
      </c>
      <c r="S78" s="58">
        <f t="shared" si="31"/>
        <v>9.7403854404204807E-2</v>
      </c>
      <c r="U78" s="58">
        <f>'Stroke Epi'!AX108</f>
        <v>9.6009189573735814E-3</v>
      </c>
      <c r="V78" s="58">
        <f t="shared" si="26"/>
        <v>7.1411793897820019E-3</v>
      </c>
      <c r="W78" s="58">
        <f t="shared" si="27"/>
        <v>9.5549772799589094E-3</v>
      </c>
      <c r="X78" s="58">
        <f t="shared" si="27"/>
        <v>7.1157417558295188E-3</v>
      </c>
      <c r="Y78" s="58">
        <f t="shared" si="32"/>
        <v>6.6702626636116605E-2</v>
      </c>
      <c r="Z78" s="58"/>
      <c r="AA78" s="58">
        <f>'Bowel Cancer Epi'!AU125</f>
        <v>2.5875633588322289E-3</v>
      </c>
      <c r="AB78" s="58">
        <f t="shared" si="28"/>
        <v>2.4027374046299271E-3</v>
      </c>
      <c r="AC78" s="58">
        <f t="shared" si="34"/>
        <v>2.5842185023955411E-3</v>
      </c>
      <c r="AD78" s="58">
        <f t="shared" si="34"/>
        <v>2.3998531416168367E-3</v>
      </c>
      <c r="AE78" s="58">
        <f t="shared" si="33"/>
        <v>6.9070094833775164E-3</v>
      </c>
    </row>
    <row r="79" spans="1:31">
      <c r="A79" s="58">
        <v>81</v>
      </c>
      <c r="B79" s="58">
        <f>'ACM Rates'!N92</f>
        <v>5.9068916950130501E-2</v>
      </c>
      <c r="C79" s="58">
        <f>'MI Epi'!BV101</f>
        <v>3.3058084494571075E-4</v>
      </c>
      <c r="D79" s="58">
        <f>'Stroke Epi'!BK109</f>
        <v>7.1411793897820019E-3</v>
      </c>
      <c r="E79" s="58"/>
      <c r="F79" s="58">
        <f>'Bowel Cancer Epi'!BH126</f>
        <v>2.4027374046299271E-3</v>
      </c>
      <c r="G79" s="58">
        <f t="shared" si="19"/>
        <v>6.8943414589488133E-2</v>
      </c>
      <c r="H79" s="58">
        <f t="shared" si="20"/>
        <v>5.7358197079634743E-2</v>
      </c>
      <c r="I79" s="58">
        <f t="shared" si="29"/>
        <v>6133.7972630705326</v>
      </c>
      <c r="J79" s="58">
        <f t="shared" si="30"/>
        <v>351.82355226172382</v>
      </c>
      <c r="K79" s="58">
        <f t="shared" si="21"/>
        <v>5957.885486939671</v>
      </c>
      <c r="L79" s="58">
        <f t="shared" si="22"/>
        <v>47788.658311006475</v>
      </c>
      <c r="M79" s="58">
        <f t="shared" si="23"/>
        <v>7.7910397526056858</v>
      </c>
      <c r="N79" s="58"/>
      <c r="O79" s="58">
        <f>'MI Epi'!BI101</f>
        <v>8.0992307011699127E-3</v>
      </c>
      <c r="P79" s="58">
        <f t="shared" si="24"/>
        <v>3.3058084494571075E-4</v>
      </c>
      <c r="Q79" s="58">
        <f t="shared" si="25"/>
        <v>8.0665203014569364E-3</v>
      </c>
      <c r="R79" s="58">
        <f t="shared" si="25"/>
        <v>3.3052620911888653E-4</v>
      </c>
      <c r="S79" s="58">
        <f t="shared" si="31"/>
        <v>0.10438864150950439</v>
      </c>
      <c r="U79" s="58">
        <f>'Stroke Epi'!AX109</f>
        <v>9.6009189573735814E-3</v>
      </c>
      <c r="V79" s="58">
        <f t="shared" si="26"/>
        <v>7.1411793897820019E-3</v>
      </c>
      <c r="W79" s="58">
        <f t="shared" si="27"/>
        <v>9.5549772799589094E-3</v>
      </c>
      <c r="X79" s="58">
        <f t="shared" si="27"/>
        <v>7.1157417558295188E-3</v>
      </c>
      <c r="Y79" s="58">
        <f t="shared" si="32"/>
        <v>6.8995474053913E-2</v>
      </c>
      <c r="Z79" s="58"/>
      <c r="AA79" s="58">
        <f>'Bowel Cancer Epi'!AU126</f>
        <v>2.5875633588322289E-3</v>
      </c>
      <c r="AB79" s="58">
        <f t="shared" si="28"/>
        <v>2.4027374046299271E-3</v>
      </c>
      <c r="AC79" s="58">
        <f t="shared" si="34"/>
        <v>2.5842185023955411E-3</v>
      </c>
      <c r="AD79" s="58">
        <f t="shared" si="34"/>
        <v>2.3998531416168367E-3</v>
      </c>
      <c r="AE79" s="58">
        <f t="shared" si="33"/>
        <v>7.0905418816635309E-3</v>
      </c>
    </row>
    <row r="80" spans="1:31">
      <c r="A80" s="58">
        <v>82</v>
      </c>
      <c r="B80" s="58">
        <f>'ACM Rates'!N93</f>
        <v>5.9068916950130501E-2</v>
      </c>
      <c r="C80" s="58">
        <f>'MI Epi'!BV102</f>
        <v>3.3058084494571075E-4</v>
      </c>
      <c r="D80" s="58">
        <f>'Stroke Epi'!BK110</f>
        <v>7.1411793897820019E-3</v>
      </c>
      <c r="E80" s="58"/>
      <c r="F80" s="58">
        <f>'Bowel Cancer Epi'!BH127</f>
        <v>2.4027374046299271E-3</v>
      </c>
      <c r="G80" s="58">
        <f t="shared" si="19"/>
        <v>6.8943414589488133E-2</v>
      </c>
      <c r="H80" s="58">
        <f t="shared" si="20"/>
        <v>5.7358197079634743E-2</v>
      </c>
      <c r="I80" s="58">
        <f t="shared" si="29"/>
        <v>5781.9737108088084</v>
      </c>
      <c r="J80" s="58">
        <f t="shared" si="30"/>
        <v>331.64358761383863</v>
      </c>
      <c r="K80" s="58">
        <f t="shared" si="21"/>
        <v>5616.1519170018892</v>
      </c>
      <c r="L80" s="58">
        <f t="shared" si="22"/>
        <v>42172.50639400458</v>
      </c>
      <c r="M80" s="58">
        <f t="shared" si="23"/>
        <v>7.2937907543867579</v>
      </c>
      <c r="N80" s="58"/>
      <c r="O80" s="58">
        <f>'MI Epi'!BI102</f>
        <v>8.0992307011699127E-3</v>
      </c>
      <c r="P80" s="58">
        <f t="shared" si="24"/>
        <v>3.3058084494571075E-4</v>
      </c>
      <c r="Q80" s="58">
        <f t="shared" si="25"/>
        <v>8.0665203014569364E-3</v>
      </c>
      <c r="R80" s="58">
        <f t="shared" si="25"/>
        <v>3.3052620911888653E-4</v>
      </c>
      <c r="S80" s="58">
        <f t="shared" si="31"/>
        <v>0.11131937647737306</v>
      </c>
      <c r="U80" s="58">
        <f>'Stroke Epi'!AX110</f>
        <v>9.6009189573735814E-3</v>
      </c>
      <c r="V80" s="58">
        <f t="shared" si="26"/>
        <v>7.1411793897820019E-3</v>
      </c>
      <c r="W80" s="58">
        <f t="shared" si="27"/>
        <v>9.5549772799589094E-3</v>
      </c>
      <c r="X80" s="58">
        <f t="shared" si="27"/>
        <v>7.1157417558295188E-3</v>
      </c>
      <c r="Y80" s="58">
        <f t="shared" si="32"/>
        <v>7.128268859473863E-2</v>
      </c>
      <c r="Z80" s="58"/>
      <c r="AA80" s="58">
        <f>'Bowel Cancer Epi'!AU127</f>
        <v>2.5875633588322289E-3</v>
      </c>
      <c r="AB80" s="58">
        <f t="shared" si="28"/>
        <v>2.4027374046299271E-3</v>
      </c>
      <c r="AC80" s="58">
        <f t="shared" si="34"/>
        <v>2.5842185023955411E-3</v>
      </c>
      <c r="AD80" s="58">
        <f t="shared" si="34"/>
        <v>2.3998531416168367E-3</v>
      </c>
      <c r="AE80" s="58">
        <f t="shared" si="33"/>
        <v>7.2740403615335035E-3</v>
      </c>
    </row>
    <row r="81" spans="1:31">
      <c r="A81" s="58">
        <v>83</v>
      </c>
      <c r="B81" s="58">
        <f>'ACM Rates'!N94</f>
        <v>5.9068916950130501E-2</v>
      </c>
      <c r="C81" s="58">
        <f>'MI Epi'!BV103</f>
        <v>3.3058084494571075E-4</v>
      </c>
      <c r="D81" s="58">
        <f>'Stroke Epi'!BK111</f>
        <v>7.1411793897820019E-3</v>
      </c>
      <c r="E81" s="58"/>
      <c r="F81" s="58">
        <f>'Bowel Cancer Epi'!BH128</f>
        <v>2.4027374046299271E-3</v>
      </c>
      <c r="G81" s="58">
        <f t="shared" si="19"/>
        <v>6.8943414589488133E-2</v>
      </c>
      <c r="H81" s="58">
        <f t="shared" si="20"/>
        <v>5.7358197079634743E-2</v>
      </c>
      <c r="I81" s="58">
        <f t="shared" si="29"/>
        <v>5450.3301231949699</v>
      </c>
      <c r="J81" s="58">
        <f t="shared" si="30"/>
        <v>312.62110935528699</v>
      </c>
      <c r="K81" s="58">
        <f t="shared" si="21"/>
        <v>5294.0195685173267</v>
      </c>
      <c r="L81" s="58">
        <f t="shared" si="22"/>
        <v>36878.486825487256</v>
      </c>
      <c r="M81" s="58">
        <f t="shared" si="23"/>
        <v>6.7662849757565109</v>
      </c>
      <c r="N81" s="58"/>
      <c r="O81" s="58">
        <f>'MI Epi'!BI103</f>
        <v>8.0992307011699127E-3</v>
      </c>
      <c r="P81" s="58">
        <f t="shared" si="24"/>
        <v>3.3058084494571075E-4</v>
      </c>
      <c r="Q81" s="58">
        <f t="shared" si="25"/>
        <v>8.0665203014569364E-3</v>
      </c>
      <c r="R81" s="58">
        <f t="shared" si="25"/>
        <v>3.3052620911888653E-4</v>
      </c>
      <c r="S81" s="58">
        <f t="shared" si="31"/>
        <v>0.11819647759308088</v>
      </c>
      <c r="U81" s="58">
        <f>'Stroke Epi'!AX111</f>
        <v>9.6009189573735814E-3</v>
      </c>
      <c r="V81" s="58">
        <f t="shared" si="26"/>
        <v>7.1411793897820019E-3</v>
      </c>
      <c r="W81" s="58">
        <f t="shared" si="27"/>
        <v>9.5549772799589094E-3</v>
      </c>
      <c r="X81" s="58">
        <f t="shared" si="27"/>
        <v>7.1157417558295188E-3</v>
      </c>
      <c r="Y81" s="58">
        <f t="shared" si="32"/>
        <v>7.3564284096977475E-2</v>
      </c>
      <c r="Z81" s="58"/>
      <c r="AA81" s="58">
        <f>'Bowel Cancer Epi'!AU128</f>
        <v>2.5875633588322289E-3</v>
      </c>
      <c r="AB81" s="58">
        <f t="shared" si="28"/>
        <v>2.4027374046299271E-3</v>
      </c>
      <c r="AC81" s="58">
        <f t="shared" si="34"/>
        <v>2.5842185023955411E-3</v>
      </c>
      <c r="AD81" s="58">
        <f t="shared" si="34"/>
        <v>2.3998531416168367E-3</v>
      </c>
      <c r="AE81" s="58">
        <f t="shared" si="33"/>
        <v>7.4575049292558582E-3</v>
      </c>
    </row>
    <row r="82" spans="1:31">
      <c r="A82" s="58">
        <v>84</v>
      </c>
      <c r="B82" s="58">
        <f>'ACM Rates'!N95</f>
        <v>5.9068916950130501E-2</v>
      </c>
      <c r="C82" s="58">
        <f>'MI Epi'!BV104</f>
        <v>3.3058084494571075E-4</v>
      </c>
      <c r="D82" s="58">
        <f>'Stroke Epi'!BK112</f>
        <v>7.1411793897820019E-3</v>
      </c>
      <c r="E82" s="58"/>
      <c r="F82" s="58">
        <f>'Bowel Cancer Epi'!BH129</f>
        <v>2.4027374046299271E-3</v>
      </c>
      <c r="G82" s="58">
        <f t="shared" si="19"/>
        <v>6.8943414589488133E-2</v>
      </c>
      <c r="H82" s="58">
        <f t="shared" si="20"/>
        <v>5.7358197079634743E-2</v>
      </c>
      <c r="I82" s="58">
        <f t="shared" si="29"/>
        <v>5137.7090138396834</v>
      </c>
      <c r="J82" s="58">
        <f t="shared" si="30"/>
        <v>294.68972615363242</v>
      </c>
      <c r="K82" s="58">
        <f t="shared" si="21"/>
        <v>4990.3641507628672</v>
      </c>
      <c r="L82" s="58">
        <f t="shared" si="22"/>
        <v>31888.122674724382</v>
      </c>
      <c r="M82" s="58">
        <f t="shared" si="23"/>
        <v>6.2066813415913353</v>
      </c>
      <c r="N82" s="58"/>
      <c r="O82" s="58">
        <f>'MI Epi'!BI104</f>
        <v>8.0992307011699127E-3</v>
      </c>
      <c r="P82" s="58">
        <f t="shared" si="24"/>
        <v>3.3058084494571075E-4</v>
      </c>
      <c r="Q82" s="58">
        <f t="shared" si="25"/>
        <v>8.0665203014569364E-3</v>
      </c>
      <c r="R82" s="58">
        <f t="shared" si="25"/>
        <v>3.3052620911888653E-4</v>
      </c>
      <c r="S82" s="58">
        <f t="shared" si="31"/>
        <v>0.12502035990497573</v>
      </c>
      <c r="U82" s="58">
        <f>'Stroke Epi'!AX112</f>
        <v>9.6009189573735814E-3</v>
      </c>
      <c r="V82" s="58">
        <f t="shared" si="26"/>
        <v>7.1411793897820019E-3</v>
      </c>
      <c r="W82" s="58">
        <f t="shared" si="27"/>
        <v>9.5549772799589094E-3</v>
      </c>
      <c r="X82" s="58">
        <f t="shared" si="27"/>
        <v>7.1157417558295188E-3</v>
      </c>
      <c r="Y82" s="58">
        <f t="shared" si="32"/>
        <v>7.5840274365016516E-2</v>
      </c>
      <c r="Z82" s="58"/>
      <c r="AA82" s="58">
        <f>'Bowel Cancer Epi'!AU129</f>
        <v>2.5875633588322289E-3</v>
      </c>
      <c r="AB82" s="58">
        <f t="shared" si="28"/>
        <v>2.4027374046299271E-3</v>
      </c>
      <c r="AC82" s="58">
        <f t="shared" si="34"/>
        <v>2.5842185023955411E-3</v>
      </c>
      <c r="AD82" s="58">
        <f t="shared" si="34"/>
        <v>2.3998531416168367E-3</v>
      </c>
      <c r="AE82" s="58">
        <f t="shared" si="33"/>
        <v>7.6409355910978614E-3</v>
      </c>
    </row>
    <row r="83" spans="1:31">
      <c r="A83" s="58">
        <v>85</v>
      </c>
      <c r="B83" s="58">
        <f>'ACM Rates'!N96</f>
        <v>0.10441964280528535</v>
      </c>
      <c r="C83" s="58">
        <f>'MI Epi'!BV105</f>
        <v>4.9587126741856607E-4</v>
      </c>
      <c r="D83" s="58">
        <f>'Stroke Epi'!BK113</f>
        <v>8.1726830794171812E-3</v>
      </c>
      <c r="E83" s="58"/>
      <c r="F83" s="58">
        <f>'Bowel Cancer Epi'!BH130</f>
        <v>3.2344541985402865E-3</v>
      </c>
      <c r="G83" s="58">
        <f t="shared" si="19"/>
        <v>0.11632265135066137</v>
      </c>
      <c r="H83" s="58">
        <f t="shared" si="20"/>
        <v>9.9152815948972628E-2</v>
      </c>
      <c r="I83" s="58">
        <f t="shared" si="29"/>
        <v>4843.019287686051</v>
      </c>
      <c r="J83" s="58">
        <f t="shared" si="30"/>
        <v>480.19900006925951</v>
      </c>
      <c r="K83" s="58">
        <f t="shared" si="21"/>
        <v>4602.9197876514208</v>
      </c>
      <c r="L83" s="58">
        <f t="shared" si="22"/>
        <v>27285.202887072963</v>
      </c>
      <c r="M83" s="58">
        <f t="shared" si="23"/>
        <v>5.6339240598212807</v>
      </c>
      <c r="N83" s="58"/>
      <c r="O83" s="58">
        <f>'MI Epi'!BI105</f>
        <v>9.7521349258984664E-3</v>
      </c>
      <c r="P83" s="58">
        <f t="shared" si="24"/>
        <v>4.9587126741856607E-4</v>
      </c>
      <c r="Q83" s="58">
        <f t="shared" si="25"/>
        <v>9.7047370600197302E-3</v>
      </c>
      <c r="R83" s="58">
        <f t="shared" si="25"/>
        <v>4.9574834358057096E-4</v>
      </c>
      <c r="S83" s="58">
        <f t="shared" si="31"/>
        <v>0.13179143524953221</v>
      </c>
      <c r="U83" s="58">
        <f>'Stroke Epi'!AX113</f>
        <v>1.2298697837957893E-2</v>
      </c>
      <c r="V83" s="58">
        <f t="shared" si="26"/>
        <v>8.1726830794171812E-3</v>
      </c>
      <c r="W83" s="58">
        <f t="shared" si="27"/>
        <v>1.2223377948761049E-2</v>
      </c>
      <c r="X83" s="58">
        <f t="shared" si="27"/>
        <v>8.1393774988038903E-3</v>
      </c>
      <c r="Y83" s="58">
        <f t="shared" si="32"/>
        <v>7.8110673169329278E-2</v>
      </c>
      <c r="Z83" s="58"/>
      <c r="AA83" s="58">
        <f>'Bowel Cancer Epi'!AU130</f>
        <v>3.5116931298437397E-3</v>
      </c>
      <c r="AB83" s="58">
        <f t="shared" si="28"/>
        <v>3.2344541985402865E-3</v>
      </c>
      <c r="AC83" s="58">
        <f t="shared" si="34"/>
        <v>3.5055343468858302E-3</v>
      </c>
      <c r="AD83" s="58">
        <f t="shared" si="34"/>
        <v>3.2292289866466817E-3</v>
      </c>
      <c r="AE83" s="58">
        <f t="shared" si="33"/>
        <v>7.8243323533256203E-3</v>
      </c>
    </row>
    <row r="84" spans="1:31">
      <c r="A84" s="58">
        <v>86</v>
      </c>
      <c r="B84" s="58">
        <f>'ACM Rates'!N97</f>
        <v>0.10441964280528535</v>
      </c>
      <c r="C84" s="58">
        <f>'MI Epi'!BV106</f>
        <v>4.9587126741856607E-4</v>
      </c>
      <c r="D84" s="58">
        <f>'Stroke Epi'!BK114</f>
        <v>8.1726830794171812E-3</v>
      </c>
      <c r="E84" s="58"/>
      <c r="F84" s="58">
        <f>'Bowel Cancer Epi'!BH131</f>
        <v>3.2344541985402865E-3</v>
      </c>
      <c r="G84" s="58">
        <f t="shared" si="19"/>
        <v>0.11632265135066137</v>
      </c>
      <c r="H84" s="58">
        <f t="shared" si="20"/>
        <v>9.9152815948972628E-2</v>
      </c>
      <c r="I84" s="58">
        <f t="shared" si="29"/>
        <v>4362.8202876167916</v>
      </c>
      <c r="J84" s="58">
        <f t="shared" si="30"/>
        <v>432.58591699651157</v>
      </c>
      <c r="K84" s="58">
        <f t="shared" si="21"/>
        <v>4146.5273291185358</v>
      </c>
      <c r="L84" s="58">
        <f t="shared" si="22"/>
        <v>23138.67555795443</v>
      </c>
      <c r="M84" s="58">
        <f t="shared" si="23"/>
        <v>5.3036050152306471</v>
      </c>
      <c r="N84" s="58"/>
      <c r="O84" s="58">
        <f>'MI Epi'!BI106</f>
        <v>9.7521349258984664E-3</v>
      </c>
      <c r="P84" s="58">
        <f t="shared" si="24"/>
        <v>4.9587126741856607E-4</v>
      </c>
      <c r="Q84" s="58">
        <f t="shared" si="25"/>
        <v>9.7047370600197302E-3</v>
      </c>
      <c r="R84" s="58">
        <f t="shared" si="25"/>
        <v>4.9574834358057096E-4</v>
      </c>
      <c r="S84" s="58">
        <f t="shared" si="31"/>
        <v>0.13979072375986393</v>
      </c>
      <c r="U84" s="58">
        <f>'Stroke Epi'!AX114</f>
        <v>1.2298697837957893E-2</v>
      </c>
      <c r="V84" s="58">
        <f t="shared" si="26"/>
        <v>8.1726830794171812E-3</v>
      </c>
      <c r="W84" s="58">
        <f t="shared" si="27"/>
        <v>1.2223377948761049E-2</v>
      </c>
      <c r="X84" s="58">
        <f t="shared" si="27"/>
        <v>8.1393774988038903E-3</v>
      </c>
      <c r="Y84" s="58">
        <f t="shared" si="32"/>
        <v>8.1906565797965833E-2</v>
      </c>
      <c r="Z84" s="58"/>
      <c r="AA84" s="58">
        <f>'Bowel Cancer Epi'!AU131</f>
        <v>3.5116931298437397E-3</v>
      </c>
      <c r="AB84" s="58">
        <f t="shared" si="28"/>
        <v>3.2344541985402865E-3</v>
      </c>
      <c r="AC84" s="58">
        <f t="shared" si="34"/>
        <v>3.5055343468858302E-3</v>
      </c>
      <c r="AD84" s="58">
        <f t="shared" si="34"/>
        <v>3.2292289866466817E-3</v>
      </c>
      <c r="AE84" s="58">
        <f t="shared" si="33"/>
        <v>8.0993639485949388E-3</v>
      </c>
    </row>
    <row r="85" spans="1:31">
      <c r="A85" s="58">
        <v>87</v>
      </c>
      <c r="B85" s="58">
        <f>'ACM Rates'!N98</f>
        <v>0.10441964280528535</v>
      </c>
      <c r="C85" s="58">
        <f>'MI Epi'!BV107</f>
        <v>4.9587126741856607E-4</v>
      </c>
      <c r="D85" s="58">
        <f>'Stroke Epi'!BK115</f>
        <v>8.1726830794171812E-3</v>
      </c>
      <c r="E85" s="58"/>
      <c r="F85" s="58">
        <f>'Bowel Cancer Epi'!BH132</f>
        <v>3.2344541985402865E-3</v>
      </c>
      <c r="G85" s="58">
        <f t="shared" si="19"/>
        <v>0.11632265135066137</v>
      </c>
      <c r="H85" s="58">
        <f t="shared" si="20"/>
        <v>9.9152815948972628E-2</v>
      </c>
      <c r="I85" s="58">
        <f t="shared" si="29"/>
        <v>3930.2343706202801</v>
      </c>
      <c r="J85" s="58">
        <f t="shared" si="30"/>
        <v>389.69380518643891</v>
      </c>
      <c r="K85" s="58">
        <f t="shared" si="21"/>
        <v>3735.3874680270605</v>
      </c>
      <c r="L85" s="58">
        <f t="shared" si="22"/>
        <v>19403.288089927373</v>
      </c>
      <c r="M85" s="58">
        <f t="shared" si="23"/>
        <v>4.9369290124204719</v>
      </c>
      <c r="N85" s="58"/>
      <c r="O85" s="58">
        <f>'MI Epi'!BI107</f>
        <v>9.7521349258984664E-3</v>
      </c>
      <c r="P85" s="58">
        <f t="shared" si="24"/>
        <v>4.9587126741856607E-4</v>
      </c>
      <c r="Q85" s="58">
        <f t="shared" si="25"/>
        <v>9.7047370600197302E-3</v>
      </c>
      <c r="R85" s="58">
        <f t="shared" si="25"/>
        <v>4.9574834358057096E-4</v>
      </c>
      <c r="S85" s="58">
        <f t="shared" si="31"/>
        <v>0.14771631037497199</v>
      </c>
      <c r="U85" s="58">
        <f>'Stroke Epi'!AX115</f>
        <v>1.2298697837957893E-2</v>
      </c>
      <c r="V85" s="58">
        <f t="shared" si="26"/>
        <v>8.1726830794171812E-3</v>
      </c>
      <c r="W85" s="58">
        <f t="shared" si="27"/>
        <v>1.2223377948761049E-2</v>
      </c>
      <c r="X85" s="58">
        <f t="shared" si="27"/>
        <v>8.1393774988038903E-3</v>
      </c>
      <c r="Y85" s="58">
        <f t="shared" si="32"/>
        <v>8.5686828783836405E-2</v>
      </c>
      <c r="Z85" s="58"/>
      <c r="AA85" s="58">
        <f>'Bowel Cancer Epi'!AU132</f>
        <v>3.5116931298437397E-3</v>
      </c>
      <c r="AB85" s="58">
        <f t="shared" si="28"/>
        <v>3.2344541985402865E-3</v>
      </c>
      <c r="AC85" s="58">
        <f t="shared" si="34"/>
        <v>3.5055343468858302E-3</v>
      </c>
      <c r="AD85" s="58">
        <f t="shared" si="34"/>
        <v>3.2292289866466817E-3</v>
      </c>
      <c r="AE85" s="58">
        <f t="shared" si="33"/>
        <v>8.3743193049673949E-3</v>
      </c>
    </row>
    <row r="86" spans="1:31">
      <c r="A86" s="58">
        <v>88</v>
      </c>
      <c r="B86" s="58">
        <f>'ACM Rates'!N99</f>
        <v>0.10441964280528535</v>
      </c>
      <c r="C86" s="58">
        <f>'MI Epi'!BV108</f>
        <v>4.9587126741856607E-4</v>
      </c>
      <c r="D86" s="58">
        <f>'Stroke Epi'!BK116</f>
        <v>8.1726830794171812E-3</v>
      </c>
      <c r="E86" s="58"/>
      <c r="F86" s="58">
        <f>'Bowel Cancer Epi'!BH133</f>
        <v>3.2344541985402865E-3</v>
      </c>
      <c r="G86" s="58">
        <f t="shared" si="19"/>
        <v>0.11632265135066137</v>
      </c>
      <c r="H86" s="58">
        <f t="shared" si="20"/>
        <v>9.9152815948972628E-2</v>
      </c>
      <c r="I86" s="58">
        <f t="shared" si="29"/>
        <v>3540.540565433841</v>
      </c>
      <c r="J86" s="58">
        <f t="shared" si="30"/>
        <v>351.05456704433311</v>
      </c>
      <c r="K86" s="58">
        <f t="shared" si="21"/>
        <v>3365.0132819116743</v>
      </c>
      <c r="L86" s="58">
        <f t="shared" si="22"/>
        <v>16038.274808015698</v>
      </c>
      <c r="M86" s="58">
        <f t="shared" si="23"/>
        <v>4.5298943795749009</v>
      </c>
      <c r="N86" s="58"/>
      <c r="O86" s="58">
        <f>'MI Epi'!BI108</f>
        <v>9.7521349258984664E-3</v>
      </c>
      <c r="P86" s="58">
        <f t="shared" si="24"/>
        <v>4.9587126741856607E-4</v>
      </c>
      <c r="Q86" s="58">
        <f t="shared" si="25"/>
        <v>9.7047370600197302E-3</v>
      </c>
      <c r="R86" s="58">
        <f t="shared" si="25"/>
        <v>4.9574834358057096E-4</v>
      </c>
      <c r="S86" s="58">
        <f t="shared" si="31"/>
        <v>0.15556887415141904</v>
      </c>
      <c r="U86" s="58">
        <f>'Stroke Epi'!AX116</f>
        <v>1.2298697837957893E-2</v>
      </c>
      <c r="V86" s="58">
        <f t="shared" si="26"/>
        <v>8.1726830794171812E-3</v>
      </c>
      <c r="W86" s="58">
        <f t="shared" si="27"/>
        <v>1.2223377948761049E-2</v>
      </c>
      <c r="X86" s="58">
        <f t="shared" si="27"/>
        <v>8.1393774988038903E-3</v>
      </c>
      <c r="Y86" s="58">
        <f t="shared" si="32"/>
        <v>8.9451526482221003E-2</v>
      </c>
      <c r="Z86" s="58"/>
      <c r="AA86" s="58">
        <f>'Bowel Cancer Epi'!AU133</f>
        <v>3.5116931298437397E-3</v>
      </c>
      <c r="AB86" s="58">
        <f t="shared" si="28"/>
        <v>3.2344541985402865E-3</v>
      </c>
      <c r="AC86" s="58">
        <f t="shared" si="34"/>
        <v>3.5055343468858302E-3</v>
      </c>
      <c r="AD86" s="58">
        <f t="shared" si="34"/>
        <v>3.2292289866466817E-3</v>
      </c>
      <c r="AE86" s="58">
        <f t="shared" si="33"/>
        <v>8.6491984435764467E-3</v>
      </c>
    </row>
    <row r="87" spans="1:31">
      <c r="A87" s="58">
        <v>89</v>
      </c>
      <c r="B87" s="58">
        <f>'ACM Rates'!N100</f>
        <v>0.10441964280528535</v>
      </c>
      <c r="C87" s="58">
        <f>'MI Epi'!BV109</f>
        <v>4.9587126741856607E-4</v>
      </c>
      <c r="D87" s="58">
        <f>'Stroke Epi'!BK117</f>
        <v>8.1726830794171812E-3</v>
      </c>
      <c r="E87" s="58"/>
      <c r="F87" s="58">
        <f>'Bowel Cancer Epi'!BH134</f>
        <v>3.2344541985402865E-3</v>
      </c>
      <c r="G87" s="58">
        <f t="shared" si="19"/>
        <v>0.11632265135066137</v>
      </c>
      <c r="H87" s="58">
        <f t="shared" si="20"/>
        <v>9.9152815948972628E-2</v>
      </c>
      <c r="I87" s="58">
        <f t="shared" si="29"/>
        <v>3189.485998389508</v>
      </c>
      <c r="J87" s="58">
        <f t="shared" si="30"/>
        <v>316.24651817014012</v>
      </c>
      <c r="K87" s="58">
        <f t="shared" si="21"/>
        <v>3031.362739304438</v>
      </c>
      <c r="L87" s="58">
        <f t="shared" si="22"/>
        <v>13006.912068711261</v>
      </c>
      <c r="M87" s="58">
        <f t="shared" si="23"/>
        <v>4.0780589961137759</v>
      </c>
      <c r="N87" s="58"/>
      <c r="O87" s="58">
        <f>'MI Epi'!BI109</f>
        <v>9.7521349258984664E-3</v>
      </c>
      <c r="P87" s="58">
        <f t="shared" si="24"/>
        <v>4.9587126741856607E-4</v>
      </c>
      <c r="Q87" s="58">
        <f t="shared" si="25"/>
        <v>9.7047370600197302E-3</v>
      </c>
      <c r="R87" s="58">
        <f t="shared" si="25"/>
        <v>4.9574834358057096E-4</v>
      </c>
      <c r="S87" s="58">
        <f t="shared" si="31"/>
        <v>0.16334908788924188</v>
      </c>
      <c r="U87" s="58">
        <f>'Stroke Epi'!AX117</f>
        <v>1.2298697837957893E-2</v>
      </c>
      <c r="V87" s="58">
        <f t="shared" si="26"/>
        <v>8.1726830794171812E-3</v>
      </c>
      <c r="W87" s="58">
        <f t="shared" si="27"/>
        <v>1.2223377948761049E-2</v>
      </c>
      <c r="X87" s="58">
        <f t="shared" si="27"/>
        <v>8.1393774988038903E-3</v>
      </c>
      <c r="Y87" s="58">
        <f t="shared" si="32"/>
        <v>9.3200722983415835E-2</v>
      </c>
      <c r="Z87" s="58"/>
      <c r="AA87" s="58">
        <f>'Bowel Cancer Epi'!AU134</f>
        <v>3.5116931298437397E-3</v>
      </c>
      <c r="AB87" s="58">
        <f t="shared" si="28"/>
        <v>3.2344541985402865E-3</v>
      </c>
      <c r="AC87" s="58">
        <f t="shared" si="34"/>
        <v>3.5055343468858302E-3</v>
      </c>
      <c r="AD87" s="58">
        <f t="shared" si="34"/>
        <v>3.2292289866466817E-3</v>
      </c>
      <c r="AE87" s="58">
        <f t="shared" si="33"/>
        <v>8.9240013855496989E-3</v>
      </c>
    </row>
    <row r="88" spans="1:31">
      <c r="A88" s="58">
        <v>90</v>
      </c>
      <c r="B88" s="58">
        <f>'ACM Rates'!N101</f>
        <v>0.19229676105486473</v>
      </c>
      <c r="C88" s="58">
        <f>'MI Epi'!BV110</f>
        <v>6.611616898914215E-4</v>
      </c>
      <c r="D88" s="58">
        <f>'Stroke Epi'!BK118</f>
        <v>8.3313759547456699E-3</v>
      </c>
      <c r="E88" s="58"/>
      <c r="F88" s="58">
        <f>'Bowel Cancer Epi'!BH135</f>
        <v>3.8813450382483433E-3</v>
      </c>
      <c r="G88" s="58">
        <f t="shared" si="19"/>
        <v>0.20517064373775018</v>
      </c>
      <c r="H88" s="58">
        <f t="shared" si="20"/>
        <v>0.17493801410759191</v>
      </c>
      <c r="I88" s="58">
        <f t="shared" si="29"/>
        <v>2873.239480219368</v>
      </c>
      <c r="J88" s="58">
        <f t="shared" si="30"/>
        <v>502.63880872510583</v>
      </c>
      <c r="K88" s="58">
        <f t="shared" si="21"/>
        <v>2621.9200758568149</v>
      </c>
      <c r="L88" s="58">
        <f t="shared" si="22"/>
        <v>10384.991992854444</v>
      </c>
      <c r="M88" s="58">
        <f t="shared" si="23"/>
        <v>3.6143844132552307</v>
      </c>
      <c r="N88" s="58"/>
      <c r="O88" s="58">
        <f>'MI Epi'!BI110</f>
        <v>9.421554080952757E-3</v>
      </c>
      <c r="P88" s="58">
        <f t="shared" si="24"/>
        <v>6.611616898914215E-4</v>
      </c>
      <c r="Q88" s="58">
        <f t="shared" si="25"/>
        <v>9.3773102977253719E-3</v>
      </c>
      <c r="R88" s="58">
        <f t="shared" si="25"/>
        <v>6.6094317066278663E-4</v>
      </c>
      <c r="S88" s="58">
        <f t="shared" si="31"/>
        <v>0.17105761818959622</v>
      </c>
      <c r="U88" s="58">
        <f>'Stroke Epi'!AX118</f>
        <v>1.4123665904235517E-2</v>
      </c>
      <c r="V88" s="58">
        <f t="shared" si="26"/>
        <v>8.3313759547456699E-3</v>
      </c>
      <c r="W88" s="58">
        <f t="shared" si="27"/>
        <v>1.402439484160356E-2</v>
      </c>
      <c r="X88" s="58">
        <f t="shared" si="27"/>
        <v>8.2967662243487172E-3</v>
      </c>
      <c r="Y88" s="58">
        <f t="shared" si="32"/>
        <v>9.6934482113824397E-2</v>
      </c>
      <c r="Z88" s="58"/>
      <c r="AA88" s="58">
        <f>'Bowel Cancer Epi'!AU135</f>
        <v>4.066170992450646E-3</v>
      </c>
      <c r="AB88" s="58">
        <f t="shared" si="28"/>
        <v>3.8813450382483433E-3</v>
      </c>
      <c r="AC88" s="58">
        <f t="shared" si="34"/>
        <v>4.0579153126398815E-3</v>
      </c>
      <c r="AD88" s="58">
        <f t="shared" si="34"/>
        <v>3.8738223544529937E-3</v>
      </c>
      <c r="AE88" s="58">
        <f t="shared" si="33"/>
        <v>9.1987281520088966E-3</v>
      </c>
    </row>
    <row r="89" spans="1:31">
      <c r="A89" s="58">
        <v>91</v>
      </c>
      <c r="B89" s="58">
        <f>'ACM Rates'!N102</f>
        <v>0.19229676105486473</v>
      </c>
      <c r="C89" s="58">
        <f>'MI Epi'!BV111</f>
        <v>6.611616898914215E-4</v>
      </c>
      <c r="D89" s="58">
        <f>'Stroke Epi'!BK119</f>
        <v>8.3313759547456699E-3</v>
      </c>
      <c r="E89" s="58"/>
      <c r="F89" s="58">
        <f>'Bowel Cancer Epi'!BH136</f>
        <v>3.8813450382483433E-3</v>
      </c>
      <c r="G89" s="58">
        <f t="shared" si="19"/>
        <v>0.20517064373775018</v>
      </c>
      <c r="H89" s="58">
        <f t="shared" si="20"/>
        <v>0.17493801410759191</v>
      </c>
      <c r="I89" s="58">
        <f t="shared" si="29"/>
        <v>2370.6006714942623</v>
      </c>
      <c r="J89" s="58">
        <f t="shared" si="30"/>
        <v>414.7081737133301</v>
      </c>
      <c r="K89" s="58">
        <f t="shared" si="21"/>
        <v>2163.2465846375972</v>
      </c>
      <c r="L89" s="58">
        <f t="shared" si="22"/>
        <v>8221.745408216846</v>
      </c>
      <c r="M89" s="58">
        <f t="shared" si="23"/>
        <v>3.468211878567649</v>
      </c>
      <c r="N89" s="58"/>
      <c r="O89" s="58">
        <f>'MI Epi'!BI111</f>
        <v>9.421554080952757E-3</v>
      </c>
      <c r="P89" s="58">
        <f t="shared" si="24"/>
        <v>6.611616898914215E-4</v>
      </c>
      <c r="Q89" s="58">
        <f t="shared" si="25"/>
        <v>9.3773102977253719E-3</v>
      </c>
      <c r="R89" s="58">
        <f t="shared" si="25"/>
        <v>6.6094317066278663E-4</v>
      </c>
      <c r="S89" s="58">
        <f t="shared" si="31"/>
        <v>0.17828776303149355</v>
      </c>
      <c r="U89" s="58">
        <f>'Stroke Epi'!AX119</f>
        <v>1.4123665904235517E-2</v>
      </c>
      <c r="V89" s="58">
        <f t="shared" si="26"/>
        <v>8.3313759547456699E-3</v>
      </c>
      <c r="W89" s="58">
        <f t="shared" si="27"/>
        <v>1.402439484160356E-2</v>
      </c>
      <c r="X89" s="58">
        <f t="shared" si="27"/>
        <v>8.2967662243487172E-3</v>
      </c>
      <c r="Y89" s="58">
        <f t="shared" si="32"/>
        <v>0.10215017943872701</v>
      </c>
      <c r="Z89" s="58"/>
      <c r="AA89" s="58">
        <f>'Bowel Cancer Epi'!AU136</f>
        <v>4.066170992450646E-3</v>
      </c>
      <c r="AB89" s="58">
        <f t="shared" si="28"/>
        <v>3.8813450382483433E-3</v>
      </c>
      <c r="AC89" s="58">
        <f t="shared" si="34"/>
        <v>4.0579153126398815E-3</v>
      </c>
      <c r="AD89" s="58">
        <f t="shared" si="34"/>
        <v>3.8738223544529937E-3</v>
      </c>
      <c r="AE89" s="58">
        <f t="shared" si="33"/>
        <v>9.3818370203461871E-3</v>
      </c>
    </row>
    <row r="90" spans="1:31">
      <c r="A90" s="58">
        <v>92</v>
      </c>
      <c r="B90" s="58">
        <f>'ACM Rates'!N103</f>
        <v>0.19229676105486473</v>
      </c>
      <c r="C90" s="58">
        <f>'MI Epi'!BV112</f>
        <v>6.611616898914215E-4</v>
      </c>
      <c r="D90" s="58">
        <f>'Stroke Epi'!BK120</f>
        <v>8.3313759547456699E-3</v>
      </c>
      <c r="E90" s="58"/>
      <c r="F90" s="58">
        <f>'Bowel Cancer Epi'!BH137</f>
        <v>3.8813450382483433E-3</v>
      </c>
      <c r="G90" s="58">
        <f t="shared" si="19"/>
        <v>0.20517064373775018</v>
      </c>
      <c r="H90" s="58">
        <f t="shared" si="20"/>
        <v>0.17493801410759191</v>
      </c>
      <c r="I90" s="58">
        <f t="shared" si="29"/>
        <v>1955.8924977809322</v>
      </c>
      <c r="J90" s="58">
        <f t="shared" si="30"/>
        <v>342.15994936973391</v>
      </c>
      <c r="K90" s="58">
        <f t="shared" si="21"/>
        <v>1784.8125230960654</v>
      </c>
      <c r="L90" s="58">
        <f t="shared" si="22"/>
        <v>6436.9328851207811</v>
      </c>
      <c r="M90" s="58">
        <f t="shared" si="23"/>
        <v>3.2910463598709212</v>
      </c>
      <c r="N90" s="58"/>
      <c r="O90" s="58">
        <f>'MI Epi'!BI112</f>
        <v>9.421554080952757E-3</v>
      </c>
      <c r="P90" s="58">
        <f t="shared" si="24"/>
        <v>6.611616898914215E-4</v>
      </c>
      <c r="Q90" s="58">
        <f t="shared" si="25"/>
        <v>9.3773102977253719E-3</v>
      </c>
      <c r="R90" s="58">
        <f t="shared" si="25"/>
        <v>6.6094317066278663E-4</v>
      </c>
      <c r="S90" s="58">
        <f t="shared" si="31"/>
        <v>0.18545484559598546</v>
      </c>
      <c r="U90" s="58">
        <f>'Stroke Epi'!AX120</f>
        <v>1.4123665904235517E-2</v>
      </c>
      <c r="V90" s="58">
        <f t="shared" si="26"/>
        <v>8.3313759547456699E-3</v>
      </c>
      <c r="W90" s="58">
        <f t="shared" si="27"/>
        <v>1.402439484160356E-2</v>
      </c>
      <c r="X90" s="58">
        <f t="shared" si="27"/>
        <v>8.2967662243487172E-3</v>
      </c>
      <c r="Y90" s="58">
        <f t="shared" si="32"/>
        <v>0.10733575325869425</v>
      </c>
      <c r="Z90" s="58"/>
      <c r="AA90" s="58">
        <f>'Bowel Cancer Epi'!AU137</f>
        <v>4.066170992450646E-3</v>
      </c>
      <c r="AB90" s="58">
        <f t="shared" si="28"/>
        <v>3.8813450382483433E-3</v>
      </c>
      <c r="AC90" s="58">
        <f t="shared" si="34"/>
        <v>4.0579153126398815E-3</v>
      </c>
      <c r="AD90" s="58">
        <f t="shared" si="34"/>
        <v>3.8738223544529937E-3</v>
      </c>
      <c r="AE90" s="58">
        <f t="shared" si="33"/>
        <v>9.5649120485395301E-3</v>
      </c>
    </row>
    <row r="91" spans="1:31">
      <c r="A91" s="58">
        <v>93</v>
      </c>
      <c r="B91" s="58">
        <f>'ACM Rates'!N104</f>
        <v>0.19229676105486473</v>
      </c>
      <c r="C91" s="58">
        <f>'MI Epi'!BV113</f>
        <v>6.611616898914215E-4</v>
      </c>
      <c r="D91" s="58">
        <f>'Stroke Epi'!BK121</f>
        <v>8.3313759547456699E-3</v>
      </c>
      <c r="E91" s="58"/>
      <c r="F91" s="58">
        <f>'Bowel Cancer Epi'!BH138</f>
        <v>3.8813450382483433E-3</v>
      </c>
      <c r="G91" s="58">
        <f t="shared" si="19"/>
        <v>0.20517064373775018</v>
      </c>
      <c r="H91" s="58">
        <f t="shared" si="20"/>
        <v>0.17493801410759191</v>
      </c>
      <c r="I91" s="58">
        <f t="shared" si="29"/>
        <v>1613.7325484111984</v>
      </c>
      <c r="J91" s="58">
        <f t="shared" si="30"/>
        <v>282.30316731983845</v>
      </c>
      <c r="K91" s="58">
        <f t="shared" si="21"/>
        <v>1472.5809647512792</v>
      </c>
      <c r="L91" s="58">
        <f t="shared" si="22"/>
        <v>4964.3519203695023</v>
      </c>
      <c r="M91" s="58">
        <f t="shared" si="23"/>
        <v>3.0763164102113194</v>
      </c>
      <c r="N91" s="58"/>
      <c r="O91" s="58">
        <f>'MI Epi'!BI113</f>
        <v>9.421554080952757E-3</v>
      </c>
      <c r="P91" s="58">
        <f t="shared" si="24"/>
        <v>6.611616898914215E-4</v>
      </c>
      <c r="Q91" s="58">
        <f t="shared" si="25"/>
        <v>9.3773102977253719E-3</v>
      </c>
      <c r="R91" s="58">
        <f t="shared" si="25"/>
        <v>6.6094317066278663E-4</v>
      </c>
      <c r="S91" s="58">
        <f t="shared" si="31"/>
        <v>0.19255941592057726</v>
      </c>
      <c r="U91" s="58">
        <f>'Stroke Epi'!AX121</f>
        <v>1.4123665904235517E-2</v>
      </c>
      <c r="V91" s="58">
        <f t="shared" si="26"/>
        <v>8.3313759547456699E-3</v>
      </c>
      <c r="W91" s="58">
        <f t="shared" si="27"/>
        <v>1.402439484160356E-2</v>
      </c>
      <c r="X91" s="58">
        <f t="shared" si="27"/>
        <v>8.2967662243487172E-3</v>
      </c>
      <c r="Y91" s="58">
        <f t="shared" si="32"/>
        <v>0.1124913775534441</v>
      </c>
      <c r="Z91" s="58"/>
      <c r="AA91" s="58">
        <f>'Bowel Cancer Epi'!AU138</f>
        <v>4.066170992450646E-3</v>
      </c>
      <c r="AB91" s="58">
        <f t="shared" si="28"/>
        <v>3.8813450382483433E-3</v>
      </c>
      <c r="AC91" s="58">
        <f t="shared" si="34"/>
        <v>4.0579153126398815E-3</v>
      </c>
      <c r="AD91" s="58">
        <f t="shared" si="34"/>
        <v>3.8738223544529937E-3</v>
      </c>
      <c r="AE91" s="58">
        <f t="shared" si="33"/>
        <v>9.7479532428428814E-3</v>
      </c>
    </row>
    <row r="92" spans="1:31">
      <c r="A92" s="58">
        <v>94</v>
      </c>
      <c r="B92" s="58">
        <f>'ACM Rates'!N105</f>
        <v>0.19229676105486473</v>
      </c>
      <c r="C92" s="58">
        <f>'MI Epi'!BV114</f>
        <v>6.611616898914215E-4</v>
      </c>
      <c r="D92" s="58">
        <f>'Stroke Epi'!BK122</f>
        <v>8.3313759547456699E-3</v>
      </c>
      <c r="E92" s="58"/>
      <c r="F92" s="58">
        <f>'Bowel Cancer Epi'!BH139</f>
        <v>3.8813450382483433E-3</v>
      </c>
      <c r="G92" s="58">
        <f t="shared" si="19"/>
        <v>0.20517064373775018</v>
      </c>
      <c r="H92" s="58">
        <f t="shared" si="20"/>
        <v>0.17493801410759191</v>
      </c>
      <c r="I92" s="58">
        <f t="shared" si="29"/>
        <v>1331.42938109136</v>
      </c>
      <c r="J92" s="58">
        <f t="shared" si="30"/>
        <v>232.91761185262271</v>
      </c>
      <c r="K92" s="58">
        <f t="shared" si="21"/>
        <v>1214.9705751650486</v>
      </c>
      <c r="L92" s="58">
        <f t="shared" si="22"/>
        <v>3749.3813452044528</v>
      </c>
      <c r="M92" s="58">
        <f t="shared" si="23"/>
        <v>2.8160572377718753</v>
      </c>
      <c r="N92" s="58"/>
      <c r="O92" s="58">
        <f>'MI Epi'!BI114</f>
        <v>9.421554080952757E-3</v>
      </c>
      <c r="P92" s="58">
        <f t="shared" si="24"/>
        <v>6.611616898914215E-4</v>
      </c>
      <c r="Q92" s="58">
        <f t="shared" si="25"/>
        <v>9.3773102977253719E-3</v>
      </c>
      <c r="R92" s="58">
        <f t="shared" si="25"/>
        <v>6.6094317066278663E-4</v>
      </c>
      <c r="S92" s="58">
        <f t="shared" si="31"/>
        <v>0.19960201924527449</v>
      </c>
      <c r="U92" s="58">
        <f>'Stroke Epi'!AX122</f>
        <v>1.4123665904235517E-2</v>
      </c>
      <c r="V92" s="58">
        <f t="shared" si="26"/>
        <v>8.3313759547456699E-3</v>
      </c>
      <c r="W92" s="58">
        <f t="shared" si="27"/>
        <v>1.402439484160356E-2</v>
      </c>
      <c r="X92" s="58">
        <f t="shared" si="27"/>
        <v>8.2967662243487172E-3</v>
      </c>
      <c r="Y92" s="58">
        <f t="shared" si="32"/>
        <v>0.11761722529786649</v>
      </c>
      <c r="Z92" s="58"/>
      <c r="AA92" s="58">
        <f>'Bowel Cancer Epi'!AU139</f>
        <v>4.066170992450646E-3</v>
      </c>
      <c r="AB92" s="58">
        <f t="shared" si="28"/>
        <v>3.8813450382483433E-3</v>
      </c>
      <c r="AC92" s="58">
        <f t="shared" si="34"/>
        <v>4.0579153126398815E-3</v>
      </c>
      <c r="AD92" s="58">
        <f t="shared" si="34"/>
        <v>3.8738223544529937E-3</v>
      </c>
      <c r="AE92" s="58">
        <f t="shared" si="33"/>
        <v>9.9309606095090482E-3</v>
      </c>
    </row>
    <row r="93" spans="1:31">
      <c r="A93" s="58">
        <v>95</v>
      </c>
      <c r="B93" s="58">
        <f>'ACM Rates'!N106</f>
        <v>0.19229676105486473</v>
      </c>
      <c r="C93" s="58">
        <f>'MI Epi'!BV115</f>
        <v>7.4380690112784917E-4</v>
      </c>
      <c r="D93" s="58">
        <f>'Stroke Epi'!BK123</f>
        <v>8.3313759547456699E-3</v>
      </c>
      <c r="E93" s="58"/>
      <c r="F93" s="58">
        <f>'Bowel Cancer Epi'!BH140</f>
        <v>4.066170992450646E-3</v>
      </c>
      <c r="G93" s="58">
        <f t="shared" si="19"/>
        <v>0.20543811490318889</v>
      </c>
      <c r="H93" s="58">
        <f t="shared" si="20"/>
        <v>0.17493801410759191</v>
      </c>
      <c r="I93" s="58">
        <f t="shared" si="29"/>
        <v>1098.5117692387373</v>
      </c>
      <c r="J93" s="58">
        <f t="shared" si="30"/>
        <v>192.17146738444197</v>
      </c>
      <c r="K93" s="58">
        <f t="shared" si="21"/>
        <v>1002.4260355465163</v>
      </c>
      <c r="L93" s="58">
        <f t="shared" si="22"/>
        <v>2746.9553096579371</v>
      </c>
      <c r="M93" s="58">
        <f t="shared" si="23"/>
        <v>2.5006152747562842</v>
      </c>
      <c r="N93" s="58"/>
      <c r="O93" s="58">
        <f>'MI Epi'!BI115</f>
        <v>8.9256828135341904E-3</v>
      </c>
      <c r="P93" s="58">
        <f t="shared" si="24"/>
        <v>7.4380690112784917E-4</v>
      </c>
      <c r="Q93" s="58">
        <f t="shared" si="25"/>
        <v>8.8859671576442256E-3</v>
      </c>
      <c r="R93" s="58">
        <f t="shared" si="25"/>
        <v>7.43530345347021E-4</v>
      </c>
      <c r="S93" s="58">
        <f t="shared" si="31"/>
        <v>0.20658319605442743</v>
      </c>
      <c r="U93" s="58">
        <f>'Stroke Epi'!AX123</f>
        <v>1.4441051654892494E-2</v>
      </c>
      <c r="V93" s="58">
        <f t="shared" si="26"/>
        <v>8.3313759547456699E-3</v>
      </c>
      <c r="W93" s="58">
        <f t="shared" si="27"/>
        <v>1.4337279793936952E-2</v>
      </c>
      <c r="X93" s="58">
        <f t="shared" si="27"/>
        <v>8.2967662243487172E-3</v>
      </c>
      <c r="Y93" s="58">
        <f t="shared" si="32"/>
        <v>0.12271346846782676</v>
      </c>
      <c r="Z93" s="58"/>
      <c r="AA93" s="58">
        <f>'Bowel Cancer Epi'!AU140</f>
        <v>4.158583969551796E-3</v>
      </c>
      <c r="AB93" s="58">
        <f t="shared" si="28"/>
        <v>4.066170992450646E-3</v>
      </c>
      <c r="AC93" s="58">
        <f t="shared" si="34"/>
        <v>4.1499490330856315E-3</v>
      </c>
      <c r="AD93" s="58">
        <f t="shared" si="34"/>
        <v>4.0579153126398815E-3</v>
      </c>
      <c r="AE93" s="58">
        <f t="shared" si="33"/>
        <v>1.0113934154789676E-2</v>
      </c>
    </row>
    <row r="94" spans="1:31">
      <c r="A94" s="58">
        <v>96</v>
      </c>
      <c r="B94" s="58">
        <f>'ACM Rates'!N107</f>
        <v>0.19229676105486473</v>
      </c>
      <c r="C94" s="58">
        <f>'MI Epi'!BV116</f>
        <v>7.4380690112784917E-4</v>
      </c>
      <c r="D94" s="58">
        <f>'Stroke Epi'!BK124</f>
        <v>8.3313759547456699E-3</v>
      </c>
      <c r="E94" s="58"/>
      <c r="F94" s="58">
        <f>'Bowel Cancer Epi'!BH141</f>
        <v>4.066170992450646E-3</v>
      </c>
      <c r="G94" s="58">
        <f t="shared" si="19"/>
        <v>0.20543811490318889</v>
      </c>
      <c r="H94" s="58">
        <f t="shared" si="20"/>
        <v>0.17493801410759191</v>
      </c>
      <c r="I94" s="58">
        <f t="shared" si="29"/>
        <v>906.34030185429538</v>
      </c>
      <c r="J94" s="58">
        <f t="shared" si="30"/>
        <v>158.55337251206583</v>
      </c>
      <c r="K94" s="58">
        <f t="shared" si="21"/>
        <v>827.06361559826246</v>
      </c>
      <c r="L94" s="58">
        <f t="shared" si="22"/>
        <v>1919.8916940596748</v>
      </c>
      <c r="M94" s="58">
        <f t="shared" si="23"/>
        <v>2.1182901059698431</v>
      </c>
      <c r="N94" s="58"/>
      <c r="O94" s="58">
        <f>'MI Epi'!BI116</f>
        <v>8.9256828135341904E-3</v>
      </c>
      <c r="P94" s="58">
        <f t="shared" si="24"/>
        <v>7.4380690112784917E-4</v>
      </c>
      <c r="Q94" s="58">
        <f t="shared" si="25"/>
        <v>8.8859671576442256E-3</v>
      </c>
      <c r="R94" s="58">
        <f t="shared" si="25"/>
        <v>7.43530345347021E-4</v>
      </c>
      <c r="S94" s="58">
        <f t="shared" si="31"/>
        <v>0.21304834928398256</v>
      </c>
      <c r="U94" s="58">
        <f>'Stroke Epi'!AX124</f>
        <v>1.4441051654892494E-2</v>
      </c>
      <c r="V94" s="58">
        <f t="shared" si="26"/>
        <v>8.3313759547456699E-3</v>
      </c>
      <c r="W94" s="58">
        <f t="shared" si="27"/>
        <v>1.4337279793936952E-2</v>
      </c>
      <c r="X94" s="58">
        <f t="shared" si="27"/>
        <v>8.2967662243487172E-3</v>
      </c>
      <c r="Y94" s="58">
        <f t="shared" si="32"/>
        <v>0.12805706423080671</v>
      </c>
      <c r="Z94" s="58"/>
      <c r="AA94" s="58">
        <f>'Bowel Cancer Epi'!AU141</f>
        <v>4.158583969551796E-3</v>
      </c>
      <c r="AB94" s="58">
        <f t="shared" si="28"/>
        <v>4.066170992450646E-3</v>
      </c>
      <c r="AC94" s="58">
        <f t="shared" si="34"/>
        <v>4.1499490330856315E-3</v>
      </c>
      <c r="AD94" s="58">
        <f t="shared" si="34"/>
        <v>4.0579153126398815E-3</v>
      </c>
      <c r="AE94" s="58">
        <f t="shared" si="33"/>
        <v>1.0205408246363725E-2</v>
      </c>
    </row>
    <row r="95" spans="1:31">
      <c r="A95" s="58">
        <v>97</v>
      </c>
      <c r="B95" s="58">
        <f>'ACM Rates'!N108</f>
        <v>0.19229676105486473</v>
      </c>
      <c r="C95" s="58">
        <f>'MI Epi'!BV117</f>
        <v>7.4380690112784917E-4</v>
      </c>
      <c r="D95" s="58">
        <f>'Stroke Epi'!BK125</f>
        <v>8.3313759547456699E-3</v>
      </c>
      <c r="E95" s="58"/>
      <c r="F95" s="58">
        <f>'Bowel Cancer Epi'!BH142</f>
        <v>4.066170992450646E-3</v>
      </c>
      <c r="G95" s="58">
        <f t="shared" si="19"/>
        <v>0.20543811490318889</v>
      </c>
      <c r="H95" s="58">
        <f t="shared" si="20"/>
        <v>0.17493801410759191</v>
      </c>
      <c r="I95" s="58">
        <f t="shared" si="29"/>
        <v>747.78692934222954</v>
      </c>
      <c r="J95" s="58">
        <f t="shared" si="30"/>
        <v>130.81636039474378</v>
      </c>
      <c r="K95" s="58">
        <f t="shared" si="21"/>
        <v>682.37874914485769</v>
      </c>
      <c r="L95" s="58">
        <f t="shared" si="22"/>
        <v>1237.5129449148169</v>
      </c>
      <c r="M95" s="58">
        <f t="shared" si="23"/>
        <v>1.6549004754647978</v>
      </c>
      <c r="N95" s="58"/>
      <c r="O95" s="58">
        <f>'MI Epi'!BI117</f>
        <v>8.9256828135341904E-3</v>
      </c>
      <c r="P95" s="58">
        <f t="shared" si="24"/>
        <v>7.4380690112784917E-4</v>
      </c>
      <c r="Q95" s="58">
        <f t="shared" si="25"/>
        <v>8.8859671576442256E-3</v>
      </c>
      <c r="R95" s="58">
        <f t="shared" si="25"/>
        <v>7.43530345347021E-4</v>
      </c>
      <c r="S95" s="58">
        <f t="shared" si="31"/>
        <v>0.21946082124176</v>
      </c>
      <c r="U95" s="58">
        <f>'Stroke Epi'!AX125</f>
        <v>1.4441051654892494E-2</v>
      </c>
      <c r="V95" s="58">
        <f t="shared" si="26"/>
        <v>8.3313759547456699E-3</v>
      </c>
      <c r="W95" s="58">
        <f t="shared" si="27"/>
        <v>1.4337279793936952E-2</v>
      </c>
      <c r="X95" s="58">
        <f t="shared" si="27"/>
        <v>8.2967662243487172E-3</v>
      </c>
      <c r="Y95" s="58">
        <f t="shared" si="32"/>
        <v>0.13336811188703723</v>
      </c>
      <c r="Z95" s="58"/>
      <c r="AA95" s="58">
        <f>'Bowel Cancer Epi'!AU142</f>
        <v>4.158583969551796E-3</v>
      </c>
      <c r="AB95" s="58">
        <f t="shared" si="28"/>
        <v>4.066170992450646E-3</v>
      </c>
      <c r="AC95" s="58">
        <f t="shared" si="34"/>
        <v>4.1499490330856315E-3</v>
      </c>
      <c r="AD95" s="58">
        <f t="shared" si="34"/>
        <v>4.0579153126398815E-3</v>
      </c>
      <c r="AE95" s="58">
        <f t="shared" si="33"/>
        <v>1.0296873884935234E-2</v>
      </c>
    </row>
    <row r="96" spans="1:31">
      <c r="A96" s="58">
        <v>98</v>
      </c>
      <c r="B96" s="58">
        <f>'ACM Rates'!N109</f>
        <v>0.19229676105486473</v>
      </c>
      <c r="C96" s="58">
        <f>'MI Epi'!BV118</f>
        <v>7.4380690112784917E-4</v>
      </c>
      <c r="D96" s="58">
        <f>'Stroke Epi'!BK126</f>
        <v>8.3313759547456699E-3</v>
      </c>
      <c r="E96" s="58"/>
      <c r="F96" s="58">
        <f>'Bowel Cancer Epi'!BH143</f>
        <v>4.066170992450646E-3</v>
      </c>
      <c r="G96" s="58">
        <f t="shared" si="19"/>
        <v>0.20543811490318889</v>
      </c>
      <c r="H96" s="58">
        <f t="shared" si="20"/>
        <v>0.17493801410759191</v>
      </c>
      <c r="I96" s="58">
        <f t="shared" si="29"/>
        <v>616.97056894748573</v>
      </c>
      <c r="J96" s="58">
        <f t="shared" si="30"/>
        <v>107.93160609450426</v>
      </c>
      <c r="K96" s="58">
        <f t="shared" si="21"/>
        <v>563.00476590023356</v>
      </c>
      <c r="L96" s="58">
        <f t="shared" si="22"/>
        <v>674.50817901458333</v>
      </c>
      <c r="M96" s="58">
        <f t="shared" si="23"/>
        <v>1.0932582735109282</v>
      </c>
      <c r="N96" s="58"/>
      <c r="O96" s="58">
        <f>'MI Epi'!BI118</f>
        <v>8.9256828135341904E-3</v>
      </c>
      <c r="P96" s="58">
        <f t="shared" si="24"/>
        <v>7.4380690112784917E-4</v>
      </c>
      <c r="Q96" s="58">
        <f t="shared" si="25"/>
        <v>8.8859671576442256E-3</v>
      </c>
      <c r="R96" s="58">
        <f t="shared" si="25"/>
        <v>7.43530345347021E-4</v>
      </c>
      <c r="S96" s="58">
        <f t="shared" si="31"/>
        <v>0.22582104120086399</v>
      </c>
      <c r="U96" s="58">
        <f>'Stroke Epi'!AX126</f>
        <v>1.4441051654892494E-2</v>
      </c>
      <c r="V96" s="58">
        <f t="shared" si="26"/>
        <v>8.3313759547456699E-3</v>
      </c>
      <c r="W96" s="58">
        <f t="shared" si="27"/>
        <v>1.4337279793936952E-2</v>
      </c>
      <c r="X96" s="58">
        <f t="shared" si="27"/>
        <v>8.2967662243487172E-3</v>
      </c>
      <c r="Y96" s="58">
        <f t="shared" si="32"/>
        <v>0.13864680968865042</v>
      </c>
      <c r="Z96" s="58"/>
      <c r="AA96" s="58">
        <f>'Bowel Cancer Epi'!AU143</f>
        <v>4.158583969551796E-3</v>
      </c>
      <c r="AB96" s="58">
        <f t="shared" si="28"/>
        <v>4.066170992450646E-3</v>
      </c>
      <c r="AC96" s="58">
        <f t="shared" si="34"/>
        <v>4.1499490330856315E-3</v>
      </c>
      <c r="AD96" s="58">
        <f t="shared" si="34"/>
        <v>4.0579153126398815E-3</v>
      </c>
      <c r="AE96" s="58">
        <f t="shared" si="33"/>
        <v>1.0388331071285334E-2</v>
      </c>
    </row>
    <row r="97" spans="1:31">
      <c r="A97" s="58">
        <v>99</v>
      </c>
      <c r="B97" s="58">
        <f>'ACM Rates'!N110</f>
        <v>0.19229676105486473</v>
      </c>
      <c r="C97" s="58">
        <f>'MI Epi'!BV119</f>
        <v>7.4380690112784917E-4</v>
      </c>
      <c r="D97" s="58">
        <f>'Stroke Epi'!BK127</f>
        <v>8.3313759547456699E-3</v>
      </c>
      <c r="E97" s="58"/>
      <c r="F97" s="58">
        <f>'Bowel Cancer Epi'!BH144</f>
        <v>4.066170992450646E-3</v>
      </c>
      <c r="G97" s="58">
        <f t="shared" si="19"/>
        <v>0.20543811490318889</v>
      </c>
      <c r="H97" s="58">
        <f t="shared" si="20"/>
        <v>0.17493801410759191</v>
      </c>
      <c r="I97" s="58">
        <f t="shared" si="29"/>
        <v>509.03896285298146</v>
      </c>
      <c r="J97" s="58">
        <f t="shared" si="30"/>
        <v>89.050265264888822</v>
      </c>
      <c r="K97" s="58">
        <f t="shared" si="21"/>
        <v>464.51383022053705</v>
      </c>
      <c r="L97" s="58">
        <f t="shared" si="22"/>
        <v>209.99434879404632</v>
      </c>
      <c r="M97" s="58">
        <f t="shared" si="23"/>
        <v>0.41253099294620404</v>
      </c>
      <c r="N97" s="58"/>
      <c r="O97" s="58">
        <f>'MI Epi'!BI119</f>
        <v>8.9256828135341904E-3</v>
      </c>
      <c r="P97" s="58">
        <f t="shared" si="24"/>
        <v>7.4380690112784917E-4</v>
      </c>
      <c r="Q97" s="58">
        <f t="shared" si="25"/>
        <v>8.8859671576442256E-3</v>
      </c>
      <c r="R97" s="58">
        <f t="shared" si="25"/>
        <v>7.43530345347021E-4</v>
      </c>
      <c r="S97" s="58">
        <f t="shared" si="31"/>
        <v>0.23212943493646881</v>
      </c>
      <c r="U97" s="58">
        <f>'Stroke Epi'!AX127</f>
        <v>1.4441051654892494E-2</v>
      </c>
      <c r="V97" s="58">
        <f t="shared" si="26"/>
        <v>8.3313759547456699E-3</v>
      </c>
      <c r="W97" s="58">
        <f t="shared" si="27"/>
        <v>1.4337279793936952E-2</v>
      </c>
      <c r="X97" s="58">
        <f t="shared" si="27"/>
        <v>8.2967662243487172E-3</v>
      </c>
      <c r="Y97" s="58">
        <f t="shared" si="32"/>
        <v>0.14389335468021477</v>
      </c>
      <c r="Z97" s="58"/>
      <c r="AA97" s="58">
        <f>'Bowel Cancer Epi'!AU144</f>
        <v>4.158583969551796E-3</v>
      </c>
      <c r="AB97" s="58">
        <f t="shared" si="28"/>
        <v>4.066170992450646E-3</v>
      </c>
      <c r="AC97" s="58">
        <f t="shared" si="34"/>
        <v>4.1499490330856315E-3</v>
      </c>
      <c r="AD97" s="58">
        <f t="shared" si="34"/>
        <v>4.0579153126398815E-3</v>
      </c>
      <c r="AE97" s="58">
        <f t="shared" si="33"/>
        <v>1.0479779806195083E-2</v>
      </c>
    </row>
    <row r="98" spans="1:31">
      <c r="A98" s="58">
        <v>100</v>
      </c>
      <c r="B98" s="58">
        <f>'ACM Rates'!N111</f>
        <v>0.80695241735150958</v>
      </c>
      <c r="C98" s="58">
        <f>'MI Epi'!BV120</f>
        <v>7.4380690112784917E-4</v>
      </c>
      <c r="D98" s="58">
        <f>'Stroke Epi'!BK128</f>
        <v>8.4900688300741586E-3</v>
      </c>
      <c r="E98" s="58"/>
      <c r="F98" s="58">
        <f>'Bowel Cancer Epi'!BH145</f>
        <v>4.066170992450646E-3</v>
      </c>
      <c r="G98" s="58">
        <f t="shared" si="19"/>
        <v>0.82025246407516228</v>
      </c>
      <c r="H98" s="58">
        <f t="shared" si="20"/>
        <v>0.55378412408568645</v>
      </c>
      <c r="I98" s="58">
        <f t="shared" si="29"/>
        <v>419.98869758809263</v>
      </c>
      <c r="J98" s="58">
        <f t="shared" si="30"/>
        <v>232.58307301971013</v>
      </c>
      <c r="K98" s="109">
        <f t="shared" si="21"/>
        <v>209.99434879404632</v>
      </c>
      <c r="L98" s="58">
        <f t="shared" si="22"/>
        <v>0</v>
      </c>
      <c r="M98" s="58">
        <f t="shared" si="23"/>
        <v>0</v>
      </c>
      <c r="N98" s="58"/>
      <c r="O98" s="58">
        <f>'MI Epi'!BI120</f>
        <v>8.8430376022977618E-3</v>
      </c>
      <c r="P98" s="58">
        <f t="shared" si="24"/>
        <v>7.4380690112784917E-4</v>
      </c>
      <c r="Q98" s="58">
        <f t="shared" si="25"/>
        <v>8.8040529441784088E-3</v>
      </c>
      <c r="R98" s="58">
        <f t="shared" si="25"/>
        <v>7.43530345347021E-4</v>
      </c>
      <c r="S98" s="58">
        <f t="shared" si="31"/>
        <v>0.23838642475432167</v>
      </c>
      <c r="U98" s="58">
        <f>'Stroke Epi'!AX128</f>
        <v>1.4282358779564004E-2</v>
      </c>
      <c r="V98" s="58">
        <f t="shared" si="26"/>
        <v>8.4900688300741586E-3</v>
      </c>
      <c r="W98" s="58">
        <f t="shared" si="27"/>
        <v>1.4180849730923484E-2</v>
      </c>
      <c r="X98" s="58">
        <f t="shared" si="27"/>
        <v>8.4541299754058441E-3</v>
      </c>
      <c r="Y98" s="58">
        <f t="shared" si="32"/>
        <v>0.14910794270609057</v>
      </c>
      <c r="Z98" s="58"/>
      <c r="AA98" s="58">
        <f>'Bowel Cancer Epi'!AU145</f>
        <v>4.066170992450646E-3</v>
      </c>
      <c r="AB98" s="58">
        <f t="shared" si="28"/>
        <v>4.066170992450646E-3</v>
      </c>
      <c r="AC98" s="58">
        <f t="shared" si="34"/>
        <v>4.0579153126398815E-3</v>
      </c>
      <c r="AD98" s="58">
        <f t="shared" si="34"/>
        <v>4.0579153126398815E-3</v>
      </c>
      <c r="AE98" s="58">
        <f t="shared" si="33"/>
        <v>1.0571220090445468E-2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8"/>
  <sheetViews>
    <sheetView workbookViewId="0">
      <selection activeCell="AE1" sqref="A1:AE1048576"/>
    </sheetView>
  </sheetViews>
  <sheetFormatPr defaultRowHeight="15"/>
  <cols>
    <col min="1" max="1" width="9.140625" style="58"/>
    <col min="2" max="2" width="12" style="58" bestFit="1" customWidth="1"/>
    <col min="3" max="3" width="9.140625" style="58"/>
    <col min="4" max="4" width="12" style="58" bestFit="1" customWidth="1"/>
    <col min="5" max="20" width="9.140625" style="58"/>
    <col min="21" max="21" width="12" style="58" bestFit="1" customWidth="1"/>
    <col min="22" max="22" width="13.7109375" style="58" bestFit="1" customWidth="1"/>
    <col min="23" max="31" width="9.140625" style="58"/>
  </cols>
  <sheetData>
    <row r="1" spans="1:31">
      <c r="K1" s="58" t="s">
        <v>464</v>
      </c>
      <c r="O1" s="58" t="s">
        <v>446</v>
      </c>
      <c r="U1" s="58" t="s">
        <v>447</v>
      </c>
      <c r="AA1" s="58" t="s">
        <v>449</v>
      </c>
    </row>
    <row r="2" spans="1:31">
      <c r="A2" s="58" t="s">
        <v>58</v>
      </c>
      <c r="B2" s="58" t="s">
        <v>445</v>
      </c>
      <c r="C2" s="58" t="s">
        <v>446</v>
      </c>
      <c r="D2" s="58" t="s">
        <v>447</v>
      </c>
      <c r="E2" s="58" t="s">
        <v>448</v>
      </c>
      <c r="F2" s="58" t="s">
        <v>449</v>
      </c>
      <c r="G2" s="58" t="s">
        <v>450</v>
      </c>
      <c r="H2" s="58" t="s">
        <v>457</v>
      </c>
      <c r="I2" s="58" t="s">
        <v>456</v>
      </c>
      <c r="J2" s="58" t="s">
        <v>12</v>
      </c>
      <c r="K2" s="58" t="s">
        <v>451</v>
      </c>
      <c r="L2" s="58" t="s">
        <v>452</v>
      </c>
      <c r="M2" s="58" t="s">
        <v>453</v>
      </c>
      <c r="O2" s="58" t="s">
        <v>460</v>
      </c>
      <c r="P2" s="58" t="s">
        <v>461</v>
      </c>
      <c r="Q2" s="58" t="s">
        <v>462</v>
      </c>
      <c r="R2" s="58" t="s">
        <v>463</v>
      </c>
      <c r="S2" s="58" t="s">
        <v>270</v>
      </c>
      <c r="U2" s="58" t="s">
        <v>460</v>
      </c>
      <c r="V2" s="58" t="s">
        <v>461</v>
      </c>
      <c r="W2" s="58" t="s">
        <v>462</v>
      </c>
      <c r="X2" s="58" t="s">
        <v>463</v>
      </c>
      <c r="Y2" s="58" t="s">
        <v>270</v>
      </c>
      <c r="AA2" s="58" t="s">
        <v>460</v>
      </c>
      <c r="AB2" s="58" t="s">
        <v>461</v>
      </c>
      <c r="AC2" s="58" t="s">
        <v>462</v>
      </c>
      <c r="AD2" s="58" t="s">
        <v>463</v>
      </c>
      <c r="AE2" s="58" t="s">
        <v>270</v>
      </c>
    </row>
    <row r="3" spans="1:31">
      <c r="A3" s="58">
        <v>5</v>
      </c>
      <c r="B3" s="58">
        <f>'ACM Rates'!O16</f>
        <v>7.2762879030591825E-5</v>
      </c>
      <c r="C3" s="58">
        <f>'MI Epi'!BW25</f>
        <v>0</v>
      </c>
      <c r="D3" s="58">
        <f>'Stroke Epi'!BL33</f>
        <v>7.0859848744519633E-5</v>
      </c>
      <c r="F3" s="58">
        <f>'Bowel Cancer Epi'!BI50</f>
        <v>0</v>
      </c>
      <c r="G3" s="58">
        <f t="shared" ref="G3:G66" si="0">B3+(SUM(C3:F3))</f>
        <v>1.4362272777511146E-4</v>
      </c>
      <c r="H3" s="58">
        <f t="shared" ref="H3:H66" si="1">1-EXP(-B3)</f>
        <v>7.2760231876523029E-5</v>
      </c>
      <c r="I3" s="58">
        <v>10000</v>
      </c>
      <c r="J3" s="58">
        <f>I3*H3</f>
        <v>0.72760231876523029</v>
      </c>
      <c r="K3" s="58">
        <f>0.5*(I3+I4)</f>
        <v>9999.636198840617</v>
      </c>
      <c r="L3" s="58">
        <f>SUM(K4:K97)</f>
        <v>766412.86937855429</v>
      </c>
      <c r="M3" s="58">
        <f>L3/I3</f>
        <v>76.641286937855426</v>
      </c>
      <c r="O3" s="58">
        <f>'MI Epi'!BJ25</f>
        <v>0</v>
      </c>
      <c r="P3" s="58">
        <f>C3</f>
        <v>0</v>
      </c>
      <c r="Q3" s="58">
        <f>1-EXP(-O3)</f>
        <v>0</v>
      </c>
      <c r="R3" s="58">
        <f>1-EXP(-P3)</f>
        <v>0</v>
      </c>
      <c r="S3" s="58">
        <v>0</v>
      </c>
      <c r="U3" s="58">
        <f>'Stroke Epi'!AY33</f>
        <v>7.0859848744519633E-5</v>
      </c>
      <c r="V3" s="58">
        <f>D3</f>
        <v>7.0859848744519633E-5</v>
      </c>
      <c r="W3" s="58">
        <f>1-EXP(-U3)</f>
        <v>7.0857338244745272E-5</v>
      </c>
      <c r="X3" s="58">
        <f>1-EXP(-V3)</f>
        <v>7.0857338244745272E-5</v>
      </c>
      <c r="Y3" s="58">
        <v>0</v>
      </c>
      <c r="AA3" s="58">
        <f>'Bowel Cancer Epi'!AV50</f>
        <v>0</v>
      </c>
      <c r="AB3" s="58">
        <f>F3</f>
        <v>0</v>
      </c>
      <c r="AC3" s="58">
        <f>1-EXP(-AA3)</f>
        <v>0</v>
      </c>
      <c r="AD3" s="58">
        <f>1-EXP(-AB3)</f>
        <v>0</v>
      </c>
      <c r="AE3" s="58">
        <v>0</v>
      </c>
    </row>
    <row r="4" spans="1:31">
      <c r="A4" s="58">
        <v>6</v>
      </c>
      <c r="B4" s="58">
        <f>'ACM Rates'!O17</f>
        <v>7.2762879030591825E-5</v>
      </c>
      <c r="C4" s="58">
        <f>'MI Epi'!BW26</f>
        <v>0</v>
      </c>
      <c r="D4" s="58">
        <f>'Stroke Epi'!BL34</f>
        <v>7.0859848744519633E-5</v>
      </c>
      <c r="F4" s="58">
        <f>'Bowel Cancer Epi'!BI51</f>
        <v>0</v>
      </c>
      <c r="G4" s="58">
        <f t="shared" si="0"/>
        <v>1.4362272777511146E-4</v>
      </c>
      <c r="H4" s="58">
        <f t="shared" si="1"/>
        <v>7.2760231876523029E-5</v>
      </c>
      <c r="I4" s="58">
        <f>I3-J3</f>
        <v>9999.272397681234</v>
      </c>
      <c r="J4" s="58">
        <f>I4*H4</f>
        <v>0.72754937825180299</v>
      </c>
      <c r="K4" s="58">
        <f t="shared" ref="K4:K67" si="2">0.5*(I4+I5)</f>
        <v>9998.9086229921086</v>
      </c>
      <c r="L4" s="58">
        <f t="shared" ref="L4:L67" si="3">SUM(K5:K98)</f>
        <v>756700.737347894</v>
      </c>
      <c r="M4" s="58">
        <f t="shared" ref="M4:M67" si="4">L4/I4</f>
        <v>75.675579907530874</v>
      </c>
      <c r="O4" s="58">
        <f>'MI Epi'!BJ26</f>
        <v>0</v>
      </c>
      <c r="P4" s="58">
        <f t="shared" ref="P4:P67" si="5">C4</f>
        <v>0</v>
      </c>
      <c r="Q4" s="58">
        <f t="shared" ref="Q4:R67" si="6">1-EXP(-O4)</f>
        <v>0</v>
      </c>
      <c r="R4" s="58">
        <f t="shared" si="6"/>
        <v>0</v>
      </c>
      <c r="S4" s="58">
        <f>((S3-R3+((1-S3)*Q3))/(1-R3))</f>
        <v>0</v>
      </c>
      <c r="U4" s="58">
        <f>'Stroke Epi'!AY34</f>
        <v>7.0859848744519633E-5</v>
      </c>
      <c r="V4" s="58">
        <f t="shared" ref="V4:V67" si="7">D4</f>
        <v>7.0859848744519633E-5</v>
      </c>
      <c r="W4" s="58">
        <f t="shared" ref="W4:X67" si="8">1-EXP(-U4)</f>
        <v>7.0857338244745272E-5</v>
      </c>
      <c r="X4" s="58">
        <f t="shared" si="8"/>
        <v>7.0857338244745272E-5</v>
      </c>
      <c r="Y4" s="58">
        <f>((Y3-X3+((1-Y3)*W3))/(1-X3))</f>
        <v>0</v>
      </c>
      <c r="AA4" s="58">
        <f>'Bowel Cancer Epi'!AV51</f>
        <v>0</v>
      </c>
      <c r="AB4" s="58">
        <f t="shared" ref="AB4:AB67" si="9">F4</f>
        <v>0</v>
      </c>
      <c r="AC4" s="58">
        <f t="shared" ref="AC4:AD8" si="10">1-EXP(-AA4)</f>
        <v>0</v>
      </c>
      <c r="AD4" s="58">
        <f t="shared" si="10"/>
        <v>0</v>
      </c>
      <c r="AE4" s="58">
        <f>((AE3-AD3+((1-AE3)*AC3))/(1-AD3))</f>
        <v>0</v>
      </c>
    </row>
    <row r="5" spans="1:31">
      <c r="A5" s="58">
        <v>7</v>
      </c>
      <c r="B5" s="58">
        <f>'ACM Rates'!O18</f>
        <v>7.2762879030591825E-5</v>
      </c>
      <c r="C5" s="58">
        <f>'MI Epi'!BW27</f>
        <v>0</v>
      </c>
      <c r="D5" s="58">
        <f>'Stroke Epi'!BL35</f>
        <v>7.0859848744519633E-5</v>
      </c>
      <c r="F5" s="58">
        <f>'Bowel Cancer Epi'!BI52</f>
        <v>0</v>
      </c>
      <c r="G5" s="58">
        <f t="shared" si="0"/>
        <v>1.4362272777511146E-4</v>
      </c>
      <c r="H5" s="58">
        <f t="shared" si="1"/>
        <v>7.2760231876523029E-5</v>
      </c>
      <c r="I5" s="58">
        <f t="shared" ref="I5:I68" si="11">I4-J4</f>
        <v>9998.5448483029813</v>
      </c>
      <c r="J5" s="58">
        <f t="shared" ref="J5:J68" si="12">I5*H5</f>
        <v>0.72749644159033966</v>
      </c>
      <c r="K5" s="58">
        <f t="shared" si="2"/>
        <v>9998.1811000821872</v>
      </c>
      <c r="L5" s="58">
        <f t="shared" si="3"/>
        <v>746702.55624781176</v>
      </c>
      <c r="M5" s="58">
        <f t="shared" si="4"/>
        <v>74.681122861047825</v>
      </c>
      <c r="O5" s="58">
        <f>'MI Epi'!BJ27</f>
        <v>0</v>
      </c>
      <c r="P5" s="58">
        <f t="shared" si="5"/>
        <v>0</v>
      </c>
      <c r="Q5" s="58">
        <f t="shared" si="6"/>
        <v>0</v>
      </c>
      <c r="R5" s="58">
        <f t="shared" si="6"/>
        <v>0</v>
      </c>
      <c r="S5" s="58">
        <f t="shared" ref="S5:S68" si="13">((S4-R4+((1-S4)*Q4))/(1-R4))</f>
        <v>0</v>
      </c>
      <c r="U5" s="58">
        <f>'Stroke Epi'!AY35</f>
        <v>7.0859848744519633E-5</v>
      </c>
      <c r="V5" s="58">
        <f t="shared" si="7"/>
        <v>7.0859848744519633E-5</v>
      </c>
      <c r="W5" s="58">
        <f t="shared" si="8"/>
        <v>7.0857338244745272E-5</v>
      </c>
      <c r="X5" s="58">
        <f t="shared" si="8"/>
        <v>7.0857338244745272E-5</v>
      </c>
      <c r="Y5" s="58">
        <f t="shared" ref="Y5:Y68" si="14">((Y4-X4+((1-Y4)*W4))/(1-X4))</f>
        <v>0</v>
      </c>
      <c r="AA5" s="58">
        <f>'Bowel Cancer Epi'!AV52</f>
        <v>0</v>
      </c>
      <c r="AB5" s="58">
        <f t="shared" si="9"/>
        <v>0</v>
      </c>
      <c r="AC5" s="58">
        <f t="shared" si="10"/>
        <v>0</v>
      </c>
      <c r="AD5" s="58">
        <f t="shared" si="10"/>
        <v>0</v>
      </c>
      <c r="AE5" s="58">
        <f t="shared" ref="AE5:AE68" si="15">((AE4-AD4+((1-AE4)*AC4))/(1-AD4))</f>
        <v>0</v>
      </c>
    </row>
    <row r="6" spans="1:31">
      <c r="A6" s="58">
        <v>8</v>
      </c>
      <c r="B6" s="58">
        <f>'ACM Rates'!O19</f>
        <v>7.2762879030591825E-5</v>
      </c>
      <c r="C6" s="58">
        <f>'MI Epi'!BW28</f>
        <v>0</v>
      </c>
      <c r="D6" s="58">
        <f>'Stroke Epi'!BL36</f>
        <v>7.0859848744519633E-5</v>
      </c>
      <c r="F6" s="58">
        <f>'Bowel Cancer Epi'!BI53</f>
        <v>0</v>
      </c>
      <c r="G6" s="58">
        <f t="shared" si="0"/>
        <v>1.4362272777511146E-4</v>
      </c>
      <c r="H6" s="58">
        <f t="shared" si="1"/>
        <v>7.2760231876523029E-5</v>
      </c>
      <c r="I6" s="58">
        <f t="shared" si="11"/>
        <v>9997.8173518613912</v>
      </c>
      <c r="J6" s="58">
        <f t="shared" si="12"/>
        <v>0.7274435087805603</v>
      </c>
      <c r="K6" s="58">
        <f t="shared" si="2"/>
        <v>9997.4536301070002</v>
      </c>
      <c r="L6" s="58">
        <f t="shared" si="3"/>
        <v>736705.10261770478</v>
      </c>
      <c r="M6" s="58">
        <f t="shared" si="4"/>
        <v>73.686593452374396</v>
      </c>
      <c r="O6" s="58">
        <f>'MI Epi'!BJ28</f>
        <v>0</v>
      </c>
      <c r="P6" s="58">
        <f t="shared" si="5"/>
        <v>0</v>
      </c>
      <c r="Q6" s="58">
        <f t="shared" si="6"/>
        <v>0</v>
      </c>
      <c r="R6" s="58">
        <f t="shared" si="6"/>
        <v>0</v>
      </c>
      <c r="S6" s="58">
        <f t="shared" si="13"/>
        <v>0</v>
      </c>
      <c r="U6" s="58">
        <f>'Stroke Epi'!AY36</f>
        <v>7.0859848744519633E-5</v>
      </c>
      <c r="V6" s="58">
        <f t="shared" si="7"/>
        <v>7.0859848744519633E-5</v>
      </c>
      <c r="W6" s="58">
        <f t="shared" si="8"/>
        <v>7.0857338244745272E-5</v>
      </c>
      <c r="X6" s="58">
        <f t="shared" si="8"/>
        <v>7.0857338244745272E-5</v>
      </c>
      <c r="Y6" s="58">
        <f t="shared" si="14"/>
        <v>0</v>
      </c>
      <c r="AA6" s="58">
        <f>'Bowel Cancer Epi'!AV53</f>
        <v>0</v>
      </c>
      <c r="AB6" s="58">
        <f t="shared" si="9"/>
        <v>0</v>
      </c>
      <c r="AC6" s="58">
        <f t="shared" si="10"/>
        <v>0</v>
      </c>
      <c r="AD6" s="58">
        <f t="shared" si="10"/>
        <v>0</v>
      </c>
      <c r="AE6" s="58">
        <f t="shared" si="15"/>
        <v>0</v>
      </c>
    </row>
    <row r="7" spans="1:31">
      <c r="A7" s="58">
        <v>9</v>
      </c>
      <c r="B7" s="58">
        <f>'ACM Rates'!O20</f>
        <v>7.2762879030591825E-5</v>
      </c>
      <c r="C7" s="58">
        <f>'MI Epi'!BW29</f>
        <v>0</v>
      </c>
      <c r="D7" s="58">
        <f>'Stroke Epi'!BL37</f>
        <v>7.0859848744519633E-5</v>
      </c>
      <c r="F7" s="58">
        <f>'Bowel Cancer Epi'!BI54</f>
        <v>0</v>
      </c>
      <c r="G7" s="58">
        <f t="shared" si="0"/>
        <v>1.4362272777511146E-4</v>
      </c>
      <c r="H7" s="58">
        <f t="shared" si="1"/>
        <v>7.2760231876523029E-5</v>
      </c>
      <c r="I7" s="58">
        <f t="shared" si="11"/>
        <v>9997.089908352611</v>
      </c>
      <c r="J7" s="58">
        <f t="shared" si="12"/>
        <v>0.72739057982218436</v>
      </c>
      <c r="K7" s="58">
        <f t="shared" si="2"/>
        <v>9996.7262130626987</v>
      </c>
      <c r="L7" s="58">
        <f t="shared" si="3"/>
        <v>726708.37640464201</v>
      </c>
      <c r="M7" s="58">
        <f t="shared" si="4"/>
        <v>72.691991676245109</v>
      </c>
      <c r="O7" s="58">
        <f>'MI Epi'!BJ29</f>
        <v>0</v>
      </c>
      <c r="P7" s="58">
        <f t="shared" si="5"/>
        <v>0</v>
      </c>
      <c r="Q7" s="58">
        <f t="shared" si="6"/>
        <v>0</v>
      </c>
      <c r="R7" s="58">
        <f t="shared" si="6"/>
        <v>0</v>
      </c>
      <c r="S7" s="58">
        <f t="shared" si="13"/>
        <v>0</v>
      </c>
      <c r="U7" s="58">
        <f>'Stroke Epi'!AY37</f>
        <v>7.0859848744519633E-5</v>
      </c>
      <c r="V7" s="58">
        <f t="shared" si="7"/>
        <v>7.0859848744519633E-5</v>
      </c>
      <c r="W7" s="58">
        <f t="shared" si="8"/>
        <v>7.0857338244745272E-5</v>
      </c>
      <c r="X7" s="58">
        <f t="shared" si="8"/>
        <v>7.0857338244745272E-5</v>
      </c>
      <c r="Y7" s="58">
        <f t="shared" si="14"/>
        <v>0</v>
      </c>
      <c r="AA7" s="58">
        <f>'Bowel Cancer Epi'!AV54</f>
        <v>0</v>
      </c>
      <c r="AB7" s="58">
        <f t="shared" si="9"/>
        <v>0</v>
      </c>
      <c r="AC7" s="58">
        <f t="shared" si="10"/>
        <v>0</v>
      </c>
      <c r="AD7" s="58">
        <f t="shared" si="10"/>
        <v>0</v>
      </c>
      <c r="AE7" s="58">
        <f t="shared" si="15"/>
        <v>0</v>
      </c>
    </row>
    <row r="8" spans="1:31">
      <c r="A8" s="58">
        <v>10</v>
      </c>
      <c r="B8" s="58">
        <f>'ACM Rates'!O21</f>
        <v>7.2762879030591825E-5</v>
      </c>
      <c r="C8" s="58">
        <f>'MI Epi'!BW30</f>
        <v>0</v>
      </c>
      <c r="D8" s="58">
        <f>'Stroke Epi'!BL38</f>
        <v>7.0859848744519633E-5</v>
      </c>
      <c r="F8" s="58">
        <f>'Bowel Cancer Epi'!BI55</f>
        <v>0</v>
      </c>
      <c r="G8" s="58">
        <f t="shared" si="0"/>
        <v>1.4362272777511146E-4</v>
      </c>
      <c r="H8" s="58">
        <f t="shared" si="1"/>
        <v>7.2760231876523029E-5</v>
      </c>
      <c r="I8" s="58">
        <f t="shared" si="11"/>
        <v>9996.3625177727881</v>
      </c>
      <c r="J8" s="58">
        <f t="shared" si="12"/>
        <v>0.72733765471493161</v>
      </c>
      <c r="K8" s="58">
        <f t="shared" si="2"/>
        <v>9995.9988489454299</v>
      </c>
      <c r="L8" s="58">
        <f t="shared" si="3"/>
        <v>716712.37755569664</v>
      </c>
      <c r="M8" s="58">
        <f t="shared" si="4"/>
        <v>71.697317527394134</v>
      </c>
      <c r="O8" s="58">
        <f>'MI Epi'!BJ30</f>
        <v>0</v>
      </c>
      <c r="P8" s="58">
        <f t="shared" si="5"/>
        <v>0</v>
      </c>
      <c r="Q8" s="58">
        <f t="shared" si="6"/>
        <v>0</v>
      </c>
      <c r="R8" s="58">
        <f t="shared" si="6"/>
        <v>0</v>
      </c>
      <c r="S8" s="58">
        <f t="shared" si="13"/>
        <v>0</v>
      </c>
      <c r="U8" s="58">
        <f>'Stroke Epi'!AY38</f>
        <v>7.0859848744519633E-5</v>
      </c>
      <c r="V8" s="58">
        <f t="shared" si="7"/>
        <v>7.0859848744519633E-5</v>
      </c>
      <c r="W8" s="58">
        <f>1-EXP(-U8)</f>
        <v>7.0857338244745272E-5</v>
      </c>
      <c r="X8" s="58">
        <f t="shared" si="8"/>
        <v>7.0857338244745272E-5</v>
      </c>
      <c r="Y8" s="58">
        <f t="shared" si="14"/>
        <v>0</v>
      </c>
      <c r="AA8" s="58">
        <f>'Bowel Cancer Epi'!AV55</f>
        <v>0</v>
      </c>
      <c r="AB8" s="58">
        <f t="shared" si="9"/>
        <v>0</v>
      </c>
      <c r="AC8" s="58">
        <f>1-EXP(-AA8)</f>
        <v>0</v>
      </c>
      <c r="AD8" s="58">
        <f t="shared" si="10"/>
        <v>0</v>
      </c>
      <c r="AE8" s="58">
        <f t="shared" si="15"/>
        <v>0</v>
      </c>
    </row>
    <row r="9" spans="1:31">
      <c r="A9" s="58">
        <v>11</v>
      </c>
      <c r="B9" s="58">
        <f>'ACM Rates'!O22</f>
        <v>7.2762879030591825E-5</v>
      </c>
      <c r="C9" s="58">
        <f>'MI Epi'!BW31</f>
        <v>0</v>
      </c>
      <c r="D9" s="58">
        <f>'Stroke Epi'!BL39</f>
        <v>7.0859848744519633E-5</v>
      </c>
      <c r="F9" s="58">
        <f>'Bowel Cancer Epi'!BI56</f>
        <v>0</v>
      </c>
      <c r="G9" s="58">
        <f t="shared" si="0"/>
        <v>1.4362272777511146E-4</v>
      </c>
      <c r="H9" s="58">
        <f t="shared" si="1"/>
        <v>7.2760231876523029E-5</v>
      </c>
      <c r="I9" s="58">
        <f t="shared" si="11"/>
        <v>9995.6351801180735</v>
      </c>
      <c r="J9" s="58">
        <f t="shared" si="12"/>
        <v>0.72728473345852207</v>
      </c>
      <c r="K9" s="58">
        <f t="shared" si="2"/>
        <v>9995.271537751345</v>
      </c>
      <c r="L9" s="58">
        <f t="shared" si="3"/>
        <v>706717.10601794522</v>
      </c>
      <c r="M9" s="58">
        <f t="shared" si="4"/>
        <v>70.702571000555182</v>
      </c>
      <c r="O9" s="58">
        <f>'MI Epi'!BJ31</f>
        <v>0</v>
      </c>
      <c r="P9" s="58">
        <f t="shared" si="5"/>
        <v>0</v>
      </c>
      <c r="Q9" s="58">
        <f t="shared" si="6"/>
        <v>0</v>
      </c>
      <c r="R9" s="58">
        <f t="shared" si="6"/>
        <v>0</v>
      </c>
      <c r="S9" s="58">
        <f t="shared" si="13"/>
        <v>0</v>
      </c>
      <c r="U9" s="58">
        <f>'Stroke Epi'!AY39</f>
        <v>7.0859848744519633E-5</v>
      </c>
      <c r="V9" s="58">
        <f t="shared" si="7"/>
        <v>7.0859848744519633E-5</v>
      </c>
      <c r="W9" s="58">
        <f t="shared" si="8"/>
        <v>7.0857338244745272E-5</v>
      </c>
      <c r="X9" s="58">
        <f>1-EXP(-V9)</f>
        <v>7.0857338244745272E-5</v>
      </c>
      <c r="Y9" s="58">
        <f t="shared" si="14"/>
        <v>0</v>
      </c>
      <c r="AA9" s="58">
        <f>'Bowel Cancer Epi'!AV56</f>
        <v>0</v>
      </c>
      <c r="AB9" s="58">
        <f t="shared" si="9"/>
        <v>0</v>
      </c>
      <c r="AC9" s="58">
        <f t="shared" ref="AC9:AD72" si="16">1-EXP(-AA9)</f>
        <v>0</v>
      </c>
      <c r="AD9" s="58">
        <f>1-EXP(-AB9)</f>
        <v>0</v>
      </c>
      <c r="AE9" s="58">
        <f t="shared" si="15"/>
        <v>0</v>
      </c>
    </row>
    <row r="10" spans="1:31">
      <c r="A10" s="58">
        <v>12</v>
      </c>
      <c r="B10" s="58">
        <f>'ACM Rates'!O23</f>
        <v>7.2762879030591825E-5</v>
      </c>
      <c r="C10" s="58">
        <f>'MI Epi'!BW32</f>
        <v>0</v>
      </c>
      <c r="D10" s="58">
        <f>'Stroke Epi'!BL40</f>
        <v>7.0859848744519633E-5</v>
      </c>
      <c r="F10" s="58">
        <f>'Bowel Cancer Epi'!BI57</f>
        <v>0</v>
      </c>
      <c r="G10" s="58">
        <f t="shared" si="0"/>
        <v>1.4362272777511146E-4</v>
      </c>
      <c r="H10" s="58">
        <f t="shared" si="1"/>
        <v>7.2760231876523029E-5</v>
      </c>
      <c r="I10" s="58">
        <f t="shared" si="11"/>
        <v>9994.9078953846147</v>
      </c>
      <c r="J10" s="58">
        <f t="shared" si="12"/>
        <v>0.72723181605267539</v>
      </c>
      <c r="K10" s="58">
        <f t="shared" si="2"/>
        <v>9994.5442794765877</v>
      </c>
      <c r="L10" s="58">
        <f t="shared" si="3"/>
        <v>696722.56173846859</v>
      </c>
      <c r="M10" s="58">
        <f t="shared" si="4"/>
        <v>69.707752090461653</v>
      </c>
      <c r="O10" s="58">
        <f>'MI Epi'!BJ32</f>
        <v>0</v>
      </c>
      <c r="P10" s="58">
        <f t="shared" si="5"/>
        <v>0</v>
      </c>
      <c r="Q10" s="58">
        <f t="shared" si="6"/>
        <v>0</v>
      </c>
      <c r="R10" s="58">
        <f t="shared" si="6"/>
        <v>0</v>
      </c>
      <c r="S10" s="58">
        <f t="shared" si="13"/>
        <v>0</v>
      </c>
      <c r="U10" s="58">
        <f>'Stroke Epi'!AY40</f>
        <v>7.0859848744519633E-5</v>
      </c>
      <c r="V10" s="58">
        <f t="shared" si="7"/>
        <v>7.0859848744519633E-5</v>
      </c>
      <c r="W10" s="58">
        <f t="shared" si="8"/>
        <v>7.0857338244745272E-5</v>
      </c>
      <c r="X10" s="58">
        <f t="shared" si="8"/>
        <v>7.0857338244745272E-5</v>
      </c>
      <c r="Y10" s="58">
        <f t="shared" si="14"/>
        <v>0</v>
      </c>
      <c r="AA10" s="58">
        <f>'Bowel Cancer Epi'!AV57</f>
        <v>0</v>
      </c>
      <c r="AB10" s="58">
        <f t="shared" si="9"/>
        <v>0</v>
      </c>
      <c r="AC10" s="58">
        <f t="shared" si="16"/>
        <v>0</v>
      </c>
      <c r="AD10" s="58">
        <f t="shared" si="16"/>
        <v>0</v>
      </c>
      <c r="AE10" s="58">
        <f t="shared" si="15"/>
        <v>0</v>
      </c>
    </row>
    <row r="11" spans="1:31">
      <c r="A11" s="58">
        <v>13</v>
      </c>
      <c r="B11" s="58">
        <f>'ACM Rates'!O24</f>
        <v>7.2762879030591825E-5</v>
      </c>
      <c r="C11" s="58">
        <f>'MI Epi'!BW33</f>
        <v>0</v>
      </c>
      <c r="D11" s="58">
        <f>'Stroke Epi'!BL41</f>
        <v>7.0859848744519633E-5</v>
      </c>
      <c r="F11" s="58">
        <f>'Bowel Cancer Epi'!BI58</f>
        <v>0</v>
      </c>
      <c r="G11" s="58">
        <f t="shared" si="0"/>
        <v>1.4362272777511146E-4</v>
      </c>
      <c r="H11" s="58">
        <f t="shared" si="1"/>
        <v>7.2760231876523029E-5</v>
      </c>
      <c r="I11" s="58">
        <f t="shared" si="11"/>
        <v>9994.1806635685625</v>
      </c>
      <c r="J11" s="58">
        <f t="shared" si="12"/>
        <v>0.72717890249711137</v>
      </c>
      <c r="K11" s="58">
        <f t="shared" si="2"/>
        <v>9993.8170741173144</v>
      </c>
      <c r="L11" s="58">
        <f t="shared" si="3"/>
        <v>686728.74466435134</v>
      </c>
      <c r="M11" s="58">
        <f t="shared" si="4"/>
        <v>68.712860791846566</v>
      </c>
      <c r="O11" s="58">
        <f>'MI Epi'!BJ33</f>
        <v>0</v>
      </c>
      <c r="P11" s="58">
        <f t="shared" si="5"/>
        <v>0</v>
      </c>
      <c r="Q11" s="58">
        <f t="shared" si="6"/>
        <v>0</v>
      </c>
      <c r="R11" s="58">
        <f t="shared" si="6"/>
        <v>0</v>
      </c>
      <c r="S11" s="58">
        <f t="shared" si="13"/>
        <v>0</v>
      </c>
      <c r="U11" s="58">
        <f>'Stroke Epi'!AY41</f>
        <v>7.0859848744519633E-5</v>
      </c>
      <c r="V11" s="58">
        <f t="shared" si="7"/>
        <v>7.0859848744519633E-5</v>
      </c>
      <c r="W11" s="58">
        <f t="shared" si="8"/>
        <v>7.0857338244745272E-5</v>
      </c>
      <c r="X11" s="58">
        <f t="shared" si="8"/>
        <v>7.0857338244745272E-5</v>
      </c>
      <c r="Y11" s="58">
        <f t="shared" si="14"/>
        <v>0</v>
      </c>
      <c r="AA11" s="58">
        <f>'Bowel Cancer Epi'!AV58</f>
        <v>0</v>
      </c>
      <c r="AB11" s="58">
        <f t="shared" si="9"/>
        <v>0</v>
      </c>
      <c r="AC11" s="58">
        <f t="shared" si="16"/>
        <v>0</v>
      </c>
      <c r="AD11" s="58">
        <f t="shared" si="16"/>
        <v>0</v>
      </c>
      <c r="AE11" s="58">
        <f t="shared" si="15"/>
        <v>0</v>
      </c>
    </row>
    <row r="12" spans="1:31">
      <c r="A12" s="58">
        <v>14</v>
      </c>
      <c r="B12" s="58">
        <f>'ACM Rates'!O25</f>
        <v>7.2762879030591825E-5</v>
      </c>
      <c r="C12" s="58">
        <f>'MI Epi'!BW34</f>
        <v>0</v>
      </c>
      <c r="D12" s="58">
        <f>'Stroke Epi'!BL42</f>
        <v>7.0859848744519633E-5</v>
      </c>
      <c r="F12" s="58">
        <f>'Bowel Cancer Epi'!BI59</f>
        <v>0</v>
      </c>
      <c r="G12" s="58">
        <f t="shared" si="0"/>
        <v>1.4362272777511146E-4</v>
      </c>
      <c r="H12" s="58">
        <f t="shared" si="1"/>
        <v>7.2760231876523029E-5</v>
      </c>
      <c r="I12" s="58">
        <f t="shared" si="11"/>
        <v>9993.4534846660663</v>
      </c>
      <c r="J12" s="58">
        <f t="shared" si="12"/>
        <v>0.7271259927915501</v>
      </c>
      <c r="K12" s="58">
        <f t="shared" si="2"/>
        <v>9993.0899216696707</v>
      </c>
      <c r="L12" s="58">
        <f t="shared" si="3"/>
        <v>676735.65474268165</v>
      </c>
      <c r="M12" s="58">
        <f t="shared" si="4"/>
        <v>67.717897099442496</v>
      </c>
      <c r="O12" s="58">
        <f>'MI Epi'!BJ34</f>
        <v>0</v>
      </c>
      <c r="P12" s="58">
        <f t="shared" si="5"/>
        <v>0</v>
      </c>
      <c r="Q12" s="58">
        <f t="shared" si="6"/>
        <v>0</v>
      </c>
      <c r="R12" s="58">
        <f t="shared" si="6"/>
        <v>0</v>
      </c>
      <c r="S12" s="58">
        <f t="shared" si="13"/>
        <v>0</v>
      </c>
      <c r="U12" s="58">
        <f>'Stroke Epi'!AY42</f>
        <v>7.0859848744519633E-5</v>
      </c>
      <c r="V12" s="58">
        <f t="shared" si="7"/>
        <v>7.0859848744519633E-5</v>
      </c>
      <c r="W12" s="58">
        <f t="shared" si="8"/>
        <v>7.0857338244745272E-5</v>
      </c>
      <c r="X12" s="58">
        <f t="shared" si="8"/>
        <v>7.0857338244745272E-5</v>
      </c>
      <c r="Y12" s="58">
        <f t="shared" si="14"/>
        <v>0</v>
      </c>
      <c r="AA12" s="58">
        <f>'Bowel Cancer Epi'!AV59</f>
        <v>0</v>
      </c>
      <c r="AB12" s="58">
        <f t="shared" si="9"/>
        <v>0</v>
      </c>
      <c r="AC12" s="58">
        <f t="shared" si="16"/>
        <v>0</v>
      </c>
      <c r="AD12" s="58">
        <f t="shared" si="16"/>
        <v>0</v>
      </c>
      <c r="AE12" s="58">
        <f t="shared" si="15"/>
        <v>0</v>
      </c>
    </row>
    <row r="13" spans="1:31">
      <c r="A13" s="58">
        <v>15</v>
      </c>
      <c r="B13" s="58">
        <f>'ACM Rates'!O26</f>
        <v>2.1828863709177543E-4</v>
      </c>
      <c r="C13" s="58">
        <f>'MI Epi'!BW35</f>
        <v>0</v>
      </c>
      <c r="D13" s="58">
        <f>'Stroke Epi'!BL43</f>
        <v>7.0859848744519633E-5</v>
      </c>
      <c r="F13" s="58">
        <f>'Bowel Cancer Epi'!BI60</f>
        <v>0</v>
      </c>
      <c r="G13" s="58">
        <f t="shared" si="0"/>
        <v>2.8914848583629505E-4</v>
      </c>
      <c r="H13" s="58">
        <f t="shared" si="1"/>
        <v>2.1826481386066909E-4</v>
      </c>
      <c r="I13" s="58">
        <f t="shared" si="11"/>
        <v>9992.7263586732752</v>
      </c>
      <c r="J13" s="58">
        <f t="shared" si="12"/>
        <v>2.1810605586364242</v>
      </c>
      <c r="K13" s="58">
        <f t="shared" si="2"/>
        <v>9991.6358283939571</v>
      </c>
      <c r="L13" s="58">
        <f t="shared" si="3"/>
        <v>666744.01891428779</v>
      </c>
      <c r="M13" s="58">
        <f t="shared" si="4"/>
        <v>66.722933760272682</v>
      </c>
      <c r="O13" s="58">
        <f>'MI Epi'!BJ35</f>
        <v>0</v>
      </c>
      <c r="P13" s="58">
        <f t="shared" si="5"/>
        <v>0</v>
      </c>
      <c r="Q13" s="58">
        <f t="shared" si="6"/>
        <v>0</v>
      </c>
      <c r="R13" s="58">
        <f t="shared" si="6"/>
        <v>0</v>
      </c>
      <c r="S13" s="58">
        <f t="shared" si="13"/>
        <v>0</v>
      </c>
      <c r="U13" s="58">
        <f>'Stroke Epi'!AY43</f>
        <v>7.0859848744519633E-5</v>
      </c>
      <c r="V13" s="58">
        <f t="shared" si="7"/>
        <v>7.0859848744519633E-5</v>
      </c>
      <c r="W13" s="58">
        <f t="shared" si="8"/>
        <v>7.0857338244745272E-5</v>
      </c>
      <c r="X13" s="58">
        <f t="shared" si="8"/>
        <v>7.0857338244745272E-5</v>
      </c>
      <c r="Y13" s="58">
        <f t="shared" si="14"/>
        <v>0</v>
      </c>
      <c r="AA13" s="58">
        <f>'Bowel Cancer Epi'!AV60</f>
        <v>0</v>
      </c>
      <c r="AB13" s="58">
        <f t="shared" si="9"/>
        <v>0</v>
      </c>
      <c r="AC13" s="58">
        <f t="shared" si="16"/>
        <v>0</v>
      </c>
      <c r="AD13" s="58">
        <f t="shared" si="16"/>
        <v>0</v>
      </c>
      <c r="AE13" s="58">
        <f t="shared" si="15"/>
        <v>0</v>
      </c>
    </row>
    <row r="14" spans="1:31">
      <c r="A14" s="58">
        <v>16</v>
      </c>
      <c r="B14" s="58">
        <f>'ACM Rates'!O27</f>
        <v>2.1828863709177543E-4</v>
      </c>
      <c r="C14" s="58">
        <f>'MI Epi'!BW36</f>
        <v>0</v>
      </c>
      <c r="D14" s="58">
        <f>'Stroke Epi'!BL44</f>
        <v>7.0859848744519633E-5</v>
      </c>
      <c r="F14" s="58">
        <f>'Bowel Cancer Epi'!BI61</f>
        <v>0</v>
      </c>
      <c r="G14" s="58">
        <f t="shared" si="0"/>
        <v>2.8914848583629505E-4</v>
      </c>
      <c r="H14" s="58">
        <f t="shared" si="1"/>
        <v>2.1826481386066909E-4</v>
      </c>
      <c r="I14" s="58">
        <f t="shared" si="11"/>
        <v>9990.5452981146391</v>
      </c>
      <c r="J14" s="58">
        <f t="shared" si="12"/>
        <v>2.1805845098595746</v>
      </c>
      <c r="K14" s="58">
        <f t="shared" si="2"/>
        <v>9989.4550058597088</v>
      </c>
      <c r="L14" s="58">
        <f t="shared" si="3"/>
        <v>656754.56390842819</v>
      </c>
      <c r="M14" s="58">
        <f t="shared" si="4"/>
        <v>65.737609340740121</v>
      </c>
      <c r="O14" s="58">
        <f>'MI Epi'!BJ36</f>
        <v>0</v>
      </c>
      <c r="P14" s="58">
        <f t="shared" si="5"/>
        <v>0</v>
      </c>
      <c r="Q14" s="58">
        <f t="shared" si="6"/>
        <v>0</v>
      </c>
      <c r="R14" s="58">
        <f t="shared" si="6"/>
        <v>0</v>
      </c>
      <c r="S14" s="58">
        <f t="shared" si="13"/>
        <v>0</v>
      </c>
      <c r="U14" s="58">
        <f>'Stroke Epi'!AY44</f>
        <v>7.0859848744519633E-5</v>
      </c>
      <c r="V14" s="58">
        <f t="shared" si="7"/>
        <v>7.0859848744519633E-5</v>
      </c>
      <c r="W14" s="58">
        <f t="shared" si="8"/>
        <v>7.0857338244745272E-5</v>
      </c>
      <c r="X14" s="58">
        <f t="shared" si="8"/>
        <v>7.0857338244745272E-5</v>
      </c>
      <c r="Y14" s="58">
        <f t="shared" si="14"/>
        <v>0</v>
      </c>
      <c r="AA14" s="58">
        <f>'Bowel Cancer Epi'!AV61</f>
        <v>0</v>
      </c>
      <c r="AB14" s="58">
        <f t="shared" si="9"/>
        <v>0</v>
      </c>
      <c r="AC14" s="58">
        <f t="shared" si="16"/>
        <v>0</v>
      </c>
      <c r="AD14" s="58">
        <f t="shared" si="16"/>
        <v>0</v>
      </c>
      <c r="AE14" s="58">
        <f t="shared" si="15"/>
        <v>0</v>
      </c>
    </row>
    <row r="15" spans="1:31">
      <c r="A15" s="58">
        <v>17</v>
      </c>
      <c r="B15" s="58">
        <f>'ACM Rates'!O28</f>
        <v>2.1828863709177543E-4</v>
      </c>
      <c r="C15" s="58">
        <f>'MI Epi'!BW37</f>
        <v>0</v>
      </c>
      <c r="D15" s="58">
        <f>'Stroke Epi'!BL45</f>
        <v>7.0859848744519633E-5</v>
      </c>
      <c r="F15" s="58">
        <f>'Bowel Cancer Epi'!BI62</f>
        <v>0</v>
      </c>
      <c r="G15" s="58">
        <f t="shared" si="0"/>
        <v>2.8914848583629505E-4</v>
      </c>
      <c r="H15" s="58">
        <f t="shared" si="1"/>
        <v>2.1826481386066909E-4</v>
      </c>
      <c r="I15" s="58">
        <f t="shared" si="11"/>
        <v>9988.3647136047803</v>
      </c>
      <c r="J15" s="58">
        <f t="shared" si="12"/>
        <v>2.1801085649874228</v>
      </c>
      <c r="K15" s="58">
        <f t="shared" si="2"/>
        <v>9987.2746593222873</v>
      </c>
      <c r="L15" s="58">
        <f t="shared" si="3"/>
        <v>646767.28924910573</v>
      </c>
      <c r="M15" s="58">
        <f t="shared" si="4"/>
        <v>64.752069812605868</v>
      </c>
      <c r="O15" s="58">
        <f>'MI Epi'!BJ37</f>
        <v>0</v>
      </c>
      <c r="P15" s="58">
        <f t="shared" si="5"/>
        <v>0</v>
      </c>
      <c r="Q15" s="58">
        <f t="shared" si="6"/>
        <v>0</v>
      </c>
      <c r="R15" s="58">
        <f t="shared" si="6"/>
        <v>0</v>
      </c>
      <c r="S15" s="58">
        <f t="shared" si="13"/>
        <v>0</v>
      </c>
      <c r="U15" s="58">
        <f>'Stroke Epi'!AY45</f>
        <v>7.0859848744519633E-5</v>
      </c>
      <c r="V15" s="58">
        <f t="shared" si="7"/>
        <v>7.0859848744519633E-5</v>
      </c>
      <c r="W15" s="58">
        <f t="shared" si="8"/>
        <v>7.0857338244745272E-5</v>
      </c>
      <c r="X15" s="58">
        <f t="shared" si="8"/>
        <v>7.0857338244745272E-5</v>
      </c>
      <c r="Y15" s="58">
        <f t="shared" si="14"/>
        <v>0</v>
      </c>
      <c r="AA15" s="58">
        <f>'Bowel Cancer Epi'!AV62</f>
        <v>0</v>
      </c>
      <c r="AB15" s="58">
        <f t="shared" si="9"/>
        <v>0</v>
      </c>
      <c r="AC15" s="58">
        <f t="shared" si="16"/>
        <v>0</v>
      </c>
      <c r="AD15" s="58">
        <f t="shared" si="16"/>
        <v>0</v>
      </c>
      <c r="AE15" s="58">
        <f t="shared" si="15"/>
        <v>0</v>
      </c>
    </row>
    <row r="16" spans="1:31">
      <c r="A16" s="58">
        <v>18</v>
      </c>
      <c r="B16" s="58">
        <f>'ACM Rates'!O29</f>
        <v>2.1828863709177543E-4</v>
      </c>
      <c r="C16" s="58">
        <f>'MI Epi'!BW38</f>
        <v>0</v>
      </c>
      <c r="D16" s="58">
        <f>'Stroke Epi'!BL46</f>
        <v>7.0859848744519633E-5</v>
      </c>
      <c r="F16" s="58">
        <f>'Bowel Cancer Epi'!BI63</f>
        <v>0</v>
      </c>
      <c r="G16" s="58">
        <f t="shared" si="0"/>
        <v>2.8914848583629505E-4</v>
      </c>
      <c r="H16" s="58">
        <f t="shared" si="1"/>
        <v>2.1826481386066909E-4</v>
      </c>
      <c r="I16" s="58">
        <f t="shared" si="11"/>
        <v>9986.1846050397926</v>
      </c>
      <c r="J16" s="58">
        <f t="shared" si="12"/>
        <v>2.1796327239972895</v>
      </c>
      <c r="K16" s="58">
        <f t="shared" si="2"/>
        <v>9985.094788677794</v>
      </c>
      <c r="L16" s="58">
        <f t="shared" si="3"/>
        <v>636782.19446042797</v>
      </c>
      <c r="M16" s="58">
        <f t="shared" si="4"/>
        <v>63.766315128909092</v>
      </c>
      <c r="O16" s="58">
        <f>'MI Epi'!BJ38</f>
        <v>0</v>
      </c>
      <c r="P16" s="58">
        <f t="shared" si="5"/>
        <v>0</v>
      </c>
      <c r="Q16" s="58">
        <f t="shared" si="6"/>
        <v>0</v>
      </c>
      <c r="R16" s="58">
        <f t="shared" si="6"/>
        <v>0</v>
      </c>
      <c r="S16" s="58">
        <f t="shared" si="13"/>
        <v>0</v>
      </c>
      <c r="U16" s="58">
        <f>'Stroke Epi'!AY46</f>
        <v>7.0859848744519633E-5</v>
      </c>
      <c r="V16" s="58">
        <f t="shared" si="7"/>
        <v>7.0859848744519633E-5</v>
      </c>
      <c r="W16" s="58">
        <f t="shared" si="8"/>
        <v>7.0857338244745272E-5</v>
      </c>
      <c r="X16" s="58">
        <f t="shared" si="8"/>
        <v>7.0857338244745272E-5</v>
      </c>
      <c r="Y16" s="58">
        <f t="shared" si="14"/>
        <v>0</v>
      </c>
      <c r="AA16" s="58">
        <f>'Bowel Cancer Epi'!AV63</f>
        <v>0</v>
      </c>
      <c r="AB16" s="58">
        <f t="shared" si="9"/>
        <v>0</v>
      </c>
      <c r="AC16" s="58">
        <f t="shared" si="16"/>
        <v>0</v>
      </c>
      <c r="AD16" s="58">
        <f t="shared" si="16"/>
        <v>0</v>
      </c>
      <c r="AE16" s="58">
        <f t="shared" si="15"/>
        <v>0</v>
      </c>
    </row>
    <row r="17" spans="1:31">
      <c r="A17" s="58">
        <v>19</v>
      </c>
      <c r="B17" s="58">
        <f>'ACM Rates'!O30</f>
        <v>2.1828863709177543E-4</v>
      </c>
      <c r="C17" s="58">
        <f>'MI Epi'!BW39</f>
        <v>0</v>
      </c>
      <c r="D17" s="58">
        <f>'Stroke Epi'!BL47</f>
        <v>7.0859848744519633E-5</v>
      </c>
      <c r="F17" s="58">
        <f>'Bowel Cancer Epi'!BI64</f>
        <v>0</v>
      </c>
      <c r="G17" s="58">
        <f t="shared" si="0"/>
        <v>2.8914848583629505E-4</v>
      </c>
      <c r="H17" s="58">
        <f t="shared" si="1"/>
        <v>2.1826481386066909E-4</v>
      </c>
      <c r="I17" s="58">
        <f t="shared" si="11"/>
        <v>9984.0049723157954</v>
      </c>
      <c r="J17" s="58">
        <f t="shared" si="12"/>
        <v>2.1791569868665017</v>
      </c>
      <c r="K17" s="58">
        <f t="shared" si="2"/>
        <v>9982.9153938223608</v>
      </c>
      <c r="L17" s="58">
        <f t="shared" si="3"/>
        <v>626799.27906660561</v>
      </c>
      <c r="M17" s="58">
        <f t="shared" si="4"/>
        <v>62.780345242678621</v>
      </c>
      <c r="O17" s="58">
        <f>'MI Epi'!BJ39</f>
        <v>0</v>
      </c>
      <c r="P17" s="58">
        <f t="shared" si="5"/>
        <v>0</v>
      </c>
      <c r="Q17" s="58">
        <f t="shared" si="6"/>
        <v>0</v>
      </c>
      <c r="R17" s="58">
        <f t="shared" si="6"/>
        <v>0</v>
      </c>
      <c r="S17" s="58">
        <f t="shared" si="13"/>
        <v>0</v>
      </c>
      <c r="U17" s="58">
        <f>'Stroke Epi'!AY47</f>
        <v>7.0859848744519633E-5</v>
      </c>
      <c r="V17" s="58">
        <f t="shared" si="7"/>
        <v>7.0859848744519633E-5</v>
      </c>
      <c r="W17" s="58">
        <f t="shared" si="8"/>
        <v>7.0857338244745272E-5</v>
      </c>
      <c r="X17" s="58">
        <f t="shared" si="8"/>
        <v>7.0857338244745272E-5</v>
      </c>
      <c r="Y17" s="58">
        <f t="shared" si="14"/>
        <v>0</v>
      </c>
      <c r="AA17" s="58">
        <f>'Bowel Cancer Epi'!AV64</f>
        <v>0</v>
      </c>
      <c r="AB17" s="58">
        <f t="shared" si="9"/>
        <v>0</v>
      </c>
      <c r="AC17" s="58">
        <f t="shared" si="16"/>
        <v>0</v>
      </c>
      <c r="AD17" s="58">
        <f t="shared" si="16"/>
        <v>0</v>
      </c>
      <c r="AE17" s="58">
        <f t="shared" si="15"/>
        <v>0</v>
      </c>
    </row>
    <row r="18" spans="1:31">
      <c r="A18" s="58">
        <v>20</v>
      </c>
      <c r="B18" s="58">
        <f>'ACM Rates'!O31</f>
        <v>3.6381439515295908E-4</v>
      </c>
      <c r="C18" s="58">
        <f>'MI Epi'!BW40</f>
        <v>0</v>
      </c>
      <c r="D18" s="58">
        <f>'Stroke Epi'!BL48</f>
        <v>7.0859848744519633E-5</v>
      </c>
      <c r="F18" s="58">
        <f>'Bowel Cancer Epi'!BI65</f>
        <v>0</v>
      </c>
      <c r="G18" s="58">
        <f t="shared" si="0"/>
        <v>4.3467424389747873E-4</v>
      </c>
      <c r="H18" s="58">
        <f t="shared" si="1"/>
        <v>3.6374822272100538E-4</v>
      </c>
      <c r="I18" s="58">
        <f t="shared" si="11"/>
        <v>9981.825815328928</v>
      </c>
      <c r="J18" s="58">
        <f t="shared" si="12"/>
        <v>3.6308713998365478</v>
      </c>
      <c r="K18" s="58">
        <f t="shared" si="2"/>
        <v>9980.0103796290095</v>
      </c>
      <c r="L18" s="58">
        <f t="shared" si="3"/>
        <v>616819.26868697663</v>
      </c>
      <c r="M18" s="58">
        <f t="shared" si="4"/>
        <v>61.794232848637499</v>
      </c>
      <c r="O18" s="58">
        <f>'MI Epi'!BJ40</f>
        <v>0</v>
      </c>
      <c r="P18" s="58">
        <f t="shared" si="5"/>
        <v>0</v>
      </c>
      <c r="Q18" s="58">
        <f t="shared" si="6"/>
        <v>0</v>
      </c>
      <c r="R18" s="58">
        <f t="shared" si="6"/>
        <v>0</v>
      </c>
      <c r="S18" s="58">
        <f t="shared" si="13"/>
        <v>0</v>
      </c>
      <c r="U18" s="58">
        <f>'Stroke Epi'!AY48</f>
        <v>7.0859848744519633E-5</v>
      </c>
      <c r="V18" s="58">
        <f t="shared" si="7"/>
        <v>7.0859848744519633E-5</v>
      </c>
      <c r="W18" s="58">
        <f t="shared" si="8"/>
        <v>7.0857338244745272E-5</v>
      </c>
      <c r="X18" s="58">
        <f t="shared" si="8"/>
        <v>7.0857338244745272E-5</v>
      </c>
      <c r="Y18" s="58">
        <f t="shared" si="14"/>
        <v>0</v>
      </c>
      <c r="AA18" s="58">
        <f>'Bowel Cancer Epi'!AV65</f>
        <v>0</v>
      </c>
      <c r="AB18" s="58">
        <f t="shared" si="9"/>
        <v>0</v>
      </c>
      <c r="AC18" s="58">
        <f t="shared" si="16"/>
        <v>0</v>
      </c>
      <c r="AD18" s="58">
        <f t="shared" si="16"/>
        <v>0</v>
      </c>
      <c r="AE18" s="58">
        <f t="shared" si="15"/>
        <v>0</v>
      </c>
    </row>
    <row r="19" spans="1:31">
      <c r="A19" s="58">
        <v>21</v>
      </c>
      <c r="B19" s="58">
        <f>'ACM Rates'!O32</f>
        <v>3.6381439515295908E-4</v>
      </c>
      <c r="C19" s="58">
        <f>'MI Epi'!BW41</f>
        <v>0</v>
      </c>
      <c r="D19" s="58">
        <f>'Stroke Epi'!BL49</f>
        <v>7.0859848744519633E-5</v>
      </c>
      <c r="F19" s="58">
        <f>'Bowel Cancer Epi'!BI66</f>
        <v>0</v>
      </c>
      <c r="G19" s="58">
        <f t="shared" si="0"/>
        <v>4.3467424389747873E-4</v>
      </c>
      <c r="H19" s="58">
        <f t="shared" si="1"/>
        <v>3.6374822272100538E-4</v>
      </c>
      <c r="I19" s="58">
        <f t="shared" si="11"/>
        <v>9978.1949439290911</v>
      </c>
      <c r="J19" s="58">
        <f t="shared" si="12"/>
        <v>3.6295506768179289</v>
      </c>
      <c r="K19" s="58">
        <f t="shared" si="2"/>
        <v>9976.3801685906819</v>
      </c>
      <c r="L19" s="58">
        <f t="shared" si="3"/>
        <v>606842.88851838594</v>
      </c>
      <c r="M19" s="58">
        <f t="shared" si="4"/>
        <v>60.816900444263197</v>
      </c>
      <c r="O19" s="58">
        <f>'MI Epi'!BJ41</f>
        <v>0</v>
      </c>
      <c r="P19" s="58">
        <f t="shared" si="5"/>
        <v>0</v>
      </c>
      <c r="Q19" s="58">
        <f t="shared" si="6"/>
        <v>0</v>
      </c>
      <c r="R19" s="58">
        <f t="shared" si="6"/>
        <v>0</v>
      </c>
      <c r="S19" s="58">
        <f t="shared" si="13"/>
        <v>0</v>
      </c>
      <c r="U19" s="58">
        <f>'Stroke Epi'!AY49</f>
        <v>7.0859848744519633E-5</v>
      </c>
      <c r="V19" s="58">
        <f t="shared" si="7"/>
        <v>7.0859848744519633E-5</v>
      </c>
      <c r="W19" s="58">
        <f t="shared" si="8"/>
        <v>7.0857338244745272E-5</v>
      </c>
      <c r="X19" s="58">
        <f t="shared" si="8"/>
        <v>7.0857338244745272E-5</v>
      </c>
      <c r="Y19" s="58">
        <f t="shared" si="14"/>
        <v>0</v>
      </c>
      <c r="AA19" s="58">
        <f>'Bowel Cancer Epi'!AV66</f>
        <v>0</v>
      </c>
      <c r="AB19" s="58">
        <f t="shared" si="9"/>
        <v>0</v>
      </c>
      <c r="AC19" s="58">
        <f t="shared" si="16"/>
        <v>0</v>
      </c>
      <c r="AD19" s="58">
        <f t="shared" si="16"/>
        <v>0</v>
      </c>
      <c r="AE19" s="58">
        <f t="shared" si="15"/>
        <v>0</v>
      </c>
    </row>
    <row r="20" spans="1:31">
      <c r="A20" s="58">
        <v>22</v>
      </c>
      <c r="B20" s="58">
        <f>'ACM Rates'!O33</f>
        <v>3.6381439515295908E-4</v>
      </c>
      <c r="C20" s="58">
        <f>'MI Epi'!BW42</f>
        <v>0</v>
      </c>
      <c r="D20" s="58">
        <f>'Stroke Epi'!BL50</f>
        <v>7.0859848744519633E-5</v>
      </c>
      <c r="F20" s="58">
        <f>'Bowel Cancer Epi'!BI67</f>
        <v>0</v>
      </c>
      <c r="G20" s="58">
        <f t="shared" si="0"/>
        <v>4.3467424389747873E-4</v>
      </c>
      <c r="H20" s="58">
        <f t="shared" si="1"/>
        <v>3.6374822272100538E-4</v>
      </c>
      <c r="I20" s="58">
        <f t="shared" si="11"/>
        <v>9974.5653932522728</v>
      </c>
      <c r="J20" s="58">
        <f t="shared" si="12"/>
        <v>3.6282304342099603</v>
      </c>
      <c r="K20" s="58">
        <f t="shared" si="2"/>
        <v>9972.7512780351681</v>
      </c>
      <c r="L20" s="58">
        <f t="shared" si="3"/>
        <v>596870.13724035083</v>
      </c>
      <c r="M20" s="58">
        <f t="shared" si="4"/>
        <v>59.839212407603192</v>
      </c>
      <c r="O20" s="58">
        <f>'MI Epi'!BJ42</f>
        <v>0</v>
      </c>
      <c r="P20" s="58">
        <f t="shared" si="5"/>
        <v>0</v>
      </c>
      <c r="Q20" s="58">
        <f t="shared" si="6"/>
        <v>0</v>
      </c>
      <c r="R20" s="58">
        <f t="shared" si="6"/>
        <v>0</v>
      </c>
      <c r="S20" s="58">
        <f t="shared" si="13"/>
        <v>0</v>
      </c>
      <c r="U20" s="58">
        <f>'Stroke Epi'!AY50</f>
        <v>7.0859848744519633E-5</v>
      </c>
      <c r="V20" s="58">
        <f t="shared" si="7"/>
        <v>7.0859848744519633E-5</v>
      </c>
      <c r="W20" s="58">
        <f t="shared" si="8"/>
        <v>7.0857338244745272E-5</v>
      </c>
      <c r="X20" s="58">
        <f t="shared" si="8"/>
        <v>7.0857338244745272E-5</v>
      </c>
      <c r="Y20" s="58">
        <f t="shared" si="14"/>
        <v>0</v>
      </c>
      <c r="AA20" s="58">
        <f>'Bowel Cancer Epi'!AV67</f>
        <v>0</v>
      </c>
      <c r="AB20" s="58">
        <f t="shared" si="9"/>
        <v>0</v>
      </c>
      <c r="AC20" s="58">
        <f t="shared" si="16"/>
        <v>0</v>
      </c>
      <c r="AD20" s="58">
        <f t="shared" si="16"/>
        <v>0</v>
      </c>
      <c r="AE20" s="58">
        <f t="shared" si="15"/>
        <v>0</v>
      </c>
    </row>
    <row r="21" spans="1:31">
      <c r="A21" s="58">
        <v>23</v>
      </c>
      <c r="B21" s="58">
        <f>'ACM Rates'!O34</f>
        <v>3.6381439515295908E-4</v>
      </c>
      <c r="C21" s="58">
        <f>'MI Epi'!BW43</f>
        <v>0</v>
      </c>
      <c r="D21" s="58">
        <f>'Stroke Epi'!BL51</f>
        <v>7.0859848744519633E-5</v>
      </c>
      <c r="F21" s="58">
        <f>'Bowel Cancer Epi'!BI68</f>
        <v>0</v>
      </c>
      <c r="G21" s="58">
        <f t="shared" si="0"/>
        <v>4.3467424389747873E-4</v>
      </c>
      <c r="H21" s="58">
        <f t="shared" si="1"/>
        <v>3.6374822272100538E-4</v>
      </c>
      <c r="I21" s="58">
        <f t="shared" si="11"/>
        <v>9970.9371628180634</v>
      </c>
      <c r="J21" s="58">
        <f t="shared" si="12"/>
        <v>3.6269106718378943</v>
      </c>
      <c r="K21" s="58">
        <f t="shared" si="2"/>
        <v>9969.1237074821438</v>
      </c>
      <c r="L21" s="58">
        <f t="shared" si="3"/>
        <v>586901.0135328687</v>
      </c>
      <c r="M21" s="58">
        <f t="shared" si="4"/>
        <v>58.861168609249788</v>
      </c>
      <c r="O21" s="58">
        <f>'MI Epi'!BJ43</f>
        <v>0</v>
      </c>
      <c r="P21" s="58">
        <f t="shared" si="5"/>
        <v>0</v>
      </c>
      <c r="Q21" s="58">
        <f t="shared" si="6"/>
        <v>0</v>
      </c>
      <c r="R21" s="58">
        <f t="shared" si="6"/>
        <v>0</v>
      </c>
      <c r="S21" s="58">
        <f t="shared" si="13"/>
        <v>0</v>
      </c>
      <c r="U21" s="58">
        <f>'Stroke Epi'!AY51</f>
        <v>7.0859848744519633E-5</v>
      </c>
      <c r="V21" s="58">
        <f t="shared" si="7"/>
        <v>7.0859848744519633E-5</v>
      </c>
      <c r="W21" s="58">
        <f t="shared" si="8"/>
        <v>7.0857338244745272E-5</v>
      </c>
      <c r="X21" s="58">
        <f t="shared" si="8"/>
        <v>7.0857338244745272E-5</v>
      </c>
      <c r="Y21" s="58">
        <f t="shared" si="14"/>
        <v>0</v>
      </c>
      <c r="AA21" s="58">
        <f>'Bowel Cancer Epi'!AV68</f>
        <v>0</v>
      </c>
      <c r="AB21" s="58">
        <f t="shared" si="9"/>
        <v>0</v>
      </c>
      <c r="AC21" s="58">
        <f t="shared" si="16"/>
        <v>0</v>
      </c>
      <c r="AD21" s="58">
        <f t="shared" si="16"/>
        <v>0</v>
      </c>
      <c r="AE21" s="58">
        <f t="shared" si="15"/>
        <v>0</v>
      </c>
    </row>
    <row r="22" spans="1:31">
      <c r="A22" s="58">
        <v>24</v>
      </c>
      <c r="B22" s="58">
        <f>'ACM Rates'!O35</f>
        <v>3.6381439515295908E-4</v>
      </c>
      <c r="C22" s="58">
        <f>'MI Epi'!BW44</f>
        <v>0</v>
      </c>
      <c r="D22" s="58">
        <f>'Stroke Epi'!BL52</f>
        <v>7.0859848744519633E-5</v>
      </c>
      <c r="F22" s="58">
        <f>'Bowel Cancer Epi'!BI69</f>
        <v>0</v>
      </c>
      <c r="G22" s="58">
        <f t="shared" si="0"/>
        <v>4.3467424389747873E-4</v>
      </c>
      <c r="H22" s="58">
        <f t="shared" si="1"/>
        <v>3.6374822272100538E-4</v>
      </c>
      <c r="I22" s="58">
        <f t="shared" si="11"/>
        <v>9967.310252146226</v>
      </c>
      <c r="J22" s="58">
        <f t="shared" si="12"/>
        <v>3.6255913895270457</v>
      </c>
      <c r="K22" s="58">
        <f t="shared" si="2"/>
        <v>9965.4974564514632</v>
      </c>
      <c r="L22" s="58">
        <f t="shared" si="3"/>
        <v>576935.51607641729</v>
      </c>
      <c r="M22" s="58">
        <f t="shared" si="4"/>
        <v>57.882768919748216</v>
      </c>
      <c r="O22" s="58">
        <f>'MI Epi'!BJ44</f>
        <v>0</v>
      </c>
      <c r="P22" s="58">
        <f t="shared" si="5"/>
        <v>0</v>
      </c>
      <c r="Q22" s="58">
        <f t="shared" si="6"/>
        <v>0</v>
      </c>
      <c r="R22" s="58">
        <f t="shared" si="6"/>
        <v>0</v>
      </c>
      <c r="S22" s="58">
        <f t="shared" si="13"/>
        <v>0</v>
      </c>
      <c r="U22" s="58">
        <f>'Stroke Epi'!AY52</f>
        <v>7.0859848744519633E-5</v>
      </c>
      <c r="V22" s="58">
        <f t="shared" si="7"/>
        <v>7.0859848744519633E-5</v>
      </c>
      <c r="W22" s="58">
        <f t="shared" si="8"/>
        <v>7.0857338244745272E-5</v>
      </c>
      <c r="X22" s="58">
        <f t="shared" si="8"/>
        <v>7.0857338244745272E-5</v>
      </c>
      <c r="Y22" s="58">
        <f t="shared" si="14"/>
        <v>0</v>
      </c>
      <c r="AA22" s="58">
        <f>'Bowel Cancer Epi'!AV69</f>
        <v>0</v>
      </c>
      <c r="AB22" s="58">
        <f t="shared" si="9"/>
        <v>0</v>
      </c>
      <c r="AC22" s="58">
        <f t="shared" si="16"/>
        <v>0</v>
      </c>
      <c r="AD22" s="58">
        <f t="shared" si="16"/>
        <v>0</v>
      </c>
      <c r="AE22" s="58">
        <f t="shared" si="15"/>
        <v>0</v>
      </c>
    </row>
    <row r="23" spans="1:31">
      <c r="A23" s="58">
        <v>25</v>
      </c>
      <c r="B23" s="58">
        <f>'ACM Rates'!O36</f>
        <v>4.3657727418355087E-4</v>
      </c>
      <c r="C23" s="58">
        <f>'MI Epi'!BW45</f>
        <v>0</v>
      </c>
      <c r="D23" s="58">
        <f>'Stroke Epi'!BL53</f>
        <v>7.0859848744519633E-5</v>
      </c>
      <c r="F23" s="58">
        <f>'Bowel Cancer Epi'!BI70</f>
        <v>0</v>
      </c>
      <c r="G23" s="58">
        <f t="shared" si="0"/>
        <v>5.0743712292807051E-4</v>
      </c>
      <c r="H23" s="58">
        <f t="shared" si="1"/>
        <v>4.3648198819246087E-4</v>
      </c>
      <c r="I23" s="58">
        <f t="shared" si="11"/>
        <v>9963.6846607566986</v>
      </c>
      <c r="J23" s="58">
        <f t="shared" si="12"/>
        <v>4.3489688904498092</v>
      </c>
      <c r="K23" s="58">
        <f t="shared" si="2"/>
        <v>9961.5101763114726</v>
      </c>
      <c r="L23" s="58">
        <f t="shared" si="3"/>
        <v>566974.00590010581</v>
      </c>
      <c r="M23" s="58">
        <f t="shared" si="4"/>
        <v>56.904049576479331</v>
      </c>
      <c r="O23" s="58">
        <f>'MI Epi'!BJ45</f>
        <v>0</v>
      </c>
      <c r="P23" s="58">
        <f t="shared" si="5"/>
        <v>0</v>
      </c>
      <c r="Q23" s="58">
        <f t="shared" si="6"/>
        <v>0</v>
      </c>
      <c r="R23" s="58">
        <f t="shared" si="6"/>
        <v>0</v>
      </c>
      <c r="S23" s="58">
        <f t="shared" si="13"/>
        <v>0</v>
      </c>
      <c r="U23" s="58">
        <f>'Stroke Epi'!AY53</f>
        <v>7.0859848744519633E-5</v>
      </c>
      <c r="V23" s="58">
        <f t="shared" si="7"/>
        <v>7.0859848744519633E-5</v>
      </c>
      <c r="W23" s="58">
        <f t="shared" si="8"/>
        <v>7.0857338244745272E-5</v>
      </c>
      <c r="X23" s="58">
        <f t="shared" si="8"/>
        <v>7.0857338244745272E-5</v>
      </c>
      <c r="Y23" s="58">
        <f t="shared" si="14"/>
        <v>0</v>
      </c>
      <c r="AA23" s="58">
        <f>'Bowel Cancer Epi'!AV70</f>
        <v>0</v>
      </c>
      <c r="AB23" s="58">
        <f t="shared" si="9"/>
        <v>0</v>
      </c>
      <c r="AC23" s="58">
        <f t="shared" si="16"/>
        <v>0</v>
      </c>
      <c r="AD23" s="58">
        <f t="shared" si="16"/>
        <v>0</v>
      </c>
      <c r="AE23" s="58">
        <f t="shared" si="15"/>
        <v>0</v>
      </c>
    </row>
    <row r="24" spans="1:31">
      <c r="A24" s="58">
        <v>26</v>
      </c>
      <c r="B24" s="58">
        <f>'ACM Rates'!O37</f>
        <v>4.3657727418355087E-4</v>
      </c>
      <c r="C24" s="58">
        <f>'MI Epi'!BW46</f>
        <v>0</v>
      </c>
      <c r="D24" s="58">
        <f>'Stroke Epi'!BL54</f>
        <v>7.0859848744519633E-5</v>
      </c>
      <c r="F24" s="58">
        <f>'Bowel Cancer Epi'!BI71</f>
        <v>0</v>
      </c>
      <c r="G24" s="58">
        <f t="shared" si="0"/>
        <v>5.0743712292807051E-4</v>
      </c>
      <c r="H24" s="58">
        <f t="shared" si="1"/>
        <v>4.3648198819246087E-4</v>
      </c>
      <c r="I24" s="58">
        <f t="shared" si="11"/>
        <v>9959.3356918662485</v>
      </c>
      <c r="J24" s="58">
        <f t="shared" si="12"/>
        <v>4.347070643861918</v>
      </c>
      <c r="K24" s="58">
        <f t="shared" si="2"/>
        <v>9957.1621565443165</v>
      </c>
      <c r="L24" s="58">
        <f t="shared" si="3"/>
        <v>557016.84374356142</v>
      </c>
      <c r="M24" s="58">
        <f t="shared" si="4"/>
        <v>55.929116256064646</v>
      </c>
      <c r="O24" s="58">
        <f>'MI Epi'!BJ46</f>
        <v>0</v>
      </c>
      <c r="P24" s="58">
        <f t="shared" si="5"/>
        <v>0</v>
      </c>
      <c r="Q24" s="58">
        <f t="shared" si="6"/>
        <v>0</v>
      </c>
      <c r="R24" s="58">
        <f t="shared" si="6"/>
        <v>0</v>
      </c>
      <c r="S24" s="58">
        <f t="shared" si="13"/>
        <v>0</v>
      </c>
      <c r="U24" s="58">
        <f>'Stroke Epi'!AY54</f>
        <v>7.0859848744519633E-5</v>
      </c>
      <c r="V24" s="58">
        <f t="shared" si="7"/>
        <v>7.0859848744519633E-5</v>
      </c>
      <c r="W24" s="58">
        <f t="shared" si="8"/>
        <v>7.0857338244745272E-5</v>
      </c>
      <c r="X24" s="58">
        <f t="shared" si="8"/>
        <v>7.0857338244745272E-5</v>
      </c>
      <c r="Y24" s="58">
        <f t="shared" si="14"/>
        <v>0</v>
      </c>
      <c r="AA24" s="58">
        <f>'Bowel Cancer Epi'!AV71</f>
        <v>0</v>
      </c>
      <c r="AB24" s="58">
        <f t="shared" si="9"/>
        <v>0</v>
      </c>
      <c r="AC24" s="58">
        <f t="shared" si="16"/>
        <v>0</v>
      </c>
      <c r="AD24" s="58">
        <f t="shared" si="16"/>
        <v>0</v>
      </c>
      <c r="AE24" s="58">
        <f t="shared" si="15"/>
        <v>0</v>
      </c>
    </row>
    <row r="25" spans="1:31">
      <c r="A25" s="58">
        <v>27</v>
      </c>
      <c r="B25" s="58">
        <f>'ACM Rates'!O38</f>
        <v>4.3657727418355087E-4</v>
      </c>
      <c r="C25" s="58">
        <f>'MI Epi'!BW47</f>
        <v>0</v>
      </c>
      <c r="D25" s="58">
        <f>'Stroke Epi'!BL55</f>
        <v>7.0859848744519633E-5</v>
      </c>
      <c r="F25" s="58">
        <f>'Bowel Cancer Epi'!BI72</f>
        <v>0</v>
      </c>
      <c r="G25" s="58">
        <f t="shared" si="0"/>
        <v>5.0743712292807051E-4</v>
      </c>
      <c r="H25" s="58">
        <f t="shared" si="1"/>
        <v>4.3648198819246087E-4</v>
      </c>
      <c r="I25" s="58">
        <f t="shared" si="11"/>
        <v>9954.9886212223864</v>
      </c>
      <c r="J25" s="58">
        <f t="shared" si="12"/>
        <v>4.345173225824472</v>
      </c>
      <c r="K25" s="58">
        <f t="shared" si="2"/>
        <v>9952.8160346094737</v>
      </c>
      <c r="L25" s="58">
        <f t="shared" si="3"/>
        <v>547064.02770895197</v>
      </c>
      <c r="M25" s="58">
        <f t="shared" si="4"/>
        <v>54.953757208993899</v>
      </c>
      <c r="O25" s="58">
        <f>'MI Epi'!BJ47</f>
        <v>0</v>
      </c>
      <c r="P25" s="58">
        <f t="shared" si="5"/>
        <v>0</v>
      </c>
      <c r="Q25" s="58">
        <f t="shared" si="6"/>
        <v>0</v>
      </c>
      <c r="R25" s="58">
        <f t="shared" si="6"/>
        <v>0</v>
      </c>
      <c r="S25" s="58">
        <f t="shared" si="13"/>
        <v>0</v>
      </c>
      <c r="U25" s="58">
        <f>'Stroke Epi'!AY55</f>
        <v>7.0859848744519633E-5</v>
      </c>
      <c r="V25" s="58">
        <f t="shared" si="7"/>
        <v>7.0859848744519633E-5</v>
      </c>
      <c r="W25" s="58">
        <f t="shared" si="8"/>
        <v>7.0857338244745272E-5</v>
      </c>
      <c r="X25" s="58">
        <f t="shared" si="8"/>
        <v>7.0857338244745272E-5</v>
      </c>
      <c r="Y25" s="58">
        <f t="shared" si="14"/>
        <v>0</v>
      </c>
      <c r="AA25" s="58">
        <f>'Bowel Cancer Epi'!AV72</f>
        <v>0</v>
      </c>
      <c r="AB25" s="58">
        <f t="shared" si="9"/>
        <v>0</v>
      </c>
      <c r="AC25" s="58">
        <f t="shared" si="16"/>
        <v>0</v>
      </c>
      <c r="AD25" s="58">
        <f t="shared" si="16"/>
        <v>0</v>
      </c>
      <c r="AE25" s="58">
        <f t="shared" si="15"/>
        <v>0</v>
      </c>
    </row>
    <row r="26" spans="1:31">
      <c r="A26" s="58">
        <v>28</v>
      </c>
      <c r="B26" s="58">
        <f>'ACM Rates'!O39</f>
        <v>4.3657727418355087E-4</v>
      </c>
      <c r="C26" s="58">
        <f>'MI Epi'!BW48</f>
        <v>0</v>
      </c>
      <c r="D26" s="58">
        <f>'Stroke Epi'!BL56</f>
        <v>7.0859848744519633E-5</v>
      </c>
      <c r="F26" s="58">
        <f>'Bowel Cancer Epi'!BI73</f>
        <v>0</v>
      </c>
      <c r="G26" s="58">
        <f t="shared" si="0"/>
        <v>5.0743712292807051E-4</v>
      </c>
      <c r="H26" s="58">
        <f t="shared" si="1"/>
        <v>4.3648198819246087E-4</v>
      </c>
      <c r="I26" s="58">
        <f t="shared" si="11"/>
        <v>9950.6434479965628</v>
      </c>
      <c r="J26" s="58">
        <f t="shared" si="12"/>
        <v>4.3432766359758235</v>
      </c>
      <c r="K26" s="58">
        <f t="shared" si="2"/>
        <v>9948.4718096785746</v>
      </c>
      <c r="L26" s="58">
        <f t="shared" si="3"/>
        <v>537115.55589927337</v>
      </c>
      <c r="M26" s="58">
        <f t="shared" si="4"/>
        <v>53.977972249363916</v>
      </c>
      <c r="O26" s="58">
        <f>'MI Epi'!BJ48</f>
        <v>0</v>
      </c>
      <c r="P26" s="58">
        <f t="shared" si="5"/>
        <v>0</v>
      </c>
      <c r="Q26" s="58">
        <f t="shared" si="6"/>
        <v>0</v>
      </c>
      <c r="R26" s="58">
        <f t="shared" si="6"/>
        <v>0</v>
      </c>
      <c r="S26" s="58">
        <f t="shared" si="13"/>
        <v>0</v>
      </c>
      <c r="U26" s="58">
        <f>'Stroke Epi'!AY56</f>
        <v>7.0859848744519633E-5</v>
      </c>
      <c r="V26" s="58">
        <f t="shared" si="7"/>
        <v>7.0859848744519633E-5</v>
      </c>
      <c r="W26" s="58">
        <f t="shared" si="8"/>
        <v>7.0857338244745272E-5</v>
      </c>
      <c r="X26" s="58">
        <f t="shared" si="8"/>
        <v>7.0857338244745272E-5</v>
      </c>
      <c r="Y26" s="58">
        <f t="shared" si="14"/>
        <v>0</v>
      </c>
      <c r="AA26" s="58">
        <f>'Bowel Cancer Epi'!AV73</f>
        <v>0</v>
      </c>
      <c r="AB26" s="58">
        <f t="shared" si="9"/>
        <v>0</v>
      </c>
      <c r="AC26" s="58">
        <f t="shared" si="16"/>
        <v>0</v>
      </c>
      <c r="AD26" s="58">
        <f t="shared" si="16"/>
        <v>0</v>
      </c>
      <c r="AE26" s="58">
        <f t="shared" si="15"/>
        <v>0</v>
      </c>
    </row>
    <row r="27" spans="1:31">
      <c r="A27" s="58">
        <v>29</v>
      </c>
      <c r="B27" s="58">
        <f>'ACM Rates'!O40</f>
        <v>4.3657727418355087E-4</v>
      </c>
      <c r="C27" s="58">
        <f>'MI Epi'!BW49</f>
        <v>0</v>
      </c>
      <c r="D27" s="58">
        <f>'Stroke Epi'!BL57</f>
        <v>7.0859848744519633E-5</v>
      </c>
      <c r="F27" s="58">
        <f>'Bowel Cancer Epi'!BI74</f>
        <v>0</v>
      </c>
      <c r="G27" s="58">
        <f t="shared" si="0"/>
        <v>5.0743712292807051E-4</v>
      </c>
      <c r="H27" s="58">
        <f t="shared" si="1"/>
        <v>4.3648198819246087E-4</v>
      </c>
      <c r="I27" s="58">
        <f t="shared" si="11"/>
        <v>9946.3001713605863</v>
      </c>
      <c r="J27" s="58">
        <f t="shared" si="12"/>
        <v>4.341380873954483</v>
      </c>
      <c r="K27" s="58">
        <f t="shared" si="2"/>
        <v>9944.1294809236097</v>
      </c>
      <c r="L27" s="58">
        <f t="shared" si="3"/>
        <v>527171.42641834961</v>
      </c>
      <c r="M27" s="58">
        <f t="shared" si="4"/>
        <v>53.001761191190369</v>
      </c>
      <c r="O27" s="58">
        <f>'MI Epi'!BJ49</f>
        <v>0</v>
      </c>
      <c r="P27" s="58">
        <f t="shared" si="5"/>
        <v>0</v>
      </c>
      <c r="Q27" s="58">
        <f t="shared" si="6"/>
        <v>0</v>
      </c>
      <c r="R27" s="58">
        <f t="shared" si="6"/>
        <v>0</v>
      </c>
      <c r="S27" s="58">
        <f t="shared" si="13"/>
        <v>0</v>
      </c>
      <c r="U27" s="58">
        <f>'Stroke Epi'!AY57</f>
        <v>7.0859848744519633E-5</v>
      </c>
      <c r="V27" s="58">
        <f t="shared" si="7"/>
        <v>7.0859848744519633E-5</v>
      </c>
      <c r="W27" s="58">
        <f t="shared" si="8"/>
        <v>7.0857338244745272E-5</v>
      </c>
      <c r="X27" s="58">
        <f t="shared" si="8"/>
        <v>7.0857338244745272E-5</v>
      </c>
      <c r="Y27" s="58">
        <f t="shared" si="14"/>
        <v>0</v>
      </c>
      <c r="AA27" s="58">
        <f>'Bowel Cancer Epi'!AV74</f>
        <v>0</v>
      </c>
      <c r="AB27" s="58">
        <f t="shared" si="9"/>
        <v>0</v>
      </c>
      <c r="AC27" s="58">
        <f t="shared" si="16"/>
        <v>0</v>
      </c>
      <c r="AD27" s="58">
        <f t="shared" si="16"/>
        <v>0</v>
      </c>
      <c r="AE27" s="58">
        <f t="shared" si="15"/>
        <v>0</v>
      </c>
    </row>
    <row r="28" spans="1:31">
      <c r="A28" s="58">
        <v>30</v>
      </c>
      <c r="B28" s="58">
        <f>'ACM Rates'!O41</f>
        <v>5.821030322447346E-4</v>
      </c>
      <c r="C28" s="58">
        <f>'MI Epi'!BW50</f>
        <v>0</v>
      </c>
      <c r="D28" s="58">
        <f>'Stroke Epi'!BL58</f>
        <v>7.0859848744519633E-5</v>
      </c>
      <c r="F28" s="58">
        <f>'Bowel Cancer Epi'!BI75</f>
        <v>0</v>
      </c>
      <c r="G28" s="58">
        <f t="shared" si="0"/>
        <v>6.5296288098925419E-4</v>
      </c>
      <c r="H28" s="58">
        <f t="shared" si="1"/>
        <v>5.8193364314351737E-4</v>
      </c>
      <c r="I28" s="58">
        <f t="shared" si="11"/>
        <v>9941.9587904866312</v>
      </c>
      <c r="J28" s="58">
        <f t="shared" si="12"/>
        <v>5.7855602989306032</v>
      </c>
      <c r="K28" s="58">
        <f t="shared" si="2"/>
        <v>9939.0660103371665</v>
      </c>
      <c r="L28" s="58">
        <f t="shared" si="3"/>
        <v>517232.36040801241</v>
      </c>
      <c r="M28" s="58">
        <f t="shared" si="4"/>
        <v>52.025196574235181</v>
      </c>
      <c r="O28" s="58">
        <f>'MI Epi'!BJ50</f>
        <v>0</v>
      </c>
      <c r="P28" s="58">
        <f t="shared" si="5"/>
        <v>0</v>
      </c>
      <c r="Q28" s="58">
        <f t="shared" si="6"/>
        <v>0</v>
      </c>
      <c r="R28" s="58">
        <f t="shared" si="6"/>
        <v>0</v>
      </c>
      <c r="S28" s="58">
        <f t="shared" si="13"/>
        <v>0</v>
      </c>
      <c r="U28" s="58">
        <f>'Stroke Epi'!AY58</f>
        <v>1.4171969748903927E-4</v>
      </c>
      <c r="V28" s="58">
        <f t="shared" si="7"/>
        <v>7.0859848744519633E-5</v>
      </c>
      <c r="W28" s="58">
        <f t="shared" si="8"/>
        <v>1.4170965572712912E-4</v>
      </c>
      <c r="X28" s="58">
        <f t="shared" si="8"/>
        <v>7.0857338244745272E-5</v>
      </c>
      <c r="Y28" s="58">
        <f t="shared" si="14"/>
        <v>0</v>
      </c>
      <c r="AA28" s="58">
        <f>'Bowel Cancer Epi'!AV75</f>
        <v>0</v>
      </c>
      <c r="AB28" s="58">
        <f t="shared" si="9"/>
        <v>0</v>
      </c>
      <c r="AC28" s="58">
        <f t="shared" si="16"/>
        <v>0</v>
      </c>
      <c r="AD28" s="58">
        <f t="shared" si="16"/>
        <v>0</v>
      </c>
      <c r="AE28" s="58">
        <f t="shared" si="15"/>
        <v>0</v>
      </c>
    </row>
    <row r="29" spans="1:31">
      <c r="A29" s="58">
        <v>31</v>
      </c>
      <c r="B29" s="58">
        <f>'ACM Rates'!O42</f>
        <v>5.821030322447346E-4</v>
      </c>
      <c r="C29" s="58">
        <f>'MI Epi'!BW51</f>
        <v>0</v>
      </c>
      <c r="D29" s="58">
        <f>'Stroke Epi'!BL59</f>
        <v>7.0859848744519633E-5</v>
      </c>
      <c r="F29" s="58">
        <f>'Bowel Cancer Epi'!BI76</f>
        <v>0</v>
      </c>
      <c r="G29" s="58">
        <f t="shared" si="0"/>
        <v>6.5296288098925419E-4</v>
      </c>
      <c r="H29" s="58">
        <f t="shared" si="1"/>
        <v>5.8193364314351737E-4</v>
      </c>
      <c r="I29" s="58">
        <f t="shared" si="11"/>
        <v>9936.1732301877</v>
      </c>
      <c r="J29" s="58">
        <f t="shared" si="12"/>
        <v>5.782193486748219</v>
      </c>
      <c r="K29" s="58">
        <f t="shared" si="2"/>
        <v>9933.2821334443252</v>
      </c>
      <c r="L29" s="58">
        <f t="shared" si="3"/>
        <v>507299.07827456808</v>
      </c>
      <c r="M29" s="58">
        <f t="shared" si="4"/>
        <v>51.055780381657549</v>
      </c>
      <c r="O29" s="58">
        <f>'MI Epi'!BJ51</f>
        <v>0</v>
      </c>
      <c r="P29" s="58">
        <f t="shared" si="5"/>
        <v>0</v>
      </c>
      <c r="Q29" s="58">
        <f t="shared" si="6"/>
        <v>0</v>
      </c>
      <c r="R29" s="58">
        <f t="shared" si="6"/>
        <v>0</v>
      </c>
      <c r="S29" s="58">
        <f t="shared" si="13"/>
        <v>0</v>
      </c>
      <c r="U29" s="58">
        <f>'Stroke Epi'!AY59</f>
        <v>1.4171969748903927E-4</v>
      </c>
      <c r="V29" s="58">
        <f t="shared" si="7"/>
        <v>7.0859848744519633E-5</v>
      </c>
      <c r="W29" s="58">
        <f t="shared" si="8"/>
        <v>1.4170965572712912E-4</v>
      </c>
      <c r="X29" s="58">
        <f t="shared" si="8"/>
        <v>7.0857338244745272E-5</v>
      </c>
      <c r="Y29" s="58">
        <f t="shared" si="14"/>
        <v>7.0857338244766983E-5</v>
      </c>
      <c r="AA29" s="58">
        <f>'Bowel Cancer Epi'!AV76</f>
        <v>0</v>
      </c>
      <c r="AB29" s="58">
        <f t="shared" si="9"/>
        <v>0</v>
      </c>
      <c r="AC29" s="58">
        <f t="shared" si="16"/>
        <v>0</v>
      </c>
      <c r="AD29" s="58">
        <f t="shared" si="16"/>
        <v>0</v>
      </c>
      <c r="AE29" s="58">
        <f t="shared" si="15"/>
        <v>0</v>
      </c>
    </row>
    <row r="30" spans="1:31">
      <c r="A30" s="58">
        <v>32</v>
      </c>
      <c r="B30" s="58">
        <f>'ACM Rates'!O43</f>
        <v>5.821030322447346E-4</v>
      </c>
      <c r="C30" s="58">
        <f>'MI Epi'!BW52</f>
        <v>0</v>
      </c>
      <c r="D30" s="58">
        <f>'Stroke Epi'!BL60</f>
        <v>7.0859848744519633E-5</v>
      </c>
      <c r="F30" s="58">
        <f>'Bowel Cancer Epi'!BI77</f>
        <v>0</v>
      </c>
      <c r="G30" s="58">
        <f t="shared" si="0"/>
        <v>6.5296288098925419E-4</v>
      </c>
      <c r="H30" s="58">
        <f t="shared" si="1"/>
        <v>5.8193364314351737E-4</v>
      </c>
      <c r="I30" s="58">
        <f t="shared" si="11"/>
        <v>9930.3910367009521</v>
      </c>
      <c r="J30" s="58">
        <f t="shared" si="12"/>
        <v>5.7788286338271151</v>
      </c>
      <c r="K30" s="58">
        <f t="shared" si="2"/>
        <v>9927.5016223840394</v>
      </c>
      <c r="L30" s="58">
        <f t="shared" si="3"/>
        <v>497371.57665218401</v>
      </c>
      <c r="M30" s="58">
        <f t="shared" si="4"/>
        <v>50.085799724702426</v>
      </c>
      <c r="O30" s="58">
        <f>'MI Epi'!BJ52</f>
        <v>0</v>
      </c>
      <c r="P30" s="58">
        <f t="shared" si="5"/>
        <v>0</v>
      </c>
      <c r="Q30" s="58">
        <f t="shared" si="6"/>
        <v>0</v>
      </c>
      <c r="R30" s="58">
        <f t="shared" si="6"/>
        <v>0</v>
      </c>
      <c r="S30" s="58">
        <f t="shared" si="13"/>
        <v>0</v>
      </c>
      <c r="U30" s="58">
        <f>'Stroke Epi'!AY60</f>
        <v>1.4171969748903927E-4</v>
      </c>
      <c r="V30" s="58">
        <f t="shared" si="7"/>
        <v>7.0859848744519633E-5</v>
      </c>
      <c r="W30" s="58">
        <f t="shared" si="8"/>
        <v>1.4170965572712912E-4</v>
      </c>
      <c r="X30" s="58">
        <f t="shared" si="8"/>
        <v>7.0857338244745272E-5</v>
      </c>
      <c r="Y30" s="58">
        <f t="shared" si="14"/>
        <v>1.4170965572715084E-4</v>
      </c>
      <c r="AA30" s="58">
        <f>'Bowel Cancer Epi'!AV77</f>
        <v>0</v>
      </c>
      <c r="AB30" s="58">
        <f t="shared" si="9"/>
        <v>0</v>
      </c>
      <c r="AC30" s="58">
        <f t="shared" si="16"/>
        <v>0</v>
      </c>
      <c r="AD30" s="58">
        <f t="shared" si="16"/>
        <v>0</v>
      </c>
      <c r="AE30" s="58">
        <f t="shared" si="15"/>
        <v>0</v>
      </c>
    </row>
    <row r="31" spans="1:31">
      <c r="A31" s="58">
        <v>33</v>
      </c>
      <c r="B31" s="58">
        <f>'ACM Rates'!O44</f>
        <v>5.821030322447346E-4</v>
      </c>
      <c r="C31" s="58">
        <f>'MI Epi'!BW53</f>
        <v>0</v>
      </c>
      <c r="D31" s="58">
        <f>'Stroke Epi'!BL61</f>
        <v>7.0859848744519633E-5</v>
      </c>
      <c r="F31" s="58">
        <f>'Bowel Cancer Epi'!BI78</f>
        <v>0</v>
      </c>
      <c r="G31" s="58">
        <f t="shared" si="0"/>
        <v>6.5296288098925419E-4</v>
      </c>
      <c r="H31" s="58">
        <f t="shared" si="1"/>
        <v>5.8193364314351737E-4</v>
      </c>
      <c r="I31" s="58">
        <f t="shared" si="11"/>
        <v>9924.6122080671248</v>
      </c>
      <c r="J31" s="58">
        <f t="shared" si="12"/>
        <v>5.7754657390271298</v>
      </c>
      <c r="K31" s="58">
        <f t="shared" si="2"/>
        <v>9921.7244751976104</v>
      </c>
      <c r="L31" s="58">
        <f t="shared" si="3"/>
        <v>487449.8521769864</v>
      </c>
      <c r="M31" s="58">
        <f t="shared" si="4"/>
        <v>49.115254274697755</v>
      </c>
      <c r="O31" s="58">
        <f>'MI Epi'!BJ53</f>
        <v>0</v>
      </c>
      <c r="P31" s="58">
        <f t="shared" si="5"/>
        <v>0</v>
      </c>
      <c r="Q31" s="58">
        <f t="shared" si="6"/>
        <v>0</v>
      </c>
      <c r="R31" s="58">
        <f t="shared" si="6"/>
        <v>0</v>
      </c>
      <c r="S31" s="58">
        <f t="shared" si="13"/>
        <v>0</v>
      </c>
      <c r="U31" s="58">
        <f>'Stroke Epi'!AY61</f>
        <v>1.4171969748903927E-4</v>
      </c>
      <c r="V31" s="58">
        <f t="shared" si="7"/>
        <v>7.0859848744519633E-5</v>
      </c>
      <c r="W31" s="58">
        <f t="shared" si="8"/>
        <v>1.4170965572712912E-4</v>
      </c>
      <c r="X31" s="58">
        <f t="shared" si="8"/>
        <v>7.0857338244745272E-5</v>
      </c>
      <c r="Y31" s="58">
        <f t="shared" si="14"/>
        <v>2.1255695280290941E-4</v>
      </c>
      <c r="AA31" s="58">
        <f>'Bowel Cancer Epi'!AV78</f>
        <v>0</v>
      </c>
      <c r="AB31" s="58">
        <f t="shared" si="9"/>
        <v>0</v>
      </c>
      <c r="AC31" s="58">
        <f t="shared" si="16"/>
        <v>0</v>
      </c>
      <c r="AD31" s="58">
        <f t="shared" si="16"/>
        <v>0</v>
      </c>
      <c r="AE31" s="58">
        <f t="shared" si="15"/>
        <v>0</v>
      </c>
    </row>
    <row r="32" spans="1:31">
      <c r="A32" s="58">
        <v>34</v>
      </c>
      <c r="B32" s="58">
        <f>'ACM Rates'!O45</f>
        <v>5.821030322447346E-4</v>
      </c>
      <c r="C32" s="58">
        <f>'MI Epi'!BW54</f>
        <v>0</v>
      </c>
      <c r="D32" s="58">
        <f>'Stroke Epi'!BL62</f>
        <v>7.0859848744519633E-5</v>
      </c>
      <c r="F32" s="58">
        <f>'Bowel Cancer Epi'!BI79</f>
        <v>0</v>
      </c>
      <c r="G32" s="58">
        <f t="shared" si="0"/>
        <v>6.5296288098925419E-4</v>
      </c>
      <c r="H32" s="58">
        <f t="shared" si="1"/>
        <v>5.8193364314351737E-4</v>
      </c>
      <c r="I32" s="58">
        <f t="shared" si="11"/>
        <v>9918.8367423280979</v>
      </c>
      <c r="J32" s="58">
        <f t="shared" si="12"/>
        <v>5.7721048012087675</v>
      </c>
      <c r="K32" s="58">
        <f t="shared" si="2"/>
        <v>9915.9506899274929</v>
      </c>
      <c r="L32" s="58">
        <f t="shared" si="3"/>
        <v>477533.90148705908</v>
      </c>
      <c r="M32" s="58">
        <f t="shared" si="4"/>
        <v>48.144143702780092</v>
      </c>
      <c r="O32" s="58">
        <f>'MI Epi'!BJ54</f>
        <v>0</v>
      </c>
      <c r="P32" s="58">
        <f t="shared" si="5"/>
        <v>0</v>
      </c>
      <c r="Q32" s="58">
        <f t="shared" si="6"/>
        <v>0</v>
      </c>
      <c r="R32" s="58">
        <f t="shared" si="6"/>
        <v>0</v>
      </c>
      <c r="S32" s="58">
        <f t="shared" si="13"/>
        <v>0</v>
      </c>
      <c r="U32" s="58">
        <f>'Stroke Epi'!AY62</f>
        <v>1.4171969748903927E-4</v>
      </c>
      <c r="V32" s="58">
        <f t="shared" si="7"/>
        <v>7.0859848744519633E-5</v>
      </c>
      <c r="W32" s="58">
        <f t="shared" si="8"/>
        <v>1.4170965572712912E-4</v>
      </c>
      <c r="X32" s="58">
        <f t="shared" si="8"/>
        <v>7.0857338244745272E-5</v>
      </c>
      <c r="Y32" s="58">
        <f t="shared" si="14"/>
        <v>2.833992298277754E-4</v>
      </c>
      <c r="AA32" s="58">
        <f>'Bowel Cancer Epi'!AV79</f>
        <v>0</v>
      </c>
      <c r="AB32" s="58">
        <f t="shared" si="9"/>
        <v>0</v>
      </c>
      <c r="AC32" s="58">
        <f t="shared" si="16"/>
        <v>0</v>
      </c>
      <c r="AD32" s="58">
        <f t="shared" si="16"/>
        <v>0</v>
      </c>
      <c r="AE32" s="58">
        <f t="shared" si="15"/>
        <v>0</v>
      </c>
    </row>
    <row r="33" spans="1:31">
      <c r="A33" s="58">
        <v>35</v>
      </c>
      <c r="B33" s="58">
        <f>'ACM Rates'!O46</f>
        <v>8.7315454836710174E-4</v>
      </c>
      <c r="C33" s="58">
        <f>'MI Epi'!BW55</f>
        <v>0</v>
      </c>
      <c r="D33" s="58">
        <f>'Stroke Epi'!BL63</f>
        <v>1.4171969748903927E-4</v>
      </c>
      <c r="F33" s="58">
        <f>'Bowel Cancer Epi'!BI80</f>
        <v>0</v>
      </c>
      <c r="G33" s="58">
        <f t="shared" si="0"/>
        <v>1.014874245856141E-3</v>
      </c>
      <c r="H33" s="58">
        <f t="shared" si="1"/>
        <v>8.7277345985892207E-4</v>
      </c>
      <c r="I33" s="58">
        <f t="shared" si="11"/>
        <v>9913.0646375268898</v>
      </c>
      <c r="J33" s="58">
        <f t="shared" si="12"/>
        <v>8.6518597214994752</v>
      </c>
      <c r="K33" s="58">
        <f t="shared" si="2"/>
        <v>9908.7387076661398</v>
      </c>
      <c r="L33" s="58">
        <f t="shared" si="3"/>
        <v>467625.16277939291</v>
      </c>
      <c r="M33" s="58">
        <f t="shared" si="4"/>
        <v>47.172613099802803</v>
      </c>
      <c r="O33" s="58">
        <f>'MI Epi'!BJ55</f>
        <v>0</v>
      </c>
      <c r="P33" s="58">
        <f t="shared" si="5"/>
        <v>0</v>
      </c>
      <c r="Q33" s="58">
        <f t="shared" si="6"/>
        <v>0</v>
      </c>
      <c r="R33" s="58">
        <f t="shared" si="6"/>
        <v>0</v>
      </c>
      <c r="S33" s="58">
        <f t="shared" si="13"/>
        <v>0</v>
      </c>
      <c r="U33" s="58">
        <f>'Stroke Epi'!AY63</f>
        <v>1.4171969748903927E-4</v>
      </c>
      <c r="V33" s="58">
        <f t="shared" si="7"/>
        <v>1.4171969748903927E-4</v>
      </c>
      <c r="W33" s="58">
        <f t="shared" si="8"/>
        <v>1.4170965572712912E-4</v>
      </c>
      <c r="X33" s="58">
        <f t="shared" si="8"/>
        <v>1.4170965572712912E-4</v>
      </c>
      <c r="Y33" s="58">
        <f t="shared" si="14"/>
        <v>3.5423648715745621E-4</v>
      </c>
      <c r="AA33" s="58">
        <f>'Bowel Cancer Epi'!AV80</f>
        <v>0</v>
      </c>
      <c r="AB33" s="58">
        <f t="shared" si="9"/>
        <v>0</v>
      </c>
      <c r="AC33" s="58">
        <f t="shared" si="16"/>
        <v>0</v>
      </c>
      <c r="AD33" s="58">
        <f t="shared" si="16"/>
        <v>0</v>
      </c>
      <c r="AE33" s="58">
        <f t="shared" si="15"/>
        <v>0</v>
      </c>
    </row>
    <row r="34" spans="1:31">
      <c r="A34" s="58">
        <v>36</v>
      </c>
      <c r="B34" s="58">
        <f>'ACM Rates'!O47</f>
        <v>8.7315454836710174E-4</v>
      </c>
      <c r="C34" s="58">
        <f>'MI Epi'!BW56</f>
        <v>0</v>
      </c>
      <c r="D34" s="58">
        <f>'Stroke Epi'!BL64</f>
        <v>1.4171969748903927E-4</v>
      </c>
      <c r="F34" s="58">
        <f>'Bowel Cancer Epi'!BI81</f>
        <v>0</v>
      </c>
      <c r="G34" s="58">
        <f t="shared" si="0"/>
        <v>1.014874245856141E-3</v>
      </c>
      <c r="H34" s="58">
        <f t="shared" si="1"/>
        <v>8.7277345985892207E-4</v>
      </c>
      <c r="I34" s="58">
        <f t="shared" si="11"/>
        <v>9904.4127778053899</v>
      </c>
      <c r="J34" s="58">
        <f t="shared" si="12"/>
        <v>8.6443086079561269</v>
      </c>
      <c r="K34" s="58">
        <f t="shared" si="2"/>
        <v>9900.0906235014118</v>
      </c>
      <c r="L34" s="58">
        <f t="shared" si="3"/>
        <v>457725.07215589145</v>
      </c>
      <c r="M34" s="58">
        <f t="shared" si="4"/>
        <v>46.214256455627421</v>
      </c>
      <c r="O34" s="58">
        <f>'MI Epi'!BJ56</f>
        <v>0</v>
      </c>
      <c r="P34" s="58">
        <f t="shared" si="5"/>
        <v>0</v>
      </c>
      <c r="Q34" s="58">
        <f t="shared" si="6"/>
        <v>0</v>
      </c>
      <c r="R34" s="58">
        <f t="shared" si="6"/>
        <v>0</v>
      </c>
      <c r="S34" s="58">
        <f t="shared" si="13"/>
        <v>0</v>
      </c>
      <c r="U34" s="58">
        <f>'Stroke Epi'!AY64</f>
        <v>1.4171969748903927E-4</v>
      </c>
      <c r="V34" s="58">
        <f t="shared" si="7"/>
        <v>1.4171969748903927E-4</v>
      </c>
      <c r="W34" s="58">
        <f t="shared" si="8"/>
        <v>1.4170965572712912E-4</v>
      </c>
      <c r="X34" s="58">
        <f t="shared" si="8"/>
        <v>1.4170965572712912E-4</v>
      </c>
      <c r="Y34" s="58">
        <f t="shared" si="14"/>
        <v>3.5423648715745621E-4</v>
      </c>
      <c r="AA34" s="58">
        <f>'Bowel Cancer Epi'!AV81</f>
        <v>0</v>
      </c>
      <c r="AB34" s="58">
        <f t="shared" si="9"/>
        <v>0</v>
      </c>
      <c r="AC34" s="58">
        <f t="shared" si="16"/>
        <v>0</v>
      </c>
      <c r="AD34" s="58">
        <f t="shared" si="16"/>
        <v>0</v>
      </c>
      <c r="AE34" s="58">
        <f t="shared" si="15"/>
        <v>0</v>
      </c>
    </row>
    <row r="35" spans="1:31">
      <c r="A35" s="58">
        <v>37</v>
      </c>
      <c r="B35" s="58">
        <f>'ACM Rates'!O48</f>
        <v>8.7315454836710174E-4</v>
      </c>
      <c r="C35" s="58">
        <f>'MI Epi'!BW57</f>
        <v>0</v>
      </c>
      <c r="D35" s="58">
        <f>'Stroke Epi'!BL65</f>
        <v>1.4171969748903927E-4</v>
      </c>
      <c r="F35" s="58">
        <f>'Bowel Cancer Epi'!BI82</f>
        <v>0</v>
      </c>
      <c r="G35" s="58">
        <f t="shared" si="0"/>
        <v>1.014874245856141E-3</v>
      </c>
      <c r="H35" s="58">
        <f t="shared" si="1"/>
        <v>8.7277345985892207E-4</v>
      </c>
      <c r="I35" s="58">
        <f t="shared" si="11"/>
        <v>9895.7684691974337</v>
      </c>
      <c r="J35" s="58">
        <f t="shared" si="12"/>
        <v>8.6367640848242733</v>
      </c>
      <c r="K35" s="58">
        <f t="shared" si="2"/>
        <v>9891.4500871550226</v>
      </c>
      <c r="L35" s="58">
        <f t="shared" si="3"/>
        <v>447833.62206873647</v>
      </c>
      <c r="M35" s="58">
        <f t="shared" si="4"/>
        <v>45.255062652557861</v>
      </c>
      <c r="O35" s="58">
        <f>'MI Epi'!BJ57</f>
        <v>0</v>
      </c>
      <c r="P35" s="58">
        <f t="shared" si="5"/>
        <v>0</v>
      </c>
      <c r="Q35" s="58">
        <f t="shared" si="6"/>
        <v>0</v>
      </c>
      <c r="R35" s="58">
        <f t="shared" si="6"/>
        <v>0</v>
      </c>
      <c r="S35" s="58">
        <f t="shared" si="13"/>
        <v>0</v>
      </c>
      <c r="U35" s="58">
        <f>'Stroke Epi'!AY65</f>
        <v>1.4171969748903927E-4</v>
      </c>
      <c r="V35" s="58">
        <f t="shared" si="7"/>
        <v>1.4171969748903927E-4</v>
      </c>
      <c r="W35" s="58">
        <f t="shared" si="8"/>
        <v>1.4170965572712912E-4</v>
      </c>
      <c r="X35" s="58">
        <f t="shared" si="8"/>
        <v>1.4170965572712912E-4</v>
      </c>
      <c r="Y35" s="58">
        <f t="shared" si="14"/>
        <v>3.5423648715745621E-4</v>
      </c>
      <c r="AA35" s="58">
        <f>'Bowel Cancer Epi'!AV82</f>
        <v>0</v>
      </c>
      <c r="AB35" s="58">
        <f t="shared" si="9"/>
        <v>0</v>
      </c>
      <c r="AC35" s="58">
        <f t="shared" si="16"/>
        <v>0</v>
      </c>
      <c r="AD35" s="58">
        <f t="shared" si="16"/>
        <v>0</v>
      </c>
      <c r="AE35" s="58">
        <f t="shared" si="15"/>
        <v>0</v>
      </c>
    </row>
    <row r="36" spans="1:31">
      <c r="A36" s="58">
        <v>38</v>
      </c>
      <c r="B36" s="58">
        <f>'ACM Rates'!O49</f>
        <v>8.7315454836710174E-4</v>
      </c>
      <c r="C36" s="58">
        <f>'MI Epi'!BW58</f>
        <v>0</v>
      </c>
      <c r="D36" s="58">
        <f>'Stroke Epi'!BL66</f>
        <v>1.4171969748903927E-4</v>
      </c>
      <c r="F36" s="58">
        <f>'Bowel Cancer Epi'!BI83</f>
        <v>0</v>
      </c>
      <c r="G36" s="58">
        <f t="shared" si="0"/>
        <v>1.014874245856141E-3</v>
      </c>
      <c r="H36" s="58">
        <f t="shared" si="1"/>
        <v>8.7277345985892207E-4</v>
      </c>
      <c r="I36" s="58">
        <f t="shared" si="11"/>
        <v>9887.1317051126098</v>
      </c>
      <c r="J36" s="58">
        <f t="shared" si="12"/>
        <v>8.6292261463519768</v>
      </c>
      <c r="K36" s="58">
        <f t="shared" si="2"/>
        <v>9882.8170920394332</v>
      </c>
      <c r="L36" s="58">
        <f t="shared" si="3"/>
        <v>437950.80497669696</v>
      </c>
      <c r="M36" s="58">
        <f t="shared" si="4"/>
        <v>44.295030959305798</v>
      </c>
      <c r="O36" s="58">
        <f>'MI Epi'!BJ58</f>
        <v>0</v>
      </c>
      <c r="P36" s="58">
        <f t="shared" si="5"/>
        <v>0</v>
      </c>
      <c r="Q36" s="58">
        <f t="shared" si="6"/>
        <v>0</v>
      </c>
      <c r="R36" s="58">
        <f t="shared" si="6"/>
        <v>0</v>
      </c>
      <c r="S36" s="58">
        <f t="shared" si="13"/>
        <v>0</v>
      </c>
      <c r="U36" s="58">
        <f>'Stroke Epi'!AY66</f>
        <v>1.4171969748903927E-4</v>
      </c>
      <c r="V36" s="58">
        <f t="shared" si="7"/>
        <v>1.4171969748903927E-4</v>
      </c>
      <c r="W36" s="58">
        <f t="shared" si="8"/>
        <v>1.4170965572712912E-4</v>
      </c>
      <c r="X36" s="58">
        <f t="shared" si="8"/>
        <v>1.4170965572712912E-4</v>
      </c>
      <c r="Y36" s="58">
        <f t="shared" si="14"/>
        <v>3.5423648715745621E-4</v>
      </c>
      <c r="AA36" s="58">
        <f>'Bowel Cancer Epi'!AV83</f>
        <v>0</v>
      </c>
      <c r="AB36" s="58">
        <f t="shared" si="9"/>
        <v>0</v>
      </c>
      <c r="AC36" s="58">
        <f t="shared" si="16"/>
        <v>0</v>
      </c>
      <c r="AD36" s="58">
        <f t="shared" si="16"/>
        <v>0</v>
      </c>
      <c r="AE36" s="58">
        <f t="shared" si="15"/>
        <v>0</v>
      </c>
    </row>
    <row r="37" spans="1:31">
      <c r="A37" s="58">
        <v>39</v>
      </c>
      <c r="B37" s="58">
        <f>'ACM Rates'!O50</f>
        <v>8.7315454836710174E-4</v>
      </c>
      <c r="C37" s="58">
        <f>'MI Epi'!BW59</f>
        <v>0</v>
      </c>
      <c r="D37" s="58">
        <f>'Stroke Epi'!BL67</f>
        <v>1.4171969748903927E-4</v>
      </c>
      <c r="F37" s="58">
        <f>'Bowel Cancer Epi'!BI84</f>
        <v>0</v>
      </c>
      <c r="G37" s="58">
        <f t="shared" si="0"/>
        <v>1.014874245856141E-3</v>
      </c>
      <c r="H37" s="58">
        <f t="shared" si="1"/>
        <v>8.7277345985892207E-4</v>
      </c>
      <c r="I37" s="58">
        <f t="shared" si="11"/>
        <v>9878.5024789662584</v>
      </c>
      <c r="J37" s="58">
        <f t="shared" si="12"/>
        <v>8.6216947867923199</v>
      </c>
      <c r="K37" s="58">
        <f t="shared" si="2"/>
        <v>9874.1916315728631</v>
      </c>
      <c r="L37" s="58">
        <f t="shared" si="3"/>
        <v>428076.61334512412</v>
      </c>
      <c r="M37" s="58">
        <f t="shared" si="4"/>
        <v>43.334160643944124</v>
      </c>
      <c r="O37" s="58">
        <f>'MI Epi'!BJ59</f>
        <v>0</v>
      </c>
      <c r="P37" s="58">
        <f t="shared" si="5"/>
        <v>0</v>
      </c>
      <c r="Q37" s="58">
        <f t="shared" si="6"/>
        <v>0</v>
      </c>
      <c r="R37" s="58">
        <f t="shared" si="6"/>
        <v>0</v>
      </c>
      <c r="S37" s="58">
        <f t="shared" si="13"/>
        <v>0</v>
      </c>
      <c r="U37" s="58">
        <f>'Stroke Epi'!AY67</f>
        <v>1.4171969748903927E-4</v>
      </c>
      <c r="V37" s="58">
        <f t="shared" si="7"/>
        <v>1.4171969748903927E-4</v>
      </c>
      <c r="W37" s="58">
        <f t="shared" si="8"/>
        <v>1.4170965572712912E-4</v>
      </c>
      <c r="X37" s="58">
        <f t="shared" si="8"/>
        <v>1.4170965572712912E-4</v>
      </c>
      <c r="Y37" s="58">
        <f t="shared" si="14"/>
        <v>3.5423648715745621E-4</v>
      </c>
      <c r="AA37" s="58">
        <f>'Bowel Cancer Epi'!AV84</f>
        <v>0</v>
      </c>
      <c r="AB37" s="58">
        <f t="shared" si="9"/>
        <v>0</v>
      </c>
      <c r="AC37" s="58">
        <f t="shared" si="16"/>
        <v>0</v>
      </c>
      <c r="AD37" s="58">
        <f t="shared" si="16"/>
        <v>0</v>
      </c>
      <c r="AE37" s="58">
        <f t="shared" si="15"/>
        <v>0</v>
      </c>
    </row>
    <row r="38" spans="1:31">
      <c r="A38" s="58">
        <v>40</v>
      </c>
      <c r="B38" s="58">
        <f>'ACM Rates'!O51</f>
        <v>1.2369689435200609E-3</v>
      </c>
      <c r="C38" s="58">
        <f>'MI Epi'!BW60</f>
        <v>0</v>
      </c>
      <c r="D38" s="58">
        <f>'Stroke Epi'!BL68</f>
        <v>1.4171969748903927E-4</v>
      </c>
      <c r="F38" s="58">
        <f>'Bowel Cancer Epi'!BI85</f>
        <v>0</v>
      </c>
      <c r="G38" s="58">
        <f t="shared" si="0"/>
        <v>1.3786886410091001E-3</v>
      </c>
      <c r="H38" s="58">
        <f t="shared" si="1"/>
        <v>1.2362042127850303E-3</v>
      </c>
      <c r="I38" s="58">
        <f t="shared" si="11"/>
        <v>9869.880784179466</v>
      </c>
      <c r="J38" s="58">
        <f t="shared" si="12"/>
        <v>12.201188205088675</v>
      </c>
      <c r="K38" s="58">
        <f t="shared" si="2"/>
        <v>9863.7801900769227</v>
      </c>
      <c r="L38" s="58">
        <f t="shared" si="3"/>
        <v>418212.83315504721</v>
      </c>
      <c r="M38" s="58">
        <f t="shared" si="4"/>
        <v>42.372632689282824</v>
      </c>
      <c r="O38" s="58">
        <f>'MI Epi'!BJ60</f>
        <v>7.6130621795823914E-5</v>
      </c>
      <c r="P38" s="58">
        <f t="shared" si="5"/>
        <v>0</v>
      </c>
      <c r="Q38" s="58">
        <f t="shared" si="6"/>
        <v>7.6127723933616664E-5</v>
      </c>
      <c r="R38" s="58">
        <f t="shared" si="6"/>
        <v>0</v>
      </c>
      <c r="S38" s="58">
        <f t="shared" si="13"/>
        <v>0</v>
      </c>
      <c r="U38" s="58">
        <f>'Stroke Epi'!AY68</f>
        <v>2.1257954623355886E-4</v>
      </c>
      <c r="V38" s="58">
        <f t="shared" si="7"/>
        <v>1.4171969748903927E-4</v>
      </c>
      <c r="W38" s="58">
        <f t="shared" si="8"/>
        <v>2.1255695280286702E-4</v>
      </c>
      <c r="X38" s="58">
        <f t="shared" si="8"/>
        <v>1.4170965572712912E-4</v>
      </c>
      <c r="Y38" s="58">
        <f t="shared" si="14"/>
        <v>3.5423648715745621E-4</v>
      </c>
      <c r="AA38" s="58">
        <f>'Bowel Cancer Epi'!AV85</f>
        <v>8.9295454640843952E-5</v>
      </c>
      <c r="AB38" s="58">
        <f t="shared" si="9"/>
        <v>0</v>
      </c>
      <c r="AC38" s="58">
        <f t="shared" si="16"/>
        <v>8.9291467920360468E-5</v>
      </c>
      <c r="AD38" s="58">
        <f t="shared" si="16"/>
        <v>0</v>
      </c>
      <c r="AE38" s="58">
        <f t="shared" si="15"/>
        <v>0</v>
      </c>
    </row>
    <row r="39" spans="1:31">
      <c r="A39" s="58">
        <v>41</v>
      </c>
      <c r="B39" s="58">
        <f>'ACM Rates'!O52</f>
        <v>1.2369689435200609E-3</v>
      </c>
      <c r="C39" s="58">
        <f>'MI Epi'!BW61</f>
        <v>0</v>
      </c>
      <c r="D39" s="58">
        <f>'Stroke Epi'!BL69</f>
        <v>1.4171969748903927E-4</v>
      </c>
      <c r="F39" s="58">
        <f>'Bowel Cancer Epi'!BI86</f>
        <v>0</v>
      </c>
      <c r="G39" s="58">
        <f t="shared" si="0"/>
        <v>1.3786886410091001E-3</v>
      </c>
      <c r="H39" s="58">
        <f t="shared" si="1"/>
        <v>1.2362042127850303E-3</v>
      </c>
      <c r="I39" s="58">
        <f t="shared" si="11"/>
        <v>9857.6795959743777</v>
      </c>
      <c r="J39" s="58">
        <f t="shared" si="12"/>
        <v>12.186105044828562</v>
      </c>
      <c r="K39" s="58">
        <f t="shared" si="2"/>
        <v>9851.5865434519637</v>
      </c>
      <c r="L39" s="58">
        <f t="shared" si="3"/>
        <v>408361.24661159521</v>
      </c>
      <c r="M39" s="58">
        <f t="shared" si="4"/>
        <v>41.425696852468143</v>
      </c>
      <c r="O39" s="58">
        <f>'MI Epi'!BJ61</f>
        <v>7.6130621795823914E-5</v>
      </c>
      <c r="P39" s="58">
        <f t="shared" si="5"/>
        <v>0</v>
      </c>
      <c r="Q39" s="58">
        <f t="shared" si="6"/>
        <v>7.6127723933616664E-5</v>
      </c>
      <c r="R39" s="58">
        <f t="shared" si="6"/>
        <v>0</v>
      </c>
      <c r="S39" s="58">
        <f t="shared" si="13"/>
        <v>7.6127723933616664E-5</v>
      </c>
      <c r="U39" s="58">
        <f>'Stroke Epi'!AY69</f>
        <v>2.1257954623355886E-4</v>
      </c>
      <c r="V39" s="58">
        <f t="shared" si="7"/>
        <v>1.4171969748903927E-4</v>
      </c>
      <c r="W39" s="58">
        <f t="shared" si="8"/>
        <v>2.1255695280286702E-4</v>
      </c>
      <c r="X39" s="58">
        <f t="shared" si="8"/>
        <v>1.4170965572712912E-4</v>
      </c>
      <c r="Y39" s="58">
        <f t="shared" si="14"/>
        <v>4.2506872514761331E-4</v>
      </c>
      <c r="AA39" s="58">
        <f>'Bowel Cancer Epi'!AV86</f>
        <v>8.9295454640843952E-5</v>
      </c>
      <c r="AB39" s="58">
        <f t="shared" si="9"/>
        <v>0</v>
      </c>
      <c r="AC39" s="58">
        <f t="shared" si="16"/>
        <v>8.9291467920360468E-5</v>
      </c>
      <c r="AD39" s="58">
        <f t="shared" si="16"/>
        <v>0</v>
      </c>
      <c r="AE39" s="58">
        <f t="shared" si="15"/>
        <v>8.9291467920360468E-5</v>
      </c>
    </row>
    <row r="40" spans="1:31">
      <c r="A40" s="58">
        <v>42</v>
      </c>
      <c r="B40" s="58">
        <f>'ACM Rates'!O53</f>
        <v>1.2369689435200609E-3</v>
      </c>
      <c r="C40" s="58">
        <f>'MI Epi'!BW62</f>
        <v>0</v>
      </c>
      <c r="D40" s="58">
        <f>'Stroke Epi'!BL70</f>
        <v>1.4171969748903927E-4</v>
      </c>
      <c r="F40" s="58">
        <f>'Bowel Cancer Epi'!BI87</f>
        <v>0</v>
      </c>
      <c r="G40" s="58">
        <f t="shared" si="0"/>
        <v>1.3786886410091001E-3</v>
      </c>
      <c r="H40" s="58">
        <f t="shared" si="1"/>
        <v>1.2362042127850303E-3</v>
      </c>
      <c r="I40" s="58">
        <f t="shared" si="11"/>
        <v>9845.4934909295498</v>
      </c>
      <c r="J40" s="58">
        <f t="shared" si="12"/>
        <v>12.171040530434704</v>
      </c>
      <c r="K40" s="58">
        <f t="shared" si="2"/>
        <v>9839.4079706643315</v>
      </c>
      <c r="L40" s="58">
        <f t="shared" si="3"/>
        <v>398521.83864093089</v>
      </c>
      <c r="M40" s="58">
        <f t="shared" si="4"/>
        <v>40.47758896068347</v>
      </c>
      <c r="O40" s="58">
        <f>'MI Epi'!BJ62</f>
        <v>7.6130621795823914E-5</v>
      </c>
      <c r="P40" s="58">
        <f t="shared" si="5"/>
        <v>0</v>
      </c>
      <c r="Q40" s="58">
        <f t="shared" si="6"/>
        <v>7.6127723933616664E-5</v>
      </c>
      <c r="R40" s="58">
        <f t="shared" si="6"/>
        <v>0</v>
      </c>
      <c r="S40" s="58">
        <f t="shared" si="13"/>
        <v>1.52249652436882E-4</v>
      </c>
      <c r="U40" s="58">
        <f>'Stroke Epi'!AY70</f>
        <v>2.1257954623355886E-4</v>
      </c>
      <c r="V40" s="58">
        <f t="shared" si="7"/>
        <v>1.4171969748903927E-4</v>
      </c>
      <c r="W40" s="58">
        <f t="shared" si="8"/>
        <v>2.1255695280286702E-4</v>
      </c>
      <c r="X40" s="58">
        <f t="shared" si="8"/>
        <v>1.4170965572712912E-4</v>
      </c>
      <c r="Y40" s="58">
        <f t="shared" si="14"/>
        <v>4.9589594415392453E-4</v>
      </c>
      <c r="AA40" s="58">
        <f>'Bowel Cancer Epi'!AV87</f>
        <v>8.9295454640843952E-5</v>
      </c>
      <c r="AB40" s="58">
        <f t="shared" si="9"/>
        <v>0</v>
      </c>
      <c r="AC40" s="58">
        <f t="shared" si="16"/>
        <v>8.9291467920360468E-5</v>
      </c>
      <c r="AD40" s="58">
        <f t="shared" si="16"/>
        <v>0</v>
      </c>
      <c r="AE40" s="58">
        <f t="shared" si="15"/>
        <v>1.7857496287447755E-4</v>
      </c>
    </row>
    <row r="41" spans="1:31">
      <c r="A41" s="58">
        <v>43</v>
      </c>
      <c r="B41" s="58">
        <f>'ACM Rates'!O54</f>
        <v>1.2369689435200609E-3</v>
      </c>
      <c r="C41" s="58">
        <f>'MI Epi'!BW63</f>
        <v>0</v>
      </c>
      <c r="D41" s="58">
        <f>'Stroke Epi'!BL71</f>
        <v>1.4171969748903927E-4</v>
      </c>
      <c r="F41" s="58">
        <f>'Bowel Cancer Epi'!BI88</f>
        <v>0</v>
      </c>
      <c r="G41" s="58">
        <f t="shared" si="0"/>
        <v>1.3786886410091001E-3</v>
      </c>
      <c r="H41" s="58">
        <f t="shared" si="1"/>
        <v>1.2362042127850303E-3</v>
      </c>
      <c r="I41" s="58">
        <f t="shared" si="11"/>
        <v>9833.322450399115</v>
      </c>
      <c r="J41" s="58">
        <f t="shared" si="12"/>
        <v>12.155994638857004</v>
      </c>
      <c r="K41" s="58">
        <f t="shared" si="2"/>
        <v>9827.2444530796856</v>
      </c>
      <c r="L41" s="58">
        <f t="shared" si="3"/>
        <v>388694.59418785118</v>
      </c>
      <c r="M41" s="58">
        <f t="shared" si="4"/>
        <v>39.528307563236154</v>
      </c>
      <c r="O41" s="58">
        <f>'MI Epi'!BJ63</f>
        <v>7.6130621795823914E-5</v>
      </c>
      <c r="P41" s="58">
        <f t="shared" si="5"/>
        <v>0</v>
      </c>
      <c r="Q41" s="58">
        <f t="shared" si="6"/>
        <v>7.6127723933616664E-5</v>
      </c>
      <c r="R41" s="58">
        <f t="shared" si="6"/>
        <v>0</v>
      </c>
      <c r="S41" s="58">
        <f t="shared" si="13"/>
        <v>2.2836578595098896E-4</v>
      </c>
      <c r="U41" s="58">
        <f>'Stroke Epi'!AY71</f>
        <v>2.1257954623355886E-4</v>
      </c>
      <c r="V41" s="58">
        <f t="shared" si="7"/>
        <v>1.4171969748903927E-4</v>
      </c>
      <c r="W41" s="58">
        <f t="shared" si="8"/>
        <v>2.1255695280286702E-4</v>
      </c>
      <c r="X41" s="58">
        <f t="shared" si="8"/>
        <v>1.4170965572712912E-4</v>
      </c>
      <c r="Y41" s="58">
        <f t="shared" si="14"/>
        <v>5.6671814453202168E-4</v>
      </c>
      <c r="AA41" s="58">
        <f>'Bowel Cancer Epi'!AV88</f>
        <v>8.9295454640843952E-5</v>
      </c>
      <c r="AB41" s="58">
        <f t="shared" si="9"/>
        <v>0</v>
      </c>
      <c r="AC41" s="58">
        <f t="shared" si="16"/>
        <v>8.9291467920360468E-5</v>
      </c>
      <c r="AD41" s="58">
        <f t="shared" si="16"/>
        <v>0</v>
      </c>
      <c r="AE41" s="58">
        <f t="shared" si="15"/>
        <v>2.6785048557426914E-4</v>
      </c>
    </row>
    <row r="42" spans="1:31">
      <c r="A42" s="58">
        <v>44</v>
      </c>
      <c r="B42" s="58">
        <f>'ACM Rates'!O55</f>
        <v>1.2369689435200609E-3</v>
      </c>
      <c r="C42" s="58">
        <f>'MI Epi'!BW64</f>
        <v>0</v>
      </c>
      <c r="D42" s="58">
        <f>'Stroke Epi'!BL72</f>
        <v>1.4171969748903927E-4</v>
      </c>
      <c r="F42" s="58">
        <f>'Bowel Cancer Epi'!BI89</f>
        <v>0</v>
      </c>
      <c r="G42" s="58">
        <f t="shared" si="0"/>
        <v>1.3786886410091001E-3</v>
      </c>
      <c r="H42" s="58">
        <f t="shared" si="1"/>
        <v>1.2362042127850303E-3</v>
      </c>
      <c r="I42" s="58">
        <f t="shared" si="11"/>
        <v>9821.166455760258</v>
      </c>
      <c r="J42" s="58">
        <f t="shared" si="12"/>
        <v>12.140967347073856</v>
      </c>
      <c r="K42" s="58">
        <f t="shared" si="2"/>
        <v>9815.0959720867213</v>
      </c>
      <c r="L42" s="58">
        <f t="shared" si="3"/>
        <v>378879.49821576447</v>
      </c>
      <c r="M42" s="58">
        <f t="shared" si="4"/>
        <v>38.577851207637977</v>
      </c>
      <c r="O42" s="58">
        <f>'MI Epi'!BJ64</f>
        <v>7.6130621795823914E-5</v>
      </c>
      <c r="P42" s="58">
        <f t="shared" si="5"/>
        <v>0</v>
      </c>
      <c r="Q42" s="58">
        <f t="shared" si="6"/>
        <v>7.6127723933616664E-5</v>
      </c>
      <c r="R42" s="58">
        <f t="shared" si="6"/>
        <v>0</v>
      </c>
      <c r="S42" s="58">
        <f t="shared" si="13"/>
        <v>3.0447612491709688E-4</v>
      </c>
      <c r="U42" s="58">
        <f>'Stroke Epi'!AY72</f>
        <v>2.1257954623355886E-4</v>
      </c>
      <c r="V42" s="58">
        <f t="shared" si="7"/>
        <v>1.4171969748903927E-4</v>
      </c>
      <c r="W42" s="58">
        <f t="shared" si="8"/>
        <v>2.1255695280286702E-4</v>
      </c>
      <c r="X42" s="58">
        <f t="shared" si="8"/>
        <v>1.4170965572712912E-4</v>
      </c>
      <c r="Y42" s="58">
        <f t="shared" si="14"/>
        <v>6.3753532663751136E-4</v>
      </c>
      <c r="AA42" s="58">
        <f>'Bowel Cancer Epi'!AV89</f>
        <v>8.9295454640843952E-5</v>
      </c>
      <c r="AB42" s="58">
        <f t="shared" si="9"/>
        <v>0</v>
      </c>
      <c r="AC42" s="58">
        <f t="shared" si="16"/>
        <v>8.9291467920360468E-5</v>
      </c>
      <c r="AD42" s="58">
        <f t="shared" si="16"/>
        <v>0</v>
      </c>
      <c r="AE42" s="58">
        <f t="shared" si="15"/>
        <v>3.5711803673158947E-4</v>
      </c>
    </row>
    <row r="43" spans="1:31">
      <c r="A43" s="58">
        <v>45</v>
      </c>
      <c r="B43" s="58">
        <f>'ACM Rates'!O56</f>
        <v>1.8190719757647956E-3</v>
      </c>
      <c r="C43" s="58">
        <f>'MI Epi'!BW65</f>
        <v>0</v>
      </c>
      <c r="D43" s="58">
        <f>'Stroke Epi'!BL73</f>
        <v>1.4171969748903927E-4</v>
      </c>
      <c r="F43" s="58">
        <f>'Bowel Cancer Epi'!BI90</f>
        <v>8.9295454640843952E-5</v>
      </c>
      <c r="G43" s="58">
        <f t="shared" si="0"/>
        <v>2.0500871278946787E-3</v>
      </c>
      <c r="H43" s="58">
        <f t="shared" si="1"/>
        <v>1.8174184671073679E-3</v>
      </c>
      <c r="I43" s="58">
        <f t="shared" si="11"/>
        <v>9809.0254884131846</v>
      </c>
      <c r="J43" s="58">
        <f t="shared" si="12"/>
        <v>17.827104066968989</v>
      </c>
      <c r="K43" s="58">
        <f t="shared" si="2"/>
        <v>9800.1119363797006</v>
      </c>
      <c r="L43" s="58">
        <f t="shared" si="3"/>
        <v>369079.38627938478</v>
      </c>
      <c r="M43" s="58">
        <f t="shared" si="4"/>
        <v>37.626509046730092</v>
      </c>
      <c r="O43" s="58">
        <f>'MI Epi'!BJ65</f>
        <v>4.5678373077494348E-4</v>
      </c>
      <c r="P43" s="58">
        <f t="shared" si="5"/>
        <v>0</v>
      </c>
      <c r="Q43" s="58">
        <f t="shared" si="6"/>
        <v>4.5667942096949687E-4</v>
      </c>
      <c r="R43" s="58">
        <f t="shared" si="6"/>
        <v>0</v>
      </c>
      <c r="S43" s="58">
        <f t="shared" si="13"/>
        <v>3.8058066977633145E-4</v>
      </c>
      <c r="U43" s="58">
        <f>'Stroke Epi'!AY73</f>
        <v>2.8343939497807853E-4</v>
      </c>
      <c r="V43" s="58">
        <f t="shared" si="7"/>
        <v>1.4171969748903927E-4</v>
      </c>
      <c r="W43" s="58">
        <f t="shared" si="8"/>
        <v>2.833992298276744E-4</v>
      </c>
      <c r="X43" s="58">
        <f t="shared" si="8"/>
        <v>1.4170965572712912E-4</v>
      </c>
      <c r="Y43" s="58">
        <f t="shared" si="14"/>
        <v>7.0834749082597515E-4</v>
      </c>
      <c r="AA43" s="58">
        <f>'Bowel Cancer Epi'!AV90</f>
        <v>8.9295454640843952E-5</v>
      </c>
      <c r="AB43" s="58">
        <f t="shared" si="9"/>
        <v>8.9295454640843952E-5</v>
      </c>
      <c r="AC43" s="58">
        <f t="shared" si="16"/>
        <v>8.9291467920360468E-5</v>
      </c>
      <c r="AD43" s="58">
        <f t="shared" si="16"/>
        <v>8.9291467920360468E-5</v>
      </c>
      <c r="AE43" s="58">
        <f t="shared" si="15"/>
        <v>4.4637761705822935E-4</v>
      </c>
    </row>
    <row r="44" spans="1:31">
      <c r="A44" s="58">
        <v>46</v>
      </c>
      <c r="B44" s="58">
        <f>'ACM Rates'!O57</f>
        <v>1.8190719757647956E-3</v>
      </c>
      <c r="C44" s="58">
        <f>'MI Epi'!BW66</f>
        <v>0</v>
      </c>
      <c r="D44" s="58">
        <f>'Stroke Epi'!BL74</f>
        <v>1.4171969748903927E-4</v>
      </c>
      <c r="F44" s="58">
        <f>'Bowel Cancer Epi'!BI91</f>
        <v>8.9295454640843952E-5</v>
      </c>
      <c r="G44" s="58">
        <f t="shared" si="0"/>
        <v>2.0500871278946787E-3</v>
      </c>
      <c r="H44" s="58">
        <f t="shared" si="1"/>
        <v>1.8174184671073679E-3</v>
      </c>
      <c r="I44" s="58">
        <f t="shared" si="11"/>
        <v>9791.1983843462149</v>
      </c>
      <c r="J44" s="58">
        <f t="shared" si="12"/>
        <v>17.794704758822636</v>
      </c>
      <c r="K44" s="58">
        <f t="shared" si="2"/>
        <v>9782.3010319668028</v>
      </c>
      <c r="L44" s="58">
        <f t="shared" si="3"/>
        <v>359297.08524741797</v>
      </c>
      <c r="M44" s="58">
        <f t="shared" si="4"/>
        <v>36.695925375370607</v>
      </c>
      <c r="O44" s="58">
        <f>'MI Epi'!BJ66</f>
        <v>4.5678373077494348E-4</v>
      </c>
      <c r="P44" s="58">
        <f t="shared" si="5"/>
        <v>0</v>
      </c>
      <c r="Q44" s="58">
        <f t="shared" si="6"/>
        <v>4.5667942096949687E-4</v>
      </c>
      <c r="R44" s="58">
        <f t="shared" si="6"/>
        <v>0</v>
      </c>
      <c r="S44" s="58">
        <f t="shared" si="13"/>
        <v>8.3708628738592269E-4</v>
      </c>
      <c r="U44" s="58">
        <f>'Stroke Epi'!AY74</f>
        <v>2.8343939497807853E-4</v>
      </c>
      <c r="V44" s="58">
        <f t="shared" si="7"/>
        <v>1.4171969748903927E-4</v>
      </c>
      <c r="W44" s="58">
        <f t="shared" si="8"/>
        <v>2.833992298276744E-4</v>
      </c>
      <c r="X44" s="58">
        <f t="shared" si="8"/>
        <v>1.4170965572712912E-4</v>
      </c>
      <c r="Y44" s="58">
        <f t="shared" si="14"/>
        <v>8.4995676687398664E-4</v>
      </c>
      <c r="AA44" s="58">
        <f>'Bowel Cancer Epi'!AV91</f>
        <v>8.9295454640843952E-5</v>
      </c>
      <c r="AB44" s="58">
        <f t="shared" si="9"/>
        <v>8.9295454640843952E-5</v>
      </c>
      <c r="AC44" s="58">
        <f t="shared" si="16"/>
        <v>8.9291467920360468E-5</v>
      </c>
      <c r="AD44" s="58">
        <f t="shared" si="16"/>
        <v>8.9291467920360468E-5</v>
      </c>
      <c r="AE44" s="58">
        <f t="shared" si="15"/>
        <v>4.4637761705822935E-4</v>
      </c>
    </row>
    <row r="45" spans="1:31">
      <c r="A45" s="58">
        <v>47</v>
      </c>
      <c r="B45" s="58">
        <f>'ACM Rates'!O58</f>
        <v>1.8190719757647956E-3</v>
      </c>
      <c r="C45" s="58">
        <f>'MI Epi'!BW67</f>
        <v>0</v>
      </c>
      <c r="D45" s="58">
        <f>'Stroke Epi'!BL75</f>
        <v>1.4171969748903927E-4</v>
      </c>
      <c r="F45" s="58">
        <f>'Bowel Cancer Epi'!BI92</f>
        <v>8.9295454640843952E-5</v>
      </c>
      <c r="G45" s="58">
        <f t="shared" si="0"/>
        <v>2.0500871278946787E-3</v>
      </c>
      <c r="H45" s="58">
        <f t="shared" si="1"/>
        <v>1.8174184671073679E-3</v>
      </c>
      <c r="I45" s="58">
        <f t="shared" si="11"/>
        <v>9773.4036795873926</v>
      </c>
      <c r="J45" s="58">
        <f t="shared" si="12"/>
        <v>17.762364333777228</v>
      </c>
      <c r="K45" s="58">
        <f t="shared" si="2"/>
        <v>9764.5224974205048</v>
      </c>
      <c r="L45" s="58">
        <f t="shared" si="3"/>
        <v>349532.56274999742</v>
      </c>
      <c r="M45" s="58">
        <f t="shared" si="4"/>
        <v>35.763647364738112</v>
      </c>
      <c r="O45" s="58">
        <f>'MI Epi'!BJ67</f>
        <v>4.5678373077494348E-4</v>
      </c>
      <c r="P45" s="58">
        <f t="shared" si="5"/>
        <v>0</v>
      </c>
      <c r="Q45" s="58">
        <f t="shared" si="6"/>
        <v>4.5667942096949687E-4</v>
      </c>
      <c r="R45" s="58">
        <f t="shared" si="6"/>
        <v>0</v>
      </c>
      <c r="S45" s="58">
        <f t="shared" si="13"/>
        <v>1.2933834282743946E-3</v>
      </c>
      <c r="U45" s="58">
        <f>'Stroke Epi'!AY75</f>
        <v>2.8343939497807853E-4</v>
      </c>
      <c r="V45" s="58">
        <f t="shared" si="7"/>
        <v>1.4171969748903927E-4</v>
      </c>
      <c r="W45" s="58">
        <f t="shared" si="8"/>
        <v>2.833992298276744E-4</v>
      </c>
      <c r="X45" s="58">
        <f t="shared" si="8"/>
        <v>1.4170965572712912E-4</v>
      </c>
      <c r="Y45" s="58">
        <f t="shared" si="14"/>
        <v>9.9154597552024155E-4</v>
      </c>
      <c r="AA45" s="58">
        <f>'Bowel Cancer Epi'!AV92</f>
        <v>8.9295454640843952E-5</v>
      </c>
      <c r="AB45" s="58">
        <f t="shared" si="9"/>
        <v>8.9295454640843952E-5</v>
      </c>
      <c r="AC45" s="58">
        <f t="shared" si="16"/>
        <v>8.9291467920360468E-5</v>
      </c>
      <c r="AD45" s="58">
        <f t="shared" si="16"/>
        <v>8.9291467920360468E-5</v>
      </c>
      <c r="AE45" s="58">
        <f t="shared" si="15"/>
        <v>4.4637761705822935E-4</v>
      </c>
    </row>
    <row r="46" spans="1:31">
      <c r="A46" s="58">
        <v>48</v>
      </c>
      <c r="B46" s="58">
        <f>'ACM Rates'!O59</f>
        <v>1.8190719757647956E-3</v>
      </c>
      <c r="C46" s="58">
        <f>'MI Epi'!BW68</f>
        <v>0</v>
      </c>
      <c r="D46" s="58">
        <f>'Stroke Epi'!BL76</f>
        <v>1.4171969748903927E-4</v>
      </c>
      <c r="F46" s="58">
        <f>'Bowel Cancer Epi'!BI93</f>
        <v>8.9295454640843952E-5</v>
      </c>
      <c r="G46" s="58">
        <f t="shared" si="0"/>
        <v>2.0500871278946787E-3</v>
      </c>
      <c r="H46" s="58">
        <f t="shared" si="1"/>
        <v>1.8174184671073679E-3</v>
      </c>
      <c r="I46" s="58">
        <f t="shared" si="11"/>
        <v>9755.6413152536152</v>
      </c>
      <c r="J46" s="58">
        <f t="shared" si="12"/>
        <v>17.730082684817532</v>
      </c>
      <c r="K46" s="58">
        <f t="shared" si="2"/>
        <v>9746.7762739112077</v>
      </c>
      <c r="L46" s="58">
        <f t="shared" si="3"/>
        <v>339785.78647608624</v>
      </c>
      <c r="M46" s="58">
        <f t="shared" si="4"/>
        <v>34.829671929902531</v>
      </c>
      <c r="O46" s="58">
        <f>'MI Epi'!BJ68</f>
        <v>4.5678373077494348E-4</v>
      </c>
      <c r="P46" s="58">
        <f t="shared" si="5"/>
        <v>0</v>
      </c>
      <c r="Q46" s="58">
        <f t="shared" si="6"/>
        <v>4.5667942096949687E-4</v>
      </c>
      <c r="R46" s="58">
        <f t="shared" si="6"/>
        <v>0</v>
      </c>
      <c r="S46" s="58">
        <f t="shared" si="13"/>
        <v>1.7494721876487756E-3</v>
      </c>
      <c r="U46" s="58">
        <f>'Stroke Epi'!AY76</f>
        <v>2.8343939497807853E-4</v>
      </c>
      <c r="V46" s="58">
        <f t="shared" si="7"/>
        <v>1.4171969748903927E-4</v>
      </c>
      <c r="W46" s="58">
        <f t="shared" si="8"/>
        <v>2.833992298276744E-4</v>
      </c>
      <c r="X46" s="58">
        <f t="shared" si="8"/>
        <v>1.4170965572712912E-4</v>
      </c>
      <c r="Y46" s="58">
        <f t="shared" si="14"/>
        <v>1.1331151196084847E-3</v>
      </c>
      <c r="AA46" s="58">
        <f>'Bowel Cancer Epi'!AV93</f>
        <v>8.9295454640843952E-5</v>
      </c>
      <c r="AB46" s="58">
        <f t="shared" si="9"/>
        <v>8.9295454640843952E-5</v>
      </c>
      <c r="AC46" s="58">
        <f t="shared" si="16"/>
        <v>8.9291467920360468E-5</v>
      </c>
      <c r="AD46" s="58">
        <f t="shared" si="16"/>
        <v>8.9291467920360468E-5</v>
      </c>
      <c r="AE46" s="58">
        <f t="shared" si="15"/>
        <v>4.4637761705822935E-4</v>
      </c>
    </row>
    <row r="47" spans="1:31">
      <c r="A47" s="58">
        <v>49</v>
      </c>
      <c r="B47" s="58">
        <f>'ACM Rates'!O60</f>
        <v>1.8190719757647956E-3</v>
      </c>
      <c r="C47" s="58">
        <f>'MI Epi'!BW69</f>
        <v>0</v>
      </c>
      <c r="D47" s="58">
        <f>'Stroke Epi'!BL77</f>
        <v>1.4171969748903927E-4</v>
      </c>
      <c r="F47" s="58">
        <f>'Bowel Cancer Epi'!BI94</f>
        <v>8.9295454640843952E-5</v>
      </c>
      <c r="G47" s="58">
        <f t="shared" si="0"/>
        <v>2.0500871278946787E-3</v>
      </c>
      <c r="H47" s="58">
        <f t="shared" si="1"/>
        <v>1.8174184671073679E-3</v>
      </c>
      <c r="I47" s="58">
        <f t="shared" si="11"/>
        <v>9737.9112325687984</v>
      </c>
      <c r="J47" s="58">
        <f t="shared" si="12"/>
        <v>17.697859705122806</v>
      </c>
      <c r="K47" s="58">
        <f t="shared" si="2"/>
        <v>9729.0623027162364</v>
      </c>
      <c r="L47" s="58">
        <f t="shared" si="3"/>
        <v>330056.72417336993</v>
      </c>
      <c r="M47" s="58">
        <f t="shared" si="4"/>
        <v>33.89399598031693</v>
      </c>
      <c r="O47" s="58">
        <f>'MI Epi'!BJ69</f>
        <v>4.5678373077494348E-4</v>
      </c>
      <c r="P47" s="58">
        <f t="shared" si="5"/>
        <v>0</v>
      </c>
      <c r="Q47" s="58">
        <f t="shared" si="6"/>
        <v>4.5667942096949687E-4</v>
      </c>
      <c r="R47" s="58">
        <f t="shared" si="6"/>
        <v>0</v>
      </c>
      <c r="S47" s="58">
        <f t="shared" si="13"/>
        <v>2.205352660672615E-3</v>
      </c>
      <c r="U47" s="58">
        <f>'Stroke Epi'!AY77</f>
        <v>2.8343939497807853E-4</v>
      </c>
      <c r="V47" s="58">
        <f t="shared" si="7"/>
        <v>1.4171969748903927E-4</v>
      </c>
      <c r="W47" s="58">
        <f t="shared" si="8"/>
        <v>2.833992298276744E-4</v>
      </c>
      <c r="X47" s="58">
        <f t="shared" si="8"/>
        <v>1.4170965572712912E-4</v>
      </c>
      <c r="Y47" s="58">
        <f t="shared" si="14"/>
        <v>1.2746642019820574E-3</v>
      </c>
      <c r="AA47" s="58">
        <f>'Bowel Cancer Epi'!AV94</f>
        <v>8.9295454640843952E-5</v>
      </c>
      <c r="AB47" s="58">
        <f t="shared" si="9"/>
        <v>8.9295454640843952E-5</v>
      </c>
      <c r="AC47" s="58">
        <f t="shared" si="16"/>
        <v>8.9291467920360468E-5</v>
      </c>
      <c r="AD47" s="58">
        <f t="shared" si="16"/>
        <v>8.9291467920360468E-5</v>
      </c>
      <c r="AE47" s="58">
        <f t="shared" si="15"/>
        <v>4.4637761705822935E-4</v>
      </c>
    </row>
    <row r="48" spans="1:31">
      <c r="A48" s="58">
        <v>50</v>
      </c>
      <c r="B48" s="58">
        <f>'ACM Rates'!O61</f>
        <v>2.6922265241318974E-3</v>
      </c>
      <c r="C48" s="58">
        <f>'MI Epi'!BW70</f>
        <v>0</v>
      </c>
      <c r="D48" s="58">
        <f>'Stroke Epi'!BL78</f>
        <v>1.4171969748903927E-4</v>
      </c>
      <c r="F48" s="58">
        <f>'Bowel Cancer Epi'!BI95</f>
        <v>8.9295454640843952E-5</v>
      </c>
      <c r="G48" s="58">
        <f t="shared" si="0"/>
        <v>2.9232416762617805E-3</v>
      </c>
      <c r="H48" s="58">
        <f t="shared" si="1"/>
        <v>2.6886057323627366E-3</v>
      </c>
      <c r="I48" s="58">
        <f t="shared" si="11"/>
        <v>9720.2133728636763</v>
      </c>
      <c r="J48" s="58">
        <f t="shared" si="12"/>
        <v>26.13382139407021</v>
      </c>
      <c r="K48" s="58">
        <f t="shared" si="2"/>
        <v>9707.1464621666419</v>
      </c>
      <c r="L48" s="58">
        <f t="shared" si="3"/>
        <v>320349.57771120331</v>
      </c>
      <c r="M48" s="58">
        <f t="shared" si="4"/>
        <v>32.957052013440006</v>
      </c>
      <c r="O48" s="58">
        <f>'MI Epi'!BJ70</f>
        <v>1.2942205705290064E-3</v>
      </c>
      <c r="P48" s="58">
        <f t="shared" si="5"/>
        <v>0</v>
      </c>
      <c r="Q48" s="58">
        <f t="shared" si="6"/>
        <v>1.2933834282742307E-3</v>
      </c>
      <c r="R48" s="58">
        <f t="shared" si="6"/>
        <v>0</v>
      </c>
      <c r="S48" s="58">
        <f t="shared" si="13"/>
        <v>2.6610249424660025E-3</v>
      </c>
      <c r="U48" s="58">
        <f>'Stroke Epi'!AY78</f>
        <v>5.6687878995615706E-4</v>
      </c>
      <c r="V48" s="58">
        <f t="shared" si="7"/>
        <v>1.4171969748903927E-4</v>
      </c>
      <c r="W48" s="58">
        <f t="shared" si="8"/>
        <v>5.6671814453179703E-4</v>
      </c>
      <c r="X48" s="58">
        <f t="shared" si="8"/>
        <v>1.4170965572712912E-4</v>
      </c>
      <c r="Y48" s="58">
        <f t="shared" si="14"/>
        <v>1.4161932254838985E-3</v>
      </c>
      <c r="AA48" s="58">
        <f>'Bowel Cancer Epi'!AV95</f>
        <v>2.6788636392253182E-4</v>
      </c>
      <c r="AB48" s="58">
        <f t="shared" si="9"/>
        <v>8.9295454640843952E-5</v>
      </c>
      <c r="AC48" s="58">
        <f t="shared" si="16"/>
        <v>2.6785048557442792E-4</v>
      </c>
      <c r="AD48" s="58">
        <f t="shared" si="16"/>
        <v>8.9291467920360468E-5</v>
      </c>
      <c r="AE48" s="58">
        <f t="shared" si="15"/>
        <v>4.4637761705822935E-4</v>
      </c>
    </row>
    <row r="49" spans="1:31">
      <c r="A49" s="58">
        <v>51</v>
      </c>
      <c r="B49" s="58">
        <f>'ACM Rates'!O62</f>
        <v>2.6922265241318974E-3</v>
      </c>
      <c r="C49" s="58">
        <f>'MI Epi'!BW71</f>
        <v>0</v>
      </c>
      <c r="D49" s="58">
        <f>'Stroke Epi'!BL79</f>
        <v>1.4171969748903927E-4</v>
      </c>
      <c r="F49" s="58">
        <f>'Bowel Cancer Epi'!BI96</f>
        <v>8.9295454640843952E-5</v>
      </c>
      <c r="G49" s="58">
        <f t="shared" si="0"/>
        <v>2.9232416762617805E-3</v>
      </c>
      <c r="H49" s="58">
        <f t="shared" si="1"/>
        <v>2.6886057323627366E-3</v>
      </c>
      <c r="I49" s="58">
        <f t="shared" si="11"/>
        <v>9694.0795514696056</v>
      </c>
      <c r="J49" s="58">
        <f t="shared" si="12"/>
        <v>26.063557852061567</v>
      </c>
      <c r="K49" s="58">
        <f t="shared" si="2"/>
        <v>9681.047772543574</v>
      </c>
      <c r="L49" s="58">
        <f t="shared" si="3"/>
        <v>310668.52993865969</v>
      </c>
      <c r="M49" s="58">
        <f t="shared" si="4"/>
        <v>32.047243710885667</v>
      </c>
      <c r="O49" s="58">
        <f>'MI Epi'!BJ71</f>
        <v>1.2942205705290064E-3</v>
      </c>
      <c r="P49" s="58">
        <f t="shared" si="5"/>
        <v>0</v>
      </c>
      <c r="Q49" s="58">
        <f t="shared" si="6"/>
        <v>1.2933834282742307E-3</v>
      </c>
      <c r="R49" s="58">
        <f t="shared" si="6"/>
        <v>0</v>
      </c>
      <c r="S49" s="58">
        <f t="shared" si="13"/>
        <v>3.950966645177423E-3</v>
      </c>
      <c r="U49" s="58">
        <f>'Stroke Epi'!AY79</f>
        <v>5.6687878995615706E-4</v>
      </c>
      <c r="V49" s="58">
        <f t="shared" si="7"/>
        <v>1.4171969748903927E-4</v>
      </c>
      <c r="W49" s="58">
        <f t="shared" si="8"/>
        <v>5.6671814453179703E-4</v>
      </c>
      <c r="X49" s="58">
        <f t="shared" si="8"/>
        <v>1.4170965572712912E-4</v>
      </c>
      <c r="Y49" s="58">
        <f t="shared" si="14"/>
        <v>1.8406599711823486E-3</v>
      </c>
      <c r="AA49" s="58">
        <f>'Bowel Cancer Epi'!AV96</f>
        <v>2.6788636392253182E-4</v>
      </c>
      <c r="AB49" s="58">
        <f t="shared" si="9"/>
        <v>8.9295454640843952E-5</v>
      </c>
      <c r="AC49" s="58">
        <f t="shared" si="16"/>
        <v>2.6785048557442792E-4</v>
      </c>
      <c r="AD49" s="58">
        <f t="shared" si="16"/>
        <v>8.9291467920360468E-5</v>
      </c>
      <c r="AE49" s="58">
        <f t="shared" si="15"/>
        <v>6.2487286806647141E-4</v>
      </c>
    </row>
    <row r="50" spans="1:31">
      <c r="A50" s="58">
        <v>52</v>
      </c>
      <c r="B50" s="58">
        <f>'ACM Rates'!O63</f>
        <v>2.6922265241318974E-3</v>
      </c>
      <c r="C50" s="58">
        <f>'MI Epi'!BW72</f>
        <v>0</v>
      </c>
      <c r="D50" s="58">
        <f>'Stroke Epi'!BL80</f>
        <v>1.4171969748903927E-4</v>
      </c>
      <c r="F50" s="58">
        <f>'Bowel Cancer Epi'!BI97</f>
        <v>8.9295454640843952E-5</v>
      </c>
      <c r="G50" s="58">
        <f t="shared" si="0"/>
        <v>2.9232416762617805E-3</v>
      </c>
      <c r="H50" s="58">
        <f t="shared" si="1"/>
        <v>2.6886057323627366E-3</v>
      </c>
      <c r="I50" s="58">
        <f t="shared" si="11"/>
        <v>9668.0159936175442</v>
      </c>
      <c r="J50" s="58">
        <f t="shared" si="12"/>
        <v>25.993483221014749</v>
      </c>
      <c r="K50" s="58">
        <f t="shared" si="2"/>
        <v>9655.0192520070377</v>
      </c>
      <c r="L50" s="58">
        <f t="shared" si="3"/>
        <v>301013.51068665268</v>
      </c>
      <c r="M50" s="58">
        <f t="shared" si="4"/>
        <v>31.134982698143066</v>
      </c>
      <c r="O50" s="58">
        <f>'MI Epi'!BJ72</f>
        <v>1.2942205705290064E-3</v>
      </c>
      <c r="P50" s="58">
        <f t="shared" si="5"/>
        <v>0</v>
      </c>
      <c r="Q50" s="58">
        <f t="shared" si="6"/>
        <v>1.2933834282742307E-3</v>
      </c>
      <c r="R50" s="58">
        <f t="shared" si="6"/>
        <v>0</v>
      </c>
      <c r="S50" s="58">
        <f t="shared" si="13"/>
        <v>5.2392399586671167E-3</v>
      </c>
      <c r="U50" s="58">
        <f>'Stroke Epi'!AY80</f>
        <v>5.6687878995615706E-4</v>
      </c>
      <c r="V50" s="58">
        <f t="shared" si="7"/>
        <v>1.4171969748903927E-4</v>
      </c>
      <c r="W50" s="58">
        <f t="shared" si="8"/>
        <v>5.6671814453179703E-4</v>
      </c>
      <c r="X50" s="58">
        <f t="shared" si="8"/>
        <v>1.4170965572712912E-4</v>
      </c>
      <c r="Y50" s="58">
        <f t="shared" si="14"/>
        <v>2.2649462893423373E-3</v>
      </c>
      <c r="AA50" s="58">
        <f>'Bowel Cancer Epi'!AV97</f>
        <v>2.6788636392253182E-4</v>
      </c>
      <c r="AB50" s="58">
        <f t="shared" si="9"/>
        <v>8.9295454640843952E-5</v>
      </c>
      <c r="AC50" s="58">
        <f t="shared" si="16"/>
        <v>2.6785048557442792E-4</v>
      </c>
      <c r="AD50" s="58">
        <f t="shared" si="16"/>
        <v>8.9291467920360468E-5</v>
      </c>
      <c r="AE50" s="58">
        <f t="shared" si="15"/>
        <v>8.0333624429189149E-4</v>
      </c>
    </row>
    <row r="51" spans="1:31">
      <c r="A51" s="58">
        <v>53</v>
      </c>
      <c r="B51" s="58">
        <f>'ACM Rates'!O64</f>
        <v>2.6922265241318974E-3</v>
      </c>
      <c r="C51" s="58">
        <f>'MI Epi'!BW73</f>
        <v>0</v>
      </c>
      <c r="D51" s="58">
        <f>'Stroke Epi'!BL81</f>
        <v>1.4171969748903927E-4</v>
      </c>
      <c r="F51" s="58">
        <f>'Bowel Cancer Epi'!BI98</f>
        <v>8.9295454640843952E-5</v>
      </c>
      <c r="G51" s="58">
        <f t="shared" si="0"/>
        <v>2.9232416762617805E-3</v>
      </c>
      <c r="H51" s="58">
        <f t="shared" si="1"/>
        <v>2.6886057323627366E-3</v>
      </c>
      <c r="I51" s="58">
        <f t="shared" si="11"/>
        <v>9642.0225103965295</v>
      </c>
      <c r="J51" s="58">
        <f t="shared" si="12"/>
        <v>25.923596993022652</v>
      </c>
      <c r="K51" s="58">
        <f t="shared" si="2"/>
        <v>9629.0607119000178</v>
      </c>
      <c r="L51" s="58">
        <f t="shared" si="3"/>
        <v>291384.44997475267</v>
      </c>
      <c r="M51" s="58">
        <f t="shared" si="4"/>
        <v>30.220262363064059</v>
      </c>
      <c r="O51" s="58">
        <f>'MI Epi'!BJ73</f>
        <v>1.2942205705290064E-3</v>
      </c>
      <c r="P51" s="58">
        <f t="shared" si="5"/>
        <v>0</v>
      </c>
      <c r="Q51" s="58">
        <f t="shared" si="6"/>
        <v>1.2933834282742307E-3</v>
      </c>
      <c r="R51" s="58">
        <f t="shared" si="6"/>
        <v>0</v>
      </c>
      <c r="S51" s="58">
        <f t="shared" si="13"/>
        <v>6.5258470408020549E-3</v>
      </c>
      <c r="U51" s="58">
        <f>'Stroke Epi'!AY81</f>
        <v>5.6687878995615706E-4</v>
      </c>
      <c r="V51" s="58">
        <f t="shared" si="7"/>
        <v>1.4171969748903927E-4</v>
      </c>
      <c r="W51" s="58">
        <f t="shared" si="8"/>
        <v>5.6671814453179703E-4</v>
      </c>
      <c r="X51" s="58">
        <f t="shared" si="8"/>
        <v>1.4170965572712912E-4</v>
      </c>
      <c r="Y51" s="58">
        <f t="shared" si="14"/>
        <v>2.6890522566579683E-3</v>
      </c>
      <c r="AA51" s="58">
        <f>'Bowel Cancer Epi'!AV98</f>
        <v>2.6788636392253182E-4</v>
      </c>
      <c r="AB51" s="58">
        <f t="shared" si="9"/>
        <v>8.9295454640843952E-5</v>
      </c>
      <c r="AC51" s="58">
        <f t="shared" si="16"/>
        <v>2.6785048557442792E-4</v>
      </c>
      <c r="AD51" s="58">
        <f t="shared" si="16"/>
        <v>8.9291467920360468E-5</v>
      </c>
      <c r="AE51" s="58">
        <f t="shared" si="15"/>
        <v>9.817677514265277E-4</v>
      </c>
    </row>
    <row r="52" spans="1:31">
      <c r="A52" s="58">
        <v>54</v>
      </c>
      <c r="B52" s="58">
        <f>'ACM Rates'!O65</f>
        <v>2.6922265241318974E-3</v>
      </c>
      <c r="C52" s="58">
        <f>'MI Epi'!BW74</f>
        <v>0</v>
      </c>
      <c r="D52" s="58">
        <f>'Stroke Epi'!BL82</f>
        <v>1.4171969748903927E-4</v>
      </c>
      <c r="F52" s="58">
        <f>'Bowel Cancer Epi'!BI99</f>
        <v>8.9295454640843952E-5</v>
      </c>
      <c r="G52" s="58">
        <f t="shared" si="0"/>
        <v>2.9232416762617805E-3</v>
      </c>
      <c r="H52" s="58">
        <f t="shared" si="1"/>
        <v>2.6886057323627366E-3</v>
      </c>
      <c r="I52" s="58">
        <f t="shared" si="11"/>
        <v>9616.0989134035062</v>
      </c>
      <c r="J52" s="58">
        <f t="shared" si="12"/>
        <v>25.853898661543749</v>
      </c>
      <c r="K52" s="58">
        <f t="shared" si="2"/>
        <v>9603.1719640727351</v>
      </c>
      <c r="L52" s="58">
        <f t="shared" si="3"/>
        <v>281781.27801067993</v>
      </c>
      <c r="M52" s="58">
        <f t="shared" si="4"/>
        <v>29.303076075675133</v>
      </c>
      <c r="O52" s="58">
        <f>'MI Epi'!BJ74</f>
        <v>1.2942205705290064E-3</v>
      </c>
      <c r="P52" s="58">
        <f t="shared" si="5"/>
        <v>0</v>
      </c>
      <c r="Q52" s="58">
        <f t="shared" si="6"/>
        <v>1.2933834282742307E-3</v>
      </c>
      <c r="R52" s="58">
        <f t="shared" si="6"/>
        <v>0</v>
      </c>
      <c r="S52" s="58">
        <f t="shared" si="13"/>
        <v>7.8107900466582595E-3</v>
      </c>
      <c r="U52" s="58">
        <f>'Stroke Epi'!AY82</f>
        <v>5.6687878995615706E-4</v>
      </c>
      <c r="V52" s="58">
        <f t="shared" si="7"/>
        <v>1.4171969748903927E-4</v>
      </c>
      <c r="W52" s="58">
        <f t="shared" si="8"/>
        <v>5.6671814453179703E-4</v>
      </c>
      <c r="X52" s="58">
        <f t="shared" si="8"/>
        <v>1.4170965572712912E-4</v>
      </c>
      <c r="Y52" s="58">
        <f t="shared" si="14"/>
        <v>3.112977949790745E-3</v>
      </c>
      <c r="AA52" s="58">
        <f>'Bowel Cancer Epi'!AV99</f>
        <v>2.6788636392253182E-4</v>
      </c>
      <c r="AB52" s="58">
        <f t="shared" si="9"/>
        <v>8.9295454640843952E-5</v>
      </c>
      <c r="AC52" s="58">
        <f t="shared" si="16"/>
        <v>2.6785048557442792E-4</v>
      </c>
      <c r="AD52" s="58">
        <f t="shared" si="16"/>
        <v>8.9291467920360468E-5</v>
      </c>
      <c r="AE52" s="58">
        <f t="shared" si="15"/>
        <v>1.1601673951614016E-3</v>
      </c>
    </row>
    <row r="53" spans="1:31">
      <c r="A53" s="58">
        <v>55</v>
      </c>
      <c r="B53" s="58">
        <f>'ACM Rates'!O66</f>
        <v>4.2930098628049182E-3</v>
      </c>
      <c r="C53" s="58">
        <f>'MI Epi'!BW75</f>
        <v>0</v>
      </c>
      <c r="D53" s="58">
        <f>'Stroke Epi'!BL83</f>
        <v>2.1257954623355886E-4</v>
      </c>
      <c r="F53" s="58">
        <f>'Bowel Cancer Epi'!BI100</f>
        <v>2.6788636392253182E-4</v>
      </c>
      <c r="G53" s="58">
        <f t="shared" si="0"/>
        <v>4.7734757729610087E-3</v>
      </c>
      <c r="H53" s="58">
        <f t="shared" si="1"/>
        <v>4.2838080684712843E-3</v>
      </c>
      <c r="I53" s="58">
        <f t="shared" si="11"/>
        <v>9590.2450147419622</v>
      </c>
      <c r="J53" s="58">
        <f t="shared" si="12"/>
        <v>41.082768972768129</v>
      </c>
      <c r="K53" s="58">
        <f t="shared" si="2"/>
        <v>9569.7036302555789</v>
      </c>
      <c r="L53" s="58">
        <f t="shared" si="3"/>
        <v>272211.5743804244</v>
      </c>
      <c r="M53" s="58">
        <f t="shared" si="4"/>
        <v>28.384214789297392</v>
      </c>
      <c r="O53" s="58">
        <f>'MI Epi'!BJ75</f>
        <v>1.9793961666914215E-3</v>
      </c>
      <c r="P53" s="58">
        <f t="shared" si="5"/>
        <v>0</v>
      </c>
      <c r="Q53" s="58">
        <f t="shared" si="6"/>
        <v>1.97743845400844E-3</v>
      </c>
      <c r="R53" s="58">
        <f t="shared" si="6"/>
        <v>0</v>
      </c>
      <c r="S53" s="58">
        <f t="shared" si="13"/>
        <v>9.094071128524412E-3</v>
      </c>
      <c r="U53" s="58">
        <f>'Stroke Epi'!AY83</f>
        <v>9.9203788242327473E-4</v>
      </c>
      <c r="V53" s="58">
        <f t="shared" si="7"/>
        <v>2.1257954623355886E-4</v>
      </c>
      <c r="W53" s="58">
        <f t="shared" si="8"/>
        <v>9.9154597552009172E-4</v>
      </c>
      <c r="X53" s="58">
        <f t="shared" si="8"/>
        <v>2.1255695280286702E-4</v>
      </c>
      <c r="Y53" s="58">
        <f t="shared" si="14"/>
        <v>3.5367234453695848E-3</v>
      </c>
      <c r="AA53" s="58">
        <f>'Bowel Cancer Epi'!AV100</f>
        <v>4.4647727320421975E-4</v>
      </c>
      <c r="AB53" s="58">
        <f t="shared" si="9"/>
        <v>2.6788636392253182E-4</v>
      </c>
      <c r="AC53" s="58">
        <f t="shared" si="16"/>
        <v>4.4637761705845769E-4</v>
      </c>
      <c r="AD53" s="58">
        <f t="shared" si="16"/>
        <v>2.6785048557442792E-4</v>
      </c>
      <c r="AE53" s="58">
        <f t="shared" si="15"/>
        <v>1.3385351811865186E-3</v>
      </c>
    </row>
    <row r="54" spans="1:31">
      <c r="A54" s="58">
        <v>56</v>
      </c>
      <c r="B54" s="58">
        <f>'ACM Rates'!O67</f>
        <v>4.2930098628049182E-3</v>
      </c>
      <c r="C54" s="58">
        <f>'MI Epi'!BW76</f>
        <v>0</v>
      </c>
      <c r="D54" s="58">
        <f>'Stroke Epi'!BL84</f>
        <v>2.1257954623355886E-4</v>
      </c>
      <c r="F54" s="58">
        <f>'Bowel Cancer Epi'!BI101</f>
        <v>2.6788636392253182E-4</v>
      </c>
      <c r="G54" s="58">
        <f t="shared" si="0"/>
        <v>4.7734757729610087E-3</v>
      </c>
      <c r="H54" s="58">
        <f t="shared" si="1"/>
        <v>4.2838080684712843E-3</v>
      </c>
      <c r="I54" s="58">
        <f t="shared" si="11"/>
        <v>9549.1622457691938</v>
      </c>
      <c r="J54" s="58">
        <f t="shared" si="12"/>
        <v>40.90677827556744</v>
      </c>
      <c r="K54" s="58">
        <f t="shared" si="2"/>
        <v>9528.7088566314087</v>
      </c>
      <c r="L54" s="58">
        <f t="shared" si="3"/>
        <v>262682.86552379304</v>
      </c>
      <c r="M54" s="58">
        <f t="shared" si="4"/>
        <v>27.508472341662856</v>
      </c>
      <c r="O54" s="58">
        <f>'MI Epi'!BJ76</f>
        <v>1.9793961666914215E-3</v>
      </c>
      <c r="P54" s="58">
        <f t="shared" si="5"/>
        <v>0</v>
      </c>
      <c r="Q54" s="58">
        <f t="shared" si="6"/>
        <v>1.97743845400844E-3</v>
      </c>
      <c r="R54" s="58">
        <f t="shared" si="6"/>
        <v>0</v>
      </c>
      <c r="S54" s="58">
        <f t="shared" si="13"/>
        <v>1.1053526616579819E-2</v>
      </c>
      <c r="U54" s="58">
        <f>'Stroke Epi'!AY84</f>
        <v>9.9203788242327473E-4</v>
      </c>
      <c r="V54" s="58">
        <f t="shared" si="7"/>
        <v>2.1257954623355886E-4</v>
      </c>
      <c r="W54" s="58">
        <f t="shared" si="8"/>
        <v>9.9154597552009172E-4</v>
      </c>
      <c r="X54" s="58">
        <f t="shared" si="8"/>
        <v>2.1255695280286702E-4</v>
      </c>
      <c r="Y54" s="58">
        <f t="shared" si="14"/>
        <v>4.3131224283484608E-3</v>
      </c>
      <c r="AA54" s="58">
        <f>'Bowel Cancer Epi'!AV101</f>
        <v>4.4647727320421975E-4</v>
      </c>
      <c r="AB54" s="58">
        <f t="shared" si="9"/>
        <v>2.6788636392253182E-4</v>
      </c>
      <c r="AC54" s="58">
        <f t="shared" si="16"/>
        <v>4.4637761705845769E-4</v>
      </c>
      <c r="AD54" s="58">
        <f t="shared" si="16"/>
        <v>2.6785048557442792E-4</v>
      </c>
      <c r="AE54" s="58">
        <f t="shared" si="15"/>
        <v>1.5168711151907792E-3</v>
      </c>
    </row>
    <row r="55" spans="1:31">
      <c r="A55" s="58">
        <v>57</v>
      </c>
      <c r="B55" s="58">
        <f>'ACM Rates'!O68</f>
        <v>4.2930098628049182E-3</v>
      </c>
      <c r="C55" s="58">
        <f>'MI Epi'!BW77</f>
        <v>0</v>
      </c>
      <c r="D55" s="58">
        <f>'Stroke Epi'!BL85</f>
        <v>2.1257954623355886E-4</v>
      </c>
      <c r="F55" s="58">
        <f>'Bowel Cancer Epi'!BI102</f>
        <v>2.6788636392253182E-4</v>
      </c>
      <c r="G55" s="58">
        <f t="shared" si="0"/>
        <v>4.7734757729610087E-3</v>
      </c>
      <c r="H55" s="58">
        <f t="shared" si="1"/>
        <v>4.2838080684712843E-3</v>
      </c>
      <c r="I55" s="58">
        <f t="shared" si="11"/>
        <v>9508.2554674936255</v>
      </c>
      <c r="J55" s="58">
        <f t="shared" si="12"/>
        <v>40.731541488735395</v>
      </c>
      <c r="K55" s="58">
        <f t="shared" si="2"/>
        <v>9487.8896967492583</v>
      </c>
      <c r="L55" s="58">
        <f t="shared" si="3"/>
        <v>253194.97582704379</v>
      </c>
      <c r="M55" s="58">
        <f t="shared" si="4"/>
        <v>26.628962241565219</v>
      </c>
      <c r="O55" s="58">
        <f>'MI Epi'!BJ77</f>
        <v>1.9793961666914215E-3</v>
      </c>
      <c r="P55" s="58">
        <f t="shared" si="5"/>
        <v>0</v>
      </c>
      <c r="Q55" s="58">
        <f t="shared" si="6"/>
        <v>1.97743845400844E-3</v>
      </c>
      <c r="R55" s="58">
        <f t="shared" si="6"/>
        <v>0</v>
      </c>
      <c r="S55" s="58">
        <f t="shared" si="13"/>
        <v>1.3009107402004229E-2</v>
      </c>
      <c r="U55" s="58">
        <f>'Stroke Epi'!AY85</f>
        <v>9.9203788242327473E-4</v>
      </c>
      <c r="V55" s="58">
        <f t="shared" si="7"/>
        <v>2.1257954623355886E-4</v>
      </c>
      <c r="W55" s="58">
        <f t="shared" si="8"/>
        <v>9.9154597552009172E-4</v>
      </c>
      <c r="X55" s="58">
        <f t="shared" si="8"/>
        <v>2.1255695280286702E-4</v>
      </c>
      <c r="Y55" s="58">
        <f t="shared" si="14"/>
        <v>5.0889164764592355E-3</v>
      </c>
      <c r="AA55" s="58">
        <f>'Bowel Cancer Epi'!AV102</f>
        <v>4.4647727320421975E-4</v>
      </c>
      <c r="AB55" s="58">
        <f t="shared" si="9"/>
        <v>2.6788636392253182E-4</v>
      </c>
      <c r="AC55" s="58">
        <f t="shared" si="16"/>
        <v>4.4637761705845769E-4</v>
      </c>
      <c r="AD55" s="58">
        <f t="shared" si="16"/>
        <v>2.6785048557442792E-4</v>
      </c>
      <c r="AE55" s="58">
        <f t="shared" si="15"/>
        <v>1.6951752028622456E-3</v>
      </c>
    </row>
    <row r="56" spans="1:31">
      <c r="A56" s="58">
        <v>58</v>
      </c>
      <c r="B56" s="58">
        <f>'ACM Rates'!O69</f>
        <v>4.2930098628049182E-3</v>
      </c>
      <c r="C56" s="58">
        <f>'MI Epi'!BW78</f>
        <v>0</v>
      </c>
      <c r="D56" s="58">
        <f>'Stroke Epi'!BL86</f>
        <v>2.1257954623355886E-4</v>
      </c>
      <c r="F56" s="58">
        <f>'Bowel Cancer Epi'!BI103</f>
        <v>2.6788636392253182E-4</v>
      </c>
      <c r="G56" s="58">
        <f t="shared" si="0"/>
        <v>4.7734757729610087E-3</v>
      </c>
      <c r="H56" s="58">
        <f t="shared" si="1"/>
        <v>4.2838080684712843E-3</v>
      </c>
      <c r="I56" s="58">
        <f t="shared" si="11"/>
        <v>9467.5239260048893</v>
      </c>
      <c r="J56" s="58">
        <f t="shared" si="12"/>
        <v>40.557055382664672</v>
      </c>
      <c r="K56" s="58">
        <f t="shared" si="2"/>
        <v>9447.2453983135565</v>
      </c>
      <c r="L56" s="58">
        <f t="shared" si="3"/>
        <v>243747.73042873025</v>
      </c>
      <c r="M56" s="58">
        <f t="shared" si="4"/>
        <v>25.745668279666766</v>
      </c>
      <c r="O56" s="58">
        <f>'MI Epi'!BJ78</f>
        <v>1.9793961666914215E-3</v>
      </c>
      <c r="P56" s="58">
        <f t="shared" si="5"/>
        <v>0</v>
      </c>
      <c r="Q56" s="58">
        <f t="shared" si="6"/>
        <v>1.97743845400844E-3</v>
      </c>
      <c r="R56" s="58">
        <f t="shared" si="6"/>
        <v>0</v>
      </c>
      <c r="S56" s="58">
        <f t="shared" si="13"/>
        <v>1.4960821146783621E-2</v>
      </c>
      <c r="U56" s="58">
        <f>'Stroke Epi'!AY86</f>
        <v>9.9203788242327473E-4</v>
      </c>
      <c r="V56" s="58">
        <f t="shared" si="7"/>
        <v>2.1257954623355886E-4</v>
      </c>
      <c r="W56" s="58">
        <f t="shared" si="8"/>
        <v>9.9154597552009172E-4</v>
      </c>
      <c r="X56" s="58">
        <f t="shared" si="8"/>
        <v>2.1255695280286702E-4</v>
      </c>
      <c r="Y56" s="58">
        <f t="shared" si="14"/>
        <v>5.8641060610397167E-3</v>
      </c>
      <c r="AA56" s="58">
        <f>'Bowel Cancer Epi'!AV103</f>
        <v>4.4647727320421975E-4</v>
      </c>
      <c r="AB56" s="58">
        <f t="shared" si="9"/>
        <v>2.6788636392253182E-4</v>
      </c>
      <c r="AC56" s="58">
        <f t="shared" si="16"/>
        <v>4.4637761705845769E-4</v>
      </c>
      <c r="AD56" s="58">
        <f t="shared" si="16"/>
        <v>2.6785048557442792E-4</v>
      </c>
      <c r="AE56" s="58">
        <f t="shared" si="15"/>
        <v>1.873447449887876E-3</v>
      </c>
    </row>
    <row r="57" spans="1:31">
      <c r="A57" s="58">
        <v>59</v>
      </c>
      <c r="B57" s="58">
        <f>'ACM Rates'!O70</f>
        <v>4.2930098628049182E-3</v>
      </c>
      <c r="C57" s="58">
        <f>'MI Epi'!BW79</f>
        <v>0</v>
      </c>
      <c r="D57" s="58">
        <f>'Stroke Epi'!BL87</f>
        <v>2.1257954623355886E-4</v>
      </c>
      <c r="F57" s="58">
        <f>'Bowel Cancer Epi'!BI104</f>
        <v>2.6788636392253182E-4</v>
      </c>
      <c r="G57" s="58">
        <f t="shared" si="0"/>
        <v>4.7734757729610087E-3</v>
      </c>
      <c r="H57" s="58">
        <f t="shared" si="1"/>
        <v>4.2838080684712843E-3</v>
      </c>
      <c r="I57" s="58">
        <f t="shared" si="11"/>
        <v>9426.9668706222237</v>
      </c>
      <c r="J57" s="58">
        <f t="shared" si="12"/>
        <v>40.383316741582973</v>
      </c>
      <c r="K57" s="58">
        <f t="shared" si="2"/>
        <v>9406.7752122514321</v>
      </c>
      <c r="L57" s="58">
        <f t="shared" si="3"/>
        <v>234340.95521647882</v>
      </c>
      <c r="M57" s="58">
        <f t="shared" si="4"/>
        <v>24.858574176893359</v>
      </c>
      <c r="O57" s="58">
        <f>'MI Epi'!BJ79</f>
        <v>1.9793961666914215E-3</v>
      </c>
      <c r="P57" s="58">
        <f t="shared" si="5"/>
        <v>0</v>
      </c>
      <c r="Q57" s="58">
        <f t="shared" si="6"/>
        <v>1.97743845400844E-3</v>
      </c>
      <c r="R57" s="58">
        <f t="shared" si="6"/>
        <v>0</v>
      </c>
      <c r="S57" s="58">
        <f t="shared" si="13"/>
        <v>1.6908675497752868E-2</v>
      </c>
      <c r="U57" s="58">
        <f>'Stroke Epi'!AY87</f>
        <v>9.9203788242327473E-4</v>
      </c>
      <c r="V57" s="58">
        <f t="shared" si="7"/>
        <v>2.1257954623355886E-4</v>
      </c>
      <c r="W57" s="58">
        <f t="shared" si="8"/>
        <v>9.9154597552009172E-4</v>
      </c>
      <c r="X57" s="58">
        <f t="shared" si="8"/>
        <v>2.1255695280286702E-4</v>
      </c>
      <c r="Y57" s="58">
        <f t="shared" si="14"/>
        <v>6.6386916530604672E-3</v>
      </c>
      <c r="AA57" s="58">
        <f>'Bowel Cancer Epi'!AV104</f>
        <v>4.4647727320421975E-4</v>
      </c>
      <c r="AB57" s="58">
        <f t="shared" si="9"/>
        <v>2.6788636392253182E-4</v>
      </c>
      <c r="AC57" s="58">
        <f t="shared" si="16"/>
        <v>4.4637761705845769E-4</v>
      </c>
      <c r="AD57" s="58">
        <f t="shared" si="16"/>
        <v>2.6785048557442792E-4</v>
      </c>
      <c r="AE57" s="58">
        <f t="shared" si="15"/>
        <v>2.0516878619536117E-3</v>
      </c>
    </row>
    <row r="58" spans="1:31">
      <c r="A58" s="58">
        <v>60</v>
      </c>
      <c r="B58" s="58">
        <f>'ACM Rates'!O71</f>
        <v>6.9852363869368139E-3</v>
      </c>
      <c r="C58" s="58">
        <f>'MI Epi'!BW80</f>
        <v>7.6130621795823914E-5</v>
      </c>
      <c r="D58" s="58">
        <f>'Stroke Epi'!BL88</f>
        <v>3.5429924372259812E-4</v>
      </c>
      <c r="F58" s="58">
        <f>'Bowel Cancer Epi'!BI105</f>
        <v>4.4647727320421975E-4</v>
      </c>
      <c r="G58" s="58">
        <f t="shared" si="0"/>
        <v>7.8621435256594555E-3</v>
      </c>
      <c r="H58" s="58">
        <f t="shared" si="1"/>
        <v>6.9608963299047089E-3</v>
      </c>
      <c r="I58" s="58">
        <f t="shared" si="11"/>
        <v>9386.5835538806405</v>
      </c>
      <c r="J58" s="58">
        <f t="shared" si="12"/>
        <v>65.339035010551655</v>
      </c>
      <c r="K58" s="58">
        <f t="shared" si="2"/>
        <v>9353.914036375365</v>
      </c>
      <c r="L58" s="58">
        <f t="shared" si="3"/>
        <v>224987.04118010344</v>
      </c>
      <c r="M58" s="58">
        <f t="shared" si="4"/>
        <v>23.969002128265117</v>
      </c>
      <c r="O58" s="58">
        <f>'MI Epi'!BJ80</f>
        <v>2.512310519262189E-3</v>
      </c>
      <c r="P58" s="58">
        <f t="shared" si="5"/>
        <v>7.6130621795823914E-5</v>
      </c>
      <c r="Q58" s="58">
        <f t="shared" si="6"/>
        <v>2.5091573083573238E-3</v>
      </c>
      <c r="R58" s="58">
        <f t="shared" si="6"/>
        <v>7.6127723933616664E-5</v>
      </c>
      <c r="S58" s="58">
        <f t="shared" si="13"/>
        <v>1.8852678086625701E-2</v>
      </c>
      <c r="U58" s="58">
        <f>'Stroke Epi'!AY88</f>
        <v>1.7006363698684709E-3</v>
      </c>
      <c r="V58" s="58">
        <f t="shared" si="7"/>
        <v>3.5429924372259812E-4</v>
      </c>
      <c r="W58" s="58">
        <f t="shared" si="8"/>
        <v>1.6991911072420374E-3</v>
      </c>
      <c r="X58" s="58">
        <f t="shared" si="8"/>
        <v>3.5423648715726674E-4</v>
      </c>
      <c r="Y58" s="58">
        <f t="shared" si="14"/>
        <v>7.41267372312509E-3</v>
      </c>
      <c r="AA58" s="58">
        <f>'Bowel Cancer Epi'!AV105</f>
        <v>6.2506818248590768E-4</v>
      </c>
      <c r="AB58" s="58">
        <f t="shared" si="9"/>
        <v>4.4647727320421975E-4</v>
      </c>
      <c r="AC58" s="58">
        <f t="shared" si="16"/>
        <v>6.2487286806656162E-4</v>
      </c>
      <c r="AD58" s="58">
        <f t="shared" si="16"/>
        <v>4.4637761705845769E-4</v>
      </c>
      <c r="AE58" s="58">
        <f t="shared" si="15"/>
        <v>2.2298964447443805E-3</v>
      </c>
    </row>
    <row r="59" spans="1:31">
      <c r="A59" s="58">
        <v>61</v>
      </c>
      <c r="B59" s="58">
        <f>'ACM Rates'!O72</f>
        <v>6.9852363869368139E-3</v>
      </c>
      <c r="C59" s="58">
        <f>'MI Epi'!BW81</f>
        <v>7.6130621795823914E-5</v>
      </c>
      <c r="D59" s="58">
        <f>'Stroke Epi'!BL89</f>
        <v>3.5429924372259812E-4</v>
      </c>
      <c r="F59" s="58">
        <f>'Bowel Cancer Epi'!BI106</f>
        <v>4.4647727320421975E-4</v>
      </c>
      <c r="G59" s="58">
        <f t="shared" si="0"/>
        <v>7.8621435256594555E-3</v>
      </c>
      <c r="H59" s="58">
        <f t="shared" si="1"/>
        <v>6.9608963299047089E-3</v>
      </c>
      <c r="I59" s="58">
        <f t="shared" si="11"/>
        <v>9321.2445188700895</v>
      </c>
      <c r="J59" s="58">
        <f t="shared" si="12"/>
        <v>64.884216761547194</v>
      </c>
      <c r="K59" s="58">
        <f t="shared" si="2"/>
        <v>9288.8024104893157</v>
      </c>
      <c r="L59" s="58">
        <f t="shared" si="3"/>
        <v>215698.23876961414</v>
      </c>
      <c r="M59" s="58">
        <f t="shared" si="4"/>
        <v>23.140497852293315</v>
      </c>
      <c r="O59" s="58">
        <f>'MI Epi'!BJ81</f>
        <v>2.512310519262189E-3</v>
      </c>
      <c r="P59" s="58">
        <f t="shared" si="5"/>
        <v>7.6130621795823914E-5</v>
      </c>
      <c r="Q59" s="58">
        <f t="shared" si="6"/>
        <v>2.5091573083573238E-3</v>
      </c>
      <c r="R59" s="58">
        <f t="shared" si="6"/>
        <v>7.6127723933616664E-5</v>
      </c>
      <c r="S59" s="58">
        <f t="shared" si="13"/>
        <v>2.1240020290447258E-2</v>
      </c>
      <c r="U59" s="58">
        <f>'Stroke Epi'!AY89</f>
        <v>1.7006363698684709E-3</v>
      </c>
      <c r="V59" s="58">
        <f t="shared" si="7"/>
        <v>3.5429924372259812E-4</v>
      </c>
      <c r="W59" s="58">
        <f t="shared" si="8"/>
        <v>1.6991911072420374E-3</v>
      </c>
      <c r="X59" s="58">
        <f t="shared" si="8"/>
        <v>3.5423648715726674E-4</v>
      </c>
      <c r="Y59" s="58">
        <f t="shared" si="14"/>
        <v>8.7481317013817263E-3</v>
      </c>
      <c r="AA59" s="58">
        <f>'Bowel Cancer Epi'!AV106</f>
        <v>6.2506818248590768E-4</v>
      </c>
      <c r="AB59" s="58">
        <f t="shared" si="9"/>
        <v>4.4647727320421975E-4</v>
      </c>
      <c r="AC59" s="58">
        <f t="shared" si="16"/>
        <v>6.2487286806656162E-4</v>
      </c>
      <c r="AD59" s="58">
        <f t="shared" si="16"/>
        <v>4.4637761705845769E-4</v>
      </c>
      <c r="AE59" s="58">
        <f t="shared" si="15"/>
        <v>2.4080732039440445E-3</v>
      </c>
    </row>
    <row r="60" spans="1:31">
      <c r="A60" s="58">
        <v>62</v>
      </c>
      <c r="B60" s="58">
        <f>'ACM Rates'!O73</f>
        <v>6.9852363869368139E-3</v>
      </c>
      <c r="C60" s="58">
        <f>'MI Epi'!BW82</f>
        <v>7.6130621795823914E-5</v>
      </c>
      <c r="D60" s="58">
        <f>'Stroke Epi'!BL90</f>
        <v>3.5429924372259812E-4</v>
      </c>
      <c r="F60" s="58">
        <f>'Bowel Cancer Epi'!BI107</f>
        <v>4.4647727320421975E-4</v>
      </c>
      <c r="G60" s="58">
        <f t="shared" si="0"/>
        <v>7.8621435256594555E-3</v>
      </c>
      <c r="H60" s="58">
        <f t="shared" si="1"/>
        <v>6.9608963299047089E-3</v>
      </c>
      <c r="I60" s="58">
        <f t="shared" si="11"/>
        <v>9256.3603021085419</v>
      </c>
      <c r="J60" s="58">
        <f t="shared" si="12"/>
        <v>64.432564455222987</v>
      </c>
      <c r="K60" s="58">
        <f t="shared" si="2"/>
        <v>9224.1440198809305</v>
      </c>
      <c r="L60" s="58">
        <f t="shared" si="3"/>
        <v>206474.09474973319</v>
      </c>
      <c r="M60" s="58">
        <f t="shared" si="4"/>
        <v>22.306186018137137</v>
      </c>
      <c r="O60" s="58">
        <f>'MI Epi'!BJ82</f>
        <v>2.512310519262189E-3</v>
      </c>
      <c r="P60" s="58">
        <f t="shared" si="5"/>
        <v>7.6130621795823914E-5</v>
      </c>
      <c r="Q60" s="58">
        <f t="shared" si="6"/>
        <v>2.5091573083573238E-3</v>
      </c>
      <c r="R60" s="58">
        <f t="shared" si="6"/>
        <v>7.6127723933616664E-5</v>
      </c>
      <c r="S60" s="58">
        <f t="shared" si="13"/>
        <v>2.362155357783919E-2</v>
      </c>
      <c r="U60" s="58">
        <f>'Stroke Epi'!AY90</f>
        <v>1.7006363698684709E-3</v>
      </c>
      <c r="V60" s="58">
        <f t="shared" si="7"/>
        <v>3.5429924372259812E-4</v>
      </c>
      <c r="W60" s="58">
        <f t="shared" si="8"/>
        <v>1.6991911072420374E-3</v>
      </c>
      <c r="X60" s="58">
        <f t="shared" si="8"/>
        <v>3.5423648715726674E-4</v>
      </c>
      <c r="Y60" s="58">
        <f t="shared" si="14"/>
        <v>1.0081792912780196E-2</v>
      </c>
      <c r="AA60" s="58">
        <f>'Bowel Cancer Epi'!AV107</f>
        <v>6.2506818248590768E-4</v>
      </c>
      <c r="AB60" s="58">
        <f t="shared" si="9"/>
        <v>4.4647727320421975E-4</v>
      </c>
      <c r="AC60" s="58">
        <f t="shared" si="16"/>
        <v>6.2487286806656162E-4</v>
      </c>
      <c r="AD60" s="58">
        <f t="shared" si="16"/>
        <v>4.4637761705845769E-4</v>
      </c>
      <c r="AE60" s="58">
        <f t="shared" si="15"/>
        <v>2.5862181452355492E-3</v>
      </c>
    </row>
    <row r="61" spans="1:31">
      <c r="A61" s="58">
        <v>63</v>
      </c>
      <c r="B61" s="58">
        <f>'ACM Rates'!O74</f>
        <v>6.9852363869368139E-3</v>
      </c>
      <c r="C61" s="58">
        <f>'MI Epi'!BW83</f>
        <v>7.6130621795823914E-5</v>
      </c>
      <c r="D61" s="58">
        <f>'Stroke Epi'!BL91</f>
        <v>3.5429924372259812E-4</v>
      </c>
      <c r="F61" s="58">
        <f>'Bowel Cancer Epi'!BI108</f>
        <v>4.4647727320421975E-4</v>
      </c>
      <c r="G61" s="58">
        <f t="shared" si="0"/>
        <v>7.8621435256594555E-3</v>
      </c>
      <c r="H61" s="58">
        <f t="shared" si="1"/>
        <v>6.9608963299047089E-3</v>
      </c>
      <c r="I61" s="58">
        <f t="shared" si="11"/>
        <v>9191.9277376533191</v>
      </c>
      <c r="J61" s="58">
        <f t="shared" si="12"/>
        <v>63.984056053780286</v>
      </c>
      <c r="K61" s="58">
        <f t="shared" si="2"/>
        <v>9159.9357096264284</v>
      </c>
      <c r="L61" s="58">
        <f t="shared" si="3"/>
        <v>197314.15904010678</v>
      </c>
      <c r="M61" s="58">
        <f t="shared" si="4"/>
        <v>21.466025916613731</v>
      </c>
      <c r="O61" s="58">
        <f>'MI Epi'!BJ83</f>
        <v>2.512310519262189E-3</v>
      </c>
      <c r="P61" s="58">
        <f t="shared" si="5"/>
        <v>7.6130621795823914E-5</v>
      </c>
      <c r="Q61" s="58">
        <f t="shared" si="6"/>
        <v>2.5091573083573238E-3</v>
      </c>
      <c r="R61" s="58">
        <f t="shared" si="6"/>
        <v>7.6127723933616664E-5</v>
      </c>
      <c r="S61" s="58">
        <f t="shared" si="13"/>
        <v>2.5997292083143036E-2</v>
      </c>
      <c r="U61" s="58">
        <f>'Stroke Epi'!AY91</f>
        <v>1.7006363698684709E-3</v>
      </c>
      <c r="V61" s="58">
        <f t="shared" si="7"/>
        <v>3.5429924372259812E-4</v>
      </c>
      <c r="W61" s="58">
        <f t="shared" si="8"/>
        <v>1.6991911072420374E-3</v>
      </c>
      <c r="X61" s="58">
        <f t="shared" si="8"/>
        <v>3.5423648715726674E-4</v>
      </c>
      <c r="Y61" s="58">
        <f t="shared" si="14"/>
        <v>1.141365977474673E-2</v>
      </c>
      <c r="AA61" s="58">
        <f>'Bowel Cancer Epi'!AV108</f>
        <v>6.2506818248590768E-4</v>
      </c>
      <c r="AB61" s="58">
        <f t="shared" si="9"/>
        <v>4.4647727320421975E-4</v>
      </c>
      <c r="AC61" s="58">
        <f t="shared" si="16"/>
        <v>6.2487286806656162E-4</v>
      </c>
      <c r="AD61" s="58">
        <f t="shared" si="16"/>
        <v>4.4637761705845769E-4</v>
      </c>
      <c r="AE61" s="58">
        <f t="shared" si="15"/>
        <v>2.7643312743007771E-3</v>
      </c>
    </row>
    <row r="62" spans="1:31">
      <c r="A62" s="58">
        <v>64</v>
      </c>
      <c r="B62" s="58">
        <f>'ACM Rates'!O75</f>
        <v>6.9852363869368139E-3</v>
      </c>
      <c r="C62" s="58">
        <f>'MI Epi'!BW84</f>
        <v>7.6130621795823914E-5</v>
      </c>
      <c r="D62" s="58">
        <f>'Stroke Epi'!BL92</f>
        <v>3.5429924372259812E-4</v>
      </c>
      <c r="F62" s="58">
        <f>'Bowel Cancer Epi'!BI109</f>
        <v>4.4647727320421975E-4</v>
      </c>
      <c r="G62" s="58">
        <f t="shared" si="0"/>
        <v>7.8621435256594555E-3</v>
      </c>
      <c r="H62" s="58">
        <f t="shared" si="1"/>
        <v>6.9608963299047089E-3</v>
      </c>
      <c r="I62" s="58">
        <f t="shared" si="11"/>
        <v>9127.9436815995396</v>
      </c>
      <c r="J62" s="58">
        <f t="shared" si="12"/>
        <v>63.538669672823112</v>
      </c>
      <c r="K62" s="58">
        <f t="shared" si="2"/>
        <v>9096.1743467631277</v>
      </c>
      <c r="L62" s="58">
        <f t="shared" si="3"/>
        <v>188217.98469334363</v>
      </c>
      <c r="M62" s="58">
        <f t="shared" si="4"/>
        <v>20.619976553181491</v>
      </c>
      <c r="O62" s="58">
        <f>'MI Epi'!BJ84</f>
        <v>2.512310519262189E-3</v>
      </c>
      <c r="P62" s="58">
        <f t="shared" si="5"/>
        <v>7.6130621795823914E-5</v>
      </c>
      <c r="Q62" s="58">
        <f t="shared" si="6"/>
        <v>2.5091573083573238E-3</v>
      </c>
      <c r="R62" s="58">
        <f t="shared" si="6"/>
        <v>7.6127723933616664E-5</v>
      </c>
      <c r="S62" s="58">
        <f t="shared" si="13"/>
        <v>2.8367249906308449E-2</v>
      </c>
      <c r="U62" s="58">
        <f>'Stroke Epi'!AY92</f>
        <v>1.7006363698684709E-3</v>
      </c>
      <c r="V62" s="58">
        <f t="shared" si="7"/>
        <v>3.5429924372259812E-4</v>
      </c>
      <c r="W62" s="58">
        <f t="shared" si="8"/>
        <v>1.6991911072420374E-3</v>
      </c>
      <c r="X62" s="58">
        <f t="shared" si="8"/>
        <v>3.5423648715726674E-4</v>
      </c>
      <c r="Y62" s="58">
        <f t="shared" si="14"/>
        <v>1.2743734701455072E-2</v>
      </c>
      <c r="AA62" s="58">
        <f>'Bowel Cancer Epi'!AV109</f>
        <v>6.2506818248590768E-4</v>
      </c>
      <c r="AB62" s="58">
        <f t="shared" si="9"/>
        <v>4.4647727320421975E-4</v>
      </c>
      <c r="AC62" s="58">
        <f t="shared" si="16"/>
        <v>6.2487286806656162E-4</v>
      </c>
      <c r="AD62" s="58">
        <f t="shared" si="16"/>
        <v>4.4637761705845769E-4</v>
      </c>
      <c r="AE62" s="58">
        <f t="shared" si="15"/>
        <v>2.942412596820594E-3</v>
      </c>
    </row>
    <row r="63" spans="1:31">
      <c r="A63" s="58">
        <v>65</v>
      </c>
      <c r="B63" s="58">
        <f>'ACM Rates'!O76</f>
        <v>1.040509170137463E-2</v>
      </c>
      <c r="C63" s="58">
        <f>'MI Epi'!BW85</f>
        <v>7.6130621795823914E-5</v>
      </c>
      <c r="D63" s="58">
        <f>'Stroke Epi'!BL93</f>
        <v>7.7945833618971595E-4</v>
      </c>
      <c r="F63" s="58">
        <f>'Bowel Cancer Epi'!BI110</f>
        <v>7.1436363712675162E-4</v>
      </c>
      <c r="G63" s="58">
        <f t="shared" si="0"/>
        <v>1.1975044296486922E-2</v>
      </c>
      <c r="H63" s="58">
        <f t="shared" si="1"/>
        <v>1.0351146000163292E-2</v>
      </c>
      <c r="I63" s="58">
        <f t="shared" si="11"/>
        <v>9064.4050119267158</v>
      </c>
      <c r="J63" s="58">
        <f t="shared" si="12"/>
        <v>93.826979683065318</v>
      </c>
      <c r="K63" s="58">
        <f t="shared" si="2"/>
        <v>9017.4915220851835</v>
      </c>
      <c r="L63" s="58">
        <f t="shared" si="3"/>
        <v>179200.49317125845</v>
      </c>
      <c r="M63" s="58">
        <f t="shared" si="4"/>
        <v>19.769691770774912</v>
      </c>
      <c r="O63" s="58">
        <f>'MI Epi'!BJ85</f>
        <v>3.1213554936287808E-3</v>
      </c>
      <c r="P63" s="58">
        <f t="shared" si="5"/>
        <v>7.6130621795823914E-5</v>
      </c>
      <c r="Q63" s="58">
        <f t="shared" si="6"/>
        <v>3.1164891281055818E-3</v>
      </c>
      <c r="R63" s="58">
        <f t="shared" si="6"/>
        <v>7.6127723933616664E-5</v>
      </c>
      <c r="S63" s="58">
        <f t="shared" si="13"/>
        <v>3.0731441112976873E-2</v>
      </c>
      <c r="U63" s="58">
        <f>'Stroke Epi'!AY93</f>
        <v>3.4012727397369417E-3</v>
      </c>
      <c r="V63" s="58">
        <f t="shared" si="7"/>
        <v>7.7945833618971595E-4</v>
      </c>
      <c r="W63" s="58">
        <f t="shared" si="8"/>
        <v>3.3954949640651044E-3</v>
      </c>
      <c r="X63" s="58">
        <f t="shared" si="8"/>
        <v>7.7915463745270586E-4</v>
      </c>
      <c r="Y63" s="58">
        <f t="shared" si="14"/>
        <v>1.4072020103830867E-2</v>
      </c>
      <c r="AA63" s="58">
        <f>'Bowel Cancer Epi'!AV110</f>
        <v>1.0715454556901273E-3</v>
      </c>
      <c r="AB63" s="58">
        <f t="shared" si="9"/>
        <v>7.1436363712675162E-4</v>
      </c>
      <c r="AC63" s="58">
        <f t="shared" si="16"/>
        <v>1.0709715558632205E-3</v>
      </c>
      <c r="AD63" s="58">
        <f t="shared" si="16"/>
        <v>7.1410854017128766E-4</v>
      </c>
      <c r="AE63" s="58">
        <f t="shared" si="15"/>
        <v>3.1204621184748533E-3</v>
      </c>
    </row>
    <row r="64" spans="1:31">
      <c r="A64" s="58">
        <v>66</v>
      </c>
      <c r="B64" s="58">
        <f>'ACM Rates'!O77</f>
        <v>1.040509170137463E-2</v>
      </c>
      <c r="C64" s="58">
        <f>'MI Epi'!BW86</f>
        <v>7.6130621795823914E-5</v>
      </c>
      <c r="D64" s="58">
        <f>'Stroke Epi'!BL94</f>
        <v>7.7945833618971595E-4</v>
      </c>
      <c r="F64" s="58">
        <f>'Bowel Cancer Epi'!BI111</f>
        <v>7.1436363712675162E-4</v>
      </c>
      <c r="G64" s="58">
        <f t="shared" si="0"/>
        <v>1.1975044296486922E-2</v>
      </c>
      <c r="H64" s="58">
        <f t="shared" si="1"/>
        <v>1.0351146000163292E-2</v>
      </c>
      <c r="I64" s="58">
        <f t="shared" si="11"/>
        <v>8970.5780322436513</v>
      </c>
      <c r="J64" s="58">
        <f t="shared" si="12"/>
        <v>92.855762917611557</v>
      </c>
      <c r="K64" s="58">
        <f t="shared" si="2"/>
        <v>8924.1501507848443</v>
      </c>
      <c r="L64" s="58">
        <f t="shared" si="3"/>
        <v>170276.34302047361</v>
      </c>
      <c r="M64" s="58">
        <f t="shared" si="4"/>
        <v>18.981646713114362</v>
      </c>
      <c r="O64" s="58">
        <f>'MI Epi'!BJ86</f>
        <v>3.1213554936287808E-3</v>
      </c>
      <c r="P64" s="58">
        <f t="shared" si="5"/>
        <v>7.6130621795823914E-5</v>
      </c>
      <c r="Q64" s="58">
        <f t="shared" si="6"/>
        <v>3.1164891281055818E-3</v>
      </c>
      <c r="R64" s="58">
        <f t="shared" si="6"/>
        <v>7.6127723933616664E-5</v>
      </c>
      <c r="S64" s="58">
        <f t="shared" si="13"/>
        <v>3.3678592189597914E-2</v>
      </c>
      <c r="U64" s="58">
        <f>'Stroke Epi'!AY94</f>
        <v>3.4012727397369417E-3</v>
      </c>
      <c r="V64" s="58">
        <f t="shared" si="7"/>
        <v>7.7945833618971595E-4</v>
      </c>
      <c r="W64" s="58">
        <f t="shared" si="8"/>
        <v>3.3954949640651044E-3</v>
      </c>
      <c r="X64" s="58">
        <f t="shared" si="8"/>
        <v>7.7915463745270586E-4</v>
      </c>
      <c r="Y64" s="58">
        <f t="shared" si="14"/>
        <v>1.6653554651383181E-2</v>
      </c>
      <c r="AA64" s="58">
        <f>'Bowel Cancer Epi'!AV111</f>
        <v>1.0715454556901273E-3</v>
      </c>
      <c r="AB64" s="58">
        <f t="shared" si="9"/>
        <v>7.1436363712675162E-4</v>
      </c>
      <c r="AC64" s="58">
        <f t="shared" si="16"/>
        <v>1.0709715558632205E-3</v>
      </c>
      <c r="AD64" s="58">
        <f t="shared" si="16"/>
        <v>7.1410854017128766E-4</v>
      </c>
      <c r="AE64" s="58">
        <f t="shared" si="15"/>
        <v>3.4764657819012197E-3</v>
      </c>
    </row>
    <row r="65" spans="1:31">
      <c r="A65" s="58">
        <v>67</v>
      </c>
      <c r="B65" s="58">
        <f>'ACM Rates'!O78</f>
        <v>1.040509170137463E-2</v>
      </c>
      <c r="C65" s="58">
        <f>'MI Epi'!BW87</f>
        <v>7.6130621795823914E-5</v>
      </c>
      <c r="D65" s="58">
        <f>'Stroke Epi'!BL95</f>
        <v>7.7945833618971595E-4</v>
      </c>
      <c r="F65" s="58">
        <f>'Bowel Cancer Epi'!BI112</f>
        <v>7.1436363712675162E-4</v>
      </c>
      <c r="G65" s="58">
        <f t="shared" si="0"/>
        <v>1.1975044296486922E-2</v>
      </c>
      <c r="H65" s="58">
        <f t="shared" si="1"/>
        <v>1.0351146000163292E-2</v>
      </c>
      <c r="I65" s="58">
        <f t="shared" si="11"/>
        <v>8877.7222693260392</v>
      </c>
      <c r="J65" s="58">
        <f t="shared" si="12"/>
        <v>91.894599358694805</v>
      </c>
      <c r="K65" s="58">
        <f t="shared" si="2"/>
        <v>8831.7749696466926</v>
      </c>
      <c r="L65" s="58">
        <f t="shared" si="3"/>
        <v>161444.5680508269</v>
      </c>
      <c r="M65" s="58">
        <f t="shared" si="4"/>
        <v>18.185359166803842</v>
      </c>
      <c r="O65" s="58">
        <f>'MI Epi'!BJ87</f>
        <v>3.1213554936287808E-3</v>
      </c>
      <c r="P65" s="58">
        <f t="shared" si="5"/>
        <v>7.6130621795823914E-5</v>
      </c>
      <c r="Q65" s="58">
        <f t="shared" si="6"/>
        <v>3.1164891281055818E-3</v>
      </c>
      <c r="R65" s="58">
        <f t="shared" si="6"/>
        <v>7.6127723933616664E-5</v>
      </c>
      <c r="S65" s="58">
        <f t="shared" si="13"/>
        <v>3.6616782179646208E-2</v>
      </c>
      <c r="U65" s="58">
        <f>'Stroke Epi'!AY95</f>
        <v>3.4012727397369417E-3</v>
      </c>
      <c r="V65" s="58">
        <f t="shared" si="7"/>
        <v>7.7945833618971595E-4</v>
      </c>
      <c r="W65" s="58">
        <f t="shared" si="8"/>
        <v>3.3954949640651044E-3</v>
      </c>
      <c r="X65" s="58">
        <f t="shared" si="8"/>
        <v>7.7915463745270586E-4</v>
      </c>
      <c r="Y65" s="58">
        <f t="shared" si="14"/>
        <v>1.9228329759345488E-2</v>
      </c>
      <c r="AA65" s="58">
        <f>'Bowel Cancer Epi'!AV112</f>
        <v>1.0715454556901273E-3</v>
      </c>
      <c r="AB65" s="58">
        <f t="shared" si="9"/>
        <v>7.1436363712675162E-4</v>
      </c>
      <c r="AC65" s="58">
        <f t="shared" si="16"/>
        <v>1.0709715558632205E-3</v>
      </c>
      <c r="AD65" s="58">
        <f t="shared" si="16"/>
        <v>7.1410854017128766E-4</v>
      </c>
      <c r="AE65" s="58">
        <f t="shared" si="15"/>
        <v>3.832342309998234E-3</v>
      </c>
    </row>
    <row r="66" spans="1:31">
      <c r="A66" s="58">
        <v>68</v>
      </c>
      <c r="B66" s="58">
        <f>'ACM Rates'!O79</f>
        <v>1.040509170137463E-2</v>
      </c>
      <c r="C66" s="58">
        <f>'MI Epi'!BW88</f>
        <v>7.6130621795823914E-5</v>
      </c>
      <c r="D66" s="58">
        <f>'Stroke Epi'!BL96</f>
        <v>7.7945833618971595E-4</v>
      </c>
      <c r="F66" s="58">
        <f>'Bowel Cancer Epi'!BI113</f>
        <v>7.1436363712675162E-4</v>
      </c>
      <c r="G66" s="58">
        <f t="shared" si="0"/>
        <v>1.1975044296486922E-2</v>
      </c>
      <c r="H66" s="58">
        <f t="shared" si="1"/>
        <v>1.0351146000163292E-2</v>
      </c>
      <c r="I66" s="58">
        <f t="shared" si="11"/>
        <v>8785.8276699673443</v>
      </c>
      <c r="J66" s="58">
        <f t="shared" si="12"/>
        <v>90.943384944106441</v>
      </c>
      <c r="K66" s="58">
        <f t="shared" si="2"/>
        <v>8740.3559774952919</v>
      </c>
      <c r="L66" s="58">
        <f t="shared" si="3"/>
        <v>152704.21207333161</v>
      </c>
      <c r="M66" s="58">
        <f t="shared" si="4"/>
        <v>17.380742920251155</v>
      </c>
      <c r="O66" s="58">
        <f>'MI Epi'!BJ88</f>
        <v>3.1213554936287808E-3</v>
      </c>
      <c r="P66" s="58">
        <f t="shared" si="5"/>
        <v>7.6130621795823914E-5</v>
      </c>
      <c r="Q66" s="58">
        <f t="shared" si="6"/>
        <v>3.1164891281055818E-3</v>
      </c>
      <c r="R66" s="58">
        <f t="shared" si="6"/>
        <v>7.6127723933616664E-5</v>
      </c>
      <c r="S66" s="58">
        <f t="shared" si="13"/>
        <v>3.9546038330137763E-2</v>
      </c>
      <c r="U66" s="58">
        <f>'Stroke Epi'!AY96</f>
        <v>3.4012727397369417E-3</v>
      </c>
      <c r="V66" s="58">
        <f t="shared" si="7"/>
        <v>7.7945833618971595E-4</v>
      </c>
      <c r="W66" s="58">
        <f t="shared" si="8"/>
        <v>3.3954949640651044E-3</v>
      </c>
      <c r="X66" s="58">
        <f t="shared" si="8"/>
        <v>7.7915463745270586E-4</v>
      </c>
      <c r="Y66" s="58">
        <f t="shared" si="14"/>
        <v>2.1796363126502263E-2</v>
      </c>
      <c r="AA66" s="58">
        <f>'Bowel Cancer Epi'!AV113</f>
        <v>1.0715454556901273E-3</v>
      </c>
      <c r="AB66" s="58">
        <f t="shared" si="9"/>
        <v>7.1436363712675162E-4</v>
      </c>
      <c r="AC66" s="58">
        <f t="shared" si="16"/>
        <v>1.0709715558632205E-3</v>
      </c>
      <c r="AD66" s="58">
        <f t="shared" si="16"/>
        <v>7.1410854017128766E-4</v>
      </c>
      <c r="AE66" s="58">
        <f t="shared" si="15"/>
        <v>4.1880917481682146E-3</v>
      </c>
    </row>
    <row r="67" spans="1:31">
      <c r="A67" s="58">
        <v>69</v>
      </c>
      <c r="B67" s="58">
        <f>'ACM Rates'!O80</f>
        <v>1.040509170137463E-2</v>
      </c>
      <c r="C67" s="58">
        <f>'MI Epi'!BW89</f>
        <v>7.6130621795823914E-5</v>
      </c>
      <c r="D67" s="58">
        <f>'Stroke Epi'!BL97</f>
        <v>7.7945833618971595E-4</v>
      </c>
      <c r="F67" s="58">
        <f>'Bowel Cancer Epi'!BI114</f>
        <v>7.1436363712675162E-4</v>
      </c>
      <c r="G67" s="58">
        <f t="shared" ref="G67:G98" si="17">B67+(SUM(C67:F67))</f>
        <v>1.1975044296486922E-2</v>
      </c>
      <c r="H67" s="58">
        <f t="shared" ref="H67:H98" si="18">1-EXP(-B67)</f>
        <v>1.0351146000163292E-2</v>
      </c>
      <c r="I67" s="58">
        <f t="shared" si="11"/>
        <v>8694.8842850232377</v>
      </c>
      <c r="J67" s="58">
        <f t="shared" si="12"/>
        <v>90.00201668880095</v>
      </c>
      <c r="K67" s="58">
        <f t="shared" si="2"/>
        <v>8649.8832766788364</v>
      </c>
      <c r="L67" s="58">
        <f t="shared" si="3"/>
        <v>144054.32879665273</v>
      </c>
      <c r="M67" s="58">
        <f t="shared" si="4"/>
        <v>16.56771086014145</v>
      </c>
      <c r="O67" s="58">
        <f>'MI Epi'!BJ89</f>
        <v>3.1213554936287808E-3</v>
      </c>
      <c r="P67" s="58">
        <f t="shared" si="5"/>
        <v>7.6130621795823914E-5</v>
      </c>
      <c r="Q67" s="58">
        <f t="shared" si="6"/>
        <v>3.1164891281055818E-3</v>
      </c>
      <c r="R67" s="58">
        <f t="shared" si="6"/>
        <v>7.6127723933616664E-5</v>
      </c>
      <c r="S67" s="58">
        <f t="shared" si="13"/>
        <v>4.2466387805241507E-2</v>
      </c>
      <c r="U67" s="58">
        <f>'Stroke Epi'!AY97</f>
        <v>3.4012727397369417E-3</v>
      </c>
      <c r="V67" s="58">
        <f t="shared" si="7"/>
        <v>7.7945833618971595E-4</v>
      </c>
      <c r="W67" s="58">
        <f t="shared" si="8"/>
        <v>3.3954949640651044E-3</v>
      </c>
      <c r="X67" s="58">
        <f t="shared" si="8"/>
        <v>7.7915463745270586E-4</v>
      </c>
      <c r="Y67" s="58">
        <f t="shared" si="14"/>
        <v>2.4357672405295828E-2</v>
      </c>
      <c r="AA67" s="58">
        <f>'Bowel Cancer Epi'!AV114</f>
        <v>1.0715454556901273E-3</v>
      </c>
      <c r="AB67" s="58">
        <f t="shared" si="9"/>
        <v>7.1436363712675162E-4</v>
      </c>
      <c r="AC67" s="58">
        <f t="shared" si="16"/>
        <v>1.0709715558632205E-3</v>
      </c>
      <c r="AD67" s="58">
        <f t="shared" si="16"/>
        <v>7.1410854017128766E-4</v>
      </c>
      <c r="AE67" s="58">
        <f t="shared" si="15"/>
        <v>4.5437141417972683E-3</v>
      </c>
    </row>
    <row r="68" spans="1:31">
      <c r="A68" s="58">
        <v>70</v>
      </c>
      <c r="B68" s="58">
        <f>'ACM Rates'!O81</f>
        <v>1.7826905362494996E-2</v>
      </c>
      <c r="C68" s="58">
        <f>'MI Epi'!BW90</f>
        <v>1.5226124359164783E-4</v>
      </c>
      <c r="D68" s="58">
        <f>'Stroke Epi'!BL98</f>
        <v>1.4171969748903925E-3</v>
      </c>
      <c r="F68" s="58">
        <f>'Bowel Cancer Epi'!BI115</f>
        <v>1.1608409103309714E-3</v>
      </c>
      <c r="G68" s="58">
        <f t="shared" si="17"/>
        <v>2.0557204491308007E-2</v>
      </c>
      <c r="H68" s="58">
        <f t="shared" si="18"/>
        <v>1.7668946119349327E-2</v>
      </c>
      <c r="I68" s="58">
        <f t="shared" si="11"/>
        <v>8604.882268334437</v>
      </c>
      <c r="J68" s="58">
        <f t="shared" si="12"/>
        <v>152.0392011625456</v>
      </c>
      <c r="K68" s="58">
        <f t="shared" ref="K68:K98" si="19">0.5*(I68+I69)</f>
        <v>8528.8626677531647</v>
      </c>
      <c r="L68" s="58">
        <f t="shared" ref="L68:L98" si="20">SUM(K69:K162)</f>
        <v>135525.46612889957</v>
      </c>
      <c r="M68" s="58">
        <f t="shared" ref="M68:M98" si="21">L68/I68</f>
        <v>15.749833862065367</v>
      </c>
      <c r="O68" s="58">
        <f>'MI Epi'!BJ90</f>
        <v>4.1871841987703154E-3</v>
      </c>
      <c r="P68" s="58">
        <f t="shared" ref="P68:P98" si="22">C68</f>
        <v>1.5226124359164783E-4</v>
      </c>
      <c r="Q68" s="58">
        <f t="shared" ref="Q68:R98" si="23">1-EXP(-O68)</f>
        <v>4.1784301655251044E-3</v>
      </c>
      <c r="R68" s="58">
        <f t="shared" si="23"/>
        <v>1.5224965243676447E-4</v>
      </c>
      <c r="S68" s="58">
        <f t="shared" si="13"/>
        <v>4.537785768653118E-2</v>
      </c>
      <c r="U68" s="58">
        <f>'Stroke Epi'!AY98</f>
        <v>5.1019091096054132E-3</v>
      </c>
      <c r="V68" s="58">
        <f t="shared" ref="V68:V98" si="24">D68</f>
        <v>1.4171969748903925E-3</v>
      </c>
      <c r="W68" s="58">
        <f t="shared" ref="W68:X98" si="25">1-EXP(-U68)</f>
        <v>5.0889164764595929E-3</v>
      </c>
      <c r="X68" s="58">
        <f t="shared" si="25"/>
        <v>1.4161932254838083E-3</v>
      </c>
      <c r="Y68" s="58">
        <f t="shared" si="14"/>
        <v>2.6912275201947701E-2</v>
      </c>
      <c r="AA68" s="58">
        <f>'Bowel Cancer Epi'!AV115</f>
        <v>1.3394318196126593E-3</v>
      </c>
      <c r="AB68" s="58">
        <f t="shared" ref="AB68:AB98" si="26">F68</f>
        <v>1.1608409103309714E-3</v>
      </c>
      <c r="AC68" s="58">
        <f t="shared" si="16"/>
        <v>1.3385351811863178E-3</v>
      </c>
      <c r="AD68" s="58">
        <f t="shared" si="16"/>
        <v>1.1601673951613378E-3</v>
      </c>
      <c r="AE68" s="58">
        <f t="shared" si="15"/>
        <v>4.8992095362552909E-3</v>
      </c>
    </row>
    <row r="69" spans="1:31">
      <c r="A69" s="58">
        <v>71</v>
      </c>
      <c r="B69" s="58">
        <f>'ACM Rates'!O82</f>
        <v>1.7826905362494996E-2</v>
      </c>
      <c r="C69" s="58">
        <f>'MI Epi'!BW91</f>
        <v>1.5226124359164783E-4</v>
      </c>
      <c r="D69" s="58">
        <f>'Stroke Epi'!BL99</f>
        <v>1.4171969748903925E-3</v>
      </c>
      <c r="F69" s="58">
        <f>'Bowel Cancer Epi'!BI116</f>
        <v>1.1608409103309714E-3</v>
      </c>
      <c r="G69" s="58">
        <f t="shared" si="17"/>
        <v>2.0557204491308007E-2</v>
      </c>
      <c r="H69" s="58">
        <f t="shared" si="18"/>
        <v>1.7668946119349327E-2</v>
      </c>
      <c r="I69" s="58">
        <f t="shared" ref="I69:I98" si="27">I68-J68</f>
        <v>8452.8430671718907</v>
      </c>
      <c r="J69" s="58">
        <f t="shared" ref="J69:J98" si="28">I69*H69</f>
        <v>149.35282870917564</v>
      </c>
      <c r="K69" s="58">
        <f t="shared" si="19"/>
        <v>8378.1666528173027</v>
      </c>
      <c r="L69" s="58">
        <f t="shared" si="20"/>
        <v>127147.29947608229</v>
      </c>
      <c r="M69" s="58">
        <f t="shared" si="21"/>
        <v>15.041956708019493</v>
      </c>
      <c r="O69" s="58">
        <f>'MI Epi'!BJ91</f>
        <v>4.1871841987703154E-3</v>
      </c>
      <c r="P69" s="58">
        <f t="shared" si="22"/>
        <v>1.5226124359164783E-4</v>
      </c>
      <c r="Q69" s="58">
        <f t="shared" si="23"/>
        <v>4.1784301655251044E-3</v>
      </c>
      <c r="R69" s="58">
        <f t="shared" si="23"/>
        <v>1.5224965243676447E-4</v>
      </c>
      <c r="S69" s="58">
        <f t="shared" ref="S69:S98" si="29">((S68-R68+((1-S68)*Q68))/(1-R68))</f>
        <v>4.9221924011038164E-2</v>
      </c>
      <c r="U69" s="58">
        <f>'Stroke Epi'!AY99</f>
        <v>5.1019091096054132E-3</v>
      </c>
      <c r="V69" s="58">
        <f t="shared" si="24"/>
        <v>1.4171969748903925E-3</v>
      </c>
      <c r="W69" s="58">
        <f t="shared" si="25"/>
        <v>5.0889164764595929E-3</v>
      </c>
      <c r="X69" s="58">
        <f t="shared" si="25"/>
        <v>1.4161932254838083E-3</v>
      </c>
      <c r="Y69" s="58">
        <f t="shared" ref="Y69:Y98" si="30">((Y68-X68+((1-Y68)*W68))/(1-X68))</f>
        <v>3.0491225599359791E-2</v>
      </c>
      <c r="AA69" s="58">
        <f>'Bowel Cancer Epi'!AV116</f>
        <v>1.3394318196126593E-3</v>
      </c>
      <c r="AB69" s="58">
        <f t="shared" si="26"/>
        <v>1.1608409103309714E-3</v>
      </c>
      <c r="AC69" s="58">
        <f t="shared" si="16"/>
        <v>1.3385351811863178E-3</v>
      </c>
      <c r="AD69" s="58">
        <f t="shared" si="16"/>
        <v>1.1601673951613378E-3</v>
      </c>
      <c r="AE69" s="58">
        <f t="shared" ref="AE69:AE98" si="31">((AE68-AD68+((1-AE68)*AC68))/(1-AD68))</f>
        <v>5.0769096229687392E-3</v>
      </c>
    </row>
    <row r="70" spans="1:31">
      <c r="A70" s="58">
        <v>72</v>
      </c>
      <c r="B70" s="58">
        <f>'ACM Rates'!O83</f>
        <v>1.7826905362494996E-2</v>
      </c>
      <c r="C70" s="58">
        <f>'MI Epi'!BW92</f>
        <v>1.5226124359164783E-4</v>
      </c>
      <c r="D70" s="58">
        <f>'Stroke Epi'!BL100</f>
        <v>1.4171969748903925E-3</v>
      </c>
      <c r="F70" s="58">
        <f>'Bowel Cancer Epi'!BI117</f>
        <v>1.1608409103309714E-3</v>
      </c>
      <c r="G70" s="58">
        <f t="shared" si="17"/>
        <v>2.0557204491308007E-2</v>
      </c>
      <c r="H70" s="58">
        <f t="shared" si="18"/>
        <v>1.7668946119349327E-2</v>
      </c>
      <c r="I70" s="58">
        <f t="shared" si="27"/>
        <v>8303.4902384627148</v>
      </c>
      <c r="J70" s="58">
        <f t="shared" si="28"/>
        <v>146.7139216259408</v>
      </c>
      <c r="K70" s="58">
        <f t="shared" si="19"/>
        <v>8230.1332776497438</v>
      </c>
      <c r="L70" s="58">
        <f t="shared" si="20"/>
        <v>118917.16619843253</v>
      </c>
      <c r="M70" s="58">
        <f t="shared" si="21"/>
        <v>14.321347142385337</v>
      </c>
      <c r="O70" s="58">
        <f>'MI Epi'!BJ92</f>
        <v>4.1871841987703154E-3</v>
      </c>
      <c r="P70" s="58">
        <f t="shared" si="22"/>
        <v>1.5226124359164783E-4</v>
      </c>
      <c r="Q70" s="58">
        <f t="shared" si="23"/>
        <v>4.1784301655251044E-3</v>
      </c>
      <c r="R70" s="58">
        <f t="shared" si="23"/>
        <v>1.5224965243676447E-4</v>
      </c>
      <c r="S70" s="58">
        <f t="shared" si="29"/>
        <v>5.3050511073906188E-2</v>
      </c>
      <c r="U70" s="58">
        <f>'Stroke Epi'!AY100</f>
        <v>5.1019091096054132E-3</v>
      </c>
      <c r="V70" s="58">
        <f t="shared" si="24"/>
        <v>1.4171969748903925E-3</v>
      </c>
      <c r="W70" s="58">
        <f t="shared" si="25"/>
        <v>5.0889164764595929E-3</v>
      </c>
      <c r="X70" s="58">
        <f t="shared" si="25"/>
        <v>1.4161932254838083E-3</v>
      </c>
      <c r="Y70" s="58">
        <f t="shared" si="30"/>
        <v>3.4057012860889357E-2</v>
      </c>
      <c r="AA70" s="58">
        <f>'Bowel Cancer Epi'!AV117</f>
        <v>1.3394318196126593E-3</v>
      </c>
      <c r="AB70" s="58">
        <f t="shared" si="26"/>
        <v>1.1608409103309714E-3</v>
      </c>
      <c r="AC70" s="58">
        <f t="shared" si="16"/>
        <v>1.3385351811863178E-3</v>
      </c>
      <c r="AD70" s="58">
        <f t="shared" si="16"/>
        <v>1.1601673951613378E-3</v>
      </c>
      <c r="AE70" s="58">
        <f t="shared" si="31"/>
        <v>5.2545779768957994E-3</v>
      </c>
    </row>
    <row r="71" spans="1:31">
      <c r="A71" s="58">
        <v>73</v>
      </c>
      <c r="B71" s="58">
        <f>'ACM Rates'!O84</f>
        <v>1.7826905362494996E-2</v>
      </c>
      <c r="C71" s="58">
        <f>'MI Epi'!BW93</f>
        <v>1.5226124359164783E-4</v>
      </c>
      <c r="D71" s="58">
        <f>'Stroke Epi'!BL101</f>
        <v>1.4171969748903925E-3</v>
      </c>
      <c r="F71" s="58">
        <f>'Bowel Cancer Epi'!BI118</f>
        <v>1.1608409103309714E-3</v>
      </c>
      <c r="G71" s="58">
        <f t="shared" si="17"/>
        <v>2.0557204491308007E-2</v>
      </c>
      <c r="H71" s="58">
        <f t="shared" si="18"/>
        <v>1.7668946119349327E-2</v>
      </c>
      <c r="I71" s="58">
        <f t="shared" si="27"/>
        <v>8156.7763168367737</v>
      </c>
      <c r="J71" s="58">
        <f t="shared" si="28"/>
        <v>144.1216412497736</v>
      </c>
      <c r="K71" s="58">
        <f t="shared" si="19"/>
        <v>8084.7154962118875</v>
      </c>
      <c r="L71" s="58">
        <f t="shared" si="20"/>
        <v>110832.45070222064</v>
      </c>
      <c r="M71" s="58">
        <f t="shared" si="21"/>
        <v>13.587776150419415</v>
      </c>
      <c r="O71" s="58">
        <f>'MI Epi'!BJ93</f>
        <v>4.1871841987703154E-3</v>
      </c>
      <c r="P71" s="58">
        <f t="shared" si="22"/>
        <v>1.5226124359164783E-4</v>
      </c>
      <c r="Q71" s="58">
        <f t="shared" si="23"/>
        <v>4.1784301655251044E-3</v>
      </c>
      <c r="R71" s="58">
        <f t="shared" si="23"/>
        <v>1.5224965243676447E-4</v>
      </c>
      <c r="S71" s="58">
        <f t="shared" si="29"/>
        <v>5.6863681206926822E-2</v>
      </c>
      <c r="U71" s="58">
        <f>'Stroke Epi'!AY101</f>
        <v>5.1019091096054132E-3</v>
      </c>
      <c r="V71" s="58">
        <f t="shared" si="24"/>
        <v>1.4171969748903925E-3</v>
      </c>
      <c r="W71" s="58">
        <f t="shared" si="25"/>
        <v>5.0889164764595929E-3</v>
      </c>
      <c r="X71" s="58">
        <f t="shared" si="25"/>
        <v>1.4161932254838083E-3</v>
      </c>
      <c r="Y71" s="58">
        <f t="shared" si="30"/>
        <v>3.7609685399653932E-2</v>
      </c>
      <c r="AA71" s="58">
        <f>'Bowel Cancer Epi'!AV118</f>
        <v>1.3394318196126593E-3</v>
      </c>
      <c r="AB71" s="58">
        <f t="shared" si="26"/>
        <v>1.1608409103309714E-3</v>
      </c>
      <c r="AC71" s="58">
        <f t="shared" si="16"/>
        <v>1.3385351811863178E-3</v>
      </c>
      <c r="AD71" s="58">
        <f t="shared" si="16"/>
        <v>1.1601673951613378E-3</v>
      </c>
      <c r="AE71" s="58">
        <f t="shared" si="31"/>
        <v>5.4322146037031529E-3</v>
      </c>
    </row>
    <row r="72" spans="1:31">
      <c r="A72" s="58">
        <v>74</v>
      </c>
      <c r="B72" s="58">
        <f>'ACM Rates'!O85</f>
        <v>1.7826905362494996E-2</v>
      </c>
      <c r="C72" s="58">
        <f>'MI Epi'!BW94</f>
        <v>1.5226124359164783E-4</v>
      </c>
      <c r="D72" s="58">
        <f>'Stroke Epi'!BL102</f>
        <v>1.4171969748903925E-3</v>
      </c>
      <c r="F72" s="58">
        <f>'Bowel Cancer Epi'!BI119</f>
        <v>1.1608409103309714E-3</v>
      </c>
      <c r="G72" s="58">
        <f t="shared" si="17"/>
        <v>2.0557204491308007E-2</v>
      </c>
      <c r="H72" s="58">
        <f t="shared" si="18"/>
        <v>1.7668946119349327E-2</v>
      </c>
      <c r="I72" s="58">
        <f t="shared" si="27"/>
        <v>8012.6546755870004</v>
      </c>
      <c r="J72" s="58">
        <f t="shared" si="28"/>
        <v>141.57516373589917</v>
      </c>
      <c r="K72" s="58">
        <f t="shared" si="19"/>
        <v>7941.8670937190509</v>
      </c>
      <c r="L72" s="58">
        <f t="shared" si="20"/>
        <v>102890.58360850159</v>
      </c>
      <c r="M72" s="58">
        <f t="shared" si="21"/>
        <v>12.841010598146601</v>
      </c>
      <c r="O72" s="58">
        <f>'MI Epi'!BJ94</f>
        <v>4.1871841987703154E-3</v>
      </c>
      <c r="P72" s="58">
        <f t="shared" si="22"/>
        <v>1.5226124359164783E-4</v>
      </c>
      <c r="Q72" s="58">
        <f t="shared" si="23"/>
        <v>4.1784301655251044E-3</v>
      </c>
      <c r="R72" s="58">
        <f t="shared" si="23"/>
        <v>1.5224965243676447E-4</v>
      </c>
      <c r="S72" s="58">
        <f t="shared" si="29"/>
        <v>6.0661496490894369E-2</v>
      </c>
      <c r="U72" s="58">
        <f>'Stroke Epi'!AY102</f>
        <v>5.1019091096054132E-3</v>
      </c>
      <c r="V72" s="58">
        <f t="shared" si="24"/>
        <v>1.4171969748903925E-3</v>
      </c>
      <c r="W72" s="58">
        <f t="shared" si="25"/>
        <v>5.0889164764595929E-3</v>
      </c>
      <c r="X72" s="58">
        <f t="shared" si="25"/>
        <v>1.4161932254838083E-3</v>
      </c>
      <c r="Y72" s="58">
        <f t="shared" si="30"/>
        <v>4.1149291450710911E-2</v>
      </c>
      <c r="AA72" s="58">
        <f>'Bowel Cancer Epi'!AV119</f>
        <v>1.3394318196126593E-3</v>
      </c>
      <c r="AB72" s="58">
        <f t="shared" si="26"/>
        <v>1.1608409103309714E-3</v>
      </c>
      <c r="AC72" s="58">
        <f t="shared" si="16"/>
        <v>1.3385351811863178E-3</v>
      </c>
      <c r="AD72" s="58">
        <f t="shared" si="16"/>
        <v>1.1601673951613378E-3</v>
      </c>
      <c r="AE72" s="58">
        <f t="shared" si="31"/>
        <v>5.6098195090564691E-3</v>
      </c>
    </row>
    <row r="73" spans="1:31">
      <c r="A73" s="58">
        <v>75</v>
      </c>
      <c r="B73" s="58">
        <f>'ACM Rates'!O86</f>
        <v>2.9614491765450873E-2</v>
      </c>
      <c r="C73" s="58">
        <f>'MI Epi'!BW95</f>
        <v>1.5226124359164783E-4</v>
      </c>
      <c r="D73" s="58">
        <f>'Stroke Epi'!BL103</f>
        <v>3.3304128909924227E-3</v>
      </c>
      <c r="F73" s="58">
        <f>'Bowel Cancer Epi'!BI120</f>
        <v>1.6073181835351911E-3</v>
      </c>
      <c r="G73" s="58">
        <f t="shared" si="17"/>
        <v>3.4704484083570131E-2</v>
      </c>
      <c r="H73" s="58">
        <f t="shared" si="18"/>
        <v>2.9180279585702684E-2</v>
      </c>
      <c r="I73" s="58">
        <f t="shared" si="27"/>
        <v>7871.0795118511014</v>
      </c>
      <c r="J73" s="58">
        <f t="shared" si="28"/>
        <v>229.68030079711136</v>
      </c>
      <c r="K73" s="58">
        <f t="shared" si="19"/>
        <v>7756.2393614525463</v>
      </c>
      <c r="L73" s="58">
        <f t="shared" si="20"/>
        <v>95134.344247049055</v>
      </c>
      <c r="M73" s="58">
        <f t="shared" si="21"/>
        <v>12.086568825001692</v>
      </c>
      <c r="O73" s="58">
        <f>'MI Epi'!BJ95</f>
        <v>5.7097966346867932E-3</v>
      </c>
      <c r="P73" s="58">
        <f t="shared" si="22"/>
        <v>1.5226124359164783E-4</v>
      </c>
      <c r="Q73" s="58">
        <f t="shared" si="23"/>
        <v>5.6935267265660894E-3</v>
      </c>
      <c r="R73" s="58">
        <f t="shared" si="23"/>
        <v>1.5224965243676447E-4</v>
      </c>
      <c r="S73" s="58">
        <f t="shared" si="29"/>
        <v>6.4444018756616595E-2</v>
      </c>
      <c r="U73" s="58">
        <f>'Stroke Epi'!AY103</f>
        <v>6.5191060844958055E-3</v>
      </c>
      <c r="V73" s="58">
        <f t="shared" si="24"/>
        <v>3.3304128909924227E-3</v>
      </c>
      <c r="W73" s="58">
        <f t="shared" si="25"/>
        <v>6.4979028129042993E-3</v>
      </c>
      <c r="X73" s="58">
        <f t="shared" si="25"/>
        <v>3.3248732174866458E-3</v>
      </c>
      <c r="Y73" s="58">
        <f t="shared" si="30"/>
        <v>4.4675879071712429E-2</v>
      </c>
      <c r="AA73" s="58">
        <f>'Bowel Cancer Epi'!AV120</f>
        <v>1.785909092816879E-3</v>
      </c>
      <c r="AB73" s="58">
        <f t="shared" si="26"/>
        <v>1.6073181835351911E-3</v>
      </c>
      <c r="AC73" s="58">
        <f t="shared" ref="AC73:AD98" si="32">1-EXP(-AA73)</f>
        <v>1.784315306100237E-3</v>
      </c>
      <c r="AD73" s="58">
        <f t="shared" si="32"/>
        <v>1.6060271394624515E-3</v>
      </c>
      <c r="AE73" s="58">
        <f t="shared" si="31"/>
        <v>5.787392698620406E-3</v>
      </c>
    </row>
    <row r="74" spans="1:31">
      <c r="A74" s="58">
        <v>76</v>
      </c>
      <c r="B74" s="58">
        <f>'ACM Rates'!O87</f>
        <v>2.9614491765450873E-2</v>
      </c>
      <c r="C74" s="58">
        <f>'MI Epi'!BW96</f>
        <v>1.5226124359164783E-4</v>
      </c>
      <c r="D74" s="58">
        <f>'Stroke Epi'!BL104</f>
        <v>3.3304128909924227E-3</v>
      </c>
      <c r="F74" s="58">
        <f>'Bowel Cancer Epi'!BI121</f>
        <v>1.6073181835351911E-3</v>
      </c>
      <c r="G74" s="58">
        <f t="shared" si="17"/>
        <v>3.4704484083570131E-2</v>
      </c>
      <c r="H74" s="58">
        <f t="shared" si="18"/>
        <v>2.9180279585702684E-2</v>
      </c>
      <c r="I74" s="58">
        <f t="shared" si="27"/>
        <v>7641.3992110539903</v>
      </c>
      <c r="J74" s="58">
        <f t="shared" si="28"/>
        <v>222.97816540452334</v>
      </c>
      <c r="K74" s="58">
        <f t="shared" si="19"/>
        <v>7529.9101283517284</v>
      </c>
      <c r="L74" s="58">
        <f t="shared" si="20"/>
        <v>87604.434118697332</v>
      </c>
      <c r="M74" s="58">
        <f t="shared" si="21"/>
        <v>11.464449336970828</v>
      </c>
      <c r="O74" s="58">
        <f>'MI Epi'!BJ96</f>
        <v>5.7097966346867932E-3</v>
      </c>
      <c r="P74" s="58">
        <f t="shared" si="22"/>
        <v>1.5226124359164783E-4</v>
      </c>
      <c r="Q74" s="58">
        <f t="shared" si="23"/>
        <v>5.6935267265660894E-3</v>
      </c>
      <c r="R74" s="58">
        <f t="shared" si="23"/>
        <v>1.5224965243676447E-4</v>
      </c>
      <c r="S74" s="58">
        <f t="shared" si="29"/>
        <v>6.9628983076060649E-2</v>
      </c>
      <c r="U74" s="58">
        <f>'Stroke Epi'!AY104</f>
        <v>6.5191060844958055E-3</v>
      </c>
      <c r="V74" s="58">
        <f t="shared" si="24"/>
        <v>3.3304128909924227E-3</v>
      </c>
      <c r="W74" s="58">
        <f t="shared" si="25"/>
        <v>6.4979028129042993E-3</v>
      </c>
      <c r="X74" s="58">
        <f t="shared" si="25"/>
        <v>3.3248732174866458E-3</v>
      </c>
      <c r="Y74" s="58">
        <f t="shared" si="30"/>
        <v>4.7717262996590154E-2</v>
      </c>
      <c r="AA74" s="58">
        <f>'Bowel Cancer Epi'!AV121</f>
        <v>1.785909092816879E-3</v>
      </c>
      <c r="AB74" s="58">
        <f t="shared" si="26"/>
        <v>1.6073181835351911E-3</v>
      </c>
      <c r="AC74" s="58">
        <f t="shared" si="32"/>
        <v>1.784315306100237E-3</v>
      </c>
      <c r="AD74" s="58">
        <f t="shared" si="32"/>
        <v>1.6060271394624515E-3</v>
      </c>
      <c r="AE74" s="58">
        <f t="shared" si="31"/>
        <v>5.9649341780586996E-3</v>
      </c>
    </row>
    <row r="75" spans="1:31">
      <c r="A75" s="58">
        <v>77</v>
      </c>
      <c r="B75" s="58">
        <f>'ACM Rates'!O88</f>
        <v>2.9614491765450873E-2</v>
      </c>
      <c r="C75" s="58">
        <f>'MI Epi'!BW97</f>
        <v>1.5226124359164783E-4</v>
      </c>
      <c r="D75" s="58">
        <f>'Stroke Epi'!BL105</f>
        <v>3.3304128909924227E-3</v>
      </c>
      <c r="F75" s="58">
        <f>'Bowel Cancer Epi'!BI122</f>
        <v>1.6073181835351911E-3</v>
      </c>
      <c r="G75" s="58">
        <f t="shared" si="17"/>
        <v>3.4704484083570131E-2</v>
      </c>
      <c r="H75" s="58">
        <f t="shared" si="18"/>
        <v>2.9180279585702684E-2</v>
      </c>
      <c r="I75" s="58">
        <f t="shared" si="27"/>
        <v>7418.4210456494666</v>
      </c>
      <c r="J75" s="58">
        <f t="shared" si="28"/>
        <v>216.4716001965123</v>
      </c>
      <c r="K75" s="58">
        <f t="shared" si="19"/>
        <v>7310.1852455512108</v>
      </c>
      <c r="L75" s="58">
        <f t="shared" si="20"/>
        <v>80294.24887314612</v>
      </c>
      <c r="M75" s="58">
        <f t="shared" si="21"/>
        <v>10.82363057840114</v>
      </c>
      <c r="O75" s="58">
        <f>'MI Epi'!BJ97</f>
        <v>5.7097966346867932E-3</v>
      </c>
      <c r="P75" s="58">
        <f t="shared" si="22"/>
        <v>1.5226124359164783E-4</v>
      </c>
      <c r="Q75" s="58">
        <f t="shared" si="23"/>
        <v>5.6935267265660894E-3</v>
      </c>
      <c r="R75" s="58">
        <f t="shared" si="23"/>
        <v>1.5224965243676447E-4</v>
      </c>
      <c r="S75" s="58">
        <f t="shared" si="29"/>
        <v>7.4785211696591025E-2</v>
      </c>
      <c r="U75" s="58">
        <f>'Stroke Epi'!AY105</f>
        <v>6.5191060844958055E-3</v>
      </c>
      <c r="V75" s="58">
        <f t="shared" si="24"/>
        <v>3.3304128909924227E-3</v>
      </c>
      <c r="W75" s="58">
        <f t="shared" si="25"/>
        <v>6.4979028129042993E-3</v>
      </c>
      <c r="X75" s="58">
        <f t="shared" si="25"/>
        <v>3.3248732174866458E-3</v>
      </c>
      <c r="Y75" s="58">
        <f t="shared" si="30"/>
        <v>5.0748964326863745E-2</v>
      </c>
      <c r="AA75" s="58">
        <f>'Bowel Cancer Epi'!AV122</f>
        <v>1.785909092816879E-3</v>
      </c>
      <c r="AB75" s="58">
        <f t="shared" si="26"/>
        <v>1.6073181835351911E-3</v>
      </c>
      <c r="AC75" s="58">
        <f t="shared" si="32"/>
        <v>1.784315306100237E-3</v>
      </c>
      <c r="AD75" s="58">
        <f t="shared" si="32"/>
        <v>1.6060271394624515E-3</v>
      </c>
      <c r="AE75" s="58">
        <f t="shared" si="31"/>
        <v>6.142443953033894E-3</v>
      </c>
    </row>
    <row r="76" spans="1:31">
      <c r="A76" s="58">
        <v>78</v>
      </c>
      <c r="B76" s="58">
        <f>'ACM Rates'!O89</f>
        <v>2.9614491765450873E-2</v>
      </c>
      <c r="C76" s="58">
        <f>'MI Epi'!BW98</f>
        <v>1.5226124359164783E-4</v>
      </c>
      <c r="D76" s="58">
        <f>'Stroke Epi'!BL106</f>
        <v>3.3304128909924227E-3</v>
      </c>
      <c r="F76" s="58">
        <f>'Bowel Cancer Epi'!BI123</f>
        <v>1.6073181835351911E-3</v>
      </c>
      <c r="G76" s="58">
        <f t="shared" si="17"/>
        <v>3.4704484083570131E-2</v>
      </c>
      <c r="H76" s="58">
        <f t="shared" si="18"/>
        <v>2.9180279585702684E-2</v>
      </c>
      <c r="I76" s="58">
        <f t="shared" si="27"/>
        <v>7201.949445452954</v>
      </c>
      <c r="J76" s="58">
        <f t="shared" si="28"/>
        <v>210.15489838041361</v>
      </c>
      <c r="K76" s="58">
        <f t="shared" si="19"/>
        <v>7096.8719962627474</v>
      </c>
      <c r="L76" s="58">
        <f t="shared" si="20"/>
        <v>73197.376876883369</v>
      </c>
      <c r="M76" s="58">
        <f t="shared" si="21"/>
        <v>10.163550498552514</v>
      </c>
      <c r="O76" s="58">
        <f>'MI Epi'!BJ98</f>
        <v>5.7097966346867932E-3</v>
      </c>
      <c r="P76" s="58">
        <f t="shared" si="22"/>
        <v>1.5226124359164783E-4</v>
      </c>
      <c r="Q76" s="58">
        <f t="shared" si="23"/>
        <v>5.6935267265660894E-3</v>
      </c>
      <c r="R76" s="58">
        <f t="shared" si="23"/>
        <v>1.5224965243676447E-4</v>
      </c>
      <c r="S76" s="58">
        <f t="shared" si="29"/>
        <v>7.9912863874924092E-2</v>
      </c>
      <c r="U76" s="58">
        <f>'Stroke Epi'!AY106</f>
        <v>6.5191060844958055E-3</v>
      </c>
      <c r="V76" s="58">
        <f t="shared" si="24"/>
        <v>3.3304128909924227E-3</v>
      </c>
      <c r="W76" s="58">
        <f t="shared" si="25"/>
        <v>6.4979028129042993E-3</v>
      </c>
      <c r="X76" s="58">
        <f t="shared" si="25"/>
        <v>3.3248732174866458E-3</v>
      </c>
      <c r="Y76" s="58">
        <f t="shared" si="30"/>
        <v>5.3771013888183818E-2</v>
      </c>
      <c r="AA76" s="58">
        <f>'Bowel Cancer Epi'!AV123</f>
        <v>1.785909092816879E-3</v>
      </c>
      <c r="AB76" s="58">
        <f t="shared" si="26"/>
        <v>1.6073181835351911E-3</v>
      </c>
      <c r="AC76" s="58">
        <f t="shared" si="32"/>
        <v>1.784315306100237E-3</v>
      </c>
      <c r="AD76" s="58">
        <f t="shared" si="32"/>
        <v>1.6060271394624515E-3</v>
      </c>
      <c r="AE76" s="58">
        <f t="shared" si="31"/>
        <v>6.3199220292076133E-3</v>
      </c>
    </row>
    <row r="77" spans="1:31">
      <c r="A77" s="58">
        <v>79</v>
      </c>
      <c r="B77" s="58">
        <f>'ACM Rates'!O90</f>
        <v>2.9614491765450873E-2</v>
      </c>
      <c r="C77" s="58">
        <f>'MI Epi'!BW99</f>
        <v>1.5226124359164783E-4</v>
      </c>
      <c r="D77" s="58">
        <f>'Stroke Epi'!BL107</f>
        <v>3.3304128909924227E-3</v>
      </c>
      <c r="F77" s="58">
        <f>'Bowel Cancer Epi'!BI124</f>
        <v>1.6073181835351911E-3</v>
      </c>
      <c r="G77" s="58">
        <f t="shared" si="17"/>
        <v>3.4704484083570131E-2</v>
      </c>
      <c r="H77" s="58">
        <f t="shared" si="18"/>
        <v>2.9180279585702684E-2</v>
      </c>
      <c r="I77" s="58">
        <f t="shared" si="27"/>
        <v>6991.7945470725408</v>
      </c>
      <c r="J77" s="58">
        <f t="shared" si="28"/>
        <v>204.02251968936821</v>
      </c>
      <c r="K77" s="58">
        <f t="shared" si="19"/>
        <v>6889.7832872278568</v>
      </c>
      <c r="L77" s="58">
        <f t="shared" si="20"/>
        <v>66307.593589655502</v>
      </c>
      <c r="M77" s="58">
        <f t="shared" si="21"/>
        <v>9.483630152922391</v>
      </c>
      <c r="O77" s="58">
        <f>'MI Epi'!BJ99</f>
        <v>5.7097966346867932E-3</v>
      </c>
      <c r="P77" s="58">
        <f t="shared" si="22"/>
        <v>1.5226124359164783E-4</v>
      </c>
      <c r="Q77" s="58">
        <f t="shared" si="23"/>
        <v>5.6935267265660894E-3</v>
      </c>
      <c r="R77" s="58">
        <f t="shared" si="23"/>
        <v>1.5224965243676447E-4</v>
      </c>
      <c r="S77" s="58">
        <f t="shared" si="29"/>
        <v>8.5012097985156257E-2</v>
      </c>
      <c r="U77" s="58">
        <f>'Stroke Epi'!AY107</f>
        <v>6.5191060844958055E-3</v>
      </c>
      <c r="V77" s="58">
        <f t="shared" si="24"/>
        <v>3.3304128909924227E-3</v>
      </c>
      <c r="W77" s="58">
        <f t="shared" si="25"/>
        <v>6.4979028129042993E-3</v>
      </c>
      <c r="X77" s="58">
        <f t="shared" si="25"/>
        <v>3.3248732174866458E-3</v>
      </c>
      <c r="Y77" s="58">
        <f t="shared" si="30"/>
        <v>5.6783442408063989E-2</v>
      </c>
      <c r="AA77" s="58">
        <f>'Bowel Cancer Epi'!AV124</f>
        <v>1.785909092816879E-3</v>
      </c>
      <c r="AB77" s="58">
        <f t="shared" si="26"/>
        <v>1.6073181835351911E-3</v>
      </c>
      <c r="AC77" s="58">
        <f t="shared" si="32"/>
        <v>1.784315306100237E-3</v>
      </c>
      <c r="AD77" s="58">
        <f t="shared" si="32"/>
        <v>1.6060271394624515E-3</v>
      </c>
      <c r="AE77" s="58">
        <f t="shared" si="31"/>
        <v>6.4973684122404674E-3</v>
      </c>
    </row>
    <row r="78" spans="1:31">
      <c r="A78" s="58">
        <v>80</v>
      </c>
      <c r="B78" s="58">
        <f>'ACM Rates'!O91</f>
        <v>5.3262427450393217E-2</v>
      </c>
      <c r="C78" s="58">
        <f>'MI Epi'!BW100</f>
        <v>3.0452248718329565E-4</v>
      </c>
      <c r="D78" s="58">
        <f>'Stroke Epi'!BL108</f>
        <v>6.3773863870067657E-3</v>
      </c>
      <c r="F78" s="58">
        <f>'Bowel Cancer Epi'!BI125</f>
        <v>2.3216818206619428E-3</v>
      </c>
      <c r="G78" s="58">
        <f t="shared" si="17"/>
        <v>6.2266018145245225E-2</v>
      </c>
      <c r="H78" s="58">
        <f t="shared" si="18"/>
        <v>5.1868835812641456E-2</v>
      </c>
      <c r="I78" s="58">
        <f t="shared" si="27"/>
        <v>6787.7720273831728</v>
      </c>
      <c r="J78" s="58">
        <f t="shared" si="28"/>
        <v>352.07383282197821</v>
      </c>
      <c r="K78" s="58">
        <f t="shared" si="19"/>
        <v>6611.735110972184</v>
      </c>
      <c r="L78" s="58">
        <f t="shared" si="20"/>
        <v>59695.858478683323</v>
      </c>
      <c r="M78" s="58">
        <f t="shared" si="21"/>
        <v>8.7946174735773077</v>
      </c>
      <c r="O78" s="58">
        <f>'MI Epi'!BJ100</f>
        <v>7.4608009359907433E-3</v>
      </c>
      <c r="P78" s="58">
        <f t="shared" si="22"/>
        <v>3.0452248718329565E-4</v>
      </c>
      <c r="Q78" s="58">
        <f t="shared" si="23"/>
        <v>7.4330382475570334E-3</v>
      </c>
      <c r="R78" s="58">
        <f t="shared" si="23"/>
        <v>3.0447612491690812E-4</v>
      </c>
      <c r="S78" s="58">
        <f t="shared" si="29"/>
        <v>9.008307152365555E-2</v>
      </c>
      <c r="U78" s="58">
        <f>'Stroke Epi'!AY108</f>
        <v>8.574041698086874E-3</v>
      </c>
      <c r="V78" s="58">
        <f t="shared" si="24"/>
        <v>6.3773863870067657E-3</v>
      </c>
      <c r="W78" s="58">
        <f t="shared" si="25"/>
        <v>8.5373894300614372E-3</v>
      </c>
      <c r="X78" s="58">
        <f t="shared" si="25"/>
        <v>6.3570940187820391E-3</v>
      </c>
      <c r="Y78" s="58">
        <f t="shared" si="30"/>
        <v>5.9786280516193328E-2</v>
      </c>
      <c r="AA78" s="58">
        <f>'Bowel Cancer Epi'!AV125</f>
        <v>2.5002727299436307E-3</v>
      </c>
      <c r="AB78" s="58">
        <f t="shared" si="26"/>
        <v>2.3216818206619428E-3</v>
      </c>
      <c r="AC78" s="58">
        <f t="shared" si="32"/>
        <v>2.497149651473074E-3</v>
      </c>
      <c r="AD78" s="58">
        <f t="shared" si="32"/>
        <v>2.3189888019378158E-3</v>
      </c>
      <c r="AE78" s="58">
        <f t="shared" si="31"/>
        <v>6.6747831077920592E-3</v>
      </c>
    </row>
    <row r="79" spans="1:31">
      <c r="A79" s="58">
        <v>81</v>
      </c>
      <c r="B79" s="58">
        <f>'ACM Rates'!O92</f>
        <v>5.3262427450393217E-2</v>
      </c>
      <c r="C79" s="58">
        <f>'MI Epi'!BW101</f>
        <v>3.0452248718329565E-4</v>
      </c>
      <c r="D79" s="58">
        <f>'Stroke Epi'!BL109</f>
        <v>6.3773863870067657E-3</v>
      </c>
      <c r="F79" s="58">
        <f>'Bowel Cancer Epi'!BI126</f>
        <v>2.3216818206619428E-3</v>
      </c>
      <c r="G79" s="58">
        <f t="shared" si="17"/>
        <v>6.2266018145245225E-2</v>
      </c>
      <c r="H79" s="58">
        <f t="shared" si="18"/>
        <v>5.1868835812641456E-2</v>
      </c>
      <c r="I79" s="58">
        <f t="shared" si="27"/>
        <v>6435.6981945611942</v>
      </c>
      <c r="J79" s="58">
        <f t="shared" si="28"/>
        <v>333.81217299340761</v>
      </c>
      <c r="K79" s="58">
        <f t="shared" si="19"/>
        <v>6268.7921080644901</v>
      </c>
      <c r="L79" s="58">
        <f t="shared" si="20"/>
        <v>53427.066370618835</v>
      </c>
      <c r="M79" s="58">
        <f t="shared" si="21"/>
        <v>8.3016736887646516</v>
      </c>
      <c r="O79" s="58">
        <f>'MI Epi'!BJ101</f>
        <v>7.4608009359907433E-3</v>
      </c>
      <c r="P79" s="58">
        <f t="shared" si="22"/>
        <v>3.0452248718329565E-4</v>
      </c>
      <c r="Q79" s="58">
        <f t="shared" si="23"/>
        <v>7.4330382475570334E-3</v>
      </c>
      <c r="R79" s="58">
        <f t="shared" si="23"/>
        <v>3.0447612491690812E-4</v>
      </c>
      <c r="S79" s="58">
        <f t="shared" si="29"/>
        <v>9.6571446429989549E-2</v>
      </c>
      <c r="U79" s="58">
        <f>'Stroke Epi'!AY109</f>
        <v>8.574041698086874E-3</v>
      </c>
      <c r="V79" s="58">
        <f t="shared" si="24"/>
        <v>6.3773863870067657E-3</v>
      </c>
      <c r="W79" s="58">
        <f t="shared" si="25"/>
        <v>8.5373894300614372E-3</v>
      </c>
      <c r="X79" s="58">
        <f t="shared" si="25"/>
        <v>6.3570940187820391E-3</v>
      </c>
      <c r="Y79" s="58">
        <f t="shared" si="30"/>
        <v>6.1849339232632479E-2</v>
      </c>
      <c r="AA79" s="58">
        <f>'Bowel Cancer Epi'!AV126</f>
        <v>2.5002727299436307E-3</v>
      </c>
      <c r="AB79" s="58">
        <f t="shared" si="26"/>
        <v>2.3216818206619428E-3</v>
      </c>
      <c r="AC79" s="58">
        <f t="shared" si="32"/>
        <v>2.497149651473074E-3</v>
      </c>
      <c r="AD79" s="58">
        <f t="shared" si="32"/>
        <v>2.3189888019378158E-3</v>
      </c>
      <c r="AE79" s="58">
        <f t="shared" si="31"/>
        <v>6.8521661215208609E-3</v>
      </c>
    </row>
    <row r="80" spans="1:31">
      <c r="A80" s="58">
        <v>82</v>
      </c>
      <c r="B80" s="58">
        <f>'ACM Rates'!O93</f>
        <v>5.3262427450393217E-2</v>
      </c>
      <c r="C80" s="58">
        <f>'MI Epi'!BW102</f>
        <v>3.0452248718329565E-4</v>
      </c>
      <c r="D80" s="58">
        <f>'Stroke Epi'!BL110</f>
        <v>6.3773863870067657E-3</v>
      </c>
      <c r="F80" s="58">
        <f>'Bowel Cancer Epi'!BI127</f>
        <v>2.3216818206619428E-3</v>
      </c>
      <c r="G80" s="58">
        <f t="shared" si="17"/>
        <v>6.2266018145245225E-2</v>
      </c>
      <c r="H80" s="58">
        <f t="shared" si="18"/>
        <v>5.1868835812641456E-2</v>
      </c>
      <c r="I80" s="58">
        <f t="shared" si="27"/>
        <v>6101.8860215677869</v>
      </c>
      <c r="J80" s="58">
        <f t="shared" si="28"/>
        <v>316.49772420015154</v>
      </c>
      <c r="K80" s="58">
        <f t="shared" si="19"/>
        <v>5943.6371594677112</v>
      </c>
      <c r="L80" s="58">
        <f t="shared" si="20"/>
        <v>47483.429211151117</v>
      </c>
      <c r="M80" s="58">
        <f t="shared" si="21"/>
        <v>7.7817627276739874</v>
      </c>
      <c r="O80" s="58">
        <f>'MI Epi'!BJ102</f>
        <v>7.4608009359907433E-3</v>
      </c>
      <c r="P80" s="58">
        <f t="shared" si="22"/>
        <v>3.0452248718329565E-4</v>
      </c>
      <c r="Q80" s="58">
        <f t="shared" si="23"/>
        <v>7.4330382475570334E-3</v>
      </c>
      <c r="R80" s="58">
        <f t="shared" si="23"/>
        <v>3.0447612491690812E-4</v>
      </c>
      <c r="S80" s="58">
        <f t="shared" si="29"/>
        <v>0.10301355446557124</v>
      </c>
      <c r="U80" s="58">
        <f>'Stroke Epi'!AY110</f>
        <v>8.574041698086874E-3</v>
      </c>
      <c r="V80" s="58">
        <f t="shared" si="24"/>
        <v>6.3773863870067657E-3</v>
      </c>
      <c r="W80" s="58">
        <f t="shared" si="25"/>
        <v>8.5373894300614372E-3</v>
      </c>
      <c r="X80" s="58">
        <f t="shared" si="25"/>
        <v>6.3570940187820391E-3</v>
      </c>
      <c r="Y80" s="58">
        <f t="shared" si="30"/>
        <v>6.3907871093975513E-2</v>
      </c>
      <c r="AA80" s="58">
        <f>'Bowel Cancer Epi'!AV127</f>
        <v>2.5002727299436307E-3</v>
      </c>
      <c r="AB80" s="58">
        <f t="shared" si="26"/>
        <v>2.3216818206619428E-3</v>
      </c>
      <c r="AC80" s="58">
        <f t="shared" si="32"/>
        <v>2.497149651473074E-3</v>
      </c>
      <c r="AD80" s="58">
        <f t="shared" si="32"/>
        <v>2.3189888019378158E-3</v>
      </c>
      <c r="AE80" s="58">
        <f t="shared" si="31"/>
        <v>7.0295174590845715E-3</v>
      </c>
    </row>
    <row r="81" spans="1:31">
      <c r="A81" s="58">
        <v>83</v>
      </c>
      <c r="B81" s="58">
        <f>'ACM Rates'!O94</f>
        <v>5.3262427450393217E-2</v>
      </c>
      <c r="C81" s="58">
        <f>'MI Epi'!BW103</f>
        <v>3.0452248718329565E-4</v>
      </c>
      <c r="D81" s="58">
        <f>'Stroke Epi'!BL111</f>
        <v>6.3773863870067657E-3</v>
      </c>
      <c r="F81" s="58">
        <f>'Bowel Cancer Epi'!BI128</f>
        <v>2.3216818206619428E-3</v>
      </c>
      <c r="G81" s="58">
        <f t="shared" si="17"/>
        <v>6.2266018145245225E-2</v>
      </c>
      <c r="H81" s="58">
        <f t="shared" si="18"/>
        <v>5.1868835812641456E-2</v>
      </c>
      <c r="I81" s="58">
        <f t="shared" si="27"/>
        <v>5785.3882973676355</v>
      </c>
      <c r="J81" s="58">
        <f t="shared" si="28"/>
        <v>300.08135570853921</v>
      </c>
      <c r="K81" s="58">
        <f t="shared" si="19"/>
        <v>5635.3476195133662</v>
      </c>
      <c r="L81" s="58">
        <f t="shared" si="20"/>
        <v>41848.081591637747</v>
      </c>
      <c r="M81" s="58">
        <f t="shared" si="21"/>
        <v>7.2334093133694619</v>
      </c>
      <c r="O81" s="58">
        <f>'MI Epi'!BJ103</f>
        <v>7.4608009359907433E-3</v>
      </c>
      <c r="P81" s="58">
        <f t="shared" si="22"/>
        <v>3.0452248718329565E-4</v>
      </c>
      <c r="Q81" s="58">
        <f t="shared" si="23"/>
        <v>7.4330382475570334E-3</v>
      </c>
      <c r="R81" s="58">
        <f t="shared" si="23"/>
        <v>3.0447612491690812E-4</v>
      </c>
      <c r="S81" s="58">
        <f t="shared" si="29"/>
        <v>0.10940972554711478</v>
      </c>
      <c r="U81" s="58">
        <f>'Stroke Epi'!AY111</f>
        <v>8.574041698086874E-3</v>
      </c>
      <c r="V81" s="58">
        <f t="shared" si="24"/>
        <v>6.3773863870067657E-3</v>
      </c>
      <c r="W81" s="58">
        <f t="shared" si="25"/>
        <v>8.5373894300614372E-3</v>
      </c>
      <c r="X81" s="58">
        <f t="shared" si="25"/>
        <v>6.3570940187820391E-3</v>
      </c>
      <c r="Y81" s="58">
        <f t="shared" si="30"/>
        <v>6.5961886033249026E-2</v>
      </c>
      <c r="AA81" s="58">
        <f>'Bowel Cancer Epi'!AV128</f>
        <v>2.5002727299436307E-3</v>
      </c>
      <c r="AB81" s="58">
        <f t="shared" si="26"/>
        <v>2.3216818206619428E-3</v>
      </c>
      <c r="AC81" s="58">
        <f t="shared" si="32"/>
        <v>2.497149651473074E-3</v>
      </c>
      <c r="AD81" s="58">
        <f t="shared" si="32"/>
        <v>2.3189888019378158E-3</v>
      </c>
      <c r="AE81" s="58">
        <f t="shared" si="31"/>
        <v>7.2068371261397599E-3</v>
      </c>
    </row>
    <row r="82" spans="1:31">
      <c r="A82" s="58">
        <v>84</v>
      </c>
      <c r="B82" s="58">
        <f>'ACM Rates'!O95</f>
        <v>5.3262427450393217E-2</v>
      </c>
      <c r="C82" s="58">
        <f>'MI Epi'!BW104</f>
        <v>3.0452248718329565E-4</v>
      </c>
      <c r="D82" s="58">
        <f>'Stroke Epi'!BL112</f>
        <v>6.3773863870067657E-3</v>
      </c>
      <c r="F82" s="58">
        <f>'Bowel Cancer Epi'!BI129</f>
        <v>2.3216818206619428E-3</v>
      </c>
      <c r="G82" s="58">
        <f t="shared" si="17"/>
        <v>6.2266018145245225E-2</v>
      </c>
      <c r="H82" s="58">
        <f t="shared" si="18"/>
        <v>5.1868835812641456E-2</v>
      </c>
      <c r="I82" s="58">
        <f t="shared" si="27"/>
        <v>5485.3069416590961</v>
      </c>
      <c r="J82" s="58">
        <f t="shared" si="28"/>
        <v>284.51648513885812</v>
      </c>
      <c r="K82" s="58">
        <f t="shared" si="19"/>
        <v>5343.048699089667</v>
      </c>
      <c r="L82" s="58">
        <f t="shared" si="20"/>
        <v>36505.032892548101</v>
      </c>
      <c r="M82" s="58">
        <f t="shared" si="21"/>
        <v>6.6550574618358036</v>
      </c>
      <c r="O82" s="58">
        <f>'MI Epi'!BJ104</f>
        <v>7.4608009359907433E-3</v>
      </c>
      <c r="P82" s="58">
        <f t="shared" si="22"/>
        <v>3.0452248718329565E-4</v>
      </c>
      <c r="Q82" s="58">
        <f t="shared" si="23"/>
        <v>7.4330382475570334E-3</v>
      </c>
      <c r="R82" s="58">
        <f t="shared" si="23"/>
        <v>3.0447612491690812E-4</v>
      </c>
      <c r="S82" s="58">
        <f t="shared" si="29"/>
        <v>0.11576028723878622</v>
      </c>
      <c r="U82" s="58">
        <f>'Stroke Epi'!AY112</f>
        <v>8.574041698086874E-3</v>
      </c>
      <c r="V82" s="58">
        <f t="shared" si="24"/>
        <v>6.3773863870067657E-3</v>
      </c>
      <c r="W82" s="58">
        <f t="shared" si="25"/>
        <v>8.5373894300614372E-3</v>
      </c>
      <c r="X82" s="58">
        <f t="shared" si="25"/>
        <v>6.3570940187820391E-3</v>
      </c>
      <c r="Y82" s="58">
        <f t="shared" si="30"/>
        <v>6.8011393961684111E-2</v>
      </c>
      <c r="AA82" s="58">
        <f>'Bowel Cancer Epi'!AV129</f>
        <v>2.5002727299436307E-3</v>
      </c>
      <c r="AB82" s="58">
        <f t="shared" si="26"/>
        <v>2.3216818206619428E-3</v>
      </c>
      <c r="AC82" s="58">
        <f t="shared" si="32"/>
        <v>2.497149651473074E-3</v>
      </c>
      <c r="AD82" s="58">
        <f t="shared" si="32"/>
        <v>2.3189888019378158E-3</v>
      </c>
      <c r="AE82" s="58">
        <f t="shared" si="31"/>
        <v>7.3841251283419881E-3</v>
      </c>
    </row>
    <row r="83" spans="1:31">
      <c r="A83" s="58">
        <v>85</v>
      </c>
      <c r="B83" s="58">
        <f>'ACM Rates'!O96</f>
        <v>9.4155165465585833E-2</v>
      </c>
      <c r="C83" s="58">
        <f>'MI Epi'!BW105</f>
        <v>4.5678373077494348E-4</v>
      </c>
      <c r="D83" s="58">
        <f>'Stroke Epi'!BL113</f>
        <v>7.2985644206855216E-3</v>
      </c>
      <c r="F83" s="58">
        <f>'Bowel Cancer Epi'!BI130</f>
        <v>3.1253409124295385E-3</v>
      </c>
      <c r="G83" s="58">
        <f t="shared" si="17"/>
        <v>0.10503585452947584</v>
      </c>
      <c r="H83" s="58">
        <f t="shared" si="18"/>
        <v>8.9858471250287342E-2</v>
      </c>
      <c r="I83" s="58">
        <f t="shared" si="27"/>
        <v>5200.790456520238</v>
      </c>
      <c r="J83" s="58">
        <f t="shared" si="28"/>
        <v>467.33507971599261</v>
      </c>
      <c r="K83" s="58">
        <f t="shared" si="19"/>
        <v>4967.1229166622416</v>
      </c>
      <c r="L83" s="58">
        <f t="shared" si="20"/>
        <v>31537.909975885854</v>
      </c>
      <c r="M83" s="58">
        <f t="shared" si="21"/>
        <v>6.0640608845039576</v>
      </c>
      <c r="O83" s="58">
        <f>'MI Epi'!BJ105</f>
        <v>8.9834133719072212E-3</v>
      </c>
      <c r="P83" s="58">
        <f t="shared" si="22"/>
        <v>4.5678373077494348E-4</v>
      </c>
      <c r="Q83" s="58">
        <f t="shared" si="23"/>
        <v>8.9431830726023342E-3</v>
      </c>
      <c r="R83" s="58">
        <f t="shared" si="23"/>
        <v>4.5667942096949687E-4</v>
      </c>
      <c r="S83" s="58">
        <f t="shared" si="29"/>
        <v>0.12206556476897891</v>
      </c>
      <c r="U83" s="58">
        <f>'Stroke Epi'!AY113</f>
        <v>1.0983276555400542E-2</v>
      </c>
      <c r="V83" s="58">
        <f t="shared" si="24"/>
        <v>7.2985644206855216E-3</v>
      </c>
      <c r="W83" s="58">
        <f t="shared" si="25"/>
        <v>1.0923180591545845E-2</v>
      </c>
      <c r="X83" s="58">
        <f t="shared" si="25"/>
        <v>7.2719945792466545E-3</v>
      </c>
      <c r="Y83" s="58">
        <f t="shared" si="30"/>
        <v>7.0056404768764166E-2</v>
      </c>
      <c r="AA83" s="58">
        <f>'Bowel Cancer Epi'!AV130</f>
        <v>3.3932272763520701E-3</v>
      </c>
      <c r="AB83" s="58">
        <f t="shared" si="26"/>
        <v>3.1253409124295385E-3</v>
      </c>
      <c r="AC83" s="58">
        <f t="shared" si="32"/>
        <v>3.387476786755772E-3</v>
      </c>
      <c r="AD83" s="58">
        <f t="shared" si="32"/>
        <v>3.1204621184750536E-3</v>
      </c>
      <c r="AE83" s="58">
        <f t="shared" si="31"/>
        <v>7.5613814713458042E-3</v>
      </c>
    </row>
    <row r="84" spans="1:31">
      <c r="A84" s="58">
        <v>86</v>
      </c>
      <c r="B84" s="58">
        <f>'ACM Rates'!O97</f>
        <v>9.4155165465585833E-2</v>
      </c>
      <c r="C84" s="58">
        <f>'MI Epi'!BW106</f>
        <v>4.5678373077494348E-4</v>
      </c>
      <c r="D84" s="58">
        <f>'Stroke Epi'!BL114</f>
        <v>7.2985644206855216E-3</v>
      </c>
      <c r="F84" s="58">
        <f>'Bowel Cancer Epi'!BI131</f>
        <v>3.1253409124295385E-3</v>
      </c>
      <c r="G84" s="58">
        <f t="shared" si="17"/>
        <v>0.10503585452947584</v>
      </c>
      <c r="H84" s="58">
        <f t="shared" si="18"/>
        <v>8.9858471250287342E-2</v>
      </c>
      <c r="I84" s="58">
        <f t="shared" si="27"/>
        <v>4733.4553768042451</v>
      </c>
      <c r="J84" s="58">
        <f t="shared" si="28"/>
        <v>425.34106389108229</v>
      </c>
      <c r="K84" s="58">
        <f t="shared" si="19"/>
        <v>4520.7848448587047</v>
      </c>
      <c r="L84" s="58">
        <f t="shared" si="20"/>
        <v>27017.125131027147</v>
      </c>
      <c r="M84" s="58">
        <f t="shared" si="21"/>
        <v>5.7076961712624286</v>
      </c>
      <c r="O84" s="58">
        <f>'MI Epi'!BJ106</f>
        <v>8.9834133719072212E-3</v>
      </c>
      <c r="P84" s="58">
        <f t="shared" si="22"/>
        <v>4.5678373077494348E-4</v>
      </c>
      <c r="Q84" s="58">
        <f t="shared" si="23"/>
        <v>8.9431830726023342E-3</v>
      </c>
      <c r="R84" s="58">
        <f t="shared" si="23"/>
        <v>4.5667942096949687E-4</v>
      </c>
      <c r="S84" s="58">
        <f t="shared" si="29"/>
        <v>0.12951956264689599</v>
      </c>
      <c r="U84" s="58">
        <f>'Stroke Epi'!AY114</f>
        <v>1.0983276555400542E-2</v>
      </c>
      <c r="V84" s="58">
        <f t="shared" si="24"/>
        <v>7.2985644206855216E-3</v>
      </c>
      <c r="W84" s="58">
        <f t="shared" si="25"/>
        <v>1.0923180591545845E-2</v>
      </c>
      <c r="X84" s="58">
        <f t="shared" si="25"/>
        <v>7.2719945792466545E-3</v>
      </c>
      <c r="Y84" s="58">
        <f t="shared" si="30"/>
        <v>7.3476673995173686E-2</v>
      </c>
      <c r="AA84" s="58">
        <f>'Bowel Cancer Epi'!AV131</f>
        <v>3.3932272763520701E-3</v>
      </c>
      <c r="AB84" s="58">
        <f t="shared" si="26"/>
        <v>3.1253409124295385E-3</v>
      </c>
      <c r="AC84" s="58">
        <f t="shared" si="32"/>
        <v>3.387476786755772E-3</v>
      </c>
      <c r="AD84" s="58">
        <f t="shared" si="32"/>
        <v>3.1204621184750536E-3</v>
      </c>
      <c r="AE84" s="58">
        <f t="shared" si="31"/>
        <v>7.8272066372214594E-3</v>
      </c>
    </row>
    <row r="85" spans="1:31">
      <c r="A85" s="58">
        <v>87</v>
      </c>
      <c r="B85" s="58">
        <f>'ACM Rates'!O98</f>
        <v>9.4155165465585833E-2</v>
      </c>
      <c r="C85" s="58">
        <f>'MI Epi'!BW107</f>
        <v>4.5678373077494348E-4</v>
      </c>
      <c r="D85" s="58">
        <f>'Stroke Epi'!BL115</f>
        <v>7.2985644206855216E-3</v>
      </c>
      <c r="F85" s="58">
        <f>'Bowel Cancer Epi'!BI132</f>
        <v>3.1253409124295385E-3</v>
      </c>
      <c r="G85" s="58">
        <f t="shared" si="17"/>
        <v>0.10503585452947584</v>
      </c>
      <c r="H85" s="58">
        <f t="shared" si="18"/>
        <v>8.9858471250287342E-2</v>
      </c>
      <c r="I85" s="58">
        <f t="shared" si="27"/>
        <v>4308.1143129131633</v>
      </c>
      <c r="J85" s="58">
        <f t="shared" si="28"/>
        <v>387.1205661298589</v>
      </c>
      <c r="K85" s="58">
        <f t="shared" si="19"/>
        <v>4114.5540298482338</v>
      </c>
      <c r="L85" s="58">
        <f t="shared" si="20"/>
        <v>22902.571101178914</v>
      </c>
      <c r="M85" s="58">
        <f t="shared" si="21"/>
        <v>5.3161474923101819</v>
      </c>
      <c r="O85" s="58">
        <f>'MI Epi'!BJ107</f>
        <v>8.9834133719072212E-3</v>
      </c>
      <c r="P85" s="58">
        <f t="shared" si="22"/>
        <v>4.5678373077494348E-4</v>
      </c>
      <c r="Q85" s="58">
        <f t="shared" si="23"/>
        <v>8.9431830726023342E-3</v>
      </c>
      <c r="R85" s="58">
        <f t="shared" si="23"/>
        <v>4.5667942096949687E-4</v>
      </c>
      <c r="S85" s="58">
        <f t="shared" si="29"/>
        <v>0.13691027324260346</v>
      </c>
      <c r="U85" s="58">
        <f>'Stroke Epi'!AY115</f>
        <v>1.0983276555400542E-2</v>
      </c>
      <c r="V85" s="58">
        <f t="shared" si="24"/>
        <v>7.2985644206855216E-3</v>
      </c>
      <c r="W85" s="58">
        <f t="shared" si="25"/>
        <v>1.0923180591545845E-2</v>
      </c>
      <c r="X85" s="58">
        <f t="shared" si="25"/>
        <v>7.2719945792466545E-3</v>
      </c>
      <c r="Y85" s="58">
        <f t="shared" si="30"/>
        <v>7.6884363704243536E-2</v>
      </c>
      <c r="AA85" s="58">
        <f>'Bowel Cancer Epi'!AV132</f>
        <v>3.3932272763520701E-3</v>
      </c>
      <c r="AB85" s="58">
        <f t="shared" si="26"/>
        <v>3.1253409124295385E-3</v>
      </c>
      <c r="AC85" s="58">
        <f t="shared" si="32"/>
        <v>3.387476786755772E-3</v>
      </c>
      <c r="AD85" s="58">
        <f t="shared" si="32"/>
        <v>3.1204621184750536E-3</v>
      </c>
      <c r="AE85" s="58">
        <f t="shared" si="31"/>
        <v>8.0929606016973566E-3</v>
      </c>
    </row>
    <row r="86" spans="1:31">
      <c r="A86" s="58">
        <v>88</v>
      </c>
      <c r="B86" s="58">
        <f>'ACM Rates'!O99</f>
        <v>9.4155165465585833E-2</v>
      </c>
      <c r="C86" s="58">
        <f>'MI Epi'!BW108</f>
        <v>4.5678373077494348E-4</v>
      </c>
      <c r="D86" s="58">
        <f>'Stroke Epi'!BL116</f>
        <v>7.2985644206855216E-3</v>
      </c>
      <c r="F86" s="58">
        <f>'Bowel Cancer Epi'!BI133</f>
        <v>3.1253409124295385E-3</v>
      </c>
      <c r="G86" s="58">
        <f t="shared" si="17"/>
        <v>0.10503585452947584</v>
      </c>
      <c r="H86" s="58">
        <f t="shared" si="18"/>
        <v>8.9858471250287342E-2</v>
      </c>
      <c r="I86" s="58">
        <f t="shared" si="27"/>
        <v>3920.9937467833042</v>
      </c>
      <c r="J86" s="58">
        <f t="shared" si="28"/>
        <v>352.334503867884</v>
      </c>
      <c r="K86" s="58">
        <f t="shared" si="19"/>
        <v>3744.8264948493625</v>
      </c>
      <c r="L86" s="58">
        <f t="shared" si="20"/>
        <v>19157.744606329547</v>
      </c>
      <c r="M86" s="58">
        <f t="shared" si="21"/>
        <v>4.885941127053858</v>
      </c>
      <c r="O86" s="58">
        <f>'MI Epi'!BJ108</f>
        <v>8.9834133719072212E-3</v>
      </c>
      <c r="P86" s="58">
        <f t="shared" si="22"/>
        <v>4.5678373077494348E-4</v>
      </c>
      <c r="Q86" s="58">
        <f t="shared" si="23"/>
        <v>8.9431830726023342E-3</v>
      </c>
      <c r="R86" s="58">
        <f t="shared" si="23"/>
        <v>4.5667942096949687E-4</v>
      </c>
      <c r="S86" s="58">
        <f t="shared" si="29"/>
        <v>0.1442382338892419</v>
      </c>
      <c r="U86" s="58">
        <f>'Stroke Epi'!AY116</f>
        <v>1.0983276555400542E-2</v>
      </c>
      <c r="V86" s="58">
        <f t="shared" si="24"/>
        <v>7.2985644206855216E-3</v>
      </c>
      <c r="W86" s="58">
        <f t="shared" si="25"/>
        <v>1.0923180591545845E-2</v>
      </c>
      <c r="X86" s="58">
        <f t="shared" si="25"/>
        <v>7.2719945792466545E-3</v>
      </c>
      <c r="Y86" s="58">
        <f t="shared" si="30"/>
        <v>8.0279520162581997E-2</v>
      </c>
      <c r="AA86" s="58">
        <f>'Bowel Cancer Epi'!AV133</f>
        <v>3.3932272763520701E-3</v>
      </c>
      <c r="AB86" s="58">
        <f t="shared" si="26"/>
        <v>3.1253409124295385E-3</v>
      </c>
      <c r="AC86" s="58">
        <f t="shared" si="32"/>
        <v>3.387476786755772E-3</v>
      </c>
      <c r="AD86" s="58">
        <f t="shared" si="32"/>
        <v>3.1204621184750536E-3</v>
      </c>
      <c r="AE86" s="58">
        <f t="shared" si="31"/>
        <v>8.3586433838448264E-3</v>
      </c>
    </row>
    <row r="87" spans="1:31">
      <c r="A87" s="58">
        <v>89</v>
      </c>
      <c r="B87" s="58">
        <f>'ACM Rates'!O100</f>
        <v>9.4155165465585833E-2</v>
      </c>
      <c r="C87" s="58">
        <f>'MI Epi'!BW109</f>
        <v>4.5678373077494348E-4</v>
      </c>
      <c r="D87" s="58">
        <f>'Stroke Epi'!BL117</f>
        <v>7.2985644206855216E-3</v>
      </c>
      <c r="F87" s="58">
        <f>'Bowel Cancer Epi'!BI134</f>
        <v>3.1253409124295385E-3</v>
      </c>
      <c r="G87" s="58">
        <f t="shared" si="17"/>
        <v>0.10503585452947584</v>
      </c>
      <c r="H87" s="58">
        <f t="shared" si="18"/>
        <v>8.9858471250287342E-2</v>
      </c>
      <c r="I87" s="58">
        <f t="shared" si="27"/>
        <v>3568.6592429154202</v>
      </c>
      <c r="J87" s="58">
        <f t="shared" si="28"/>
        <v>320.6742639815875</v>
      </c>
      <c r="K87" s="58">
        <f t="shared" si="19"/>
        <v>3408.3221109246265</v>
      </c>
      <c r="L87" s="58">
        <f t="shared" si="20"/>
        <v>15749.422495404922</v>
      </c>
      <c r="M87" s="58">
        <f t="shared" si="21"/>
        <v>4.4132603937097716</v>
      </c>
      <c r="O87" s="58">
        <f>'MI Epi'!BJ109</f>
        <v>8.9834133719072212E-3</v>
      </c>
      <c r="P87" s="58">
        <f t="shared" si="22"/>
        <v>4.5678373077494348E-4</v>
      </c>
      <c r="Q87" s="58">
        <f t="shared" si="23"/>
        <v>8.9431830726023342E-3</v>
      </c>
      <c r="R87" s="58">
        <f t="shared" si="23"/>
        <v>4.5667942096949687E-4</v>
      </c>
      <c r="S87" s="58">
        <f t="shared" si="29"/>
        <v>0.15150397735778873</v>
      </c>
      <c r="U87" s="58">
        <f>'Stroke Epi'!AY117</f>
        <v>1.0983276555400542E-2</v>
      </c>
      <c r="V87" s="58">
        <f t="shared" si="24"/>
        <v>7.2985644206855216E-3</v>
      </c>
      <c r="W87" s="58">
        <f t="shared" si="25"/>
        <v>1.0923180591545845E-2</v>
      </c>
      <c r="X87" s="58">
        <f t="shared" si="25"/>
        <v>7.2719945792466545E-3</v>
      </c>
      <c r="Y87" s="58">
        <f t="shared" si="30"/>
        <v>8.3662189466631912E-2</v>
      </c>
      <c r="AA87" s="58">
        <f>'Bowel Cancer Epi'!AV134</f>
        <v>3.3932272763520701E-3</v>
      </c>
      <c r="AB87" s="58">
        <f t="shared" si="26"/>
        <v>3.1253409124295385E-3</v>
      </c>
      <c r="AC87" s="58">
        <f t="shared" si="32"/>
        <v>3.387476786755772E-3</v>
      </c>
      <c r="AD87" s="58">
        <f t="shared" si="32"/>
        <v>3.1204621184750536E-3</v>
      </c>
      <c r="AE87" s="58">
        <f t="shared" si="31"/>
        <v>8.6242550027300878E-3</v>
      </c>
    </row>
    <row r="88" spans="1:31">
      <c r="A88" s="58">
        <v>90</v>
      </c>
      <c r="B88" s="58">
        <f>'ACM Rates'!O101</f>
        <v>0.1733939407299003</v>
      </c>
      <c r="C88" s="58">
        <f>'MI Epi'!BW110</f>
        <v>6.0904497436659131E-4</v>
      </c>
      <c r="D88" s="58">
        <f>'Stroke Epi'!BL118</f>
        <v>7.4402841181745614E-3</v>
      </c>
      <c r="F88" s="58">
        <f>'Bowel Cancer Epi'!BI135</f>
        <v>3.7504090949154458E-3</v>
      </c>
      <c r="G88" s="58">
        <f t="shared" si="17"/>
        <v>0.18519367891735691</v>
      </c>
      <c r="H88" s="58">
        <f t="shared" si="18"/>
        <v>0.15919367826210673</v>
      </c>
      <c r="I88" s="58">
        <f t="shared" si="27"/>
        <v>3247.9849789338327</v>
      </c>
      <c r="J88" s="58">
        <f t="shared" si="28"/>
        <v>517.05867573654803</v>
      </c>
      <c r="K88" s="58">
        <f t="shared" si="19"/>
        <v>2989.4556410655587</v>
      </c>
      <c r="L88" s="58">
        <f t="shared" si="20"/>
        <v>12759.966854339362</v>
      </c>
      <c r="M88" s="58">
        <f t="shared" si="21"/>
        <v>3.9285793921768333</v>
      </c>
      <c r="O88" s="58">
        <f>'MI Epi'!BJ110</f>
        <v>8.6788908847239259E-3</v>
      </c>
      <c r="P88" s="58">
        <f t="shared" si="22"/>
        <v>6.0904497436659131E-4</v>
      </c>
      <c r="Q88" s="58">
        <f t="shared" si="23"/>
        <v>8.6413380288025143E-3</v>
      </c>
      <c r="R88" s="58">
        <f t="shared" si="23"/>
        <v>6.088595441232636E-4</v>
      </c>
      <c r="S88" s="58">
        <f t="shared" si="29"/>
        <v>0.15870803189579286</v>
      </c>
      <c r="U88" s="58">
        <f>'Stroke Epi'!AY118</f>
        <v>1.2613053076524494E-2</v>
      </c>
      <c r="V88" s="58">
        <f t="shared" si="24"/>
        <v>7.4402841181745614E-3</v>
      </c>
      <c r="W88" s="58">
        <f t="shared" si="25"/>
        <v>1.2533841903894505E-2</v>
      </c>
      <c r="X88" s="58">
        <f t="shared" si="25"/>
        <v>7.4126737231254847E-3</v>
      </c>
      <c r="Y88" s="58">
        <f t="shared" si="30"/>
        <v>8.7032417543296547E-2</v>
      </c>
      <c r="AA88" s="58">
        <f>'Bowel Cancer Epi'!AV135</f>
        <v>3.9290000041971342E-3</v>
      </c>
      <c r="AB88" s="58">
        <f t="shared" si="26"/>
        <v>3.7504090949154458E-3</v>
      </c>
      <c r="AC88" s="58">
        <f t="shared" si="32"/>
        <v>3.9212915824482497E-3</v>
      </c>
      <c r="AD88" s="58">
        <f t="shared" si="32"/>
        <v>3.7433850944279534E-3</v>
      </c>
      <c r="AE88" s="58">
        <f t="shared" si="31"/>
        <v>8.8897954774142581E-3</v>
      </c>
    </row>
    <row r="89" spans="1:31">
      <c r="A89" s="58">
        <v>91</v>
      </c>
      <c r="B89" s="58">
        <f>'ACM Rates'!O102</f>
        <v>0.1733939407299003</v>
      </c>
      <c r="C89" s="58">
        <f>'MI Epi'!BW111</f>
        <v>6.0904497436659131E-4</v>
      </c>
      <c r="D89" s="58">
        <f>'Stroke Epi'!BL119</f>
        <v>7.4402841181745614E-3</v>
      </c>
      <c r="F89" s="58">
        <f>'Bowel Cancer Epi'!BI136</f>
        <v>3.7504090949154458E-3</v>
      </c>
      <c r="G89" s="58">
        <f t="shared" si="17"/>
        <v>0.18519367891735691</v>
      </c>
      <c r="H89" s="58">
        <f t="shared" si="18"/>
        <v>0.15919367826210673</v>
      </c>
      <c r="I89" s="58">
        <f t="shared" si="27"/>
        <v>2730.9263031972846</v>
      </c>
      <c r="J89" s="58">
        <f t="shared" si="28"/>
        <v>434.74620326871303</v>
      </c>
      <c r="K89" s="58">
        <f t="shared" si="19"/>
        <v>2513.5532015629278</v>
      </c>
      <c r="L89" s="58">
        <f t="shared" si="20"/>
        <v>10246.413652776435</v>
      </c>
      <c r="M89" s="58">
        <f t="shared" si="21"/>
        <v>3.7519920038780428</v>
      </c>
      <c r="O89" s="58">
        <f>'MI Epi'!BJ111</f>
        <v>8.6788908847239259E-3</v>
      </c>
      <c r="P89" s="58">
        <f t="shared" si="22"/>
        <v>6.0904497436659131E-4</v>
      </c>
      <c r="Q89" s="58">
        <f t="shared" si="23"/>
        <v>8.6413380288025143E-3</v>
      </c>
      <c r="R89" s="58">
        <f t="shared" si="23"/>
        <v>6.088595441232636E-4</v>
      </c>
      <c r="S89" s="58">
        <f t="shared" si="29"/>
        <v>0.16546980850114476</v>
      </c>
      <c r="U89" s="58">
        <f>'Stroke Epi'!AY119</f>
        <v>1.2613053076524494E-2</v>
      </c>
      <c r="V89" s="58">
        <f t="shared" si="24"/>
        <v>7.4402841181745614E-3</v>
      </c>
      <c r="W89" s="58">
        <f t="shared" si="25"/>
        <v>1.2533841903894505E-2</v>
      </c>
      <c r="X89" s="58">
        <f t="shared" si="25"/>
        <v>7.4126737231254847E-3</v>
      </c>
      <c r="Y89" s="58">
        <f t="shared" si="30"/>
        <v>9.1742794564619395E-2</v>
      </c>
      <c r="AA89" s="58">
        <f>'Bowel Cancer Epi'!AV136</f>
        <v>3.9290000041971342E-3</v>
      </c>
      <c r="AB89" s="58">
        <f t="shared" si="26"/>
        <v>3.7504090949154458E-3</v>
      </c>
      <c r="AC89" s="58">
        <f t="shared" si="32"/>
        <v>3.9212915824482497E-3</v>
      </c>
      <c r="AD89" s="58">
        <f t="shared" si="32"/>
        <v>3.7433850944279534E-3</v>
      </c>
      <c r="AE89" s="58">
        <f t="shared" si="31"/>
        <v>9.0667829453914758E-3</v>
      </c>
    </row>
    <row r="90" spans="1:31">
      <c r="A90" s="58">
        <v>92</v>
      </c>
      <c r="B90" s="58">
        <f>'ACM Rates'!O103</f>
        <v>0.1733939407299003</v>
      </c>
      <c r="C90" s="58">
        <f>'MI Epi'!BW112</f>
        <v>6.0904497436659131E-4</v>
      </c>
      <c r="D90" s="58">
        <f>'Stroke Epi'!BL120</f>
        <v>7.4402841181745614E-3</v>
      </c>
      <c r="F90" s="58">
        <f>'Bowel Cancer Epi'!BI137</f>
        <v>3.7504090949154458E-3</v>
      </c>
      <c r="G90" s="58">
        <f t="shared" si="17"/>
        <v>0.18519367891735691</v>
      </c>
      <c r="H90" s="58">
        <f t="shared" si="18"/>
        <v>0.15919367826210673</v>
      </c>
      <c r="I90" s="58">
        <f t="shared" si="27"/>
        <v>2296.1800999285715</v>
      </c>
      <c r="J90" s="58">
        <f t="shared" si="28"/>
        <v>365.53735605988112</v>
      </c>
      <c r="K90" s="58">
        <f t="shared" si="19"/>
        <v>2113.411421898631</v>
      </c>
      <c r="L90" s="58">
        <f t="shared" si="20"/>
        <v>8133.0022308778043</v>
      </c>
      <c r="M90" s="58">
        <f t="shared" si="21"/>
        <v>3.5419705236234744</v>
      </c>
      <c r="O90" s="58">
        <f>'MI Epi'!BJ112</f>
        <v>8.6788908847239259E-3</v>
      </c>
      <c r="P90" s="58">
        <f t="shared" si="22"/>
        <v>6.0904497436659131E-4</v>
      </c>
      <c r="Q90" s="58">
        <f t="shared" si="23"/>
        <v>8.6413380288025143E-3</v>
      </c>
      <c r="R90" s="58">
        <f t="shared" si="23"/>
        <v>6.088595441232636E-4</v>
      </c>
      <c r="S90" s="58">
        <f t="shared" si="29"/>
        <v>0.17217723819175823</v>
      </c>
      <c r="U90" s="58">
        <f>'Stroke Epi'!AY120</f>
        <v>1.2613053076524494E-2</v>
      </c>
      <c r="V90" s="58">
        <f t="shared" si="24"/>
        <v>7.4402841181745614E-3</v>
      </c>
      <c r="W90" s="58">
        <f t="shared" si="25"/>
        <v>1.2533841903894505E-2</v>
      </c>
      <c r="X90" s="58">
        <f t="shared" si="25"/>
        <v>7.4126737231254847E-3</v>
      </c>
      <c r="Y90" s="58">
        <f t="shared" si="30"/>
        <v>9.6428868804431328E-2</v>
      </c>
      <c r="AA90" s="58">
        <f>'Bowel Cancer Epi'!AV137</f>
        <v>3.9290000041971342E-3</v>
      </c>
      <c r="AB90" s="58">
        <f t="shared" si="26"/>
        <v>3.7504090949154458E-3</v>
      </c>
      <c r="AC90" s="58">
        <f t="shared" si="32"/>
        <v>3.9212915824482497E-3</v>
      </c>
      <c r="AD90" s="58">
        <f t="shared" si="32"/>
        <v>3.7433850944279534E-3</v>
      </c>
      <c r="AE90" s="58">
        <f t="shared" si="31"/>
        <v>9.243738807838171E-3</v>
      </c>
    </row>
    <row r="91" spans="1:31">
      <c r="A91" s="58">
        <v>93</v>
      </c>
      <c r="B91" s="58">
        <f>'ACM Rates'!O104</f>
        <v>0.1733939407299003</v>
      </c>
      <c r="C91" s="58">
        <f>'MI Epi'!BW113</f>
        <v>6.0904497436659131E-4</v>
      </c>
      <c r="D91" s="58">
        <f>'Stroke Epi'!BL121</f>
        <v>7.4402841181745614E-3</v>
      </c>
      <c r="F91" s="58">
        <f>'Bowel Cancer Epi'!BI138</f>
        <v>3.7504090949154458E-3</v>
      </c>
      <c r="G91" s="58">
        <f t="shared" si="17"/>
        <v>0.18519367891735691</v>
      </c>
      <c r="H91" s="58">
        <f t="shared" si="18"/>
        <v>0.15919367826210673</v>
      </c>
      <c r="I91" s="58">
        <f t="shared" si="27"/>
        <v>1930.6427438686903</v>
      </c>
      <c r="J91" s="58">
        <f t="shared" si="28"/>
        <v>307.34611980650322</v>
      </c>
      <c r="K91" s="58">
        <f t="shared" si="19"/>
        <v>1776.9696839654389</v>
      </c>
      <c r="L91" s="58">
        <f t="shared" si="20"/>
        <v>6356.0325469123654</v>
      </c>
      <c r="M91" s="58">
        <f t="shared" si="21"/>
        <v>3.2921847229881185</v>
      </c>
      <c r="O91" s="58">
        <f>'MI Epi'!BJ113</f>
        <v>8.6788908847239259E-3</v>
      </c>
      <c r="P91" s="58">
        <f t="shared" si="22"/>
        <v>6.0904497436659131E-4</v>
      </c>
      <c r="Q91" s="58">
        <f t="shared" si="23"/>
        <v>8.6413380288025143E-3</v>
      </c>
      <c r="R91" s="58">
        <f t="shared" si="23"/>
        <v>6.088595441232636E-4</v>
      </c>
      <c r="S91" s="58">
        <f t="shared" si="29"/>
        <v>0.17883075777401036</v>
      </c>
      <c r="U91" s="58">
        <f>'Stroke Epi'!AY121</f>
        <v>1.2613053076524494E-2</v>
      </c>
      <c r="V91" s="58">
        <f t="shared" si="24"/>
        <v>7.4402841181745614E-3</v>
      </c>
      <c r="W91" s="58">
        <f t="shared" si="25"/>
        <v>1.2533841903894505E-2</v>
      </c>
      <c r="X91" s="58">
        <f t="shared" si="25"/>
        <v>7.4126737231254847E-3</v>
      </c>
      <c r="Y91" s="58">
        <f t="shared" si="30"/>
        <v>0.10109076565082473</v>
      </c>
      <c r="AA91" s="58">
        <f>'Bowel Cancer Epi'!AV138</f>
        <v>3.9290000041971342E-3</v>
      </c>
      <c r="AB91" s="58">
        <f t="shared" si="26"/>
        <v>3.7504090949154458E-3</v>
      </c>
      <c r="AC91" s="58">
        <f t="shared" si="32"/>
        <v>3.9212915824482497E-3</v>
      </c>
      <c r="AD91" s="58">
        <f t="shared" si="32"/>
        <v>3.7433850944279534E-3</v>
      </c>
      <c r="AE91" s="58">
        <f t="shared" si="31"/>
        <v>9.4206630703982976E-3</v>
      </c>
    </row>
    <row r="92" spans="1:31">
      <c r="A92" s="58">
        <v>94</v>
      </c>
      <c r="B92" s="58">
        <f>'ACM Rates'!O105</f>
        <v>0.1733939407299003</v>
      </c>
      <c r="C92" s="58">
        <f>'MI Epi'!BW114</f>
        <v>6.0904497436659131E-4</v>
      </c>
      <c r="D92" s="58">
        <f>'Stroke Epi'!BL122</f>
        <v>7.4402841181745614E-3</v>
      </c>
      <c r="F92" s="58">
        <f>'Bowel Cancer Epi'!BI139</f>
        <v>3.7504090949154458E-3</v>
      </c>
      <c r="G92" s="58">
        <f t="shared" si="17"/>
        <v>0.18519367891735691</v>
      </c>
      <c r="H92" s="58">
        <f t="shared" si="18"/>
        <v>0.15919367826210673</v>
      </c>
      <c r="I92" s="58">
        <f t="shared" si="27"/>
        <v>1623.2966240621872</v>
      </c>
      <c r="J92" s="58">
        <f t="shared" si="28"/>
        <v>258.41856049491986</v>
      </c>
      <c r="K92" s="58">
        <f t="shared" si="19"/>
        <v>1494.0873438147273</v>
      </c>
      <c r="L92" s="58">
        <f t="shared" si="20"/>
        <v>4861.9452030976372</v>
      </c>
      <c r="M92" s="58">
        <f t="shared" si="21"/>
        <v>2.9951058426592154</v>
      </c>
      <c r="O92" s="58">
        <f>'MI Epi'!BJ114</f>
        <v>8.6788908847239259E-3</v>
      </c>
      <c r="P92" s="58">
        <f t="shared" si="22"/>
        <v>6.0904497436659131E-4</v>
      </c>
      <c r="Q92" s="58">
        <f t="shared" si="23"/>
        <v>8.6413380288025143E-3</v>
      </c>
      <c r="R92" s="58">
        <f t="shared" si="23"/>
        <v>6.088595441232636E-4</v>
      </c>
      <c r="S92" s="58">
        <f t="shared" si="29"/>
        <v>0.18543080054350281</v>
      </c>
      <c r="U92" s="58">
        <f>'Stroke Epi'!AY122</f>
        <v>1.2613053076524494E-2</v>
      </c>
      <c r="V92" s="58">
        <f t="shared" si="24"/>
        <v>7.4402841181745614E-3</v>
      </c>
      <c r="W92" s="58">
        <f t="shared" si="25"/>
        <v>1.2533841903894505E-2</v>
      </c>
      <c r="X92" s="58">
        <f t="shared" si="25"/>
        <v>7.4126737231254847E-3</v>
      </c>
      <c r="Y92" s="58">
        <f t="shared" si="30"/>
        <v>0.105728609844963</v>
      </c>
      <c r="AA92" s="58">
        <f>'Bowel Cancer Epi'!AV139</f>
        <v>3.9290000041971342E-3</v>
      </c>
      <c r="AB92" s="58">
        <f t="shared" si="26"/>
        <v>3.7504090949154458E-3</v>
      </c>
      <c r="AC92" s="58">
        <f t="shared" si="32"/>
        <v>3.9212915824482497E-3</v>
      </c>
      <c r="AD92" s="58">
        <f t="shared" si="32"/>
        <v>3.7433850944279534E-3</v>
      </c>
      <c r="AE92" s="58">
        <f t="shared" si="31"/>
        <v>9.5975557387148053E-3</v>
      </c>
    </row>
    <row r="93" spans="1:31">
      <c r="A93" s="58">
        <v>95</v>
      </c>
      <c r="B93" s="58">
        <f>'ACM Rates'!O106</f>
        <v>0.1733939407299003</v>
      </c>
      <c r="C93" s="58">
        <f>'MI Epi'!BW115</f>
        <v>6.8517559616241522E-4</v>
      </c>
      <c r="D93" s="58">
        <f>'Stroke Epi'!BL123</f>
        <v>7.4402841181745614E-3</v>
      </c>
      <c r="F93" s="58">
        <f>'Bowel Cancer Epi'!BI140</f>
        <v>3.9290000041971342E-3</v>
      </c>
      <c r="G93" s="58">
        <f t="shared" si="17"/>
        <v>0.18544840044843441</v>
      </c>
      <c r="H93" s="58">
        <f t="shared" si="18"/>
        <v>0.15919367826210673</v>
      </c>
      <c r="I93" s="58">
        <f t="shared" si="27"/>
        <v>1364.8780635672674</v>
      </c>
      <c r="J93" s="58">
        <f t="shared" si="28"/>
        <v>217.27995931853482</v>
      </c>
      <c r="K93" s="58">
        <f t="shared" si="19"/>
        <v>1256.2380839080001</v>
      </c>
      <c r="L93" s="58">
        <f t="shared" si="20"/>
        <v>3605.7071191896375</v>
      </c>
      <c r="M93" s="58">
        <f t="shared" si="21"/>
        <v>2.6417796691418007</v>
      </c>
      <c r="O93" s="58">
        <f>'MI Epi'!BJ115</f>
        <v>8.2221071539489831E-3</v>
      </c>
      <c r="P93" s="58">
        <f t="shared" si="22"/>
        <v>6.8517559616241522E-4</v>
      </c>
      <c r="Q93" s="58">
        <f t="shared" si="23"/>
        <v>8.1883980807271328E-3</v>
      </c>
      <c r="R93" s="58">
        <f t="shared" si="23"/>
        <v>6.8494091696547077E-4</v>
      </c>
      <c r="S93" s="58">
        <f t="shared" si="29"/>
        <v>0.1919777963132793</v>
      </c>
      <c r="U93" s="58">
        <f>'Stroke Epi'!AY123</f>
        <v>1.2896492471502572E-2</v>
      </c>
      <c r="V93" s="58">
        <f t="shared" si="24"/>
        <v>7.4402841181745614E-3</v>
      </c>
      <c r="W93" s="58">
        <f t="shared" si="25"/>
        <v>1.2813689052579846E-2</v>
      </c>
      <c r="X93" s="58">
        <f t="shared" si="25"/>
        <v>7.4126737231254847E-3</v>
      </c>
      <c r="Y93" s="58">
        <f t="shared" si="30"/>
        <v>0.11034252548441838</v>
      </c>
      <c r="AA93" s="58">
        <f>'Bowel Cancer Epi'!AV140</f>
        <v>4.0182954588379779E-3</v>
      </c>
      <c r="AB93" s="58">
        <f t="shared" si="26"/>
        <v>3.9290000041971342E-3</v>
      </c>
      <c r="AC93" s="58">
        <f t="shared" si="32"/>
        <v>4.0102329124870328E-3</v>
      </c>
      <c r="AD93" s="58">
        <f t="shared" si="32"/>
        <v>3.9212915824482497E-3</v>
      </c>
      <c r="AE93" s="58">
        <f t="shared" si="31"/>
        <v>9.7744168184296359E-3</v>
      </c>
    </row>
    <row r="94" spans="1:31">
      <c r="A94" s="58">
        <v>96</v>
      </c>
      <c r="B94" s="58">
        <f>'ACM Rates'!O107</f>
        <v>0.1733939407299003</v>
      </c>
      <c r="C94" s="58">
        <f>'MI Epi'!BW116</f>
        <v>6.8517559616241522E-4</v>
      </c>
      <c r="D94" s="58">
        <f>'Stroke Epi'!BL124</f>
        <v>7.4402841181745614E-3</v>
      </c>
      <c r="F94" s="58">
        <f>'Bowel Cancer Epi'!BI141</f>
        <v>3.9290000041971342E-3</v>
      </c>
      <c r="G94" s="58">
        <f t="shared" si="17"/>
        <v>0.18544840044843441</v>
      </c>
      <c r="H94" s="58">
        <f t="shared" si="18"/>
        <v>0.15919367826210673</v>
      </c>
      <c r="I94" s="58">
        <f t="shared" si="27"/>
        <v>1147.5981042487326</v>
      </c>
      <c r="J94" s="58">
        <f t="shared" si="28"/>
        <v>182.69036338197637</v>
      </c>
      <c r="K94" s="58">
        <f t="shared" si="19"/>
        <v>1056.2529225577446</v>
      </c>
      <c r="L94" s="58">
        <f t="shared" si="20"/>
        <v>2549.4541966318934</v>
      </c>
      <c r="M94" s="58">
        <f t="shared" si="21"/>
        <v>2.2215566470466386</v>
      </c>
      <c r="O94" s="58">
        <f>'MI Epi'!BJ116</f>
        <v>8.2221071539489831E-3</v>
      </c>
      <c r="P94" s="58">
        <f t="shared" si="22"/>
        <v>6.8517559616241522E-4</v>
      </c>
      <c r="Q94" s="58">
        <f t="shared" si="23"/>
        <v>8.1883980807271328E-3</v>
      </c>
      <c r="R94" s="58">
        <f t="shared" si="23"/>
        <v>6.8494091696547077E-4</v>
      </c>
      <c r="S94" s="58">
        <f t="shared" si="29"/>
        <v>0.19804491192173909</v>
      </c>
      <c r="U94" s="58">
        <f>'Stroke Epi'!AY124</f>
        <v>1.2896492471502572E-2</v>
      </c>
      <c r="V94" s="58">
        <f t="shared" si="24"/>
        <v>7.4402841181745614E-3</v>
      </c>
      <c r="W94" s="58">
        <f t="shared" si="25"/>
        <v>1.2813689052579846E-2</v>
      </c>
      <c r="X94" s="58">
        <f t="shared" si="25"/>
        <v>7.4126737231254847E-3</v>
      </c>
      <c r="Y94" s="58">
        <f t="shared" si="30"/>
        <v>0.11518346343578809</v>
      </c>
      <c r="AA94" s="58">
        <f>'Bowel Cancer Epi'!AV141</f>
        <v>4.0182954588379779E-3</v>
      </c>
      <c r="AB94" s="58">
        <f t="shared" si="26"/>
        <v>3.9290000041971342E-3</v>
      </c>
      <c r="AC94" s="58">
        <f t="shared" si="32"/>
        <v>4.0102329124870328E-3</v>
      </c>
      <c r="AD94" s="58">
        <f t="shared" si="32"/>
        <v>3.9212915824482497E-3</v>
      </c>
      <c r="AE94" s="58">
        <f t="shared" si="31"/>
        <v>9.8628355143241773E-3</v>
      </c>
    </row>
    <row r="95" spans="1:31">
      <c r="A95" s="58">
        <v>97</v>
      </c>
      <c r="B95" s="58">
        <f>'ACM Rates'!O108</f>
        <v>0.1733939407299003</v>
      </c>
      <c r="C95" s="58">
        <f>'MI Epi'!BW117</f>
        <v>6.8517559616241522E-4</v>
      </c>
      <c r="D95" s="58">
        <f>'Stroke Epi'!BL125</f>
        <v>7.4402841181745614E-3</v>
      </c>
      <c r="F95" s="58">
        <f>'Bowel Cancer Epi'!BI142</f>
        <v>3.9290000041971342E-3</v>
      </c>
      <c r="G95" s="58">
        <f t="shared" si="17"/>
        <v>0.18544840044843441</v>
      </c>
      <c r="H95" s="58">
        <f t="shared" si="18"/>
        <v>0.15919367826210673</v>
      </c>
      <c r="I95" s="58">
        <f t="shared" si="27"/>
        <v>964.90774086675628</v>
      </c>
      <c r="J95" s="58">
        <f t="shared" si="28"/>
        <v>153.60721245215865</v>
      </c>
      <c r="K95" s="58">
        <f t="shared" si="19"/>
        <v>888.10413464067699</v>
      </c>
      <c r="L95" s="58">
        <f t="shared" si="20"/>
        <v>1661.3500619912163</v>
      </c>
      <c r="M95" s="58">
        <f t="shared" si="21"/>
        <v>1.7217708923123163</v>
      </c>
      <c r="O95" s="58">
        <f>'MI Epi'!BJ117</f>
        <v>8.2221071539489831E-3</v>
      </c>
      <c r="P95" s="58">
        <f t="shared" si="22"/>
        <v>6.8517559616241522E-4</v>
      </c>
      <c r="Q95" s="58">
        <f t="shared" si="23"/>
        <v>8.1883980807271328E-3</v>
      </c>
      <c r="R95" s="58">
        <f t="shared" si="23"/>
        <v>6.8494091696547077E-4</v>
      </c>
      <c r="S95" s="58">
        <f t="shared" si="29"/>
        <v>0.20406647198526651</v>
      </c>
      <c r="U95" s="58">
        <f>'Stroke Epi'!AY125</f>
        <v>1.2896492471502572E-2</v>
      </c>
      <c r="V95" s="58">
        <f t="shared" si="24"/>
        <v>7.4402841181745614E-3</v>
      </c>
      <c r="W95" s="58">
        <f t="shared" si="25"/>
        <v>1.2813689052579846E-2</v>
      </c>
      <c r="X95" s="58">
        <f t="shared" si="25"/>
        <v>7.4126737231254847E-3</v>
      </c>
      <c r="Y95" s="58">
        <f t="shared" si="30"/>
        <v>0.11999806014806262</v>
      </c>
      <c r="AA95" s="58">
        <f>'Bowel Cancer Epi'!AV142</f>
        <v>4.0182954588379779E-3</v>
      </c>
      <c r="AB95" s="58">
        <f t="shared" si="26"/>
        <v>3.9290000041971342E-3</v>
      </c>
      <c r="AC95" s="58">
        <f t="shared" si="32"/>
        <v>4.0102329124870328E-3</v>
      </c>
      <c r="AD95" s="58">
        <f t="shared" si="32"/>
        <v>3.9212915824482497E-3</v>
      </c>
      <c r="AE95" s="58">
        <f t="shared" si="31"/>
        <v>9.9512463151835689E-3</v>
      </c>
    </row>
    <row r="96" spans="1:31">
      <c r="A96" s="58">
        <v>98</v>
      </c>
      <c r="B96" s="58">
        <f>'ACM Rates'!O109</f>
        <v>0.1733939407299003</v>
      </c>
      <c r="C96" s="58">
        <f>'MI Epi'!BW118</f>
        <v>6.8517559616241522E-4</v>
      </c>
      <c r="D96" s="58">
        <f>'Stroke Epi'!BL126</f>
        <v>7.4402841181745614E-3</v>
      </c>
      <c r="F96" s="58">
        <f>'Bowel Cancer Epi'!BI143</f>
        <v>3.9290000041971342E-3</v>
      </c>
      <c r="G96" s="58">
        <f t="shared" si="17"/>
        <v>0.18544840044843441</v>
      </c>
      <c r="H96" s="58">
        <f t="shared" si="18"/>
        <v>0.15919367826210673</v>
      </c>
      <c r="I96" s="58">
        <f t="shared" si="27"/>
        <v>811.30052841459769</v>
      </c>
      <c r="J96" s="58">
        <f t="shared" si="28"/>
        <v>129.15391529431065</v>
      </c>
      <c r="K96" s="58">
        <f t="shared" si="19"/>
        <v>746.72357076744242</v>
      </c>
      <c r="L96" s="58">
        <f t="shared" si="20"/>
        <v>914.62649122377388</v>
      </c>
      <c r="M96" s="58">
        <f t="shared" si="21"/>
        <v>1.1273584315433525</v>
      </c>
      <c r="O96" s="58">
        <f>'MI Epi'!BJ118</f>
        <v>8.2221071539489831E-3</v>
      </c>
      <c r="P96" s="58">
        <f t="shared" si="22"/>
        <v>6.8517559616241522E-4</v>
      </c>
      <c r="Q96" s="58">
        <f t="shared" si="23"/>
        <v>8.1883980807271328E-3</v>
      </c>
      <c r="R96" s="58">
        <f t="shared" si="23"/>
        <v>6.8494091696547077E-4</v>
      </c>
      <c r="S96" s="58">
        <f t="shared" si="29"/>
        <v>0.21004281856223128</v>
      </c>
      <c r="U96" s="58">
        <f>'Stroke Epi'!AY126</f>
        <v>1.2896492471502572E-2</v>
      </c>
      <c r="V96" s="58">
        <f t="shared" si="24"/>
        <v>7.4402841181745614E-3</v>
      </c>
      <c r="W96" s="58">
        <f t="shared" si="25"/>
        <v>1.2813689052579846E-2</v>
      </c>
      <c r="X96" s="58">
        <f t="shared" si="25"/>
        <v>7.4126737231254847E-3</v>
      </c>
      <c r="Y96" s="58">
        <f t="shared" si="30"/>
        <v>0.12478645895315084</v>
      </c>
      <c r="AA96" s="58">
        <f>'Bowel Cancer Epi'!AV143</f>
        <v>4.0182954588379779E-3</v>
      </c>
      <c r="AB96" s="58">
        <f t="shared" si="26"/>
        <v>3.9290000041971342E-3</v>
      </c>
      <c r="AC96" s="58">
        <f t="shared" si="32"/>
        <v>4.0102329124870328E-3</v>
      </c>
      <c r="AD96" s="58">
        <f t="shared" si="32"/>
        <v>3.9212915824482497E-3</v>
      </c>
      <c r="AE96" s="58">
        <f t="shared" si="31"/>
        <v>1.0039649221712774E-2</v>
      </c>
    </row>
    <row r="97" spans="1:31">
      <c r="A97" s="58">
        <v>99</v>
      </c>
      <c r="B97" s="58">
        <f>'ACM Rates'!O110</f>
        <v>0.1733939407299003</v>
      </c>
      <c r="C97" s="58">
        <f>'MI Epi'!BW119</f>
        <v>6.8517559616241522E-4</v>
      </c>
      <c r="D97" s="58">
        <f>'Stroke Epi'!BL127</f>
        <v>7.4402841181745614E-3</v>
      </c>
      <c r="F97" s="58">
        <f>'Bowel Cancer Epi'!BI144</f>
        <v>3.9290000041971342E-3</v>
      </c>
      <c r="G97" s="58">
        <f t="shared" si="17"/>
        <v>0.18544840044843441</v>
      </c>
      <c r="H97" s="58">
        <f t="shared" si="18"/>
        <v>0.15919367826210673</v>
      </c>
      <c r="I97" s="58">
        <f t="shared" si="27"/>
        <v>682.14661312028704</v>
      </c>
      <c r="J97" s="58">
        <f t="shared" si="28"/>
        <v>108.59342845665677</v>
      </c>
      <c r="K97" s="58">
        <f t="shared" si="19"/>
        <v>627.84989889195867</v>
      </c>
      <c r="L97" s="58">
        <f t="shared" si="20"/>
        <v>286.77659233181515</v>
      </c>
      <c r="M97" s="58">
        <f t="shared" si="21"/>
        <v>0.42040316086894663</v>
      </c>
      <c r="O97" s="58">
        <f>'MI Epi'!BJ119</f>
        <v>8.2221071539489831E-3</v>
      </c>
      <c r="P97" s="58">
        <f t="shared" si="22"/>
        <v>6.8517559616241522E-4</v>
      </c>
      <c r="Q97" s="58">
        <f t="shared" si="23"/>
        <v>8.1883980807271328E-3</v>
      </c>
      <c r="R97" s="58">
        <f t="shared" si="23"/>
        <v>6.8494091696547077E-4</v>
      </c>
      <c r="S97" s="58">
        <f t="shared" si="29"/>
        <v>0.21597429114262365</v>
      </c>
      <c r="U97" s="58">
        <f>'Stroke Epi'!AY127</f>
        <v>1.2896492471502572E-2</v>
      </c>
      <c r="V97" s="58">
        <f t="shared" si="24"/>
        <v>7.4402841181745614E-3</v>
      </c>
      <c r="W97" s="58">
        <f t="shared" si="25"/>
        <v>1.2813689052579846E-2</v>
      </c>
      <c r="X97" s="58">
        <f t="shared" si="25"/>
        <v>7.4126737231254847E-3</v>
      </c>
      <c r="Y97" s="58">
        <f t="shared" si="30"/>
        <v>0.12954880240304242</v>
      </c>
      <c r="AA97" s="58">
        <f>'Bowel Cancer Epi'!AV144</f>
        <v>4.0182954588379779E-3</v>
      </c>
      <c r="AB97" s="58">
        <f t="shared" si="26"/>
        <v>3.9290000041971342E-3</v>
      </c>
      <c r="AC97" s="58">
        <f t="shared" si="32"/>
        <v>4.0102329124870328E-3</v>
      </c>
      <c r="AD97" s="58">
        <f t="shared" si="32"/>
        <v>3.9212915824482497E-3</v>
      </c>
      <c r="AE97" s="58">
        <f t="shared" si="31"/>
        <v>1.0128044234616686E-2</v>
      </c>
    </row>
    <row r="98" spans="1:31">
      <c r="A98" s="58">
        <v>100</v>
      </c>
      <c r="B98" s="58">
        <f>'ACM Rates'!O111</f>
        <v>0.7276287903059182</v>
      </c>
      <c r="C98" s="58">
        <f>'MI Epi'!BW120</f>
        <v>6.8517559616241522E-4</v>
      </c>
      <c r="D98" s="58">
        <f>'Stroke Epi'!BL128</f>
        <v>7.5820038156635995E-3</v>
      </c>
      <c r="F98" s="58">
        <f>'Bowel Cancer Epi'!BI145</f>
        <v>3.9290000041971342E-3</v>
      </c>
      <c r="G98" s="58">
        <f t="shared" si="17"/>
        <v>0.73982496972194134</v>
      </c>
      <c r="H98" s="58">
        <f t="shared" si="18"/>
        <v>0.51694694677008091</v>
      </c>
      <c r="I98" s="58">
        <f t="shared" si="27"/>
        <v>573.5531846636303</v>
      </c>
      <c r="J98" s="58">
        <f t="shared" si="28"/>
        <v>296.4965676221201</v>
      </c>
      <c r="K98" s="109">
        <f t="shared" si="19"/>
        <v>286.77659233181515</v>
      </c>
      <c r="L98" s="58">
        <f t="shared" si="20"/>
        <v>0</v>
      </c>
      <c r="M98" s="58">
        <f t="shared" si="21"/>
        <v>0</v>
      </c>
      <c r="O98" s="58">
        <f>'MI Epi'!BJ120</f>
        <v>8.1459765321531593E-3</v>
      </c>
      <c r="P98" s="58">
        <f t="shared" si="22"/>
        <v>6.8517559616241522E-4</v>
      </c>
      <c r="Q98" s="58">
        <f t="shared" si="23"/>
        <v>8.1128879724894354E-3</v>
      </c>
      <c r="R98" s="58">
        <f t="shared" si="23"/>
        <v>6.8494091696547077E-4</v>
      </c>
      <c r="S98" s="58">
        <f t="shared" si="29"/>
        <v>0.22186122666733926</v>
      </c>
      <c r="U98" s="58">
        <f>'Stroke Epi'!AY128</f>
        <v>1.2754772774013531E-2</v>
      </c>
      <c r="V98" s="58">
        <f t="shared" si="24"/>
        <v>7.5820038156635995E-3</v>
      </c>
      <c r="W98" s="58">
        <f t="shared" si="25"/>
        <v>1.267377539320047E-2</v>
      </c>
      <c r="X98" s="58">
        <f t="shared" si="25"/>
        <v>7.5533329314112496E-3</v>
      </c>
      <c r="Y98" s="58">
        <f t="shared" si="30"/>
        <v>0.13428523227405176</v>
      </c>
      <c r="AA98" s="58">
        <f>'Bowel Cancer Epi'!AV145</f>
        <v>3.9290000041971342E-3</v>
      </c>
      <c r="AB98" s="58">
        <f t="shared" si="26"/>
        <v>3.9290000041971342E-3</v>
      </c>
      <c r="AC98" s="58">
        <f t="shared" si="32"/>
        <v>3.9212915824482497E-3</v>
      </c>
      <c r="AD98" s="58">
        <f t="shared" si="32"/>
        <v>3.9212915824482497E-3</v>
      </c>
      <c r="AE98" s="58">
        <f t="shared" si="31"/>
        <v>1.0216431354600141E-2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8"/>
  <sheetViews>
    <sheetView workbookViewId="0">
      <selection activeCell="AE1" sqref="A1:AE1048576"/>
    </sheetView>
  </sheetViews>
  <sheetFormatPr defaultRowHeight="15"/>
  <cols>
    <col min="1" max="1" width="9.140625" style="58"/>
    <col min="2" max="2" width="12" style="58" bestFit="1" customWidth="1"/>
    <col min="3" max="3" width="9.140625" style="58"/>
    <col min="4" max="4" width="12" style="58" bestFit="1" customWidth="1"/>
    <col min="5" max="20" width="9.140625" style="58"/>
    <col min="21" max="21" width="12" style="58" bestFit="1" customWidth="1"/>
    <col min="22" max="22" width="13.7109375" style="58" bestFit="1" customWidth="1"/>
    <col min="23" max="31" width="9.140625" style="58"/>
  </cols>
  <sheetData>
    <row r="1" spans="1:31">
      <c r="K1" s="58" t="s">
        <v>464</v>
      </c>
      <c r="O1" s="58" t="s">
        <v>446</v>
      </c>
      <c r="U1" s="58" t="s">
        <v>447</v>
      </c>
      <c r="AA1" s="58" t="s">
        <v>449</v>
      </c>
    </row>
    <row r="2" spans="1:31">
      <c r="A2" s="58" t="s">
        <v>58</v>
      </c>
      <c r="B2" s="58" t="s">
        <v>445</v>
      </c>
      <c r="C2" s="58" t="s">
        <v>446</v>
      </c>
      <c r="D2" s="58" t="s">
        <v>447</v>
      </c>
      <c r="E2" s="58" t="s">
        <v>448</v>
      </c>
      <c r="F2" s="58" t="s">
        <v>449</v>
      </c>
      <c r="G2" s="58" t="s">
        <v>450</v>
      </c>
      <c r="H2" s="58" t="s">
        <v>457</v>
      </c>
      <c r="I2" s="58" t="s">
        <v>456</v>
      </c>
      <c r="J2" s="58" t="s">
        <v>12</v>
      </c>
      <c r="K2" s="58" t="s">
        <v>451</v>
      </c>
      <c r="L2" s="58" t="s">
        <v>452</v>
      </c>
      <c r="M2" s="58" t="s">
        <v>453</v>
      </c>
      <c r="O2" s="58" t="s">
        <v>460</v>
      </c>
      <c r="P2" s="58" t="s">
        <v>461</v>
      </c>
      <c r="Q2" s="58" t="s">
        <v>462</v>
      </c>
      <c r="R2" s="58" t="s">
        <v>463</v>
      </c>
      <c r="S2" s="58" t="s">
        <v>270</v>
      </c>
      <c r="U2" s="58" t="s">
        <v>460</v>
      </c>
      <c r="V2" s="58" t="s">
        <v>461</v>
      </c>
      <c r="W2" s="58" t="s">
        <v>462</v>
      </c>
      <c r="X2" s="58" t="s">
        <v>463</v>
      </c>
      <c r="Y2" s="58" t="s">
        <v>270</v>
      </c>
      <c r="AA2" s="58" t="s">
        <v>460</v>
      </c>
      <c r="AB2" s="58" t="s">
        <v>461</v>
      </c>
      <c r="AC2" s="58" t="s">
        <v>462</v>
      </c>
      <c r="AD2" s="58" t="s">
        <v>463</v>
      </c>
      <c r="AE2" s="58" t="s">
        <v>270</v>
      </c>
    </row>
    <row r="3" spans="1:31">
      <c r="A3" s="58">
        <v>5</v>
      </c>
      <c r="B3" s="58">
        <f>'ACM Rates'!P16</f>
        <v>6.5329679789424239E-5</v>
      </c>
      <c r="C3" s="58">
        <f>'MI Epi'!BX25</f>
        <v>0</v>
      </c>
      <c r="D3" s="58">
        <f>'Stroke Epi'!BM33</f>
        <v>6.2907299338030287E-5</v>
      </c>
      <c r="F3" s="58">
        <f>'Bowel Cancer Epi'!BJ50</f>
        <v>0</v>
      </c>
      <c r="G3" s="58">
        <f t="shared" ref="G3:G66" si="0">B3+(SUM(C3:F3))</f>
        <v>1.2823697912745451E-4</v>
      </c>
      <c r="H3" s="58">
        <f t="shared" ref="H3:H66" si="1">1-EXP(-B3)</f>
        <v>6.5327545852311708E-5</v>
      </c>
      <c r="I3" s="58">
        <v>10000</v>
      </c>
      <c r="J3" s="58">
        <f>I3*H3</f>
        <v>0.65327545852311708</v>
      </c>
      <c r="K3" s="58">
        <f>0.5*(I3+I4)</f>
        <v>9999.6733622707397</v>
      </c>
      <c r="L3" s="58">
        <f>SUM(K4:K97)</f>
        <v>776716.81013412226</v>
      </c>
      <c r="M3" s="58">
        <f>L3/I3</f>
        <v>77.671681013412226</v>
      </c>
      <c r="O3" s="58">
        <f>'MI Epi'!BK25</f>
        <v>0</v>
      </c>
      <c r="P3" s="58">
        <f>C3</f>
        <v>0</v>
      </c>
      <c r="Q3" s="58">
        <f>1-EXP(-O3)</f>
        <v>0</v>
      </c>
      <c r="R3" s="58">
        <f>1-EXP(-P3)</f>
        <v>0</v>
      </c>
      <c r="S3" s="58">
        <v>0</v>
      </c>
      <c r="U3" s="58">
        <f>'Stroke Epi'!AZ33</f>
        <v>6.2907299338030287E-5</v>
      </c>
      <c r="V3" s="58">
        <f>D3</f>
        <v>6.2907299338030287E-5</v>
      </c>
      <c r="W3" s="58">
        <f>1-EXP(-U3)</f>
        <v>6.290532071540067E-5</v>
      </c>
      <c r="X3" s="58">
        <f>1-EXP(-V3)</f>
        <v>6.290532071540067E-5</v>
      </c>
      <c r="Y3" s="58">
        <v>0</v>
      </c>
      <c r="AA3" s="58">
        <f>'Bowel Cancer Epi'!AW50</f>
        <v>0</v>
      </c>
      <c r="AB3" s="58">
        <f>F3</f>
        <v>0</v>
      </c>
      <c r="AC3" s="58">
        <f>1-EXP(-AA3)</f>
        <v>0</v>
      </c>
      <c r="AD3" s="58">
        <f>1-EXP(-AB3)</f>
        <v>0</v>
      </c>
      <c r="AE3" s="58">
        <v>0</v>
      </c>
    </row>
    <row r="4" spans="1:31">
      <c r="A4" s="58">
        <v>6</v>
      </c>
      <c r="B4" s="58">
        <f>'ACM Rates'!P17</f>
        <v>6.5329679789424239E-5</v>
      </c>
      <c r="C4" s="58">
        <f>'MI Epi'!BX26</f>
        <v>0</v>
      </c>
      <c r="D4" s="58">
        <f>'Stroke Epi'!BM34</f>
        <v>6.2907299338030287E-5</v>
      </c>
      <c r="F4" s="58">
        <f>'Bowel Cancer Epi'!BJ51</f>
        <v>0</v>
      </c>
      <c r="G4" s="58">
        <f t="shared" si="0"/>
        <v>1.2823697912745451E-4</v>
      </c>
      <c r="H4" s="58">
        <f t="shared" si="1"/>
        <v>6.5327545852311708E-5</v>
      </c>
      <c r="I4" s="58">
        <f>I3-J3</f>
        <v>9999.3467245414777</v>
      </c>
      <c r="J4" s="58">
        <f>I4*H4</f>
        <v>0.65323278164064624</v>
      </c>
      <c r="K4" s="58">
        <f t="shared" ref="K4:K67" si="2">0.5*(I4+I5)</f>
        <v>9999.0201081506566</v>
      </c>
      <c r="L4" s="58">
        <f t="shared" ref="L4:L67" si="3">SUM(K5:K98)</f>
        <v>767101.81850765552</v>
      </c>
      <c r="M4" s="58">
        <f t="shared" ref="M4:M67" si="4">L4/I4</f>
        <v>76.715193466084273</v>
      </c>
      <c r="O4" s="58">
        <f>'MI Epi'!BK26</f>
        <v>0</v>
      </c>
      <c r="P4" s="58">
        <f t="shared" ref="P4:P67" si="5">C4</f>
        <v>0</v>
      </c>
      <c r="Q4" s="58">
        <f t="shared" ref="Q4:R67" si="6">1-EXP(-O4)</f>
        <v>0</v>
      </c>
      <c r="R4" s="58">
        <f t="shared" si="6"/>
        <v>0</v>
      </c>
      <c r="S4" s="58">
        <f>((S3-R3+((1-S3)*Q3))/(1-R3))</f>
        <v>0</v>
      </c>
      <c r="U4" s="58">
        <f>'Stroke Epi'!AZ34</f>
        <v>6.2907299338030287E-5</v>
      </c>
      <c r="V4" s="58">
        <f t="shared" ref="V4:V67" si="7">D4</f>
        <v>6.2907299338030287E-5</v>
      </c>
      <c r="W4" s="58">
        <f t="shared" ref="W4:X67" si="8">1-EXP(-U4)</f>
        <v>6.290532071540067E-5</v>
      </c>
      <c r="X4" s="58">
        <f t="shared" si="8"/>
        <v>6.290532071540067E-5</v>
      </c>
      <c r="Y4" s="58">
        <f>((Y3-X3+((1-Y3)*W3))/(1-X3))</f>
        <v>0</v>
      </c>
      <c r="AA4" s="58">
        <f>'Bowel Cancer Epi'!AW51</f>
        <v>0</v>
      </c>
      <c r="AB4" s="58">
        <f t="shared" ref="AB4:AB67" si="9">F4</f>
        <v>0</v>
      </c>
      <c r="AC4" s="58">
        <f t="shared" ref="AC4:AD8" si="10">1-EXP(-AA4)</f>
        <v>0</v>
      </c>
      <c r="AD4" s="58">
        <f t="shared" si="10"/>
        <v>0</v>
      </c>
      <c r="AE4" s="58">
        <f>((AE3-AD3+((1-AE3)*AC3))/(1-AD3))</f>
        <v>0</v>
      </c>
    </row>
    <row r="5" spans="1:31">
      <c r="A5" s="58">
        <v>7</v>
      </c>
      <c r="B5" s="58">
        <f>'ACM Rates'!P18</f>
        <v>6.5329679789424239E-5</v>
      </c>
      <c r="C5" s="58">
        <f>'MI Epi'!BX27</f>
        <v>0</v>
      </c>
      <c r="D5" s="58">
        <f>'Stroke Epi'!BM35</f>
        <v>6.2907299338030287E-5</v>
      </c>
      <c r="F5" s="58">
        <f>'Bowel Cancer Epi'!BJ52</f>
        <v>0</v>
      </c>
      <c r="G5" s="58">
        <f t="shared" si="0"/>
        <v>1.2823697912745451E-4</v>
      </c>
      <c r="H5" s="58">
        <f t="shared" si="1"/>
        <v>6.5327545852311708E-5</v>
      </c>
      <c r="I5" s="58">
        <f t="shared" ref="I5:I68" si="11">I4-J4</f>
        <v>9998.6934917598373</v>
      </c>
      <c r="J5" s="58">
        <f t="shared" ref="J5:J68" si="12">I5*H5</f>
        <v>0.65319010754615148</v>
      </c>
      <c r="K5" s="58">
        <f t="shared" si="2"/>
        <v>9998.3668967060639</v>
      </c>
      <c r="L5" s="58">
        <f t="shared" si="3"/>
        <v>757103.45161094959</v>
      </c>
      <c r="M5" s="58">
        <f t="shared" si="4"/>
        <v>75.720238072593858</v>
      </c>
      <c r="O5" s="58">
        <f>'MI Epi'!BK27</f>
        <v>0</v>
      </c>
      <c r="P5" s="58">
        <f t="shared" si="5"/>
        <v>0</v>
      </c>
      <c r="Q5" s="58">
        <f t="shared" si="6"/>
        <v>0</v>
      </c>
      <c r="R5" s="58">
        <f t="shared" si="6"/>
        <v>0</v>
      </c>
      <c r="S5" s="58">
        <f t="shared" ref="S5:S68" si="13">((S4-R4+((1-S4)*Q4))/(1-R4))</f>
        <v>0</v>
      </c>
      <c r="U5" s="58">
        <f>'Stroke Epi'!AZ35</f>
        <v>6.2907299338030287E-5</v>
      </c>
      <c r="V5" s="58">
        <f t="shared" si="7"/>
        <v>6.2907299338030287E-5</v>
      </c>
      <c r="W5" s="58">
        <f t="shared" si="8"/>
        <v>6.290532071540067E-5</v>
      </c>
      <c r="X5" s="58">
        <f t="shared" si="8"/>
        <v>6.290532071540067E-5</v>
      </c>
      <c r="Y5" s="58">
        <f t="shared" ref="Y5:Y68" si="14">((Y4-X4+((1-Y4)*W4))/(1-X4))</f>
        <v>0</v>
      </c>
      <c r="AA5" s="58">
        <f>'Bowel Cancer Epi'!AW52</f>
        <v>0</v>
      </c>
      <c r="AB5" s="58">
        <f t="shared" si="9"/>
        <v>0</v>
      </c>
      <c r="AC5" s="58">
        <f t="shared" si="10"/>
        <v>0</v>
      </c>
      <c r="AD5" s="58">
        <f t="shared" si="10"/>
        <v>0</v>
      </c>
      <c r="AE5" s="58">
        <f t="shared" ref="AE5:AE68" si="15">((AE4-AD4+((1-AE4)*AC4))/(1-AD4))</f>
        <v>0</v>
      </c>
    </row>
    <row r="6" spans="1:31">
      <c r="A6" s="58">
        <v>8</v>
      </c>
      <c r="B6" s="58">
        <f>'ACM Rates'!P19</f>
        <v>6.5329679789424239E-5</v>
      </c>
      <c r="C6" s="58">
        <f>'MI Epi'!BX28</f>
        <v>0</v>
      </c>
      <c r="D6" s="58">
        <f>'Stroke Epi'!BM36</f>
        <v>6.2907299338030287E-5</v>
      </c>
      <c r="F6" s="58">
        <f>'Bowel Cancer Epi'!BJ53</f>
        <v>0</v>
      </c>
      <c r="G6" s="58">
        <f t="shared" si="0"/>
        <v>1.2823697912745451E-4</v>
      </c>
      <c r="H6" s="58">
        <f t="shared" si="1"/>
        <v>6.5327545852311708E-5</v>
      </c>
      <c r="I6" s="58">
        <f t="shared" si="11"/>
        <v>9998.0403016522905</v>
      </c>
      <c r="J6" s="58">
        <f t="shared" si="12"/>
        <v>0.65314743623945037</v>
      </c>
      <c r="K6" s="58">
        <f t="shared" si="2"/>
        <v>9997.7137279341696</v>
      </c>
      <c r="L6" s="58">
        <f t="shared" si="3"/>
        <v>747105.73788301519</v>
      </c>
      <c r="M6" s="58">
        <f t="shared" si="4"/>
        <v>74.725217676862883</v>
      </c>
      <c r="O6" s="58">
        <f>'MI Epi'!BK28</f>
        <v>0</v>
      </c>
      <c r="P6" s="58">
        <f t="shared" si="5"/>
        <v>0</v>
      </c>
      <c r="Q6" s="58">
        <f t="shared" si="6"/>
        <v>0</v>
      </c>
      <c r="R6" s="58">
        <f t="shared" si="6"/>
        <v>0</v>
      </c>
      <c r="S6" s="58">
        <f t="shared" si="13"/>
        <v>0</v>
      </c>
      <c r="U6" s="58">
        <f>'Stroke Epi'!AZ36</f>
        <v>6.2907299338030287E-5</v>
      </c>
      <c r="V6" s="58">
        <f t="shared" si="7"/>
        <v>6.2907299338030287E-5</v>
      </c>
      <c r="W6" s="58">
        <f t="shared" si="8"/>
        <v>6.290532071540067E-5</v>
      </c>
      <c r="X6" s="58">
        <f t="shared" si="8"/>
        <v>6.290532071540067E-5</v>
      </c>
      <c r="Y6" s="58">
        <f t="shared" si="14"/>
        <v>0</v>
      </c>
      <c r="AA6" s="58">
        <f>'Bowel Cancer Epi'!AW53</f>
        <v>0</v>
      </c>
      <c r="AB6" s="58">
        <f t="shared" si="9"/>
        <v>0</v>
      </c>
      <c r="AC6" s="58">
        <f t="shared" si="10"/>
        <v>0</v>
      </c>
      <c r="AD6" s="58">
        <f t="shared" si="10"/>
        <v>0</v>
      </c>
      <c r="AE6" s="58">
        <f t="shared" si="15"/>
        <v>0</v>
      </c>
    </row>
    <row r="7" spans="1:31">
      <c r="A7" s="58">
        <v>9</v>
      </c>
      <c r="B7" s="58">
        <f>'ACM Rates'!P20</f>
        <v>6.5329679789424239E-5</v>
      </c>
      <c r="C7" s="58">
        <f>'MI Epi'!BX29</f>
        <v>0</v>
      </c>
      <c r="D7" s="58">
        <f>'Stroke Epi'!BM37</f>
        <v>6.2907299338030287E-5</v>
      </c>
      <c r="F7" s="58">
        <f>'Bowel Cancer Epi'!BJ54</f>
        <v>0</v>
      </c>
      <c r="G7" s="58">
        <f t="shared" si="0"/>
        <v>1.2823697912745451E-4</v>
      </c>
      <c r="H7" s="58">
        <f t="shared" si="1"/>
        <v>6.5327545852311708E-5</v>
      </c>
      <c r="I7" s="58">
        <f t="shared" si="11"/>
        <v>9997.3871542160505</v>
      </c>
      <c r="J7" s="58">
        <f t="shared" si="12"/>
        <v>0.65310476772036108</v>
      </c>
      <c r="K7" s="58">
        <f t="shared" si="2"/>
        <v>9997.0606018321905</v>
      </c>
      <c r="L7" s="58">
        <f t="shared" si="3"/>
        <v>737108.67728118307</v>
      </c>
      <c r="M7" s="58">
        <f t="shared" si="4"/>
        <v>73.730132274644689</v>
      </c>
      <c r="O7" s="58">
        <f>'MI Epi'!BK29</f>
        <v>0</v>
      </c>
      <c r="P7" s="58">
        <f t="shared" si="5"/>
        <v>0</v>
      </c>
      <c r="Q7" s="58">
        <f t="shared" si="6"/>
        <v>0</v>
      </c>
      <c r="R7" s="58">
        <f t="shared" si="6"/>
        <v>0</v>
      </c>
      <c r="S7" s="58">
        <f t="shared" si="13"/>
        <v>0</v>
      </c>
      <c r="U7" s="58">
        <f>'Stroke Epi'!AZ37</f>
        <v>6.2907299338030287E-5</v>
      </c>
      <c r="V7" s="58">
        <f t="shared" si="7"/>
        <v>6.2907299338030287E-5</v>
      </c>
      <c r="W7" s="58">
        <f t="shared" si="8"/>
        <v>6.290532071540067E-5</v>
      </c>
      <c r="X7" s="58">
        <f t="shared" si="8"/>
        <v>6.290532071540067E-5</v>
      </c>
      <c r="Y7" s="58">
        <f t="shared" si="14"/>
        <v>0</v>
      </c>
      <c r="AA7" s="58">
        <f>'Bowel Cancer Epi'!AW54</f>
        <v>0</v>
      </c>
      <c r="AB7" s="58">
        <f t="shared" si="9"/>
        <v>0</v>
      </c>
      <c r="AC7" s="58">
        <f t="shared" si="10"/>
        <v>0</v>
      </c>
      <c r="AD7" s="58">
        <f t="shared" si="10"/>
        <v>0</v>
      </c>
      <c r="AE7" s="58">
        <f t="shared" si="15"/>
        <v>0</v>
      </c>
    </row>
    <row r="8" spans="1:31">
      <c r="A8" s="58">
        <v>10</v>
      </c>
      <c r="B8" s="58">
        <f>'ACM Rates'!P21</f>
        <v>6.5329679789424239E-5</v>
      </c>
      <c r="C8" s="58">
        <f>'MI Epi'!BX30</f>
        <v>0</v>
      </c>
      <c r="D8" s="58">
        <f>'Stroke Epi'!BM38</f>
        <v>6.2907299338030287E-5</v>
      </c>
      <c r="F8" s="58">
        <f>'Bowel Cancer Epi'!BJ55</f>
        <v>0</v>
      </c>
      <c r="G8" s="58">
        <f t="shared" si="0"/>
        <v>1.2823697912745451E-4</v>
      </c>
      <c r="H8" s="58">
        <f t="shared" si="1"/>
        <v>6.5327545852311708E-5</v>
      </c>
      <c r="I8" s="58">
        <f t="shared" si="11"/>
        <v>9996.7340494483306</v>
      </c>
      <c r="J8" s="58">
        <f t="shared" si="12"/>
        <v>0.65306210198870152</v>
      </c>
      <c r="K8" s="58">
        <f t="shared" si="2"/>
        <v>9996.4075183973364</v>
      </c>
      <c r="L8" s="58">
        <f t="shared" si="3"/>
        <v>727112.26976278576</v>
      </c>
      <c r="M8" s="58">
        <f t="shared" si="4"/>
        <v>72.734981861692262</v>
      </c>
      <c r="O8" s="58">
        <f>'MI Epi'!BK30</f>
        <v>0</v>
      </c>
      <c r="P8" s="58">
        <f t="shared" si="5"/>
        <v>0</v>
      </c>
      <c r="Q8" s="58">
        <f t="shared" si="6"/>
        <v>0</v>
      </c>
      <c r="R8" s="58">
        <f t="shared" si="6"/>
        <v>0</v>
      </c>
      <c r="S8" s="58">
        <f t="shared" si="13"/>
        <v>0</v>
      </c>
      <c r="U8" s="58">
        <f>'Stroke Epi'!AZ38</f>
        <v>6.2907299338030287E-5</v>
      </c>
      <c r="V8" s="58">
        <f t="shared" si="7"/>
        <v>6.2907299338030287E-5</v>
      </c>
      <c r="W8" s="58">
        <f>1-EXP(-U8)</f>
        <v>6.290532071540067E-5</v>
      </c>
      <c r="X8" s="58">
        <f t="shared" si="8"/>
        <v>6.290532071540067E-5</v>
      </c>
      <c r="Y8" s="58">
        <f t="shared" si="14"/>
        <v>0</v>
      </c>
      <c r="AA8" s="58">
        <f>'Bowel Cancer Epi'!AW55</f>
        <v>0</v>
      </c>
      <c r="AB8" s="58">
        <f t="shared" si="9"/>
        <v>0</v>
      </c>
      <c r="AC8" s="58">
        <f>1-EXP(-AA8)</f>
        <v>0</v>
      </c>
      <c r="AD8" s="58">
        <f t="shared" si="10"/>
        <v>0</v>
      </c>
      <c r="AE8" s="58">
        <f t="shared" si="15"/>
        <v>0</v>
      </c>
    </row>
    <row r="9" spans="1:31">
      <c r="A9" s="58">
        <v>11</v>
      </c>
      <c r="B9" s="58">
        <f>'ACM Rates'!P22</f>
        <v>6.5329679789424239E-5</v>
      </c>
      <c r="C9" s="58">
        <f>'MI Epi'!BX31</f>
        <v>0</v>
      </c>
      <c r="D9" s="58">
        <f>'Stroke Epi'!BM39</f>
        <v>6.2907299338030287E-5</v>
      </c>
      <c r="F9" s="58">
        <f>'Bowel Cancer Epi'!BJ56</f>
        <v>0</v>
      </c>
      <c r="G9" s="58">
        <f t="shared" si="0"/>
        <v>1.2823697912745451E-4</v>
      </c>
      <c r="H9" s="58">
        <f t="shared" si="1"/>
        <v>6.5327545852311708E-5</v>
      </c>
      <c r="I9" s="58">
        <f t="shared" si="11"/>
        <v>9996.0809873463422</v>
      </c>
      <c r="J9" s="58">
        <f t="shared" si="12"/>
        <v>0.6530194390442895</v>
      </c>
      <c r="K9" s="58">
        <f t="shared" si="2"/>
        <v>9995.7544776268205</v>
      </c>
      <c r="L9" s="58">
        <f t="shared" si="3"/>
        <v>717116.51528515888</v>
      </c>
      <c r="M9" s="58">
        <f t="shared" si="4"/>
        <v>71.739766433758319</v>
      </c>
      <c r="O9" s="58">
        <f>'MI Epi'!BK31</f>
        <v>0</v>
      </c>
      <c r="P9" s="58">
        <f t="shared" si="5"/>
        <v>0</v>
      </c>
      <c r="Q9" s="58">
        <f t="shared" si="6"/>
        <v>0</v>
      </c>
      <c r="R9" s="58">
        <f t="shared" si="6"/>
        <v>0</v>
      </c>
      <c r="S9" s="58">
        <f t="shared" si="13"/>
        <v>0</v>
      </c>
      <c r="U9" s="58">
        <f>'Stroke Epi'!AZ39</f>
        <v>6.2907299338030287E-5</v>
      </c>
      <c r="V9" s="58">
        <f t="shared" si="7"/>
        <v>6.2907299338030287E-5</v>
      </c>
      <c r="W9" s="58">
        <f t="shared" si="8"/>
        <v>6.290532071540067E-5</v>
      </c>
      <c r="X9" s="58">
        <f>1-EXP(-V9)</f>
        <v>6.290532071540067E-5</v>
      </c>
      <c r="Y9" s="58">
        <f t="shared" si="14"/>
        <v>0</v>
      </c>
      <c r="AA9" s="58">
        <f>'Bowel Cancer Epi'!AW56</f>
        <v>0</v>
      </c>
      <c r="AB9" s="58">
        <f t="shared" si="9"/>
        <v>0</v>
      </c>
      <c r="AC9" s="58">
        <f t="shared" ref="AC9:AD72" si="16">1-EXP(-AA9)</f>
        <v>0</v>
      </c>
      <c r="AD9" s="58">
        <f>1-EXP(-AB9)</f>
        <v>0</v>
      </c>
      <c r="AE9" s="58">
        <f t="shared" si="15"/>
        <v>0</v>
      </c>
    </row>
    <row r="10" spans="1:31">
      <c r="A10" s="58">
        <v>12</v>
      </c>
      <c r="B10" s="58">
        <f>'ACM Rates'!P23</f>
        <v>6.5329679789424239E-5</v>
      </c>
      <c r="C10" s="58">
        <f>'MI Epi'!BX32</f>
        <v>0</v>
      </c>
      <c r="D10" s="58">
        <f>'Stroke Epi'!BM40</f>
        <v>6.2907299338030287E-5</v>
      </c>
      <c r="F10" s="58">
        <f>'Bowel Cancer Epi'!BJ57</f>
        <v>0</v>
      </c>
      <c r="G10" s="58">
        <f t="shared" si="0"/>
        <v>1.2823697912745451E-4</v>
      </c>
      <c r="H10" s="58">
        <f t="shared" si="1"/>
        <v>6.5327545852311708E-5</v>
      </c>
      <c r="I10" s="58">
        <f t="shared" si="11"/>
        <v>9995.4279679072988</v>
      </c>
      <c r="J10" s="58">
        <f t="shared" si="12"/>
        <v>0.65297677888694294</v>
      </c>
      <c r="K10" s="58">
        <f t="shared" si="2"/>
        <v>9995.1014795178562</v>
      </c>
      <c r="L10" s="58">
        <f t="shared" si="3"/>
        <v>707121.413805641</v>
      </c>
      <c r="M10" s="58">
        <f t="shared" si="4"/>
        <v>70.744485986595336</v>
      </c>
      <c r="O10" s="58">
        <f>'MI Epi'!BK32</f>
        <v>0</v>
      </c>
      <c r="P10" s="58">
        <f t="shared" si="5"/>
        <v>0</v>
      </c>
      <c r="Q10" s="58">
        <f t="shared" si="6"/>
        <v>0</v>
      </c>
      <c r="R10" s="58">
        <f t="shared" si="6"/>
        <v>0</v>
      </c>
      <c r="S10" s="58">
        <f t="shared" si="13"/>
        <v>0</v>
      </c>
      <c r="U10" s="58">
        <f>'Stroke Epi'!AZ40</f>
        <v>6.2907299338030287E-5</v>
      </c>
      <c r="V10" s="58">
        <f t="shared" si="7"/>
        <v>6.2907299338030287E-5</v>
      </c>
      <c r="W10" s="58">
        <f t="shared" si="8"/>
        <v>6.290532071540067E-5</v>
      </c>
      <c r="X10" s="58">
        <f t="shared" si="8"/>
        <v>6.290532071540067E-5</v>
      </c>
      <c r="Y10" s="58">
        <f t="shared" si="14"/>
        <v>0</v>
      </c>
      <c r="AA10" s="58">
        <f>'Bowel Cancer Epi'!AW57</f>
        <v>0</v>
      </c>
      <c r="AB10" s="58">
        <f t="shared" si="9"/>
        <v>0</v>
      </c>
      <c r="AC10" s="58">
        <f t="shared" si="16"/>
        <v>0</v>
      </c>
      <c r="AD10" s="58">
        <f t="shared" si="16"/>
        <v>0</v>
      </c>
      <c r="AE10" s="58">
        <f t="shared" si="15"/>
        <v>0</v>
      </c>
    </row>
    <row r="11" spans="1:31">
      <c r="A11" s="58">
        <v>13</v>
      </c>
      <c r="B11" s="58">
        <f>'ACM Rates'!P24</f>
        <v>6.5329679789424239E-5</v>
      </c>
      <c r="C11" s="58">
        <f>'MI Epi'!BX33</f>
        <v>0</v>
      </c>
      <c r="D11" s="58">
        <f>'Stroke Epi'!BM41</f>
        <v>6.2907299338030287E-5</v>
      </c>
      <c r="F11" s="58">
        <f>'Bowel Cancer Epi'!BJ58</f>
        <v>0</v>
      </c>
      <c r="G11" s="58">
        <f t="shared" si="0"/>
        <v>1.2823697912745451E-4</v>
      </c>
      <c r="H11" s="58">
        <f t="shared" si="1"/>
        <v>6.5327545852311708E-5</v>
      </c>
      <c r="I11" s="58">
        <f t="shared" si="11"/>
        <v>9994.7749911284118</v>
      </c>
      <c r="J11" s="58">
        <f t="shared" si="12"/>
        <v>0.65293412151647967</v>
      </c>
      <c r="K11" s="58">
        <f t="shared" si="2"/>
        <v>9994.4485240676531</v>
      </c>
      <c r="L11" s="58">
        <f t="shared" si="3"/>
        <v>697126.96528157336</v>
      </c>
      <c r="M11" s="58">
        <f t="shared" si="4"/>
        <v>69.749140515955489</v>
      </c>
      <c r="O11" s="58">
        <f>'MI Epi'!BK33</f>
        <v>0</v>
      </c>
      <c r="P11" s="58">
        <f t="shared" si="5"/>
        <v>0</v>
      </c>
      <c r="Q11" s="58">
        <f t="shared" si="6"/>
        <v>0</v>
      </c>
      <c r="R11" s="58">
        <f t="shared" si="6"/>
        <v>0</v>
      </c>
      <c r="S11" s="58">
        <f t="shared" si="13"/>
        <v>0</v>
      </c>
      <c r="U11" s="58">
        <f>'Stroke Epi'!AZ41</f>
        <v>6.2907299338030287E-5</v>
      </c>
      <c r="V11" s="58">
        <f t="shared" si="7"/>
        <v>6.2907299338030287E-5</v>
      </c>
      <c r="W11" s="58">
        <f t="shared" si="8"/>
        <v>6.290532071540067E-5</v>
      </c>
      <c r="X11" s="58">
        <f t="shared" si="8"/>
        <v>6.290532071540067E-5</v>
      </c>
      <c r="Y11" s="58">
        <f t="shared" si="14"/>
        <v>0</v>
      </c>
      <c r="AA11" s="58">
        <f>'Bowel Cancer Epi'!AW58</f>
        <v>0</v>
      </c>
      <c r="AB11" s="58">
        <f t="shared" si="9"/>
        <v>0</v>
      </c>
      <c r="AC11" s="58">
        <f t="shared" si="16"/>
        <v>0</v>
      </c>
      <c r="AD11" s="58">
        <f t="shared" si="16"/>
        <v>0</v>
      </c>
      <c r="AE11" s="58">
        <f t="shared" si="15"/>
        <v>0</v>
      </c>
    </row>
    <row r="12" spans="1:31">
      <c r="A12" s="58">
        <v>14</v>
      </c>
      <c r="B12" s="58">
        <f>'ACM Rates'!P25</f>
        <v>6.5329679789424239E-5</v>
      </c>
      <c r="C12" s="58">
        <f>'MI Epi'!BX34</f>
        <v>0</v>
      </c>
      <c r="D12" s="58">
        <f>'Stroke Epi'!BM42</f>
        <v>6.2907299338030287E-5</v>
      </c>
      <c r="F12" s="58">
        <f>'Bowel Cancer Epi'!BJ59</f>
        <v>0</v>
      </c>
      <c r="G12" s="58">
        <f t="shared" si="0"/>
        <v>1.2823697912745451E-4</v>
      </c>
      <c r="H12" s="58">
        <f t="shared" si="1"/>
        <v>6.5327545852311708E-5</v>
      </c>
      <c r="I12" s="58">
        <f t="shared" si="11"/>
        <v>9994.1220570068945</v>
      </c>
      <c r="J12" s="58">
        <f t="shared" si="12"/>
        <v>0.65289146693271771</v>
      </c>
      <c r="K12" s="58">
        <f t="shared" si="2"/>
        <v>9993.7956112734282</v>
      </c>
      <c r="L12" s="58">
        <f t="shared" si="3"/>
        <v>687133.16967030009</v>
      </c>
      <c r="M12" s="58">
        <f t="shared" si="4"/>
        <v>68.753730017590684</v>
      </c>
      <c r="O12" s="58">
        <f>'MI Epi'!BK34</f>
        <v>0</v>
      </c>
      <c r="P12" s="58">
        <f t="shared" si="5"/>
        <v>0</v>
      </c>
      <c r="Q12" s="58">
        <f t="shared" si="6"/>
        <v>0</v>
      </c>
      <c r="R12" s="58">
        <f t="shared" si="6"/>
        <v>0</v>
      </c>
      <c r="S12" s="58">
        <f t="shared" si="13"/>
        <v>0</v>
      </c>
      <c r="U12" s="58">
        <f>'Stroke Epi'!AZ42</f>
        <v>6.2907299338030287E-5</v>
      </c>
      <c r="V12" s="58">
        <f t="shared" si="7"/>
        <v>6.2907299338030287E-5</v>
      </c>
      <c r="W12" s="58">
        <f t="shared" si="8"/>
        <v>6.290532071540067E-5</v>
      </c>
      <c r="X12" s="58">
        <f t="shared" si="8"/>
        <v>6.290532071540067E-5</v>
      </c>
      <c r="Y12" s="58">
        <f t="shared" si="14"/>
        <v>0</v>
      </c>
      <c r="AA12" s="58">
        <f>'Bowel Cancer Epi'!AW59</f>
        <v>0</v>
      </c>
      <c r="AB12" s="58">
        <f t="shared" si="9"/>
        <v>0</v>
      </c>
      <c r="AC12" s="58">
        <f t="shared" si="16"/>
        <v>0</v>
      </c>
      <c r="AD12" s="58">
        <f t="shared" si="16"/>
        <v>0</v>
      </c>
      <c r="AE12" s="58">
        <f t="shared" si="15"/>
        <v>0</v>
      </c>
    </row>
    <row r="13" spans="1:31">
      <c r="A13" s="58">
        <v>15</v>
      </c>
      <c r="B13" s="58">
        <f>'ACM Rates'!P26</f>
        <v>1.9598903936827268E-4</v>
      </c>
      <c r="C13" s="58">
        <f>'MI Epi'!BX35</f>
        <v>0</v>
      </c>
      <c r="D13" s="58">
        <f>'Stroke Epi'!BM43</f>
        <v>6.2907299338030287E-5</v>
      </c>
      <c r="F13" s="58">
        <f>'Bowel Cancer Epi'!BJ60</f>
        <v>0</v>
      </c>
      <c r="G13" s="58">
        <f t="shared" si="0"/>
        <v>2.5889633870630296E-4</v>
      </c>
      <c r="H13" s="58">
        <f t="shared" si="1"/>
        <v>1.9596983477110363E-4</v>
      </c>
      <c r="I13" s="58">
        <f t="shared" si="11"/>
        <v>9993.469165539962</v>
      </c>
      <c r="J13" s="58">
        <f t="shared" si="12"/>
        <v>1.9584185011609854</v>
      </c>
      <c r="K13" s="58">
        <f t="shared" si="2"/>
        <v>9992.4899562893806</v>
      </c>
      <c r="L13" s="58">
        <f t="shared" si="3"/>
        <v>677140.67971401068</v>
      </c>
      <c r="M13" s="58">
        <f t="shared" si="4"/>
        <v>67.758319808396962</v>
      </c>
      <c r="O13" s="58">
        <f>'MI Epi'!BK35</f>
        <v>0</v>
      </c>
      <c r="P13" s="58">
        <f t="shared" si="5"/>
        <v>0</v>
      </c>
      <c r="Q13" s="58">
        <f t="shared" si="6"/>
        <v>0</v>
      </c>
      <c r="R13" s="58">
        <f t="shared" si="6"/>
        <v>0</v>
      </c>
      <c r="S13" s="58">
        <f t="shared" si="13"/>
        <v>0</v>
      </c>
      <c r="U13" s="58">
        <f>'Stroke Epi'!AZ43</f>
        <v>6.2907299338030287E-5</v>
      </c>
      <c r="V13" s="58">
        <f t="shared" si="7"/>
        <v>6.2907299338030287E-5</v>
      </c>
      <c r="W13" s="58">
        <f t="shared" si="8"/>
        <v>6.290532071540067E-5</v>
      </c>
      <c r="X13" s="58">
        <f t="shared" si="8"/>
        <v>6.290532071540067E-5</v>
      </c>
      <c r="Y13" s="58">
        <f t="shared" si="14"/>
        <v>0</v>
      </c>
      <c r="AA13" s="58">
        <f>'Bowel Cancer Epi'!AW60</f>
        <v>0</v>
      </c>
      <c r="AB13" s="58">
        <f t="shared" si="9"/>
        <v>0</v>
      </c>
      <c r="AC13" s="58">
        <f t="shared" si="16"/>
        <v>0</v>
      </c>
      <c r="AD13" s="58">
        <f t="shared" si="16"/>
        <v>0</v>
      </c>
      <c r="AE13" s="58">
        <f t="shared" si="15"/>
        <v>0</v>
      </c>
    </row>
    <row r="14" spans="1:31">
      <c r="A14" s="58">
        <v>16</v>
      </c>
      <c r="B14" s="58">
        <f>'ACM Rates'!P27</f>
        <v>1.9598903936827268E-4</v>
      </c>
      <c r="C14" s="58">
        <f>'MI Epi'!BX36</f>
        <v>0</v>
      </c>
      <c r="D14" s="58">
        <f>'Stroke Epi'!BM44</f>
        <v>6.2907299338030287E-5</v>
      </c>
      <c r="F14" s="58">
        <f>'Bowel Cancer Epi'!BJ61</f>
        <v>0</v>
      </c>
      <c r="G14" s="58">
        <f t="shared" si="0"/>
        <v>2.5889633870630296E-4</v>
      </c>
      <c r="H14" s="58">
        <f t="shared" si="1"/>
        <v>1.9596983477110363E-4</v>
      </c>
      <c r="I14" s="58">
        <f t="shared" si="11"/>
        <v>9991.5107470388011</v>
      </c>
      <c r="J14" s="58">
        <f t="shared" si="12"/>
        <v>1.9580347102109001</v>
      </c>
      <c r="K14" s="58">
        <f t="shared" si="2"/>
        <v>9990.5317296836947</v>
      </c>
      <c r="L14" s="58">
        <f t="shared" si="3"/>
        <v>667150.14798432693</v>
      </c>
      <c r="M14" s="58">
        <f t="shared" si="4"/>
        <v>66.771698982764065</v>
      </c>
      <c r="O14" s="58">
        <f>'MI Epi'!BK36</f>
        <v>0</v>
      </c>
      <c r="P14" s="58">
        <f t="shared" si="5"/>
        <v>0</v>
      </c>
      <c r="Q14" s="58">
        <f t="shared" si="6"/>
        <v>0</v>
      </c>
      <c r="R14" s="58">
        <f t="shared" si="6"/>
        <v>0</v>
      </c>
      <c r="S14" s="58">
        <f t="shared" si="13"/>
        <v>0</v>
      </c>
      <c r="U14" s="58">
        <f>'Stroke Epi'!AZ44</f>
        <v>6.2907299338030287E-5</v>
      </c>
      <c r="V14" s="58">
        <f t="shared" si="7"/>
        <v>6.2907299338030287E-5</v>
      </c>
      <c r="W14" s="58">
        <f t="shared" si="8"/>
        <v>6.290532071540067E-5</v>
      </c>
      <c r="X14" s="58">
        <f t="shared" si="8"/>
        <v>6.290532071540067E-5</v>
      </c>
      <c r="Y14" s="58">
        <f t="shared" si="14"/>
        <v>0</v>
      </c>
      <c r="AA14" s="58">
        <f>'Bowel Cancer Epi'!AW61</f>
        <v>0</v>
      </c>
      <c r="AB14" s="58">
        <f t="shared" si="9"/>
        <v>0</v>
      </c>
      <c r="AC14" s="58">
        <f t="shared" si="16"/>
        <v>0</v>
      </c>
      <c r="AD14" s="58">
        <f t="shared" si="16"/>
        <v>0</v>
      </c>
      <c r="AE14" s="58">
        <f t="shared" si="15"/>
        <v>0</v>
      </c>
    </row>
    <row r="15" spans="1:31">
      <c r="A15" s="58">
        <v>17</v>
      </c>
      <c r="B15" s="58">
        <f>'ACM Rates'!P28</f>
        <v>1.9598903936827268E-4</v>
      </c>
      <c r="C15" s="58">
        <f>'MI Epi'!BX37</f>
        <v>0</v>
      </c>
      <c r="D15" s="58">
        <f>'Stroke Epi'!BM45</f>
        <v>6.2907299338030287E-5</v>
      </c>
      <c r="F15" s="58">
        <f>'Bowel Cancer Epi'!BJ62</f>
        <v>0</v>
      </c>
      <c r="G15" s="58">
        <f t="shared" si="0"/>
        <v>2.5889633870630296E-4</v>
      </c>
      <c r="H15" s="58">
        <f t="shared" si="1"/>
        <v>1.9596983477110363E-4</v>
      </c>
      <c r="I15" s="58">
        <f t="shared" si="11"/>
        <v>9989.5527123285901</v>
      </c>
      <c r="J15" s="58">
        <f t="shared" si="12"/>
        <v>1.957650994472264</v>
      </c>
      <c r="K15" s="58">
        <f t="shared" si="2"/>
        <v>9988.5738868313529</v>
      </c>
      <c r="L15" s="58">
        <f t="shared" si="3"/>
        <v>657161.57409749553</v>
      </c>
      <c r="M15" s="58">
        <f t="shared" si="4"/>
        <v>65.784884771313202</v>
      </c>
      <c r="O15" s="58">
        <f>'MI Epi'!BK37</f>
        <v>0</v>
      </c>
      <c r="P15" s="58">
        <f t="shared" si="5"/>
        <v>0</v>
      </c>
      <c r="Q15" s="58">
        <f t="shared" si="6"/>
        <v>0</v>
      </c>
      <c r="R15" s="58">
        <f t="shared" si="6"/>
        <v>0</v>
      </c>
      <c r="S15" s="58">
        <f t="shared" si="13"/>
        <v>0</v>
      </c>
      <c r="U15" s="58">
        <f>'Stroke Epi'!AZ45</f>
        <v>6.2907299338030287E-5</v>
      </c>
      <c r="V15" s="58">
        <f t="shared" si="7"/>
        <v>6.2907299338030287E-5</v>
      </c>
      <c r="W15" s="58">
        <f t="shared" si="8"/>
        <v>6.290532071540067E-5</v>
      </c>
      <c r="X15" s="58">
        <f t="shared" si="8"/>
        <v>6.290532071540067E-5</v>
      </c>
      <c r="Y15" s="58">
        <f t="shared" si="14"/>
        <v>0</v>
      </c>
      <c r="AA15" s="58">
        <f>'Bowel Cancer Epi'!AW62</f>
        <v>0</v>
      </c>
      <c r="AB15" s="58">
        <f t="shared" si="9"/>
        <v>0</v>
      </c>
      <c r="AC15" s="58">
        <f t="shared" si="16"/>
        <v>0</v>
      </c>
      <c r="AD15" s="58">
        <f t="shared" si="16"/>
        <v>0</v>
      </c>
      <c r="AE15" s="58">
        <f t="shared" si="15"/>
        <v>0</v>
      </c>
    </row>
    <row r="16" spans="1:31">
      <c r="A16" s="58">
        <v>18</v>
      </c>
      <c r="B16" s="58">
        <f>'ACM Rates'!P29</f>
        <v>1.9598903936827268E-4</v>
      </c>
      <c r="C16" s="58">
        <f>'MI Epi'!BX38</f>
        <v>0</v>
      </c>
      <c r="D16" s="58">
        <f>'Stroke Epi'!BM46</f>
        <v>6.2907299338030287E-5</v>
      </c>
      <c r="F16" s="58">
        <f>'Bowel Cancer Epi'!BJ63</f>
        <v>0</v>
      </c>
      <c r="G16" s="58">
        <f t="shared" si="0"/>
        <v>2.5889633870630296E-4</v>
      </c>
      <c r="H16" s="58">
        <f t="shared" si="1"/>
        <v>1.9596983477110363E-4</v>
      </c>
      <c r="I16" s="58">
        <f t="shared" si="11"/>
        <v>9987.5950613341174</v>
      </c>
      <c r="J16" s="58">
        <f t="shared" si="12"/>
        <v>1.9572673539303376</v>
      </c>
      <c r="K16" s="58">
        <f t="shared" si="2"/>
        <v>9986.6164276571526</v>
      </c>
      <c r="L16" s="58">
        <f t="shared" si="3"/>
        <v>647174.95766983845</v>
      </c>
      <c r="M16" s="58">
        <f t="shared" si="4"/>
        <v>64.797877136139164</v>
      </c>
      <c r="O16" s="58">
        <f>'MI Epi'!BK38</f>
        <v>0</v>
      </c>
      <c r="P16" s="58">
        <f t="shared" si="5"/>
        <v>0</v>
      </c>
      <c r="Q16" s="58">
        <f t="shared" si="6"/>
        <v>0</v>
      </c>
      <c r="R16" s="58">
        <f t="shared" si="6"/>
        <v>0</v>
      </c>
      <c r="S16" s="58">
        <f t="shared" si="13"/>
        <v>0</v>
      </c>
      <c r="U16" s="58">
        <f>'Stroke Epi'!AZ46</f>
        <v>6.2907299338030287E-5</v>
      </c>
      <c r="V16" s="58">
        <f t="shared" si="7"/>
        <v>6.2907299338030287E-5</v>
      </c>
      <c r="W16" s="58">
        <f t="shared" si="8"/>
        <v>6.290532071540067E-5</v>
      </c>
      <c r="X16" s="58">
        <f t="shared" si="8"/>
        <v>6.290532071540067E-5</v>
      </c>
      <c r="Y16" s="58">
        <f t="shared" si="14"/>
        <v>0</v>
      </c>
      <c r="AA16" s="58">
        <f>'Bowel Cancer Epi'!AW63</f>
        <v>0</v>
      </c>
      <c r="AB16" s="58">
        <f t="shared" si="9"/>
        <v>0</v>
      </c>
      <c r="AC16" s="58">
        <f t="shared" si="16"/>
        <v>0</v>
      </c>
      <c r="AD16" s="58">
        <f t="shared" si="16"/>
        <v>0</v>
      </c>
      <c r="AE16" s="58">
        <f t="shared" si="15"/>
        <v>0</v>
      </c>
    </row>
    <row r="17" spans="1:31">
      <c r="A17" s="58">
        <v>19</v>
      </c>
      <c r="B17" s="58">
        <f>'ACM Rates'!P30</f>
        <v>1.9598903936827268E-4</v>
      </c>
      <c r="C17" s="58">
        <f>'MI Epi'!BX39</f>
        <v>0</v>
      </c>
      <c r="D17" s="58">
        <f>'Stroke Epi'!BM47</f>
        <v>6.2907299338030287E-5</v>
      </c>
      <c r="F17" s="58">
        <f>'Bowel Cancer Epi'!BJ64</f>
        <v>0</v>
      </c>
      <c r="G17" s="58">
        <f t="shared" si="0"/>
        <v>2.5889633870630296E-4</v>
      </c>
      <c r="H17" s="58">
        <f t="shared" si="1"/>
        <v>1.9596983477110363E-4</v>
      </c>
      <c r="I17" s="58">
        <f t="shared" si="11"/>
        <v>9985.6377939801878</v>
      </c>
      <c r="J17" s="58">
        <f t="shared" si="12"/>
        <v>1.9568837885703851</v>
      </c>
      <c r="K17" s="58">
        <f t="shared" si="2"/>
        <v>9984.6593520859024</v>
      </c>
      <c r="L17" s="58">
        <f t="shared" si="3"/>
        <v>637190.29831775243</v>
      </c>
      <c r="M17" s="58">
        <f t="shared" si="4"/>
        <v>63.81067603932928</v>
      </c>
      <c r="O17" s="58">
        <f>'MI Epi'!BK39</f>
        <v>0</v>
      </c>
      <c r="P17" s="58">
        <f t="shared" si="5"/>
        <v>0</v>
      </c>
      <c r="Q17" s="58">
        <f t="shared" si="6"/>
        <v>0</v>
      </c>
      <c r="R17" s="58">
        <f t="shared" si="6"/>
        <v>0</v>
      </c>
      <c r="S17" s="58">
        <f t="shared" si="13"/>
        <v>0</v>
      </c>
      <c r="U17" s="58">
        <f>'Stroke Epi'!AZ47</f>
        <v>6.2907299338030287E-5</v>
      </c>
      <c r="V17" s="58">
        <f t="shared" si="7"/>
        <v>6.2907299338030287E-5</v>
      </c>
      <c r="W17" s="58">
        <f t="shared" si="8"/>
        <v>6.290532071540067E-5</v>
      </c>
      <c r="X17" s="58">
        <f t="shared" si="8"/>
        <v>6.290532071540067E-5</v>
      </c>
      <c r="Y17" s="58">
        <f t="shared" si="14"/>
        <v>0</v>
      </c>
      <c r="AA17" s="58">
        <f>'Bowel Cancer Epi'!AW64</f>
        <v>0</v>
      </c>
      <c r="AB17" s="58">
        <f t="shared" si="9"/>
        <v>0</v>
      </c>
      <c r="AC17" s="58">
        <f t="shared" si="16"/>
        <v>0</v>
      </c>
      <c r="AD17" s="58">
        <f t="shared" si="16"/>
        <v>0</v>
      </c>
      <c r="AE17" s="58">
        <f t="shared" si="15"/>
        <v>0</v>
      </c>
    </row>
    <row r="18" spans="1:31">
      <c r="A18" s="58">
        <v>20</v>
      </c>
      <c r="B18" s="58">
        <f>'ACM Rates'!P31</f>
        <v>3.2664839894712118E-4</v>
      </c>
      <c r="C18" s="58">
        <f>'MI Epi'!BX40</f>
        <v>0</v>
      </c>
      <c r="D18" s="58">
        <f>'Stroke Epi'!BM48</f>
        <v>6.2907299338030287E-5</v>
      </c>
      <c r="F18" s="58">
        <f>'Bowel Cancer Epi'!BJ65</f>
        <v>0</v>
      </c>
      <c r="G18" s="58">
        <f t="shared" si="0"/>
        <v>3.8955569828515147E-4</v>
      </c>
      <c r="H18" s="58">
        <f t="shared" si="1"/>
        <v>3.2659505516718923E-4</v>
      </c>
      <c r="I18" s="58">
        <f t="shared" si="11"/>
        <v>9983.6809101916169</v>
      </c>
      <c r="J18" s="58">
        <f t="shared" si="12"/>
        <v>3.2606208176356453</v>
      </c>
      <c r="K18" s="58">
        <f t="shared" si="2"/>
        <v>9982.0505997828004</v>
      </c>
      <c r="L18" s="58">
        <f t="shared" si="3"/>
        <v>627208.2477179697</v>
      </c>
      <c r="M18" s="58">
        <f t="shared" si="4"/>
        <v>62.823346755573709</v>
      </c>
      <c r="O18" s="58">
        <f>'MI Epi'!BK40</f>
        <v>0</v>
      </c>
      <c r="P18" s="58">
        <f t="shared" si="5"/>
        <v>0</v>
      </c>
      <c r="Q18" s="58">
        <f t="shared" si="6"/>
        <v>0</v>
      </c>
      <c r="R18" s="58">
        <f t="shared" si="6"/>
        <v>0</v>
      </c>
      <c r="S18" s="58">
        <f t="shared" si="13"/>
        <v>0</v>
      </c>
      <c r="U18" s="58">
        <f>'Stroke Epi'!AZ48</f>
        <v>6.2907299338030287E-5</v>
      </c>
      <c r="V18" s="58">
        <f t="shared" si="7"/>
        <v>6.2907299338030287E-5</v>
      </c>
      <c r="W18" s="58">
        <f t="shared" si="8"/>
        <v>6.290532071540067E-5</v>
      </c>
      <c r="X18" s="58">
        <f t="shared" si="8"/>
        <v>6.290532071540067E-5</v>
      </c>
      <c r="Y18" s="58">
        <f t="shared" si="14"/>
        <v>0</v>
      </c>
      <c r="AA18" s="58">
        <f>'Bowel Cancer Epi'!AW65</f>
        <v>0</v>
      </c>
      <c r="AB18" s="58">
        <f t="shared" si="9"/>
        <v>0</v>
      </c>
      <c r="AC18" s="58">
        <f t="shared" si="16"/>
        <v>0</v>
      </c>
      <c r="AD18" s="58">
        <f t="shared" si="16"/>
        <v>0</v>
      </c>
      <c r="AE18" s="58">
        <f t="shared" si="15"/>
        <v>0</v>
      </c>
    </row>
    <row r="19" spans="1:31">
      <c r="A19" s="58">
        <v>21</v>
      </c>
      <c r="B19" s="58">
        <f>'ACM Rates'!P32</f>
        <v>3.2664839894712118E-4</v>
      </c>
      <c r="C19" s="58">
        <f>'MI Epi'!BX41</f>
        <v>0</v>
      </c>
      <c r="D19" s="58">
        <f>'Stroke Epi'!BM49</f>
        <v>6.2907299338030287E-5</v>
      </c>
      <c r="F19" s="58">
        <f>'Bowel Cancer Epi'!BJ66</f>
        <v>0</v>
      </c>
      <c r="G19" s="58">
        <f t="shared" si="0"/>
        <v>3.8955569828515147E-4</v>
      </c>
      <c r="H19" s="58">
        <f t="shared" si="1"/>
        <v>3.2659505516718923E-4</v>
      </c>
      <c r="I19" s="58">
        <f t="shared" si="11"/>
        <v>9980.4202893739821</v>
      </c>
      <c r="J19" s="58">
        <f t="shared" si="12"/>
        <v>3.2595559149998303</v>
      </c>
      <c r="K19" s="58">
        <f t="shared" si="2"/>
        <v>9978.7905114164823</v>
      </c>
      <c r="L19" s="58">
        <f t="shared" si="3"/>
        <v>617229.4572065532</v>
      </c>
      <c r="M19" s="58">
        <f t="shared" si="4"/>
        <v>61.844034550700137</v>
      </c>
      <c r="O19" s="58">
        <f>'MI Epi'!BK41</f>
        <v>0</v>
      </c>
      <c r="P19" s="58">
        <f t="shared" si="5"/>
        <v>0</v>
      </c>
      <c r="Q19" s="58">
        <f t="shared" si="6"/>
        <v>0</v>
      </c>
      <c r="R19" s="58">
        <f t="shared" si="6"/>
        <v>0</v>
      </c>
      <c r="S19" s="58">
        <f t="shared" si="13"/>
        <v>0</v>
      </c>
      <c r="U19" s="58">
        <f>'Stroke Epi'!AZ49</f>
        <v>6.2907299338030287E-5</v>
      </c>
      <c r="V19" s="58">
        <f t="shared" si="7"/>
        <v>6.2907299338030287E-5</v>
      </c>
      <c r="W19" s="58">
        <f t="shared" si="8"/>
        <v>6.290532071540067E-5</v>
      </c>
      <c r="X19" s="58">
        <f t="shared" si="8"/>
        <v>6.290532071540067E-5</v>
      </c>
      <c r="Y19" s="58">
        <f t="shared" si="14"/>
        <v>0</v>
      </c>
      <c r="AA19" s="58">
        <f>'Bowel Cancer Epi'!AW66</f>
        <v>0</v>
      </c>
      <c r="AB19" s="58">
        <f t="shared" si="9"/>
        <v>0</v>
      </c>
      <c r="AC19" s="58">
        <f t="shared" si="16"/>
        <v>0</v>
      </c>
      <c r="AD19" s="58">
        <f t="shared" si="16"/>
        <v>0</v>
      </c>
      <c r="AE19" s="58">
        <f t="shared" si="15"/>
        <v>0</v>
      </c>
    </row>
    <row r="20" spans="1:31">
      <c r="A20" s="58">
        <v>22</v>
      </c>
      <c r="B20" s="58">
        <f>'ACM Rates'!P33</f>
        <v>3.2664839894712118E-4</v>
      </c>
      <c r="C20" s="58">
        <f>'MI Epi'!BX42</f>
        <v>0</v>
      </c>
      <c r="D20" s="58">
        <f>'Stroke Epi'!BM50</f>
        <v>6.2907299338030287E-5</v>
      </c>
      <c r="F20" s="58">
        <f>'Bowel Cancer Epi'!BJ67</f>
        <v>0</v>
      </c>
      <c r="G20" s="58">
        <f t="shared" si="0"/>
        <v>3.8955569828515147E-4</v>
      </c>
      <c r="H20" s="58">
        <f t="shared" si="1"/>
        <v>3.2659505516718923E-4</v>
      </c>
      <c r="I20" s="58">
        <f t="shared" si="11"/>
        <v>9977.1607334589826</v>
      </c>
      <c r="J20" s="58">
        <f t="shared" si="12"/>
        <v>3.2584913601559506</v>
      </c>
      <c r="K20" s="58">
        <f t="shared" si="2"/>
        <v>9975.5314877789042</v>
      </c>
      <c r="L20" s="58">
        <f t="shared" si="3"/>
        <v>607253.92571877432</v>
      </c>
      <c r="M20" s="58">
        <f t="shared" si="4"/>
        <v>60.864402402811187</v>
      </c>
      <c r="O20" s="58">
        <f>'MI Epi'!BK42</f>
        <v>0</v>
      </c>
      <c r="P20" s="58">
        <f t="shared" si="5"/>
        <v>0</v>
      </c>
      <c r="Q20" s="58">
        <f t="shared" si="6"/>
        <v>0</v>
      </c>
      <c r="R20" s="58">
        <f t="shared" si="6"/>
        <v>0</v>
      </c>
      <c r="S20" s="58">
        <f t="shared" si="13"/>
        <v>0</v>
      </c>
      <c r="U20" s="58">
        <f>'Stroke Epi'!AZ50</f>
        <v>6.2907299338030287E-5</v>
      </c>
      <c r="V20" s="58">
        <f t="shared" si="7"/>
        <v>6.2907299338030287E-5</v>
      </c>
      <c r="W20" s="58">
        <f t="shared" si="8"/>
        <v>6.290532071540067E-5</v>
      </c>
      <c r="X20" s="58">
        <f t="shared" si="8"/>
        <v>6.290532071540067E-5</v>
      </c>
      <c r="Y20" s="58">
        <f t="shared" si="14"/>
        <v>0</v>
      </c>
      <c r="AA20" s="58">
        <f>'Bowel Cancer Epi'!AW67</f>
        <v>0</v>
      </c>
      <c r="AB20" s="58">
        <f t="shared" si="9"/>
        <v>0</v>
      </c>
      <c r="AC20" s="58">
        <f t="shared" si="16"/>
        <v>0</v>
      </c>
      <c r="AD20" s="58">
        <f t="shared" si="16"/>
        <v>0</v>
      </c>
      <c r="AE20" s="58">
        <f t="shared" si="15"/>
        <v>0</v>
      </c>
    </row>
    <row r="21" spans="1:31">
      <c r="A21" s="58">
        <v>23</v>
      </c>
      <c r="B21" s="58">
        <f>'ACM Rates'!P34</f>
        <v>3.2664839894712118E-4</v>
      </c>
      <c r="C21" s="58">
        <f>'MI Epi'!BX43</f>
        <v>0</v>
      </c>
      <c r="D21" s="58">
        <f>'Stroke Epi'!BM51</f>
        <v>6.2907299338030287E-5</v>
      </c>
      <c r="F21" s="58">
        <f>'Bowel Cancer Epi'!BJ68</f>
        <v>0</v>
      </c>
      <c r="G21" s="58">
        <f t="shared" si="0"/>
        <v>3.8955569828515147E-4</v>
      </c>
      <c r="H21" s="58">
        <f t="shared" si="1"/>
        <v>3.2659505516718923E-4</v>
      </c>
      <c r="I21" s="58">
        <f t="shared" si="11"/>
        <v>9973.9022420988258</v>
      </c>
      <c r="J21" s="58">
        <f t="shared" si="12"/>
        <v>3.2574271529904184</v>
      </c>
      <c r="K21" s="58">
        <f t="shared" si="2"/>
        <v>9972.2735285223316</v>
      </c>
      <c r="L21" s="58">
        <f t="shared" si="3"/>
        <v>597281.65219025197</v>
      </c>
      <c r="M21" s="58">
        <f t="shared" si="4"/>
        <v>59.884450207380915</v>
      </c>
      <c r="O21" s="58">
        <f>'MI Epi'!BK43</f>
        <v>0</v>
      </c>
      <c r="P21" s="58">
        <f t="shared" si="5"/>
        <v>0</v>
      </c>
      <c r="Q21" s="58">
        <f t="shared" si="6"/>
        <v>0</v>
      </c>
      <c r="R21" s="58">
        <f t="shared" si="6"/>
        <v>0</v>
      </c>
      <c r="S21" s="58">
        <f t="shared" si="13"/>
        <v>0</v>
      </c>
      <c r="U21" s="58">
        <f>'Stroke Epi'!AZ51</f>
        <v>6.2907299338030287E-5</v>
      </c>
      <c r="V21" s="58">
        <f t="shared" si="7"/>
        <v>6.2907299338030287E-5</v>
      </c>
      <c r="W21" s="58">
        <f t="shared" si="8"/>
        <v>6.290532071540067E-5</v>
      </c>
      <c r="X21" s="58">
        <f t="shared" si="8"/>
        <v>6.290532071540067E-5</v>
      </c>
      <c r="Y21" s="58">
        <f t="shared" si="14"/>
        <v>0</v>
      </c>
      <c r="AA21" s="58">
        <f>'Bowel Cancer Epi'!AW68</f>
        <v>0</v>
      </c>
      <c r="AB21" s="58">
        <f t="shared" si="9"/>
        <v>0</v>
      </c>
      <c r="AC21" s="58">
        <f t="shared" si="16"/>
        <v>0</v>
      </c>
      <c r="AD21" s="58">
        <f t="shared" si="16"/>
        <v>0</v>
      </c>
      <c r="AE21" s="58">
        <f t="shared" si="15"/>
        <v>0</v>
      </c>
    </row>
    <row r="22" spans="1:31">
      <c r="A22" s="58">
        <v>24</v>
      </c>
      <c r="B22" s="58">
        <f>'ACM Rates'!P35</f>
        <v>3.2664839894712118E-4</v>
      </c>
      <c r="C22" s="58">
        <f>'MI Epi'!BX44</f>
        <v>0</v>
      </c>
      <c r="D22" s="58">
        <f>'Stroke Epi'!BM52</f>
        <v>6.2907299338030287E-5</v>
      </c>
      <c r="F22" s="58">
        <f>'Bowel Cancer Epi'!BJ69</f>
        <v>0</v>
      </c>
      <c r="G22" s="58">
        <f t="shared" si="0"/>
        <v>3.8955569828515147E-4</v>
      </c>
      <c r="H22" s="58">
        <f t="shared" si="1"/>
        <v>3.2659505516718923E-4</v>
      </c>
      <c r="I22" s="58">
        <f t="shared" si="11"/>
        <v>9970.6448149458356</v>
      </c>
      <c r="J22" s="58">
        <f t="shared" si="12"/>
        <v>3.2563632933896844</v>
      </c>
      <c r="K22" s="58">
        <f t="shared" si="2"/>
        <v>9969.0166332991412</v>
      </c>
      <c r="L22" s="58">
        <f t="shared" si="3"/>
        <v>587312.63555695291</v>
      </c>
      <c r="M22" s="58">
        <f t="shared" si="4"/>
        <v>58.90417785984922</v>
      </c>
      <c r="O22" s="58">
        <f>'MI Epi'!BK44</f>
        <v>0</v>
      </c>
      <c r="P22" s="58">
        <f t="shared" si="5"/>
        <v>0</v>
      </c>
      <c r="Q22" s="58">
        <f t="shared" si="6"/>
        <v>0</v>
      </c>
      <c r="R22" s="58">
        <f t="shared" si="6"/>
        <v>0</v>
      </c>
      <c r="S22" s="58">
        <f t="shared" si="13"/>
        <v>0</v>
      </c>
      <c r="U22" s="58">
        <f>'Stroke Epi'!AZ52</f>
        <v>6.2907299338030287E-5</v>
      </c>
      <c r="V22" s="58">
        <f t="shared" si="7"/>
        <v>6.2907299338030287E-5</v>
      </c>
      <c r="W22" s="58">
        <f t="shared" si="8"/>
        <v>6.290532071540067E-5</v>
      </c>
      <c r="X22" s="58">
        <f t="shared" si="8"/>
        <v>6.290532071540067E-5</v>
      </c>
      <c r="Y22" s="58">
        <f t="shared" si="14"/>
        <v>0</v>
      </c>
      <c r="AA22" s="58">
        <f>'Bowel Cancer Epi'!AW69</f>
        <v>0</v>
      </c>
      <c r="AB22" s="58">
        <f t="shared" si="9"/>
        <v>0</v>
      </c>
      <c r="AC22" s="58">
        <f t="shared" si="16"/>
        <v>0</v>
      </c>
      <c r="AD22" s="58">
        <f t="shared" si="16"/>
        <v>0</v>
      </c>
      <c r="AE22" s="58">
        <f t="shared" si="15"/>
        <v>0</v>
      </c>
    </row>
    <row r="23" spans="1:31">
      <c r="A23" s="58">
        <v>25</v>
      </c>
      <c r="B23" s="58">
        <f>'ACM Rates'!P36</f>
        <v>3.9197807873654535E-4</v>
      </c>
      <c r="C23" s="58">
        <f>'MI Epi'!BX45</f>
        <v>0</v>
      </c>
      <c r="D23" s="58">
        <f>'Stroke Epi'!BM53</f>
        <v>6.2907299338030287E-5</v>
      </c>
      <c r="F23" s="58">
        <f>'Bowel Cancer Epi'!BJ70</f>
        <v>0</v>
      </c>
      <c r="G23" s="58">
        <f t="shared" si="0"/>
        <v>4.5488537807457564E-4</v>
      </c>
      <c r="H23" s="58">
        <f t="shared" si="1"/>
        <v>3.9190126536614578E-4</v>
      </c>
      <c r="I23" s="58">
        <f t="shared" si="11"/>
        <v>9967.3884516524467</v>
      </c>
      <c r="J23" s="58">
        <f t="shared" si="12"/>
        <v>3.9062321465985024</v>
      </c>
      <c r="K23" s="58">
        <f t="shared" si="2"/>
        <v>9965.4353355791463</v>
      </c>
      <c r="L23" s="58">
        <f t="shared" si="3"/>
        <v>577347.20022137358</v>
      </c>
      <c r="M23" s="58">
        <f t="shared" si="4"/>
        <v>57.923617908726925</v>
      </c>
      <c r="O23" s="58">
        <f>'MI Epi'!BK45</f>
        <v>0</v>
      </c>
      <c r="P23" s="58">
        <f t="shared" si="5"/>
        <v>0</v>
      </c>
      <c r="Q23" s="58">
        <f t="shared" si="6"/>
        <v>0</v>
      </c>
      <c r="R23" s="58">
        <f t="shared" si="6"/>
        <v>0</v>
      </c>
      <c r="S23" s="58">
        <f t="shared" si="13"/>
        <v>0</v>
      </c>
      <c r="U23" s="58">
        <f>'Stroke Epi'!AZ53</f>
        <v>6.2907299338030287E-5</v>
      </c>
      <c r="V23" s="58">
        <f t="shared" si="7"/>
        <v>6.2907299338030287E-5</v>
      </c>
      <c r="W23" s="58">
        <f t="shared" si="8"/>
        <v>6.290532071540067E-5</v>
      </c>
      <c r="X23" s="58">
        <f t="shared" si="8"/>
        <v>6.290532071540067E-5</v>
      </c>
      <c r="Y23" s="58">
        <f t="shared" si="14"/>
        <v>0</v>
      </c>
      <c r="AA23" s="58">
        <f>'Bowel Cancer Epi'!AW70</f>
        <v>0</v>
      </c>
      <c r="AB23" s="58">
        <f t="shared" si="9"/>
        <v>0</v>
      </c>
      <c r="AC23" s="58">
        <f t="shared" si="16"/>
        <v>0</v>
      </c>
      <c r="AD23" s="58">
        <f t="shared" si="16"/>
        <v>0</v>
      </c>
      <c r="AE23" s="58">
        <f t="shared" si="15"/>
        <v>0</v>
      </c>
    </row>
    <row r="24" spans="1:31">
      <c r="A24" s="58">
        <v>26</v>
      </c>
      <c r="B24" s="58">
        <f>'ACM Rates'!P37</f>
        <v>3.9197807873654535E-4</v>
      </c>
      <c r="C24" s="58">
        <f>'MI Epi'!BX46</f>
        <v>0</v>
      </c>
      <c r="D24" s="58">
        <f>'Stroke Epi'!BM54</f>
        <v>6.2907299338030287E-5</v>
      </c>
      <c r="F24" s="58">
        <f>'Bowel Cancer Epi'!BJ71</f>
        <v>0</v>
      </c>
      <c r="G24" s="58">
        <f t="shared" si="0"/>
        <v>4.5488537807457564E-4</v>
      </c>
      <c r="H24" s="58">
        <f t="shared" si="1"/>
        <v>3.9190126536614578E-4</v>
      </c>
      <c r="I24" s="58">
        <f t="shared" si="11"/>
        <v>9963.4822195058478</v>
      </c>
      <c r="J24" s="58">
        <f t="shared" si="12"/>
        <v>3.9047012892774364</v>
      </c>
      <c r="K24" s="58">
        <f t="shared" si="2"/>
        <v>9961.5298688612093</v>
      </c>
      <c r="L24" s="58">
        <f t="shared" si="3"/>
        <v>567385.6703525125</v>
      </c>
      <c r="M24" s="58">
        <f t="shared" si="4"/>
        <v>56.946523098292111</v>
      </c>
      <c r="O24" s="58">
        <f>'MI Epi'!BK46</f>
        <v>0</v>
      </c>
      <c r="P24" s="58">
        <f t="shared" si="5"/>
        <v>0</v>
      </c>
      <c r="Q24" s="58">
        <f t="shared" si="6"/>
        <v>0</v>
      </c>
      <c r="R24" s="58">
        <f t="shared" si="6"/>
        <v>0</v>
      </c>
      <c r="S24" s="58">
        <f t="shared" si="13"/>
        <v>0</v>
      </c>
      <c r="U24" s="58">
        <f>'Stroke Epi'!AZ54</f>
        <v>6.2907299338030287E-5</v>
      </c>
      <c r="V24" s="58">
        <f t="shared" si="7"/>
        <v>6.2907299338030287E-5</v>
      </c>
      <c r="W24" s="58">
        <f t="shared" si="8"/>
        <v>6.290532071540067E-5</v>
      </c>
      <c r="X24" s="58">
        <f t="shared" si="8"/>
        <v>6.290532071540067E-5</v>
      </c>
      <c r="Y24" s="58">
        <f t="shared" si="14"/>
        <v>0</v>
      </c>
      <c r="AA24" s="58">
        <f>'Bowel Cancer Epi'!AW71</f>
        <v>0</v>
      </c>
      <c r="AB24" s="58">
        <f t="shared" si="9"/>
        <v>0</v>
      </c>
      <c r="AC24" s="58">
        <f t="shared" si="16"/>
        <v>0</v>
      </c>
      <c r="AD24" s="58">
        <f t="shared" si="16"/>
        <v>0</v>
      </c>
      <c r="AE24" s="58">
        <f t="shared" si="15"/>
        <v>0</v>
      </c>
    </row>
    <row r="25" spans="1:31">
      <c r="A25" s="58">
        <v>27</v>
      </c>
      <c r="B25" s="58">
        <f>'ACM Rates'!P38</f>
        <v>3.9197807873654535E-4</v>
      </c>
      <c r="C25" s="58">
        <f>'MI Epi'!BX47</f>
        <v>0</v>
      </c>
      <c r="D25" s="58">
        <f>'Stroke Epi'!BM55</f>
        <v>6.2907299338030287E-5</v>
      </c>
      <c r="F25" s="58">
        <f>'Bowel Cancer Epi'!BJ72</f>
        <v>0</v>
      </c>
      <c r="G25" s="58">
        <f t="shared" si="0"/>
        <v>4.5488537807457564E-4</v>
      </c>
      <c r="H25" s="58">
        <f t="shared" si="1"/>
        <v>3.9190126536614578E-4</v>
      </c>
      <c r="I25" s="58">
        <f t="shared" si="11"/>
        <v>9959.5775182165708</v>
      </c>
      <c r="J25" s="58">
        <f t="shared" si="12"/>
        <v>3.9031710319012918</v>
      </c>
      <c r="K25" s="58">
        <f t="shared" si="2"/>
        <v>9957.6259327006192</v>
      </c>
      <c r="L25" s="58">
        <f t="shared" si="3"/>
        <v>557428.04441981192</v>
      </c>
      <c r="M25" s="58">
        <f t="shared" si="4"/>
        <v>55.969045213037184</v>
      </c>
      <c r="O25" s="58">
        <f>'MI Epi'!BK47</f>
        <v>0</v>
      </c>
      <c r="P25" s="58">
        <f t="shared" si="5"/>
        <v>0</v>
      </c>
      <c r="Q25" s="58">
        <f t="shared" si="6"/>
        <v>0</v>
      </c>
      <c r="R25" s="58">
        <f t="shared" si="6"/>
        <v>0</v>
      </c>
      <c r="S25" s="58">
        <f t="shared" si="13"/>
        <v>0</v>
      </c>
      <c r="U25" s="58">
        <f>'Stroke Epi'!AZ55</f>
        <v>6.2907299338030287E-5</v>
      </c>
      <c r="V25" s="58">
        <f t="shared" si="7"/>
        <v>6.2907299338030287E-5</v>
      </c>
      <c r="W25" s="58">
        <f t="shared" si="8"/>
        <v>6.290532071540067E-5</v>
      </c>
      <c r="X25" s="58">
        <f t="shared" si="8"/>
        <v>6.290532071540067E-5</v>
      </c>
      <c r="Y25" s="58">
        <f t="shared" si="14"/>
        <v>0</v>
      </c>
      <c r="AA25" s="58">
        <f>'Bowel Cancer Epi'!AW72</f>
        <v>0</v>
      </c>
      <c r="AB25" s="58">
        <f t="shared" si="9"/>
        <v>0</v>
      </c>
      <c r="AC25" s="58">
        <f t="shared" si="16"/>
        <v>0</v>
      </c>
      <c r="AD25" s="58">
        <f t="shared" si="16"/>
        <v>0</v>
      </c>
      <c r="AE25" s="58">
        <f t="shared" si="15"/>
        <v>0</v>
      </c>
    </row>
    <row r="26" spans="1:31">
      <c r="A26" s="58">
        <v>28</v>
      </c>
      <c r="B26" s="58">
        <f>'ACM Rates'!P39</f>
        <v>3.9197807873654535E-4</v>
      </c>
      <c r="C26" s="58">
        <f>'MI Epi'!BX48</f>
        <v>0</v>
      </c>
      <c r="D26" s="58">
        <f>'Stroke Epi'!BM56</f>
        <v>6.2907299338030287E-5</v>
      </c>
      <c r="F26" s="58">
        <f>'Bowel Cancer Epi'!BJ73</f>
        <v>0</v>
      </c>
      <c r="G26" s="58">
        <f t="shared" si="0"/>
        <v>4.5488537807457564E-4</v>
      </c>
      <c r="H26" s="58">
        <f t="shared" si="1"/>
        <v>3.9190126536614578E-4</v>
      </c>
      <c r="I26" s="58">
        <f t="shared" si="11"/>
        <v>9955.6743471846694</v>
      </c>
      <c r="J26" s="58">
        <f t="shared" si="12"/>
        <v>3.9016413742349494</v>
      </c>
      <c r="K26" s="58">
        <f t="shared" si="2"/>
        <v>9953.7235264975516</v>
      </c>
      <c r="L26" s="58">
        <f t="shared" si="3"/>
        <v>547474.3208933142</v>
      </c>
      <c r="M26" s="58">
        <f t="shared" si="4"/>
        <v>54.991184102775776</v>
      </c>
      <c r="O26" s="58">
        <f>'MI Epi'!BK48</f>
        <v>0</v>
      </c>
      <c r="P26" s="58">
        <f t="shared" si="5"/>
        <v>0</v>
      </c>
      <c r="Q26" s="58">
        <f t="shared" si="6"/>
        <v>0</v>
      </c>
      <c r="R26" s="58">
        <f t="shared" si="6"/>
        <v>0</v>
      </c>
      <c r="S26" s="58">
        <f t="shared" si="13"/>
        <v>0</v>
      </c>
      <c r="U26" s="58">
        <f>'Stroke Epi'!AZ56</f>
        <v>6.2907299338030287E-5</v>
      </c>
      <c r="V26" s="58">
        <f t="shared" si="7"/>
        <v>6.2907299338030287E-5</v>
      </c>
      <c r="W26" s="58">
        <f t="shared" si="8"/>
        <v>6.290532071540067E-5</v>
      </c>
      <c r="X26" s="58">
        <f t="shared" si="8"/>
        <v>6.290532071540067E-5</v>
      </c>
      <c r="Y26" s="58">
        <f t="shared" si="14"/>
        <v>0</v>
      </c>
      <c r="AA26" s="58">
        <f>'Bowel Cancer Epi'!AW73</f>
        <v>0</v>
      </c>
      <c r="AB26" s="58">
        <f t="shared" si="9"/>
        <v>0</v>
      </c>
      <c r="AC26" s="58">
        <f t="shared" si="16"/>
        <v>0</v>
      </c>
      <c r="AD26" s="58">
        <f t="shared" si="16"/>
        <v>0</v>
      </c>
      <c r="AE26" s="58">
        <f t="shared" si="15"/>
        <v>0</v>
      </c>
    </row>
    <row r="27" spans="1:31">
      <c r="A27" s="58">
        <v>29</v>
      </c>
      <c r="B27" s="58">
        <f>'ACM Rates'!P40</f>
        <v>3.9197807873654535E-4</v>
      </c>
      <c r="C27" s="58">
        <f>'MI Epi'!BX49</f>
        <v>0</v>
      </c>
      <c r="D27" s="58">
        <f>'Stroke Epi'!BM57</f>
        <v>6.2907299338030287E-5</v>
      </c>
      <c r="F27" s="58">
        <f>'Bowel Cancer Epi'!BJ74</f>
        <v>0</v>
      </c>
      <c r="G27" s="58">
        <f t="shared" si="0"/>
        <v>4.5488537807457564E-4</v>
      </c>
      <c r="H27" s="58">
        <f t="shared" si="1"/>
        <v>3.9190126536614578E-4</v>
      </c>
      <c r="I27" s="58">
        <f t="shared" si="11"/>
        <v>9951.7727058104338</v>
      </c>
      <c r="J27" s="58">
        <f t="shared" si="12"/>
        <v>3.9001123160433813</v>
      </c>
      <c r="K27" s="58">
        <f t="shared" si="2"/>
        <v>9949.8226496524112</v>
      </c>
      <c r="L27" s="58">
        <f t="shared" si="3"/>
        <v>537524.49824366171</v>
      </c>
      <c r="M27" s="58">
        <f t="shared" si="4"/>
        <v>54.012939617262674</v>
      </c>
      <c r="O27" s="58">
        <f>'MI Epi'!BK49</f>
        <v>0</v>
      </c>
      <c r="P27" s="58">
        <f t="shared" si="5"/>
        <v>0</v>
      </c>
      <c r="Q27" s="58">
        <f t="shared" si="6"/>
        <v>0</v>
      </c>
      <c r="R27" s="58">
        <f t="shared" si="6"/>
        <v>0</v>
      </c>
      <c r="S27" s="58">
        <f t="shared" si="13"/>
        <v>0</v>
      </c>
      <c r="U27" s="58">
        <f>'Stroke Epi'!AZ57</f>
        <v>6.2907299338030287E-5</v>
      </c>
      <c r="V27" s="58">
        <f t="shared" si="7"/>
        <v>6.2907299338030287E-5</v>
      </c>
      <c r="W27" s="58">
        <f t="shared" si="8"/>
        <v>6.290532071540067E-5</v>
      </c>
      <c r="X27" s="58">
        <f t="shared" si="8"/>
        <v>6.290532071540067E-5</v>
      </c>
      <c r="Y27" s="58">
        <f t="shared" si="14"/>
        <v>0</v>
      </c>
      <c r="AA27" s="58">
        <f>'Bowel Cancer Epi'!AW74</f>
        <v>0</v>
      </c>
      <c r="AB27" s="58">
        <f t="shared" si="9"/>
        <v>0</v>
      </c>
      <c r="AC27" s="58">
        <f t="shared" si="16"/>
        <v>0</v>
      </c>
      <c r="AD27" s="58">
        <f t="shared" si="16"/>
        <v>0</v>
      </c>
      <c r="AE27" s="58">
        <f t="shared" si="15"/>
        <v>0</v>
      </c>
    </row>
    <row r="28" spans="1:31">
      <c r="A28" s="58">
        <v>30</v>
      </c>
      <c r="B28" s="58">
        <f>'ACM Rates'!P41</f>
        <v>5.2263743831539391E-4</v>
      </c>
      <c r="C28" s="58">
        <f>'MI Epi'!BX50</f>
        <v>0</v>
      </c>
      <c r="D28" s="58">
        <f>'Stroke Epi'!BM58</f>
        <v>6.2907299338030287E-5</v>
      </c>
      <c r="F28" s="58">
        <f>'Bowel Cancer Epi'!BJ75</f>
        <v>0</v>
      </c>
      <c r="G28" s="58">
        <f t="shared" si="0"/>
        <v>5.8554473765342415E-4</v>
      </c>
      <c r="H28" s="58">
        <f t="shared" si="1"/>
        <v>5.225008871593273E-4</v>
      </c>
      <c r="I28" s="58">
        <f t="shared" si="11"/>
        <v>9947.8725934943905</v>
      </c>
      <c r="J28" s="58">
        <f t="shared" si="12"/>
        <v>5.1977722554487773</v>
      </c>
      <c r="K28" s="58">
        <f t="shared" si="2"/>
        <v>9945.2737073666649</v>
      </c>
      <c r="L28" s="58">
        <f t="shared" si="3"/>
        <v>527579.22453629505</v>
      </c>
      <c r="M28" s="58">
        <f t="shared" si="4"/>
        <v>53.034376906004603</v>
      </c>
      <c r="O28" s="58">
        <f>'MI Epi'!BK50</f>
        <v>0</v>
      </c>
      <c r="P28" s="58">
        <f t="shared" si="5"/>
        <v>0</v>
      </c>
      <c r="Q28" s="58">
        <f t="shared" si="6"/>
        <v>0</v>
      </c>
      <c r="R28" s="58">
        <f t="shared" si="6"/>
        <v>0</v>
      </c>
      <c r="S28" s="58">
        <f t="shared" si="13"/>
        <v>0</v>
      </c>
      <c r="U28" s="58">
        <f>'Stroke Epi'!AZ58</f>
        <v>1.2581459867606057E-4</v>
      </c>
      <c r="V28" s="58">
        <f t="shared" si="7"/>
        <v>6.2907299338030287E-5</v>
      </c>
      <c r="W28" s="58">
        <f t="shared" si="8"/>
        <v>1.2580668435135944E-4</v>
      </c>
      <c r="X28" s="58">
        <f t="shared" si="8"/>
        <v>6.290532071540067E-5</v>
      </c>
      <c r="Y28" s="58">
        <f t="shared" si="14"/>
        <v>0</v>
      </c>
      <c r="AA28" s="58">
        <f>'Bowel Cancer Epi'!AW75</f>
        <v>0</v>
      </c>
      <c r="AB28" s="58">
        <f t="shared" si="9"/>
        <v>0</v>
      </c>
      <c r="AC28" s="58">
        <f t="shared" si="16"/>
        <v>0</v>
      </c>
      <c r="AD28" s="58">
        <f t="shared" si="16"/>
        <v>0</v>
      </c>
      <c r="AE28" s="58">
        <f t="shared" si="15"/>
        <v>0</v>
      </c>
    </row>
    <row r="29" spans="1:31">
      <c r="A29" s="58">
        <v>31</v>
      </c>
      <c r="B29" s="58">
        <f>'ACM Rates'!P42</f>
        <v>5.2263743831539391E-4</v>
      </c>
      <c r="C29" s="58">
        <f>'MI Epi'!BX51</f>
        <v>0</v>
      </c>
      <c r="D29" s="58">
        <f>'Stroke Epi'!BM59</f>
        <v>6.2907299338030287E-5</v>
      </c>
      <c r="F29" s="58">
        <f>'Bowel Cancer Epi'!BJ76</f>
        <v>0</v>
      </c>
      <c r="G29" s="58">
        <f t="shared" si="0"/>
        <v>5.8554473765342415E-4</v>
      </c>
      <c r="H29" s="58">
        <f t="shared" si="1"/>
        <v>5.225008871593273E-4</v>
      </c>
      <c r="I29" s="58">
        <f t="shared" si="11"/>
        <v>9942.6748212389411</v>
      </c>
      <c r="J29" s="58">
        <f t="shared" si="12"/>
        <v>5.1950564148340526</v>
      </c>
      <c r="K29" s="58">
        <f t="shared" si="2"/>
        <v>9940.0772930315252</v>
      </c>
      <c r="L29" s="58">
        <f t="shared" si="3"/>
        <v>517639.14724326343</v>
      </c>
      <c r="M29" s="58">
        <f t="shared" si="4"/>
        <v>52.062363151766156</v>
      </c>
      <c r="O29" s="58">
        <f>'MI Epi'!BK51</f>
        <v>0</v>
      </c>
      <c r="P29" s="58">
        <f t="shared" si="5"/>
        <v>0</v>
      </c>
      <c r="Q29" s="58">
        <f t="shared" si="6"/>
        <v>0</v>
      </c>
      <c r="R29" s="58">
        <f t="shared" si="6"/>
        <v>0</v>
      </c>
      <c r="S29" s="58">
        <f t="shared" si="13"/>
        <v>0</v>
      </c>
      <c r="U29" s="58">
        <f>'Stroke Epi'!AZ59</f>
        <v>1.2581459867606057E-4</v>
      </c>
      <c r="V29" s="58">
        <f t="shared" si="7"/>
        <v>6.2907299338030287E-5</v>
      </c>
      <c r="W29" s="58">
        <f t="shared" si="8"/>
        <v>1.2580668435135944E-4</v>
      </c>
      <c r="X29" s="58">
        <f t="shared" si="8"/>
        <v>6.290532071540067E-5</v>
      </c>
      <c r="Y29" s="58">
        <f t="shared" si="14"/>
        <v>6.2905320715333083E-5</v>
      </c>
      <c r="AA29" s="58">
        <f>'Bowel Cancer Epi'!AW76</f>
        <v>0</v>
      </c>
      <c r="AB29" s="58">
        <f t="shared" si="9"/>
        <v>0</v>
      </c>
      <c r="AC29" s="58">
        <f t="shared" si="16"/>
        <v>0</v>
      </c>
      <c r="AD29" s="58">
        <f t="shared" si="16"/>
        <v>0</v>
      </c>
      <c r="AE29" s="58">
        <f t="shared" si="15"/>
        <v>0</v>
      </c>
    </row>
    <row r="30" spans="1:31">
      <c r="A30" s="58">
        <v>32</v>
      </c>
      <c r="B30" s="58">
        <f>'ACM Rates'!P43</f>
        <v>5.2263743831539391E-4</v>
      </c>
      <c r="C30" s="58">
        <f>'MI Epi'!BX52</f>
        <v>0</v>
      </c>
      <c r="D30" s="58">
        <f>'Stroke Epi'!BM60</f>
        <v>6.2907299338030287E-5</v>
      </c>
      <c r="F30" s="58">
        <f>'Bowel Cancer Epi'!BJ77</f>
        <v>0</v>
      </c>
      <c r="G30" s="58">
        <f t="shared" si="0"/>
        <v>5.8554473765342415E-4</v>
      </c>
      <c r="H30" s="58">
        <f t="shared" si="1"/>
        <v>5.225008871593273E-4</v>
      </c>
      <c r="I30" s="58">
        <f t="shared" si="11"/>
        <v>9937.4797648241074</v>
      </c>
      <c r="J30" s="58">
        <f t="shared" si="12"/>
        <v>5.1923419932484594</v>
      </c>
      <c r="K30" s="58">
        <f t="shared" si="2"/>
        <v>9934.8835938274824</v>
      </c>
      <c r="L30" s="58">
        <f t="shared" si="3"/>
        <v>507704.26364943595</v>
      </c>
      <c r="M30" s="58">
        <f t="shared" si="4"/>
        <v>51.08984125397334</v>
      </c>
      <c r="O30" s="58">
        <f>'MI Epi'!BK52</f>
        <v>0</v>
      </c>
      <c r="P30" s="58">
        <f t="shared" si="5"/>
        <v>0</v>
      </c>
      <c r="Q30" s="58">
        <f t="shared" si="6"/>
        <v>0</v>
      </c>
      <c r="R30" s="58">
        <f t="shared" si="6"/>
        <v>0</v>
      </c>
      <c r="S30" s="58">
        <f t="shared" si="13"/>
        <v>0</v>
      </c>
      <c r="U30" s="58">
        <f>'Stroke Epi'!AZ60</f>
        <v>1.2581459867606057E-4</v>
      </c>
      <c r="V30" s="58">
        <f t="shared" si="7"/>
        <v>6.2907299338030287E-5</v>
      </c>
      <c r="W30" s="58">
        <f t="shared" si="8"/>
        <v>1.2580668435135944E-4</v>
      </c>
      <c r="X30" s="58">
        <f t="shared" si="8"/>
        <v>6.290532071540067E-5</v>
      </c>
      <c r="Y30" s="58">
        <f t="shared" si="14"/>
        <v>1.258066843512919E-4</v>
      </c>
      <c r="AA30" s="58">
        <f>'Bowel Cancer Epi'!AW77</f>
        <v>0</v>
      </c>
      <c r="AB30" s="58">
        <f t="shared" si="9"/>
        <v>0</v>
      </c>
      <c r="AC30" s="58">
        <f t="shared" si="16"/>
        <v>0</v>
      </c>
      <c r="AD30" s="58">
        <f t="shared" si="16"/>
        <v>0</v>
      </c>
      <c r="AE30" s="58">
        <f t="shared" si="15"/>
        <v>0</v>
      </c>
    </row>
    <row r="31" spans="1:31">
      <c r="A31" s="58">
        <v>33</v>
      </c>
      <c r="B31" s="58">
        <f>'ACM Rates'!P44</f>
        <v>5.2263743831539391E-4</v>
      </c>
      <c r="C31" s="58">
        <f>'MI Epi'!BX53</f>
        <v>0</v>
      </c>
      <c r="D31" s="58">
        <f>'Stroke Epi'!BM61</f>
        <v>6.2907299338030287E-5</v>
      </c>
      <c r="F31" s="58">
        <f>'Bowel Cancer Epi'!BJ78</f>
        <v>0</v>
      </c>
      <c r="G31" s="58">
        <f t="shared" si="0"/>
        <v>5.8554473765342415E-4</v>
      </c>
      <c r="H31" s="58">
        <f t="shared" si="1"/>
        <v>5.225008871593273E-4</v>
      </c>
      <c r="I31" s="58">
        <f t="shared" si="11"/>
        <v>9932.2874228308592</v>
      </c>
      <c r="J31" s="58">
        <f t="shared" si="12"/>
        <v>5.1896289899505526</v>
      </c>
      <c r="K31" s="58">
        <f t="shared" si="2"/>
        <v>9929.6926083358849</v>
      </c>
      <c r="L31" s="58">
        <f t="shared" si="3"/>
        <v>497774.57104110008</v>
      </c>
      <c r="M31" s="58">
        <f t="shared" si="4"/>
        <v>50.116810946981886</v>
      </c>
      <c r="O31" s="58">
        <f>'MI Epi'!BK53</f>
        <v>0</v>
      </c>
      <c r="P31" s="58">
        <f t="shared" si="5"/>
        <v>0</v>
      </c>
      <c r="Q31" s="58">
        <f t="shared" si="6"/>
        <v>0</v>
      </c>
      <c r="R31" s="58">
        <f t="shared" si="6"/>
        <v>0</v>
      </c>
      <c r="S31" s="58">
        <f t="shared" si="13"/>
        <v>0</v>
      </c>
      <c r="U31" s="58">
        <f>'Stroke Epi'!AZ61</f>
        <v>1.2581459867606057E-4</v>
      </c>
      <c r="V31" s="58">
        <f t="shared" si="7"/>
        <v>6.2907299338030287E-5</v>
      </c>
      <c r="W31" s="58">
        <f t="shared" si="8"/>
        <v>1.2580668435135944E-4</v>
      </c>
      <c r="X31" s="58">
        <f t="shared" si="8"/>
        <v>6.290532071540067E-5</v>
      </c>
      <c r="Y31" s="58">
        <f t="shared" si="14"/>
        <v>1.8870409115679773E-4</v>
      </c>
      <c r="AA31" s="58">
        <f>'Bowel Cancer Epi'!AW78</f>
        <v>0</v>
      </c>
      <c r="AB31" s="58">
        <f t="shared" si="9"/>
        <v>0</v>
      </c>
      <c r="AC31" s="58">
        <f t="shared" si="16"/>
        <v>0</v>
      </c>
      <c r="AD31" s="58">
        <f t="shared" si="16"/>
        <v>0</v>
      </c>
      <c r="AE31" s="58">
        <f t="shared" si="15"/>
        <v>0</v>
      </c>
    </row>
    <row r="32" spans="1:31">
      <c r="A32" s="58">
        <v>34</v>
      </c>
      <c r="B32" s="58">
        <f>'ACM Rates'!P45</f>
        <v>5.2263743831539391E-4</v>
      </c>
      <c r="C32" s="58">
        <f>'MI Epi'!BX54</f>
        <v>0</v>
      </c>
      <c r="D32" s="58">
        <f>'Stroke Epi'!BM62</f>
        <v>6.2907299338030287E-5</v>
      </c>
      <c r="F32" s="58">
        <f>'Bowel Cancer Epi'!BJ79</f>
        <v>0</v>
      </c>
      <c r="G32" s="58">
        <f t="shared" si="0"/>
        <v>5.8554473765342415E-4</v>
      </c>
      <c r="H32" s="58">
        <f t="shared" si="1"/>
        <v>5.225008871593273E-4</v>
      </c>
      <c r="I32" s="58">
        <f t="shared" si="11"/>
        <v>9927.0977938409087</v>
      </c>
      <c r="J32" s="58">
        <f t="shared" si="12"/>
        <v>5.186917404199276</v>
      </c>
      <c r="K32" s="58">
        <f t="shared" si="2"/>
        <v>9924.5043351388085</v>
      </c>
      <c r="L32" s="58">
        <f t="shared" si="3"/>
        <v>487850.06670596125</v>
      </c>
      <c r="M32" s="58">
        <f t="shared" si="4"/>
        <v>49.143271965008658</v>
      </c>
      <c r="O32" s="58">
        <f>'MI Epi'!BK54</f>
        <v>0</v>
      </c>
      <c r="P32" s="58">
        <f t="shared" si="5"/>
        <v>0</v>
      </c>
      <c r="Q32" s="58">
        <f t="shared" si="6"/>
        <v>0</v>
      </c>
      <c r="R32" s="58">
        <f t="shared" si="6"/>
        <v>0</v>
      </c>
      <c r="S32" s="58">
        <f t="shared" si="13"/>
        <v>0</v>
      </c>
      <c r="U32" s="58">
        <f>'Stroke Epi'!AZ62</f>
        <v>1.2581459867606057E-4</v>
      </c>
      <c r="V32" s="58">
        <f t="shared" si="7"/>
        <v>6.2907299338030287E-5</v>
      </c>
      <c r="W32" s="58">
        <f t="shared" si="8"/>
        <v>1.2580668435135944E-4</v>
      </c>
      <c r="X32" s="58">
        <f t="shared" si="8"/>
        <v>6.290532071540067E-5</v>
      </c>
      <c r="Y32" s="58">
        <f t="shared" si="14"/>
        <v>2.515975413807563E-4</v>
      </c>
      <c r="AA32" s="58">
        <f>'Bowel Cancer Epi'!AW79</f>
        <v>0</v>
      </c>
      <c r="AB32" s="58">
        <f t="shared" si="9"/>
        <v>0</v>
      </c>
      <c r="AC32" s="58">
        <f t="shared" si="16"/>
        <v>0</v>
      </c>
      <c r="AD32" s="58">
        <f t="shared" si="16"/>
        <v>0</v>
      </c>
      <c r="AE32" s="58">
        <f t="shared" si="15"/>
        <v>0</v>
      </c>
    </row>
    <row r="33" spans="1:31">
      <c r="A33" s="58">
        <v>35</v>
      </c>
      <c r="B33" s="58">
        <f>'ACM Rates'!P46</f>
        <v>7.8395615747309071E-4</v>
      </c>
      <c r="C33" s="58">
        <f>'MI Epi'!BX55</f>
        <v>0</v>
      </c>
      <c r="D33" s="58">
        <f>'Stroke Epi'!BM63</f>
        <v>1.2581459867606057E-4</v>
      </c>
      <c r="F33" s="58">
        <f>'Bowel Cancer Epi'!BJ80</f>
        <v>0</v>
      </c>
      <c r="G33" s="58">
        <f t="shared" si="0"/>
        <v>9.0977075614915128E-4</v>
      </c>
      <c r="H33" s="58">
        <f t="shared" si="1"/>
        <v>7.8364894413052166E-4</v>
      </c>
      <c r="I33" s="58">
        <f t="shared" si="11"/>
        <v>9921.9108764367102</v>
      </c>
      <c r="J33" s="58">
        <f t="shared" si="12"/>
        <v>7.7752949820767663</v>
      </c>
      <c r="K33" s="58">
        <f t="shared" si="2"/>
        <v>9918.0232289456726</v>
      </c>
      <c r="L33" s="58">
        <f t="shared" si="3"/>
        <v>477932.04347701557</v>
      </c>
      <c r="M33" s="58">
        <f t="shared" si="4"/>
        <v>48.169354616160085</v>
      </c>
      <c r="O33" s="58">
        <f>'MI Epi'!BK55</f>
        <v>0</v>
      </c>
      <c r="P33" s="58">
        <f t="shared" si="5"/>
        <v>0</v>
      </c>
      <c r="Q33" s="58">
        <f t="shared" si="6"/>
        <v>0</v>
      </c>
      <c r="R33" s="58">
        <f t="shared" si="6"/>
        <v>0</v>
      </c>
      <c r="S33" s="58">
        <f t="shared" si="13"/>
        <v>0</v>
      </c>
      <c r="U33" s="58">
        <f>'Stroke Epi'!AZ63</f>
        <v>1.2581459867606057E-4</v>
      </c>
      <c r="V33" s="58">
        <f t="shared" si="7"/>
        <v>1.2581459867606057E-4</v>
      </c>
      <c r="W33" s="58">
        <f t="shared" si="8"/>
        <v>1.2580668435135944E-4</v>
      </c>
      <c r="X33" s="58">
        <f t="shared" si="8"/>
        <v>1.2580668435135944E-4</v>
      </c>
      <c r="Y33" s="58">
        <f t="shared" si="14"/>
        <v>3.1448703527205764E-4</v>
      </c>
      <c r="AA33" s="58">
        <f>'Bowel Cancer Epi'!AW80</f>
        <v>0</v>
      </c>
      <c r="AB33" s="58">
        <f t="shared" si="9"/>
        <v>0</v>
      </c>
      <c r="AC33" s="58">
        <f t="shared" si="16"/>
        <v>0</v>
      </c>
      <c r="AD33" s="58">
        <f t="shared" si="16"/>
        <v>0</v>
      </c>
      <c r="AE33" s="58">
        <f t="shared" si="15"/>
        <v>0</v>
      </c>
    </row>
    <row r="34" spans="1:31">
      <c r="A34" s="58">
        <v>36</v>
      </c>
      <c r="B34" s="58">
        <f>'ACM Rates'!P47</f>
        <v>7.8395615747309071E-4</v>
      </c>
      <c r="C34" s="58">
        <f>'MI Epi'!BX56</f>
        <v>0</v>
      </c>
      <c r="D34" s="58">
        <f>'Stroke Epi'!BM64</f>
        <v>1.2581459867606057E-4</v>
      </c>
      <c r="F34" s="58">
        <f>'Bowel Cancer Epi'!BJ81</f>
        <v>0</v>
      </c>
      <c r="G34" s="58">
        <f t="shared" si="0"/>
        <v>9.0977075614915128E-4</v>
      </c>
      <c r="H34" s="58">
        <f t="shared" si="1"/>
        <v>7.8364894413052166E-4</v>
      </c>
      <c r="I34" s="58">
        <f t="shared" si="11"/>
        <v>9914.1355814546332</v>
      </c>
      <c r="J34" s="58">
        <f t="shared" si="12"/>
        <v>7.7692018803737586</v>
      </c>
      <c r="K34" s="58">
        <f t="shared" si="2"/>
        <v>9910.2509805144473</v>
      </c>
      <c r="L34" s="58">
        <f t="shared" si="3"/>
        <v>468021.79249650118</v>
      </c>
      <c r="M34" s="58">
        <f t="shared" si="4"/>
        <v>47.207523908789589</v>
      </c>
      <c r="O34" s="58">
        <f>'MI Epi'!BK56</f>
        <v>0</v>
      </c>
      <c r="P34" s="58">
        <f t="shared" si="5"/>
        <v>0</v>
      </c>
      <c r="Q34" s="58">
        <f t="shared" si="6"/>
        <v>0</v>
      </c>
      <c r="R34" s="58">
        <f t="shared" si="6"/>
        <v>0</v>
      </c>
      <c r="S34" s="58">
        <f t="shared" si="13"/>
        <v>0</v>
      </c>
      <c r="U34" s="58">
        <f>'Stroke Epi'!AZ64</f>
        <v>1.2581459867606057E-4</v>
      </c>
      <c r="V34" s="58">
        <f t="shared" si="7"/>
        <v>1.2581459867606057E-4</v>
      </c>
      <c r="W34" s="58">
        <f t="shared" si="8"/>
        <v>1.2580668435135944E-4</v>
      </c>
      <c r="X34" s="58">
        <f t="shared" si="8"/>
        <v>1.2580668435135944E-4</v>
      </c>
      <c r="Y34" s="58">
        <f t="shared" si="14"/>
        <v>3.1448703527205764E-4</v>
      </c>
      <c r="AA34" s="58">
        <f>'Bowel Cancer Epi'!AW81</f>
        <v>0</v>
      </c>
      <c r="AB34" s="58">
        <f t="shared" si="9"/>
        <v>0</v>
      </c>
      <c r="AC34" s="58">
        <f t="shared" si="16"/>
        <v>0</v>
      </c>
      <c r="AD34" s="58">
        <f t="shared" si="16"/>
        <v>0</v>
      </c>
      <c r="AE34" s="58">
        <f t="shared" si="15"/>
        <v>0</v>
      </c>
    </row>
    <row r="35" spans="1:31">
      <c r="A35" s="58">
        <v>37</v>
      </c>
      <c r="B35" s="58">
        <f>'ACM Rates'!P48</f>
        <v>7.8395615747309071E-4</v>
      </c>
      <c r="C35" s="58">
        <f>'MI Epi'!BX57</f>
        <v>0</v>
      </c>
      <c r="D35" s="58">
        <f>'Stroke Epi'!BM65</f>
        <v>1.2581459867606057E-4</v>
      </c>
      <c r="F35" s="58">
        <f>'Bowel Cancer Epi'!BJ82</f>
        <v>0</v>
      </c>
      <c r="G35" s="58">
        <f t="shared" si="0"/>
        <v>9.0977075614915128E-4</v>
      </c>
      <c r="H35" s="58">
        <f t="shared" si="1"/>
        <v>7.8364894413052166E-4</v>
      </c>
      <c r="I35" s="58">
        <f t="shared" si="11"/>
        <v>9906.3663795742596</v>
      </c>
      <c r="J35" s="58">
        <f t="shared" si="12"/>
        <v>7.7631135535234668</v>
      </c>
      <c r="K35" s="58">
        <f t="shared" si="2"/>
        <v>9902.4848227974981</v>
      </c>
      <c r="L35" s="58">
        <f t="shared" si="3"/>
        <v>458119.3076737037</v>
      </c>
      <c r="M35" s="58">
        <f t="shared" si="4"/>
        <v>46.244938872671902</v>
      </c>
      <c r="O35" s="58">
        <f>'MI Epi'!BK57</f>
        <v>0</v>
      </c>
      <c r="P35" s="58">
        <f t="shared" si="5"/>
        <v>0</v>
      </c>
      <c r="Q35" s="58">
        <f t="shared" si="6"/>
        <v>0</v>
      </c>
      <c r="R35" s="58">
        <f t="shared" si="6"/>
        <v>0</v>
      </c>
      <c r="S35" s="58">
        <f t="shared" si="13"/>
        <v>0</v>
      </c>
      <c r="U35" s="58">
        <f>'Stroke Epi'!AZ65</f>
        <v>1.2581459867606057E-4</v>
      </c>
      <c r="V35" s="58">
        <f t="shared" si="7"/>
        <v>1.2581459867606057E-4</v>
      </c>
      <c r="W35" s="58">
        <f t="shared" si="8"/>
        <v>1.2580668435135944E-4</v>
      </c>
      <c r="X35" s="58">
        <f t="shared" si="8"/>
        <v>1.2580668435135944E-4</v>
      </c>
      <c r="Y35" s="58">
        <f t="shared" si="14"/>
        <v>3.1448703527205764E-4</v>
      </c>
      <c r="AA35" s="58">
        <f>'Bowel Cancer Epi'!AW82</f>
        <v>0</v>
      </c>
      <c r="AB35" s="58">
        <f t="shared" si="9"/>
        <v>0</v>
      </c>
      <c r="AC35" s="58">
        <f t="shared" si="16"/>
        <v>0</v>
      </c>
      <c r="AD35" s="58">
        <f t="shared" si="16"/>
        <v>0</v>
      </c>
      <c r="AE35" s="58">
        <f t="shared" si="15"/>
        <v>0</v>
      </c>
    </row>
    <row r="36" spans="1:31">
      <c r="A36" s="58">
        <v>38</v>
      </c>
      <c r="B36" s="58">
        <f>'ACM Rates'!P49</f>
        <v>7.8395615747309071E-4</v>
      </c>
      <c r="C36" s="58">
        <f>'MI Epi'!BX58</f>
        <v>0</v>
      </c>
      <c r="D36" s="58">
        <f>'Stroke Epi'!BM66</f>
        <v>1.2581459867606057E-4</v>
      </c>
      <c r="F36" s="58">
        <f>'Bowel Cancer Epi'!BJ83</f>
        <v>0</v>
      </c>
      <c r="G36" s="58">
        <f t="shared" si="0"/>
        <v>9.0977075614915128E-4</v>
      </c>
      <c r="H36" s="58">
        <f t="shared" si="1"/>
        <v>7.8364894413052166E-4</v>
      </c>
      <c r="I36" s="58">
        <f t="shared" si="11"/>
        <v>9898.6032660207366</v>
      </c>
      <c r="J36" s="58">
        <f t="shared" si="12"/>
        <v>7.7570299977840831</v>
      </c>
      <c r="K36" s="58">
        <f t="shared" si="2"/>
        <v>9894.724751021844</v>
      </c>
      <c r="L36" s="58">
        <f t="shared" si="3"/>
        <v>448224.58292268182</v>
      </c>
      <c r="M36" s="58">
        <f t="shared" si="4"/>
        <v>45.281598916214492</v>
      </c>
      <c r="O36" s="58">
        <f>'MI Epi'!BK58</f>
        <v>0</v>
      </c>
      <c r="P36" s="58">
        <f t="shared" si="5"/>
        <v>0</v>
      </c>
      <c r="Q36" s="58">
        <f t="shared" si="6"/>
        <v>0</v>
      </c>
      <c r="R36" s="58">
        <f t="shared" si="6"/>
        <v>0</v>
      </c>
      <c r="S36" s="58">
        <f t="shared" si="13"/>
        <v>0</v>
      </c>
      <c r="U36" s="58">
        <f>'Stroke Epi'!AZ66</f>
        <v>1.2581459867606057E-4</v>
      </c>
      <c r="V36" s="58">
        <f t="shared" si="7"/>
        <v>1.2581459867606057E-4</v>
      </c>
      <c r="W36" s="58">
        <f t="shared" si="8"/>
        <v>1.2580668435135944E-4</v>
      </c>
      <c r="X36" s="58">
        <f t="shared" si="8"/>
        <v>1.2580668435135944E-4</v>
      </c>
      <c r="Y36" s="58">
        <f t="shared" si="14"/>
        <v>3.1448703527205764E-4</v>
      </c>
      <c r="AA36" s="58">
        <f>'Bowel Cancer Epi'!AW83</f>
        <v>0</v>
      </c>
      <c r="AB36" s="58">
        <f t="shared" si="9"/>
        <v>0</v>
      </c>
      <c r="AC36" s="58">
        <f t="shared" si="16"/>
        <v>0</v>
      </c>
      <c r="AD36" s="58">
        <f t="shared" si="16"/>
        <v>0</v>
      </c>
      <c r="AE36" s="58">
        <f t="shared" si="15"/>
        <v>0</v>
      </c>
    </row>
    <row r="37" spans="1:31">
      <c r="A37" s="58">
        <v>39</v>
      </c>
      <c r="B37" s="58">
        <f>'ACM Rates'!P50</f>
        <v>7.8395615747309071E-4</v>
      </c>
      <c r="C37" s="58">
        <f>'MI Epi'!BX59</f>
        <v>0</v>
      </c>
      <c r="D37" s="58">
        <f>'Stroke Epi'!BM67</f>
        <v>1.2581459867606057E-4</v>
      </c>
      <c r="F37" s="58">
        <f>'Bowel Cancer Epi'!BJ84</f>
        <v>0</v>
      </c>
      <c r="G37" s="58">
        <f t="shared" si="0"/>
        <v>9.0977075614915128E-4</v>
      </c>
      <c r="H37" s="58">
        <f t="shared" si="1"/>
        <v>7.8364894413052166E-4</v>
      </c>
      <c r="I37" s="58">
        <f t="shared" si="11"/>
        <v>9890.8462360229532</v>
      </c>
      <c r="J37" s="58">
        <f t="shared" si="12"/>
        <v>7.7509512094167317</v>
      </c>
      <c r="K37" s="58">
        <f t="shared" si="2"/>
        <v>9886.970760418244</v>
      </c>
      <c r="L37" s="58">
        <f t="shared" si="3"/>
        <v>438337.6121622636</v>
      </c>
      <c r="M37" s="58">
        <f t="shared" si="4"/>
        <v>44.317503447360878</v>
      </c>
      <c r="O37" s="58">
        <f>'MI Epi'!BK59</f>
        <v>0</v>
      </c>
      <c r="P37" s="58">
        <f t="shared" si="5"/>
        <v>0</v>
      </c>
      <c r="Q37" s="58">
        <f t="shared" si="6"/>
        <v>0</v>
      </c>
      <c r="R37" s="58">
        <f t="shared" si="6"/>
        <v>0</v>
      </c>
      <c r="S37" s="58">
        <f t="shared" si="13"/>
        <v>0</v>
      </c>
      <c r="U37" s="58">
        <f>'Stroke Epi'!AZ67</f>
        <v>1.2581459867606057E-4</v>
      </c>
      <c r="V37" s="58">
        <f t="shared" si="7"/>
        <v>1.2581459867606057E-4</v>
      </c>
      <c r="W37" s="58">
        <f t="shared" si="8"/>
        <v>1.2580668435135944E-4</v>
      </c>
      <c r="X37" s="58">
        <f t="shared" si="8"/>
        <v>1.2580668435135944E-4</v>
      </c>
      <c r="Y37" s="58">
        <f t="shared" si="14"/>
        <v>3.1448703527205764E-4</v>
      </c>
      <c r="AA37" s="58">
        <f>'Bowel Cancer Epi'!AW84</f>
        <v>0</v>
      </c>
      <c r="AB37" s="58">
        <f t="shared" si="9"/>
        <v>0</v>
      </c>
      <c r="AC37" s="58">
        <f t="shared" si="16"/>
        <v>0</v>
      </c>
      <c r="AD37" s="58">
        <f t="shared" si="16"/>
        <v>0</v>
      </c>
      <c r="AE37" s="58">
        <f t="shared" si="15"/>
        <v>0</v>
      </c>
    </row>
    <row r="38" spans="1:31">
      <c r="A38" s="58">
        <v>40</v>
      </c>
      <c r="B38" s="58">
        <f>'ACM Rates'!P51</f>
        <v>1.1106045564202118E-3</v>
      </c>
      <c r="C38" s="58">
        <f>'MI Epi'!BX60</f>
        <v>0</v>
      </c>
      <c r="D38" s="58">
        <f>'Stroke Epi'!BM68</f>
        <v>1.2581459867606057E-4</v>
      </c>
      <c r="F38" s="58">
        <f>'Bowel Cancer Epi'!BJ85</f>
        <v>0</v>
      </c>
      <c r="G38" s="58">
        <f t="shared" si="0"/>
        <v>1.2364191550962725E-3</v>
      </c>
      <c r="H38" s="58">
        <f t="shared" si="1"/>
        <v>1.1099880634276582E-3</v>
      </c>
      <c r="I38" s="58">
        <f t="shared" si="11"/>
        <v>9883.0952848135366</v>
      </c>
      <c r="J38" s="58">
        <f t="shared" si="12"/>
        <v>10.970117795861198</v>
      </c>
      <c r="K38" s="58">
        <f t="shared" si="2"/>
        <v>9877.6102259156069</v>
      </c>
      <c r="L38" s="58">
        <f t="shared" si="3"/>
        <v>428460.00193634792</v>
      </c>
      <c r="M38" s="58">
        <f t="shared" si="4"/>
        <v>43.352815043149882</v>
      </c>
      <c r="O38" s="58">
        <f>'MI Epi'!BK60</f>
        <v>6.9649266255746478E-5</v>
      </c>
      <c r="P38" s="58">
        <f t="shared" si="5"/>
        <v>0</v>
      </c>
      <c r="Q38" s="58">
        <f t="shared" si="6"/>
        <v>6.9646840801906862E-5</v>
      </c>
      <c r="R38" s="58">
        <f t="shared" si="6"/>
        <v>0</v>
      </c>
      <c r="S38" s="58">
        <f t="shared" si="13"/>
        <v>0</v>
      </c>
      <c r="U38" s="58">
        <f>'Stroke Epi'!AZ68</f>
        <v>1.8872189801409083E-4</v>
      </c>
      <c r="V38" s="58">
        <f t="shared" si="7"/>
        <v>1.2581459867606057E-4</v>
      </c>
      <c r="W38" s="58">
        <f t="shared" si="8"/>
        <v>1.8870409115689935E-4</v>
      </c>
      <c r="X38" s="58">
        <f t="shared" si="8"/>
        <v>1.2580668435135944E-4</v>
      </c>
      <c r="Y38" s="58">
        <f t="shared" si="14"/>
        <v>3.1448703527205764E-4</v>
      </c>
      <c r="AA38" s="58">
        <f>'Bowel Cancer Epi'!AW85</f>
        <v>8.6374109960909095E-5</v>
      </c>
      <c r="AB38" s="58">
        <f t="shared" si="9"/>
        <v>0</v>
      </c>
      <c r="AC38" s="58">
        <f t="shared" si="16"/>
        <v>8.6370379824840526E-5</v>
      </c>
      <c r="AD38" s="58">
        <f t="shared" si="16"/>
        <v>0</v>
      </c>
      <c r="AE38" s="58">
        <f t="shared" si="15"/>
        <v>0</v>
      </c>
    </row>
    <row r="39" spans="1:31">
      <c r="A39" s="58">
        <v>41</v>
      </c>
      <c r="B39" s="58">
        <f>'ACM Rates'!P52</f>
        <v>1.1106045564202118E-3</v>
      </c>
      <c r="C39" s="58">
        <f>'MI Epi'!BX61</f>
        <v>0</v>
      </c>
      <c r="D39" s="58">
        <f>'Stroke Epi'!BM69</f>
        <v>1.2581459867606057E-4</v>
      </c>
      <c r="F39" s="58">
        <f>'Bowel Cancer Epi'!BJ86</f>
        <v>0</v>
      </c>
      <c r="G39" s="58">
        <f t="shared" si="0"/>
        <v>1.2364191550962725E-3</v>
      </c>
      <c r="H39" s="58">
        <f t="shared" si="1"/>
        <v>1.1099880634276582E-3</v>
      </c>
      <c r="I39" s="58">
        <f t="shared" si="11"/>
        <v>9872.1251670176753</v>
      </c>
      <c r="J39" s="58">
        <f t="shared" si="12"/>
        <v>10.957941096053396</v>
      </c>
      <c r="K39" s="58">
        <f t="shared" si="2"/>
        <v>9866.6461964696482</v>
      </c>
      <c r="L39" s="58">
        <f t="shared" si="3"/>
        <v>418593.35573987832</v>
      </c>
      <c r="M39" s="58">
        <f t="shared" si="4"/>
        <v>42.401544617604713</v>
      </c>
      <c r="O39" s="58">
        <f>'MI Epi'!BK61</f>
        <v>6.9649266255746478E-5</v>
      </c>
      <c r="P39" s="58">
        <f t="shared" si="5"/>
        <v>0</v>
      </c>
      <c r="Q39" s="58">
        <f t="shared" si="6"/>
        <v>6.9646840801906862E-5</v>
      </c>
      <c r="R39" s="58">
        <f t="shared" si="6"/>
        <v>0</v>
      </c>
      <c r="S39" s="58">
        <f t="shared" si="13"/>
        <v>6.9646840801906862E-5</v>
      </c>
      <c r="U39" s="58">
        <f>'Stroke Epi'!AZ69</f>
        <v>1.8872189801409083E-4</v>
      </c>
      <c r="V39" s="58">
        <f t="shared" si="7"/>
        <v>1.2581459867606057E-4</v>
      </c>
      <c r="W39" s="58">
        <f t="shared" si="8"/>
        <v>1.8870409115689935E-4</v>
      </c>
      <c r="X39" s="58">
        <f t="shared" si="8"/>
        <v>1.2580668435135944E-4</v>
      </c>
      <c r="Y39" s="58">
        <f t="shared" si="14"/>
        <v>3.7737257307961019E-4</v>
      </c>
      <c r="AA39" s="58">
        <f>'Bowel Cancer Epi'!AW86</f>
        <v>8.6374109960909095E-5</v>
      </c>
      <c r="AB39" s="58">
        <f t="shared" si="9"/>
        <v>0</v>
      </c>
      <c r="AC39" s="58">
        <f t="shared" si="16"/>
        <v>8.6370379824840526E-5</v>
      </c>
      <c r="AD39" s="58">
        <f t="shared" si="16"/>
        <v>0</v>
      </c>
      <c r="AE39" s="58">
        <f t="shared" si="15"/>
        <v>8.6370379824840526E-5</v>
      </c>
    </row>
    <row r="40" spans="1:31">
      <c r="A40" s="58">
        <v>42</v>
      </c>
      <c r="B40" s="58">
        <f>'ACM Rates'!P53</f>
        <v>1.1106045564202118E-3</v>
      </c>
      <c r="C40" s="58">
        <f>'MI Epi'!BX62</f>
        <v>0</v>
      </c>
      <c r="D40" s="58">
        <f>'Stroke Epi'!BM70</f>
        <v>1.2581459867606057E-4</v>
      </c>
      <c r="F40" s="58">
        <f>'Bowel Cancer Epi'!BJ87</f>
        <v>0</v>
      </c>
      <c r="G40" s="58">
        <f t="shared" si="0"/>
        <v>1.2364191550962725E-3</v>
      </c>
      <c r="H40" s="58">
        <f t="shared" si="1"/>
        <v>1.1099880634276582E-3</v>
      </c>
      <c r="I40" s="58">
        <f t="shared" si="11"/>
        <v>9861.1672259216211</v>
      </c>
      <c r="J40" s="58">
        <f t="shared" si="12"/>
        <v>10.945777912237032</v>
      </c>
      <c r="K40" s="58">
        <f t="shared" si="2"/>
        <v>9855.6943369655019</v>
      </c>
      <c r="L40" s="58">
        <f t="shared" si="3"/>
        <v>408737.66140291281</v>
      </c>
      <c r="M40" s="58">
        <f t="shared" si="4"/>
        <v>41.449217119904617</v>
      </c>
      <c r="O40" s="58">
        <f>'MI Epi'!BK62</f>
        <v>6.9649266255746478E-5</v>
      </c>
      <c r="P40" s="58">
        <f t="shared" si="5"/>
        <v>0</v>
      </c>
      <c r="Q40" s="58">
        <f t="shared" si="6"/>
        <v>6.9646840801906862E-5</v>
      </c>
      <c r="R40" s="58">
        <f t="shared" si="6"/>
        <v>0</v>
      </c>
      <c r="S40" s="58">
        <f t="shared" si="13"/>
        <v>1.3928883092138004E-4</v>
      </c>
      <c r="U40" s="58">
        <f>'Stroke Epi'!AZ70</f>
        <v>1.8872189801409083E-4</v>
      </c>
      <c r="V40" s="58">
        <f t="shared" si="7"/>
        <v>1.2581459867606057E-4</v>
      </c>
      <c r="W40" s="58">
        <f t="shared" si="8"/>
        <v>1.8870409115689935E-4</v>
      </c>
      <c r="X40" s="58">
        <f t="shared" si="8"/>
        <v>1.2580668435135944E-4</v>
      </c>
      <c r="Y40" s="58">
        <f t="shared" si="14"/>
        <v>4.4025415505223863E-4</v>
      </c>
      <c r="AA40" s="58">
        <f>'Bowel Cancer Epi'!AW87</f>
        <v>8.6374109960909095E-5</v>
      </c>
      <c r="AB40" s="58">
        <f t="shared" si="9"/>
        <v>0</v>
      </c>
      <c r="AC40" s="58">
        <f t="shared" si="16"/>
        <v>8.6370379824840526E-5</v>
      </c>
      <c r="AD40" s="58">
        <f t="shared" si="16"/>
        <v>0</v>
      </c>
      <c r="AE40" s="58">
        <f t="shared" si="15"/>
        <v>1.7273329980716998E-4</v>
      </c>
    </row>
    <row r="41" spans="1:31">
      <c r="A41" s="58">
        <v>43</v>
      </c>
      <c r="B41" s="58">
        <f>'ACM Rates'!P54</f>
        <v>1.1106045564202118E-3</v>
      </c>
      <c r="C41" s="58">
        <f>'MI Epi'!BX63</f>
        <v>0</v>
      </c>
      <c r="D41" s="58">
        <f>'Stroke Epi'!BM71</f>
        <v>1.2581459867606057E-4</v>
      </c>
      <c r="F41" s="58">
        <f>'Bowel Cancer Epi'!BJ88</f>
        <v>0</v>
      </c>
      <c r="G41" s="58">
        <f t="shared" si="0"/>
        <v>1.2364191550962725E-3</v>
      </c>
      <c r="H41" s="58">
        <f t="shared" si="1"/>
        <v>1.1099880634276582E-3</v>
      </c>
      <c r="I41" s="58">
        <f t="shared" si="11"/>
        <v>9850.2214480093844</v>
      </c>
      <c r="J41" s="58">
        <f t="shared" si="12"/>
        <v>10.93362822940952</v>
      </c>
      <c r="K41" s="58">
        <f t="shared" si="2"/>
        <v>9844.7546338946795</v>
      </c>
      <c r="L41" s="58">
        <f t="shared" si="3"/>
        <v>398892.90676901821</v>
      </c>
      <c r="M41" s="58">
        <f t="shared" si="4"/>
        <v>40.495831375408301</v>
      </c>
      <c r="O41" s="58">
        <f>'MI Epi'!BK63</f>
        <v>6.9649266255746478E-5</v>
      </c>
      <c r="P41" s="58">
        <f t="shared" si="5"/>
        <v>0</v>
      </c>
      <c r="Q41" s="58">
        <f t="shared" si="6"/>
        <v>6.9646840801906862E-5</v>
      </c>
      <c r="R41" s="58">
        <f t="shared" si="6"/>
        <v>0</v>
      </c>
      <c r="S41" s="58">
        <f t="shared" si="13"/>
        <v>2.0892597069625422E-4</v>
      </c>
      <c r="U41" s="58">
        <f>'Stroke Epi'!AZ71</f>
        <v>1.8872189801409083E-4</v>
      </c>
      <c r="V41" s="58">
        <f t="shared" si="7"/>
        <v>1.2581459867606057E-4</v>
      </c>
      <c r="W41" s="58">
        <f t="shared" si="8"/>
        <v>1.8870409115689935E-4</v>
      </c>
      <c r="X41" s="58">
        <f t="shared" si="8"/>
        <v>1.2580668435135944E-4</v>
      </c>
      <c r="Y41" s="58">
        <f t="shared" si="14"/>
        <v>5.0313178143878594E-4</v>
      </c>
      <c r="AA41" s="58">
        <f>'Bowel Cancer Epi'!AW88</f>
        <v>8.6374109960909095E-5</v>
      </c>
      <c r="AB41" s="58">
        <f t="shared" si="9"/>
        <v>0</v>
      </c>
      <c r="AC41" s="58">
        <f t="shared" si="16"/>
        <v>8.6370379824840526E-5</v>
      </c>
      <c r="AD41" s="58">
        <f t="shared" si="16"/>
        <v>0</v>
      </c>
      <c r="AE41" s="58">
        <f t="shared" si="15"/>
        <v>2.5908876059129777E-4</v>
      </c>
    </row>
    <row r="42" spans="1:31">
      <c r="A42" s="58">
        <v>44</v>
      </c>
      <c r="B42" s="58">
        <f>'ACM Rates'!P55</f>
        <v>1.1106045564202118E-3</v>
      </c>
      <c r="C42" s="58">
        <f>'MI Epi'!BX64</f>
        <v>0</v>
      </c>
      <c r="D42" s="58">
        <f>'Stroke Epi'!BM72</f>
        <v>1.2581459867606057E-4</v>
      </c>
      <c r="F42" s="58">
        <f>'Bowel Cancer Epi'!BJ89</f>
        <v>0</v>
      </c>
      <c r="G42" s="58">
        <f t="shared" si="0"/>
        <v>1.2364191550962725E-3</v>
      </c>
      <c r="H42" s="58">
        <f t="shared" si="1"/>
        <v>1.1099880634276582E-3</v>
      </c>
      <c r="I42" s="58">
        <f t="shared" si="11"/>
        <v>9839.2878197799746</v>
      </c>
      <c r="J42" s="58">
        <f t="shared" si="12"/>
        <v>10.921492032584919</v>
      </c>
      <c r="K42" s="58">
        <f t="shared" si="2"/>
        <v>9833.8270737636813</v>
      </c>
      <c r="L42" s="58">
        <f t="shared" si="3"/>
        <v>389059.07969525451</v>
      </c>
      <c r="M42" s="58">
        <f t="shared" si="4"/>
        <v>39.541386208169143</v>
      </c>
      <c r="O42" s="58">
        <f>'MI Epi'!BK64</f>
        <v>6.9649266255746478E-5</v>
      </c>
      <c r="P42" s="58">
        <f t="shared" si="5"/>
        <v>0</v>
      </c>
      <c r="Q42" s="58">
        <f t="shared" si="6"/>
        <v>6.9646840801906862E-5</v>
      </c>
      <c r="R42" s="58">
        <f t="shared" si="6"/>
        <v>0</v>
      </c>
      <c r="S42" s="58">
        <f t="shared" si="13"/>
        <v>2.7855826046434062E-4</v>
      </c>
      <c r="U42" s="58">
        <f>'Stroke Epi'!AZ72</f>
        <v>1.8872189801409083E-4</v>
      </c>
      <c r="V42" s="58">
        <f t="shared" si="7"/>
        <v>1.2581459867606057E-4</v>
      </c>
      <c r="W42" s="58">
        <f t="shared" si="8"/>
        <v>1.8870409115689935E-4</v>
      </c>
      <c r="X42" s="58">
        <f t="shared" si="8"/>
        <v>1.2580668435135944E-4</v>
      </c>
      <c r="Y42" s="58">
        <f t="shared" si="14"/>
        <v>5.6600545248807962E-4</v>
      </c>
      <c r="AA42" s="58">
        <f>'Bowel Cancer Epi'!AW89</f>
        <v>8.6374109960909095E-5</v>
      </c>
      <c r="AB42" s="58">
        <f t="shared" si="9"/>
        <v>0</v>
      </c>
      <c r="AC42" s="58">
        <f t="shared" si="16"/>
        <v>8.6370379824840526E-5</v>
      </c>
      <c r="AD42" s="58">
        <f t="shared" si="16"/>
        <v>0</v>
      </c>
      <c r="AE42" s="58">
        <f t="shared" si="15"/>
        <v>3.4543676282147766E-4</v>
      </c>
    </row>
    <row r="43" spans="1:31">
      <c r="A43" s="58">
        <v>45</v>
      </c>
      <c r="B43" s="58">
        <f>'ACM Rates'!P56</f>
        <v>1.6332419947356059E-3</v>
      </c>
      <c r="C43" s="58">
        <f>'MI Epi'!BX65</f>
        <v>0</v>
      </c>
      <c r="D43" s="58">
        <f>'Stroke Epi'!BM73</f>
        <v>1.2581459867606057E-4</v>
      </c>
      <c r="F43" s="58">
        <f>'Bowel Cancer Epi'!BJ90</f>
        <v>8.6374109960909095E-5</v>
      </c>
      <c r="G43" s="58">
        <f t="shared" si="0"/>
        <v>1.8454307033725756E-3</v>
      </c>
      <c r="H43" s="58">
        <f t="shared" si="1"/>
        <v>1.6319089808390919E-3</v>
      </c>
      <c r="I43" s="58">
        <f t="shared" si="11"/>
        <v>9828.3663277473897</v>
      </c>
      <c r="J43" s="58">
        <f t="shared" si="12"/>
        <v>16.038999277227489</v>
      </c>
      <c r="K43" s="58">
        <f t="shared" si="2"/>
        <v>9820.3468281087771</v>
      </c>
      <c r="L43" s="58">
        <f t="shared" si="3"/>
        <v>379238.73286714574</v>
      </c>
      <c r="M43" s="58">
        <f t="shared" si="4"/>
        <v>38.586141401392524</v>
      </c>
      <c r="O43" s="58">
        <f>'MI Epi'!BK65</f>
        <v>4.1789559753447882E-4</v>
      </c>
      <c r="P43" s="58">
        <f t="shared" si="5"/>
        <v>0</v>
      </c>
      <c r="Q43" s="58">
        <f t="shared" si="6"/>
        <v>4.1780829133131192E-4</v>
      </c>
      <c r="R43" s="58">
        <f t="shared" si="6"/>
        <v>0</v>
      </c>
      <c r="S43" s="58">
        <f t="shared" si="13"/>
        <v>3.4818570056342686E-4</v>
      </c>
      <c r="U43" s="58">
        <f>'Stroke Epi'!AZ73</f>
        <v>2.5162919735212115E-4</v>
      </c>
      <c r="V43" s="58">
        <f t="shared" si="7"/>
        <v>1.2581459867606057E-4</v>
      </c>
      <c r="W43" s="58">
        <f t="shared" si="8"/>
        <v>2.5159754138093238E-4</v>
      </c>
      <c r="X43" s="58">
        <f t="shared" si="8"/>
        <v>1.2580668435135944E-4</v>
      </c>
      <c r="Y43" s="58">
        <f t="shared" si="14"/>
        <v>6.2887516844893144E-4</v>
      </c>
      <c r="AA43" s="58">
        <f>'Bowel Cancer Epi'!AW90</f>
        <v>8.6374109960909095E-5</v>
      </c>
      <c r="AB43" s="58">
        <f t="shared" si="9"/>
        <v>8.6374109960909095E-5</v>
      </c>
      <c r="AC43" s="58">
        <f t="shared" si="16"/>
        <v>8.6370379824840526E-5</v>
      </c>
      <c r="AD43" s="58">
        <f t="shared" si="16"/>
        <v>8.6370379824840526E-5</v>
      </c>
      <c r="AE43" s="58">
        <f t="shared" si="15"/>
        <v>4.3177730714190782E-4</v>
      </c>
    </row>
    <row r="44" spans="1:31">
      <c r="A44" s="58">
        <v>46</v>
      </c>
      <c r="B44" s="58">
        <f>'ACM Rates'!P57</f>
        <v>1.6332419947356059E-3</v>
      </c>
      <c r="C44" s="58">
        <f>'MI Epi'!BX66</f>
        <v>0</v>
      </c>
      <c r="D44" s="58">
        <f>'Stroke Epi'!BM74</f>
        <v>1.2581459867606057E-4</v>
      </c>
      <c r="F44" s="58">
        <f>'Bowel Cancer Epi'!BJ91</f>
        <v>8.6374109960909095E-5</v>
      </c>
      <c r="G44" s="58">
        <f t="shared" si="0"/>
        <v>1.8454307033725756E-3</v>
      </c>
      <c r="H44" s="58">
        <f t="shared" si="1"/>
        <v>1.6319089808390919E-3</v>
      </c>
      <c r="I44" s="58">
        <f t="shared" si="11"/>
        <v>9812.3273284701627</v>
      </c>
      <c r="J44" s="58">
        <f t="shared" si="12"/>
        <v>16.012825090263313</v>
      </c>
      <c r="K44" s="58">
        <f t="shared" si="2"/>
        <v>9804.3209159250309</v>
      </c>
      <c r="L44" s="58">
        <f t="shared" si="3"/>
        <v>369434.41195122065</v>
      </c>
      <c r="M44" s="58">
        <f t="shared" si="4"/>
        <v>37.650029354332503</v>
      </c>
      <c r="O44" s="58">
        <f>'MI Epi'!BK66</f>
        <v>4.1789559753447882E-4</v>
      </c>
      <c r="P44" s="58">
        <f t="shared" si="5"/>
        <v>0</v>
      </c>
      <c r="Q44" s="58">
        <f t="shared" si="6"/>
        <v>4.1780829133131192E-4</v>
      </c>
      <c r="R44" s="58">
        <f t="shared" si="6"/>
        <v>0</v>
      </c>
      <c r="S44" s="58">
        <f t="shared" si="13"/>
        <v>7.6584851702212039E-4</v>
      </c>
      <c r="U44" s="58">
        <f>'Stroke Epi'!AZ74</f>
        <v>2.5162919735212115E-4</v>
      </c>
      <c r="V44" s="58">
        <f t="shared" si="7"/>
        <v>1.2581459867606057E-4</v>
      </c>
      <c r="W44" s="58">
        <f t="shared" si="8"/>
        <v>2.5159754138093238E-4</v>
      </c>
      <c r="X44" s="58">
        <f t="shared" si="8"/>
        <v>1.2580668435135944E-4</v>
      </c>
      <c r="Y44" s="58">
        <f t="shared" si="14"/>
        <v>7.5460273610051837E-4</v>
      </c>
      <c r="AA44" s="58">
        <f>'Bowel Cancer Epi'!AW91</f>
        <v>8.6374109960909095E-5</v>
      </c>
      <c r="AB44" s="58">
        <f t="shared" si="9"/>
        <v>8.6374109960909095E-5</v>
      </c>
      <c r="AC44" s="58">
        <f t="shared" si="16"/>
        <v>8.6370379824840526E-5</v>
      </c>
      <c r="AD44" s="58">
        <f t="shared" si="16"/>
        <v>8.6370379824840526E-5</v>
      </c>
      <c r="AE44" s="58">
        <f t="shared" si="15"/>
        <v>4.3177730714190782E-4</v>
      </c>
    </row>
    <row r="45" spans="1:31">
      <c r="A45" s="58">
        <v>47</v>
      </c>
      <c r="B45" s="58">
        <f>'ACM Rates'!P58</f>
        <v>1.6332419947356059E-3</v>
      </c>
      <c r="C45" s="58">
        <f>'MI Epi'!BX67</f>
        <v>0</v>
      </c>
      <c r="D45" s="58">
        <f>'Stroke Epi'!BM75</f>
        <v>1.2581459867606057E-4</v>
      </c>
      <c r="F45" s="58">
        <f>'Bowel Cancer Epi'!BJ92</f>
        <v>8.6374109960909095E-5</v>
      </c>
      <c r="G45" s="58">
        <f t="shared" si="0"/>
        <v>1.8454307033725756E-3</v>
      </c>
      <c r="H45" s="58">
        <f t="shared" si="1"/>
        <v>1.6319089808390919E-3</v>
      </c>
      <c r="I45" s="58">
        <f t="shared" si="11"/>
        <v>9796.3145033798992</v>
      </c>
      <c r="J45" s="58">
        <f t="shared" si="12"/>
        <v>15.986693617189905</v>
      </c>
      <c r="K45" s="58">
        <f t="shared" si="2"/>
        <v>9788.3211565713045</v>
      </c>
      <c r="L45" s="58">
        <f t="shared" si="3"/>
        <v>359646.09079464938</v>
      </c>
      <c r="M45" s="58">
        <f t="shared" si="4"/>
        <v>36.712387160555657</v>
      </c>
      <c r="O45" s="58">
        <f>'MI Epi'!BK67</f>
        <v>4.1789559753447882E-4</v>
      </c>
      <c r="P45" s="58">
        <f t="shared" si="5"/>
        <v>0</v>
      </c>
      <c r="Q45" s="58">
        <f t="shared" si="6"/>
        <v>4.1780829133131192E-4</v>
      </c>
      <c r="R45" s="58">
        <f t="shared" si="6"/>
        <v>0</v>
      </c>
      <c r="S45" s="58">
        <f t="shared" si="13"/>
        <v>1.1833368304931167E-3</v>
      </c>
      <c r="U45" s="58">
        <f>'Stroke Epi'!AZ75</f>
        <v>2.5162919735212115E-4</v>
      </c>
      <c r="V45" s="58">
        <f t="shared" si="7"/>
        <v>1.2581459867606057E-4</v>
      </c>
      <c r="W45" s="58">
        <f t="shared" si="8"/>
        <v>2.5159754138093238E-4</v>
      </c>
      <c r="X45" s="58">
        <f t="shared" si="8"/>
        <v>1.2580668435135944E-4</v>
      </c>
      <c r="Y45" s="58">
        <f t="shared" si="14"/>
        <v>8.8031448638368755E-4</v>
      </c>
      <c r="AA45" s="58">
        <f>'Bowel Cancer Epi'!AW92</f>
        <v>8.6374109960909095E-5</v>
      </c>
      <c r="AB45" s="58">
        <f t="shared" si="9"/>
        <v>8.6374109960909095E-5</v>
      </c>
      <c r="AC45" s="58">
        <f t="shared" si="16"/>
        <v>8.6370379824840526E-5</v>
      </c>
      <c r="AD45" s="58">
        <f t="shared" si="16"/>
        <v>8.6370379824840526E-5</v>
      </c>
      <c r="AE45" s="58">
        <f t="shared" si="15"/>
        <v>4.3177730714190782E-4</v>
      </c>
    </row>
    <row r="46" spans="1:31">
      <c r="A46" s="58">
        <v>48</v>
      </c>
      <c r="B46" s="58">
        <f>'ACM Rates'!P59</f>
        <v>1.6332419947356059E-3</v>
      </c>
      <c r="C46" s="58">
        <f>'MI Epi'!BX68</f>
        <v>0</v>
      </c>
      <c r="D46" s="58">
        <f>'Stroke Epi'!BM76</f>
        <v>1.2581459867606057E-4</v>
      </c>
      <c r="F46" s="58">
        <f>'Bowel Cancer Epi'!BJ93</f>
        <v>8.6374109960909095E-5</v>
      </c>
      <c r="G46" s="58">
        <f t="shared" si="0"/>
        <v>1.8454307033725756E-3</v>
      </c>
      <c r="H46" s="58">
        <f t="shared" si="1"/>
        <v>1.6319089808390919E-3</v>
      </c>
      <c r="I46" s="58">
        <f t="shared" si="11"/>
        <v>9780.3278097627099</v>
      </c>
      <c r="J46" s="58">
        <f t="shared" si="12"/>
        <v>15.960604788302092</v>
      </c>
      <c r="K46" s="58">
        <f t="shared" si="2"/>
        <v>9772.3475073685586</v>
      </c>
      <c r="L46" s="58">
        <f t="shared" si="3"/>
        <v>349873.74328728084</v>
      </c>
      <c r="M46" s="58">
        <f t="shared" si="4"/>
        <v>35.773212318920166</v>
      </c>
      <c r="O46" s="58">
        <f>'MI Epi'!BK68</f>
        <v>4.1789559753447882E-4</v>
      </c>
      <c r="P46" s="58">
        <f t="shared" si="5"/>
        <v>0</v>
      </c>
      <c r="Q46" s="58">
        <f t="shared" si="6"/>
        <v>4.1780829133131192E-4</v>
      </c>
      <c r="R46" s="58">
        <f t="shared" si="6"/>
        <v>0</v>
      </c>
      <c r="S46" s="58">
        <f t="shared" si="13"/>
        <v>1.6006507138852108E-3</v>
      </c>
      <c r="U46" s="58">
        <f>'Stroke Epi'!AZ76</f>
        <v>2.5162919735212115E-4</v>
      </c>
      <c r="V46" s="58">
        <f t="shared" si="7"/>
        <v>1.2581459867606057E-4</v>
      </c>
      <c r="W46" s="58">
        <f t="shared" si="8"/>
        <v>2.5159754138093238E-4</v>
      </c>
      <c r="X46" s="58">
        <f t="shared" si="8"/>
        <v>1.2580668435135944E-4</v>
      </c>
      <c r="Y46" s="58">
        <f t="shared" si="14"/>
        <v>1.0060104212883695E-3</v>
      </c>
      <c r="AA46" s="58">
        <f>'Bowel Cancer Epi'!AW93</f>
        <v>8.6374109960909095E-5</v>
      </c>
      <c r="AB46" s="58">
        <f t="shared" si="9"/>
        <v>8.6374109960909095E-5</v>
      </c>
      <c r="AC46" s="58">
        <f t="shared" si="16"/>
        <v>8.6370379824840526E-5</v>
      </c>
      <c r="AD46" s="58">
        <f t="shared" si="16"/>
        <v>8.6370379824840526E-5</v>
      </c>
      <c r="AE46" s="58">
        <f t="shared" si="15"/>
        <v>4.3177730714190782E-4</v>
      </c>
    </row>
    <row r="47" spans="1:31">
      <c r="A47" s="58">
        <v>49</v>
      </c>
      <c r="B47" s="58">
        <f>'ACM Rates'!P60</f>
        <v>1.6332419947356059E-3</v>
      </c>
      <c r="C47" s="58">
        <f>'MI Epi'!BX69</f>
        <v>0</v>
      </c>
      <c r="D47" s="58">
        <f>'Stroke Epi'!BM77</f>
        <v>1.2581459867606057E-4</v>
      </c>
      <c r="F47" s="58">
        <f>'Bowel Cancer Epi'!BJ94</f>
        <v>8.6374109960909095E-5</v>
      </c>
      <c r="G47" s="58">
        <f t="shared" si="0"/>
        <v>1.8454307033725756E-3</v>
      </c>
      <c r="H47" s="58">
        <f t="shared" si="1"/>
        <v>1.6319089808390919E-3</v>
      </c>
      <c r="I47" s="58">
        <f t="shared" si="11"/>
        <v>9764.3672049744073</v>
      </c>
      <c r="J47" s="58">
        <f t="shared" si="12"/>
        <v>15.934558534008437</v>
      </c>
      <c r="K47" s="58">
        <f t="shared" si="2"/>
        <v>9756.3999257074029</v>
      </c>
      <c r="L47" s="58">
        <f t="shared" si="3"/>
        <v>340117.34336157341</v>
      </c>
      <c r="M47" s="58">
        <f t="shared" si="4"/>
        <v>34.832502324195914</v>
      </c>
      <c r="O47" s="58">
        <f>'MI Epi'!BK69</f>
        <v>4.1789559753447882E-4</v>
      </c>
      <c r="P47" s="58">
        <f t="shared" si="5"/>
        <v>0</v>
      </c>
      <c r="Q47" s="58">
        <f t="shared" si="6"/>
        <v>4.1780829133131192E-4</v>
      </c>
      <c r="R47" s="58">
        <f t="shared" si="6"/>
        <v>0</v>
      </c>
      <c r="S47" s="58">
        <f t="shared" si="13"/>
        <v>2.017790240076736E-3</v>
      </c>
      <c r="U47" s="58">
        <f>'Stroke Epi'!AZ77</f>
        <v>2.5162919735212115E-4</v>
      </c>
      <c r="V47" s="58">
        <f t="shared" si="7"/>
        <v>1.2581459867606057E-4</v>
      </c>
      <c r="W47" s="58">
        <f t="shared" si="8"/>
        <v>2.5159754138093238E-4</v>
      </c>
      <c r="X47" s="58">
        <f t="shared" si="8"/>
        <v>1.2580668435135944E-4</v>
      </c>
      <c r="Y47" s="58">
        <f t="shared" si="14"/>
        <v>1.1316905428042448E-3</v>
      </c>
      <c r="AA47" s="58">
        <f>'Bowel Cancer Epi'!AW94</f>
        <v>8.6374109960909095E-5</v>
      </c>
      <c r="AB47" s="58">
        <f t="shared" si="9"/>
        <v>8.6374109960909095E-5</v>
      </c>
      <c r="AC47" s="58">
        <f t="shared" si="16"/>
        <v>8.6370379824840526E-5</v>
      </c>
      <c r="AD47" s="58">
        <f t="shared" si="16"/>
        <v>8.6370379824840526E-5</v>
      </c>
      <c r="AE47" s="58">
        <f t="shared" si="15"/>
        <v>4.3177730714190782E-4</v>
      </c>
    </row>
    <row r="48" spans="1:31">
      <c r="A48" s="58">
        <v>50</v>
      </c>
      <c r="B48" s="58">
        <f>'ACM Rates'!P61</f>
        <v>2.4171981522086968E-3</v>
      </c>
      <c r="C48" s="58">
        <f>'MI Epi'!BX70</f>
        <v>0</v>
      </c>
      <c r="D48" s="58">
        <f>'Stroke Epi'!BM78</f>
        <v>1.2581459867606057E-4</v>
      </c>
      <c r="F48" s="58">
        <f>'Bowel Cancer Epi'!BJ95</f>
        <v>8.6374109960909095E-5</v>
      </c>
      <c r="G48" s="58">
        <f t="shared" si="0"/>
        <v>2.6293868608456665E-3</v>
      </c>
      <c r="H48" s="58">
        <f t="shared" si="1"/>
        <v>2.4142790812198278E-3</v>
      </c>
      <c r="I48" s="58">
        <f t="shared" si="11"/>
        <v>9748.4326464403985</v>
      </c>
      <c r="J48" s="58">
        <f t="shared" si="12"/>
        <v>23.5354370129815</v>
      </c>
      <c r="K48" s="58">
        <f t="shared" si="2"/>
        <v>9736.6649279339072</v>
      </c>
      <c r="L48" s="58">
        <f t="shared" si="3"/>
        <v>330380.67843363946</v>
      </c>
      <c r="M48" s="58">
        <f t="shared" si="4"/>
        <v>33.890645852107994</v>
      </c>
      <c r="O48" s="58">
        <f>'MI Epi'!BK70</f>
        <v>1.18403752634769E-3</v>
      </c>
      <c r="P48" s="58">
        <f t="shared" si="5"/>
        <v>0</v>
      </c>
      <c r="Q48" s="58">
        <f t="shared" si="6"/>
        <v>1.183336830493098E-3</v>
      </c>
      <c r="R48" s="58">
        <f t="shared" si="6"/>
        <v>0</v>
      </c>
      <c r="S48" s="58">
        <f t="shared" si="13"/>
        <v>2.4347554819155763E-3</v>
      </c>
      <c r="U48" s="58">
        <f>'Stroke Epi'!AZ78</f>
        <v>5.032583947042423E-4</v>
      </c>
      <c r="V48" s="58">
        <f t="shared" si="7"/>
        <v>1.2581459867606057E-4</v>
      </c>
      <c r="W48" s="58">
        <f t="shared" si="8"/>
        <v>5.0313178143890358E-4</v>
      </c>
      <c r="X48" s="58">
        <f t="shared" si="8"/>
        <v>1.2580668435135944E-4</v>
      </c>
      <c r="Y48" s="58">
        <f t="shared" si="14"/>
        <v>1.2573548529207432E-3</v>
      </c>
      <c r="AA48" s="58">
        <f>'Bowel Cancer Epi'!AW95</f>
        <v>2.5912232988272723E-4</v>
      </c>
      <c r="AB48" s="58">
        <f t="shared" si="9"/>
        <v>8.6374109960909095E-5</v>
      </c>
      <c r="AC48" s="58">
        <f t="shared" si="16"/>
        <v>2.5908876059133057E-4</v>
      </c>
      <c r="AD48" s="58">
        <f t="shared" si="16"/>
        <v>8.6370379824840526E-5</v>
      </c>
      <c r="AE48" s="58">
        <f t="shared" si="15"/>
        <v>4.3177730714190782E-4</v>
      </c>
    </row>
    <row r="49" spans="1:31">
      <c r="A49" s="58">
        <v>51</v>
      </c>
      <c r="B49" s="58">
        <f>'ACM Rates'!P62</f>
        <v>2.4171981522086968E-3</v>
      </c>
      <c r="C49" s="58">
        <f>'MI Epi'!BX71</f>
        <v>0</v>
      </c>
      <c r="D49" s="58">
        <f>'Stroke Epi'!BM79</f>
        <v>1.2581459867606057E-4</v>
      </c>
      <c r="F49" s="58">
        <f>'Bowel Cancer Epi'!BJ96</f>
        <v>8.6374109960909095E-5</v>
      </c>
      <c r="G49" s="58">
        <f t="shared" si="0"/>
        <v>2.6293868608456665E-3</v>
      </c>
      <c r="H49" s="58">
        <f t="shared" si="1"/>
        <v>2.4142790812198278E-3</v>
      </c>
      <c r="I49" s="58">
        <f t="shared" si="11"/>
        <v>9724.8972094274177</v>
      </c>
      <c r="J49" s="58">
        <f t="shared" si="12"/>
        <v>23.478615899733693</v>
      </c>
      <c r="K49" s="58">
        <f t="shared" si="2"/>
        <v>9713.1579014775507</v>
      </c>
      <c r="L49" s="58">
        <f t="shared" si="3"/>
        <v>320667.52053216199</v>
      </c>
      <c r="M49" s="58">
        <f t="shared" si="4"/>
        <v>32.973872486930098</v>
      </c>
      <c r="O49" s="58">
        <f>'MI Epi'!BK71</f>
        <v>1.18403752634769E-3</v>
      </c>
      <c r="P49" s="58">
        <f t="shared" si="5"/>
        <v>0</v>
      </c>
      <c r="Q49" s="58">
        <f t="shared" si="6"/>
        <v>1.183336830493098E-3</v>
      </c>
      <c r="R49" s="58">
        <f t="shared" si="6"/>
        <v>0</v>
      </c>
      <c r="S49" s="58">
        <f t="shared" si="13"/>
        <v>3.6152111765736785E-3</v>
      </c>
      <c r="U49" s="58">
        <f>'Stroke Epi'!AZ79</f>
        <v>5.032583947042423E-4</v>
      </c>
      <c r="V49" s="58">
        <f t="shared" si="7"/>
        <v>1.2581459867606057E-4</v>
      </c>
      <c r="W49" s="58">
        <f t="shared" si="8"/>
        <v>5.0313178143890358E-4</v>
      </c>
      <c r="X49" s="58">
        <f t="shared" si="8"/>
        <v>1.2580668435135944E-4</v>
      </c>
      <c r="Y49" s="58">
        <f t="shared" si="14"/>
        <v>1.6342529347643504E-3</v>
      </c>
      <c r="AA49" s="58">
        <f>'Bowel Cancer Epi'!AW96</f>
        <v>2.5912232988272723E-4</v>
      </c>
      <c r="AB49" s="58">
        <f t="shared" si="9"/>
        <v>8.6374109960909095E-5</v>
      </c>
      <c r="AC49" s="58">
        <f t="shared" si="16"/>
        <v>2.5908876059133057E-4</v>
      </c>
      <c r="AD49" s="58">
        <f t="shared" si="16"/>
        <v>8.6370379824840526E-5</v>
      </c>
      <c r="AE49" s="58">
        <f t="shared" si="15"/>
        <v>6.0443602463006608E-4</v>
      </c>
    </row>
    <row r="50" spans="1:31">
      <c r="A50" s="58">
        <v>52</v>
      </c>
      <c r="B50" s="58">
        <f>'ACM Rates'!P63</f>
        <v>2.4171981522086968E-3</v>
      </c>
      <c r="C50" s="58">
        <f>'MI Epi'!BX72</f>
        <v>0</v>
      </c>
      <c r="D50" s="58">
        <f>'Stroke Epi'!BM80</f>
        <v>1.2581459867606057E-4</v>
      </c>
      <c r="F50" s="58">
        <f>'Bowel Cancer Epi'!BJ97</f>
        <v>8.6374109960909095E-5</v>
      </c>
      <c r="G50" s="58">
        <f t="shared" si="0"/>
        <v>2.6293868608456665E-3</v>
      </c>
      <c r="H50" s="58">
        <f t="shared" si="1"/>
        <v>2.4142790812198278E-3</v>
      </c>
      <c r="I50" s="58">
        <f t="shared" si="11"/>
        <v>9701.4185935276837</v>
      </c>
      <c r="J50" s="58">
        <f t="shared" si="12"/>
        <v>23.421931968510972</v>
      </c>
      <c r="K50" s="58">
        <f t="shared" si="2"/>
        <v>9689.7076275434283</v>
      </c>
      <c r="L50" s="58">
        <f t="shared" si="3"/>
        <v>310977.81290461856</v>
      </c>
      <c r="M50" s="58">
        <f t="shared" si="4"/>
        <v>32.054880418425391</v>
      </c>
      <c r="O50" s="58">
        <f>'MI Epi'!BK72</f>
        <v>1.18403752634769E-3</v>
      </c>
      <c r="P50" s="58">
        <f t="shared" si="5"/>
        <v>0</v>
      </c>
      <c r="Q50" s="58">
        <f t="shared" si="6"/>
        <v>1.183336830493098E-3</v>
      </c>
      <c r="R50" s="58">
        <f t="shared" si="6"/>
        <v>0</v>
      </c>
      <c r="S50" s="58">
        <f t="shared" si="13"/>
        <v>4.7942699945315269E-3</v>
      </c>
      <c r="U50" s="58">
        <f>'Stroke Epi'!AZ80</f>
        <v>5.032583947042423E-4</v>
      </c>
      <c r="V50" s="58">
        <f t="shared" si="7"/>
        <v>1.2581459867606057E-4</v>
      </c>
      <c r="W50" s="58">
        <f t="shared" si="8"/>
        <v>5.0313178143890358E-4</v>
      </c>
      <c r="X50" s="58">
        <f t="shared" si="8"/>
        <v>1.2580668435135944E-4</v>
      </c>
      <c r="Y50" s="58">
        <f t="shared" si="14"/>
        <v>2.0110087856090235E-3</v>
      </c>
      <c r="AA50" s="58">
        <f>'Bowel Cancer Epi'!AW97</f>
        <v>2.5912232988272723E-4</v>
      </c>
      <c r="AB50" s="58">
        <f t="shared" si="9"/>
        <v>8.6374109960909095E-5</v>
      </c>
      <c r="AC50" s="58">
        <f t="shared" si="16"/>
        <v>2.5908876059133057E-4</v>
      </c>
      <c r="AD50" s="58">
        <f t="shared" si="16"/>
        <v>8.6370379824840526E-5</v>
      </c>
      <c r="AE50" s="58">
        <f t="shared" si="15"/>
        <v>7.770649182082121E-4</v>
      </c>
    </row>
    <row r="51" spans="1:31">
      <c r="A51" s="58">
        <v>53</v>
      </c>
      <c r="B51" s="58">
        <f>'ACM Rates'!P64</f>
        <v>2.4171981522086968E-3</v>
      </c>
      <c r="C51" s="58">
        <f>'MI Epi'!BX73</f>
        <v>0</v>
      </c>
      <c r="D51" s="58">
        <f>'Stroke Epi'!BM81</f>
        <v>1.2581459867606057E-4</v>
      </c>
      <c r="F51" s="58">
        <f>'Bowel Cancer Epi'!BJ98</f>
        <v>8.6374109960909095E-5</v>
      </c>
      <c r="G51" s="58">
        <f t="shared" si="0"/>
        <v>2.6293868608456665E-3</v>
      </c>
      <c r="H51" s="58">
        <f t="shared" si="1"/>
        <v>2.4142790812198278E-3</v>
      </c>
      <c r="I51" s="58">
        <f t="shared" si="11"/>
        <v>9677.9966615591729</v>
      </c>
      <c r="J51" s="58">
        <f t="shared" si="12"/>
        <v>23.365384888117642</v>
      </c>
      <c r="K51" s="58">
        <f t="shared" si="2"/>
        <v>9666.3139691151155</v>
      </c>
      <c r="L51" s="58">
        <f t="shared" si="3"/>
        <v>301311.49893550348</v>
      </c>
      <c r="M51" s="58">
        <f t="shared" si="4"/>
        <v>31.133664277061314</v>
      </c>
      <c r="O51" s="58">
        <f>'MI Epi'!BK73</f>
        <v>1.18403752634769E-3</v>
      </c>
      <c r="P51" s="58">
        <f t="shared" si="5"/>
        <v>0</v>
      </c>
      <c r="Q51" s="58">
        <f t="shared" si="6"/>
        <v>1.183336830493098E-3</v>
      </c>
      <c r="R51" s="58">
        <f t="shared" si="6"/>
        <v>0</v>
      </c>
      <c r="S51" s="58">
        <f t="shared" si="13"/>
        <v>5.9719335887647683E-3</v>
      </c>
      <c r="U51" s="58">
        <f>'Stroke Epi'!AZ81</f>
        <v>5.032583947042423E-4</v>
      </c>
      <c r="V51" s="58">
        <f t="shared" si="7"/>
        <v>1.2581459867606057E-4</v>
      </c>
      <c r="W51" s="58">
        <f t="shared" si="8"/>
        <v>5.0313178143890358E-4</v>
      </c>
      <c r="X51" s="58">
        <f t="shared" si="8"/>
        <v>1.2580668435135944E-4</v>
      </c>
      <c r="Y51" s="58">
        <f t="shared" si="14"/>
        <v>2.3876224591288407E-3</v>
      </c>
      <c r="AA51" s="58">
        <f>'Bowel Cancer Epi'!AW98</f>
        <v>2.5912232988272723E-4</v>
      </c>
      <c r="AB51" s="58">
        <f t="shared" si="9"/>
        <v>8.6374109960909095E-5</v>
      </c>
      <c r="AC51" s="58">
        <f t="shared" si="16"/>
        <v>2.5908876059133057E-4</v>
      </c>
      <c r="AD51" s="58">
        <f t="shared" si="16"/>
        <v>8.6370379824840526E-5</v>
      </c>
      <c r="AE51" s="58">
        <f t="shared" si="15"/>
        <v>9.4966399302792834E-4</v>
      </c>
    </row>
    <row r="52" spans="1:31">
      <c r="A52" s="58">
        <v>54</v>
      </c>
      <c r="B52" s="58">
        <f>'ACM Rates'!P65</f>
        <v>2.4171981522086968E-3</v>
      </c>
      <c r="C52" s="58">
        <f>'MI Epi'!BX74</f>
        <v>0</v>
      </c>
      <c r="D52" s="58">
        <f>'Stroke Epi'!BM82</f>
        <v>1.2581459867606057E-4</v>
      </c>
      <c r="F52" s="58">
        <f>'Bowel Cancer Epi'!BJ99</f>
        <v>8.6374109960909095E-5</v>
      </c>
      <c r="G52" s="58">
        <f t="shared" si="0"/>
        <v>2.6293868608456665E-3</v>
      </c>
      <c r="H52" s="58">
        <f t="shared" si="1"/>
        <v>2.4142790812198278E-3</v>
      </c>
      <c r="I52" s="58">
        <f t="shared" si="11"/>
        <v>9654.6312766710562</v>
      </c>
      <c r="J52" s="58">
        <f t="shared" si="12"/>
        <v>23.308974328157611</v>
      </c>
      <c r="K52" s="58">
        <f t="shared" si="2"/>
        <v>9642.9767895069781</v>
      </c>
      <c r="L52" s="58">
        <f t="shared" si="3"/>
        <v>291668.52214599651</v>
      </c>
      <c r="M52" s="58">
        <f t="shared" si="4"/>
        <v>30.210218680310351</v>
      </c>
      <c r="O52" s="58">
        <f>'MI Epi'!BK74</f>
        <v>1.18403752634769E-3</v>
      </c>
      <c r="P52" s="58">
        <f t="shared" si="5"/>
        <v>0</v>
      </c>
      <c r="Q52" s="58">
        <f t="shared" si="6"/>
        <v>1.183336830493098E-3</v>
      </c>
      <c r="R52" s="58">
        <f t="shared" si="6"/>
        <v>0</v>
      </c>
      <c r="S52" s="58">
        <f t="shared" si="13"/>
        <v>7.1482036102930224E-3</v>
      </c>
      <c r="U52" s="58">
        <f>'Stroke Epi'!AZ82</f>
        <v>5.032583947042423E-4</v>
      </c>
      <c r="V52" s="58">
        <f t="shared" si="7"/>
        <v>1.2581459867606057E-4</v>
      </c>
      <c r="W52" s="58">
        <f t="shared" si="8"/>
        <v>5.0313178143890358E-4</v>
      </c>
      <c r="X52" s="58">
        <f t="shared" si="8"/>
        <v>1.2580668435135944E-4</v>
      </c>
      <c r="Y52" s="58">
        <f t="shared" si="14"/>
        <v>2.7640940089776246E-3</v>
      </c>
      <c r="AA52" s="58">
        <f>'Bowel Cancer Epi'!AW99</f>
        <v>2.5912232988272723E-4</v>
      </c>
      <c r="AB52" s="58">
        <f t="shared" si="9"/>
        <v>8.6374109960909095E-5</v>
      </c>
      <c r="AC52" s="58">
        <f t="shared" si="16"/>
        <v>2.5908876059133057E-4</v>
      </c>
      <c r="AD52" s="58">
        <f t="shared" si="16"/>
        <v>8.6370379824840526E-5</v>
      </c>
      <c r="AE52" s="58">
        <f t="shared" si="15"/>
        <v>1.1222332542399074E-3</v>
      </c>
    </row>
    <row r="53" spans="1:31">
      <c r="A53" s="58">
        <v>55</v>
      </c>
      <c r="B53" s="58">
        <f>'ACM Rates'!P66</f>
        <v>3.8544511075760302E-3</v>
      </c>
      <c r="C53" s="58">
        <f>'MI Epi'!BX75</f>
        <v>0</v>
      </c>
      <c r="D53" s="58">
        <f>'Stroke Epi'!BM83</f>
        <v>1.8872189801409083E-4</v>
      </c>
      <c r="F53" s="58">
        <f>'Bowel Cancer Epi'!BJ100</f>
        <v>2.5912232988272723E-4</v>
      </c>
      <c r="G53" s="58">
        <f t="shared" si="0"/>
        <v>4.3022953354728485E-3</v>
      </c>
      <c r="H53" s="58">
        <f t="shared" si="1"/>
        <v>3.8470322458464823E-3</v>
      </c>
      <c r="I53" s="58">
        <f t="shared" si="11"/>
        <v>9631.3223023428982</v>
      </c>
      <c r="J53" s="58">
        <f t="shared" si="12"/>
        <v>37.05200746725351</v>
      </c>
      <c r="K53" s="58">
        <f t="shared" si="2"/>
        <v>9612.7962986092716</v>
      </c>
      <c r="L53" s="58">
        <f t="shared" si="3"/>
        <v>282055.72584738722</v>
      </c>
      <c r="M53" s="58">
        <f t="shared" si="4"/>
        <v>29.285254609200944</v>
      </c>
      <c r="O53" s="58">
        <f>'MI Epi'!BK75</f>
        <v>1.8108809226494084E-3</v>
      </c>
      <c r="P53" s="58">
        <f t="shared" si="5"/>
        <v>0</v>
      </c>
      <c r="Q53" s="58">
        <f t="shared" si="6"/>
        <v>1.8092422670773489E-3</v>
      </c>
      <c r="R53" s="58">
        <f t="shared" si="6"/>
        <v>0</v>
      </c>
      <c r="S53" s="58">
        <f t="shared" si="13"/>
        <v>8.3230817081821964E-3</v>
      </c>
      <c r="U53" s="58">
        <f>'Stroke Epi'!AZ83</f>
        <v>8.8070219073242402E-4</v>
      </c>
      <c r="V53" s="58">
        <f t="shared" si="7"/>
        <v>1.8872189801409083E-4</v>
      </c>
      <c r="W53" s="58">
        <f t="shared" si="8"/>
        <v>8.8031448638370424E-4</v>
      </c>
      <c r="X53" s="58">
        <f t="shared" si="8"/>
        <v>1.8870409115689935E-4</v>
      </c>
      <c r="Y53" s="58">
        <f t="shared" si="14"/>
        <v>3.140423488788951E-3</v>
      </c>
      <c r="AA53" s="58">
        <f>'Bowel Cancer Epi'!AW100</f>
        <v>4.3187054980454542E-4</v>
      </c>
      <c r="AB53" s="58">
        <f t="shared" si="9"/>
        <v>2.5912232988272723E-4</v>
      </c>
      <c r="AC53" s="58">
        <f t="shared" si="16"/>
        <v>4.3177730714205609E-4</v>
      </c>
      <c r="AD53" s="58">
        <f t="shared" si="16"/>
        <v>2.5908876059133057E-4</v>
      </c>
      <c r="AE53" s="58">
        <f t="shared" si="15"/>
        <v>1.2947727069939519E-3</v>
      </c>
    </row>
    <row r="54" spans="1:31">
      <c r="A54" s="58">
        <v>56</v>
      </c>
      <c r="B54" s="58">
        <f>'ACM Rates'!P67</f>
        <v>3.8544511075760302E-3</v>
      </c>
      <c r="C54" s="58">
        <f>'MI Epi'!BX76</f>
        <v>0</v>
      </c>
      <c r="D54" s="58">
        <f>'Stroke Epi'!BM84</f>
        <v>1.8872189801409083E-4</v>
      </c>
      <c r="F54" s="58">
        <f>'Bowel Cancer Epi'!BJ101</f>
        <v>2.5912232988272723E-4</v>
      </c>
      <c r="G54" s="58">
        <f t="shared" si="0"/>
        <v>4.3022953354728485E-3</v>
      </c>
      <c r="H54" s="58">
        <f t="shared" si="1"/>
        <v>3.8470322458464823E-3</v>
      </c>
      <c r="I54" s="58">
        <f t="shared" si="11"/>
        <v>9594.270294875645</v>
      </c>
      <c r="J54" s="58">
        <f t="shared" si="12"/>
        <v>36.909467199753642</v>
      </c>
      <c r="K54" s="58">
        <f t="shared" si="2"/>
        <v>9575.8155612757691</v>
      </c>
      <c r="L54" s="58">
        <f t="shared" si="3"/>
        <v>272479.91028611147</v>
      </c>
      <c r="M54" s="58">
        <f t="shared" si="4"/>
        <v>28.400274529647611</v>
      </c>
      <c r="O54" s="58">
        <f>'MI Epi'!BK76</f>
        <v>1.8108809226494084E-3</v>
      </c>
      <c r="P54" s="58">
        <f t="shared" si="5"/>
        <v>0</v>
      </c>
      <c r="Q54" s="58">
        <f t="shared" si="6"/>
        <v>1.8092422670773489E-3</v>
      </c>
      <c r="R54" s="58">
        <f t="shared" si="6"/>
        <v>0</v>
      </c>
      <c r="S54" s="58">
        <f t="shared" si="13"/>
        <v>1.0117265504040764E-2</v>
      </c>
      <c r="U54" s="58">
        <f>'Stroke Epi'!AZ84</f>
        <v>8.8070219073242402E-4</v>
      </c>
      <c r="V54" s="58">
        <f t="shared" si="7"/>
        <v>1.8872189801409083E-4</v>
      </c>
      <c r="W54" s="58">
        <f t="shared" si="8"/>
        <v>8.8031448638370424E-4</v>
      </c>
      <c r="X54" s="58">
        <f t="shared" si="8"/>
        <v>1.8870409115689935E-4</v>
      </c>
      <c r="Y54" s="58">
        <f t="shared" si="14"/>
        <v>3.8299920588958074E-3</v>
      </c>
      <c r="AA54" s="58">
        <f>'Bowel Cancer Epi'!AW101</f>
        <v>4.3187054980454542E-4</v>
      </c>
      <c r="AB54" s="58">
        <f t="shared" si="9"/>
        <v>2.5912232988272723E-4</v>
      </c>
      <c r="AC54" s="58">
        <f t="shared" si="16"/>
        <v>4.3177730714205609E-4</v>
      </c>
      <c r="AD54" s="58">
        <f t="shared" si="16"/>
        <v>2.5908876059133057E-4</v>
      </c>
      <c r="AE54" s="58">
        <f t="shared" si="15"/>
        <v>1.4672823564390578E-3</v>
      </c>
    </row>
    <row r="55" spans="1:31">
      <c r="A55" s="58">
        <v>57</v>
      </c>
      <c r="B55" s="58">
        <f>'ACM Rates'!P68</f>
        <v>3.8544511075760302E-3</v>
      </c>
      <c r="C55" s="58">
        <f>'MI Epi'!BX77</f>
        <v>0</v>
      </c>
      <c r="D55" s="58">
        <f>'Stroke Epi'!BM85</f>
        <v>1.8872189801409083E-4</v>
      </c>
      <c r="F55" s="58">
        <f>'Bowel Cancer Epi'!BJ102</f>
        <v>2.5912232988272723E-4</v>
      </c>
      <c r="G55" s="58">
        <f t="shared" si="0"/>
        <v>4.3022953354728485E-3</v>
      </c>
      <c r="H55" s="58">
        <f t="shared" si="1"/>
        <v>3.8470322458464823E-3</v>
      </c>
      <c r="I55" s="58">
        <f t="shared" si="11"/>
        <v>9557.3608276758914</v>
      </c>
      <c r="J55" s="58">
        <f t="shared" si="12"/>
        <v>36.767475289259181</v>
      </c>
      <c r="K55" s="58">
        <f t="shared" si="2"/>
        <v>9538.9770900312615</v>
      </c>
      <c r="L55" s="58">
        <f t="shared" si="3"/>
        <v>262940.93319608021</v>
      </c>
      <c r="M55" s="58">
        <f t="shared" si="4"/>
        <v>27.511876755208874</v>
      </c>
      <c r="O55" s="58">
        <f>'MI Epi'!BK77</f>
        <v>1.8108809226494084E-3</v>
      </c>
      <c r="P55" s="58">
        <f t="shared" si="5"/>
        <v>0</v>
      </c>
      <c r="Q55" s="58">
        <f t="shared" si="6"/>
        <v>1.8092422670773489E-3</v>
      </c>
      <c r="R55" s="58">
        <f t="shared" si="6"/>
        <v>0</v>
      </c>
      <c r="S55" s="58">
        <f t="shared" si="13"/>
        <v>1.1908203186740959E-2</v>
      </c>
      <c r="U55" s="58">
        <f>'Stroke Epi'!AZ85</f>
        <v>8.8070219073242402E-4</v>
      </c>
      <c r="V55" s="58">
        <f t="shared" si="7"/>
        <v>1.8872189801409083E-4</v>
      </c>
      <c r="W55" s="58">
        <f t="shared" si="8"/>
        <v>8.8031448638370424E-4</v>
      </c>
      <c r="X55" s="58">
        <f t="shared" si="8"/>
        <v>1.8870409115689935E-4</v>
      </c>
      <c r="Y55" s="58">
        <f t="shared" si="14"/>
        <v>4.5190836261989765E-3</v>
      </c>
      <c r="AA55" s="58">
        <f>'Bowel Cancer Epi'!AW102</f>
        <v>4.3187054980454542E-4</v>
      </c>
      <c r="AB55" s="58">
        <f t="shared" si="9"/>
        <v>2.5912232988272723E-4</v>
      </c>
      <c r="AC55" s="58">
        <f t="shared" si="16"/>
        <v>4.3177730714205609E-4</v>
      </c>
      <c r="AD55" s="58">
        <f t="shared" si="16"/>
        <v>2.5908876059133057E-4</v>
      </c>
      <c r="AE55" s="58">
        <f t="shared" si="15"/>
        <v>1.6397622077231665E-3</v>
      </c>
    </row>
    <row r="56" spans="1:31">
      <c r="A56" s="58">
        <v>58</v>
      </c>
      <c r="B56" s="58">
        <f>'ACM Rates'!P69</f>
        <v>3.8544511075760302E-3</v>
      </c>
      <c r="C56" s="58">
        <f>'MI Epi'!BX78</f>
        <v>0</v>
      </c>
      <c r="D56" s="58">
        <f>'Stroke Epi'!BM86</f>
        <v>1.8872189801409083E-4</v>
      </c>
      <c r="F56" s="58">
        <f>'Bowel Cancer Epi'!BJ103</f>
        <v>2.5912232988272723E-4</v>
      </c>
      <c r="G56" s="58">
        <f t="shared" si="0"/>
        <v>4.3022953354728485E-3</v>
      </c>
      <c r="H56" s="58">
        <f t="shared" si="1"/>
        <v>3.8470322458464823E-3</v>
      </c>
      <c r="I56" s="58">
        <f t="shared" si="11"/>
        <v>9520.5933523866315</v>
      </c>
      <c r="J56" s="58">
        <f t="shared" si="12"/>
        <v>36.62602962622303</v>
      </c>
      <c r="K56" s="58">
        <f t="shared" si="2"/>
        <v>9502.2803375735202</v>
      </c>
      <c r="L56" s="58">
        <f t="shared" si="3"/>
        <v>253438.6528585066</v>
      </c>
      <c r="M56" s="58">
        <f t="shared" si="4"/>
        <v>26.620048087126246</v>
      </c>
      <c r="O56" s="58">
        <f>'MI Epi'!BK78</f>
        <v>1.8108809226494084E-3</v>
      </c>
      <c r="P56" s="58">
        <f t="shared" si="5"/>
        <v>0</v>
      </c>
      <c r="Q56" s="58">
        <f t="shared" si="6"/>
        <v>1.8092422670773489E-3</v>
      </c>
      <c r="R56" s="58">
        <f t="shared" si="6"/>
        <v>0</v>
      </c>
      <c r="S56" s="58">
        <f t="shared" si="13"/>
        <v>1.369590062928791E-2</v>
      </c>
      <c r="U56" s="58">
        <f>'Stroke Epi'!AZ86</f>
        <v>8.8070219073242402E-4</v>
      </c>
      <c r="V56" s="58">
        <f t="shared" si="7"/>
        <v>1.8872189801409083E-4</v>
      </c>
      <c r="W56" s="58">
        <f t="shared" si="8"/>
        <v>8.8031448638370424E-4</v>
      </c>
      <c r="X56" s="58">
        <f t="shared" si="8"/>
        <v>1.8870409115689935E-4</v>
      </c>
      <c r="Y56" s="58">
        <f t="shared" si="14"/>
        <v>5.2076985206608202E-3</v>
      </c>
      <c r="AA56" s="58">
        <f>'Bowel Cancer Epi'!AW103</f>
        <v>4.3187054980454542E-4</v>
      </c>
      <c r="AB56" s="58">
        <f t="shared" si="9"/>
        <v>2.5912232988272723E-4</v>
      </c>
      <c r="AC56" s="58">
        <f t="shared" si="16"/>
        <v>4.3177730714205609E-4</v>
      </c>
      <c r="AD56" s="58">
        <f t="shared" si="16"/>
        <v>2.5908876059133057E-4</v>
      </c>
      <c r="AE56" s="58">
        <f t="shared" si="15"/>
        <v>1.8122122659934127E-3</v>
      </c>
    </row>
    <row r="57" spans="1:31">
      <c r="A57" s="58">
        <v>59</v>
      </c>
      <c r="B57" s="58">
        <f>'ACM Rates'!P70</f>
        <v>3.8544511075760302E-3</v>
      </c>
      <c r="C57" s="58">
        <f>'MI Epi'!BX79</f>
        <v>0</v>
      </c>
      <c r="D57" s="58">
        <f>'Stroke Epi'!BM87</f>
        <v>1.8872189801409083E-4</v>
      </c>
      <c r="F57" s="58">
        <f>'Bowel Cancer Epi'!BJ104</f>
        <v>2.5912232988272723E-4</v>
      </c>
      <c r="G57" s="58">
        <f t="shared" si="0"/>
        <v>4.3022953354728485E-3</v>
      </c>
      <c r="H57" s="58">
        <f t="shared" si="1"/>
        <v>3.8470322458464823E-3</v>
      </c>
      <c r="I57" s="58">
        <f t="shared" si="11"/>
        <v>9483.9673227604089</v>
      </c>
      <c r="J57" s="58">
        <f t="shared" si="12"/>
        <v>36.485128109213626</v>
      </c>
      <c r="K57" s="58">
        <f t="shared" si="2"/>
        <v>9465.7247587058009</v>
      </c>
      <c r="L57" s="58">
        <f t="shared" si="3"/>
        <v>243972.92809980083</v>
      </c>
      <c r="M57" s="58">
        <f t="shared" si="4"/>
        <v>25.724775275669121</v>
      </c>
      <c r="O57" s="58">
        <f>'MI Epi'!BK79</f>
        <v>1.8108809226494084E-3</v>
      </c>
      <c r="P57" s="58">
        <f t="shared" si="5"/>
        <v>0</v>
      </c>
      <c r="Q57" s="58">
        <f t="shared" si="6"/>
        <v>1.8092422670773489E-3</v>
      </c>
      <c r="R57" s="58">
        <f t="shared" si="6"/>
        <v>0</v>
      </c>
      <c r="S57" s="58">
        <f t="shared" si="13"/>
        <v>1.5480363694061061E-2</v>
      </c>
      <c r="U57" s="58">
        <f>'Stroke Epi'!AZ87</f>
        <v>8.8070219073242402E-4</v>
      </c>
      <c r="V57" s="58">
        <f t="shared" si="7"/>
        <v>1.8872189801409083E-4</v>
      </c>
      <c r="W57" s="58">
        <f t="shared" si="8"/>
        <v>8.8031448638370424E-4</v>
      </c>
      <c r="X57" s="58">
        <f t="shared" si="8"/>
        <v>1.8870409115689935E-4</v>
      </c>
      <c r="Y57" s="58">
        <f t="shared" si="14"/>
        <v>5.8958370720154519E-3</v>
      </c>
      <c r="AA57" s="58">
        <f>'Bowel Cancer Epi'!AW104</f>
        <v>4.3187054980454542E-4</v>
      </c>
      <c r="AB57" s="58">
        <f t="shared" si="9"/>
        <v>2.5912232988272723E-4</v>
      </c>
      <c r="AC57" s="58">
        <f t="shared" si="16"/>
        <v>4.3177730714205609E-4</v>
      </c>
      <c r="AD57" s="58">
        <f t="shared" si="16"/>
        <v>2.5908876059133057E-4</v>
      </c>
      <c r="AE57" s="58">
        <f t="shared" si="15"/>
        <v>1.9846325363960418E-3</v>
      </c>
    </row>
    <row r="58" spans="1:31">
      <c r="A58" s="58">
        <v>60</v>
      </c>
      <c r="B58" s="58">
        <f>'ACM Rates'!P71</f>
        <v>6.2716492597847256E-3</v>
      </c>
      <c r="C58" s="58">
        <f>'MI Epi'!BX80</f>
        <v>6.9649266255746478E-5</v>
      </c>
      <c r="D58" s="58">
        <f>'Stroke Epi'!BM88</f>
        <v>3.1453649669015144E-4</v>
      </c>
      <c r="F58" s="58">
        <f>'Bowel Cancer Epi'!BJ105</f>
        <v>4.3187054980454542E-4</v>
      </c>
      <c r="G58" s="58">
        <f t="shared" si="0"/>
        <v>7.0877055725351691E-3</v>
      </c>
      <c r="H58" s="58">
        <f t="shared" si="1"/>
        <v>6.2520235175904659E-3</v>
      </c>
      <c r="I58" s="58">
        <f t="shared" si="11"/>
        <v>9447.4821946511947</v>
      </c>
      <c r="J58" s="58">
        <f t="shared" si="12"/>
        <v>59.065880862976456</v>
      </c>
      <c r="K58" s="58">
        <f t="shared" si="2"/>
        <v>9417.9492542197077</v>
      </c>
      <c r="L58" s="58">
        <f t="shared" si="3"/>
        <v>234554.97884558106</v>
      </c>
      <c r="M58" s="58">
        <f t="shared" si="4"/>
        <v>24.827247515573745</v>
      </c>
      <c r="O58" s="58">
        <f>'MI Epi'!BK80</f>
        <v>2.2984257864396337E-3</v>
      </c>
      <c r="P58" s="58">
        <f t="shared" si="5"/>
        <v>6.9649266255746478E-5</v>
      </c>
      <c r="Q58" s="58">
        <f t="shared" si="6"/>
        <v>2.2957864284018914E-3</v>
      </c>
      <c r="R58" s="58">
        <f t="shared" si="6"/>
        <v>6.9646840801906862E-5</v>
      </c>
      <c r="S58" s="58">
        <f t="shared" si="13"/>
        <v>1.7261598232833384E-2</v>
      </c>
      <c r="U58" s="58">
        <f>'Stroke Epi'!AZ88</f>
        <v>1.5097751841127267E-3</v>
      </c>
      <c r="V58" s="58">
        <f t="shared" si="7"/>
        <v>3.1453649669015144E-4</v>
      </c>
      <c r="W58" s="58">
        <f t="shared" si="8"/>
        <v>1.5086360469118709E-3</v>
      </c>
      <c r="X58" s="58">
        <f t="shared" si="8"/>
        <v>3.1448703527225952E-4</v>
      </c>
      <c r="Y58" s="58">
        <f t="shared" si="14"/>
        <v>6.5834996097688964E-3</v>
      </c>
      <c r="AA58" s="58">
        <f>'Bowel Cancer Epi'!AW105</f>
        <v>6.0461876972636361E-4</v>
      </c>
      <c r="AB58" s="58">
        <f t="shared" si="9"/>
        <v>4.3187054980454542E-4</v>
      </c>
      <c r="AC58" s="58">
        <f t="shared" si="16"/>
        <v>6.0443602463022827E-4</v>
      </c>
      <c r="AD58" s="58">
        <f t="shared" si="16"/>
        <v>4.3177730714205609E-4</v>
      </c>
      <c r="AE58" s="58">
        <f t="shared" si="15"/>
        <v>2.1570230240764107E-3</v>
      </c>
    </row>
    <row r="59" spans="1:31">
      <c r="A59" s="58">
        <v>61</v>
      </c>
      <c r="B59" s="58">
        <f>'ACM Rates'!P72</f>
        <v>6.2716492597847256E-3</v>
      </c>
      <c r="C59" s="58">
        <f>'MI Epi'!BX81</f>
        <v>6.9649266255746478E-5</v>
      </c>
      <c r="D59" s="58">
        <f>'Stroke Epi'!BM89</f>
        <v>3.1453649669015144E-4</v>
      </c>
      <c r="F59" s="58">
        <f>'Bowel Cancer Epi'!BJ106</f>
        <v>4.3187054980454542E-4</v>
      </c>
      <c r="G59" s="58">
        <f t="shared" si="0"/>
        <v>7.0877055725351691E-3</v>
      </c>
      <c r="H59" s="58">
        <f t="shared" si="1"/>
        <v>6.2520235175904659E-3</v>
      </c>
      <c r="I59" s="58">
        <f t="shared" si="11"/>
        <v>9388.4163137882188</v>
      </c>
      <c r="J59" s="58">
        <f t="shared" si="12"/>
        <v>58.696599586733932</v>
      </c>
      <c r="K59" s="58">
        <f t="shared" si="2"/>
        <v>9359.0680139948527</v>
      </c>
      <c r="L59" s="58">
        <f t="shared" si="3"/>
        <v>225195.91083158622</v>
      </c>
      <c r="M59" s="58">
        <f t="shared" si="4"/>
        <v>23.986570610514377</v>
      </c>
      <c r="O59" s="58">
        <f>'MI Epi'!BK81</f>
        <v>2.2984257864396337E-3</v>
      </c>
      <c r="P59" s="58">
        <f t="shared" si="5"/>
        <v>6.9649266255746478E-5</v>
      </c>
      <c r="Q59" s="58">
        <f t="shared" si="6"/>
        <v>2.2957864284018914E-3</v>
      </c>
      <c r="R59" s="58">
        <f t="shared" si="6"/>
        <v>6.9646840801906862E-5</v>
      </c>
      <c r="S59" s="58">
        <f t="shared" si="13"/>
        <v>1.9449463471163962E-2</v>
      </c>
      <c r="U59" s="58">
        <f>'Stroke Epi'!AZ89</f>
        <v>1.5097751841127267E-3</v>
      </c>
      <c r="V59" s="58">
        <f t="shared" si="7"/>
        <v>3.1453649669015144E-4</v>
      </c>
      <c r="W59" s="58">
        <f t="shared" si="8"/>
        <v>1.5086360469118709E-3</v>
      </c>
      <c r="X59" s="58">
        <f t="shared" si="8"/>
        <v>3.1448703527225952E-4</v>
      </c>
      <c r="Y59" s="58">
        <f t="shared" si="14"/>
        <v>7.7701601312056339E-3</v>
      </c>
      <c r="AA59" s="58">
        <f>'Bowel Cancer Epi'!AW106</f>
        <v>6.0461876972636361E-4</v>
      </c>
      <c r="AB59" s="58">
        <f t="shared" si="9"/>
        <v>4.3187054980454542E-4</v>
      </c>
      <c r="AC59" s="58">
        <f t="shared" si="16"/>
        <v>6.0443602463022827E-4</v>
      </c>
      <c r="AD59" s="58">
        <f t="shared" si="16"/>
        <v>4.3177730714205609E-4</v>
      </c>
      <c r="AE59" s="58">
        <f t="shared" si="15"/>
        <v>2.3293837341789182E-3</v>
      </c>
    </row>
    <row r="60" spans="1:31">
      <c r="A60" s="58">
        <v>62</v>
      </c>
      <c r="B60" s="58">
        <f>'ACM Rates'!P73</f>
        <v>6.2716492597847256E-3</v>
      </c>
      <c r="C60" s="58">
        <f>'MI Epi'!BX82</f>
        <v>6.9649266255746478E-5</v>
      </c>
      <c r="D60" s="58">
        <f>'Stroke Epi'!BM90</f>
        <v>3.1453649669015144E-4</v>
      </c>
      <c r="F60" s="58">
        <f>'Bowel Cancer Epi'!BJ107</f>
        <v>4.3187054980454542E-4</v>
      </c>
      <c r="G60" s="58">
        <f t="shared" si="0"/>
        <v>7.0877055725351691E-3</v>
      </c>
      <c r="H60" s="58">
        <f t="shared" si="1"/>
        <v>6.2520235175904659E-3</v>
      </c>
      <c r="I60" s="58">
        <f t="shared" si="11"/>
        <v>9329.7197142014847</v>
      </c>
      <c r="J60" s="58">
        <f t="shared" si="12"/>
        <v>58.32962706571508</v>
      </c>
      <c r="K60" s="58">
        <f t="shared" si="2"/>
        <v>9300.5549006686269</v>
      </c>
      <c r="L60" s="58">
        <f t="shared" si="3"/>
        <v>215895.35593091761</v>
      </c>
      <c r="M60" s="58">
        <f t="shared" si="4"/>
        <v>23.140604706729469</v>
      </c>
      <c r="O60" s="58">
        <f>'MI Epi'!BK82</f>
        <v>2.2984257864396337E-3</v>
      </c>
      <c r="P60" s="58">
        <f t="shared" si="5"/>
        <v>6.9649266255746478E-5</v>
      </c>
      <c r="Q60" s="58">
        <f t="shared" si="6"/>
        <v>2.2957864284018914E-3</v>
      </c>
      <c r="R60" s="58">
        <f t="shared" si="6"/>
        <v>6.9646840801906862E-5</v>
      </c>
      <c r="S60" s="58">
        <f t="shared" si="13"/>
        <v>2.1632457876837055E-2</v>
      </c>
      <c r="U60" s="58">
        <f>'Stroke Epi'!AZ90</f>
        <v>1.5097751841127267E-3</v>
      </c>
      <c r="V60" s="58">
        <f t="shared" si="7"/>
        <v>3.1453649669015144E-4</v>
      </c>
      <c r="W60" s="58">
        <f t="shared" si="8"/>
        <v>1.5086360469118709E-3</v>
      </c>
      <c r="X60" s="58">
        <f t="shared" si="8"/>
        <v>3.1448703527225952E-4</v>
      </c>
      <c r="Y60" s="58">
        <f t="shared" si="14"/>
        <v>8.9554031573696596E-3</v>
      </c>
      <c r="AA60" s="58">
        <f>'Bowel Cancer Epi'!AW107</f>
        <v>6.0461876972636361E-4</v>
      </c>
      <c r="AB60" s="58">
        <f t="shared" si="9"/>
        <v>4.3187054980454542E-4</v>
      </c>
      <c r="AC60" s="58">
        <f t="shared" si="16"/>
        <v>6.0443602463022827E-4</v>
      </c>
      <c r="AD60" s="58">
        <f t="shared" si="16"/>
        <v>4.3177730714205609E-4</v>
      </c>
      <c r="AE60" s="58">
        <f t="shared" si="15"/>
        <v>2.5017146718472128E-3</v>
      </c>
    </row>
    <row r="61" spans="1:31">
      <c r="A61" s="58">
        <v>63</v>
      </c>
      <c r="B61" s="58">
        <f>'ACM Rates'!P74</f>
        <v>6.2716492597847256E-3</v>
      </c>
      <c r="C61" s="58">
        <f>'MI Epi'!BX83</f>
        <v>6.9649266255746478E-5</v>
      </c>
      <c r="D61" s="58">
        <f>'Stroke Epi'!BM91</f>
        <v>3.1453649669015144E-4</v>
      </c>
      <c r="F61" s="58">
        <f>'Bowel Cancer Epi'!BJ108</f>
        <v>4.3187054980454542E-4</v>
      </c>
      <c r="G61" s="58">
        <f t="shared" si="0"/>
        <v>7.0877055725351691E-3</v>
      </c>
      <c r="H61" s="58">
        <f t="shared" si="1"/>
        <v>6.2520235175904659E-3</v>
      </c>
      <c r="I61" s="58">
        <f t="shared" si="11"/>
        <v>9271.3900871357691</v>
      </c>
      <c r="J61" s="58">
        <f t="shared" si="12"/>
        <v>57.964948865527951</v>
      </c>
      <c r="K61" s="58">
        <f t="shared" si="2"/>
        <v>9242.4076127030057</v>
      </c>
      <c r="L61" s="58">
        <f t="shared" si="3"/>
        <v>206652.94831821462</v>
      </c>
      <c r="M61" s="58">
        <f t="shared" si="4"/>
        <v>22.289316529238643</v>
      </c>
      <c r="O61" s="58">
        <f>'MI Epi'!BK83</f>
        <v>2.2984257864396337E-3</v>
      </c>
      <c r="P61" s="58">
        <f t="shared" si="5"/>
        <v>6.9649266255746478E-5</v>
      </c>
      <c r="Q61" s="58">
        <f t="shared" si="6"/>
        <v>2.2957864284018914E-3</v>
      </c>
      <c r="R61" s="58">
        <f t="shared" si="6"/>
        <v>6.9646840801906862E-5</v>
      </c>
      <c r="S61" s="58">
        <f t="shared" si="13"/>
        <v>2.3810592293761305E-2</v>
      </c>
      <c r="U61" s="58">
        <f>'Stroke Epi'!AZ91</f>
        <v>1.5097751841127267E-3</v>
      </c>
      <c r="V61" s="58">
        <f t="shared" si="7"/>
        <v>3.1453649669015144E-4</v>
      </c>
      <c r="W61" s="58">
        <f t="shared" si="8"/>
        <v>1.5086360469118709E-3</v>
      </c>
      <c r="X61" s="58">
        <f t="shared" si="8"/>
        <v>3.1448703527225952E-4</v>
      </c>
      <c r="Y61" s="58">
        <f t="shared" si="14"/>
        <v>1.0139230381494054E-2</v>
      </c>
      <c r="AA61" s="58">
        <f>'Bowel Cancer Epi'!AW108</f>
        <v>6.0461876972636361E-4</v>
      </c>
      <c r="AB61" s="58">
        <f t="shared" si="9"/>
        <v>4.3187054980454542E-4</v>
      </c>
      <c r="AC61" s="58">
        <f t="shared" si="16"/>
        <v>6.0443602463022827E-4</v>
      </c>
      <c r="AD61" s="58">
        <f t="shared" si="16"/>
        <v>4.3177730714205609E-4</v>
      </c>
      <c r="AE61" s="58">
        <f t="shared" si="15"/>
        <v>2.6740158422239855E-3</v>
      </c>
    </row>
    <row r="62" spans="1:31">
      <c r="A62" s="58">
        <v>64</v>
      </c>
      <c r="B62" s="58">
        <f>'ACM Rates'!P75</f>
        <v>6.2716492597847256E-3</v>
      </c>
      <c r="C62" s="58">
        <f>'MI Epi'!BX84</f>
        <v>6.9649266255746478E-5</v>
      </c>
      <c r="D62" s="58">
        <f>'Stroke Epi'!BM92</f>
        <v>3.1453649669015144E-4</v>
      </c>
      <c r="F62" s="58">
        <f>'Bowel Cancer Epi'!BJ109</f>
        <v>4.3187054980454542E-4</v>
      </c>
      <c r="G62" s="58">
        <f t="shared" si="0"/>
        <v>7.0877055725351691E-3</v>
      </c>
      <c r="H62" s="58">
        <f t="shared" si="1"/>
        <v>6.2520235175904659E-3</v>
      </c>
      <c r="I62" s="58">
        <f t="shared" si="11"/>
        <v>9213.4251382702405</v>
      </c>
      <c r="J62" s="58">
        <f t="shared" si="12"/>
        <v>57.602550642024731</v>
      </c>
      <c r="K62" s="58">
        <f t="shared" si="2"/>
        <v>9184.6238629492291</v>
      </c>
      <c r="L62" s="58">
        <f t="shared" si="3"/>
        <v>197468.32445526536</v>
      </c>
      <c r="M62" s="58">
        <f t="shared" si="4"/>
        <v>21.432672593716731</v>
      </c>
      <c r="O62" s="58">
        <f>'MI Epi'!BK84</f>
        <v>2.2984257864396337E-3</v>
      </c>
      <c r="P62" s="58">
        <f t="shared" si="5"/>
        <v>6.9649266255746478E-5</v>
      </c>
      <c r="Q62" s="58">
        <f t="shared" si="6"/>
        <v>2.2957864284018914E-3</v>
      </c>
      <c r="R62" s="58">
        <f t="shared" si="6"/>
        <v>6.9646840801906862E-5</v>
      </c>
      <c r="S62" s="58">
        <f t="shared" si="13"/>
        <v>2.5983877541703625E-2</v>
      </c>
      <c r="U62" s="58">
        <f>'Stroke Epi'!AZ92</f>
        <v>1.5097751841127267E-3</v>
      </c>
      <c r="V62" s="58">
        <f t="shared" si="7"/>
        <v>3.1453649669015144E-4</v>
      </c>
      <c r="W62" s="58">
        <f t="shared" si="8"/>
        <v>1.5086360469118709E-3</v>
      </c>
      <c r="X62" s="58">
        <f t="shared" si="8"/>
        <v>3.1448703527225952E-4</v>
      </c>
      <c r="Y62" s="58">
        <f t="shared" si="14"/>
        <v>1.1321643494789285E-2</v>
      </c>
      <c r="AA62" s="58">
        <f>'Bowel Cancer Epi'!AW109</f>
        <v>6.0461876972636361E-4</v>
      </c>
      <c r="AB62" s="58">
        <f t="shared" si="9"/>
        <v>4.3187054980454542E-4</v>
      </c>
      <c r="AC62" s="58">
        <f t="shared" si="16"/>
        <v>6.0443602463022827E-4</v>
      </c>
      <c r="AD62" s="58">
        <f t="shared" si="16"/>
        <v>4.3177730714205609E-4</v>
      </c>
      <c r="AE62" s="58">
        <f t="shared" si="15"/>
        <v>2.8462872504510382E-3</v>
      </c>
    </row>
    <row r="63" spans="1:31">
      <c r="A63" s="58">
        <v>65</v>
      </c>
      <c r="B63" s="58">
        <f>'ACM Rates'!P76</f>
        <v>9.3421442098876647E-3</v>
      </c>
      <c r="C63" s="58">
        <f>'MI Epi'!BX85</f>
        <v>6.9649266255746478E-5</v>
      </c>
      <c r="D63" s="58">
        <f>'Stroke Epi'!BM93</f>
        <v>6.9198029271833321E-4</v>
      </c>
      <c r="F63" s="58">
        <f>'Bowel Cancer Epi'!BJ110</f>
        <v>6.9099287968727276E-4</v>
      </c>
      <c r="G63" s="58">
        <f t="shared" si="0"/>
        <v>1.0794766648549017E-2</v>
      </c>
      <c r="H63" s="58">
        <f t="shared" si="1"/>
        <v>9.29864195418173E-3</v>
      </c>
      <c r="I63" s="58">
        <f t="shared" si="11"/>
        <v>9155.8225876282158</v>
      </c>
      <c r="J63" s="58">
        <f t="shared" si="12"/>
        <v>85.136716038364455</v>
      </c>
      <c r="K63" s="58">
        <f t="shared" si="2"/>
        <v>9113.2542296090323</v>
      </c>
      <c r="L63" s="58">
        <f t="shared" si="3"/>
        <v>188355.07022565632</v>
      </c>
      <c r="M63" s="58">
        <f t="shared" si="4"/>
        <v>20.572162514395011</v>
      </c>
      <c r="O63" s="58">
        <f>'MI Epi'!BK85</f>
        <v>2.8556199164856059E-3</v>
      </c>
      <c r="P63" s="58">
        <f t="shared" si="5"/>
        <v>6.9649266255746478E-5</v>
      </c>
      <c r="Q63" s="58">
        <f t="shared" si="6"/>
        <v>2.8515465122191941E-3</v>
      </c>
      <c r="R63" s="58">
        <f t="shared" si="6"/>
        <v>6.9646840801906862E-5</v>
      </c>
      <c r="S63" s="58">
        <f t="shared" si="13"/>
        <v>2.8152324416342939E-2</v>
      </c>
      <c r="U63" s="58">
        <f>'Stroke Epi'!AZ93</f>
        <v>3.0195503682254534E-3</v>
      </c>
      <c r="V63" s="58">
        <f t="shared" si="7"/>
        <v>6.9198029271833321E-4</v>
      </c>
      <c r="W63" s="58">
        <f t="shared" si="8"/>
        <v>3.0149961111017864E-3</v>
      </c>
      <c r="X63" s="58">
        <f t="shared" si="8"/>
        <v>6.9174092957025035E-4</v>
      </c>
      <c r="Y63" s="58">
        <f t="shared" si="14"/>
        <v>1.2502644186445632E-2</v>
      </c>
      <c r="AA63" s="58">
        <f>'Bowel Cancer Epi'!AW110</f>
        <v>1.0364893195309089E-3</v>
      </c>
      <c r="AB63" s="58">
        <f t="shared" si="9"/>
        <v>6.9099287968727276E-4</v>
      </c>
      <c r="AC63" s="58">
        <f t="shared" si="16"/>
        <v>1.0359523500131917E-3</v>
      </c>
      <c r="AD63" s="58">
        <f t="shared" si="16"/>
        <v>6.9075419908604108E-4</v>
      </c>
      <c r="AE63" s="58">
        <f t="shared" si="15"/>
        <v>3.0185289016692852E-3</v>
      </c>
    </row>
    <row r="64" spans="1:31">
      <c r="A64" s="58">
        <v>66</v>
      </c>
      <c r="B64" s="58">
        <f>'ACM Rates'!P77</f>
        <v>9.3421442098876647E-3</v>
      </c>
      <c r="C64" s="58">
        <f>'MI Epi'!BX86</f>
        <v>6.9649266255746478E-5</v>
      </c>
      <c r="D64" s="58">
        <f>'Stroke Epi'!BM94</f>
        <v>6.9198029271833321E-4</v>
      </c>
      <c r="F64" s="58">
        <f>'Bowel Cancer Epi'!BJ111</f>
        <v>6.9099287968727276E-4</v>
      </c>
      <c r="G64" s="58">
        <f t="shared" si="0"/>
        <v>1.0794766648549017E-2</v>
      </c>
      <c r="H64" s="58">
        <f t="shared" si="1"/>
        <v>9.29864195418173E-3</v>
      </c>
      <c r="I64" s="58">
        <f t="shared" si="11"/>
        <v>9070.6858715898506</v>
      </c>
      <c r="J64" s="58">
        <f t="shared" si="12"/>
        <v>84.345060198768863</v>
      </c>
      <c r="K64" s="58">
        <f t="shared" si="2"/>
        <v>9028.5133414904667</v>
      </c>
      <c r="L64" s="58">
        <f t="shared" si="3"/>
        <v>179326.55688416585</v>
      </c>
      <c r="M64" s="58">
        <f t="shared" si="4"/>
        <v>19.769900470903934</v>
      </c>
      <c r="O64" s="58">
        <f>'MI Epi'!BK86</f>
        <v>2.8556199164856059E-3</v>
      </c>
      <c r="P64" s="58">
        <f t="shared" si="5"/>
        <v>6.9649266255746478E-5</v>
      </c>
      <c r="Q64" s="58">
        <f t="shared" si="6"/>
        <v>2.8515465122191941E-3</v>
      </c>
      <c r="R64" s="58">
        <f t="shared" si="6"/>
        <v>6.9646840801906862E-5</v>
      </c>
      <c r="S64" s="58">
        <f t="shared" si="13"/>
        <v>3.0856095454827849E-2</v>
      </c>
      <c r="U64" s="58">
        <f>'Stroke Epi'!AZ94</f>
        <v>3.0195503682254534E-3</v>
      </c>
      <c r="V64" s="58">
        <f t="shared" si="7"/>
        <v>6.9198029271833321E-4</v>
      </c>
      <c r="W64" s="58">
        <f t="shared" si="8"/>
        <v>3.0149961111017864E-3</v>
      </c>
      <c r="X64" s="58">
        <f t="shared" si="8"/>
        <v>6.9174092957025035E-4</v>
      </c>
      <c r="Y64" s="58">
        <f t="shared" si="14"/>
        <v>1.4798440631455138E-2</v>
      </c>
      <c r="AA64" s="58">
        <f>'Bowel Cancer Epi'!AW111</f>
        <v>1.0364893195309089E-3</v>
      </c>
      <c r="AB64" s="58">
        <f t="shared" si="9"/>
        <v>6.9099287968727276E-4</v>
      </c>
      <c r="AC64" s="58">
        <f t="shared" si="16"/>
        <v>1.0359523500131917E-3</v>
      </c>
      <c r="AD64" s="58">
        <f t="shared" si="16"/>
        <v>6.9075419908604108E-4</v>
      </c>
      <c r="AE64" s="58">
        <f t="shared" si="15"/>
        <v>3.3629229536385973E-3</v>
      </c>
    </row>
    <row r="65" spans="1:31">
      <c r="A65" s="58">
        <v>67</v>
      </c>
      <c r="B65" s="58">
        <f>'ACM Rates'!P78</f>
        <v>9.3421442098876647E-3</v>
      </c>
      <c r="C65" s="58">
        <f>'MI Epi'!BX87</f>
        <v>6.9649266255746478E-5</v>
      </c>
      <c r="D65" s="58">
        <f>'Stroke Epi'!BM95</f>
        <v>6.9198029271833321E-4</v>
      </c>
      <c r="F65" s="58">
        <f>'Bowel Cancer Epi'!BJ112</f>
        <v>6.9099287968727276E-4</v>
      </c>
      <c r="G65" s="58">
        <f t="shared" si="0"/>
        <v>1.0794766648549017E-2</v>
      </c>
      <c r="H65" s="58">
        <f t="shared" si="1"/>
        <v>9.29864195418173E-3</v>
      </c>
      <c r="I65" s="58">
        <f t="shared" si="11"/>
        <v>8986.3408113910809</v>
      </c>
      <c r="J65" s="58">
        <f t="shared" si="12"/>
        <v>83.560765683376587</v>
      </c>
      <c r="K65" s="58">
        <f t="shared" si="2"/>
        <v>8944.5604285493937</v>
      </c>
      <c r="L65" s="58">
        <f t="shared" si="3"/>
        <v>170381.99645561646</v>
      </c>
      <c r="M65" s="58">
        <f t="shared" si="4"/>
        <v>18.960108461459679</v>
      </c>
      <c r="O65" s="58">
        <f>'MI Epi'!BK87</f>
        <v>2.8556199164856059E-3</v>
      </c>
      <c r="P65" s="58">
        <f t="shared" si="5"/>
        <v>6.9649266255746478E-5</v>
      </c>
      <c r="Q65" s="58">
        <f t="shared" si="6"/>
        <v>2.8515465122191941E-3</v>
      </c>
      <c r="R65" s="58">
        <f t="shared" si="6"/>
        <v>6.9646840801906862E-5</v>
      </c>
      <c r="S65" s="58">
        <f t="shared" si="13"/>
        <v>3.355234434965567E-2</v>
      </c>
      <c r="U65" s="58">
        <f>'Stroke Epi'!AZ95</f>
        <v>3.0195503682254534E-3</v>
      </c>
      <c r="V65" s="58">
        <f t="shared" si="7"/>
        <v>6.9198029271833321E-4</v>
      </c>
      <c r="W65" s="58">
        <f t="shared" si="8"/>
        <v>3.0149961111017864E-3</v>
      </c>
      <c r="X65" s="58">
        <f t="shared" si="8"/>
        <v>6.9174092957025035E-4</v>
      </c>
      <c r="Y65" s="58">
        <f t="shared" si="14"/>
        <v>1.7088899663370939E-2</v>
      </c>
      <c r="AA65" s="58">
        <f>'Bowel Cancer Epi'!AW112</f>
        <v>1.0364893195309089E-3</v>
      </c>
      <c r="AB65" s="58">
        <f t="shared" si="9"/>
        <v>6.9099287968727276E-4</v>
      </c>
      <c r="AC65" s="58">
        <f t="shared" si="16"/>
        <v>1.0359523500131917E-3</v>
      </c>
      <c r="AD65" s="58">
        <f t="shared" si="16"/>
        <v>6.9075419908604108E-4</v>
      </c>
      <c r="AE65" s="58">
        <f t="shared" si="15"/>
        <v>3.7071980392414622E-3</v>
      </c>
    </row>
    <row r="66" spans="1:31">
      <c r="A66" s="58">
        <v>68</v>
      </c>
      <c r="B66" s="58">
        <f>'ACM Rates'!P79</f>
        <v>9.3421442098876647E-3</v>
      </c>
      <c r="C66" s="58">
        <f>'MI Epi'!BX88</f>
        <v>6.9649266255746478E-5</v>
      </c>
      <c r="D66" s="58">
        <f>'Stroke Epi'!BM96</f>
        <v>6.9198029271833321E-4</v>
      </c>
      <c r="F66" s="58">
        <f>'Bowel Cancer Epi'!BJ113</f>
        <v>6.9099287968727276E-4</v>
      </c>
      <c r="G66" s="58">
        <f t="shared" si="0"/>
        <v>1.0794766648549017E-2</v>
      </c>
      <c r="H66" s="58">
        <f t="shared" si="1"/>
        <v>9.29864195418173E-3</v>
      </c>
      <c r="I66" s="58">
        <f t="shared" si="11"/>
        <v>8902.7800457077046</v>
      </c>
      <c r="J66" s="58">
        <f t="shared" si="12"/>
        <v>82.783764041869603</v>
      </c>
      <c r="K66" s="58">
        <f t="shared" si="2"/>
        <v>8861.38816368677</v>
      </c>
      <c r="L66" s="58">
        <f t="shared" si="3"/>
        <v>161520.6082919297</v>
      </c>
      <c r="M66" s="58">
        <f t="shared" si="4"/>
        <v>18.1427158104174</v>
      </c>
      <c r="O66" s="58">
        <f>'MI Epi'!BK88</f>
        <v>2.8556199164856059E-3</v>
      </c>
      <c r="P66" s="58">
        <f t="shared" si="5"/>
        <v>6.9649266255746478E-5</v>
      </c>
      <c r="Q66" s="58">
        <f t="shared" si="6"/>
        <v>2.8515465122191941E-3</v>
      </c>
      <c r="R66" s="58">
        <f t="shared" si="6"/>
        <v>6.9646840801906862E-5</v>
      </c>
      <c r="S66" s="58">
        <f t="shared" si="13"/>
        <v>3.6241092028132887E-2</v>
      </c>
      <c r="U66" s="58">
        <f>'Stroke Epi'!AZ96</f>
        <v>3.0195503682254534E-3</v>
      </c>
      <c r="V66" s="58">
        <f t="shared" si="7"/>
        <v>6.9198029271833321E-4</v>
      </c>
      <c r="W66" s="58">
        <f t="shared" si="8"/>
        <v>3.0149961111017864E-3</v>
      </c>
      <c r="X66" s="58">
        <f t="shared" si="8"/>
        <v>6.9174092957025035E-4</v>
      </c>
      <c r="Y66" s="58">
        <f t="shared" si="14"/>
        <v>1.9374033690949307E-2</v>
      </c>
      <c r="AA66" s="58">
        <f>'Bowel Cancer Epi'!AW113</f>
        <v>1.0364893195309089E-3</v>
      </c>
      <c r="AB66" s="58">
        <f t="shared" si="9"/>
        <v>6.9099287968727276E-4</v>
      </c>
      <c r="AC66" s="58">
        <f t="shared" si="16"/>
        <v>1.0359523500131917E-3</v>
      </c>
      <c r="AD66" s="58">
        <f t="shared" si="16"/>
        <v>6.9075419908604108E-4</v>
      </c>
      <c r="AE66" s="58">
        <f t="shared" si="15"/>
        <v>4.0513541995732365E-3</v>
      </c>
    </row>
    <row r="67" spans="1:31">
      <c r="A67" s="58">
        <v>69</v>
      </c>
      <c r="B67" s="58">
        <f>'ACM Rates'!P80</f>
        <v>9.3421442098876647E-3</v>
      </c>
      <c r="C67" s="58">
        <f>'MI Epi'!BX89</f>
        <v>6.9649266255746478E-5</v>
      </c>
      <c r="D67" s="58">
        <f>'Stroke Epi'!BM97</f>
        <v>6.9198029271833321E-4</v>
      </c>
      <c r="F67" s="58">
        <f>'Bowel Cancer Epi'!BJ114</f>
        <v>6.9099287968727276E-4</v>
      </c>
      <c r="G67" s="58">
        <f t="shared" ref="G67:G98" si="17">B67+(SUM(C67:F67))</f>
        <v>1.0794766648549017E-2</v>
      </c>
      <c r="H67" s="58">
        <f t="shared" ref="H67:H98" si="18">1-EXP(-B67)</f>
        <v>9.29864195418173E-3</v>
      </c>
      <c r="I67" s="58">
        <f t="shared" si="11"/>
        <v>8819.9962816658353</v>
      </c>
      <c r="J67" s="58">
        <f t="shared" si="12"/>
        <v>82.013987460424801</v>
      </c>
      <c r="K67" s="58">
        <f t="shared" si="2"/>
        <v>8778.989287935623</v>
      </c>
      <c r="L67" s="58">
        <f t="shared" si="3"/>
        <v>152741.6190039941</v>
      </c>
      <c r="M67" s="58">
        <f t="shared" si="4"/>
        <v>17.317651178776433</v>
      </c>
      <c r="O67" s="58">
        <f>'MI Epi'!BK89</f>
        <v>2.8556199164856059E-3</v>
      </c>
      <c r="P67" s="58">
        <f t="shared" si="5"/>
        <v>6.9649266255746478E-5</v>
      </c>
      <c r="Q67" s="58">
        <f t="shared" si="6"/>
        <v>2.8515465122191941E-3</v>
      </c>
      <c r="R67" s="58">
        <f t="shared" si="6"/>
        <v>6.9646840801906862E-5</v>
      </c>
      <c r="S67" s="58">
        <f t="shared" si="13"/>
        <v>3.8922359359344273E-2</v>
      </c>
      <c r="U67" s="58">
        <f>'Stroke Epi'!AZ97</f>
        <v>3.0195503682254534E-3</v>
      </c>
      <c r="V67" s="58">
        <f t="shared" si="7"/>
        <v>6.9198029271833321E-4</v>
      </c>
      <c r="W67" s="58">
        <f t="shared" si="8"/>
        <v>3.0149961111017864E-3</v>
      </c>
      <c r="X67" s="58">
        <f t="shared" si="8"/>
        <v>6.9174092957025035E-4</v>
      </c>
      <c r="Y67" s="58">
        <f t="shared" si="14"/>
        <v>2.1653855094097847E-2</v>
      </c>
      <c r="AA67" s="58">
        <f>'Bowel Cancer Epi'!AW114</f>
        <v>1.0364893195309089E-3</v>
      </c>
      <c r="AB67" s="58">
        <f t="shared" si="9"/>
        <v>6.9099287968727276E-4</v>
      </c>
      <c r="AC67" s="58">
        <f t="shared" si="16"/>
        <v>1.0359523500131917E-3</v>
      </c>
      <c r="AD67" s="58">
        <f t="shared" si="16"/>
        <v>6.9075419908604108E-4</v>
      </c>
      <c r="AE67" s="58">
        <f t="shared" si="15"/>
        <v>4.3953914757150804E-3</v>
      </c>
    </row>
    <row r="68" spans="1:31">
      <c r="A68" s="58">
        <v>70</v>
      </c>
      <c r="B68" s="58">
        <f>'ACM Rates'!P81</f>
        <v>1.6005771548408938E-2</v>
      </c>
      <c r="C68" s="58">
        <f>'MI Epi'!BX90</f>
        <v>1.3929853251149296E-4</v>
      </c>
      <c r="D68" s="58">
        <f>'Stroke Epi'!BM98</f>
        <v>1.2581459867606057E-3</v>
      </c>
      <c r="F68" s="58">
        <f>'Bowel Cancer Epi'!BJ115</f>
        <v>1.122863429491818E-3</v>
      </c>
      <c r="G68" s="58">
        <f t="shared" si="17"/>
        <v>1.8526079497172856E-2</v>
      </c>
      <c r="H68" s="58">
        <f t="shared" si="18"/>
        <v>1.5878359866792202E-2</v>
      </c>
      <c r="I68" s="58">
        <f t="shared" si="11"/>
        <v>8737.9822942054107</v>
      </c>
      <c r="J68" s="58">
        <f t="shared" si="12"/>
        <v>138.74482737705205</v>
      </c>
      <c r="K68" s="58">
        <f t="shared" ref="K68:K98" si="19">0.5*(I68+I69)</f>
        <v>8668.609880516884</v>
      </c>
      <c r="L68" s="58">
        <f t="shared" ref="L68:L98" si="20">SUM(K69:K162)</f>
        <v>144073.00912347721</v>
      </c>
      <c r="M68" s="58">
        <f t="shared" ref="M68:M98" si="21">L68/I68</f>
        <v>16.488132416910386</v>
      </c>
      <c r="O68" s="58">
        <f>'MI Epi'!BK90</f>
        <v>3.830709644066056E-3</v>
      </c>
      <c r="P68" s="58">
        <f t="shared" ref="P68:P98" si="22">C68</f>
        <v>1.3929853251149296E-4</v>
      </c>
      <c r="Q68" s="58">
        <f t="shared" ref="Q68:R98" si="23">1-EXP(-O68)</f>
        <v>3.8233818357656935E-3</v>
      </c>
      <c r="R68" s="58">
        <f t="shared" si="23"/>
        <v>1.3928883092140243E-4</v>
      </c>
      <c r="S68" s="58">
        <f t="shared" si="13"/>
        <v>4.1596167154314849E-2</v>
      </c>
      <c r="U68" s="58">
        <f>'Stroke Epi'!AZ98</f>
        <v>4.5293255523381802E-3</v>
      </c>
      <c r="V68" s="58">
        <f t="shared" ref="V68:V98" si="24">D68</f>
        <v>1.2581459867606057E-3</v>
      </c>
      <c r="W68" s="58">
        <f t="shared" ref="W68:X98" si="25">1-EXP(-U68)</f>
        <v>4.5190836261992384E-3</v>
      </c>
      <c r="X68" s="58">
        <f t="shared" si="25"/>
        <v>1.2573548529206668E-3</v>
      </c>
      <c r="Y68" s="58">
        <f t="shared" si="14"/>
        <v>2.3928376223942574E-2</v>
      </c>
      <c r="AA68" s="58">
        <f>'Bowel Cancer Epi'!AW115</f>
        <v>1.2956116494136363E-3</v>
      </c>
      <c r="AB68" s="58">
        <f t="shared" ref="AB68:AB98" si="26">F68</f>
        <v>1.122863429491818E-3</v>
      </c>
      <c r="AC68" s="58">
        <f t="shared" si="16"/>
        <v>1.294772706994185E-3</v>
      </c>
      <c r="AD68" s="58">
        <f t="shared" si="16"/>
        <v>1.1222332542401015E-3</v>
      </c>
      <c r="AE68" s="58">
        <f t="shared" si="15"/>
        <v>4.7393099087339637E-3</v>
      </c>
    </row>
    <row r="69" spans="1:31">
      <c r="A69" s="58">
        <v>71</v>
      </c>
      <c r="B69" s="58">
        <f>'ACM Rates'!P82</f>
        <v>1.6005771548408938E-2</v>
      </c>
      <c r="C69" s="58">
        <f>'MI Epi'!BX91</f>
        <v>1.3929853251149296E-4</v>
      </c>
      <c r="D69" s="58">
        <f>'Stroke Epi'!BM99</f>
        <v>1.2581459867606057E-3</v>
      </c>
      <c r="F69" s="58">
        <f>'Bowel Cancer Epi'!BJ116</f>
        <v>1.122863429491818E-3</v>
      </c>
      <c r="G69" s="58">
        <f t="shared" si="17"/>
        <v>1.8526079497172856E-2</v>
      </c>
      <c r="H69" s="58">
        <f t="shared" si="18"/>
        <v>1.5878359866792202E-2</v>
      </c>
      <c r="I69" s="58">
        <f t="shared" ref="I69:I98" si="27">I68-J68</f>
        <v>8599.2374668283592</v>
      </c>
      <c r="J69" s="58">
        <f t="shared" ref="J69:J98" si="28">I69*H69</f>
        <v>136.54178707830326</v>
      </c>
      <c r="K69" s="58">
        <f t="shared" si="19"/>
        <v>8530.9665732892063</v>
      </c>
      <c r="L69" s="58">
        <f t="shared" si="20"/>
        <v>135542.04255018799</v>
      </c>
      <c r="M69" s="58">
        <f t="shared" si="21"/>
        <v>15.762100194702462</v>
      </c>
      <c r="O69" s="58">
        <f>'MI Epi'!BK91</f>
        <v>3.830709644066056E-3</v>
      </c>
      <c r="P69" s="58">
        <f t="shared" si="22"/>
        <v>1.3929853251149296E-4</v>
      </c>
      <c r="Q69" s="58">
        <f t="shared" si="23"/>
        <v>3.8233818357656935E-3</v>
      </c>
      <c r="R69" s="58">
        <f t="shared" si="23"/>
        <v>1.3928883092140243E-4</v>
      </c>
      <c r="S69" s="58">
        <f t="shared" ref="S69:S98" si="29">((S68-R68+((1-S68)*Q68))/(1-R68))</f>
        <v>4.5127507887039842E-2</v>
      </c>
      <c r="U69" s="58">
        <f>'Stroke Epi'!AZ99</f>
        <v>4.5293255523381802E-3</v>
      </c>
      <c r="V69" s="58">
        <f t="shared" si="24"/>
        <v>1.2581459867606057E-3</v>
      </c>
      <c r="W69" s="58">
        <f t="shared" si="25"/>
        <v>4.5190836261992384E-3</v>
      </c>
      <c r="X69" s="58">
        <f t="shared" si="25"/>
        <v>1.2573548529206668E-3</v>
      </c>
      <c r="Y69" s="58">
        <f t="shared" ref="Y69:Y98" si="30">((Y68-X68+((1-Y68)*W68))/(1-X68))</f>
        <v>2.7116065180172393E-2</v>
      </c>
      <c r="AA69" s="58">
        <f>'Bowel Cancer Epi'!AW116</f>
        <v>1.2956116494136363E-3</v>
      </c>
      <c r="AB69" s="58">
        <f t="shared" si="26"/>
        <v>1.122863429491818E-3</v>
      </c>
      <c r="AC69" s="58">
        <f t="shared" si="16"/>
        <v>1.294772706994185E-3</v>
      </c>
      <c r="AD69" s="58">
        <f t="shared" si="16"/>
        <v>1.1222332542401015E-3</v>
      </c>
      <c r="AE69" s="58">
        <f t="shared" ref="AE69:AE98" si="31">((AE68-AD68+((1-AE68)*AC68))/(1-AD68))</f>
        <v>4.9112245719018606E-3</v>
      </c>
    </row>
    <row r="70" spans="1:31">
      <c r="A70" s="58">
        <v>72</v>
      </c>
      <c r="B70" s="58">
        <f>'ACM Rates'!P83</f>
        <v>1.6005771548408938E-2</v>
      </c>
      <c r="C70" s="58">
        <f>'MI Epi'!BX92</f>
        <v>1.3929853251149296E-4</v>
      </c>
      <c r="D70" s="58">
        <f>'Stroke Epi'!BM100</f>
        <v>1.2581459867606057E-3</v>
      </c>
      <c r="F70" s="58">
        <f>'Bowel Cancer Epi'!BJ117</f>
        <v>1.122863429491818E-3</v>
      </c>
      <c r="G70" s="58">
        <f t="shared" si="17"/>
        <v>1.8526079497172856E-2</v>
      </c>
      <c r="H70" s="58">
        <f t="shared" si="18"/>
        <v>1.5878359866792202E-2</v>
      </c>
      <c r="I70" s="58">
        <f t="shared" si="27"/>
        <v>8462.6956797500552</v>
      </c>
      <c r="J70" s="58">
        <f t="shared" si="28"/>
        <v>134.37372744621902</v>
      </c>
      <c r="K70" s="58">
        <f t="shared" si="19"/>
        <v>8395.5088160269461</v>
      </c>
      <c r="L70" s="58">
        <f t="shared" si="20"/>
        <v>127146.53373416109</v>
      </c>
      <c r="M70" s="58">
        <f t="shared" si="21"/>
        <v>15.024353769260948</v>
      </c>
      <c r="O70" s="58">
        <f>'MI Epi'!BK92</f>
        <v>3.830709644066056E-3</v>
      </c>
      <c r="P70" s="58">
        <f t="shared" si="22"/>
        <v>1.3929853251149296E-4</v>
      </c>
      <c r="Q70" s="58">
        <f t="shared" si="23"/>
        <v>3.8233818357656935E-3</v>
      </c>
      <c r="R70" s="58">
        <f t="shared" si="23"/>
        <v>1.3928883092140243E-4</v>
      </c>
      <c r="S70" s="58">
        <f t="shared" si="29"/>
        <v>4.8645837019703118E-2</v>
      </c>
      <c r="U70" s="58">
        <f>'Stroke Epi'!AZ100</f>
        <v>4.5293255523381802E-3</v>
      </c>
      <c r="V70" s="58">
        <f t="shared" si="24"/>
        <v>1.2581459867606057E-3</v>
      </c>
      <c r="W70" s="58">
        <f t="shared" si="25"/>
        <v>4.5190836261992384E-3</v>
      </c>
      <c r="X70" s="58">
        <f t="shared" si="25"/>
        <v>1.2573548529206668E-3</v>
      </c>
      <c r="Y70" s="58">
        <f t="shared" si="30"/>
        <v>3.0293343669962915E-2</v>
      </c>
      <c r="AA70" s="58">
        <f>'Bowel Cancer Epi'!AW117</f>
        <v>1.2956116494136363E-3</v>
      </c>
      <c r="AB70" s="58">
        <f t="shared" si="26"/>
        <v>1.122863429491818E-3</v>
      </c>
      <c r="AC70" s="58">
        <f t="shared" si="16"/>
        <v>1.294772706994185E-3</v>
      </c>
      <c r="AD70" s="58">
        <f t="shared" si="16"/>
        <v>1.1222332542401015E-3</v>
      </c>
      <c r="AE70" s="58">
        <f t="shared" si="31"/>
        <v>5.0831095396827028E-3</v>
      </c>
    </row>
    <row r="71" spans="1:31">
      <c r="A71" s="58">
        <v>73</v>
      </c>
      <c r="B71" s="58">
        <f>'ACM Rates'!P84</f>
        <v>1.6005771548408938E-2</v>
      </c>
      <c r="C71" s="58">
        <f>'MI Epi'!BX93</f>
        <v>1.3929853251149296E-4</v>
      </c>
      <c r="D71" s="58">
        <f>'Stroke Epi'!BM101</f>
        <v>1.2581459867606057E-3</v>
      </c>
      <c r="F71" s="58">
        <f>'Bowel Cancer Epi'!BJ118</f>
        <v>1.122863429491818E-3</v>
      </c>
      <c r="G71" s="58">
        <f t="shared" si="17"/>
        <v>1.8526079497172856E-2</v>
      </c>
      <c r="H71" s="58">
        <f t="shared" si="18"/>
        <v>1.5878359866792202E-2</v>
      </c>
      <c r="I71" s="58">
        <f t="shared" si="27"/>
        <v>8328.321952303837</v>
      </c>
      <c r="J71" s="58">
        <f t="shared" si="28"/>
        <v>132.24009304518572</v>
      </c>
      <c r="K71" s="58">
        <f t="shared" si="19"/>
        <v>8262.2019057812431</v>
      </c>
      <c r="L71" s="58">
        <f t="shared" si="20"/>
        <v>118884.33182837986</v>
      </c>
      <c r="M71" s="58">
        <f t="shared" si="21"/>
        <v>14.274704137187356</v>
      </c>
      <c r="O71" s="58">
        <f>'MI Epi'!BK93</f>
        <v>3.830709644066056E-3</v>
      </c>
      <c r="P71" s="58">
        <f t="shared" si="22"/>
        <v>1.3929853251149296E-4</v>
      </c>
      <c r="Q71" s="58">
        <f t="shared" si="23"/>
        <v>3.8233818357656935E-3</v>
      </c>
      <c r="R71" s="58">
        <f t="shared" si="23"/>
        <v>1.3928883092140243E-4</v>
      </c>
      <c r="S71" s="58">
        <f t="shared" si="29"/>
        <v>5.2151202494927322E-2</v>
      </c>
      <c r="U71" s="58">
        <f>'Stroke Epi'!AZ101</f>
        <v>4.5293255523381802E-3</v>
      </c>
      <c r="V71" s="58">
        <f t="shared" si="24"/>
        <v>1.2581459867606057E-3</v>
      </c>
      <c r="W71" s="58">
        <f t="shared" si="25"/>
        <v>4.5190836261992384E-3</v>
      </c>
      <c r="X71" s="58">
        <f t="shared" si="25"/>
        <v>1.2573548529206668E-3</v>
      </c>
      <c r="Y71" s="58">
        <f t="shared" si="30"/>
        <v>3.3460245692180715E-2</v>
      </c>
      <c r="AA71" s="58">
        <f>'Bowel Cancer Epi'!AW118</f>
        <v>1.2956116494136363E-3</v>
      </c>
      <c r="AB71" s="58">
        <f t="shared" si="26"/>
        <v>1.122863429491818E-3</v>
      </c>
      <c r="AC71" s="58">
        <f t="shared" si="16"/>
        <v>1.294772706994185E-3</v>
      </c>
      <c r="AD71" s="58">
        <f t="shared" si="16"/>
        <v>1.1222332542401015E-3</v>
      </c>
      <c r="AE71" s="58">
        <f t="shared" si="31"/>
        <v>5.2549648172058733E-3</v>
      </c>
    </row>
    <row r="72" spans="1:31">
      <c r="A72" s="58">
        <v>74</v>
      </c>
      <c r="B72" s="58">
        <f>'ACM Rates'!P85</f>
        <v>1.6005771548408938E-2</v>
      </c>
      <c r="C72" s="58">
        <f>'MI Epi'!BX94</f>
        <v>1.3929853251149296E-4</v>
      </c>
      <c r="D72" s="58">
        <f>'Stroke Epi'!BM102</f>
        <v>1.2581459867606057E-3</v>
      </c>
      <c r="F72" s="58">
        <f>'Bowel Cancer Epi'!BJ119</f>
        <v>1.122863429491818E-3</v>
      </c>
      <c r="G72" s="58">
        <f t="shared" si="17"/>
        <v>1.8526079497172856E-2</v>
      </c>
      <c r="H72" s="58">
        <f t="shared" si="18"/>
        <v>1.5878359866792202E-2</v>
      </c>
      <c r="I72" s="58">
        <f t="shared" si="27"/>
        <v>8196.0818592586511</v>
      </c>
      <c r="J72" s="58">
        <f t="shared" si="28"/>
        <v>130.14033725899617</v>
      </c>
      <c r="K72" s="58">
        <f t="shared" si="19"/>
        <v>8131.0116906291532</v>
      </c>
      <c r="L72" s="58">
        <f t="shared" si="20"/>
        <v>110753.32013775071</v>
      </c>
      <c r="M72" s="58">
        <f t="shared" si="21"/>
        <v>13.512959245598424</v>
      </c>
      <c r="O72" s="58">
        <f>'MI Epi'!BK94</f>
        <v>3.830709644066056E-3</v>
      </c>
      <c r="P72" s="58">
        <f t="shared" si="22"/>
        <v>1.3929853251149296E-4</v>
      </c>
      <c r="Q72" s="58">
        <f t="shared" si="23"/>
        <v>3.8233818357656935E-3</v>
      </c>
      <c r="R72" s="58">
        <f t="shared" si="23"/>
        <v>1.3928883092140243E-4</v>
      </c>
      <c r="S72" s="58">
        <f t="shared" si="29"/>
        <v>5.5643652078685407E-2</v>
      </c>
      <c r="U72" s="58">
        <f>'Stroke Epi'!AZ102</f>
        <v>4.5293255523381802E-3</v>
      </c>
      <c r="V72" s="58">
        <f t="shared" si="24"/>
        <v>1.2581459867606057E-3</v>
      </c>
      <c r="W72" s="58">
        <f t="shared" si="25"/>
        <v>4.5190836261992384E-3</v>
      </c>
      <c r="X72" s="58">
        <f t="shared" si="25"/>
        <v>1.2573548529206668E-3</v>
      </c>
      <c r="Y72" s="58">
        <f t="shared" si="30"/>
        <v>3.6616805134657662E-2</v>
      </c>
      <c r="AA72" s="58">
        <f>'Bowel Cancer Epi'!AW119</f>
        <v>1.2956116494136363E-3</v>
      </c>
      <c r="AB72" s="58">
        <f t="shared" si="26"/>
        <v>1.122863429491818E-3</v>
      </c>
      <c r="AC72" s="58">
        <f t="shared" si="16"/>
        <v>1.294772706994185E-3</v>
      </c>
      <c r="AD72" s="58">
        <f t="shared" si="16"/>
        <v>1.1222332542401015E-3</v>
      </c>
      <c r="AE72" s="58">
        <f t="shared" si="31"/>
        <v>5.4267904095998687E-3</v>
      </c>
    </row>
    <row r="73" spans="1:31">
      <c r="A73" s="58">
        <v>75</v>
      </c>
      <c r="B73" s="58">
        <f>'ACM Rates'!P86</f>
        <v>2.6589179674295662E-2</v>
      </c>
      <c r="C73" s="58">
        <f>'MI Epi'!BX95</f>
        <v>1.3929853251149296E-4</v>
      </c>
      <c r="D73" s="58">
        <f>'Stroke Epi'!BM103</f>
        <v>2.9566430688874237E-3</v>
      </c>
      <c r="F73" s="58">
        <f>'Bowel Cancer Epi'!BJ120</f>
        <v>1.5547339792963634E-3</v>
      </c>
      <c r="G73" s="58">
        <f t="shared" si="17"/>
        <v>3.1239855254990942E-2</v>
      </c>
      <c r="H73" s="58">
        <f t="shared" si="18"/>
        <v>2.6238799743429131E-2</v>
      </c>
      <c r="I73" s="58">
        <f t="shared" si="27"/>
        <v>8065.9415219996554</v>
      </c>
      <c r="J73" s="58">
        <f t="shared" si="28"/>
        <v>211.64062433795894</v>
      </c>
      <c r="K73" s="58">
        <f t="shared" si="19"/>
        <v>7960.121209830676</v>
      </c>
      <c r="L73" s="58">
        <f t="shared" si="20"/>
        <v>102793.19892792002</v>
      </c>
      <c r="M73" s="58">
        <f t="shared" si="21"/>
        <v>12.744104162862342</v>
      </c>
      <c r="O73" s="58">
        <f>'MI Epi'!BK95</f>
        <v>5.2236949691809855E-3</v>
      </c>
      <c r="P73" s="58">
        <f t="shared" si="22"/>
        <v>1.3929853251149296E-4</v>
      </c>
      <c r="Q73" s="58">
        <f t="shared" si="23"/>
        <v>5.2100752001082995E-3</v>
      </c>
      <c r="R73" s="58">
        <f t="shared" si="23"/>
        <v>1.3928883092140243E-4</v>
      </c>
      <c r="S73" s="58">
        <f t="shared" si="29"/>
        <v>5.912323336095153E-2</v>
      </c>
      <c r="U73" s="58">
        <f>'Stroke Epi'!AZ103</f>
        <v>5.7874715390987862E-3</v>
      </c>
      <c r="V73" s="58">
        <f t="shared" si="24"/>
        <v>2.9566430688874237E-3</v>
      </c>
      <c r="W73" s="58">
        <f t="shared" si="25"/>
        <v>5.7707563873917733E-3</v>
      </c>
      <c r="X73" s="58">
        <f t="shared" si="25"/>
        <v>2.9522765042867549E-3</v>
      </c>
      <c r="Y73" s="58">
        <f t="shared" si="30"/>
        <v>3.9763055774553566E-2</v>
      </c>
      <c r="AA73" s="58">
        <f>'Bowel Cancer Epi'!AW120</f>
        <v>1.7274821992181817E-3</v>
      </c>
      <c r="AB73" s="58">
        <f t="shared" si="26"/>
        <v>1.5547339792963634E-3</v>
      </c>
      <c r="AC73" s="58">
        <f t="shared" ref="AC73:AD98" si="32">1-EXP(-AA73)</f>
        <v>1.7259909606635038E-3</v>
      </c>
      <c r="AD73" s="58">
        <f t="shared" si="32"/>
        <v>1.553526006529693E-3</v>
      </c>
      <c r="AE73" s="58">
        <f t="shared" si="31"/>
        <v>5.5985863219922983E-3</v>
      </c>
    </row>
    <row r="74" spans="1:31">
      <c r="A74" s="58">
        <v>76</v>
      </c>
      <c r="B74" s="58">
        <f>'ACM Rates'!P87</f>
        <v>2.6589179674295662E-2</v>
      </c>
      <c r="C74" s="58">
        <f>'MI Epi'!BX96</f>
        <v>1.3929853251149296E-4</v>
      </c>
      <c r="D74" s="58">
        <f>'Stroke Epi'!BM104</f>
        <v>2.9566430688874237E-3</v>
      </c>
      <c r="F74" s="58">
        <f>'Bowel Cancer Epi'!BJ121</f>
        <v>1.5547339792963634E-3</v>
      </c>
      <c r="G74" s="58">
        <f t="shared" si="17"/>
        <v>3.1239855254990942E-2</v>
      </c>
      <c r="H74" s="58">
        <f t="shared" si="18"/>
        <v>2.6238799743429131E-2</v>
      </c>
      <c r="I74" s="58">
        <f t="shared" si="27"/>
        <v>7854.3008976616966</v>
      </c>
      <c r="J74" s="58">
        <f t="shared" si="28"/>
        <v>206.08742837838091</v>
      </c>
      <c r="K74" s="58">
        <f t="shared" si="19"/>
        <v>7751.2571834725059</v>
      </c>
      <c r="L74" s="58">
        <f t="shared" si="20"/>
        <v>95041.941744447482</v>
      </c>
      <c r="M74" s="58">
        <f t="shared" si="21"/>
        <v>12.100623974406483</v>
      </c>
      <c r="O74" s="58">
        <f>'MI Epi'!BK96</f>
        <v>5.2236949691809855E-3</v>
      </c>
      <c r="P74" s="58">
        <f t="shared" si="22"/>
        <v>1.3929853251149296E-4</v>
      </c>
      <c r="Q74" s="58">
        <f t="shared" si="23"/>
        <v>5.2100752001082995E-3</v>
      </c>
      <c r="R74" s="58">
        <f t="shared" si="23"/>
        <v>1.3928883092140243E-4</v>
      </c>
      <c r="S74" s="58">
        <f t="shared" si="29"/>
        <v>6.3894883081820633E-2</v>
      </c>
      <c r="U74" s="58">
        <f>'Stroke Epi'!AZ104</f>
        <v>5.7874715390987862E-3</v>
      </c>
      <c r="V74" s="58">
        <f t="shared" si="24"/>
        <v>2.9566430688874237E-3</v>
      </c>
      <c r="W74" s="58">
        <f t="shared" si="25"/>
        <v>5.7707563873917733E-3</v>
      </c>
      <c r="X74" s="58">
        <f t="shared" si="25"/>
        <v>2.9522765042867549E-3</v>
      </c>
      <c r="Y74" s="58">
        <f t="shared" si="30"/>
        <v>4.247747800985522E-2</v>
      </c>
      <c r="AA74" s="58">
        <f>'Bowel Cancer Epi'!AW121</f>
        <v>1.7274821992181817E-3</v>
      </c>
      <c r="AB74" s="58">
        <f t="shared" si="26"/>
        <v>1.5547339792963634E-3</v>
      </c>
      <c r="AC74" s="58">
        <f t="shared" si="32"/>
        <v>1.7259909606635038E-3</v>
      </c>
      <c r="AD74" s="58">
        <f t="shared" si="32"/>
        <v>1.553526006529693E-3</v>
      </c>
      <c r="AE74" s="58">
        <f t="shared" si="31"/>
        <v>5.7703525595098996E-3</v>
      </c>
    </row>
    <row r="75" spans="1:31">
      <c r="A75" s="58">
        <v>77</v>
      </c>
      <c r="B75" s="58">
        <f>'ACM Rates'!P88</f>
        <v>2.6589179674295662E-2</v>
      </c>
      <c r="C75" s="58">
        <f>'MI Epi'!BX97</f>
        <v>1.3929853251149296E-4</v>
      </c>
      <c r="D75" s="58">
        <f>'Stroke Epi'!BM105</f>
        <v>2.9566430688874237E-3</v>
      </c>
      <c r="F75" s="58">
        <f>'Bowel Cancer Epi'!BJ122</f>
        <v>1.5547339792963634E-3</v>
      </c>
      <c r="G75" s="58">
        <f t="shared" si="17"/>
        <v>3.1239855254990942E-2</v>
      </c>
      <c r="H75" s="58">
        <f t="shared" si="18"/>
        <v>2.6238799743429131E-2</v>
      </c>
      <c r="I75" s="58">
        <f t="shared" si="27"/>
        <v>7648.213469283316</v>
      </c>
      <c r="J75" s="58">
        <f t="shared" si="28"/>
        <v>200.6799416155223</v>
      </c>
      <c r="K75" s="58">
        <f t="shared" si="19"/>
        <v>7547.8734984755547</v>
      </c>
      <c r="L75" s="58">
        <f t="shared" si="20"/>
        <v>87494.068245971954</v>
      </c>
      <c r="M75" s="58">
        <f t="shared" si="21"/>
        <v>11.439804680840149</v>
      </c>
      <c r="O75" s="58">
        <f>'MI Epi'!BK97</f>
        <v>5.2236949691809855E-3</v>
      </c>
      <c r="P75" s="58">
        <f t="shared" si="22"/>
        <v>1.3929853251149296E-4</v>
      </c>
      <c r="Q75" s="58">
        <f t="shared" si="23"/>
        <v>5.2100752001082995E-3</v>
      </c>
      <c r="R75" s="58">
        <f t="shared" si="23"/>
        <v>1.3928883092140243E-4</v>
      </c>
      <c r="S75" s="58">
        <f t="shared" si="29"/>
        <v>6.8642333415622286E-2</v>
      </c>
      <c r="U75" s="58">
        <f>'Stroke Epi'!AZ105</f>
        <v>5.7874715390987862E-3</v>
      </c>
      <c r="V75" s="58">
        <f t="shared" si="24"/>
        <v>2.9566430688874237E-3</v>
      </c>
      <c r="W75" s="58">
        <f t="shared" si="25"/>
        <v>5.7707563873917733E-3</v>
      </c>
      <c r="X75" s="58">
        <f t="shared" si="25"/>
        <v>2.9522765042867549E-3</v>
      </c>
      <c r="Y75" s="58">
        <f t="shared" si="30"/>
        <v>4.5184227047290651E-2</v>
      </c>
      <c r="AA75" s="58">
        <f>'Bowel Cancer Epi'!AW122</f>
        <v>1.7274821992181817E-3</v>
      </c>
      <c r="AB75" s="58">
        <f t="shared" si="26"/>
        <v>1.5547339792963634E-3</v>
      </c>
      <c r="AC75" s="58">
        <f t="shared" si="32"/>
        <v>1.7259909606635038E-3</v>
      </c>
      <c r="AD75" s="58">
        <f t="shared" si="32"/>
        <v>1.553526006529693E-3</v>
      </c>
      <c r="AE75" s="58">
        <f t="shared" si="31"/>
        <v>5.9420891272784987E-3</v>
      </c>
    </row>
    <row r="76" spans="1:31">
      <c r="A76" s="58">
        <v>78</v>
      </c>
      <c r="B76" s="58">
        <f>'ACM Rates'!P89</f>
        <v>2.6589179674295662E-2</v>
      </c>
      <c r="C76" s="58">
        <f>'MI Epi'!BX98</f>
        <v>1.3929853251149296E-4</v>
      </c>
      <c r="D76" s="58">
        <f>'Stroke Epi'!BM106</f>
        <v>2.9566430688874237E-3</v>
      </c>
      <c r="F76" s="58">
        <f>'Bowel Cancer Epi'!BJ123</f>
        <v>1.5547339792963634E-3</v>
      </c>
      <c r="G76" s="58">
        <f t="shared" si="17"/>
        <v>3.1239855254990942E-2</v>
      </c>
      <c r="H76" s="58">
        <f t="shared" si="18"/>
        <v>2.6238799743429131E-2</v>
      </c>
      <c r="I76" s="58">
        <f t="shared" si="27"/>
        <v>7447.5335276677934</v>
      </c>
      <c r="J76" s="58">
        <f t="shared" si="28"/>
        <v>195.41434081494955</v>
      </c>
      <c r="K76" s="58">
        <f t="shared" si="19"/>
        <v>7349.8263572603191</v>
      </c>
      <c r="L76" s="58">
        <f t="shared" si="20"/>
        <v>80144.241888711622</v>
      </c>
      <c r="M76" s="58">
        <f t="shared" si="21"/>
        <v>10.76117906565624</v>
      </c>
      <c r="O76" s="58">
        <f>'MI Epi'!BK98</f>
        <v>5.2236949691809855E-3</v>
      </c>
      <c r="P76" s="58">
        <f t="shared" si="22"/>
        <v>1.3929853251149296E-4</v>
      </c>
      <c r="Q76" s="58">
        <f t="shared" si="23"/>
        <v>5.2100752001082995E-3</v>
      </c>
      <c r="R76" s="58">
        <f t="shared" si="23"/>
        <v>1.3928883092140243E-4</v>
      </c>
      <c r="S76" s="58">
        <f t="shared" si="29"/>
        <v>7.3365707089373094E-2</v>
      </c>
      <c r="U76" s="58">
        <f>'Stroke Epi'!AZ106</f>
        <v>5.7874715390987862E-3</v>
      </c>
      <c r="V76" s="58">
        <f t="shared" si="24"/>
        <v>2.9566430688874237E-3</v>
      </c>
      <c r="W76" s="58">
        <f t="shared" si="25"/>
        <v>5.7707563873917733E-3</v>
      </c>
      <c r="X76" s="58">
        <f t="shared" si="25"/>
        <v>2.9522765042867549E-3</v>
      </c>
      <c r="Y76" s="58">
        <f t="shared" si="30"/>
        <v>4.7883324577650897E-2</v>
      </c>
      <c r="AA76" s="58">
        <f>'Bowel Cancer Epi'!AW123</f>
        <v>1.7274821992181817E-3</v>
      </c>
      <c r="AB76" s="58">
        <f t="shared" si="26"/>
        <v>1.5547339792963634E-3</v>
      </c>
      <c r="AC76" s="58">
        <f t="shared" si="32"/>
        <v>1.7259909606635038E-3</v>
      </c>
      <c r="AD76" s="58">
        <f t="shared" si="32"/>
        <v>1.553526006529693E-3</v>
      </c>
      <c r="AE76" s="58">
        <f t="shared" si="31"/>
        <v>6.1137960304230507E-3</v>
      </c>
    </row>
    <row r="77" spans="1:31">
      <c r="A77" s="58">
        <v>79</v>
      </c>
      <c r="B77" s="58">
        <f>'ACM Rates'!P90</f>
        <v>2.6589179674295662E-2</v>
      </c>
      <c r="C77" s="58">
        <f>'MI Epi'!BX99</f>
        <v>1.3929853251149296E-4</v>
      </c>
      <c r="D77" s="58">
        <f>'Stroke Epi'!BM107</f>
        <v>2.9566430688874237E-3</v>
      </c>
      <c r="F77" s="58">
        <f>'Bowel Cancer Epi'!BJ124</f>
        <v>1.5547339792963634E-3</v>
      </c>
      <c r="G77" s="58">
        <f t="shared" si="17"/>
        <v>3.1239855254990942E-2</v>
      </c>
      <c r="H77" s="58">
        <f t="shared" si="18"/>
        <v>2.6238799743429131E-2</v>
      </c>
      <c r="I77" s="58">
        <f t="shared" si="27"/>
        <v>7252.119186852844</v>
      </c>
      <c r="J77" s="58">
        <f t="shared" si="28"/>
        <v>190.28690305931187</v>
      </c>
      <c r="K77" s="58">
        <f t="shared" si="19"/>
        <v>7156.975735323188</v>
      </c>
      <c r="L77" s="58">
        <f t="shared" si="20"/>
        <v>72987.266153388438</v>
      </c>
      <c r="M77" s="58">
        <f t="shared" si="21"/>
        <v>10.064267322813023</v>
      </c>
      <c r="O77" s="58">
        <f>'MI Epi'!BK99</f>
        <v>5.2236949691809855E-3</v>
      </c>
      <c r="P77" s="58">
        <f t="shared" si="22"/>
        <v>1.3929853251149296E-4</v>
      </c>
      <c r="Q77" s="58">
        <f t="shared" si="23"/>
        <v>5.2100752001082995E-3</v>
      </c>
      <c r="R77" s="58">
        <f t="shared" si="23"/>
        <v>1.3928883092140243E-4</v>
      </c>
      <c r="S77" s="58">
        <f t="shared" si="29"/>
        <v>7.8065126207680441E-2</v>
      </c>
      <c r="U77" s="58">
        <f>'Stroke Epi'!AZ107</f>
        <v>5.7874715390987862E-3</v>
      </c>
      <c r="V77" s="58">
        <f t="shared" si="24"/>
        <v>2.9566430688874237E-3</v>
      </c>
      <c r="W77" s="58">
        <f t="shared" si="25"/>
        <v>5.7707563873917733E-3</v>
      </c>
      <c r="X77" s="58">
        <f t="shared" si="25"/>
        <v>2.9522765042867549E-3</v>
      </c>
      <c r="Y77" s="58">
        <f t="shared" si="30"/>
        <v>5.0574792230410906E-2</v>
      </c>
      <c r="AA77" s="58">
        <f>'Bowel Cancer Epi'!AW124</f>
        <v>1.7274821992181817E-3</v>
      </c>
      <c r="AB77" s="58">
        <f t="shared" si="26"/>
        <v>1.5547339792963634E-3</v>
      </c>
      <c r="AC77" s="58">
        <f t="shared" si="32"/>
        <v>1.7259909606635038E-3</v>
      </c>
      <c r="AD77" s="58">
        <f t="shared" si="32"/>
        <v>1.553526006529693E-3</v>
      </c>
      <c r="AE77" s="58">
        <f t="shared" si="31"/>
        <v>6.2854732740676225E-3</v>
      </c>
    </row>
    <row r="78" spans="1:31">
      <c r="A78" s="58">
        <v>80</v>
      </c>
      <c r="B78" s="58">
        <f>'ACM Rates'!P91</f>
        <v>4.7821325605858542E-2</v>
      </c>
      <c r="C78" s="58">
        <f>'MI Epi'!BX100</f>
        <v>2.7859706502298591E-4</v>
      </c>
      <c r="D78" s="58">
        <f>'Stroke Epi'!BM108</f>
        <v>5.6616569404227251E-3</v>
      </c>
      <c r="F78" s="58">
        <f>'Bowel Cancer Epi'!BJ125</f>
        <v>2.2457268589836359E-3</v>
      </c>
      <c r="G78" s="58">
        <f t="shared" si="17"/>
        <v>5.6007306470287885E-2</v>
      </c>
      <c r="H78" s="58">
        <f t="shared" si="18"/>
        <v>4.6695897105468842E-2</v>
      </c>
      <c r="I78" s="58">
        <f t="shared" si="27"/>
        <v>7061.832283793532</v>
      </c>
      <c r="J78" s="58">
        <f t="shared" si="28"/>
        <v>329.75859370010079</v>
      </c>
      <c r="K78" s="58">
        <f t="shared" si="19"/>
        <v>6896.9529869434818</v>
      </c>
      <c r="L78" s="58">
        <f t="shared" si="20"/>
        <v>66090.313166444976</v>
      </c>
      <c r="M78" s="58">
        <f t="shared" si="21"/>
        <v>9.3588052661797363</v>
      </c>
      <c r="O78" s="58">
        <f>'MI Epi'!BK100</f>
        <v>6.8256280930631547E-3</v>
      </c>
      <c r="P78" s="58">
        <f t="shared" si="22"/>
        <v>2.7859706502298591E-4</v>
      </c>
      <c r="Q78" s="58">
        <f t="shared" si="23"/>
        <v>6.8023864034051362E-3</v>
      </c>
      <c r="R78" s="58">
        <f t="shared" si="23"/>
        <v>2.7855826046441212E-4</v>
      </c>
      <c r="S78" s="58">
        <f t="shared" si="29"/>
        <v>8.2740712255899102E-2</v>
      </c>
      <c r="U78" s="58">
        <f>'Stroke Epi'!AZ108</f>
        <v>7.6117832199016642E-3</v>
      </c>
      <c r="V78" s="58">
        <f t="shared" si="24"/>
        <v>5.6616569404227251E-3</v>
      </c>
      <c r="W78" s="58">
        <f t="shared" si="25"/>
        <v>7.5828869618417283E-3</v>
      </c>
      <c r="X78" s="58">
        <f t="shared" si="25"/>
        <v>5.645659964801486E-3</v>
      </c>
      <c r="Y78" s="58">
        <f t="shared" si="30"/>
        <v>5.3258651573902895E-2</v>
      </c>
      <c r="AA78" s="58">
        <f>'Bowel Cancer Epi'!AW125</f>
        <v>2.4184750789054544E-3</v>
      </c>
      <c r="AB78" s="58">
        <f t="shared" si="26"/>
        <v>2.2457268589836359E-3</v>
      </c>
      <c r="AC78" s="58">
        <f t="shared" si="32"/>
        <v>2.4155529242458895E-3</v>
      </c>
      <c r="AD78" s="58">
        <f t="shared" si="32"/>
        <v>2.2432071010033416E-3</v>
      </c>
      <c r="AE78" s="58">
        <f t="shared" si="31"/>
        <v>6.4571208633353973E-3</v>
      </c>
    </row>
    <row r="79" spans="1:31">
      <c r="A79" s="58">
        <v>81</v>
      </c>
      <c r="B79" s="58">
        <f>'ACM Rates'!P92</f>
        <v>4.7821325605858542E-2</v>
      </c>
      <c r="C79" s="58">
        <f>'MI Epi'!BX101</f>
        <v>2.7859706502298591E-4</v>
      </c>
      <c r="D79" s="58">
        <f>'Stroke Epi'!BM109</f>
        <v>5.6616569404227251E-3</v>
      </c>
      <c r="F79" s="58">
        <f>'Bowel Cancer Epi'!BJ126</f>
        <v>2.2457268589836359E-3</v>
      </c>
      <c r="G79" s="58">
        <f t="shared" si="17"/>
        <v>5.6007306470287885E-2</v>
      </c>
      <c r="H79" s="58">
        <f t="shared" si="18"/>
        <v>4.6695897105468842E-2</v>
      </c>
      <c r="I79" s="58">
        <f t="shared" si="27"/>
        <v>6732.0736900934317</v>
      </c>
      <c r="J79" s="58">
        <f t="shared" si="28"/>
        <v>314.3602203390368</v>
      </c>
      <c r="K79" s="58">
        <f t="shared" si="19"/>
        <v>6574.8935799239134</v>
      </c>
      <c r="L79" s="58">
        <f t="shared" si="20"/>
        <v>59515.419586521049</v>
      </c>
      <c r="M79" s="58">
        <f t="shared" si="21"/>
        <v>8.8405775584573352</v>
      </c>
      <c r="O79" s="58">
        <f>'MI Epi'!BK101</f>
        <v>6.8256280930631547E-3</v>
      </c>
      <c r="P79" s="58">
        <f t="shared" si="22"/>
        <v>2.7859706502298591E-4</v>
      </c>
      <c r="Q79" s="58">
        <f t="shared" si="23"/>
        <v>6.8023864034051362E-3</v>
      </c>
      <c r="R79" s="58">
        <f t="shared" si="23"/>
        <v>2.7855826046441212E-4</v>
      </c>
      <c r="S79" s="58">
        <f t="shared" si="29"/>
        <v>8.8726421580434922E-2</v>
      </c>
      <c r="U79" s="58">
        <f>'Stroke Epi'!AZ109</f>
        <v>7.6117832199016642E-3</v>
      </c>
      <c r="V79" s="58">
        <f t="shared" si="24"/>
        <v>5.6616569404227251E-3</v>
      </c>
      <c r="W79" s="58">
        <f t="shared" si="25"/>
        <v>7.5828869618417283E-3</v>
      </c>
      <c r="X79" s="58">
        <f t="shared" si="25"/>
        <v>5.645659964801486E-3</v>
      </c>
      <c r="Y79" s="58">
        <f t="shared" si="30"/>
        <v>5.5103117701863276E-2</v>
      </c>
      <c r="AA79" s="58">
        <f>'Bowel Cancer Epi'!AW126</f>
        <v>2.4184750789054544E-3</v>
      </c>
      <c r="AB79" s="58">
        <f t="shared" si="26"/>
        <v>2.2457268589836359E-3</v>
      </c>
      <c r="AC79" s="58">
        <f t="shared" si="32"/>
        <v>2.4155529242458895E-3</v>
      </c>
      <c r="AD79" s="58">
        <f t="shared" si="32"/>
        <v>2.2432071010033416E-3</v>
      </c>
      <c r="AE79" s="58">
        <f t="shared" si="31"/>
        <v>6.6287388033486744E-3</v>
      </c>
    </row>
    <row r="80" spans="1:31">
      <c r="A80" s="58">
        <v>82</v>
      </c>
      <c r="B80" s="58">
        <f>'ACM Rates'!P93</f>
        <v>4.7821325605858542E-2</v>
      </c>
      <c r="C80" s="58">
        <f>'MI Epi'!BX102</f>
        <v>2.7859706502298591E-4</v>
      </c>
      <c r="D80" s="58">
        <f>'Stroke Epi'!BM110</f>
        <v>5.6616569404227251E-3</v>
      </c>
      <c r="F80" s="58">
        <f>'Bowel Cancer Epi'!BJ127</f>
        <v>2.2457268589836359E-3</v>
      </c>
      <c r="G80" s="58">
        <f t="shared" si="17"/>
        <v>5.6007306470287885E-2</v>
      </c>
      <c r="H80" s="58">
        <f t="shared" si="18"/>
        <v>4.6695897105468842E-2</v>
      </c>
      <c r="I80" s="58">
        <f t="shared" si="27"/>
        <v>6417.7134697543952</v>
      </c>
      <c r="J80" s="58">
        <f t="shared" si="28"/>
        <v>299.68088783603264</v>
      </c>
      <c r="K80" s="58">
        <f t="shared" si="19"/>
        <v>6267.8730258363794</v>
      </c>
      <c r="L80" s="58">
        <f t="shared" si="20"/>
        <v>53247.54656068467</v>
      </c>
      <c r="M80" s="58">
        <f t="shared" si="21"/>
        <v>8.2969653929910407</v>
      </c>
      <c r="O80" s="58">
        <f>'MI Epi'!BK102</f>
        <v>6.8256280930631547E-3</v>
      </c>
      <c r="P80" s="58">
        <f t="shared" si="22"/>
        <v>2.7859706502298591E-4</v>
      </c>
      <c r="Q80" s="58">
        <f t="shared" si="23"/>
        <v>6.8023864034051362E-3</v>
      </c>
      <c r="R80" s="58">
        <f t="shared" si="23"/>
        <v>2.7855826046441212E-4</v>
      </c>
      <c r="S80" s="58">
        <f t="shared" si="29"/>
        <v>9.4673070285365618E-2</v>
      </c>
      <c r="U80" s="58">
        <f>'Stroke Epi'!AZ110</f>
        <v>7.6117832199016642E-3</v>
      </c>
      <c r="V80" s="58">
        <f t="shared" si="24"/>
        <v>5.6616569404227251E-3</v>
      </c>
      <c r="W80" s="58">
        <f t="shared" si="25"/>
        <v>7.5828869618417283E-3</v>
      </c>
      <c r="X80" s="58">
        <f t="shared" si="25"/>
        <v>5.645659964801486E-3</v>
      </c>
      <c r="Y80" s="58">
        <f t="shared" si="30"/>
        <v>5.694399039292259E-2</v>
      </c>
      <c r="AA80" s="58">
        <f>'Bowel Cancer Epi'!AW127</f>
        <v>2.4184750789054544E-3</v>
      </c>
      <c r="AB80" s="58">
        <f t="shared" si="26"/>
        <v>2.2457268589836359E-3</v>
      </c>
      <c r="AC80" s="58">
        <f t="shared" si="32"/>
        <v>2.4155529242458895E-3</v>
      </c>
      <c r="AD80" s="58">
        <f t="shared" si="32"/>
        <v>2.2432071010033416E-3</v>
      </c>
      <c r="AE80" s="58">
        <f t="shared" si="31"/>
        <v>6.8003270992288666E-3</v>
      </c>
    </row>
    <row r="81" spans="1:31">
      <c r="A81" s="58">
        <v>83</v>
      </c>
      <c r="B81" s="58">
        <f>'ACM Rates'!P94</f>
        <v>4.7821325605858542E-2</v>
      </c>
      <c r="C81" s="58">
        <f>'MI Epi'!BX103</f>
        <v>2.7859706502298591E-4</v>
      </c>
      <c r="D81" s="58">
        <f>'Stroke Epi'!BM111</f>
        <v>5.6616569404227251E-3</v>
      </c>
      <c r="F81" s="58">
        <f>'Bowel Cancer Epi'!BJ128</f>
        <v>2.2457268589836359E-3</v>
      </c>
      <c r="G81" s="58">
        <f t="shared" si="17"/>
        <v>5.6007306470287885E-2</v>
      </c>
      <c r="H81" s="58">
        <f t="shared" si="18"/>
        <v>4.6695897105468842E-2</v>
      </c>
      <c r="I81" s="58">
        <f t="shared" si="27"/>
        <v>6118.0325819183627</v>
      </c>
      <c r="J81" s="58">
        <f t="shared" si="28"/>
        <v>285.68701993316574</v>
      </c>
      <c r="K81" s="58">
        <f t="shared" si="19"/>
        <v>5975.1890719517796</v>
      </c>
      <c r="L81" s="58">
        <f t="shared" si="20"/>
        <v>47272.357488732894</v>
      </c>
      <c r="M81" s="58">
        <f t="shared" si="21"/>
        <v>7.7267253575021391</v>
      </c>
      <c r="O81" s="58">
        <f>'MI Epi'!BK103</f>
        <v>6.8256280930631547E-3</v>
      </c>
      <c r="P81" s="58">
        <f t="shared" si="22"/>
        <v>2.7859706502298591E-4</v>
      </c>
      <c r="Q81" s="58">
        <f t="shared" si="23"/>
        <v>6.8023864034051362E-3</v>
      </c>
      <c r="R81" s="58">
        <f t="shared" si="23"/>
        <v>2.7855826046441212E-4</v>
      </c>
      <c r="S81" s="58">
        <f t="shared" si="29"/>
        <v>0.10058091326646398</v>
      </c>
      <c r="U81" s="58">
        <f>'Stroke Epi'!AZ111</f>
        <v>7.6117832199016642E-3</v>
      </c>
      <c r="V81" s="58">
        <f t="shared" si="24"/>
        <v>5.6616569404227251E-3</v>
      </c>
      <c r="W81" s="58">
        <f t="shared" si="25"/>
        <v>7.5828869618417283E-3</v>
      </c>
      <c r="X81" s="58">
        <f t="shared" si="25"/>
        <v>5.645659964801486E-3</v>
      </c>
      <c r="Y81" s="58">
        <f t="shared" si="30"/>
        <v>5.8781276647908109E-2</v>
      </c>
      <c r="AA81" s="58">
        <f>'Bowel Cancer Epi'!AW128</f>
        <v>2.4184750789054544E-3</v>
      </c>
      <c r="AB81" s="58">
        <f t="shared" si="26"/>
        <v>2.2457268589836359E-3</v>
      </c>
      <c r="AC81" s="58">
        <f t="shared" si="32"/>
        <v>2.4155529242458895E-3</v>
      </c>
      <c r="AD81" s="58">
        <f t="shared" si="32"/>
        <v>2.2432071010033416E-3</v>
      </c>
      <c r="AE81" s="58">
        <f t="shared" si="31"/>
        <v>6.9718857560965037E-3</v>
      </c>
    </row>
    <row r="82" spans="1:31">
      <c r="A82" s="58">
        <v>84</v>
      </c>
      <c r="B82" s="58">
        <f>'ACM Rates'!P95</f>
        <v>4.7821325605858542E-2</v>
      </c>
      <c r="C82" s="58">
        <f>'MI Epi'!BX104</f>
        <v>2.7859706502298591E-4</v>
      </c>
      <c r="D82" s="58">
        <f>'Stroke Epi'!BM112</f>
        <v>5.6616569404227251E-3</v>
      </c>
      <c r="F82" s="58">
        <f>'Bowel Cancer Epi'!BJ129</f>
        <v>2.2457268589836359E-3</v>
      </c>
      <c r="G82" s="58">
        <f t="shared" si="17"/>
        <v>5.6007306470287885E-2</v>
      </c>
      <c r="H82" s="58">
        <f t="shared" si="18"/>
        <v>4.6695897105468842E-2</v>
      </c>
      <c r="I82" s="58">
        <f t="shared" si="27"/>
        <v>5832.3455619851966</v>
      </c>
      <c r="J82" s="58">
        <f t="shared" si="28"/>
        <v>272.3466082459986</v>
      </c>
      <c r="K82" s="58">
        <f t="shared" si="19"/>
        <v>5696.1722578621975</v>
      </c>
      <c r="L82" s="58">
        <f t="shared" si="20"/>
        <v>41576.185230870695</v>
      </c>
      <c r="M82" s="58">
        <f t="shared" si="21"/>
        <v>7.1285531333844894</v>
      </c>
      <c r="O82" s="58">
        <f>'MI Epi'!BK104</f>
        <v>6.8256280930631547E-3</v>
      </c>
      <c r="P82" s="58">
        <f t="shared" si="22"/>
        <v>2.7859706502298591E-4</v>
      </c>
      <c r="Q82" s="58">
        <f t="shared" si="23"/>
        <v>6.8023864034051362E-3</v>
      </c>
      <c r="R82" s="58">
        <f t="shared" si="23"/>
        <v>2.7855826046441212E-4</v>
      </c>
      <c r="S82" s="58">
        <f t="shared" si="29"/>
        <v>0.10645020375614324</v>
      </c>
      <c r="U82" s="58">
        <f>'Stroke Epi'!AZ112</f>
        <v>7.6117832199016642E-3</v>
      </c>
      <c r="V82" s="58">
        <f t="shared" si="24"/>
        <v>5.6616569404227251E-3</v>
      </c>
      <c r="W82" s="58">
        <f t="shared" si="25"/>
        <v>7.5828869618417283E-3</v>
      </c>
      <c r="X82" s="58">
        <f t="shared" si="25"/>
        <v>5.645659964801486E-3</v>
      </c>
      <c r="Y82" s="58">
        <f t="shared" si="30"/>
        <v>6.0614983454007919E-2</v>
      </c>
      <c r="AA82" s="58">
        <f>'Bowel Cancer Epi'!AW129</f>
        <v>2.4184750789054544E-3</v>
      </c>
      <c r="AB82" s="58">
        <f t="shared" si="26"/>
        <v>2.2457268589836359E-3</v>
      </c>
      <c r="AC82" s="58">
        <f t="shared" si="32"/>
        <v>2.4155529242458895E-3</v>
      </c>
      <c r="AD82" s="58">
        <f t="shared" si="32"/>
        <v>2.2432071010033416E-3</v>
      </c>
      <c r="AE82" s="58">
        <f t="shared" si="31"/>
        <v>7.1434147790712284E-3</v>
      </c>
    </row>
    <row r="83" spans="1:31">
      <c r="A83" s="58">
        <v>85</v>
      </c>
      <c r="B83" s="58">
        <f>'ACM Rates'!P96</f>
        <v>8.4536605647514973E-2</v>
      </c>
      <c r="C83" s="58">
        <f>'MI Epi'!BX105</f>
        <v>4.1789559753447882E-4</v>
      </c>
      <c r="D83" s="58">
        <f>'Stroke Epi'!BM113</f>
        <v>6.4794518318171193E-3</v>
      </c>
      <c r="F83" s="58">
        <f>'Bowel Cancer Epi'!BJ130</f>
        <v>3.0230938486318182E-3</v>
      </c>
      <c r="G83" s="58">
        <f t="shared" si="17"/>
        <v>9.4457046925498389E-2</v>
      </c>
      <c r="H83" s="58">
        <f t="shared" si="18"/>
        <v>8.1061983559969963E-2</v>
      </c>
      <c r="I83" s="58">
        <f t="shared" si="27"/>
        <v>5559.9989537391975</v>
      </c>
      <c r="J83" s="58">
        <f t="shared" si="28"/>
        <v>450.70454378145701</v>
      </c>
      <c r="K83" s="58">
        <f t="shared" si="19"/>
        <v>5334.6466818484696</v>
      </c>
      <c r="L83" s="58">
        <f t="shared" si="20"/>
        <v>36241.538549022225</v>
      </c>
      <c r="M83" s="58">
        <f t="shared" si="21"/>
        <v>6.5182635555442241</v>
      </c>
      <c r="O83" s="58">
        <f>'MI Epi'!BK105</f>
        <v>8.2186134181780838E-3</v>
      </c>
      <c r="P83" s="58">
        <f t="shared" si="22"/>
        <v>4.1789559753447882E-4</v>
      </c>
      <c r="Q83" s="58">
        <f t="shared" si="23"/>
        <v>8.184932947002399E-3</v>
      </c>
      <c r="R83" s="58">
        <f t="shared" si="23"/>
        <v>4.1780829133131192E-4</v>
      </c>
      <c r="S83" s="58">
        <f t="shared" si="29"/>
        <v>0.11228119333431154</v>
      </c>
      <c r="U83" s="58">
        <f>'Stroke Epi'!AZ113</f>
        <v>9.7506313973946945E-3</v>
      </c>
      <c r="V83" s="58">
        <f t="shared" si="24"/>
        <v>6.4794518318171193E-3</v>
      </c>
      <c r="W83" s="58">
        <f t="shared" si="25"/>
        <v>9.7032481217453892E-3</v>
      </c>
      <c r="X83" s="58">
        <f t="shared" si="25"/>
        <v>6.4585054485742921E-3</v>
      </c>
      <c r="Y83" s="58">
        <f t="shared" si="30"/>
        <v>6.2445117784797458E-2</v>
      </c>
      <c r="AA83" s="58">
        <f>'Bowel Cancer Epi'!AW130</f>
        <v>3.2822161785145453E-3</v>
      </c>
      <c r="AB83" s="58">
        <f t="shared" si="26"/>
        <v>3.0230938486318182E-3</v>
      </c>
      <c r="AC83" s="58">
        <f t="shared" si="32"/>
        <v>3.2768355953487482E-3</v>
      </c>
      <c r="AD83" s="58">
        <f t="shared" si="32"/>
        <v>3.0185289016693151E-3</v>
      </c>
      <c r="AE83" s="58">
        <f t="shared" si="31"/>
        <v>7.3149141732718028E-3</v>
      </c>
    </row>
    <row r="84" spans="1:31">
      <c r="A84" s="58">
        <v>86</v>
      </c>
      <c r="B84" s="58">
        <f>'ACM Rates'!P97</f>
        <v>8.4536605647514973E-2</v>
      </c>
      <c r="C84" s="58">
        <f>'MI Epi'!BX106</f>
        <v>4.1789559753447882E-4</v>
      </c>
      <c r="D84" s="58">
        <f>'Stroke Epi'!BM114</f>
        <v>6.4794518318171193E-3</v>
      </c>
      <c r="F84" s="58">
        <f>'Bowel Cancer Epi'!BJ131</f>
        <v>3.0230938486318182E-3</v>
      </c>
      <c r="G84" s="58">
        <f t="shared" si="17"/>
        <v>9.4457046925498389E-2</v>
      </c>
      <c r="H84" s="58">
        <f t="shared" si="18"/>
        <v>8.1061983559969963E-2</v>
      </c>
      <c r="I84" s="58">
        <f t="shared" si="27"/>
        <v>5109.2944099577408</v>
      </c>
      <c r="J84" s="58">
        <f t="shared" si="28"/>
        <v>414.16953946304079</v>
      </c>
      <c r="K84" s="58">
        <f t="shared" si="19"/>
        <v>4902.2096402262205</v>
      </c>
      <c r="L84" s="58">
        <f t="shared" si="20"/>
        <v>31339.328908796007</v>
      </c>
      <c r="M84" s="58">
        <f t="shared" si="21"/>
        <v>6.1337880329850121</v>
      </c>
      <c r="O84" s="58">
        <f>'MI Epi'!BK106</f>
        <v>8.2186134181780838E-3</v>
      </c>
      <c r="P84" s="58">
        <f t="shared" si="22"/>
        <v>4.1789559753447882E-4</v>
      </c>
      <c r="Q84" s="58">
        <f t="shared" si="23"/>
        <v>8.184932947002399E-3</v>
      </c>
      <c r="R84" s="58">
        <f t="shared" si="23"/>
        <v>4.1780829133131192E-4</v>
      </c>
      <c r="S84" s="58">
        <f t="shared" si="29"/>
        <v>0.1191790979666157</v>
      </c>
      <c r="U84" s="58">
        <f>'Stroke Epi'!AZ114</f>
        <v>9.7506313973946945E-3</v>
      </c>
      <c r="V84" s="58">
        <f t="shared" si="24"/>
        <v>6.4794518318171193E-3</v>
      </c>
      <c r="W84" s="58">
        <f t="shared" si="25"/>
        <v>9.7032481217453892E-3</v>
      </c>
      <c r="X84" s="58">
        <f t="shared" si="25"/>
        <v>6.4585054485742921E-3</v>
      </c>
      <c r="Y84" s="58">
        <f t="shared" si="30"/>
        <v>6.5507017415005711E-2</v>
      </c>
      <c r="AA84" s="58">
        <f>'Bowel Cancer Epi'!AW131</f>
        <v>3.2822161785145453E-3</v>
      </c>
      <c r="AB84" s="58">
        <f t="shared" si="26"/>
        <v>3.0230938486318182E-3</v>
      </c>
      <c r="AC84" s="58">
        <f t="shared" si="32"/>
        <v>3.2768355953487482E-3</v>
      </c>
      <c r="AD84" s="58">
        <f t="shared" si="32"/>
        <v>3.0185289016693151E-3</v>
      </c>
      <c r="AE84" s="58">
        <f t="shared" si="31"/>
        <v>7.5721077218161934E-3</v>
      </c>
    </row>
    <row r="85" spans="1:31">
      <c r="A85" s="58">
        <v>87</v>
      </c>
      <c r="B85" s="58">
        <f>'ACM Rates'!P98</f>
        <v>8.4536605647514973E-2</v>
      </c>
      <c r="C85" s="58">
        <f>'MI Epi'!BX107</f>
        <v>4.1789559753447882E-4</v>
      </c>
      <c r="D85" s="58">
        <f>'Stroke Epi'!BM115</f>
        <v>6.4794518318171193E-3</v>
      </c>
      <c r="F85" s="58">
        <f>'Bowel Cancer Epi'!BJ132</f>
        <v>3.0230938486318182E-3</v>
      </c>
      <c r="G85" s="58">
        <f t="shared" si="17"/>
        <v>9.4457046925498389E-2</v>
      </c>
      <c r="H85" s="58">
        <f t="shared" si="18"/>
        <v>8.1061983559969963E-2</v>
      </c>
      <c r="I85" s="58">
        <f t="shared" si="27"/>
        <v>4695.1248704947002</v>
      </c>
      <c r="J85" s="58">
        <f t="shared" si="28"/>
        <v>380.59613506404747</v>
      </c>
      <c r="K85" s="58">
        <f t="shared" si="19"/>
        <v>4504.8268029626761</v>
      </c>
      <c r="L85" s="58">
        <f t="shared" si="20"/>
        <v>26834.50210583333</v>
      </c>
      <c r="M85" s="58">
        <f t="shared" si="21"/>
        <v>5.7153968948659548</v>
      </c>
      <c r="O85" s="58">
        <f>'MI Epi'!BK107</f>
        <v>8.2186134181780838E-3</v>
      </c>
      <c r="P85" s="58">
        <f t="shared" si="22"/>
        <v>4.1789559753447882E-4</v>
      </c>
      <c r="Q85" s="58">
        <f t="shared" si="23"/>
        <v>8.184932947002399E-3</v>
      </c>
      <c r="R85" s="58">
        <f t="shared" si="23"/>
        <v>4.1780829133131192E-4</v>
      </c>
      <c r="S85" s="58">
        <f t="shared" si="29"/>
        <v>0.12602340331955453</v>
      </c>
      <c r="U85" s="58">
        <f>'Stroke Epi'!AZ115</f>
        <v>9.7506313973946945E-3</v>
      </c>
      <c r="V85" s="58">
        <f t="shared" si="24"/>
        <v>6.4794518318171193E-3</v>
      </c>
      <c r="W85" s="58">
        <f t="shared" si="25"/>
        <v>9.7032481217453892E-3</v>
      </c>
      <c r="X85" s="58">
        <f t="shared" si="25"/>
        <v>6.4585054485742921E-3</v>
      </c>
      <c r="Y85" s="58">
        <f t="shared" si="30"/>
        <v>6.8558917385969156E-2</v>
      </c>
      <c r="AA85" s="58">
        <f>'Bowel Cancer Epi'!AW132</f>
        <v>3.2822161785145453E-3</v>
      </c>
      <c r="AB85" s="58">
        <f t="shared" si="26"/>
        <v>3.0230938486318182E-3</v>
      </c>
      <c r="AC85" s="58">
        <f t="shared" si="32"/>
        <v>3.2768355953487482E-3</v>
      </c>
      <c r="AD85" s="58">
        <f t="shared" si="32"/>
        <v>3.0185289016693151E-3</v>
      </c>
      <c r="AE85" s="58">
        <f t="shared" si="31"/>
        <v>7.8292346344028593E-3</v>
      </c>
    </row>
    <row r="86" spans="1:31">
      <c r="A86" s="58">
        <v>88</v>
      </c>
      <c r="B86" s="58">
        <f>'ACM Rates'!P99</f>
        <v>8.4536605647514973E-2</v>
      </c>
      <c r="C86" s="58">
        <f>'MI Epi'!BX108</f>
        <v>4.1789559753447882E-4</v>
      </c>
      <c r="D86" s="58">
        <f>'Stroke Epi'!BM116</f>
        <v>6.4794518318171193E-3</v>
      </c>
      <c r="F86" s="58">
        <f>'Bowel Cancer Epi'!BJ133</f>
        <v>3.0230938486318182E-3</v>
      </c>
      <c r="G86" s="58">
        <f t="shared" si="17"/>
        <v>9.4457046925498389E-2</v>
      </c>
      <c r="H86" s="58">
        <f t="shared" si="18"/>
        <v>8.1061983559969963E-2</v>
      </c>
      <c r="I86" s="58">
        <f t="shared" si="27"/>
        <v>4314.5287354306529</v>
      </c>
      <c r="J86" s="58">
        <f t="shared" si="28"/>
        <v>349.7442574204976</v>
      </c>
      <c r="K86" s="58">
        <f t="shared" si="19"/>
        <v>4139.6566067204039</v>
      </c>
      <c r="L86" s="58">
        <f t="shared" si="20"/>
        <v>22694.845499112926</v>
      </c>
      <c r="M86" s="58">
        <f t="shared" si="21"/>
        <v>5.2600983539046124</v>
      </c>
      <c r="O86" s="58">
        <f>'MI Epi'!BK108</f>
        <v>8.2186134181780838E-3</v>
      </c>
      <c r="P86" s="58">
        <f t="shared" si="22"/>
        <v>4.1789559753447882E-4</v>
      </c>
      <c r="Q86" s="58">
        <f t="shared" si="23"/>
        <v>8.184932947002399E-3</v>
      </c>
      <c r="R86" s="58">
        <f t="shared" si="23"/>
        <v>4.1780829133131192E-4</v>
      </c>
      <c r="S86" s="58">
        <f t="shared" si="29"/>
        <v>0.13281452587942369</v>
      </c>
      <c r="U86" s="58">
        <f>'Stroke Epi'!AZ116</f>
        <v>9.7506313973946945E-3</v>
      </c>
      <c r="V86" s="58">
        <f t="shared" si="24"/>
        <v>6.4794518318171193E-3</v>
      </c>
      <c r="W86" s="58">
        <f t="shared" si="25"/>
        <v>9.7032481217453892E-3</v>
      </c>
      <c r="X86" s="58">
        <f t="shared" si="25"/>
        <v>6.4585054485742921E-3</v>
      </c>
      <c r="Y86" s="58">
        <f t="shared" si="30"/>
        <v>7.1600850354925791E-2</v>
      </c>
      <c r="AA86" s="58">
        <f>'Bowel Cancer Epi'!AW133</f>
        <v>3.2822161785145453E-3</v>
      </c>
      <c r="AB86" s="58">
        <f t="shared" si="26"/>
        <v>3.0230938486318182E-3</v>
      </c>
      <c r="AC86" s="58">
        <f t="shared" si="32"/>
        <v>3.2768355953487482E-3</v>
      </c>
      <c r="AD86" s="58">
        <f t="shared" si="32"/>
        <v>3.0185289016693151E-3</v>
      </c>
      <c r="AE86" s="58">
        <f t="shared" si="31"/>
        <v>8.0862949282964284E-3</v>
      </c>
    </row>
    <row r="87" spans="1:31">
      <c r="A87" s="58">
        <v>89</v>
      </c>
      <c r="B87" s="58">
        <f>'ACM Rates'!P100</f>
        <v>8.4536605647514973E-2</v>
      </c>
      <c r="C87" s="58">
        <f>'MI Epi'!BX109</f>
        <v>4.1789559753447882E-4</v>
      </c>
      <c r="D87" s="58">
        <f>'Stroke Epi'!BM117</f>
        <v>6.4794518318171193E-3</v>
      </c>
      <c r="F87" s="58">
        <f>'Bowel Cancer Epi'!BJ134</f>
        <v>3.0230938486318182E-3</v>
      </c>
      <c r="G87" s="58">
        <f t="shared" si="17"/>
        <v>9.4457046925498389E-2</v>
      </c>
      <c r="H87" s="58">
        <f t="shared" si="18"/>
        <v>8.1061983559969963E-2</v>
      </c>
      <c r="I87" s="58">
        <f t="shared" si="27"/>
        <v>3964.7844780101555</v>
      </c>
      <c r="J87" s="58">
        <f t="shared" si="28"/>
        <v>321.3932941752833</v>
      </c>
      <c r="K87" s="58">
        <f t="shared" si="19"/>
        <v>3804.0878309225136</v>
      </c>
      <c r="L87" s="58">
        <f t="shared" si="20"/>
        <v>18890.75766819041</v>
      </c>
      <c r="M87" s="58">
        <f t="shared" si="21"/>
        <v>4.7646367092496531</v>
      </c>
      <c r="O87" s="58">
        <f>'MI Epi'!BK109</f>
        <v>8.2186134181780838E-3</v>
      </c>
      <c r="P87" s="58">
        <f t="shared" si="22"/>
        <v>4.1789559753447882E-4</v>
      </c>
      <c r="Q87" s="58">
        <f t="shared" si="23"/>
        <v>8.184932947002399E-3</v>
      </c>
      <c r="R87" s="58">
        <f t="shared" si="23"/>
        <v>4.1780829133131192E-4</v>
      </c>
      <c r="S87" s="58">
        <f t="shared" si="29"/>
        <v>0.1395528788962658</v>
      </c>
      <c r="U87" s="58">
        <f>'Stroke Epi'!AZ117</f>
        <v>9.7506313973946945E-3</v>
      </c>
      <c r="V87" s="58">
        <f t="shared" si="24"/>
        <v>6.4794518318171193E-3</v>
      </c>
      <c r="W87" s="58">
        <f t="shared" si="25"/>
        <v>9.7032481217453892E-3</v>
      </c>
      <c r="X87" s="58">
        <f t="shared" si="25"/>
        <v>6.4585054485742921E-3</v>
      </c>
      <c r="Y87" s="58">
        <f t="shared" si="30"/>
        <v>7.4632848872460494E-2</v>
      </c>
      <c r="AA87" s="58">
        <f>'Bowel Cancer Epi'!AW134</f>
        <v>3.2822161785145453E-3</v>
      </c>
      <c r="AB87" s="58">
        <f t="shared" si="26"/>
        <v>3.0230938486318182E-3</v>
      </c>
      <c r="AC87" s="58">
        <f t="shared" si="32"/>
        <v>3.2768355953487482E-3</v>
      </c>
      <c r="AD87" s="58">
        <f t="shared" si="32"/>
        <v>3.0185289016693151E-3</v>
      </c>
      <c r="AE87" s="58">
        <f t="shared" si="31"/>
        <v>8.3432886207570559E-3</v>
      </c>
    </row>
    <row r="88" spans="1:31">
      <c r="A88" s="58">
        <v>90</v>
      </c>
      <c r="B88" s="58">
        <f>'ACM Rates'!P101</f>
        <v>0.15568062693819795</v>
      </c>
      <c r="C88" s="58">
        <f>'MI Epi'!BX110</f>
        <v>5.5719413004597183E-4</v>
      </c>
      <c r="D88" s="58">
        <f>'Stroke Epi'!BM118</f>
        <v>6.6052664304931804E-3</v>
      </c>
      <c r="F88" s="58">
        <f>'Bowel Cancer Epi'!BJ135</f>
        <v>3.6277126183581814E-3</v>
      </c>
      <c r="G88" s="58">
        <f t="shared" si="17"/>
        <v>0.16647080011709528</v>
      </c>
      <c r="H88" s="58">
        <f t="shared" si="18"/>
        <v>0.14416752343299821</v>
      </c>
      <c r="I88" s="58">
        <f t="shared" si="27"/>
        <v>3643.3911838348722</v>
      </c>
      <c r="J88" s="58">
        <f t="shared" si="28"/>
        <v>525.25868387109301</v>
      </c>
      <c r="K88" s="58">
        <f t="shared" si="19"/>
        <v>3380.7618418993256</v>
      </c>
      <c r="L88" s="58">
        <f t="shared" si="20"/>
        <v>15509.995826291084</v>
      </c>
      <c r="M88" s="58">
        <f t="shared" si="21"/>
        <v>4.2570218358946432</v>
      </c>
      <c r="O88" s="58">
        <f>'MI Epi'!BK110</f>
        <v>7.9400163531550983E-3</v>
      </c>
      <c r="P88" s="58">
        <f t="shared" si="22"/>
        <v>5.5719413004597183E-4</v>
      </c>
      <c r="Q88" s="58">
        <f t="shared" si="23"/>
        <v>7.9085776861810286E-3</v>
      </c>
      <c r="R88" s="58">
        <f t="shared" si="23"/>
        <v>5.5703892622427365E-4</v>
      </c>
      <c r="S88" s="58">
        <f t="shared" si="29"/>
        <v>0.14623887240901723</v>
      </c>
      <c r="U88" s="58">
        <f>'Stroke Epi'!AZ118</f>
        <v>1.1197499282169392E-2</v>
      </c>
      <c r="V88" s="58">
        <f t="shared" si="24"/>
        <v>6.6052664304931804E-3</v>
      </c>
      <c r="W88" s="58">
        <f t="shared" si="25"/>
        <v>1.1135040631355508E-2</v>
      </c>
      <c r="X88" s="58">
        <f t="shared" si="25"/>
        <v>6.5834996097693388E-3</v>
      </c>
      <c r="Y88" s="58">
        <f t="shared" si="30"/>
        <v>7.765494538285328E-2</v>
      </c>
      <c r="AA88" s="58">
        <f>'Bowel Cancer Epi'!AW135</f>
        <v>3.80046083828E-3</v>
      </c>
      <c r="AB88" s="58">
        <f t="shared" si="26"/>
        <v>3.6277126183581814E-3</v>
      </c>
      <c r="AC88" s="58">
        <f t="shared" si="32"/>
        <v>3.7932482269636969E-3</v>
      </c>
      <c r="AD88" s="58">
        <f t="shared" si="32"/>
        <v>3.6211404186899943E-3</v>
      </c>
      <c r="AE88" s="58">
        <f t="shared" si="31"/>
        <v>8.6002157290404231E-3</v>
      </c>
    </row>
    <row r="89" spans="1:31">
      <c r="A89" s="58">
        <v>91</v>
      </c>
      <c r="B89" s="58">
        <f>'ACM Rates'!P102</f>
        <v>0.15568062693819795</v>
      </c>
      <c r="C89" s="58">
        <f>'MI Epi'!BX111</f>
        <v>5.5719413004597183E-4</v>
      </c>
      <c r="D89" s="58">
        <f>'Stroke Epi'!BM119</f>
        <v>6.6052664304931804E-3</v>
      </c>
      <c r="F89" s="58">
        <f>'Bowel Cancer Epi'!BJ136</f>
        <v>3.6277126183581814E-3</v>
      </c>
      <c r="G89" s="58">
        <f t="shared" si="17"/>
        <v>0.16647080011709528</v>
      </c>
      <c r="H89" s="58">
        <f t="shared" si="18"/>
        <v>0.14416752343299821</v>
      </c>
      <c r="I89" s="58">
        <f t="shared" si="27"/>
        <v>3118.1324999637791</v>
      </c>
      <c r="J89" s="58">
        <f t="shared" si="28"/>
        <v>449.53344025572142</v>
      </c>
      <c r="K89" s="58">
        <f t="shared" si="19"/>
        <v>2893.3657798359181</v>
      </c>
      <c r="L89" s="58">
        <f t="shared" si="20"/>
        <v>12616.630046455166</v>
      </c>
      <c r="M89" s="58">
        <f t="shared" si="21"/>
        <v>4.046213573862472</v>
      </c>
      <c r="O89" s="58">
        <f>'MI Epi'!BK111</f>
        <v>7.9400163531550983E-3</v>
      </c>
      <c r="P89" s="58">
        <f t="shared" si="22"/>
        <v>5.5719413004597183E-4</v>
      </c>
      <c r="Q89" s="58">
        <f t="shared" si="23"/>
        <v>7.9085776861810286E-3</v>
      </c>
      <c r="R89" s="58">
        <f t="shared" si="23"/>
        <v>5.5703892622427365E-4</v>
      </c>
      <c r="S89" s="58">
        <f t="shared" si="29"/>
        <v>0.15251882861030583</v>
      </c>
      <c r="U89" s="58">
        <f>'Stroke Epi'!AZ119</f>
        <v>1.1197499282169392E-2</v>
      </c>
      <c r="V89" s="58">
        <f t="shared" si="24"/>
        <v>6.6052664304931804E-3</v>
      </c>
      <c r="W89" s="58">
        <f t="shared" si="25"/>
        <v>1.1135040631355508E-2</v>
      </c>
      <c r="X89" s="58">
        <f t="shared" si="25"/>
        <v>6.5834996097693388E-3</v>
      </c>
      <c r="Y89" s="58">
        <f t="shared" si="30"/>
        <v>8.1880858029258888E-2</v>
      </c>
      <c r="AA89" s="58">
        <f>'Bowel Cancer Epi'!AW136</f>
        <v>3.80046083828E-3</v>
      </c>
      <c r="AB89" s="58">
        <f t="shared" si="26"/>
        <v>3.6277126183581814E-3</v>
      </c>
      <c r="AC89" s="58">
        <f t="shared" si="32"/>
        <v>3.7932482269636969E-3</v>
      </c>
      <c r="AD89" s="58">
        <f t="shared" si="32"/>
        <v>3.6211404186899943E-3</v>
      </c>
      <c r="AE89" s="58">
        <f t="shared" si="31"/>
        <v>8.7714634852057802E-3</v>
      </c>
    </row>
    <row r="90" spans="1:31">
      <c r="A90" s="58">
        <v>92</v>
      </c>
      <c r="B90" s="58">
        <f>'ACM Rates'!P103</f>
        <v>0.15568062693819795</v>
      </c>
      <c r="C90" s="58">
        <f>'MI Epi'!BX112</f>
        <v>5.5719413004597183E-4</v>
      </c>
      <c r="D90" s="58">
        <f>'Stroke Epi'!BM120</f>
        <v>6.6052664304931804E-3</v>
      </c>
      <c r="F90" s="58">
        <f>'Bowel Cancer Epi'!BJ137</f>
        <v>3.6277126183581814E-3</v>
      </c>
      <c r="G90" s="58">
        <f t="shared" si="17"/>
        <v>0.16647080011709528</v>
      </c>
      <c r="H90" s="58">
        <f t="shared" si="18"/>
        <v>0.14416752343299821</v>
      </c>
      <c r="I90" s="58">
        <f t="shared" si="27"/>
        <v>2668.5990597080577</v>
      </c>
      <c r="J90" s="58">
        <f t="shared" si="28"/>
        <v>384.72531747373841</v>
      </c>
      <c r="K90" s="58">
        <f t="shared" si="19"/>
        <v>2476.2364009711882</v>
      </c>
      <c r="L90" s="58">
        <f t="shared" si="20"/>
        <v>10140.393645483977</v>
      </c>
      <c r="M90" s="58">
        <f t="shared" si="21"/>
        <v>3.7998940337606681</v>
      </c>
      <c r="O90" s="58">
        <f>'MI Epi'!BK112</f>
        <v>7.9400163531550983E-3</v>
      </c>
      <c r="P90" s="58">
        <f t="shared" si="22"/>
        <v>5.5719413004597183E-4</v>
      </c>
      <c r="Q90" s="58">
        <f t="shared" si="23"/>
        <v>7.9085776861810286E-3</v>
      </c>
      <c r="R90" s="58">
        <f t="shared" si="23"/>
        <v>5.5703892622427365E-4</v>
      </c>
      <c r="S90" s="58">
        <f t="shared" si="29"/>
        <v>0.15875259173883016</v>
      </c>
      <c r="U90" s="58">
        <f>'Stroke Epi'!AZ120</f>
        <v>1.1197499282169392E-2</v>
      </c>
      <c r="V90" s="58">
        <f t="shared" si="24"/>
        <v>6.6052664304931804E-3</v>
      </c>
      <c r="W90" s="58">
        <f t="shared" si="25"/>
        <v>1.1135040631355508E-2</v>
      </c>
      <c r="X90" s="58">
        <f t="shared" si="25"/>
        <v>6.5834996097693388E-3</v>
      </c>
      <c r="Y90" s="58">
        <f t="shared" si="30"/>
        <v>8.6087408791946846E-2</v>
      </c>
      <c r="AA90" s="58">
        <f>'Bowel Cancer Epi'!AW137</f>
        <v>3.80046083828E-3</v>
      </c>
      <c r="AB90" s="58">
        <f t="shared" si="26"/>
        <v>3.6277126183581814E-3</v>
      </c>
      <c r="AC90" s="58">
        <f t="shared" si="32"/>
        <v>3.7932482269636969E-3</v>
      </c>
      <c r="AD90" s="58">
        <f t="shared" si="32"/>
        <v>3.6211404186899943E-3</v>
      </c>
      <c r="AE90" s="58">
        <f t="shared" si="31"/>
        <v>8.9426816611811299E-3</v>
      </c>
    </row>
    <row r="91" spans="1:31">
      <c r="A91" s="58">
        <v>93</v>
      </c>
      <c r="B91" s="58">
        <f>'ACM Rates'!P104</f>
        <v>0.15568062693819795</v>
      </c>
      <c r="C91" s="58">
        <f>'MI Epi'!BX113</f>
        <v>5.5719413004597183E-4</v>
      </c>
      <c r="D91" s="58">
        <f>'Stroke Epi'!BM121</f>
        <v>6.6052664304931804E-3</v>
      </c>
      <c r="F91" s="58">
        <f>'Bowel Cancer Epi'!BJ138</f>
        <v>3.6277126183581814E-3</v>
      </c>
      <c r="G91" s="58">
        <f t="shared" si="17"/>
        <v>0.16647080011709528</v>
      </c>
      <c r="H91" s="58">
        <f t="shared" si="18"/>
        <v>0.14416752343299821</v>
      </c>
      <c r="I91" s="58">
        <f t="shared" si="27"/>
        <v>2283.8737422343193</v>
      </c>
      <c r="J91" s="58">
        <f t="shared" si="28"/>
        <v>329.26042125157556</v>
      </c>
      <c r="K91" s="58">
        <f t="shared" si="19"/>
        <v>2119.2435316085316</v>
      </c>
      <c r="L91" s="58">
        <f t="shared" si="20"/>
        <v>8021.1501138754466</v>
      </c>
      <c r="M91" s="58">
        <f t="shared" si="21"/>
        <v>3.5120812352912014</v>
      </c>
      <c r="O91" s="58">
        <f>'MI Epi'!BK113</f>
        <v>7.9400163531550983E-3</v>
      </c>
      <c r="P91" s="58">
        <f t="shared" si="22"/>
        <v>5.5719413004597183E-4</v>
      </c>
      <c r="Q91" s="58">
        <f t="shared" si="23"/>
        <v>7.9085776861810286E-3</v>
      </c>
      <c r="R91" s="58">
        <f t="shared" si="23"/>
        <v>5.5703892622427365E-4</v>
      </c>
      <c r="S91" s="58">
        <f t="shared" si="29"/>
        <v>0.16494050157402548</v>
      </c>
      <c r="U91" s="58">
        <f>'Stroke Epi'!AZ121</f>
        <v>1.1197499282169392E-2</v>
      </c>
      <c r="V91" s="58">
        <f t="shared" si="24"/>
        <v>6.6052664304931804E-3</v>
      </c>
      <c r="W91" s="58">
        <f t="shared" si="25"/>
        <v>1.1135040631355508E-2</v>
      </c>
      <c r="X91" s="58">
        <f t="shared" si="25"/>
        <v>6.5834996097693388E-3</v>
      </c>
      <c r="Y91" s="58">
        <f t="shared" si="30"/>
        <v>9.0274686381350236E-2</v>
      </c>
      <c r="AA91" s="58">
        <f>'Bowel Cancer Epi'!AW138</f>
        <v>3.80046083828E-3</v>
      </c>
      <c r="AB91" s="58">
        <f t="shared" si="26"/>
        <v>3.6277126183581814E-3</v>
      </c>
      <c r="AC91" s="58">
        <f t="shared" si="32"/>
        <v>3.7932482269636969E-3</v>
      </c>
      <c r="AD91" s="58">
        <f t="shared" si="32"/>
        <v>3.6211404186899943E-3</v>
      </c>
      <c r="AE91" s="58">
        <f t="shared" si="31"/>
        <v>9.113870262075956E-3</v>
      </c>
    </row>
    <row r="92" spans="1:31">
      <c r="A92" s="58">
        <v>94</v>
      </c>
      <c r="B92" s="58">
        <f>'ACM Rates'!P105</f>
        <v>0.15568062693819795</v>
      </c>
      <c r="C92" s="58">
        <f>'MI Epi'!BX114</f>
        <v>5.5719413004597183E-4</v>
      </c>
      <c r="D92" s="58">
        <f>'Stroke Epi'!BM122</f>
        <v>6.6052664304931804E-3</v>
      </c>
      <c r="F92" s="58">
        <f>'Bowel Cancer Epi'!BJ139</f>
        <v>3.6277126183581814E-3</v>
      </c>
      <c r="G92" s="58">
        <f t="shared" si="17"/>
        <v>0.16647080011709528</v>
      </c>
      <c r="H92" s="58">
        <f t="shared" si="18"/>
        <v>0.14416752343299821</v>
      </c>
      <c r="I92" s="58">
        <f t="shared" si="27"/>
        <v>1954.6133209827437</v>
      </c>
      <c r="J92" s="58">
        <f t="shared" si="28"/>
        <v>281.79176175523014</v>
      </c>
      <c r="K92" s="58">
        <f t="shared" si="19"/>
        <v>1813.7174401051288</v>
      </c>
      <c r="L92" s="58">
        <f t="shared" si="20"/>
        <v>6207.4326737703177</v>
      </c>
      <c r="M92" s="58">
        <f t="shared" si="21"/>
        <v>3.1757855158018335</v>
      </c>
      <c r="O92" s="58">
        <f>'MI Epi'!BK114</f>
        <v>7.9400163531550983E-3</v>
      </c>
      <c r="P92" s="58">
        <f t="shared" si="22"/>
        <v>5.5719413004597183E-4</v>
      </c>
      <c r="Q92" s="58">
        <f t="shared" si="23"/>
        <v>7.9085776861810286E-3</v>
      </c>
      <c r="R92" s="58">
        <f t="shared" si="23"/>
        <v>5.5703892622427365E-4</v>
      </c>
      <c r="S92" s="58">
        <f t="shared" si="29"/>
        <v>0.17108289539603314</v>
      </c>
      <c r="U92" s="58">
        <f>'Stroke Epi'!AZ122</f>
        <v>1.1197499282169392E-2</v>
      </c>
      <c r="V92" s="58">
        <f t="shared" si="24"/>
        <v>6.6052664304931804E-3</v>
      </c>
      <c r="W92" s="58">
        <f t="shared" si="25"/>
        <v>1.1135040631355508E-2</v>
      </c>
      <c r="X92" s="58">
        <f t="shared" si="25"/>
        <v>6.5834996097693388E-3</v>
      </c>
      <c r="Y92" s="58">
        <f t="shared" si="30"/>
        <v>9.444277910145718E-2</v>
      </c>
      <c r="AA92" s="58">
        <f>'Bowel Cancer Epi'!AW139</f>
        <v>3.80046083828E-3</v>
      </c>
      <c r="AB92" s="58">
        <f t="shared" si="26"/>
        <v>3.6277126183581814E-3</v>
      </c>
      <c r="AC92" s="58">
        <f t="shared" si="32"/>
        <v>3.7932482269636969E-3</v>
      </c>
      <c r="AD92" s="58">
        <f t="shared" si="32"/>
        <v>3.6211404186899943E-3</v>
      </c>
      <c r="AE92" s="58">
        <f t="shared" si="31"/>
        <v>9.2850292929988615E-3</v>
      </c>
    </row>
    <row r="93" spans="1:31">
      <c r="A93" s="58">
        <v>95</v>
      </c>
      <c r="B93" s="58">
        <f>'ACM Rates'!P106</f>
        <v>0.15568062693819795</v>
      </c>
      <c r="C93" s="58">
        <f>'MI Epi'!BX115</f>
        <v>6.268433963017183E-4</v>
      </c>
      <c r="D93" s="58">
        <f>'Stroke Epi'!BM123</f>
        <v>6.6052664304931804E-3</v>
      </c>
      <c r="F93" s="58">
        <f>'Bowel Cancer Epi'!BJ140</f>
        <v>3.80046083828E-3</v>
      </c>
      <c r="G93" s="58">
        <f t="shared" si="17"/>
        <v>0.16671319760327286</v>
      </c>
      <c r="H93" s="58">
        <f t="shared" si="18"/>
        <v>0.14416752343299821</v>
      </c>
      <c r="I93" s="58">
        <f t="shared" si="27"/>
        <v>1672.8215592275137</v>
      </c>
      <c r="J93" s="58">
        <f t="shared" si="28"/>
        <v>241.16654133915719</v>
      </c>
      <c r="K93" s="58">
        <f t="shared" si="19"/>
        <v>1552.238288557935</v>
      </c>
      <c r="L93" s="58">
        <f t="shared" si="20"/>
        <v>4655.1943852123823</v>
      </c>
      <c r="M93" s="58">
        <f t="shared" si="21"/>
        <v>2.7828397831996425</v>
      </c>
      <c r="O93" s="58">
        <f>'MI Epi'!BK115</f>
        <v>7.5221207556206201E-3</v>
      </c>
      <c r="P93" s="58">
        <f t="shared" si="22"/>
        <v>6.268433963017183E-4</v>
      </c>
      <c r="Q93" s="58">
        <f t="shared" si="23"/>
        <v>7.4939004085747829E-3</v>
      </c>
      <c r="R93" s="58">
        <f t="shared" si="23"/>
        <v>6.2664697102476907E-4</v>
      </c>
      <c r="S93" s="58">
        <f t="shared" si="29"/>
        <v>0.17718010800408449</v>
      </c>
      <c r="U93" s="58">
        <f>'Stroke Epi'!AZ123</f>
        <v>1.1449128479521512E-2</v>
      </c>
      <c r="V93" s="58">
        <f t="shared" si="24"/>
        <v>6.6052664304931804E-3</v>
      </c>
      <c r="W93" s="58">
        <f t="shared" si="25"/>
        <v>1.1383836623890309E-2</v>
      </c>
      <c r="X93" s="58">
        <f t="shared" si="25"/>
        <v>6.5834996097693388E-3</v>
      </c>
      <c r="Y93" s="58">
        <f t="shared" si="30"/>
        <v>9.8591774851672948E-2</v>
      </c>
      <c r="AA93" s="58">
        <f>'Bowel Cancer Epi'!AW140</f>
        <v>3.8868349482409086E-3</v>
      </c>
      <c r="AB93" s="58">
        <f t="shared" si="26"/>
        <v>3.80046083828E-3</v>
      </c>
      <c r="AC93" s="58">
        <f t="shared" si="32"/>
        <v>3.8792909824983957E-3</v>
      </c>
      <c r="AD93" s="58">
        <f t="shared" si="32"/>
        <v>3.7932482269636969E-3</v>
      </c>
      <c r="AE93" s="58">
        <f t="shared" si="31"/>
        <v>9.4561587590575626E-3</v>
      </c>
    </row>
    <row r="94" spans="1:31">
      <c r="A94" s="58">
        <v>96</v>
      </c>
      <c r="B94" s="58">
        <f>'ACM Rates'!P107</f>
        <v>0.15568062693819795</v>
      </c>
      <c r="C94" s="58">
        <f>'MI Epi'!BX116</f>
        <v>6.268433963017183E-4</v>
      </c>
      <c r="D94" s="58">
        <f>'Stroke Epi'!BM124</f>
        <v>6.6052664304931804E-3</v>
      </c>
      <c r="F94" s="58">
        <f>'Bowel Cancer Epi'!BJ141</f>
        <v>3.80046083828E-3</v>
      </c>
      <c r="G94" s="58">
        <f t="shared" si="17"/>
        <v>0.16671319760327286</v>
      </c>
      <c r="H94" s="58">
        <f t="shared" si="18"/>
        <v>0.14416752343299821</v>
      </c>
      <c r="I94" s="58">
        <f t="shared" si="27"/>
        <v>1431.6550178883565</v>
      </c>
      <c r="J94" s="58">
        <f t="shared" si="28"/>
        <v>206.39815833938911</v>
      </c>
      <c r="K94" s="58">
        <f t="shared" si="19"/>
        <v>1328.4559387186619</v>
      </c>
      <c r="L94" s="58">
        <f t="shared" si="20"/>
        <v>3326.7384464937199</v>
      </c>
      <c r="M94" s="58">
        <f t="shared" si="21"/>
        <v>2.3237011744634879</v>
      </c>
      <c r="O94" s="58">
        <f>'MI Epi'!BK116</f>
        <v>7.5221207556206201E-3</v>
      </c>
      <c r="P94" s="58">
        <f t="shared" si="22"/>
        <v>6.268433963017183E-4</v>
      </c>
      <c r="Q94" s="58">
        <f t="shared" si="23"/>
        <v>7.4939004085747829E-3</v>
      </c>
      <c r="R94" s="58">
        <f t="shared" si="23"/>
        <v>6.2664697102476907E-4</v>
      </c>
      <c r="S94" s="58">
        <f t="shared" si="29"/>
        <v>0.18283416383283704</v>
      </c>
      <c r="U94" s="58">
        <f>'Stroke Epi'!AZ124</f>
        <v>1.1449128479521512E-2</v>
      </c>
      <c r="V94" s="58">
        <f t="shared" si="24"/>
        <v>6.6052664304931804E-3</v>
      </c>
      <c r="W94" s="58">
        <f t="shared" si="25"/>
        <v>1.1383836623890309E-2</v>
      </c>
      <c r="X94" s="58">
        <f t="shared" si="25"/>
        <v>6.5834996097693388E-3</v>
      </c>
      <c r="Y94" s="58">
        <f t="shared" si="30"/>
        <v>0.10294751412750827</v>
      </c>
      <c r="AA94" s="58">
        <f>'Bowel Cancer Epi'!AW141</f>
        <v>3.8868349482409086E-3</v>
      </c>
      <c r="AB94" s="58">
        <f t="shared" si="26"/>
        <v>3.80046083828E-3</v>
      </c>
      <c r="AC94" s="58">
        <f t="shared" si="32"/>
        <v>3.8792909824983957E-3</v>
      </c>
      <c r="AD94" s="58">
        <f t="shared" si="32"/>
        <v>3.7932482269636969E-3</v>
      </c>
      <c r="AE94" s="58">
        <f t="shared" si="31"/>
        <v>9.5417124068586899E-3</v>
      </c>
    </row>
    <row r="95" spans="1:31">
      <c r="A95" s="58">
        <v>97</v>
      </c>
      <c r="B95" s="58">
        <f>'ACM Rates'!P108</f>
        <v>0.15568062693819795</v>
      </c>
      <c r="C95" s="58">
        <f>'MI Epi'!BX117</f>
        <v>6.268433963017183E-4</v>
      </c>
      <c r="D95" s="58">
        <f>'Stroke Epi'!BM125</f>
        <v>6.6052664304931804E-3</v>
      </c>
      <c r="F95" s="58">
        <f>'Bowel Cancer Epi'!BJ142</f>
        <v>3.80046083828E-3</v>
      </c>
      <c r="G95" s="58">
        <f t="shared" si="17"/>
        <v>0.16671319760327286</v>
      </c>
      <c r="H95" s="58">
        <f t="shared" si="18"/>
        <v>0.14416752343299821</v>
      </c>
      <c r="I95" s="58">
        <f t="shared" si="27"/>
        <v>1225.2568595489674</v>
      </c>
      <c r="J95" s="58">
        <f t="shared" si="28"/>
        <v>176.64224701046757</v>
      </c>
      <c r="K95" s="58">
        <f t="shared" si="19"/>
        <v>1136.9357360437336</v>
      </c>
      <c r="L95" s="58">
        <f t="shared" si="20"/>
        <v>2189.8027104499865</v>
      </c>
      <c r="M95" s="58">
        <f t="shared" si="21"/>
        <v>1.7872193029436134</v>
      </c>
      <c r="O95" s="58">
        <f>'MI Epi'!BK117</f>
        <v>7.5221207556206201E-3</v>
      </c>
      <c r="P95" s="58">
        <f t="shared" si="22"/>
        <v>6.268433963017183E-4</v>
      </c>
      <c r="Q95" s="58">
        <f t="shared" si="23"/>
        <v>7.4939004085747829E-3</v>
      </c>
      <c r="R95" s="58">
        <f t="shared" si="23"/>
        <v>6.2664697102476907E-4</v>
      </c>
      <c r="S95" s="58">
        <f t="shared" si="29"/>
        <v>0.18844936748066204</v>
      </c>
      <c r="U95" s="58">
        <f>'Stroke Epi'!AZ125</f>
        <v>1.1449128479521512E-2</v>
      </c>
      <c r="V95" s="58">
        <f t="shared" si="24"/>
        <v>6.6052664304931804E-3</v>
      </c>
      <c r="W95" s="58">
        <f t="shared" si="25"/>
        <v>1.1383836623890309E-2</v>
      </c>
      <c r="X95" s="58">
        <f t="shared" si="25"/>
        <v>6.5834996097693388E-3</v>
      </c>
      <c r="Y95" s="58">
        <f t="shared" si="30"/>
        <v>0.10728220582011799</v>
      </c>
      <c r="AA95" s="58">
        <f>'Bowel Cancer Epi'!AW142</f>
        <v>3.8868349482409086E-3</v>
      </c>
      <c r="AB95" s="58">
        <f t="shared" si="26"/>
        <v>3.80046083828E-3</v>
      </c>
      <c r="AC95" s="58">
        <f t="shared" si="32"/>
        <v>3.8792909824983957E-3</v>
      </c>
      <c r="AD95" s="58">
        <f t="shared" si="32"/>
        <v>3.7932482269636969E-3</v>
      </c>
      <c r="AE95" s="58">
        <f t="shared" si="31"/>
        <v>9.6272586653587608E-3</v>
      </c>
    </row>
    <row r="96" spans="1:31">
      <c r="A96" s="58">
        <v>98</v>
      </c>
      <c r="B96" s="58">
        <f>'ACM Rates'!P109</f>
        <v>0.15568062693819795</v>
      </c>
      <c r="C96" s="58">
        <f>'MI Epi'!BX118</f>
        <v>6.268433963017183E-4</v>
      </c>
      <c r="D96" s="58">
        <f>'Stroke Epi'!BM126</f>
        <v>6.6052664304931804E-3</v>
      </c>
      <c r="F96" s="58">
        <f>'Bowel Cancer Epi'!BJ143</f>
        <v>3.80046083828E-3</v>
      </c>
      <c r="G96" s="58">
        <f t="shared" si="17"/>
        <v>0.16671319760327286</v>
      </c>
      <c r="H96" s="58">
        <f t="shared" si="18"/>
        <v>0.14416752343299821</v>
      </c>
      <c r="I96" s="58">
        <f t="shared" si="27"/>
        <v>1048.6146125384998</v>
      </c>
      <c r="J96" s="58">
        <f t="shared" si="28"/>
        <v>151.17617172532852</v>
      </c>
      <c r="K96" s="58">
        <f t="shared" si="19"/>
        <v>973.02652667583561</v>
      </c>
      <c r="L96" s="58">
        <f t="shared" si="20"/>
        <v>1216.7761837741507</v>
      </c>
      <c r="M96" s="58">
        <f t="shared" si="21"/>
        <v>1.1603654662303085</v>
      </c>
      <c r="O96" s="58">
        <f>'MI Epi'!BK118</f>
        <v>7.5221207556206201E-3</v>
      </c>
      <c r="P96" s="58">
        <f t="shared" si="22"/>
        <v>6.268433963017183E-4</v>
      </c>
      <c r="Q96" s="58">
        <f t="shared" si="23"/>
        <v>7.4939004085747829E-3</v>
      </c>
      <c r="R96" s="58">
        <f t="shared" si="23"/>
        <v>6.2664697102476907E-4</v>
      </c>
      <c r="S96" s="58">
        <f t="shared" si="29"/>
        <v>0.19402598592263157</v>
      </c>
      <c r="U96" s="58">
        <f>'Stroke Epi'!AZ126</f>
        <v>1.1449128479521512E-2</v>
      </c>
      <c r="V96" s="58">
        <f t="shared" si="24"/>
        <v>6.6052664304931804E-3</v>
      </c>
      <c r="W96" s="58">
        <f t="shared" si="25"/>
        <v>1.1383836623890309E-2</v>
      </c>
      <c r="X96" s="58">
        <f t="shared" si="25"/>
        <v>6.5834996097693388E-3</v>
      </c>
      <c r="Y96" s="58">
        <f t="shared" si="30"/>
        <v>0.1115959516345702</v>
      </c>
      <c r="AA96" s="58">
        <f>'Bowel Cancer Epi'!AW143</f>
        <v>3.8868349482409086E-3</v>
      </c>
      <c r="AB96" s="58">
        <f t="shared" si="26"/>
        <v>3.80046083828E-3</v>
      </c>
      <c r="AC96" s="58">
        <f t="shared" si="32"/>
        <v>3.8792909824983957E-3</v>
      </c>
      <c r="AD96" s="58">
        <f t="shared" si="32"/>
        <v>3.7932482269636969E-3</v>
      </c>
      <c r="AE96" s="58">
        <f t="shared" si="31"/>
        <v>9.7127975351959939E-3</v>
      </c>
    </row>
    <row r="97" spans="1:31">
      <c r="A97" s="58">
        <v>99</v>
      </c>
      <c r="B97" s="58">
        <f>'ACM Rates'!P110</f>
        <v>0.15568062693819795</v>
      </c>
      <c r="C97" s="58">
        <f>'MI Epi'!BX119</f>
        <v>6.268433963017183E-4</v>
      </c>
      <c r="D97" s="58">
        <f>'Stroke Epi'!BM127</f>
        <v>6.6052664304931804E-3</v>
      </c>
      <c r="F97" s="58">
        <f>'Bowel Cancer Epi'!BJ144</f>
        <v>3.80046083828E-3</v>
      </c>
      <c r="G97" s="58">
        <f t="shared" si="17"/>
        <v>0.16671319760327286</v>
      </c>
      <c r="H97" s="58">
        <f t="shared" si="18"/>
        <v>0.14416752343299821</v>
      </c>
      <c r="I97" s="58">
        <f t="shared" si="27"/>
        <v>897.43844081317138</v>
      </c>
      <c r="J97" s="58">
        <f t="shared" si="28"/>
        <v>129.38147744560627</v>
      </c>
      <c r="K97" s="58">
        <f t="shared" si="19"/>
        <v>832.74770209036819</v>
      </c>
      <c r="L97" s="58">
        <f t="shared" si="20"/>
        <v>384.02848168378256</v>
      </c>
      <c r="M97" s="58">
        <f t="shared" si="21"/>
        <v>0.42791623828350089</v>
      </c>
      <c r="O97" s="58">
        <f>'MI Epi'!BK119</f>
        <v>7.5221207556206201E-3</v>
      </c>
      <c r="P97" s="58">
        <f t="shared" si="22"/>
        <v>6.268433963017183E-4</v>
      </c>
      <c r="Q97" s="58">
        <f t="shared" si="23"/>
        <v>7.4939004085747829E-3</v>
      </c>
      <c r="R97" s="58">
        <f t="shared" si="23"/>
        <v>6.2664697102476907E-4</v>
      </c>
      <c r="S97" s="58">
        <f t="shared" si="29"/>
        <v>0.19956428429928272</v>
      </c>
      <c r="U97" s="58">
        <f>'Stroke Epi'!AZ127</f>
        <v>1.1449128479521512E-2</v>
      </c>
      <c r="V97" s="58">
        <f t="shared" si="24"/>
        <v>6.6052664304931804E-3</v>
      </c>
      <c r="W97" s="58">
        <f t="shared" si="25"/>
        <v>1.1383836623890309E-2</v>
      </c>
      <c r="X97" s="58">
        <f t="shared" si="25"/>
        <v>6.5834996097693388E-3</v>
      </c>
      <c r="Y97" s="58">
        <f t="shared" si="30"/>
        <v>0.1158888527844789</v>
      </c>
      <c r="AA97" s="58">
        <f>'Bowel Cancer Epi'!AW144</f>
        <v>3.8868349482409086E-3</v>
      </c>
      <c r="AB97" s="58">
        <f t="shared" si="26"/>
        <v>3.80046083828E-3</v>
      </c>
      <c r="AC97" s="58">
        <f t="shared" si="32"/>
        <v>3.8792909824983957E-3</v>
      </c>
      <c r="AD97" s="58">
        <f t="shared" si="32"/>
        <v>3.7932482269636969E-3</v>
      </c>
      <c r="AE97" s="58">
        <f t="shared" si="31"/>
        <v>9.7983290170085488E-3</v>
      </c>
    </row>
    <row r="98" spans="1:31">
      <c r="A98" s="58">
        <v>100</v>
      </c>
      <c r="B98" s="58">
        <f>'ACM Rates'!P111</f>
        <v>0.65329679789424233</v>
      </c>
      <c r="C98" s="58">
        <f>'MI Epi'!BX120</f>
        <v>6.268433963017183E-4</v>
      </c>
      <c r="D98" s="58">
        <f>'Stroke Epi'!BM128</f>
        <v>6.7310810291692407E-3</v>
      </c>
      <c r="F98" s="58">
        <f>'Bowel Cancer Epi'!BJ145</f>
        <v>3.80046083828E-3</v>
      </c>
      <c r="G98" s="58">
        <f t="shared" si="17"/>
        <v>0.66445518315799323</v>
      </c>
      <c r="H98" s="58">
        <f t="shared" si="18"/>
        <v>0.47967246874614</v>
      </c>
      <c r="I98" s="58">
        <f t="shared" si="27"/>
        <v>768.05696336756512</v>
      </c>
      <c r="J98" s="58">
        <f t="shared" si="28"/>
        <v>368.41577975618355</v>
      </c>
      <c r="K98" s="109">
        <f t="shared" si="19"/>
        <v>384.02848168378256</v>
      </c>
      <c r="L98" s="58">
        <f t="shared" si="20"/>
        <v>0</v>
      </c>
      <c r="M98" s="58">
        <f t="shared" si="21"/>
        <v>0</v>
      </c>
      <c r="O98" s="58">
        <f>'MI Epi'!BK120</f>
        <v>7.4524714893648729E-3</v>
      </c>
      <c r="P98" s="58">
        <f t="shared" si="22"/>
        <v>6.268433963017183E-4</v>
      </c>
      <c r="Q98" s="58">
        <f t="shared" si="23"/>
        <v>7.4247706795944612E-3</v>
      </c>
      <c r="R98" s="58">
        <f t="shared" si="23"/>
        <v>6.2664697102476907E-4</v>
      </c>
      <c r="S98" s="58">
        <f t="shared" si="29"/>
        <v>0.20506452592922356</v>
      </c>
      <c r="U98" s="58">
        <f>'Stroke Epi'!AZ128</f>
        <v>1.132331388084545E-2</v>
      </c>
      <c r="V98" s="58">
        <f t="shared" si="24"/>
        <v>6.7310810291692407E-3</v>
      </c>
      <c r="W98" s="58">
        <f t="shared" si="25"/>
        <v>1.1259446453164901E-2</v>
      </c>
      <c r="X98" s="58">
        <f t="shared" si="25"/>
        <v>6.7084780458632753E-3</v>
      </c>
      <c r="Y98" s="58">
        <f t="shared" si="30"/>
        <v>0.12016100999437877</v>
      </c>
      <c r="AA98" s="58">
        <f>'Bowel Cancer Epi'!AW145</f>
        <v>3.80046083828E-3</v>
      </c>
      <c r="AB98" s="58">
        <f t="shared" si="26"/>
        <v>3.80046083828E-3</v>
      </c>
      <c r="AC98" s="58">
        <f t="shared" si="32"/>
        <v>3.7932482269636969E-3</v>
      </c>
      <c r="AD98" s="58">
        <f t="shared" si="32"/>
        <v>3.7932482269636969E-3</v>
      </c>
      <c r="AE98" s="58">
        <f t="shared" si="31"/>
        <v>9.8838531114345315E-3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8"/>
  <sheetViews>
    <sheetView topLeftCell="N1" workbookViewId="0">
      <selection activeCell="AG12" sqref="AG12"/>
    </sheetView>
  </sheetViews>
  <sheetFormatPr defaultRowHeight="15"/>
  <cols>
    <col min="1" max="1" width="9.140625" style="58"/>
    <col min="2" max="2" width="12" style="58" bestFit="1" customWidth="1"/>
    <col min="3" max="3" width="9.140625" style="58"/>
    <col min="4" max="4" width="12" style="58" bestFit="1" customWidth="1"/>
    <col min="5" max="20" width="9.140625" style="58"/>
    <col min="21" max="21" width="12" style="58" bestFit="1" customWidth="1"/>
    <col min="22" max="22" width="13.7109375" style="58" bestFit="1" customWidth="1"/>
    <col min="23" max="31" width="9.140625" style="58"/>
  </cols>
  <sheetData>
    <row r="1" spans="1:31">
      <c r="K1" s="58" t="s">
        <v>464</v>
      </c>
      <c r="O1" s="58" t="s">
        <v>446</v>
      </c>
      <c r="U1" s="58" t="s">
        <v>447</v>
      </c>
      <c r="AA1" s="58" t="s">
        <v>449</v>
      </c>
    </row>
    <row r="2" spans="1:31">
      <c r="A2" s="58" t="s">
        <v>58</v>
      </c>
      <c r="B2" s="58" t="s">
        <v>445</v>
      </c>
      <c r="C2" s="58" t="s">
        <v>446</v>
      </c>
      <c r="D2" s="58" t="s">
        <v>447</v>
      </c>
      <c r="E2" s="58" t="s">
        <v>448</v>
      </c>
      <c r="F2" s="58" t="s">
        <v>449</v>
      </c>
      <c r="G2" s="58" t="s">
        <v>450</v>
      </c>
      <c r="H2" s="58" t="s">
        <v>457</v>
      </c>
      <c r="I2" s="58" t="s">
        <v>456</v>
      </c>
      <c r="J2" s="58" t="s">
        <v>12</v>
      </c>
      <c r="K2" s="58" t="s">
        <v>451</v>
      </c>
      <c r="L2" s="58" t="s">
        <v>452</v>
      </c>
      <c r="M2" s="58" t="s">
        <v>453</v>
      </c>
      <c r="O2" s="58" t="s">
        <v>460</v>
      </c>
      <c r="P2" s="58" t="s">
        <v>461</v>
      </c>
      <c r="Q2" s="58" t="s">
        <v>462</v>
      </c>
      <c r="R2" s="58" t="s">
        <v>463</v>
      </c>
      <c r="S2" s="58" t="s">
        <v>270</v>
      </c>
      <c r="U2" s="58" t="s">
        <v>460</v>
      </c>
      <c r="V2" s="58" t="s">
        <v>461</v>
      </c>
      <c r="W2" s="58" t="s">
        <v>462</v>
      </c>
      <c r="X2" s="58" t="s">
        <v>463</v>
      </c>
      <c r="Y2" s="58" t="s">
        <v>270</v>
      </c>
      <c r="AA2" s="58" t="s">
        <v>460</v>
      </c>
      <c r="AB2" s="58" t="s">
        <v>461</v>
      </c>
      <c r="AC2" s="58" t="s">
        <v>462</v>
      </c>
      <c r="AD2" s="58" t="s">
        <v>463</v>
      </c>
      <c r="AE2" s="58" t="s">
        <v>270</v>
      </c>
    </row>
    <row r="3" spans="1:31">
      <c r="A3" s="58">
        <v>5</v>
      </c>
      <c r="B3" s="58">
        <f>'ACM Rates'!Q16</f>
        <v>5.6460474733335913E-5</v>
      </c>
      <c r="C3" s="58">
        <f>'MI Epi'!BY25</f>
        <v>0</v>
      </c>
      <c r="D3" s="58">
        <f>'Stroke Epi'!BN33</f>
        <v>5.3418411832608281E-5</v>
      </c>
      <c r="F3" s="58">
        <f>'Bowel Cancer Epi'!BK50</f>
        <v>0</v>
      </c>
      <c r="G3" s="58">
        <f t="shared" ref="G3:G66" si="0">B3+(SUM(C3:F3))</f>
        <v>1.0987888656594419E-4</v>
      </c>
      <c r="H3" s="58">
        <f t="shared" ref="H3:H66" si="1">1-EXP(-B3)</f>
        <v>5.6458880870691175E-5</v>
      </c>
      <c r="I3" s="58">
        <v>10000</v>
      </c>
      <c r="J3" s="58">
        <f>I3*H3</f>
        <v>0.56458880870691175</v>
      </c>
      <c r="K3" s="58">
        <f>0.5*(I3+I4)</f>
        <v>9999.7177055956454</v>
      </c>
      <c r="L3" s="58">
        <f>SUM(K4:K97)</f>
        <v>790326.85382192547</v>
      </c>
      <c r="M3" s="58">
        <f>L3/I3</f>
        <v>79.032685382192554</v>
      </c>
      <c r="O3" s="58">
        <f>'MI Epi'!BL25</f>
        <v>0</v>
      </c>
      <c r="P3" s="58">
        <f>C3</f>
        <v>0</v>
      </c>
      <c r="Q3" s="58">
        <f>1-EXP(-O3)</f>
        <v>0</v>
      </c>
      <c r="R3" s="58">
        <f>1-EXP(-P3)</f>
        <v>0</v>
      </c>
      <c r="S3" s="58">
        <v>0</v>
      </c>
      <c r="U3" s="58">
        <f>'Stroke Epi'!BA33</f>
        <v>5.3418411832608281E-5</v>
      </c>
      <c r="V3" s="58">
        <f>D3</f>
        <v>5.3418411832608281E-5</v>
      </c>
      <c r="W3" s="58">
        <f>1-EXP(-U3)</f>
        <v>5.341698509464532E-5</v>
      </c>
      <c r="X3" s="58">
        <f>1-EXP(-V3)</f>
        <v>5.341698509464532E-5</v>
      </c>
      <c r="Y3" s="58">
        <v>0</v>
      </c>
      <c r="AA3" s="58">
        <f>'Bowel Cancer Epi'!AX50</f>
        <v>0</v>
      </c>
      <c r="AB3" s="58">
        <f>F3</f>
        <v>0</v>
      </c>
      <c r="AC3" s="58">
        <f>1-EXP(-AA3)</f>
        <v>0</v>
      </c>
      <c r="AD3" s="58">
        <f>1-EXP(-AB3)</f>
        <v>0</v>
      </c>
      <c r="AE3" s="58">
        <v>0</v>
      </c>
    </row>
    <row r="4" spans="1:31">
      <c r="A4" s="58">
        <v>6</v>
      </c>
      <c r="B4" s="58">
        <f>'ACM Rates'!Q17</f>
        <v>5.6460474733335913E-5</v>
      </c>
      <c r="C4" s="58">
        <f>'MI Epi'!BY26</f>
        <v>0</v>
      </c>
      <c r="D4" s="58">
        <f>'Stroke Epi'!BN34</f>
        <v>5.3418411832608281E-5</v>
      </c>
      <c r="F4" s="58">
        <f>'Bowel Cancer Epi'!BK51</f>
        <v>0</v>
      </c>
      <c r="G4" s="58">
        <f t="shared" si="0"/>
        <v>1.0987888656594419E-4</v>
      </c>
      <c r="H4" s="58">
        <f t="shared" si="1"/>
        <v>5.6458880870691175E-5</v>
      </c>
      <c r="I4" s="58">
        <f>I3-J3</f>
        <v>9999.4354111912926</v>
      </c>
      <c r="J4" s="58">
        <f>I4*H4</f>
        <v>0.56455693265462004</v>
      </c>
      <c r="K4" s="58">
        <f t="shared" ref="K4:K67" si="2">0.5*(I4+I5)</f>
        <v>9999.153132724965</v>
      </c>
      <c r="L4" s="58">
        <f t="shared" ref="L4:L67" si="3">SUM(K5:K98)</f>
        <v>780871.80634135439</v>
      </c>
      <c r="M4" s="58">
        <f t="shared" ref="M4:M67" si="4">L4/I4</f>
        <v>78.091589597889552</v>
      </c>
      <c r="O4" s="58">
        <f>'MI Epi'!BL26</f>
        <v>0</v>
      </c>
      <c r="P4" s="58">
        <f t="shared" ref="P4:P67" si="5">C4</f>
        <v>0</v>
      </c>
      <c r="Q4" s="58">
        <f t="shared" ref="Q4:R67" si="6">1-EXP(-O4)</f>
        <v>0</v>
      </c>
      <c r="R4" s="58">
        <f t="shared" si="6"/>
        <v>0</v>
      </c>
      <c r="S4" s="58">
        <f>((S3-R3+((1-S3)*Q3))/(1-R3))</f>
        <v>0</v>
      </c>
      <c r="U4" s="58">
        <f>'Stroke Epi'!BA34</f>
        <v>5.3418411832608281E-5</v>
      </c>
      <c r="V4" s="58">
        <f t="shared" ref="V4:V67" si="7">D4</f>
        <v>5.3418411832608281E-5</v>
      </c>
      <c r="W4" s="58">
        <f t="shared" ref="W4:X67" si="8">1-EXP(-U4)</f>
        <v>5.341698509464532E-5</v>
      </c>
      <c r="X4" s="58">
        <f t="shared" si="8"/>
        <v>5.341698509464532E-5</v>
      </c>
      <c r="Y4" s="58">
        <f>((Y3-X3+((1-Y3)*W3))/(1-X3))</f>
        <v>0</v>
      </c>
      <c r="AA4" s="58">
        <f>'Bowel Cancer Epi'!AX51</f>
        <v>0</v>
      </c>
      <c r="AB4" s="58">
        <f t="shared" ref="AB4:AB67" si="9">F4</f>
        <v>0</v>
      </c>
      <c r="AC4" s="58">
        <f t="shared" ref="AC4:AD8" si="10">1-EXP(-AA4)</f>
        <v>0</v>
      </c>
      <c r="AD4" s="58">
        <f t="shared" si="10"/>
        <v>0</v>
      </c>
      <c r="AE4" s="58">
        <f>((AE3-AD3+((1-AE3)*AC3))/(1-AD3))</f>
        <v>0</v>
      </c>
    </row>
    <row r="5" spans="1:31">
      <c r="A5" s="58">
        <v>7</v>
      </c>
      <c r="B5" s="58">
        <f>'ACM Rates'!Q18</f>
        <v>5.6460474733335913E-5</v>
      </c>
      <c r="C5" s="58">
        <f>'MI Epi'!BY27</f>
        <v>0</v>
      </c>
      <c r="D5" s="58">
        <f>'Stroke Epi'!BN35</f>
        <v>5.3418411832608281E-5</v>
      </c>
      <c r="F5" s="58">
        <f>'Bowel Cancer Epi'!BK52</f>
        <v>0</v>
      </c>
      <c r="G5" s="58">
        <f t="shared" si="0"/>
        <v>1.0987888656594419E-4</v>
      </c>
      <c r="H5" s="58">
        <f t="shared" si="1"/>
        <v>5.6458880870691175E-5</v>
      </c>
      <c r="I5" s="58">
        <f t="shared" ref="I5:I68" si="11">I4-J4</f>
        <v>9998.8708542586373</v>
      </c>
      <c r="J5" s="58">
        <f t="shared" ref="J5:J68" si="12">I5*H5</f>
        <v>0.5645250584020145</v>
      </c>
      <c r="K5" s="58">
        <f t="shared" si="2"/>
        <v>9998.5885917294363</v>
      </c>
      <c r="L5" s="58">
        <f t="shared" si="3"/>
        <v>770873.2177496251</v>
      </c>
      <c r="M5" s="58">
        <f t="shared" si="4"/>
        <v>77.09602704002333</v>
      </c>
      <c r="O5" s="58">
        <f>'MI Epi'!BL27</f>
        <v>0</v>
      </c>
      <c r="P5" s="58">
        <f t="shared" si="5"/>
        <v>0</v>
      </c>
      <c r="Q5" s="58">
        <f t="shared" si="6"/>
        <v>0</v>
      </c>
      <c r="R5" s="58">
        <f t="shared" si="6"/>
        <v>0</v>
      </c>
      <c r="S5" s="58">
        <f t="shared" ref="S5:S68" si="13">((S4-R4+((1-S4)*Q4))/(1-R4))</f>
        <v>0</v>
      </c>
      <c r="U5" s="58">
        <f>'Stroke Epi'!BA35</f>
        <v>5.3418411832608281E-5</v>
      </c>
      <c r="V5" s="58">
        <f t="shared" si="7"/>
        <v>5.3418411832608281E-5</v>
      </c>
      <c r="W5" s="58">
        <f t="shared" si="8"/>
        <v>5.341698509464532E-5</v>
      </c>
      <c r="X5" s="58">
        <f t="shared" si="8"/>
        <v>5.341698509464532E-5</v>
      </c>
      <c r="Y5" s="58">
        <f t="shared" ref="Y5:Y68" si="14">((Y4-X4+((1-Y4)*W4))/(1-X4))</f>
        <v>0</v>
      </c>
      <c r="AA5" s="58">
        <f>'Bowel Cancer Epi'!AX52</f>
        <v>0</v>
      </c>
      <c r="AB5" s="58">
        <f t="shared" si="9"/>
        <v>0</v>
      </c>
      <c r="AC5" s="58">
        <f t="shared" si="10"/>
        <v>0</v>
      </c>
      <c r="AD5" s="58">
        <f t="shared" si="10"/>
        <v>0</v>
      </c>
      <c r="AE5" s="58">
        <f t="shared" ref="AE5:AE68" si="15">((AE4-AD4+((1-AE4)*AC4))/(1-AD4))</f>
        <v>0</v>
      </c>
    </row>
    <row r="6" spans="1:31">
      <c r="A6" s="58">
        <v>8</v>
      </c>
      <c r="B6" s="58">
        <f>'ACM Rates'!Q19</f>
        <v>5.6460474733335913E-5</v>
      </c>
      <c r="C6" s="58">
        <f>'MI Epi'!BY28</f>
        <v>0</v>
      </c>
      <c r="D6" s="58">
        <f>'Stroke Epi'!BN36</f>
        <v>5.3418411832608281E-5</v>
      </c>
      <c r="F6" s="58">
        <f>'Bowel Cancer Epi'!BK53</f>
        <v>0</v>
      </c>
      <c r="G6" s="58">
        <f t="shared" si="0"/>
        <v>1.0987888656594419E-4</v>
      </c>
      <c r="H6" s="58">
        <f t="shared" si="1"/>
        <v>5.6458880870691175E-5</v>
      </c>
      <c r="I6" s="58">
        <f t="shared" si="11"/>
        <v>9998.3063292002353</v>
      </c>
      <c r="J6" s="58">
        <f t="shared" si="12"/>
        <v>0.56449318594899367</v>
      </c>
      <c r="K6" s="58">
        <f t="shared" si="2"/>
        <v>9998.0240826072604</v>
      </c>
      <c r="L6" s="58">
        <f t="shared" si="3"/>
        <v>760875.19366701774</v>
      </c>
      <c r="M6" s="58">
        <f t="shared" si="4"/>
        <v>76.100408270635583</v>
      </c>
      <c r="O6" s="58">
        <f>'MI Epi'!BL28</f>
        <v>0</v>
      </c>
      <c r="P6" s="58">
        <f t="shared" si="5"/>
        <v>0</v>
      </c>
      <c r="Q6" s="58">
        <f t="shared" si="6"/>
        <v>0</v>
      </c>
      <c r="R6" s="58">
        <f t="shared" si="6"/>
        <v>0</v>
      </c>
      <c r="S6" s="58">
        <f t="shared" si="13"/>
        <v>0</v>
      </c>
      <c r="U6" s="58">
        <f>'Stroke Epi'!BA36</f>
        <v>5.3418411832608281E-5</v>
      </c>
      <c r="V6" s="58">
        <f t="shared" si="7"/>
        <v>5.3418411832608281E-5</v>
      </c>
      <c r="W6" s="58">
        <f t="shared" si="8"/>
        <v>5.341698509464532E-5</v>
      </c>
      <c r="X6" s="58">
        <f t="shared" si="8"/>
        <v>5.341698509464532E-5</v>
      </c>
      <c r="Y6" s="58">
        <f t="shared" si="14"/>
        <v>0</v>
      </c>
      <c r="AA6" s="58">
        <f>'Bowel Cancer Epi'!AX53</f>
        <v>0</v>
      </c>
      <c r="AB6" s="58">
        <f t="shared" si="9"/>
        <v>0</v>
      </c>
      <c r="AC6" s="58">
        <f t="shared" si="10"/>
        <v>0</v>
      </c>
      <c r="AD6" s="58">
        <f t="shared" si="10"/>
        <v>0</v>
      </c>
      <c r="AE6" s="58">
        <f t="shared" si="15"/>
        <v>0</v>
      </c>
    </row>
    <row r="7" spans="1:31">
      <c r="A7" s="58">
        <v>9</v>
      </c>
      <c r="B7" s="58">
        <f>'ACM Rates'!Q20</f>
        <v>5.6460474733335913E-5</v>
      </c>
      <c r="C7" s="58">
        <f>'MI Epi'!BY29</f>
        <v>0</v>
      </c>
      <c r="D7" s="58">
        <f>'Stroke Epi'!BN37</f>
        <v>5.3418411832608281E-5</v>
      </c>
      <c r="F7" s="58">
        <f>'Bowel Cancer Epi'!BK54</f>
        <v>0</v>
      </c>
      <c r="G7" s="58">
        <f t="shared" si="0"/>
        <v>1.0987888656594419E-4</v>
      </c>
      <c r="H7" s="58">
        <f t="shared" si="1"/>
        <v>5.6458880870691175E-5</v>
      </c>
      <c r="I7" s="58">
        <f t="shared" si="11"/>
        <v>9997.7418360142856</v>
      </c>
      <c r="J7" s="58">
        <f t="shared" si="12"/>
        <v>0.56446131529545585</v>
      </c>
      <c r="K7" s="58">
        <f t="shared" si="2"/>
        <v>9997.4596053566383</v>
      </c>
      <c r="L7" s="58">
        <f t="shared" si="3"/>
        <v>750877.73406166129</v>
      </c>
      <c r="M7" s="58">
        <f t="shared" si="4"/>
        <v>75.104733286552573</v>
      </c>
      <c r="O7" s="58">
        <f>'MI Epi'!BL29</f>
        <v>0</v>
      </c>
      <c r="P7" s="58">
        <f t="shared" si="5"/>
        <v>0</v>
      </c>
      <c r="Q7" s="58">
        <f t="shared" si="6"/>
        <v>0</v>
      </c>
      <c r="R7" s="58">
        <f t="shared" si="6"/>
        <v>0</v>
      </c>
      <c r="S7" s="58">
        <f t="shared" si="13"/>
        <v>0</v>
      </c>
      <c r="U7" s="58">
        <f>'Stroke Epi'!BA37</f>
        <v>5.3418411832608281E-5</v>
      </c>
      <c r="V7" s="58">
        <f t="shared" si="7"/>
        <v>5.3418411832608281E-5</v>
      </c>
      <c r="W7" s="58">
        <f t="shared" si="8"/>
        <v>5.341698509464532E-5</v>
      </c>
      <c r="X7" s="58">
        <f t="shared" si="8"/>
        <v>5.341698509464532E-5</v>
      </c>
      <c r="Y7" s="58">
        <f t="shared" si="14"/>
        <v>0</v>
      </c>
      <c r="AA7" s="58">
        <f>'Bowel Cancer Epi'!AX54</f>
        <v>0</v>
      </c>
      <c r="AB7" s="58">
        <f t="shared" si="9"/>
        <v>0</v>
      </c>
      <c r="AC7" s="58">
        <f t="shared" si="10"/>
        <v>0</v>
      </c>
      <c r="AD7" s="58">
        <f t="shared" si="10"/>
        <v>0</v>
      </c>
      <c r="AE7" s="58">
        <f t="shared" si="15"/>
        <v>0</v>
      </c>
    </row>
    <row r="8" spans="1:31">
      <c r="A8" s="58">
        <v>10</v>
      </c>
      <c r="B8" s="58">
        <f>'ACM Rates'!Q21</f>
        <v>5.6460474733335913E-5</v>
      </c>
      <c r="C8" s="58">
        <f>'MI Epi'!BY30</f>
        <v>0</v>
      </c>
      <c r="D8" s="58">
        <f>'Stroke Epi'!BN38</f>
        <v>5.3418411832608281E-5</v>
      </c>
      <c r="F8" s="58">
        <f>'Bowel Cancer Epi'!BK55</f>
        <v>0</v>
      </c>
      <c r="G8" s="58">
        <f t="shared" si="0"/>
        <v>1.0987888656594419E-4</v>
      </c>
      <c r="H8" s="58">
        <f t="shared" si="1"/>
        <v>5.6458880870691175E-5</v>
      </c>
      <c r="I8" s="58">
        <f t="shared" si="11"/>
        <v>9997.1773746989893</v>
      </c>
      <c r="J8" s="58">
        <f t="shared" si="12"/>
        <v>0.56442944644129933</v>
      </c>
      <c r="K8" s="58">
        <f t="shared" si="2"/>
        <v>9996.8951599757675</v>
      </c>
      <c r="L8" s="58">
        <f t="shared" si="3"/>
        <v>740880.83890168567</v>
      </c>
      <c r="M8" s="58">
        <f t="shared" si="4"/>
        <v>74.109002084600235</v>
      </c>
      <c r="O8" s="58">
        <f>'MI Epi'!BL30</f>
        <v>0</v>
      </c>
      <c r="P8" s="58">
        <f t="shared" si="5"/>
        <v>0</v>
      </c>
      <c r="Q8" s="58">
        <f t="shared" si="6"/>
        <v>0</v>
      </c>
      <c r="R8" s="58">
        <f t="shared" si="6"/>
        <v>0</v>
      </c>
      <c r="S8" s="58">
        <f t="shared" si="13"/>
        <v>0</v>
      </c>
      <c r="U8" s="58">
        <f>'Stroke Epi'!BA38</f>
        <v>5.3418411832608281E-5</v>
      </c>
      <c r="V8" s="58">
        <f t="shared" si="7"/>
        <v>5.3418411832608281E-5</v>
      </c>
      <c r="W8" s="58">
        <f>1-EXP(-U8)</f>
        <v>5.341698509464532E-5</v>
      </c>
      <c r="X8" s="58">
        <f t="shared" si="8"/>
        <v>5.341698509464532E-5</v>
      </c>
      <c r="Y8" s="58">
        <f t="shared" si="14"/>
        <v>0</v>
      </c>
      <c r="AA8" s="58">
        <f>'Bowel Cancer Epi'!AX55</f>
        <v>0</v>
      </c>
      <c r="AB8" s="58">
        <f t="shared" si="9"/>
        <v>0</v>
      </c>
      <c r="AC8" s="58">
        <f>1-EXP(-AA8)</f>
        <v>0</v>
      </c>
      <c r="AD8" s="58">
        <f t="shared" si="10"/>
        <v>0</v>
      </c>
      <c r="AE8" s="58">
        <f t="shared" si="15"/>
        <v>0</v>
      </c>
    </row>
    <row r="9" spans="1:31">
      <c r="A9" s="58">
        <v>11</v>
      </c>
      <c r="B9" s="58">
        <f>'ACM Rates'!Q22</f>
        <v>5.6460474733335913E-5</v>
      </c>
      <c r="C9" s="58">
        <f>'MI Epi'!BY31</f>
        <v>0</v>
      </c>
      <c r="D9" s="58">
        <f>'Stroke Epi'!BN39</f>
        <v>5.3418411832608281E-5</v>
      </c>
      <c r="F9" s="58">
        <f>'Bowel Cancer Epi'!BK56</f>
        <v>0</v>
      </c>
      <c r="G9" s="58">
        <f t="shared" si="0"/>
        <v>1.0987888656594419E-4</v>
      </c>
      <c r="H9" s="58">
        <f t="shared" si="1"/>
        <v>5.6458880870691175E-5</v>
      </c>
      <c r="I9" s="58">
        <f t="shared" si="11"/>
        <v>9996.6129452525474</v>
      </c>
      <c r="J9" s="58">
        <f t="shared" si="12"/>
        <v>0.56439757938642277</v>
      </c>
      <c r="K9" s="58">
        <f t="shared" si="2"/>
        <v>9996.3307464628542</v>
      </c>
      <c r="L9" s="58">
        <f t="shared" si="3"/>
        <v>730884.50815522263</v>
      </c>
      <c r="M9" s="58">
        <f t="shared" si="4"/>
        <v>73.113214661604374</v>
      </c>
      <c r="O9" s="58">
        <f>'MI Epi'!BL31</f>
        <v>0</v>
      </c>
      <c r="P9" s="58">
        <f t="shared" si="5"/>
        <v>0</v>
      </c>
      <c r="Q9" s="58">
        <f t="shared" si="6"/>
        <v>0</v>
      </c>
      <c r="R9" s="58">
        <f t="shared" si="6"/>
        <v>0</v>
      </c>
      <c r="S9" s="58">
        <f t="shared" si="13"/>
        <v>0</v>
      </c>
      <c r="U9" s="58">
        <f>'Stroke Epi'!BA39</f>
        <v>5.3418411832608281E-5</v>
      </c>
      <c r="V9" s="58">
        <f t="shared" si="7"/>
        <v>5.3418411832608281E-5</v>
      </c>
      <c r="W9" s="58">
        <f t="shared" si="8"/>
        <v>5.341698509464532E-5</v>
      </c>
      <c r="X9" s="58">
        <f>1-EXP(-V9)</f>
        <v>5.341698509464532E-5</v>
      </c>
      <c r="Y9" s="58">
        <f t="shared" si="14"/>
        <v>0</v>
      </c>
      <c r="AA9" s="58">
        <f>'Bowel Cancer Epi'!AX56</f>
        <v>0</v>
      </c>
      <c r="AB9" s="58">
        <f t="shared" si="9"/>
        <v>0</v>
      </c>
      <c r="AC9" s="58">
        <f t="shared" ref="AC9:AD72" si="16">1-EXP(-AA9)</f>
        <v>0</v>
      </c>
      <c r="AD9" s="58">
        <f>1-EXP(-AB9)</f>
        <v>0</v>
      </c>
      <c r="AE9" s="58">
        <f t="shared" si="15"/>
        <v>0</v>
      </c>
    </row>
    <row r="10" spans="1:31">
      <c r="A10" s="58">
        <v>12</v>
      </c>
      <c r="B10" s="58">
        <f>'ACM Rates'!Q23</f>
        <v>5.6460474733335913E-5</v>
      </c>
      <c r="C10" s="58">
        <f>'MI Epi'!BY32</f>
        <v>0</v>
      </c>
      <c r="D10" s="58">
        <f>'Stroke Epi'!BN40</f>
        <v>5.3418411832608281E-5</v>
      </c>
      <c r="F10" s="58">
        <f>'Bowel Cancer Epi'!BK57</f>
        <v>0</v>
      </c>
      <c r="G10" s="58">
        <f t="shared" si="0"/>
        <v>1.0987888656594419E-4</v>
      </c>
      <c r="H10" s="58">
        <f t="shared" si="1"/>
        <v>5.6458880870691175E-5</v>
      </c>
      <c r="I10" s="58">
        <f t="shared" si="11"/>
        <v>9996.048547673161</v>
      </c>
      <c r="J10" s="58">
        <f t="shared" si="12"/>
        <v>0.56436571413072456</v>
      </c>
      <c r="K10" s="58">
        <f t="shared" si="2"/>
        <v>9995.766364816096</v>
      </c>
      <c r="L10" s="58">
        <f t="shared" si="3"/>
        <v>720888.74179040652</v>
      </c>
      <c r="M10" s="58">
        <f t="shared" si="4"/>
        <v>72.117371014390685</v>
      </c>
      <c r="O10" s="58">
        <f>'MI Epi'!BL32</f>
        <v>0</v>
      </c>
      <c r="P10" s="58">
        <f t="shared" si="5"/>
        <v>0</v>
      </c>
      <c r="Q10" s="58">
        <f t="shared" si="6"/>
        <v>0</v>
      </c>
      <c r="R10" s="58">
        <f t="shared" si="6"/>
        <v>0</v>
      </c>
      <c r="S10" s="58">
        <f t="shared" si="13"/>
        <v>0</v>
      </c>
      <c r="U10" s="58">
        <f>'Stroke Epi'!BA40</f>
        <v>5.3418411832608281E-5</v>
      </c>
      <c r="V10" s="58">
        <f t="shared" si="7"/>
        <v>5.3418411832608281E-5</v>
      </c>
      <c r="W10" s="58">
        <f t="shared" si="8"/>
        <v>5.341698509464532E-5</v>
      </c>
      <c r="X10" s="58">
        <f t="shared" si="8"/>
        <v>5.341698509464532E-5</v>
      </c>
      <c r="Y10" s="58">
        <f t="shared" si="14"/>
        <v>0</v>
      </c>
      <c r="AA10" s="58">
        <f>'Bowel Cancer Epi'!AX57</f>
        <v>0</v>
      </c>
      <c r="AB10" s="58">
        <f t="shared" si="9"/>
        <v>0</v>
      </c>
      <c r="AC10" s="58">
        <f t="shared" si="16"/>
        <v>0</v>
      </c>
      <c r="AD10" s="58">
        <f t="shared" si="16"/>
        <v>0</v>
      </c>
      <c r="AE10" s="58">
        <f t="shared" si="15"/>
        <v>0</v>
      </c>
    </row>
    <row r="11" spans="1:31">
      <c r="A11" s="58">
        <v>13</v>
      </c>
      <c r="B11" s="58">
        <f>'ACM Rates'!Q24</f>
        <v>5.6460474733335913E-5</v>
      </c>
      <c r="C11" s="58">
        <f>'MI Epi'!BY33</f>
        <v>0</v>
      </c>
      <c r="D11" s="58">
        <f>'Stroke Epi'!BN41</f>
        <v>5.3418411832608281E-5</v>
      </c>
      <c r="F11" s="58">
        <f>'Bowel Cancer Epi'!BK58</f>
        <v>0</v>
      </c>
      <c r="G11" s="58">
        <f t="shared" si="0"/>
        <v>1.0987888656594419E-4</v>
      </c>
      <c r="H11" s="58">
        <f t="shared" si="1"/>
        <v>5.6458880870691175E-5</v>
      </c>
      <c r="I11" s="58">
        <f t="shared" si="11"/>
        <v>9995.484181959031</v>
      </c>
      <c r="J11" s="58">
        <f t="shared" si="12"/>
        <v>0.56433385067410291</v>
      </c>
      <c r="K11" s="58">
        <f t="shared" si="2"/>
        <v>9995.2020150336939</v>
      </c>
      <c r="L11" s="58">
        <f t="shared" si="3"/>
        <v>710893.53977537283</v>
      </c>
      <c r="M11" s="58">
        <f t="shared" si="4"/>
        <v>71.121471139784617</v>
      </c>
      <c r="O11" s="58">
        <f>'MI Epi'!BL33</f>
        <v>0</v>
      </c>
      <c r="P11" s="58">
        <f t="shared" si="5"/>
        <v>0</v>
      </c>
      <c r="Q11" s="58">
        <f t="shared" si="6"/>
        <v>0</v>
      </c>
      <c r="R11" s="58">
        <f t="shared" si="6"/>
        <v>0</v>
      </c>
      <c r="S11" s="58">
        <f t="shared" si="13"/>
        <v>0</v>
      </c>
      <c r="U11" s="58">
        <f>'Stroke Epi'!BA41</f>
        <v>5.3418411832608281E-5</v>
      </c>
      <c r="V11" s="58">
        <f t="shared" si="7"/>
        <v>5.3418411832608281E-5</v>
      </c>
      <c r="W11" s="58">
        <f t="shared" si="8"/>
        <v>5.341698509464532E-5</v>
      </c>
      <c r="X11" s="58">
        <f t="shared" si="8"/>
        <v>5.341698509464532E-5</v>
      </c>
      <c r="Y11" s="58">
        <f t="shared" si="14"/>
        <v>0</v>
      </c>
      <c r="AA11" s="58">
        <f>'Bowel Cancer Epi'!AX58</f>
        <v>0</v>
      </c>
      <c r="AB11" s="58">
        <f t="shared" si="9"/>
        <v>0</v>
      </c>
      <c r="AC11" s="58">
        <f t="shared" si="16"/>
        <v>0</v>
      </c>
      <c r="AD11" s="58">
        <f t="shared" si="16"/>
        <v>0</v>
      </c>
      <c r="AE11" s="58">
        <f t="shared" si="15"/>
        <v>0</v>
      </c>
    </row>
    <row r="12" spans="1:31">
      <c r="A12" s="58">
        <v>14</v>
      </c>
      <c r="B12" s="58">
        <f>'ACM Rates'!Q25</f>
        <v>5.6460474733335913E-5</v>
      </c>
      <c r="C12" s="58">
        <f>'MI Epi'!BY34</f>
        <v>0</v>
      </c>
      <c r="D12" s="58">
        <f>'Stroke Epi'!BN42</f>
        <v>5.3418411832608281E-5</v>
      </c>
      <c r="F12" s="58">
        <f>'Bowel Cancer Epi'!BK59</f>
        <v>0</v>
      </c>
      <c r="G12" s="58">
        <f t="shared" si="0"/>
        <v>1.0987888656594419E-4</v>
      </c>
      <c r="H12" s="58">
        <f t="shared" si="1"/>
        <v>5.6458880870691175E-5</v>
      </c>
      <c r="I12" s="58">
        <f t="shared" si="11"/>
        <v>9994.9198481083567</v>
      </c>
      <c r="J12" s="58">
        <f t="shared" si="12"/>
        <v>0.56430198901645645</v>
      </c>
      <c r="K12" s="58">
        <f t="shared" si="2"/>
        <v>9994.6376971138488</v>
      </c>
      <c r="L12" s="58">
        <f t="shared" si="3"/>
        <v>700898.90207825904</v>
      </c>
      <c r="M12" s="58">
        <f t="shared" si="4"/>
        <v>70.125515034611453</v>
      </c>
      <c r="O12" s="58">
        <f>'MI Epi'!BL34</f>
        <v>0</v>
      </c>
      <c r="P12" s="58">
        <f t="shared" si="5"/>
        <v>0</v>
      </c>
      <c r="Q12" s="58">
        <f t="shared" si="6"/>
        <v>0</v>
      </c>
      <c r="R12" s="58">
        <f t="shared" si="6"/>
        <v>0</v>
      </c>
      <c r="S12" s="58">
        <f t="shared" si="13"/>
        <v>0</v>
      </c>
      <c r="U12" s="58">
        <f>'Stroke Epi'!BA42</f>
        <v>5.3418411832608281E-5</v>
      </c>
      <c r="V12" s="58">
        <f t="shared" si="7"/>
        <v>5.3418411832608281E-5</v>
      </c>
      <c r="W12" s="58">
        <f t="shared" si="8"/>
        <v>5.341698509464532E-5</v>
      </c>
      <c r="X12" s="58">
        <f t="shared" si="8"/>
        <v>5.341698509464532E-5</v>
      </c>
      <c r="Y12" s="58">
        <f t="shared" si="14"/>
        <v>0</v>
      </c>
      <c r="AA12" s="58">
        <f>'Bowel Cancer Epi'!AX59</f>
        <v>0</v>
      </c>
      <c r="AB12" s="58">
        <f t="shared" si="9"/>
        <v>0</v>
      </c>
      <c r="AC12" s="58">
        <f t="shared" si="16"/>
        <v>0</v>
      </c>
      <c r="AD12" s="58">
        <f t="shared" si="16"/>
        <v>0</v>
      </c>
      <c r="AE12" s="58">
        <f t="shared" si="15"/>
        <v>0</v>
      </c>
    </row>
    <row r="13" spans="1:31">
      <c r="A13" s="58">
        <v>15</v>
      </c>
      <c r="B13" s="58">
        <f>'ACM Rates'!Q26</f>
        <v>1.6938142420000772E-4</v>
      </c>
      <c r="C13" s="58">
        <f>'MI Epi'!BY35</f>
        <v>0</v>
      </c>
      <c r="D13" s="58">
        <f>'Stroke Epi'!BN43</f>
        <v>5.3418411832608281E-5</v>
      </c>
      <c r="F13" s="58">
        <f>'Bowel Cancer Epi'!BK60</f>
        <v>0</v>
      </c>
      <c r="G13" s="58">
        <f t="shared" si="0"/>
        <v>2.22799836032616E-4</v>
      </c>
      <c r="H13" s="58">
        <f t="shared" si="1"/>
        <v>1.6936707997650124E-4</v>
      </c>
      <c r="I13" s="58">
        <f t="shared" si="11"/>
        <v>9994.3555461193409</v>
      </c>
      <c r="J13" s="58">
        <f t="shared" si="12"/>
        <v>1.6927148150931832</v>
      </c>
      <c r="K13" s="58">
        <f t="shared" si="2"/>
        <v>9993.5091887117942</v>
      </c>
      <c r="L13" s="58">
        <f t="shared" si="3"/>
        <v>690905.39288954716</v>
      </c>
      <c r="M13" s="58">
        <f t="shared" si="4"/>
        <v>69.129559149795853</v>
      </c>
      <c r="O13" s="58">
        <f>'MI Epi'!BL35</f>
        <v>0</v>
      </c>
      <c r="P13" s="58">
        <f t="shared" si="5"/>
        <v>0</v>
      </c>
      <c r="Q13" s="58">
        <f t="shared" si="6"/>
        <v>0</v>
      </c>
      <c r="R13" s="58">
        <f t="shared" si="6"/>
        <v>0</v>
      </c>
      <c r="S13" s="58">
        <f t="shared" si="13"/>
        <v>0</v>
      </c>
      <c r="U13" s="58">
        <f>'Stroke Epi'!BA43</f>
        <v>5.3418411832608281E-5</v>
      </c>
      <c r="V13" s="58">
        <f t="shared" si="7"/>
        <v>5.3418411832608281E-5</v>
      </c>
      <c r="W13" s="58">
        <f t="shared" si="8"/>
        <v>5.341698509464532E-5</v>
      </c>
      <c r="X13" s="58">
        <f t="shared" si="8"/>
        <v>5.341698509464532E-5</v>
      </c>
      <c r="Y13" s="58">
        <f t="shared" si="14"/>
        <v>0</v>
      </c>
      <c r="AA13" s="58">
        <f>'Bowel Cancer Epi'!AX60</f>
        <v>0</v>
      </c>
      <c r="AB13" s="58">
        <f t="shared" si="9"/>
        <v>0</v>
      </c>
      <c r="AC13" s="58">
        <f t="shared" si="16"/>
        <v>0</v>
      </c>
      <c r="AD13" s="58">
        <f t="shared" si="16"/>
        <v>0</v>
      </c>
      <c r="AE13" s="58">
        <f t="shared" si="15"/>
        <v>0</v>
      </c>
    </row>
    <row r="14" spans="1:31">
      <c r="A14" s="58">
        <v>16</v>
      </c>
      <c r="B14" s="58">
        <f>'ACM Rates'!Q27</f>
        <v>1.6938142420000772E-4</v>
      </c>
      <c r="C14" s="58">
        <f>'MI Epi'!BY36</f>
        <v>0</v>
      </c>
      <c r="D14" s="58">
        <f>'Stroke Epi'!BN44</f>
        <v>5.3418411832608281E-5</v>
      </c>
      <c r="F14" s="58">
        <f>'Bowel Cancer Epi'!BK61</f>
        <v>0</v>
      </c>
      <c r="G14" s="58">
        <f t="shared" si="0"/>
        <v>2.22799836032616E-4</v>
      </c>
      <c r="H14" s="58">
        <f t="shared" si="1"/>
        <v>1.6936707997650124E-4</v>
      </c>
      <c r="I14" s="58">
        <f t="shared" si="11"/>
        <v>9992.6628313042474</v>
      </c>
      <c r="J14" s="58">
        <f t="shared" si="12"/>
        <v>1.6924281249277178</v>
      </c>
      <c r="K14" s="58">
        <f t="shared" si="2"/>
        <v>9991.8166172417841</v>
      </c>
      <c r="L14" s="58">
        <f t="shared" si="3"/>
        <v>680913.57627230533</v>
      </c>
      <c r="M14" s="58">
        <f t="shared" si="4"/>
        <v>68.141354088240774</v>
      </c>
      <c r="O14" s="58">
        <f>'MI Epi'!BL36</f>
        <v>0</v>
      </c>
      <c r="P14" s="58">
        <f t="shared" si="5"/>
        <v>0</v>
      </c>
      <c r="Q14" s="58">
        <f t="shared" si="6"/>
        <v>0</v>
      </c>
      <c r="R14" s="58">
        <f t="shared" si="6"/>
        <v>0</v>
      </c>
      <c r="S14" s="58">
        <f t="shared" si="13"/>
        <v>0</v>
      </c>
      <c r="U14" s="58">
        <f>'Stroke Epi'!BA44</f>
        <v>5.3418411832608281E-5</v>
      </c>
      <c r="V14" s="58">
        <f t="shared" si="7"/>
        <v>5.3418411832608281E-5</v>
      </c>
      <c r="W14" s="58">
        <f t="shared" si="8"/>
        <v>5.341698509464532E-5</v>
      </c>
      <c r="X14" s="58">
        <f t="shared" si="8"/>
        <v>5.341698509464532E-5</v>
      </c>
      <c r="Y14" s="58">
        <f t="shared" si="14"/>
        <v>0</v>
      </c>
      <c r="AA14" s="58">
        <f>'Bowel Cancer Epi'!AX61</f>
        <v>0</v>
      </c>
      <c r="AB14" s="58">
        <f t="shared" si="9"/>
        <v>0</v>
      </c>
      <c r="AC14" s="58">
        <f t="shared" si="16"/>
        <v>0</v>
      </c>
      <c r="AD14" s="58">
        <f t="shared" si="16"/>
        <v>0</v>
      </c>
      <c r="AE14" s="58">
        <f t="shared" si="15"/>
        <v>0</v>
      </c>
    </row>
    <row r="15" spans="1:31">
      <c r="A15" s="58">
        <v>17</v>
      </c>
      <c r="B15" s="58">
        <f>'ACM Rates'!Q28</f>
        <v>1.6938142420000772E-4</v>
      </c>
      <c r="C15" s="58">
        <f>'MI Epi'!BY37</f>
        <v>0</v>
      </c>
      <c r="D15" s="58">
        <f>'Stroke Epi'!BN45</f>
        <v>5.3418411832608281E-5</v>
      </c>
      <c r="F15" s="58">
        <f>'Bowel Cancer Epi'!BK62</f>
        <v>0</v>
      </c>
      <c r="G15" s="58">
        <f t="shared" si="0"/>
        <v>2.22799836032616E-4</v>
      </c>
      <c r="H15" s="58">
        <f t="shared" si="1"/>
        <v>1.6936707997650124E-4</v>
      </c>
      <c r="I15" s="58">
        <f t="shared" si="11"/>
        <v>9990.970403179319</v>
      </c>
      <c r="J15" s="58">
        <f t="shared" si="12"/>
        <v>1.6921414833181285</v>
      </c>
      <c r="K15" s="58">
        <f t="shared" si="2"/>
        <v>9990.1243324376592</v>
      </c>
      <c r="L15" s="58">
        <f t="shared" si="3"/>
        <v>670923.45193986769</v>
      </c>
      <c r="M15" s="58">
        <f t="shared" si="4"/>
        <v>67.152981628928345</v>
      </c>
      <c r="O15" s="58">
        <f>'MI Epi'!BL37</f>
        <v>0</v>
      </c>
      <c r="P15" s="58">
        <f t="shared" si="5"/>
        <v>0</v>
      </c>
      <c r="Q15" s="58">
        <f t="shared" si="6"/>
        <v>0</v>
      </c>
      <c r="R15" s="58">
        <f t="shared" si="6"/>
        <v>0</v>
      </c>
      <c r="S15" s="58">
        <f t="shared" si="13"/>
        <v>0</v>
      </c>
      <c r="U15" s="58">
        <f>'Stroke Epi'!BA45</f>
        <v>5.3418411832608281E-5</v>
      </c>
      <c r="V15" s="58">
        <f t="shared" si="7"/>
        <v>5.3418411832608281E-5</v>
      </c>
      <c r="W15" s="58">
        <f t="shared" si="8"/>
        <v>5.341698509464532E-5</v>
      </c>
      <c r="X15" s="58">
        <f t="shared" si="8"/>
        <v>5.341698509464532E-5</v>
      </c>
      <c r="Y15" s="58">
        <f t="shared" si="14"/>
        <v>0</v>
      </c>
      <c r="AA15" s="58">
        <f>'Bowel Cancer Epi'!AX62</f>
        <v>0</v>
      </c>
      <c r="AB15" s="58">
        <f t="shared" si="9"/>
        <v>0</v>
      </c>
      <c r="AC15" s="58">
        <f t="shared" si="16"/>
        <v>0</v>
      </c>
      <c r="AD15" s="58">
        <f t="shared" si="16"/>
        <v>0</v>
      </c>
      <c r="AE15" s="58">
        <f t="shared" si="15"/>
        <v>0</v>
      </c>
    </row>
    <row r="16" spans="1:31">
      <c r="A16" s="58">
        <v>18</v>
      </c>
      <c r="B16" s="58">
        <f>'ACM Rates'!Q29</f>
        <v>1.6938142420000772E-4</v>
      </c>
      <c r="C16" s="58">
        <f>'MI Epi'!BY38</f>
        <v>0</v>
      </c>
      <c r="D16" s="58">
        <f>'Stroke Epi'!BN46</f>
        <v>5.3418411832608281E-5</v>
      </c>
      <c r="F16" s="58">
        <f>'Bowel Cancer Epi'!BK63</f>
        <v>0</v>
      </c>
      <c r="G16" s="58">
        <f t="shared" si="0"/>
        <v>2.22799836032616E-4</v>
      </c>
      <c r="H16" s="58">
        <f t="shared" si="1"/>
        <v>1.6936707997650124E-4</v>
      </c>
      <c r="I16" s="58">
        <f t="shared" si="11"/>
        <v>9989.2782616960012</v>
      </c>
      <c r="J16" s="58">
        <f t="shared" si="12"/>
        <v>1.6918548902561921</v>
      </c>
      <c r="K16" s="58">
        <f t="shared" si="2"/>
        <v>9988.4323342508724</v>
      </c>
      <c r="L16" s="58">
        <f t="shared" si="3"/>
        <v>660935.01960561681</v>
      </c>
      <c r="M16" s="58">
        <f t="shared" si="4"/>
        <v>66.164441743502081</v>
      </c>
      <c r="O16" s="58">
        <f>'MI Epi'!BL38</f>
        <v>0</v>
      </c>
      <c r="P16" s="58">
        <f t="shared" si="5"/>
        <v>0</v>
      </c>
      <c r="Q16" s="58">
        <f t="shared" si="6"/>
        <v>0</v>
      </c>
      <c r="R16" s="58">
        <f t="shared" si="6"/>
        <v>0</v>
      </c>
      <c r="S16" s="58">
        <f t="shared" si="13"/>
        <v>0</v>
      </c>
      <c r="U16" s="58">
        <f>'Stroke Epi'!BA46</f>
        <v>5.3418411832608281E-5</v>
      </c>
      <c r="V16" s="58">
        <f t="shared" si="7"/>
        <v>5.3418411832608281E-5</v>
      </c>
      <c r="W16" s="58">
        <f t="shared" si="8"/>
        <v>5.341698509464532E-5</v>
      </c>
      <c r="X16" s="58">
        <f t="shared" si="8"/>
        <v>5.341698509464532E-5</v>
      </c>
      <c r="Y16" s="58">
        <f t="shared" si="14"/>
        <v>0</v>
      </c>
      <c r="AA16" s="58">
        <f>'Bowel Cancer Epi'!AX63</f>
        <v>0</v>
      </c>
      <c r="AB16" s="58">
        <f t="shared" si="9"/>
        <v>0</v>
      </c>
      <c r="AC16" s="58">
        <f t="shared" si="16"/>
        <v>0</v>
      </c>
      <c r="AD16" s="58">
        <f t="shared" si="16"/>
        <v>0</v>
      </c>
      <c r="AE16" s="58">
        <f t="shared" si="15"/>
        <v>0</v>
      </c>
    </row>
    <row r="17" spans="1:31">
      <c r="A17" s="58">
        <v>19</v>
      </c>
      <c r="B17" s="58">
        <f>'ACM Rates'!Q30</f>
        <v>1.6938142420000772E-4</v>
      </c>
      <c r="C17" s="58">
        <f>'MI Epi'!BY39</f>
        <v>0</v>
      </c>
      <c r="D17" s="58">
        <f>'Stroke Epi'!BN47</f>
        <v>5.3418411832608281E-5</v>
      </c>
      <c r="F17" s="58">
        <f>'Bowel Cancer Epi'!BK64</f>
        <v>0</v>
      </c>
      <c r="G17" s="58">
        <f t="shared" si="0"/>
        <v>2.22799836032616E-4</v>
      </c>
      <c r="H17" s="58">
        <f t="shared" si="1"/>
        <v>1.6936707997650124E-4</v>
      </c>
      <c r="I17" s="58">
        <f t="shared" si="11"/>
        <v>9987.5864068057454</v>
      </c>
      <c r="J17" s="58">
        <f t="shared" si="12"/>
        <v>1.6915683457336854</v>
      </c>
      <c r="K17" s="58">
        <f t="shared" si="2"/>
        <v>9986.7406226328785</v>
      </c>
      <c r="L17" s="58">
        <f t="shared" si="3"/>
        <v>650948.2789829839</v>
      </c>
      <c r="M17" s="58">
        <f t="shared" si="4"/>
        <v>65.1757344036007</v>
      </c>
      <c r="O17" s="58">
        <f>'MI Epi'!BL39</f>
        <v>0</v>
      </c>
      <c r="P17" s="58">
        <f t="shared" si="5"/>
        <v>0</v>
      </c>
      <c r="Q17" s="58">
        <f t="shared" si="6"/>
        <v>0</v>
      </c>
      <c r="R17" s="58">
        <f t="shared" si="6"/>
        <v>0</v>
      </c>
      <c r="S17" s="58">
        <f t="shared" si="13"/>
        <v>0</v>
      </c>
      <c r="U17" s="58">
        <f>'Stroke Epi'!BA47</f>
        <v>5.3418411832608281E-5</v>
      </c>
      <c r="V17" s="58">
        <f t="shared" si="7"/>
        <v>5.3418411832608281E-5</v>
      </c>
      <c r="W17" s="58">
        <f t="shared" si="8"/>
        <v>5.341698509464532E-5</v>
      </c>
      <c r="X17" s="58">
        <f t="shared" si="8"/>
        <v>5.341698509464532E-5</v>
      </c>
      <c r="Y17" s="58">
        <f t="shared" si="14"/>
        <v>0</v>
      </c>
      <c r="AA17" s="58">
        <f>'Bowel Cancer Epi'!AX64</f>
        <v>0</v>
      </c>
      <c r="AB17" s="58">
        <f t="shared" si="9"/>
        <v>0</v>
      </c>
      <c r="AC17" s="58">
        <f t="shared" si="16"/>
        <v>0</v>
      </c>
      <c r="AD17" s="58">
        <f t="shared" si="16"/>
        <v>0</v>
      </c>
      <c r="AE17" s="58">
        <f t="shared" si="15"/>
        <v>0</v>
      </c>
    </row>
    <row r="18" spans="1:31">
      <c r="A18" s="58">
        <v>20</v>
      </c>
      <c r="B18" s="58">
        <f>'ACM Rates'!Q31</f>
        <v>2.8230237366667953E-4</v>
      </c>
      <c r="C18" s="58">
        <f>'MI Epi'!BY40</f>
        <v>0</v>
      </c>
      <c r="D18" s="58">
        <f>'Stroke Epi'!BN48</f>
        <v>5.3418411832608281E-5</v>
      </c>
      <c r="F18" s="58">
        <f>'Bowel Cancer Epi'!BK65</f>
        <v>0</v>
      </c>
      <c r="G18" s="58">
        <f t="shared" si="0"/>
        <v>3.3572078549928781E-4</v>
      </c>
      <c r="H18" s="58">
        <f t="shared" si="1"/>
        <v>2.8226253010099622E-4</v>
      </c>
      <c r="I18" s="58">
        <f t="shared" si="11"/>
        <v>9985.8948384600117</v>
      </c>
      <c r="J18" s="58">
        <f t="shared" si="12"/>
        <v>2.8186439424262018</v>
      </c>
      <c r="K18" s="58">
        <f t="shared" si="2"/>
        <v>9984.4855164887995</v>
      </c>
      <c r="L18" s="58">
        <f t="shared" si="3"/>
        <v>640963.79346649512</v>
      </c>
      <c r="M18" s="58">
        <f t="shared" si="4"/>
        <v>64.186916028583198</v>
      </c>
      <c r="O18" s="58">
        <f>'MI Epi'!BL40</f>
        <v>0</v>
      </c>
      <c r="P18" s="58">
        <f t="shared" si="5"/>
        <v>0</v>
      </c>
      <c r="Q18" s="58">
        <f t="shared" si="6"/>
        <v>0</v>
      </c>
      <c r="R18" s="58">
        <f t="shared" si="6"/>
        <v>0</v>
      </c>
      <c r="S18" s="58">
        <f t="shared" si="13"/>
        <v>0</v>
      </c>
      <c r="U18" s="58">
        <f>'Stroke Epi'!BA48</f>
        <v>5.3418411832608281E-5</v>
      </c>
      <c r="V18" s="58">
        <f t="shared" si="7"/>
        <v>5.3418411832608281E-5</v>
      </c>
      <c r="W18" s="58">
        <f t="shared" si="8"/>
        <v>5.341698509464532E-5</v>
      </c>
      <c r="X18" s="58">
        <f t="shared" si="8"/>
        <v>5.341698509464532E-5</v>
      </c>
      <c r="Y18" s="58">
        <f t="shared" si="14"/>
        <v>0</v>
      </c>
      <c r="AA18" s="58">
        <f>'Bowel Cancer Epi'!AX65</f>
        <v>0</v>
      </c>
      <c r="AB18" s="58">
        <f t="shared" si="9"/>
        <v>0</v>
      </c>
      <c r="AC18" s="58">
        <f t="shared" si="16"/>
        <v>0</v>
      </c>
      <c r="AD18" s="58">
        <f t="shared" si="16"/>
        <v>0</v>
      </c>
      <c r="AE18" s="58">
        <f t="shared" si="15"/>
        <v>0</v>
      </c>
    </row>
    <row r="19" spans="1:31">
      <c r="A19" s="58">
        <v>21</v>
      </c>
      <c r="B19" s="58">
        <f>'ACM Rates'!Q32</f>
        <v>2.8230237366667953E-4</v>
      </c>
      <c r="C19" s="58">
        <f>'MI Epi'!BY41</f>
        <v>0</v>
      </c>
      <c r="D19" s="58">
        <f>'Stroke Epi'!BN49</f>
        <v>5.3418411832608281E-5</v>
      </c>
      <c r="F19" s="58">
        <f>'Bowel Cancer Epi'!BK66</f>
        <v>0</v>
      </c>
      <c r="G19" s="58">
        <f t="shared" si="0"/>
        <v>3.3572078549928781E-4</v>
      </c>
      <c r="H19" s="58">
        <f t="shared" si="1"/>
        <v>2.8226253010099622E-4</v>
      </c>
      <c r="I19" s="58">
        <f t="shared" si="11"/>
        <v>9983.0761945175855</v>
      </c>
      <c r="J19" s="58">
        <f t="shared" si="12"/>
        <v>2.8178483448555589</v>
      </c>
      <c r="K19" s="58">
        <f t="shared" si="2"/>
        <v>9981.6672703451586</v>
      </c>
      <c r="L19" s="58">
        <f t="shared" si="3"/>
        <v>630982.12619614997</v>
      </c>
      <c r="M19" s="58">
        <f t="shared" si="4"/>
        <v>63.205179836518425</v>
      </c>
      <c r="O19" s="58">
        <f>'MI Epi'!BL41</f>
        <v>0</v>
      </c>
      <c r="P19" s="58">
        <f t="shared" si="5"/>
        <v>0</v>
      </c>
      <c r="Q19" s="58">
        <f t="shared" si="6"/>
        <v>0</v>
      </c>
      <c r="R19" s="58">
        <f t="shared" si="6"/>
        <v>0</v>
      </c>
      <c r="S19" s="58">
        <f t="shared" si="13"/>
        <v>0</v>
      </c>
      <c r="U19" s="58">
        <f>'Stroke Epi'!BA49</f>
        <v>5.3418411832608281E-5</v>
      </c>
      <c r="V19" s="58">
        <f t="shared" si="7"/>
        <v>5.3418411832608281E-5</v>
      </c>
      <c r="W19" s="58">
        <f t="shared" si="8"/>
        <v>5.341698509464532E-5</v>
      </c>
      <c r="X19" s="58">
        <f t="shared" si="8"/>
        <v>5.341698509464532E-5</v>
      </c>
      <c r="Y19" s="58">
        <f t="shared" si="14"/>
        <v>0</v>
      </c>
      <c r="AA19" s="58">
        <f>'Bowel Cancer Epi'!AX66</f>
        <v>0</v>
      </c>
      <c r="AB19" s="58">
        <f t="shared" si="9"/>
        <v>0</v>
      </c>
      <c r="AC19" s="58">
        <f t="shared" si="16"/>
        <v>0</v>
      </c>
      <c r="AD19" s="58">
        <f t="shared" si="16"/>
        <v>0</v>
      </c>
      <c r="AE19" s="58">
        <f t="shared" si="15"/>
        <v>0</v>
      </c>
    </row>
    <row r="20" spans="1:31">
      <c r="A20" s="58">
        <v>22</v>
      </c>
      <c r="B20" s="58">
        <f>'ACM Rates'!Q33</f>
        <v>2.8230237366667953E-4</v>
      </c>
      <c r="C20" s="58">
        <f>'MI Epi'!BY42</f>
        <v>0</v>
      </c>
      <c r="D20" s="58">
        <f>'Stroke Epi'!BN50</f>
        <v>5.3418411832608281E-5</v>
      </c>
      <c r="F20" s="58">
        <f>'Bowel Cancer Epi'!BK67</f>
        <v>0</v>
      </c>
      <c r="G20" s="58">
        <f t="shared" si="0"/>
        <v>3.3572078549928781E-4</v>
      </c>
      <c r="H20" s="58">
        <f t="shared" si="1"/>
        <v>2.8226253010099622E-4</v>
      </c>
      <c r="I20" s="58">
        <f t="shared" si="11"/>
        <v>9980.2583461727299</v>
      </c>
      <c r="J20" s="58">
        <f t="shared" si="12"/>
        <v>2.817052971852299</v>
      </c>
      <c r="K20" s="58">
        <f t="shared" si="2"/>
        <v>9978.849819686804</v>
      </c>
      <c r="L20" s="58">
        <f t="shared" si="3"/>
        <v>621003.27637646312</v>
      </c>
      <c r="M20" s="58">
        <f t="shared" si="4"/>
        <v>62.223166458873081</v>
      </c>
      <c r="O20" s="58">
        <f>'MI Epi'!BL42</f>
        <v>0</v>
      </c>
      <c r="P20" s="58">
        <f t="shared" si="5"/>
        <v>0</v>
      </c>
      <c r="Q20" s="58">
        <f t="shared" si="6"/>
        <v>0</v>
      </c>
      <c r="R20" s="58">
        <f t="shared" si="6"/>
        <v>0</v>
      </c>
      <c r="S20" s="58">
        <f t="shared" si="13"/>
        <v>0</v>
      </c>
      <c r="U20" s="58">
        <f>'Stroke Epi'!BA50</f>
        <v>5.3418411832608281E-5</v>
      </c>
      <c r="V20" s="58">
        <f t="shared" si="7"/>
        <v>5.3418411832608281E-5</v>
      </c>
      <c r="W20" s="58">
        <f t="shared" si="8"/>
        <v>5.341698509464532E-5</v>
      </c>
      <c r="X20" s="58">
        <f t="shared" si="8"/>
        <v>5.341698509464532E-5</v>
      </c>
      <c r="Y20" s="58">
        <f t="shared" si="14"/>
        <v>0</v>
      </c>
      <c r="AA20" s="58">
        <f>'Bowel Cancer Epi'!AX67</f>
        <v>0</v>
      </c>
      <c r="AB20" s="58">
        <f t="shared" si="9"/>
        <v>0</v>
      </c>
      <c r="AC20" s="58">
        <f t="shared" si="16"/>
        <v>0</v>
      </c>
      <c r="AD20" s="58">
        <f t="shared" si="16"/>
        <v>0</v>
      </c>
      <c r="AE20" s="58">
        <f t="shared" si="15"/>
        <v>0</v>
      </c>
    </row>
    <row r="21" spans="1:31">
      <c r="A21" s="58">
        <v>23</v>
      </c>
      <c r="B21" s="58">
        <f>'ACM Rates'!Q34</f>
        <v>2.8230237366667953E-4</v>
      </c>
      <c r="C21" s="58">
        <f>'MI Epi'!BY43</f>
        <v>0</v>
      </c>
      <c r="D21" s="58">
        <f>'Stroke Epi'!BN51</f>
        <v>5.3418411832608281E-5</v>
      </c>
      <c r="F21" s="58">
        <f>'Bowel Cancer Epi'!BK68</f>
        <v>0</v>
      </c>
      <c r="G21" s="58">
        <f t="shared" si="0"/>
        <v>3.3572078549928781E-4</v>
      </c>
      <c r="H21" s="58">
        <f t="shared" si="1"/>
        <v>2.8226253010099622E-4</v>
      </c>
      <c r="I21" s="58">
        <f t="shared" si="11"/>
        <v>9977.4412932008781</v>
      </c>
      <c r="J21" s="58">
        <f t="shared" si="12"/>
        <v>2.8162578233530358</v>
      </c>
      <c r="K21" s="58">
        <f t="shared" si="2"/>
        <v>9976.0331642892015</v>
      </c>
      <c r="L21" s="58">
        <f t="shared" si="3"/>
        <v>611027.24321217404</v>
      </c>
      <c r="M21" s="58">
        <f t="shared" si="4"/>
        <v>61.240875817385991</v>
      </c>
      <c r="O21" s="58">
        <f>'MI Epi'!BL43</f>
        <v>0</v>
      </c>
      <c r="P21" s="58">
        <f t="shared" si="5"/>
        <v>0</v>
      </c>
      <c r="Q21" s="58">
        <f t="shared" si="6"/>
        <v>0</v>
      </c>
      <c r="R21" s="58">
        <f t="shared" si="6"/>
        <v>0</v>
      </c>
      <c r="S21" s="58">
        <f t="shared" si="13"/>
        <v>0</v>
      </c>
      <c r="U21" s="58">
        <f>'Stroke Epi'!BA51</f>
        <v>5.3418411832608281E-5</v>
      </c>
      <c r="V21" s="58">
        <f t="shared" si="7"/>
        <v>5.3418411832608281E-5</v>
      </c>
      <c r="W21" s="58">
        <f t="shared" si="8"/>
        <v>5.341698509464532E-5</v>
      </c>
      <c r="X21" s="58">
        <f t="shared" si="8"/>
        <v>5.341698509464532E-5</v>
      </c>
      <c r="Y21" s="58">
        <f t="shared" si="14"/>
        <v>0</v>
      </c>
      <c r="AA21" s="58">
        <f>'Bowel Cancer Epi'!AX68</f>
        <v>0</v>
      </c>
      <c r="AB21" s="58">
        <f t="shared" si="9"/>
        <v>0</v>
      </c>
      <c r="AC21" s="58">
        <f t="shared" si="16"/>
        <v>0</v>
      </c>
      <c r="AD21" s="58">
        <f t="shared" si="16"/>
        <v>0</v>
      </c>
      <c r="AE21" s="58">
        <f t="shared" si="15"/>
        <v>0</v>
      </c>
    </row>
    <row r="22" spans="1:31">
      <c r="A22" s="58">
        <v>24</v>
      </c>
      <c r="B22" s="58">
        <f>'ACM Rates'!Q35</f>
        <v>2.8230237366667953E-4</v>
      </c>
      <c r="C22" s="58">
        <f>'MI Epi'!BY44</f>
        <v>0</v>
      </c>
      <c r="D22" s="58">
        <f>'Stroke Epi'!BN52</f>
        <v>5.3418411832608281E-5</v>
      </c>
      <c r="F22" s="58">
        <f>'Bowel Cancer Epi'!BK69</f>
        <v>0</v>
      </c>
      <c r="G22" s="58">
        <f t="shared" si="0"/>
        <v>3.3572078549928781E-4</v>
      </c>
      <c r="H22" s="58">
        <f t="shared" si="1"/>
        <v>2.8226253010099622E-4</v>
      </c>
      <c r="I22" s="58">
        <f t="shared" si="11"/>
        <v>9974.6250353775249</v>
      </c>
      <c r="J22" s="58">
        <f t="shared" si="12"/>
        <v>2.8154628992943991</v>
      </c>
      <c r="K22" s="58">
        <f t="shared" si="2"/>
        <v>9973.2173039278787</v>
      </c>
      <c r="L22" s="58">
        <f t="shared" si="3"/>
        <v>601054.02590824617</v>
      </c>
      <c r="M22" s="58">
        <f t="shared" si="4"/>
        <v>60.258307833773841</v>
      </c>
      <c r="O22" s="58">
        <f>'MI Epi'!BL44</f>
        <v>0</v>
      </c>
      <c r="P22" s="58">
        <f t="shared" si="5"/>
        <v>0</v>
      </c>
      <c r="Q22" s="58">
        <f t="shared" si="6"/>
        <v>0</v>
      </c>
      <c r="R22" s="58">
        <f t="shared" si="6"/>
        <v>0</v>
      </c>
      <c r="S22" s="58">
        <f t="shared" si="13"/>
        <v>0</v>
      </c>
      <c r="U22" s="58">
        <f>'Stroke Epi'!BA52</f>
        <v>5.3418411832608281E-5</v>
      </c>
      <c r="V22" s="58">
        <f t="shared" si="7"/>
        <v>5.3418411832608281E-5</v>
      </c>
      <c r="W22" s="58">
        <f t="shared" si="8"/>
        <v>5.341698509464532E-5</v>
      </c>
      <c r="X22" s="58">
        <f t="shared" si="8"/>
        <v>5.341698509464532E-5</v>
      </c>
      <c r="Y22" s="58">
        <f t="shared" si="14"/>
        <v>0</v>
      </c>
      <c r="AA22" s="58">
        <f>'Bowel Cancer Epi'!AX69</f>
        <v>0</v>
      </c>
      <c r="AB22" s="58">
        <f t="shared" si="9"/>
        <v>0</v>
      </c>
      <c r="AC22" s="58">
        <f t="shared" si="16"/>
        <v>0</v>
      </c>
      <c r="AD22" s="58">
        <f t="shared" si="16"/>
        <v>0</v>
      </c>
      <c r="AE22" s="58">
        <f t="shared" si="15"/>
        <v>0</v>
      </c>
    </row>
    <row r="23" spans="1:31">
      <c r="A23" s="58">
        <v>25</v>
      </c>
      <c r="B23" s="58">
        <f>'ACM Rates'!Q36</f>
        <v>3.3876284840001544E-4</v>
      </c>
      <c r="C23" s="58">
        <f>'MI Epi'!BY45</f>
        <v>0</v>
      </c>
      <c r="D23" s="58">
        <f>'Stroke Epi'!BN53</f>
        <v>5.3418411832608281E-5</v>
      </c>
      <c r="F23" s="58">
        <f>'Bowel Cancer Epi'!BK70</f>
        <v>0</v>
      </c>
      <c r="G23" s="58">
        <f t="shared" si="0"/>
        <v>3.9218126023262372E-4</v>
      </c>
      <c r="H23" s="58">
        <f t="shared" si="1"/>
        <v>3.387054747451268E-4</v>
      </c>
      <c r="I23" s="58">
        <f t="shared" si="11"/>
        <v>9971.8095724782306</v>
      </c>
      <c r="J23" s="58">
        <f t="shared" si="12"/>
        <v>3.3775064953142389</v>
      </c>
      <c r="K23" s="58">
        <f t="shared" si="2"/>
        <v>9970.1208192305749</v>
      </c>
      <c r="L23" s="58">
        <f t="shared" si="3"/>
        <v>591083.90508901561</v>
      </c>
      <c r="M23" s="58">
        <f t="shared" si="4"/>
        <v>59.275490651203569</v>
      </c>
      <c r="O23" s="58">
        <f>'MI Epi'!BL45</f>
        <v>0</v>
      </c>
      <c r="P23" s="58">
        <f t="shared" si="5"/>
        <v>0</v>
      </c>
      <c r="Q23" s="58">
        <f t="shared" si="6"/>
        <v>0</v>
      </c>
      <c r="R23" s="58">
        <f t="shared" si="6"/>
        <v>0</v>
      </c>
      <c r="S23" s="58">
        <f t="shared" si="13"/>
        <v>0</v>
      </c>
      <c r="U23" s="58">
        <f>'Stroke Epi'!BA53</f>
        <v>5.3418411832608281E-5</v>
      </c>
      <c r="V23" s="58">
        <f t="shared" si="7"/>
        <v>5.3418411832608281E-5</v>
      </c>
      <c r="W23" s="58">
        <f t="shared" si="8"/>
        <v>5.341698509464532E-5</v>
      </c>
      <c r="X23" s="58">
        <f t="shared" si="8"/>
        <v>5.341698509464532E-5</v>
      </c>
      <c r="Y23" s="58">
        <f t="shared" si="14"/>
        <v>0</v>
      </c>
      <c r="AA23" s="58">
        <f>'Bowel Cancer Epi'!AX70</f>
        <v>0</v>
      </c>
      <c r="AB23" s="58">
        <f t="shared" si="9"/>
        <v>0</v>
      </c>
      <c r="AC23" s="58">
        <f t="shared" si="16"/>
        <v>0</v>
      </c>
      <c r="AD23" s="58">
        <f t="shared" si="16"/>
        <v>0</v>
      </c>
      <c r="AE23" s="58">
        <f t="shared" si="15"/>
        <v>0</v>
      </c>
    </row>
    <row r="24" spans="1:31">
      <c r="A24" s="58">
        <v>26</v>
      </c>
      <c r="B24" s="58">
        <f>'ACM Rates'!Q37</f>
        <v>3.3876284840001544E-4</v>
      </c>
      <c r="C24" s="58">
        <f>'MI Epi'!BY46</f>
        <v>0</v>
      </c>
      <c r="D24" s="58">
        <f>'Stroke Epi'!BN54</f>
        <v>5.3418411832608281E-5</v>
      </c>
      <c r="F24" s="58">
        <f>'Bowel Cancer Epi'!BK71</f>
        <v>0</v>
      </c>
      <c r="G24" s="58">
        <f t="shared" si="0"/>
        <v>3.9218126023262372E-4</v>
      </c>
      <c r="H24" s="58">
        <f t="shared" si="1"/>
        <v>3.387054747451268E-4</v>
      </c>
      <c r="I24" s="58">
        <f t="shared" si="11"/>
        <v>9968.4320659829173</v>
      </c>
      <c r="J24" s="58">
        <f t="shared" si="12"/>
        <v>3.3763625153732892</v>
      </c>
      <c r="K24" s="58">
        <f t="shared" si="2"/>
        <v>9966.7438847252306</v>
      </c>
      <c r="L24" s="58">
        <f t="shared" si="3"/>
        <v>581117.16120429046</v>
      </c>
      <c r="M24" s="58">
        <f t="shared" si="4"/>
        <v>58.295743739613933</v>
      </c>
      <c r="O24" s="58">
        <f>'MI Epi'!BL46</f>
        <v>0</v>
      </c>
      <c r="P24" s="58">
        <f t="shared" si="5"/>
        <v>0</v>
      </c>
      <c r="Q24" s="58">
        <f t="shared" si="6"/>
        <v>0</v>
      </c>
      <c r="R24" s="58">
        <f t="shared" si="6"/>
        <v>0</v>
      </c>
      <c r="S24" s="58">
        <f t="shared" si="13"/>
        <v>0</v>
      </c>
      <c r="U24" s="58">
        <f>'Stroke Epi'!BA54</f>
        <v>5.3418411832608281E-5</v>
      </c>
      <c r="V24" s="58">
        <f t="shared" si="7"/>
        <v>5.3418411832608281E-5</v>
      </c>
      <c r="W24" s="58">
        <f t="shared" si="8"/>
        <v>5.341698509464532E-5</v>
      </c>
      <c r="X24" s="58">
        <f t="shared" si="8"/>
        <v>5.341698509464532E-5</v>
      </c>
      <c r="Y24" s="58">
        <f t="shared" si="14"/>
        <v>0</v>
      </c>
      <c r="AA24" s="58">
        <f>'Bowel Cancer Epi'!AX71</f>
        <v>0</v>
      </c>
      <c r="AB24" s="58">
        <f t="shared" si="9"/>
        <v>0</v>
      </c>
      <c r="AC24" s="58">
        <f t="shared" si="16"/>
        <v>0</v>
      </c>
      <c r="AD24" s="58">
        <f t="shared" si="16"/>
        <v>0</v>
      </c>
      <c r="AE24" s="58">
        <f t="shared" si="15"/>
        <v>0</v>
      </c>
    </row>
    <row r="25" spans="1:31">
      <c r="A25" s="58">
        <v>27</v>
      </c>
      <c r="B25" s="58">
        <f>'ACM Rates'!Q38</f>
        <v>3.3876284840001544E-4</v>
      </c>
      <c r="C25" s="58">
        <f>'MI Epi'!BY47</f>
        <v>0</v>
      </c>
      <c r="D25" s="58">
        <f>'Stroke Epi'!BN55</f>
        <v>5.3418411832608281E-5</v>
      </c>
      <c r="F25" s="58">
        <f>'Bowel Cancer Epi'!BK72</f>
        <v>0</v>
      </c>
      <c r="G25" s="58">
        <f t="shared" si="0"/>
        <v>3.9218126023262372E-4</v>
      </c>
      <c r="H25" s="58">
        <f t="shared" si="1"/>
        <v>3.387054747451268E-4</v>
      </c>
      <c r="I25" s="58">
        <f t="shared" si="11"/>
        <v>9965.0557034675439</v>
      </c>
      <c r="J25" s="58">
        <f t="shared" si="12"/>
        <v>3.3752189229046081</v>
      </c>
      <c r="K25" s="58">
        <f t="shared" si="2"/>
        <v>9963.3680940060913</v>
      </c>
      <c r="L25" s="58">
        <f t="shared" si="3"/>
        <v>571153.79311028437</v>
      </c>
      <c r="M25" s="58">
        <f t="shared" si="4"/>
        <v>57.315664869945465</v>
      </c>
      <c r="O25" s="58">
        <f>'MI Epi'!BL47</f>
        <v>0</v>
      </c>
      <c r="P25" s="58">
        <f t="shared" si="5"/>
        <v>0</v>
      </c>
      <c r="Q25" s="58">
        <f t="shared" si="6"/>
        <v>0</v>
      </c>
      <c r="R25" s="58">
        <f t="shared" si="6"/>
        <v>0</v>
      </c>
      <c r="S25" s="58">
        <f t="shared" si="13"/>
        <v>0</v>
      </c>
      <c r="U25" s="58">
        <f>'Stroke Epi'!BA55</f>
        <v>5.3418411832608281E-5</v>
      </c>
      <c r="V25" s="58">
        <f t="shared" si="7"/>
        <v>5.3418411832608281E-5</v>
      </c>
      <c r="W25" s="58">
        <f t="shared" si="8"/>
        <v>5.341698509464532E-5</v>
      </c>
      <c r="X25" s="58">
        <f t="shared" si="8"/>
        <v>5.341698509464532E-5</v>
      </c>
      <c r="Y25" s="58">
        <f t="shared" si="14"/>
        <v>0</v>
      </c>
      <c r="AA25" s="58">
        <f>'Bowel Cancer Epi'!AX72</f>
        <v>0</v>
      </c>
      <c r="AB25" s="58">
        <f t="shared" si="9"/>
        <v>0</v>
      </c>
      <c r="AC25" s="58">
        <f t="shared" si="16"/>
        <v>0</v>
      </c>
      <c r="AD25" s="58">
        <f t="shared" si="16"/>
        <v>0</v>
      </c>
      <c r="AE25" s="58">
        <f t="shared" si="15"/>
        <v>0</v>
      </c>
    </row>
    <row r="26" spans="1:31">
      <c r="A26" s="58">
        <v>28</v>
      </c>
      <c r="B26" s="58">
        <f>'ACM Rates'!Q39</f>
        <v>3.3876284840001544E-4</v>
      </c>
      <c r="C26" s="58">
        <f>'MI Epi'!BY48</f>
        <v>0</v>
      </c>
      <c r="D26" s="58">
        <f>'Stroke Epi'!BN56</f>
        <v>5.3418411832608281E-5</v>
      </c>
      <c r="F26" s="58">
        <f>'Bowel Cancer Epi'!BK73</f>
        <v>0</v>
      </c>
      <c r="G26" s="58">
        <f t="shared" si="0"/>
        <v>3.9218126023262372E-4</v>
      </c>
      <c r="H26" s="58">
        <f t="shared" si="1"/>
        <v>3.387054747451268E-4</v>
      </c>
      <c r="I26" s="58">
        <f t="shared" si="11"/>
        <v>9961.6804845446386</v>
      </c>
      <c r="J26" s="58">
        <f t="shared" si="12"/>
        <v>3.3740757177769565</v>
      </c>
      <c r="K26" s="58">
        <f t="shared" si="2"/>
        <v>9959.9934466857503</v>
      </c>
      <c r="L26" s="58">
        <f t="shared" si="3"/>
        <v>561193.79966359865</v>
      </c>
      <c r="M26" s="58">
        <f t="shared" si="4"/>
        <v>56.33525392972404</v>
      </c>
      <c r="O26" s="58">
        <f>'MI Epi'!BL48</f>
        <v>0</v>
      </c>
      <c r="P26" s="58">
        <f t="shared" si="5"/>
        <v>0</v>
      </c>
      <c r="Q26" s="58">
        <f t="shared" si="6"/>
        <v>0</v>
      </c>
      <c r="R26" s="58">
        <f t="shared" si="6"/>
        <v>0</v>
      </c>
      <c r="S26" s="58">
        <f t="shared" si="13"/>
        <v>0</v>
      </c>
      <c r="U26" s="58">
        <f>'Stroke Epi'!BA56</f>
        <v>5.3418411832608281E-5</v>
      </c>
      <c r="V26" s="58">
        <f t="shared" si="7"/>
        <v>5.3418411832608281E-5</v>
      </c>
      <c r="W26" s="58">
        <f t="shared" si="8"/>
        <v>5.341698509464532E-5</v>
      </c>
      <c r="X26" s="58">
        <f t="shared" si="8"/>
        <v>5.341698509464532E-5</v>
      </c>
      <c r="Y26" s="58">
        <f t="shared" si="14"/>
        <v>0</v>
      </c>
      <c r="AA26" s="58">
        <f>'Bowel Cancer Epi'!AX73</f>
        <v>0</v>
      </c>
      <c r="AB26" s="58">
        <f t="shared" si="9"/>
        <v>0</v>
      </c>
      <c r="AC26" s="58">
        <f t="shared" si="16"/>
        <v>0</v>
      </c>
      <c r="AD26" s="58">
        <f t="shared" si="16"/>
        <v>0</v>
      </c>
      <c r="AE26" s="58">
        <f t="shared" si="15"/>
        <v>0</v>
      </c>
    </row>
    <row r="27" spans="1:31">
      <c r="A27" s="58">
        <v>29</v>
      </c>
      <c r="B27" s="58">
        <f>'ACM Rates'!Q40</f>
        <v>3.3876284840001544E-4</v>
      </c>
      <c r="C27" s="58">
        <f>'MI Epi'!BY49</f>
        <v>0</v>
      </c>
      <c r="D27" s="58">
        <f>'Stroke Epi'!BN57</f>
        <v>5.3418411832608281E-5</v>
      </c>
      <c r="F27" s="58">
        <f>'Bowel Cancer Epi'!BK74</f>
        <v>0</v>
      </c>
      <c r="G27" s="58">
        <f t="shared" si="0"/>
        <v>3.9218126023262372E-4</v>
      </c>
      <c r="H27" s="58">
        <f t="shared" si="1"/>
        <v>3.387054747451268E-4</v>
      </c>
      <c r="I27" s="58">
        <f t="shared" si="11"/>
        <v>9958.306408826862</v>
      </c>
      <c r="J27" s="58">
        <f t="shared" si="12"/>
        <v>3.372932899859141</v>
      </c>
      <c r="K27" s="58">
        <f t="shared" si="2"/>
        <v>9956.6199423769322</v>
      </c>
      <c r="L27" s="58">
        <f t="shared" si="3"/>
        <v>551237.17972122168</v>
      </c>
      <c r="M27" s="58">
        <f t="shared" si="4"/>
        <v>55.354510806437432</v>
      </c>
      <c r="O27" s="58">
        <f>'MI Epi'!BL49</f>
        <v>0</v>
      </c>
      <c r="P27" s="58">
        <f t="shared" si="5"/>
        <v>0</v>
      </c>
      <c r="Q27" s="58">
        <f t="shared" si="6"/>
        <v>0</v>
      </c>
      <c r="R27" s="58">
        <f t="shared" si="6"/>
        <v>0</v>
      </c>
      <c r="S27" s="58">
        <f t="shared" si="13"/>
        <v>0</v>
      </c>
      <c r="U27" s="58">
        <f>'Stroke Epi'!BA57</f>
        <v>5.3418411832608281E-5</v>
      </c>
      <c r="V27" s="58">
        <f t="shared" si="7"/>
        <v>5.3418411832608281E-5</v>
      </c>
      <c r="W27" s="58">
        <f t="shared" si="8"/>
        <v>5.341698509464532E-5</v>
      </c>
      <c r="X27" s="58">
        <f t="shared" si="8"/>
        <v>5.341698509464532E-5</v>
      </c>
      <c r="Y27" s="58">
        <f t="shared" si="14"/>
        <v>0</v>
      </c>
      <c r="AA27" s="58">
        <f>'Bowel Cancer Epi'!AX74</f>
        <v>0</v>
      </c>
      <c r="AB27" s="58">
        <f t="shared" si="9"/>
        <v>0</v>
      </c>
      <c r="AC27" s="58">
        <f t="shared" si="16"/>
        <v>0</v>
      </c>
      <c r="AD27" s="58">
        <f t="shared" si="16"/>
        <v>0</v>
      </c>
      <c r="AE27" s="58">
        <f t="shared" si="15"/>
        <v>0</v>
      </c>
    </row>
    <row r="28" spans="1:31">
      <c r="A28" s="58">
        <v>30</v>
      </c>
      <c r="B28" s="58">
        <f>'ACM Rates'!Q41</f>
        <v>4.516837978666873E-4</v>
      </c>
      <c r="C28" s="58">
        <f>'MI Epi'!BY50</f>
        <v>0</v>
      </c>
      <c r="D28" s="58">
        <f>'Stroke Epi'!BN58</f>
        <v>5.3418411832608281E-5</v>
      </c>
      <c r="F28" s="58">
        <f>'Bowel Cancer Epi'!BK75</f>
        <v>0</v>
      </c>
      <c r="G28" s="58">
        <f t="shared" si="0"/>
        <v>5.0510220969929558E-4</v>
      </c>
      <c r="H28" s="58">
        <f t="shared" si="1"/>
        <v>4.5158180409698989E-4</v>
      </c>
      <c r="I28" s="58">
        <f t="shared" si="11"/>
        <v>9954.9334759270023</v>
      </c>
      <c r="J28" s="58">
        <f t="shared" si="12"/>
        <v>4.4954668187246343</v>
      </c>
      <c r="K28" s="58">
        <f t="shared" si="2"/>
        <v>9952.6857425176404</v>
      </c>
      <c r="L28" s="58">
        <f t="shared" si="3"/>
        <v>541284.49397870409</v>
      </c>
      <c r="M28" s="58">
        <f t="shared" si="4"/>
        <v>54.373491825699993</v>
      </c>
      <c r="O28" s="58">
        <f>'MI Epi'!BL50</f>
        <v>0</v>
      </c>
      <c r="P28" s="58">
        <f t="shared" si="5"/>
        <v>0</v>
      </c>
      <c r="Q28" s="58">
        <f t="shared" si="6"/>
        <v>0</v>
      </c>
      <c r="R28" s="58">
        <f t="shared" si="6"/>
        <v>0</v>
      </c>
      <c r="S28" s="58">
        <f t="shared" si="13"/>
        <v>0</v>
      </c>
      <c r="U28" s="58">
        <f>'Stroke Epi'!BA58</f>
        <v>1.0683682366521656E-4</v>
      </c>
      <c r="V28" s="58">
        <f t="shared" si="7"/>
        <v>5.3418411832608281E-5</v>
      </c>
      <c r="W28" s="58">
        <f t="shared" si="8"/>
        <v>1.0683111681497603E-4</v>
      </c>
      <c r="X28" s="58">
        <f t="shared" si="8"/>
        <v>5.341698509464532E-5</v>
      </c>
      <c r="Y28" s="58">
        <f t="shared" si="14"/>
        <v>0</v>
      </c>
      <c r="AA28" s="58">
        <f>'Bowel Cancer Epi'!AX75</f>
        <v>0</v>
      </c>
      <c r="AB28" s="58">
        <f t="shared" si="9"/>
        <v>0</v>
      </c>
      <c r="AC28" s="58">
        <f t="shared" si="16"/>
        <v>0</v>
      </c>
      <c r="AD28" s="58">
        <f t="shared" si="16"/>
        <v>0</v>
      </c>
      <c r="AE28" s="58">
        <f t="shared" si="15"/>
        <v>0</v>
      </c>
    </row>
    <row r="29" spans="1:31">
      <c r="A29" s="58">
        <v>31</v>
      </c>
      <c r="B29" s="58">
        <f>'ACM Rates'!Q42</f>
        <v>4.516837978666873E-4</v>
      </c>
      <c r="C29" s="58">
        <f>'MI Epi'!BY51</f>
        <v>0</v>
      </c>
      <c r="D29" s="58">
        <f>'Stroke Epi'!BN59</f>
        <v>5.3418411832608281E-5</v>
      </c>
      <c r="F29" s="58">
        <f>'Bowel Cancer Epi'!BK76</f>
        <v>0</v>
      </c>
      <c r="G29" s="58">
        <f t="shared" si="0"/>
        <v>5.0510220969929558E-4</v>
      </c>
      <c r="H29" s="58">
        <f t="shared" si="1"/>
        <v>4.5158180409698989E-4</v>
      </c>
      <c r="I29" s="58">
        <f t="shared" si="11"/>
        <v>9950.4380091082785</v>
      </c>
      <c r="J29" s="58">
        <f t="shared" si="12"/>
        <v>4.493436747708377</v>
      </c>
      <c r="K29" s="58">
        <f t="shared" si="2"/>
        <v>9948.1912907344231</v>
      </c>
      <c r="L29" s="58">
        <f t="shared" si="3"/>
        <v>531336.30268796952</v>
      </c>
      <c r="M29" s="58">
        <f t="shared" si="4"/>
        <v>53.398282789320739</v>
      </c>
      <c r="O29" s="58">
        <f>'MI Epi'!BL51</f>
        <v>0</v>
      </c>
      <c r="P29" s="58">
        <f t="shared" si="5"/>
        <v>0</v>
      </c>
      <c r="Q29" s="58">
        <f t="shared" si="6"/>
        <v>0</v>
      </c>
      <c r="R29" s="58">
        <f t="shared" si="6"/>
        <v>0</v>
      </c>
      <c r="S29" s="58">
        <f t="shared" si="13"/>
        <v>0</v>
      </c>
      <c r="U29" s="58">
        <f>'Stroke Epi'!BA59</f>
        <v>1.0683682366521656E-4</v>
      </c>
      <c r="V29" s="58">
        <f t="shared" si="7"/>
        <v>5.3418411832608281E-5</v>
      </c>
      <c r="W29" s="58">
        <f t="shared" si="8"/>
        <v>1.0683111681497603E-4</v>
      </c>
      <c r="X29" s="58">
        <f t="shared" si="8"/>
        <v>5.341698509464532E-5</v>
      </c>
      <c r="Y29" s="58">
        <f t="shared" si="14"/>
        <v>5.3416985094627315E-5</v>
      </c>
      <c r="AA29" s="58">
        <f>'Bowel Cancer Epi'!AX76</f>
        <v>0</v>
      </c>
      <c r="AB29" s="58">
        <f t="shared" si="9"/>
        <v>0</v>
      </c>
      <c r="AC29" s="58">
        <f t="shared" si="16"/>
        <v>0</v>
      </c>
      <c r="AD29" s="58">
        <f t="shared" si="16"/>
        <v>0</v>
      </c>
      <c r="AE29" s="58">
        <f t="shared" si="15"/>
        <v>0</v>
      </c>
    </row>
    <row r="30" spans="1:31">
      <c r="A30" s="58">
        <v>32</v>
      </c>
      <c r="B30" s="58">
        <f>'ACM Rates'!Q43</f>
        <v>4.516837978666873E-4</v>
      </c>
      <c r="C30" s="58">
        <f>'MI Epi'!BY52</f>
        <v>0</v>
      </c>
      <c r="D30" s="58">
        <f>'Stroke Epi'!BN60</f>
        <v>5.3418411832608281E-5</v>
      </c>
      <c r="F30" s="58">
        <f>'Bowel Cancer Epi'!BK77</f>
        <v>0</v>
      </c>
      <c r="G30" s="58">
        <f t="shared" si="0"/>
        <v>5.0510220969929558E-4</v>
      </c>
      <c r="H30" s="58">
        <f t="shared" si="1"/>
        <v>4.5158180409698989E-4</v>
      </c>
      <c r="I30" s="58">
        <f t="shared" si="11"/>
        <v>9945.9445723605695</v>
      </c>
      <c r="J30" s="58">
        <f t="shared" si="12"/>
        <v>4.4914075934352509</v>
      </c>
      <c r="K30" s="58">
        <f t="shared" si="2"/>
        <v>9943.6988685638516</v>
      </c>
      <c r="L30" s="58">
        <f t="shared" si="3"/>
        <v>521392.60381940589</v>
      </c>
      <c r="M30" s="58">
        <f t="shared" si="4"/>
        <v>52.422633167325067</v>
      </c>
      <c r="O30" s="58">
        <f>'MI Epi'!BL52</f>
        <v>0</v>
      </c>
      <c r="P30" s="58">
        <f t="shared" si="5"/>
        <v>0</v>
      </c>
      <c r="Q30" s="58">
        <f t="shared" si="6"/>
        <v>0</v>
      </c>
      <c r="R30" s="58">
        <f t="shared" si="6"/>
        <v>0</v>
      </c>
      <c r="S30" s="58">
        <f t="shared" si="13"/>
        <v>0</v>
      </c>
      <c r="U30" s="58">
        <f>'Stroke Epi'!BA60</f>
        <v>1.0683682366521656E-4</v>
      </c>
      <c r="V30" s="58">
        <f t="shared" si="7"/>
        <v>5.3418411832608281E-5</v>
      </c>
      <c r="W30" s="58">
        <f t="shared" si="8"/>
        <v>1.0683111681497603E-4</v>
      </c>
      <c r="X30" s="58">
        <f t="shared" si="8"/>
        <v>5.341698509464532E-5</v>
      </c>
      <c r="Y30" s="58">
        <f t="shared" si="14"/>
        <v>1.0683111681495804E-4</v>
      </c>
      <c r="AA30" s="58">
        <f>'Bowel Cancer Epi'!AX77</f>
        <v>0</v>
      </c>
      <c r="AB30" s="58">
        <f t="shared" si="9"/>
        <v>0</v>
      </c>
      <c r="AC30" s="58">
        <f t="shared" si="16"/>
        <v>0</v>
      </c>
      <c r="AD30" s="58">
        <f t="shared" si="16"/>
        <v>0</v>
      </c>
      <c r="AE30" s="58">
        <f t="shared" si="15"/>
        <v>0</v>
      </c>
    </row>
    <row r="31" spans="1:31">
      <c r="A31" s="58">
        <v>33</v>
      </c>
      <c r="B31" s="58">
        <f>'ACM Rates'!Q44</f>
        <v>4.516837978666873E-4</v>
      </c>
      <c r="C31" s="58">
        <f>'MI Epi'!BY53</f>
        <v>0</v>
      </c>
      <c r="D31" s="58">
        <f>'Stroke Epi'!BN61</f>
        <v>5.3418411832608281E-5</v>
      </c>
      <c r="F31" s="58">
        <f>'Bowel Cancer Epi'!BK78</f>
        <v>0</v>
      </c>
      <c r="G31" s="58">
        <f t="shared" si="0"/>
        <v>5.0510220969929558E-4</v>
      </c>
      <c r="H31" s="58">
        <f t="shared" si="1"/>
        <v>4.5158180409698989E-4</v>
      </c>
      <c r="I31" s="58">
        <f t="shared" si="11"/>
        <v>9941.4531647671338</v>
      </c>
      <c r="J31" s="58">
        <f t="shared" si="12"/>
        <v>4.4893793554912715</v>
      </c>
      <c r="K31" s="58">
        <f t="shared" si="2"/>
        <v>9939.2084750893882</v>
      </c>
      <c r="L31" s="58">
        <f t="shared" si="3"/>
        <v>511453.39534431644</v>
      </c>
      <c r="M31" s="58">
        <f t="shared" si="4"/>
        <v>51.446542760662552</v>
      </c>
      <c r="O31" s="58">
        <f>'MI Epi'!BL53</f>
        <v>0</v>
      </c>
      <c r="P31" s="58">
        <f t="shared" si="5"/>
        <v>0</v>
      </c>
      <c r="Q31" s="58">
        <f t="shared" si="6"/>
        <v>0</v>
      </c>
      <c r="R31" s="58">
        <f t="shared" si="6"/>
        <v>0</v>
      </c>
      <c r="S31" s="58">
        <f t="shared" si="13"/>
        <v>0</v>
      </c>
      <c r="U31" s="58">
        <f>'Stroke Epi'!BA61</f>
        <v>1.0683682366521656E-4</v>
      </c>
      <c r="V31" s="58">
        <f t="shared" si="7"/>
        <v>5.3418411832608281E-5</v>
      </c>
      <c r="W31" s="58">
        <f t="shared" si="8"/>
        <v>1.0683111681497603E-4</v>
      </c>
      <c r="X31" s="58">
        <f t="shared" si="8"/>
        <v>5.341698509464532E-5</v>
      </c>
      <c r="Y31" s="58">
        <f t="shared" si="14"/>
        <v>1.6024239531341083E-4</v>
      </c>
      <c r="AA31" s="58">
        <f>'Bowel Cancer Epi'!AX78</f>
        <v>0</v>
      </c>
      <c r="AB31" s="58">
        <f t="shared" si="9"/>
        <v>0</v>
      </c>
      <c r="AC31" s="58">
        <f t="shared" si="16"/>
        <v>0</v>
      </c>
      <c r="AD31" s="58">
        <f t="shared" si="16"/>
        <v>0</v>
      </c>
      <c r="AE31" s="58">
        <f t="shared" si="15"/>
        <v>0</v>
      </c>
    </row>
    <row r="32" spans="1:31">
      <c r="A32" s="58">
        <v>34</v>
      </c>
      <c r="B32" s="58">
        <f>'ACM Rates'!Q45</f>
        <v>4.516837978666873E-4</v>
      </c>
      <c r="C32" s="58">
        <f>'MI Epi'!BY54</f>
        <v>0</v>
      </c>
      <c r="D32" s="58">
        <f>'Stroke Epi'!BN62</f>
        <v>5.3418411832608281E-5</v>
      </c>
      <c r="F32" s="58">
        <f>'Bowel Cancer Epi'!BK79</f>
        <v>0</v>
      </c>
      <c r="G32" s="58">
        <f t="shared" si="0"/>
        <v>5.0510220969929558E-4</v>
      </c>
      <c r="H32" s="58">
        <f t="shared" si="1"/>
        <v>4.5158180409698989E-4</v>
      </c>
      <c r="I32" s="58">
        <f t="shared" si="11"/>
        <v>9936.9637854116427</v>
      </c>
      <c r="J32" s="58">
        <f t="shared" si="12"/>
        <v>4.4873520334626438</v>
      </c>
      <c r="K32" s="58">
        <f t="shared" si="2"/>
        <v>9934.7201093949116</v>
      </c>
      <c r="L32" s="58">
        <f t="shared" si="3"/>
        <v>501518.67523492151</v>
      </c>
      <c r="M32" s="58">
        <f t="shared" si="4"/>
        <v>50.470011370192985</v>
      </c>
      <c r="O32" s="58">
        <f>'MI Epi'!BL54</f>
        <v>0</v>
      </c>
      <c r="P32" s="58">
        <f t="shared" si="5"/>
        <v>0</v>
      </c>
      <c r="Q32" s="58">
        <f t="shared" si="6"/>
        <v>0</v>
      </c>
      <c r="R32" s="58">
        <f t="shared" si="6"/>
        <v>0</v>
      </c>
      <c r="S32" s="58">
        <f t="shared" si="13"/>
        <v>0</v>
      </c>
      <c r="U32" s="58">
        <f>'Stroke Epi'!BA62</f>
        <v>1.0683682366521656E-4</v>
      </c>
      <c r="V32" s="58">
        <f t="shared" si="7"/>
        <v>5.3418411832608281E-5</v>
      </c>
      <c r="W32" s="58">
        <f t="shared" si="8"/>
        <v>1.0683111681497603E-4</v>
      </c>
      <c r="X32" s="58">
        <f t="shared" si="8"/>
        <v>5.341698509464532E-5</v>
      </c>
      <c r="Y32" s="58">
        <f t="shared" si="14"/>
        <v>2.1365082074239615E-4</v>
      </c>
      <c r="AA32" s="58">
        <f>'Bowel Cancer Epi'!AX79</f>
        <v>0</v>
      </c>
      <c r="AB32" s="58">
        <f t="shared" si="9"/>
        <v>0</v>
      </c>
      <c r="AC32" s="58">
        <f t="shared" si="16"/>
        <v>0</v>
      </c>
      <c r="AD32" s="58">
        <f t="shared" si="16"/>
        <v>0</v>
      </c>
      <c r="AE32" s="58">
        <f t="shared" si="15"/>
        <v>0</v>
      </c>
    </row>
    <row r="33" spans="1:31">
      <c r="A33" s="58">
        <v>35</v>
      </c>
      <c r="B33" s="58">
        <f>'ACM Rates'!Q46</f>
        <v>6.7752569680003087E-4</v>
      </c>
      <c r="C33" s="58">
        <f>'MI Epi'!BY55</f>
        <v>0</v>
      </c>
      <c r="D33" s="58">
        <f>'Stroke Epi'!BN63</f>
        <v>1.0683682366521656E-4</v>
      </c>
      <c r="F33" s="58">
        <f>'Bowel Cancer Epi'!BK80</f>
        <v>0</v>
      </c>
      <c r="G33" s="58">
        <f t="shared" si="0"/>
        <v>7.8436252046524743E-4</v>
      </c>
      <c r="H33" s="58">
        <f t="shared" si="1"/>
        <v>6.7729622809165058E-4</v>
      </c>
      <c r="I33" s="58">
        <f t="shared" si="11"/>
        <v>9932.4764333781804</v>
      </c>
      <c r="J33" s="58">
        <f t="shared" si="12"/>
        <v>6.7272288239362519</v>
      </c>
      <c r="K33" s="58">
        <f t="shared" si="2"/>
        <v>9929.1128189662122</v>
      </c>
      <c r="L33" s="58">
        <f t="shared" si="3"/>
        <v>491589.5624159553</v>
      </c>
      <c r="M33" s="58">
        <f t="shared" si="4"/>
        <v>49.49315165389811</v>
      </c>
      <c r="O33" s="58">
        <f>'MI Epi'!BL55</f>
        <v>0</v>
      </c>
      <c r="P33" s="58">
        <f t="shared" si="5"/>
        <v>0</v>
      </c>
      <c r="Q33" s="58">
        <f t="shared" si="6"/>
        <v>0</v>
      </c>
      <c r="R33" s="58">
        <f t="shared" si="6"/>
        <v>0</v>
      </c>
      <c r="S33" s="58">
        <f t="shared" si="13"/>
        <v>0</v>
      </c>
      <c r="U33" s="58">
        <f>'Stroke Epi'!BA63</f>
        <v>1.0683682366521656E-4</v>
      </c>
      <c r="V33" s="58">
        <f t="shared" si="7"/>
        <v>1.0683682366521656E-4</v>
      </c>
      <c r="W33" s="58">
        <f t="shared" si="8"/>
        <v>1.0683111681497603E-4</v>
      </c>
      <c r="X33" s="58">
        <f t="shared" si="8"/>
        <v>1.0683111681497603E-4</v>
      </c>
      <c r="Y33" s="58">
        <f t="shared" si="14"/>
        <v>2.6705639325431643E-4</v>
      </c>
      <c r="AA33" s="58">
        <f>'Bowel Cancer Epi'!AX80</f>
        <v>0</v>
      </c>
      <c r="AB33" s="58">
        <f t="shared" si="9"/>
        <v>0</v>
      </c>
      <c r="AC33" s="58">
        <f t="shared" si="16"/>
        <v>0</v>
      </c>
      <c r="AD33" s="58">
        <f t="shared" si="16"/>
        <v>0</v>
      </c>
      <c r="AE33" s="58">
        <f t="shared" si="15"/>
        <v>0</v>
      </c>
    </row>
    <row r="34" spans="1:31">
      <c r="A34" s="58">
        <v>36</v>
      </c>
      <c r="B34" s="58">
        <f>'ACM Rates'!Q47</f>
        <v>6.7752569680003087E-4</v>
      </c>
      <c r="C34" s="58">
        <f>'MI Epi'!BY56</f>
        <v>0</v>
      </c>
      <c r="D34" s="58">
        <f>'Stroke Epi'!BN64</f>
        <v>1.0683682366521656E-4</v>
      </c>
      <c r="F34" s="58">
        <f>'Bowel Cancer Epi'!BK81</f>
        <v>0</v>
      </c>
      <c r="G34" s="58">
        <f t="shared" si="0"/>
        <v>7.8436252046524743E-4</v>
      </c>
      <c r="H34" s="58">
        <f t="shared" si="1"/>
        <v>6.7729622809165058E-4</v>
      </c>
      <c r="I34" s="58">
        <f t="shared" si="11"/>
        <v>9925.749204554244</v>
      </c>
      <c r="J34" s="58">
        <f t="shared" si="12"/>
        <v>6.7226724972282907</v>
      </c>
      <c r="K34" s="58">
        <f t="shared" si="2"/>
        <v>9922.38786830563</v>
      </c>
      <c r="L34" s="58">
        <f t="shared" si="3"/>
        <v>481667.17454764963</v>
      </c>
      <c r="M34" s="58">
        <f t="shared" si="4"/>
        <v>48.527034546333859</v>
      </c>
      <c r="O34" s="58">
        <f>'MI Epi'!BL56</f>
        <v>0</v>
      </c>
      <c r="P34" s="58">
        <f t="shared" si="5"/>
        <v>0</v>
      </c>
      <c r="Q34" s="58">
        <f t="shared" si="6"/>
        <v>0</v>
      </c>
      <c r="R34" s="58">
        <f t="shared" si="6"/>
        <v>0</v>
      </c>
      <c r="S34" s="58">
        <f t="shared" si="13"/>
        <v>0</v>
      </c>
      <c r="U34" s="58">
        <f>'Stroke Epi'!BA64</f>
        <v>1.0683682366521656E-4</v>
      </c>
      <c r="V34" s="58">
        <f t="shared" si="7"/>
        <v>1.0683682366521656E-4</v>
      </c>
      <c r="W34" s="58">
        <f t="shared" si="8"/>
        <v>1.0683111681497603E-4</v>
      </c>
      <c r="X34" s="58">
        <f t="shared" si="8"/>
        <v>1.0683111681497603E-4</v>
      </c>
      <c r="Y34" s="58">
        <f t="shared" si="14"/>
        <v>2.6705639325431648E-4</v>
      </c>
      <c r="AA34" s="58">
        <f>'Bowel Cancer Epi'!AX81</f>
        <v>0</v>
      </c>
      <c r="AB34" s="58">
        <f t="shared" si="9"/>
        <v>0</v>
      </c>
      <c r="AC34" s="58">
        <f t="shared" si="16"/>
        <v>0</v>
      </c>
      <c r="AD34" s="58">
        <f t="shared" si="16"/>
        <v>0</v>
      </c>
      <c r="AE34" s="58">
        <f t="shared" si="15"/>
        <v>0</v>
      </c>
    </row>
    <row r="35" spans="1:31">
      <c r="A35" s="58">
        <v>37</v>
      </c>
      <c r="B35" s="58">
        <f>'ACM Rates'!Q48</f>
        <v>6.7752569680003087E-4</v>
      </c>
      <c r="C35" s="58">
        <f>'MI Epi'!BY57</f>
        <v>0</v>
      </c>
      <c r="D35" s="58">
        <f>'Stroke Epi'!BN65</f>
        <v>1.0683682366521656E-4</v>
      </c>
      <c r="F35" s="58">
        <f>'Bowel Cancer Epi'!BK82</f>
        <v>0</v>
      </c>
      <c r="G35" s="58">
        <f t="shared" si="0"/>
        <v>7.8436252046524743E-4</v>
      </c>
      <c r="H35" s="58">
        <f t="shared" si="1"/>
        <v>6.7729622809165058E-4</v>
      </c>
      <c r="I35" s="58">
        <f t="shared" si="11"/>
        <v>9919.0265320570161</v>
      </c>
      <c r="J35" s="58">
        <f t="shared" si="12"/>
        <v>6.7181192565032228</v>
      </c>
      <c r="K35" s="58">
        <f t="shared" si="2"/>
        <v>9915.6674724287641</v>
      </c>
      <c r="L35" s="58">
        <f t="shared" si="3"/>
        <v>471751.50707522087</v>
      </c>
      <c r="M35" s="58">
        <f t="shared" si="4"/>
        <v>47.560262647809317</v>
      </c>
      <c r="O35" s="58">
        <f>'MI Epi'!BL57</f>
        <v>0</v>
      </c>
      <c r="P35" s="58">
        <f t="shared" si="5"/>
        <v>0</v>
      </c>
      <c r="Q35" s="58">
        <f t="shared" si="6"/>
        <v>0</v>
      </c>
      <c r="R35" s="58">
        <f t="shared" si="6"/>
        <v>0</v>
      </c>
      <c r="S35" s="58">
        <f t="shared" si="13"/>
        <v>0</v>
      </c>
      <c r="U35" s="58">
        <f>'Stroke Epi'!BA65</f>
        <v>1.0683682366521656E-4</v>
      </c>
      <c r="V35" s="58">
        <f t="shared" si="7"/>
        <v>1.0683682366521656E-4</v>
      </c>
      <c r="W35" s="58">
        <f t="shared" si="8"/>
        <v>1.0683111681497603E-4</v>
      </c>
      <c r="X35" s="58">
        <f t="shared" si="8"/>
        <v>1.0683111681497603E-4</v>
      </c>
      <c r="Y35" s="58">
        <f t="shared" si="14"/>
        <v>2.6705639325431648E-4</v>
      </c>
      <c r="AA35" s="58">
        <f>'Bowel Cancer Epi'!AX82</f>
        <v>0</v>
      </c>
      <c r="AB35" s="58">
        <f t="shared" si="9"/>
        <v>0</v>
      </c>
      <c r="AC35" s="58">
        <f t="shared" si="16"/>
        <v>0</v>
      </c>
      <c r="AD35" s="58">
        <f t="shared" si="16"/>
        <v>0</v>
      </c>
      <c r="AE35" s="58">
        <f t="shared" si="15"/>
        <v>0</v>
      </c>
    </row>
    <row r="36" spans="1:31">
      <c r="A36" s="58">
        <v>38</v>
      </c>
      <c r="B36" s="58">
        <f>'ACM Rates'!Q49</f>
        <v>6.7752569680003087E-4</v>
      </c>
      <c r="C36" s="58">
        <f>'MI Epi'!BY58</f>
        <v>0</v>
      </c>
      <c r="D36" s="58">
        <f>'Stroke Epi'!BN66</f>
        <v>1.0683682366521656E-4</v>
      </c>
      <c r="F36" s="58">
        <f>'Bowel Cancer Epi'!BK83</f>
        <v>0</v>
      </c>
      <c r="G36" s="58">
        <f t="shared" si="0"/>
        <v>7.8436252046524743E-4</v>
      </c>
      <c r="H36" s="58">
        <f t="shared" si="1"/>
        <v>6.7729622809165058E-4</v>
      </c>
      <c r="I36" s="58">
        <f t="shared" si="11"/>
        <v>9912.3084128005121</v>
      </c>
      <c r="J36" s="58">
        <f t="shared" si="12"/>
        <v>6.7135690996709227</v>
      </c>
      <c r="K36" s="58">
        <f t="shared" si="2"/>
        <v>9908.9516282506775</v>
      </c>
      <c r="L36" s="58">
        <f t="shared" si="3"/>
        <v>461842.55544697016</v>
      </c>
      <c r="M36" s="58">
        <f t="shared" si="4"/>
        <v>46.592835514536453</v>
      </c>
      <c r="O36" s="58">
        <f>'MI Epi'!BL58</f>
        <v>0</v>
      </c>
      <c r="P36" s="58">
        <f t="shared" si="5"/>
        <v>0</v>
      </c>
      <c r="Q36" s="58">
        <f t="shared" si="6"/>
        <v>0</v>
      </c>
      <c r="R36" s="58">
        <f t="shared" si="6"/>
        <v>0</v>
      </c>
      <c r="S36" s="58">
        <f t="shared" si="13"/>
        <v>0</v>
      </c>
      <c r="U36" s="58">
        <f>'Stroke Epi'!BA66</f>
        <v>1.0683682366521656E-4</v>
      </c>
      <c r="V36" s="58">
        <f t="shared" si="7"/>
        <v>1.0683682366521656E-4</v>
      </c>
      <c r="W36" s="58">
        <f t="shared" si="8"/>
        <v>1.0683111681497603E-4</v>
      </c>
      <c r="X36" s="58">
        <f t="shared" si="8"/>
        <v>1.0683111681497603E-4</v>
      </c>
      <c r="Y36" s="58">
        <f t="shared" si="14"/>
        <v>2.6705639325431648E-4</v>
      </c>
      <c r="AA36" s="58">
        <f>'Bowel Cancer Epi'!AX83</f>
        <v>0</v>
      </c>
      <c r="AB36" s="58">
        <f t="shared" si="9"/>
        <v>0</v>
      </c>
      <c r="AC36" s="58">
        <f t="shared" si="16"/>
        <v>0</v>
      </c>
      <c r="AD36" s="58">
        <f t="shared" si="16"/>
        <v>0</v>
      </c>
      <c r="AE36" s="58">
        <f t="shared" si="15"/>
        <v>0</v>
      </c>
    </row>
    <row r="37" spans="1:31">
      <c r="A37" s="58">
        <v>39</v>
      </c>
      <c r="B37" s="58">
        <f>'ACM Rates'!Q50</f>
        <v>6.7752569680003087E-4</v>
      </c>
      <c r="C37" s="58">
        <f>'MI Epi'!BY59</f>
        <v>0</v>
      </c>
      <c r="D37" s="58">
        <f>'Stroke Epi'!BN67</f>
        <v>1.0683682366521656E-4</v>
      </c>
      <c r="F37" s="58">
        <f>'Bowel Cancer Epi'!BK84</f>
        <v>0</v>
      </c>
      <c r="G37" s="58">
        <f t="shared" si="0"/>
        <v>7.8436252046524743E-4</v>
      </c>
      <c r="H37" s="58">
        <f t="shared" si="1"/>
        <v>6.7729622809165058E-4</v>
      </c>
      <c r="I37" s="58">
        <f t="shared" si="11"/>
        <v>9905.594843700841</v>
      </c>
      <c r="J37" s="58">
        <f t="shared" si="12"/>
        <v>6.7090220246426826</v>
      </c>
      <c r="K37" s="58">
        <f t="shared" si="2"/>
        <v>9902.2403326885196</v>
      </c>
      <c r="L37" s="58">
        <f t="shared" si="3"/>
        <v>451940.31511428161</v>
      </c>
      <c r="M37" s="58">
        <f t="shared" si="4"/>
        <v>45.624752702426463</v>
      </c>
      <c r="O37" s="58">
        <f>'MI Epi'!BL59</f>
        <v>0</v>
      </c>
      <c r="P37" s="58">
        <f t="shared" si="5"/>
        <v>0</v>
      </c>
      <c r="Q37" s="58">
        <f t="shared" si="6"/>
        <v>0</v>
      </c>
      <c r="R37" s="58">
        <f t="shared" si="6"/>
        <v>0</v>
      </c>
      <c r="S37" s="58">
        <f t="shared" si="13"/>
        <v>0</v>
      </c>
      <c r="U37" s="58">
        <f>'Stroke Epi'!BA67</f>
        <v>1.0683682366521656E-4</v>
      </c>
      <c r="V37" s="58">
        <f t="shared" si="7"/>
        <v>1.0683682366521656E-4</v>
      </c>
      <c r="W37" s="58">
        <f t="shared" si="8"/>
        <v>1.0683111681497603E-4</v>
      </c>
      <c r="X37" s="58">
        <f t="shared" si="8"/>
        <v>1.0683111681497603E-4</v>
      </c>
      <c r="Y37" s="58">
        <f t="shared" si="14"/>
        <v>2.6705639325431648E-4</v>
      </c>
      <c r="AA37" s="58">
        <f>'Bowel Cancer Epi'!AX84</f>
        <v>0</v>
      </c>
      <c r="AB37" s="58">
        <f t="shared" si="9"/>
        <v>0</v>
      </c>
      <c r="AC37" s="58">
        <f t="shared" si="16"/>
        <v>0</v>
      </c>
      <c r="AD37" s="58">
        <f t="shared" si="16"/>
        <v>0</v>
      </c>
      <c r="AE37" s="58">
        <f t="shared" si="15"/>
        <v>0</v>
      </c>
    </row>
    <row r="38" spans="1:31">
      <c r="A38" s="58">
        <v>40</v>
      </c>
      <c r="B38" s="58">
        <f>'ACM Rates'!Q51</f>
        <v>9.598280704667104E-4</v>
      </c>
      <c r="C38" s="58">
        <f>'MI Epi'!BY60</f>
        <v>0</v>
      </c>
      <c r="D38" s="58">
        <f>'Stroke Epi'!BN68</f>
        <v>1.0683682366521656E-4</v>
      </c>
      <c r="F38" s="58">
        <f>'Bowel Cancer Epi'!BK85</f>
        <v>0</v>
      </c>
      <c r="G38" s="58">
        <f t="shared" si="0"/>
        <v>1.0666648941319271E-3</v>
      </c>
      <c r="H38" s="58">
        <f t="shared" si="1"/>
        <v>9.593675828457604E-4</v>
      </c>
      <c r="I38" s="58">
        <f t="shared" si="11"/>
        <v>9898.8858216761982</v>
      </c>
      <c r="J38" s="58">
        <f t="shared" si="12"/>
        <v>9.4966701636076625</v>
      </c>
      <c r="K38" s="58">
        <f t="shared" si="2"/>
        <v>9894.1374865943944</v>
      </c>
      <c r="L38" s="58">
        <f t="shared" si="3"/>
        <v>442046.17762768723</v>
      </c>
      <c r="M38" s="58">
        <f t="shared" si="4"/>
        <v>44.656154802766949</v>
      </c>
      <c r="O38" s="58">
        <f>'MI Epi'!BL60</f>
        <v>6.0302824439097184E-5</v>
      </c>
      <c r="P38" s="58">
        <f t="shared" si="5"/>
        <v>0</v>
      </c>
      <c r="Q38" s="58">
        <f t="shared" si="6"/>
        <v>6.030100626031043E-5</v>
      </c>
      <c r="R38" s="58">
        <f t="shared" si="6"/>
        <v>0</v>
      </c>
      <c r="S38" s="58">
        <f t="shared" si="13"/>
        <v>0</v>
      </c>
      <c r="U38" s="58">
        <f>'Stroke Epi'!BA68</f>
        <v>1.6025523549782482E-4</v>
      </c>
      <c r="V38" s="58">
        <f t="shared" si="7"/>
        <v>1.0683682366521656E-4</v>
      </c>
      <c r="W38" s="58">
        <f t="shared" si="8"/>
        <v>1.6024239531353679E-4</v>
      </c>
      <c r="X38" s="58">
        <f t="shared" si="8"/>
        <v>1.0683111681497603E-4</v>
      </c>
      <c r="Y38" s="58">
        <f t="shared" si="14"/>
        <v>2.6705639325431648E-4</v>
      </c>
      <c r="AA38" s="58">
        <f>'Bowel Cancer Epi'!AX85</f>
        <v>8.2888396183407136E-5</v>
      </c>
      <c r="AB38" s="58">
        <f t="shared" si="9"/>
        <v>0</v>
      </c>
      <c r="AC38" s="58">
        <f t="shared" si="16"/>
        <v>8.2884961035256666E-5</v>
      </c>
      <c r="AD38" s="58">
        <f t="shared" si="16"/>
        <v>0</v>
      </c>
      <c r="AE38" s="58">
        <f t="shared" si="15"/>
        <v>0</v>
      </c>
    </row>
    <row r="39" spans="1:31">
      <c r="A39" s="58">
        <v>41</v>
      </c>
      <c r="B39" s="58">
        <f>'ACM Rates'!Q52</f>
        <v>9.598280704667104E-4</v>
      </c>
      <c r="C39" s="58">
        <f>'MI Epi'!BY61</f>
        <v>0</v>
      </c>
      <c r="D39" s="58">
        <f>'Stroke Epi'!BN69</f>
        <v>1.0683682366521656E-4</v>
      </c>
      <c r="F39" s="58">
        <f>'Bowel Cancer Epi'!BK86</f>
        <v>0</v>
      </c>
      <c r="G39" s="58">
        <f t="shared" si="0"/>
        <v>1.0666648941319271E-3</v>
      </c>
      <c r="H39" s="58">
        <f t="shared" si="1"/>
        <v>9.593675828457604E-4</v>
      </c>
      <c r="I39" s="58">
        <f t="shared" si="11"/>
        <v>9889.3891515125906</v>
      </c>
      <c r="J39" s="58">
        <f t="shared" si="12"/>
        <v>9.4875593661077193</v>
      </c>
      <c r="K39" s="58">
        <f t="shared" si="2"/>
        <v>9884.6453718295379</v>
      </c>
      <c r="L39" s="58">
        <f t="shared" si="3"/>
        <v>432161.53225585766</v>
      </c>
      <c r="M39" s="58">
        <f t="shared" si="4"/>
        <v>43.699517294226226</v>
      </c>
      <c r="O39" s="58">
        <f>'MI Epi'!BL61</f>
        <v>6.0302824439097184E-5</v>
      </c>
      <c r="P39" s="58">
        <f t="shared" si="5"/>
        <v>0</v>
      </c>
      <c r="Q39" s="58">
        <f t="shared" si="6"/>
        <v>6.030100626031043E-5</v>
      </c>
      <c r="R39" s="58">
        <f t="shared" si="6"/>
        <v>0</v>
      </c>
      <c r="S39" s="58">
        <f t="shared" si="13"/>
        <v>6.030100626031043E-5</v>
      </c>
      <c r="U39" s="58">
        <f>'Stroke Epi'!BA69</f>
        <v>1.6025523549782482E-4</v>
      </c>
      <c r="V39" s="58">
        <f t="shared" si="7"/>
        <v>1.0683682366521656E-4</v>
      </c>
      <c r="W39" s="58">
        <f t="shared" si="8"/>
        <v>1.6024239531353679E-4</v>
      </c>
      <c r="X39" s="58">
        <f t="shared" si="8"/>
        <v>1.0683111681497603E-4</v>
      </c>
      <c r="Y39" s="58">
        <f t="shared" si="14"/>
        <v>3.2045911300167387E-4</v>
      </c>
      <c r="AA39" s="58">
        <f>'Bowel Cancer Epi'!AX86</f>
        <v>8.2888396183407136E-5</v>
      </c>
      <c r="AB39" s="58">
        <f t="shared" si="9"/>
        <v>0</v>
      </c>
      <c r="AC39" s="58">
        <f t="shared" si="16"/>
        <v>8.2884961035256666E-5</v>
      </c>
      <c r="AD39" s="58">
        <f t="shared" si="16"/>
        <v>0</v>
      </c>
      <c r="AE39" s="58">
        <f t="shared" si="15"/>
        <v>8.2884961035256666E-5</v>
      </c>
    </row>
    <row r="40" spans="1:31">
      <c r="A40" s="58">
        <v>42</v>
      </c>
      <c r="B40" s="58">
        <f>'ACM Rates'!Q53</f>
        <v>9.598280704667104E-4</v>
      </c>
      <c r="C40" s="58">
        <f>'MI Epi'!BY62</f>
        <v>0</v>
      </c>
      <c r="D40" s="58">
        <f>'Stroke Epi'!BN70</f>
        <v>1.0683682366521656E-4</v>
      </c>
      <c r="F40" s="58">
        <f>'Bowel Cancer Epi'!BK87</f>
        <v>0</v>
      </c>
      <c r="G40" s="58">
        <f t="shared" si="0"/>
        <v>1.0666648941319271E-3</v>
      </c>
      <c r="H40" s="58">
        <f t="shared" si="1"/>
        <v>9.593675828457604E-4</v>
      </c>
      <c r="I40" s="58">
        <f t="shared" si="11"/>
        <v>9879.9015921464834</v>
      </c>
      <c r="J40" s="58">
        <f t="shared" si="12"/>
        <v>9.4784573092115512</v>
      </c>
      <c r="K40" s="58">
        <f t="shared" si="2"/>
        <v>9875.1623634918778</v>
      </c>
      <c r="L40" s="58">
        <f t="shared" si="3"/>
        <v>422286.36989236582</v>
      </c>
      <c r="M40" s="58">
        <f t="shared" si="4"/>
        <v>42.74196113734984</v>
      </c>
      <c r="O40" s="58">
        <f>'MI Epi'!BL62</f>
        <v>6.0302824439097184E-5</v>
      </c>
      <c r="P40" s="58">
        <f t="shared" si="5"/>
        <v>0</v>
      </c>
      <c r="Q40" s="58">
        <f t="shared" si="6"/>
        <v>6.030100626031043E-5</v>
      </c>
      <c r="R40" s="58">
        <f t="shared" si="6"/>
        <v>0</v>
      </c>
      <c r="S40" s="58">
        <f t="shared" si="13"/>
        <v>1.2059837630926486E-4</v>
      </c>
      <c r="U40" s="58">
        <f>'Stroke Epi'!BA70</f>
        <v>1.6025523549782482E-4</v>
      </c>
      <c r="V40" s="58">
        <f t="shared" si="7"/>
        <v>1.0683682366521656E-4</v>
      </c>
      <c r="W40" s="58">
        <f t="shared" si="8"/>
        <v>1.6024239531353679E-4</v>
      </c>
      <c r="X40" s="58">
        <f t="shared" si="8"/>
        <v>1.0683111681497603E-4</v>
      </c>
      <c r="Y40" s="58">
        <f t="shared" si="14"/>
        <v>3.7385898013674647E-4</v>
      </c>
      <c r="AA40" s="58">
        <f>'Bowel Cancer Epi'!AX87</f>
        <v>8.2888396183407136E-5</v>
      </c>
      <c r="AB40" s="58">
        <f t="shared" si="9"/>
        <v>0</v>
      </c>
      <c r="AC40" s="58">
        <f t="shared" si="16"/>
        <v>8.2884961035256666E-5</v>
      </c>
      <c r="AD40" s="58">
        <f t="shared" si="16"/>
        <v>0</v>
      </c>
      <c r="AE40" s="58">
        <f t="shared" si="15"/>
        <v>1.657630521537475E-4</v>
      </c>
    </row>
    <row r="41" spans="1:31">
      <c r="A41" s="58">
        <v>43</v>
      </c>
      <c r="B41" s="58">
        <f>'ACM Rates'!Q54</f>
        <v>9.598280704667104E-4</v>
      </c>
      <c r="C41" s="58">
        <f>'MI Epi'!BY63</f>
        <v>0</v>
      </c>
      <c r="D41" s="58">
        <f>'Stroke Epi'!BN71</f>
        <v>1.0683682366521656E-4</v>
      </c>
      <c r="F41" s="58">
        <f>'Bowel Cancer Epi'!BK88</f>
        <v>0</v>
      </c>
      <c r="G41" s="58">
        <f t="shared" si="0"/>
        <v>1.0666648941319271E-3</v>
      </c>
      <c r="H41" s="58">
        <f t="shared" si="1"/>
        <v>9.593675828457604E-4</v>
      </c>
      <c r="I41" s="58">
        <f t="shared" si="11"/>
        <v>9870.4231348372723</v>
      </c>
      <c r="J41" s="58">
        <f t="shared" si="12"/>
        <v>9.4693639845337074</v>
      </c>
      <c r="K41" s="58">
        <f t="shared" si="2"/>
        <v>9865.6884528450064</v>
      </c>
      <c r="L41" s="58">
        <f t="shared" si="3"/>
        <v>412420.68143952085</v>
      </c>
      <c r="M41" s="58">
        <f t="shared" si="4"/>
        <v>41.783485449970044</v>
      </c>
      <c r="O41" s="58">
        <f>'MI Epi'!BL63</f>
        <v>6.0302824439097184E-5</v>
      </c>
      <c r="P41" s="58">
        <f t="shared" si="5"/>
        <v>0</v>
      </c>
      <c r="Q41" s="58">
        <f t="shared" si="6"/>
        <v>6.030100626031043E-5</v>
      </c>
      <c r="R41" s="58">
        <f t="shared" si="6"/>
        <v>0</v>
      </c>
      <c r="S41" s="58">
        <f t="shared" si="13"/>
        <v>1.8089211036613048E-4</v>
      </c>
      <c r="U41" s="58">
        <f>'Stroke Epi'!BA71</f>
        <v>1.6025523549782482E-4</v>
      </c>
      <c r="V41" s="58">
        <f t="shared" si="7"/>
        <v>1.0683682366521656E-4</v>
      </c>
      <c r="W41" s="58">
        <f t="shared" si="8"/>
        <v>1.6024239531353679E-4</v>
      </c>
      <c r="X41" s="58">
        <f t="shared" si="8"/>
        <v>1.0683111681497603E-4</v>
      </c>
      <c r="Y41" s="58">
        <f t="shared" si="14"/>
        <v>4.2725599481191229E-4</v>
      </c>
      <c r="AA41" s="58">
        <f>'Bowel Cancer Epi'!AX88</f>
        <v>8.2888396183407136E-5</v>
      </c>
      <c r="AB41" s="58">
        <f t="shared" si="9"/>
        <v>0</v>
      </c>
      <c r="AC41" s="58">
        <f t="shared" si="16"/>
        <v>8.2884961035256666E-5</v>
      </c>
      <c r="AD41" s="58">
        <f t="shared" si="16"/>
        <v>0</v>
      </c>
      <c r="AE41" s="58">
        <f t="shared" si="15"/>
        <v>2.4863427392488534E-4</v>
      </c>
    </row>
    <row r="42" spans="1:31">
      <c r="A42" s="58">
        <v>44</v>
      </c>
      <c r="B42" s="58">
        <f>'ACM Rates'!Q55</f>
        <v>9.598280704667104E-4</v>
      </c>
      <c r="C42" s="58">
        <f>'MI Epi'!BY64</f>
        <v>0</v>
      </c>
      <c r="D42" s="58">
        <f>'Stroke Epi'!BN72</f>
        <v>1.0683682366521656E-4</v>
      </c>
      <c r="F42" s="58">
        <f>'Bowel Cancer Epi'!BK89</f>
        <v>0</v>
      </c>
      <c r="G42" s="58">
        <f t="shared" si="0"/>
        <v>1.0666648941319271E-3</v>
      </c>
      <c r="H42" s="58">
        <f t="shared" si="1"/>
        <v>9.593675828457604E-4</v>
      </c>
      <c r="I42" s="58">
        <f t="shared" si="11"/>
        <v>9860.9537708527387</v>
      </c>
      <c r="J42" s="58">
        <f t="shared" si="12"/>
        <v>9.4602793836967773</v>
      </c>
      <c r="K42" s="58">
        <f t="shared" si="2"/>
        <v>9856.2236311608904</v>
      </c>
      <c r="L42" s="58">
        <f t="shared" si="3"/>
        <v>402564.45780835993</v>
      </c>
      <c r="M42" s="58">
        <f t="shared" si="4"/>
        <v>40.824089349071926</v>
      </c>
      <c r="O42" s="58">
        <f>'MI Epi'!BL64</f>
        <v>6.0302824439097184E-5</v>
      </c>
      <c r="P42" s="58">
        <f t="shared" si="5"/>
        <v>0</v>
      </c>
      <c r="Q42" s="58">
        <f t="shared" si="6"/>
        <v>6.030100626031043E-5</v>
      </c>
      <c r="R42" s="58">
        <f t="shared" si="6"/>
        <v>0</v>
      </c>
      <c r="S42" s="58">
        <f t="shared" si="13"/>
        <v>2.4118220865016127E-4</v>
      </c>
      <c r="U42" s="58">
        <f>'Stroke Epi'!BA72</f>
        <v>1.6025523549782482E-4</v>
      </c>
      <c r="V42" s="58">
        <f t="shared" si="7"/>
        <v>1.0683682366521656E-4</v>
      </c>
      <c r="W42" s="58">
        <f t="shared" si="8"/>
        <v>1.6024239531353679E-4</v>
      </c>
      <c r="X42" s="58">
        <f t="shared" si="8"/>
        <v>1.0683111681497603E-4</v>
      </c>
      <c r="Y42" s="58">
        <f t="shared" si="14"/>
        <v>4.8065015717954114E-4</v>
      </c>
      <c r="AA42" s="58">
        <f>'Bowel Cancer Epi'!AX89</f>
        <v>8.2888396183407136E-5</v>
      </c>
      <c r="AB42" s="58">
        <f t="shared" si="9"/>
        <v>0</v>
      </c>
      <c r="AC42" s="58">
        <f t="shared" si="16"/>
        <v>8.2884961035256666E-5</v>
      </c>
      <c r="AD42" s="58">
        <f t="shared" si="16"/>
        <v>0</v>
      </c>
      <c r="AE42" s="58">
        <f t="shared" si="15"/>
        <v>3.3149862691803572E-4</v>
      </c>
    </row>
    <row r="43" spans="1:31">
      <c r="A43" s="58">
        <v>45</v>
      </c>
      <c r="B43" s="58">
        <f>'ACM Rates'!Q56</f>
        <v>1.4115118683333976E-3</v>
      </c>
      <c r="C43" s="58">
        <f>'MI Epi'!BY65</f>
        <v>0</v>
      </c>
      <c r="D43" s="58">
        <f>'Stroke Epi'!BN73</f>
        <v>1.0683682366521656E-4</v>
      </c>
      <c r="F43" s="58">
        <f>'Bowel Cancer Epi'!BK90</f>
        <v>8.2888396183407136E-5</v>
      </c>
      <c r="G43" s="58">
        <f t="shared" si="0"/>
        <v>1.6012370881820213E-3</v>
      </c>
      <c r="H43" s="58">
        <f t="shared" si="1"/>
        <v>1.4105161539987865E-3</v>
      </c>
      <c r="I43" s="58">
        <f t="shared" si="11"/>
        <v>9851.4934914690421</v>
      </c>
      <c r="J43" s="58">
        <f t="shared" si="12"/>
        <v>13.895690710730991</v>
      </c>
      <c r="K43" s="58">
        <f t="shared" si="2"/>
        <v>9844.5456461136764</v>
      </c>
      <c r="L43" s="58">
        <f t="shared" si="3"/>
        <v>392719.91216224624</v>
      </c>
      <c r="M43" s="58">
        <f t="shared" si="4"/>
        <v>39.863997525078233</v>
      </c>
      <c r="O43" s="58">
        <f>'MI Epi'!BL65</f>
        <v>3.6181694663458305E-4</v>
      </c>
      <c r="P43" s="58">
        <f t="shared" si="5"/>
        <v>0</v>
      </c>
      <c r="Q43" s="58">
        <f t="shared" si="6"/>
        <v>3.6175149877681889E-4</v>
      </c>
      <c r="R43" s="58">
        <f t="shared" si="6"/>
        <v>0</v>
      </c>
      <c r="S43" s="58">
        <f t="shared" si="13"/>
        <v>3.0146867138059803E-4</v>
      </c>
      <c r="U43" s="58">
        <f>'Stroke Epi'!BA73</f>
        <v>2.1367364733043312E-4</v>
      </c>
      <c r="V43" s="58">
        <f t="shared" si="7"/>
        <v>1.0683682366521656E-4</v>
      </c>
      <c r="W43" s="58">
        <f t="shared" si="8"/>
        <v>2.1365082074253916E-4</v>
      </c>
      <c r="X43" s="58">
        <f t="shared" si="8"/>
        <v>1.0683111681497603E-4</v>
      </c>
      <c r="Y43" s="58">
        <f t="shared" si="14"/>
        <v>5.3404146739199465E-4</v>
      </c>
      <c r="AA43" s="58">
        <f>'Bowel Cancer Epi'!AX90</f>
        <v>8.2888396183407136E-5</v>
      </c>
      <c r="AB43" s="58">
        <f t="shared" si="9"/>
        <v>8.2888396183407136E-5</v>
      </c>
      <c r="AC43" s="58">
        <f t="shared" si="16"/>
        <v>8.2884961035256666E-5</v>
      </c>
      <c r="AD43" s="58">
        <f t="shared" si="16"/>
        <v>8.2884961035256666E-5</v>
      </c>
      <c r="AE43" s="58">
        <f t="shared" si="15"/>
        <v>4.1435611170251703E-4</v>
      </c>
    </row>
    <row r="44" spans="1:31">
      <c r="A44" s="58">
        <v>46</v>
      </c>
      <c r="B44" s="58">
        <f>'ACM Rates'!Q57</f>
        <v>1.4115118683333976E-3</v>
      </c>
      <c r="C44" s="58">
        <f>'MI Epi'!BY66</f>
        <v>0</v>
      </c>
      <c r="D44" s="58">
        <f>'Stroke Epi'!BN74</f>
        <v>1.0683682366521656E-4</v>
      </c>
      <c r="F44" s="58">
        <f>'Bowel Cancer Epi'!BK91</f>
        <v>8.2888396183407136E-5</v>
      </c>
      <c r="G44" s="58">
        <f t="shared" si="0"/>
        <v>1.6012370881820213E-3</v>
      </c>
      <c r="H44" s="58">
        <f t="shared" si="1"/>
        <v>1.4105161539987865E-3</v>
      </c>
      <c r="I44" s="58">
        <f t="shared" si="11"/>
        <v>9837.5978007583108</v>
      </c>
      <c r="J44" s="58">
        <f t="shared" si="12"/>
        <v>13.876090614512533</v>
      </c>
      <c r="K44" s="58">
        <f t="shared" si="2"/>
        <v>9830.6597554510554</v>
      </c>
      <c r="L44" s="58">
        <f t="shared" si="3"/>
        <v>382889.25240679522</v>
      </c>
      <c r="M44" s="58">
        <f t="shared" si="4"/>
        <v>38.921011019304018</v>
      </c>
      <c r="O44" s="58">
        <f>'MI Epi'!BL66</f>
        <v>3.6181694663458305E-4</v>
      </c>
      <c r="P44" s="58">
        <f t="shared" si="5"/>
        <v>0</v>
      </c>
      <c r="Q44" s="58">
        <f t="shared" si="6"/>
        <v>3.6175149877681889E-4</v>
      </c>
      <c r="R44" s="58">
        <f t="shared" si="6"/>
        <v>0</v>
      </c>
      <c r="S44" s="58">
        <f t="shared" si="13"/>
        <v>6.631111134137108E-4</v>
      </c>
      <c r="U44" s="58">
        <f>'Stroke Epi'!BA74</f>
        <v>2.1367364733043312E-4</v>
      </c>
      <c r="V44" s="58">
        <f t="shared" si="7"/>
        <v>1.0683682366521656E-4</v>
      </c>
      <c r="W44" s="58">
        <f t="shared" si="8"/>
        <v>2.1365082074253916E-4</v>
      </c>
      <c r="X44" s="58">
        <f t="shared" si="8"/>
        <v>1.0683111681497603E-4</v>
      </c>
      <c r="Y44" s="58">
        <f t="shared" si="14"/>
        <v>6.4081553196069065E-4</v>
      </c>
      <c r="AA44" s="58">
        <f>'Bowel Cancer Epi'!AX91</f>
        <v>8.2888396183407136E-5</v>
      </c>
      <c r="AB44" s="58">
        <f t="shared" si="9"/>
        <v>8.2888396183407136E-5</v>
      </c>
      <c r="AC44" s="58">
        <f t="shared" si="16"/>
        <v>8.2884961035256666E-5</v>
      </c>
      <c r="AD44" s="58">
        <f t="shared" si="16"/>
        <v>8.2884961035256666E-5</v>
      </c>
      <c r="AE44" s="58">
        <f t="shared" si="15"/>
        <v>4.1435611170251703E-4</v>
      </c>
    </row>
    <row r="45" spans="1:31">
      <c r="A45" s="58">
        <v>47</v>
      </c>
      <c r="B45" s="58">
        <f>'ACM Rates'!Q58</f>
        <v>1.4115118683333976E-3</v>
      </c>
      <c r="C45" s="58">
        <f>'MI Epi'!BY67</f>
        <v>0</v>
      </c>
      <c r="D45" s="58">
        <f>'Stroke Epi'!BN75</f>
        <v>1.0683682366521656E-4</v>
      </c>
      <c r="F45" s="58">
        <f>'Bowel Cancer Epi'!BK92</f>
        <v>8.2888396183407136E-5</v>
      </c>
      <c r="G45" s="58">
        <f t="shared" si="0"/>
        <v>1.6012370881820213E-3</v>
      </c>
      <c r="H45" s="58">
        <f t="shared" si="1"/>
        <v>1.4105161539987865E-3</v>
      </c>
      <c r="I45" s="58">
        <f t="shared" si="11"/>
        <v>9823.7217101437982</v>
      </c>
      <c r="J45" s="58">
        <f t="shared" si="12"/>
        <v>13.856518164546411</v>
      </c>
      <c r="K45" s="58">
        <f t="shared" si="2"/>
        <v>9816.793451061525</v>
      </c>
      <c r="L45" s="58">
        <f t="shared" si="3"/>
        <v>373072.45895573369</v>
      </c>
      <c r="M45" s="58">
        <f t="shared" si="4"/>
        <v>37.976692537056074</v>
      </c>
      <c r="O45" s="58">
        <f>'MI Epi'!BL67</f>
        <v>3.6181694663458305E-4</v>
      </c>
      <c r="P45" s="58">
        <f t="shared" si="5"/>
        <v>0</v>
      </c>
      <c r="Q45" s="58">
        <f t="shared" si="6"/>
        <v>3.6175149877681889E-4</v>
      </c>
      <c r="R45" s="58">
        <f t="shared" si="6"/>
        <v>0</v>
      </c>
      <c r="S45" s="58">
        <f t="shared" si="13"/>
        <v>1.0246227307513967E-3</v>
      </c>
      <c r="U45" s="58">
        <f>'Stroke Epi'!BA75</f>
        <v>2.1367364733043312E-4</v>
      </c>
      <c r="V45" s="58">
        <f t="shared" si="7"/>
        <v>1.0683682366521656E-4</v>
      </c>
      <c r="W45" s="58">
        <f t="shared" si="8"/>
        <v>2.1365082074253916E-4</v>
      </c>
      <c r="X45" s="58">
        <f t="shared" si="8"/>
        <v>1.0683111681497603E-4</v>
      </c>
      <c r="Y45" s="58">
        <f t="shared" si="14"/>
        <v>7.4757818973682189E-4</v>
      </c>
      <c r="AA45" s="58">
        <f>'Bowel Cancer Epi'!AX92</f>
        <v>8.2888396183407136E-5</v>
      </c>
      <c r="AB45" s="58">
        <f t="shared" si="9"/>
        <v>8.2888396183407136E-5</v>
      </c>
      <c r="AC45" s="58">
        <f t="shared" si="16"/>
        <v>8.2884961035256666E-5</v>
      </c>
      <c r="AD45" s="58">
        <f t="shared" si="16"/>
        <v>8.2884961035256666E-5</v>
      </c>
      <c r="AE45" s="58">
        <f t="shared" si="15"/>
        <v>4.1435611170251703E-4</v>
      </c>
    </row>
    <row r="46" spans="1:31">
      <c r="A46" s="58">
        <v>48</v>
      </c>
      <c r="B46" s="58">
        <f>'ACM Rates'!Q59</f>
        <v>1.4115118683333976E-3</v>
      </c>
      <c r="C46" s="58">
        <f>'MI Epi'!BY68</f>
        <v>0</v>
      </c>
      <c r="D46" s="58">
        <f>'Stroke Epi'!BN76</f>
        <v>1.0683682366521656E-4</v>
      </c>
      <c r="F46" s="58">
        <f>'Bowel Cancer Epi'!BK93</f>
        <v>8.2888396183407136E-5</v>
      </c>
      <c r="G46" s="58">
        <f t="shared" si="0"/>
        <v>1.6012370881820213E-3</v>
      </c>
      <c r="H46" s="58">
        <f t="shared" si="1"/>
        <v>1.4105161539987865E-3</v>
      </c>
      <c r="I46" s="58">
        <f t="shared" si="11"/>
        <v>9809.8651919792519</v>
      </c>
      <c r="J46" s="58">
        <f t="shared" si="12"/>
        <v>13.836973321837142</v>
      </c>
      <c r="K46" s="58">
        <f t="shared" si="2"/>
        <v>9802.9467053183325</v>
      </c>
      <c r="L46" s="58">
        <f t="shared" si="3"/>
        <v>363269.51225041534</v>
      </c>
      <c r="M46" s="58">
        <f t="shared" si="4"/>
        <v>37.031040196906275</v>
      </c>
      <c r="O46" s="58">
        <f>'MI Epi'!BL68</f>
        <v>3.6181694663458305E-4</v>
      </c>
      <c r="P46" s="58">
        <f t="shared" si="5"/>
        <v>0</v>
      </c>
      <c r="Q46" s="58">
        <f t="shared" si="6"/>
        <v>3.6175149877681889E-4</v>
      </c>
      <c r="R46" s="58">
        <f t="shared" si="6"/>
        <v>0</v>
      </c>
      <c r="S46" s="58">
        <f t="shared" si="13"/>
        <v>1.3860035707196855E-3</v>
      </c>
      <c r="U46" s="58">
        <f>'Stroke Epi'!BA76</f>
        <v>2.1367364733043312E-4</v>
      </c>
      <c r="V46" s="58">
        <f t="shared" si="7"/>
        <v>1.0683682366521656E-4</v>
      </c>
      <c r="W46" s="58">
        <f t="shared" si="8"/>
        <v>2.1365082074253916E-4</v>
      </c>
      <c r="X46" s="58">
        <f t="shared" si="8"/>
        <v>1.0683111681497603E-4</v>
      </c>
      <c r="Y46" s="58">
        <f t="shared" si="14"/>
        <v>8.5432944193898879E-4</v>
      </c>
      <c r="AA46" s="58">
        <f>'Bowel Cancer Epi'!AX93</f>
        <v>8.2888396183407136E-5</v>
      </c>
      <c r="AB46" s="58">
        <f t="shared" si="9"/>
        <v>8.2888396183407136E-5</v>
      </c>
      <c r="AC46" s="58">
        <f t="shared" si="16"/>
        <v>8.2884961035256666E-5</v>
      </c>
      <c r="AD46" s="58">
        <f t="shared" si="16"/>
        <v>8.2884961035256666E-5</v>
      </c>
      <c r="AE46" s="58">
        <f t="shared" si="15"/>
        <v>4.1435611170251703E-4</v>
      </c>
    </row>
    <row r="47" spans="1:31">
      <c r="A47" s="58">
        <v>49</v>
      </c>
      <c r="B47" s="58">
        <f>'ACM Rates'!Q60</f>
        <v>1.4115118683333976E-3</v>
      </c>
      <c r="C47" s="58">
        <f>'MI Epi'!BY69</f>
        <v>0</v>
      </c>
      <c r="D47" s="58">
        <f>'Stroke Epi'!BN77</f>
        <v>1.0683682366521656E-4</v>
      </c>
      <c r="F47" s="58">
        <f>'Bowel Cancer Epi'!BK94</f>
        <v>8.2888396183407136E-5</v>
      </c>
      <c r="G47" s="58">
        <f t="shared" si="0"/>
        <v>1.6012370881820213E-3</v>
      </c>
      <c r="H47" s="58">
        <f t="shared" si="1"/>
        <v>1.4105161539987865E-3</v>
      </c>
      <c r="I47" s="58">
        <f t="shared" si="11"/>
        <v>9796.028218657415</v>
      </c>
      <c r="J47" s="58">
        <f t="shared" si="12"/>
        <v>13.81745604744424</v>
      </c>
      <c r="K47" s="58">
        <f t="shared" si="2"/>
        <v>9789.1194906336932</v>
      </c>
      <c r="L47" s="58">
        <f t="shared" si="3"/>
        <v>353480.39275978168</v>
      </c>
      <c r="M47" s="58">
        <f t="shared" si="4"/>
        <v>36.08405211476898</v>
      </c>
      <c r="O47" s="58">
        <f>'MI Epi'!BL69</f>
        <v>3.6181694663458305E-4</v>
      </c>
      <c r="P47" s="58">
        <f t="shared" si="5"/>
        <v>0</v>
      </c>
      <c r="Q47" s="58">
        <f t="shared" si="6"/>
        <v>3.6175149877681889E-4</v>
      </c>
      <c r="R47" s="58">
        <f t="shared" si="6"/>
        <v>0</v>
      </c>
      <c r="S47" s="58">
        <f t="shared" si="13"/>
        <v>1.7472536806274865E-3</v>
      </c>
      <c r="U47" s="58">
        <f>'Stroke Epi'!BA77</f>
        <v>2.1367364733043312E-4</v>
      </c>
      <c r="V47" s="58">
        <f t="shared" si="7"/>
        <v>1.0683682366521656E-4</v>
      </c>
      <c r="W47" s="58">
        <f t="shared" si="8"/>
        <v>2.1365082074253916E-4</v>
      </c>
      <c r="X47" s="58">
        <f t="shared" si="8"/>
        <v>1.0683111681497603E-4</v>
      </c>
      <c r="Y47" s="58">
        <f t="shared" si="14"/>
        <v>9.6106928978566145E-4</v>
      </c>
      <c r="AA47" s="58">
        <f>'Bowel Cancer Epi'!AX94</f>
        <v>8.2888396183407136E-5</v>
      </c>
      <c r="AB47" s="58">
        <f t="shared" si="9"/>
        <v>8.2888396183407136E-5</v>
      </c>
      <c r="AC47" s="58">
        <f t="shared" si="16"/>
        <v>8.2884961035256666E-5</v>
      </c>
      <c r="AD47" s="58">
        <f t="shared" si="16"/>
        <v>8.2884961035256666E-5</v>
      </c>
      <c r="AE47" s="58">
        <f t="shared" si="15"/>
        <v>4.1435611170251703E-4</v>
      </c>
    </row>
    <row r="48" spans="1:31">
      <c r="A48" s="58">
        <v>50</v>
      </c>
      <c r="B48" s="58">
        <f>'ACM Rates'!Q61</f>
        <v>2.0890375651334285E-3</v>
      </c>
      <c r="C48" s="58">
        <f>'MI Epi'!BY70</f>
        <v>0</v>
      </c>
      <c r="D48" s="58">
        <f>'Stroke Epi'!BN78</f>
        <v>1.0683682366521656E-4</v>
      </c>
      <c r="F48" s="58">
        <f>'Bowel Cancer Epi'!BK95</f>
        <v>8.2888396183407136E-5</v>
      </c>
      <c r="G48" s="58">
        <f t="shared" si="0"/>
        <v>2.2787627849820522E-3</v>
      </c>
      <c r="H48" s="58">
        <f t="shared" si="1"/>
        <v>2.086857044819701E-3</v>
      </c>
      <c r="I48" s="58">
        <f t="shared" si="11"/>
        <v>9782.2107626099714</v>
      </c>
      <c r="J48" s="58">
        <f t="shared" si="12"/>
        <v>20.41407544386372</v>
      </c>
      <c r="K48" s="58">
        <f t="shared" si="2"/>
        <v>9772.0037248880399</v>
      </c>
      <c r="L48" s="58">
        <f t="shared" si="3"/>
        <v>343708.3890348936</v>
      </c>
      <c r="M48" s="58">
        <f t="shared" si="4"/>
        <v>35.136064574342647</v>
      </c>
      <c r="O48" s="58">
        <f>'MI Epi'!BL70</f>
        <v>1.0251480154646519E-3</v>
      </c>
      <c r="P48" s="58">
        <f t="shared" si="5"/>
        <v>0</v>
      </c>
      <c r="Q48" s="58">
        <f t="shared" si="6"/>
        <v>1.0246227307513234E-3</v>
      </c>
      <c r="R48" s="58">
        <f t="shared" si="6"/>
        <v>0</v>
      </c>
      <c r="S48" s="58">
        <f t="shared" si="13"/>
        <v>2.1083731077665953E-3</v>
      </c>
      <c r="U48" s="58">
        <f>'Stroke Epi'!BA78</f>
        <v>4.2734729466086625E-4</v>
      </c>
      <c r="V48" s="58">
        <f t="shared" si="7"/>
        <v>1.0683682366521656E-4</v>
      </c>
      <c r="W48" s="58">
        <f t="shared" si="8"/>
        <v>4.2725599481174825E-4</v>
      </c>
      <c r="X48" s="58">
        <f t="shared" si="8"/>
        <v>1.0683111681497603E-4</v>
      </c>
      <c r="Y48" s="58">
        <f t="shared" si="14"/>
        <v>1.0677977344951801E-3</v>
      </c>
      <c r="AA48" s="58">
        <f>'Bowel Cancer Epi'!AX95</f>
        <v>2.4866518855022135E-4</v>
      </c>
      <c r="AB48" s="58">
        <f t="shared" si="9"/>
        <v>8.2888396183407136E-5</v>
      </c>
      <c r="AC48" s="58">
        <f t="shared" si="16"/>
        <v>2.4863427392474158E-4</v>
      </c>
      <c r="AD48" s="58">
        <f t="shared" si="16"/>
        <v>8.2884961035256666E-5</v>
      </c>
      <c r="AE48" s="58">
        <f t="shared" si="15"/>
        <v>4.1435611170251703E-4</v>
      </c>
    </row>
    <row r="49" spans="1:31">
      <c r="A49" s="58">
        <v>51</v>
      </c>
      <c r="B49" s="58">
        <f>'ACM Rates'!Q62</f>
        <v>2.0890375651334285E-3</v>
      </c>
      <c r="C49" s="58">
        <f>'MI Epi'!BY71</f>
        <v>0</v>
      </c>
      <c r="D49" s="58">
        <f>'Stroke Epi'!BN79</f>
        <v>1.0683682366521656E-4</v>
      </c>
      <c r="F49" s="58">
        <f>'Bowel Cancer Epi'!BK96</f>
        <v>8.2888396183407136E-5</v>
      </c>
      <c r="G49" s="58">
        <f t="shared" si="0"/>
        <v>2.2787627849820522E-3</v>
      </c>
      <c r="H49" s="58">
        <f t="shared" si="1"/>
        <v>2.086857044819701E-3</v>
      </c>
      <c r="I49" s="58">
        <f t="shared" si="11"/>
        <v>9761.7966871661083</v>
      </c>
      <c r="J49" s="58">
        <f t="shared" si="12"/>
        <v>20.371474186710213</v>
      </c>
      <c r="K49" s="58">
        <f t="shared" si="2"/>
        <v>9751.6109500727543</v>
      </c>
      <c r="L49" s="58">
        <f t="shared" si="3"/>
        <v>333956.77808482083</v>
      </c>
      <c r="M49" s="58">
        <f t="shared" si="4"/>
        <v>34.210585283329635</v>
      </c>
      <c r="O49" s="58">
        <f>'MI Epi'!BL71</f>
        <v>1.0251480154646519E-3</v>
      </c>
      <c r="P49" s="58">
        <f t="shared" si="5"/>
        <v>0</v>
      </c>
      <c r="Q49" s="58">
        <f t="shared" si="6"/>
        <v>1.0246227307513234E-3</v>
      </c>
      <c r="R49" s="58">
        <f t="shared" si="6"/>
        <v>0</v>
      </c>
      <c r="S49" s="58">
        <f t="shared" si="13"/>
        <v>3.1308355515067962E-3</v>
      </c>
      <c r="U49" s="58">
        <f>'Stroke Epi'!BA79</f>
        <v>4.2734729466086625E-4</v>
      </c>
      <c r="V49" s="58">
        <f t="shared" si="7"/>
        <v>1.0683682366521656E-4</v>
      </c>
      <c r="W49" s="58">
        <f t="shared" si="8"/>
        <v>4.2725599481174825E-4</v>
      </c>
      <c r="X49" s="58">
        <f t="shared" si="8"/>
        <v>1.0683111681497603E-4</v>
      </c>
      <c r="Y49" s="58">
        <f t="shared" si="14"/>
        <v>1.3879146619820261E-3</v>
      </c>
      <c r="AA49" s="58">
        <f>'Bowel Cancer Epi'!AX96</f>
        <v>2.4866518855022135E-4</v>
      </c>
      <c r="AB49" s="58">
        <f t="shared" si="9"/>
        <v>8.2888396183407136E-5</v>
      </c>
      <c r="AC49" s="58">
        <f t="shared" si="16"/>
        <v>2.4863427392474158E-4</v>
      </c>
      <c r="AD49" s="58">
        <f t="shared" si="16"/>
        <v>8.2884961035256666E-5</v>
      </c>
      <c r="AE49" s="58">
        <f t="shared" si="15"/>
        <v>5.8005047892236642E-4</v>
      </c>
    </row>
    <row r="50" spans="1:31">
      <c r="A50" s="58">
        <v>52</v>
      </c>
      <c r="B50" s="58">
        <f>'ACM Rates'!Q63</f>
        <v>2.0890375651334285E-3</v>
      </c>
      <c r="C50" s="58">
        <f>'MI Epi'!BY72</f>
        <v>0</v>
      </c>
      <c r="D50" s="58">
        <f>'Stroke Epi'!BN80</f>
        <v>1.0683682366521656E-4</v>
      </c>
      <c r="F50" s="58">
        <f>'Bowel Cancer Epi'!BK97</f>
        <v>8.2888396183407136E-5</v>
      </c>
      <c r="G50" s="58">
        <f t="shared" si="0"/>
        <v>2.2787627849820522E-3</v>
      </c>
      <c r="H50" s="58">
        <f t="shared" si="1"/>
        <v>2.086857044819701E-3</v>
      </c>
      <c r="I50" s="58">
        <f t="shared" si="11"/>
        <v>9741.4252129793986</v>
      </c>
      <c r="J50" s="58">
        <f t="shared" si="12"/>
        <v>20.328961832290315</v>
      </c>
      <c r="K50" s="58">
        <f t="shared" si="2"/>
        <v>9731.2607320632524</v>
      </c>
      <c r="L50" s="58">
        <f t="shared" si="3"/>
        <v>324225.51735275757</v>
      </c>
      <c r="M50" s="58">
        <f t="shared" si="4"/>
        <v>33.2831706104731</v>
      </c>
      <c r="O50" s="58">
        <f>'MI Epi'!BL72</f>
        <v>1.0251480154646519E-3</v>
      </c>
      <c r="P50" s="58">
        <f t="shared" si="5"/>
        <v>0</v>
      </c>
      <c r="Q50" s="58">
        <f t="shared" si="6"/>
        <v>1.0246227307513234E-3</v>
      </c>
      <c r="R50" s="58">
        <f t="shared" si="6"/>
        <v>0</v>
      </c>
      <c r="S50" s="58">
        <f t="shared" si="13"/>
        <v>4.1522503569858017E-3</v>
      </c>
      <c r="U50" s="58">
        <f>'Stroke Epi'!BA80</f>
        <v>4.2734729466086625E-4</v>
      </c>
      <c r="V50" s="58">
        <f t="shared" si="7"/>
        <v>1.0683682366521656E-4</v>
      </c>
      <c r="W50" s="58">
        <f t="shared" si="8"/>
        <v>4.2725599481174825E-4</v>
      </c>
      <c r="X50" s="58">
        <f t="shared" si="8"/>
        <v>1.0683111681497603E-4</v>
      </c>
      <c r="Y50" s="58">
        <f t="shared" si="14"/>
        <v>1.707929005082233E-3</v>
      </c>
      <c r="AA50" s="58">
        <f>'Bowel Cancer Epi'!AX97</f>
        <v>2.4866518855022135E-4</v>
      </c>
      <c r="AB50" s="58">
        <f t="shared" si="9"/>
        <v>8.2888396183407136E-5</v>
      </c>
      <c r="AC50" s="58">
        <f t="shared" si="16"/>
        <v>2.4863427392474158E-4</v>
      </c>
      <c r="AD50" s="58">
        <f t="shared" si="16"/>
        <v>8.2884961035256666E-5</v>
      </c>
      <c r="AE50" s="58">
        <f t="shared" si="15"/>
        <v>7.4571738013818082E-4</v>
      </c>
    </row>
    <row r="51" spans="1:31">
      <c r="A51" s="58">
        <v>53</v>
      </c>
      <c r="B51" s="58">
        <f>'ACM Rates'!Q64</f>
        <v>2.0890375651334285E-3</v>
      </c>
      <c r="C51" s="58">
        <f>'MI Epi'!BY73</f>
        <v>0</v>
      </c>
      <c r="D51" s="58">
        <f>'Stroke Epi'!BN81</f>
        <v>1.0683682366521656E-4</v>
      </c>
      <c r="F51" s="58">
        <f>'Bowel Cancer Epi'!BK98</f>
        <v>8.2888396183407136E-5</v>
      </c>
      <c r="G51" s="58">
        <f t="shared" si="0"/>
        <v>2.2787627849820522E-3</v>
      </c>
      <c r="H51" s="58">
        <f t="shared" si="1"/>
        <v>2.086857044819701E-3</v>
      </c>
      <c r="I51" s="58">
        <f t="shared" si="11"/>
        <v>9721.096251147108</v>
      </c>
      <c r="J51" s="58">
        <f t="shared" si="12"/>
        <v>20.286538195076727</v>
      </c>
      <c r="K51" s="58">
        <f t="shared" si="2"/>
        <v>9710.95298204957</v>
      </c>
      <c r="L51" s="58">
        <f t="shared" si="3"/>
        <v>314514.56437070796</v>
      </c>
      <c r="M51" s="58">
        <f t="shared" si="4"/>
        <v>32.353816508461648</v>
      </c>
      <c r="O51" s="58">
        <f>'MI Epi'!BL73</f>
        <v>1.0251480154646519E-3</v>
      </c>
      <c r="P51" s="58">
        <f t="shared" si="5"/>
        <v>0</v>
      </c>
      <c r="Q51" s="58">
        <f t="shared" si="6"/>
        <v>1.0246227307513234E-3</v>
      </c>
      <c r="R51" s="58">
        <f t="shared" si="6"/>
        <v>0</v>
      </c>
      <c r="S51" s="58">
        <f t="shared" si="13"/>
        <v>5.1726185976375873E-3</v>
      </c>
      <c r="U51" s="58">
        <f>'Stroke Epi'!BA81</f>
        <v>4.2734729466086625E-4</v>
      </c>
      <c r="V51" s="58">
        <f t="shared" si="7"/>
        <v>1.0683682366521656E-4</v>
      </c>
      <c r="W51" s="58">
        <f t="shared" si="8"/>
        <v>4.2725599481174825E-4</v>
      </c>
      <c r="X51" s="58">
        <f t="shared" si="8"/>
        <v>1.0683111681497603E-4</v>
      </c>
      <c r="Y51" s="58">
        <f t="shared" si="14"/>
        <v>2.0278407966699023E-3</v>
      </c>
      <c r="AA51" s="58">
        <f>'Bowel Cancer Epi'!AX98</f>
        <v>2.4866518855022135E-4</v>
      </c>
      <c r="AB51" s="58">
        <f t="shared" si="9"/>
        <v>8.2888396183407136E-5</v>
      </c>
      <c r="AC51" s="58">
        <f t="shared" si="16"/>
        <v>2.4863427392474158E-4</v>
      </c>
      <c r="AD51" s="58">
        <f t="shared" si="16"/>
        <v>8.2884961035256666E-5</v>
      </c>
      <c r="AE51" s="58">
        <f t="shared" si="15"/>
        <v>9.1135681990280883E-4</v>
      </c>
    </row>
    <row r="52" spans="1:31">
      <c r="A52" s="58">
        <v>54</v>
      </c>
      <c r="B52" s="58">
        <f>'ACM Rates'!Q65</f>
        <v>2.0890375651334285E-3</v>
      </c>
      <c r="C52" s="58">
        <f>'MI Epi'!BY74</f>
        <v>0</v>
      </c>
      <c r="D52" s="58">
        <f>'Stroke Epi'!BN82</f>
        <v>1.0683682366521656E-4</v>
      </c>
      <c r="F52" s="58">
        <f>'Bowel Cancer Epi'!BK99</f>
        <v>8.2888396183407136E-5</v>
      </c>
      <c r="G52" s="58">
        <f t="shared" si="0"/>
        <v>2.2787627849820522E-3</v>
      </c>
      <c r="H52" s="58">
        <f t="shared" si="1"/>
        <v>2.086857044819701E-3</v>
      </c>
      <c r="I52" s="58">
        <f t="shared" si="11"/>
        <v>9700.809712952032</v>
      </c>
      <c r="J52" s="58">
        <f t="shared" si="12"/>
        <v>20.244203089929329</v>
      </c>
      <c r="K52" s="58">
        <f t="shared" si="2"/>
        <v>9690.6876114070674</v>
      </c>
      <c r="L52" s="58">
        <f t="shared" si="3"/>
        <v>304823.87675930088</v>
      </c>
      <c r="M52" s="58">
        <f t="shared" si="4"/>
        <v>31.422518921520069</v>
      </c>
      <c r="O52" s="58">
        <f>'MI Epi'!BL74</f>
        <v>1.0251480154646519E-3</v>
      </c>
      <c r="P52" s="58">
        <f t="shared" si="5"/>
        <v>0</v>
      </c>
      <c r="Q52" s="58">
        <f t="shared" si="6"/>
        <v>1.0246227307513234E-3</v>
      </c>
      <c r="R52" s="58">
        <f t="shared" si="6"/>
        <v>0</v>
      </c>
      <c r="S52" s="58">
        <f t="shared" si="13"/>
        <v>6.1919413457962643E-3</v>
      </c>
      <c r="U52" s="58">
        <f>'Stroke Epi'!BA82</f>
        <v>4.2734729466086625E-4</v>
      </c>
      <c r="V52" s="58">
        <f t="shared" si="7"/>
        <v>1.0683682366521656E-4</v>
      </c>
      <c r="W52" s="58">
        <f t="shared" si="8"/>
        <v>4.2725599481174825E-4</v>
      </c>
      <c r="X52" s="58">
        <f t="shared" si="8"/>
        <v>1.0683111681497603E-4</v>
      </c>
      <c r="Y52" s="58">
        <f t="shared" si="14"/>
        <v>2.3476500696086007E-3</v>
      </c>
      <c r="AA52" s="58">
        <f>'Bowel Cancer Epi'!AX99</f>
        <v>2.4866518855022135E-4</v>
      </c>
      <c r="AB52" s="58">
        <f t="shared" si="9"/>
        <v>8.2888396183407136E-5</v>
      </c>
      <c r="AC52" s="58">
        <f t="shared" si="16"/>
        <v>2.4863427392474158E-4</v>
      </c>
      <c r="AD52" s="58">
        <f t="shared" si="16"/>
        <v>8.2884961035256666E-5</v>
      </c>
      <c r="AE52" s="58">
        <f t="shared" si="15"/>
        <v>1.0769688027683444E-3</v>
      </c>
    </row>
    <row r="53" spans="1:31">
      <c r="A53" s="58">
        <v>55</v>
      </c>
      <c r="B53" s="58">
        <f>'ACM Rates'!Q66</f>
        <v>3.3311680092668189E-3</v>
      </c>
      <c r="C53" s="58">
        <f>'MI Epi'!BY75</f>
        <v>0</v>
      </c>
      <c r="D53" s="58">
        <f>'Stroke Epi'!BN83</f>
        <v>1.6025523549782482E-4</v>
      </c>
      <c r="F53" s="58">
        <f>'Bowel Cancer Epi'!BK100</f>
        <v>2.4866518855022135E-4</v>
      </c>
      <c r="G53" s="58">
        <f t="shared" si="0"/>
        <v>3.7400884333148648E-3</v>
      </c>
      <c r="H53" s="58">
        <f t="shared" si="1"/>
        <v>3.3256258248043347E-3</v>
      </c>
      <c r="I53" s="58">
        <f t="shared" si="11"/>
        <v>9680.5655098621028</v>
      </c>
      <c r="J53" s="58">
        <f t="shared" si="12"/>
        <v>32.193938658307552</v>
      </c>
      <c r="K53" s="58">
        <f t="shared" si="2"/>
        <v>9664.4685405329492</v>
      </c>
      <c r="L53" s="58">
        <f t="shared" si="3"/>
        <v>295159.40821876796</v>
      </c>
      <c r="M53" s="58">
        <f t="shared" si="4"/>
        <v>30.48989316978161</v>
      </c>
      <c r="O53" s="58">
        <f>'MI Epi'!BL75</f>
        <v>1.5678734354165266E-3</v>
      </c>
      <c r="P53" s="58">
        <f t="shared" si="5"/>
        <v>0</v>
      </c>
      <c r="Q53" s="58">
        <f t="shared" si="6"/>
        <v>1.5666449639749613E-3</v>
      </c>
      <c r="R53" s="58">
        <f t="shared" si="6"/>
        <v>0</v>
      </c>
      <c r="S53" s="58">
        <f t="shared" si="13"/>
        <v>7.2102196726972056E-3</v>
      </c>
      <c r="U53" s="58">
        <f>'Stroke Epi'!BA83</f>
        <v>7.4785776565651594E-4</v>
      </c>
      <c r="V53" s="58">
        <f t="shared" si="7"/>
        <v>1.6025523549782482E-4</v>
      </c>
      <c r="W53" s="58">
        <f t="shared" si="8"/>
        <v>7.4757818973636425E-4</v>
      </c>
      <c r="X53" s="58">
        <f t="shared" si="8"/>
        <v>1.6024239531353679E-4</v>
      </c>
      <c r="Y53" s="58">
        <f t="shared" si="14"/>
        <v>2.6673568567513631E-3</v>
      </c>
      <c r="AA53" s="58">
        <f>'Bowel Cancer Epi'!AX100</f>
        <v>4.1444198091703568E-4</v>
      </c>
      <c r="AB53" s="58">
        <f t="shared" si="9"/>
        <v>2.4866518855022135E-4</v>
      </c>
      <c r="AC53" s="58">
        <f t="shared" si="16"/>
        <v>4.1435611170226316E-4</v>
      </c>
      <c r="AD53" s="58">
        <f t="shared" si="16"/>
        <v>2.4863427392474158E-4</v>
      </c>
      <c r="AE53" s="58">
        <f t="shared" si="15"/>
        <v>1.2425533332861272E-3</v>
      </c>
    </row>
    <row r="54" spans="1:31">
      <c r="A54" s="58">
        <v>56</v>
      </c>
      <c r="B54" s="58">
        <f>'ACM Rates'!Q67</f>
        <v>3.3311680092668189E-3</v>
      </c>
      <c r="C54" s="58">
        <f>'MI Epi'!BY76</f>
        <v>0</v>
      </c>
      <c r="D54" s="58">
        <f>'Stroke Epi'!BN84</f>
        <v>1.6025523549782482E-4</v>
      </c>
      <c r="F54" s="58">
        <f>'Bowel Cancer Epi'!BK101</f>
        <v>2.4866518855022135E-4</v>
      </c>
      <c r="G54" s="58">
        <f t="shared" si="0"/>
        <v>3.7400884333148648E-3</v>
      </c>
      <c r="H54" s="58">
        <f t="shared" si="1"/>
        <v>3.3256258248043347E-3</v>
      </c>
      <c r="I54" s="58">
        <f t="shared" si="11"/>
        <v>9648.3715712037956</v>
      </c>
      <c r="J54" s="58">
        <f t="shared" si="12"/>
        <v>32.086873664503315</v>
      </c>
      <c r="K54" s="58">
        <f t="shared" si="2"/>
        <v>9632.3281343715444</v>
      </c>
      <c r="L54" s="58">
        <f t="shared" si="3"/>
        <v>285527.08008439647</v>
      </c>
      <c r="M54" s="58">
        <f t="shared" si="4"/>
        <v>29.593292295724904</v>
      </c>
      <c r="O54" s="58">
        <f>'MI Epi'!BL76</f>
        <v>1.5678734354165266E-3</v>
      </c>
      <c r="P54" s="58">
        <f t="shared" si="5"/>
        <v>0</v>
      </c>
      <c r="Q54" s="58">
        <f t="shared" si="6"/>
        <v>1.5666449639749613E-3</v>
      </c>
      <c r="R54" s="58">
        <f t="shared" si="6"/>
        <v>0</v>
      </c>
      <c r="S54" s="58">
        <f t="shared" si="13"/>
        <v>8.7655687823327832E-3</v>
      </c>
      <c r="U54" s="58">
        <f>'Stroke Epi'!BA84</f>
        <v>7.4785776565651594E-4</v>
      </c>
      <c r="V54" s="58">
        <f t="shared" si="7"/>
        <v>1.6025523549782482E-4</v>
      </c>
      <c r="W54" s="58">
        <f t="shared" si="8"/>
        <v>7.4757818973636425E-4</v>
      </c>
      <c r="X54" s="58">
        <f t="shared" si="8"/>
        <v>1.6024239531353679E-4</v>
      </c>
      <c r="Y54" s="58">
        <f t="shared" si="14"/>
        <v>3.2532198971126345E-3</v>
      </c>
      <c r="AA54" s="58">
        <f>'Bowel Cancer Epi'!AX101</f>
        <v>4.1444198091703568E-4</v>
      </c>
      <c r="AB54" s="58">
        <f t="shared" si="9"/>
        <v>2.4866518855022135E-4</v>
      </c>
      <c r="AC54" s="58">
        <f t="shared" si="16"/>
        <v>4.1435611170226316E-4</v>
      </c>
      <c r="AD54" s="58">
        <f t="shared" si="16"/>
        <v>2.4863427392474158E-4</v>
      </c>
      <c r="AE54" s="58">
        <f t="shared" si="15"/>
        <v>1.4081104160067752E-3</v>
      </c>
    </row>
    <row r="55" spans="1:31">
      <c r="A55" s="58">
        <v>57</v>
      </c>
      <c r="B55" s="58">
        <f>'ACM Rates'!Q68</f>
        <v>3.3311680092668189E-3</v>
      </c>
      <c r="C55" s="58">
        <f>'MI Epi'!BY77</f>
        <v>0</v>
      </c>
      <c r="D55" s="58">
        <f>'Stroke Epi'!BN85</f>
        <v>1.6025523549782482E-4</v>
      </c>
      <c r="F55" s="58">
        <f>'Bowel Cancer Epi'!BK102</f>
        <v>2.4866518855022135E-4</v>
      </c>
      <c r="G55" s="58">
        <f t="shared" si="0"/>
        <v>3.7400884333148648E-3</v>
      </c>
      <c r="H55" s="58">
        <f t="shared" si="1"/>
        <v>3.3256258248043347E-3</v>
      </c>
      <c r="I55" s="58">
        <f t="shared" si="11"/>
        <v>9616.2846975392931</v>
      </c>
      <c r="J55" s="58">
        <f t="shared" si="12"/>
        <v>31.980164728807413</v>
      </c>
      <c r="K55" s="58">
        <f t="shared" si="2"/>
        <v>9600.2946151748893</v>
      </c>
      <c r="L55" s="58">
        <f t="shared" si="3"/>
        <v>275926.78546922159</v>
      </c>
      <c r="M55" s="58">
        <f t="shared" si="4"/>
        <v>28.693699713344426</v>
      </c>
      <c r="O55" s="58">
        <f>'MI Epi'!BL77</f>
        <v>1.5678734354165266E-3</v>
      </c>
      <c r="P55" s="58">
        <f t="shared" si="5"/>
        <v>0</v>
      </c>
      <c r="Q55" s="58">
        <f t="shared" si="6"/>
        <v>1.5666449639749613E-3</v>
      </c>
      <c r="R55" s="58">
        <f t="shared" si="6"/>
        <v>0</v>
      </c>
      <c r="S55" s="58">
        <f t="shared" si="13"/>
        <v>1.0318481212118527E-2</v>
      </c>
      <c r="U55" s="58">
        <f>'Stroke Epi'!BA85</f>
        <v>7.4785776565651594E-4</v>
      </c>
      <c r="V55" s="58">
        <f t="shared" si="7"/>
        <v>1.6025523549782482E-4</v>
      </c>
      <c r="W55" s="58">
        <f t="shared" si="8"/>
        <v>7.4757818973636425E-4</v>
      </c>
      <c r="X55" s="58">
        <f t="shared" si="8"/>
        <v>1.6024239531353679E-4</v>
      </c>
      <c r="Y55" s="58">
        <f t="shared" si="14"/>
        <v>3.838738783991694E-3</v>
      </c>
      <c r="AA55" s="58">
        <f>'Bowel Cancer Epi'!AX102</f>
        <v>4.1444198091703568E-4</v>
      </c>
      <c r="AB55" s="58">
        <f t="shared" si="9"/>
        <v>2.4866518855022135E-4</v>
      </c>
      <c r="AC55" s="58">
        <f t="shared" si="16"/>
        <v>4.1435611170226316E-4</v>
      </c>
      <c r="AD55" s="58">
        <f t="shared" si="16"/>
        <v>2.4863427392474158E-4</v>
      </c>
      <c r="AE55" s="58">
        <f t="shared" si="15"/>
        <v>1.5736400554800859E-3</v>
      </c>
    </row>
    <row r="56" spans="1:31">
      <c r="A56" s="58">
        <v>58</v>
      </c>
      <c r="B56" s="58">
        <f>'ACM Rates'!Q69</f>
        <v>3.3311680092668189E-3</v>
      </c>
      <c r="C56" s="58">
        <f>'MI Epi'!BY78</f>
        <v>0</v>
      </c>
      <c r="D56" s="58">
        <f>'Stroke Epi'!BN86</f>
        <v>1.6025523549782482E-4</v>
      </c>
      <c r="F56" s="58">
        <f>'Bowel Cancer Epi'!BK103</f>
        <v>2.4866518855022135E-4</v>
      </c>
      <c r="G56" s="58">
        <f t="shared" si="0"/>
        <v>3.7400884333148648E-3</v>
      </c>
      <c r="H56" s="58">
        <f t="shared" si="1"/>
        <v>3.3256258248043347E-3</v>
      </c>
      <c r="I56" s="58">
        <f t="shared" si="11"/>
        <v>9584.3045328104854</v>
      </c>
      <c r="J56" s="58">
        <f t="shared" si="12"/>
        <v>31.873810667103793</v>
      </c>
      <c r="K56" s="58">
        <f t="shared" si="2"/>
        <v>9568.3676274769332</v>
      </c>
      <c r="L56" s="58">
        <f t="shared" si="3"/>
        <v>266358.41784174467</v>
      </c>
      <c r="M56" s="58">
        <f t="shared" si="4"/>
        <v>27.79110544013966</v>
      </c>
      <c r="O56" s="58">
        <f>'MI Epi'!BL78</f>
        <v>1.5678734354165266E-3</v>
      </c>
      <c r="P56" s="58">
        <f t="shared" si="5"/>
        <v>0</v>
      </c>
      <c r="Q56" s="58">
        <f t="shared" si="6"/>
        <v>1.5666449639749613E-3</v>
      </c>
      <c r="R56" s="58">
        <f t="shared" si="6"/>
        <v>0</v>
      </c>
      <c r="S56" s="58">
        <f t="shared" si="13"/>
        <v>1.1868960779466652E-2</v>
      </c>
      <c r="U56" s="58">
        <f>'Stroke Epi'!BA86</f>
        <v>7.4785776565651594E-4</v>
      </c>
      <c r="V56" s="58">
        <f t="shared" si="7"/>
        <v>1.6025523549782482E-4</v>
      </c>
      <c r="W56" s="58">
        <f t="shared" si="8"/>
        <v>7.4757818973636425E-4</v>
      </c>
      <c r="X56" s="58">
        <f t="shared" si="8"/>
        <v>1.6024239531353679E-4</v>
      </c>
      <c r="Y56" s="58">
        <f t="shared" si="14"/>
        <v>4.4239137195545954E-3</v>
      </c>
      <c r="AA56" s="58">
        <f>'Bowel Cancer Epi'!AX103</f>
        <v>4.1444198091703568E-4</v>
      </c>
      <c r="AB56" s="58">
        <f t="shared" si="9"/>
        <v>2.4866518855022135E-4</v>
      </c>
      <c r="AC56" s="58">
        <f t="shared" si="16"/>
        <v>4.1435611170226316E-4</v>
      </c>
      <c r="AD56" s="58">
        <f t="shared" si="16"/>
        <v>2.4863427392474158E-4</v>
      </c>
      <c r="AE56" s="58">
        <f t="shared" si="15"/>
        <v>1.7391422562551355E-3</v>
      </c>
    </row>
    <row r="57" spans="1:31">
      <c r="A57" s="58">
        <v>59</v>
      </c>
      <c r="B57" s="58">
        <f>'ACM Rates'!Q70</f>
        <v>3.3311680092668189E-3</v>
      </c>
      <c r="C57" s="58">
        <f>'MI Epi'!BY79</f>
        <v>0</v>
      </c>
      <c r="D57" s="58">
        <f>'Stroke Epi'!BN87</f>
        <v>1.6025523549782482E-4</v>
      </c>
      <c r="F57" s="58">
        <f>'Bowel Cancer Epi'!BK104</f>
        <v>2.4866518855022135E-4</v>
      </c>
      <c r="G57" s="58">
        <f t="shared" si="0"/>
        <v>3.7400884333148648E-3</v>
      </c>
      <c r="H57" s="58">
        <f t="shared" si="1"/>
        <v>3.3256258248043347E-3</v>
      </c>
      <c r="I57" s="58">
        <f t="shared" si="11"/>
        <v>9552.430722143381</v>
      </c>
      <c r="J57" s="58">
        <f t="shared" si="12"/>
        <v>31.767810299214347</v>
      </c>
      <c r="K57" s="58">
        <f t="shared" si="2"/>
        <v>9536.546816993774</v>
      </c>
      <c r="L57" s="58">
        <f t="shared" si="3"/>
        <v>256821.87102475087</v>
      </c>
      <c r="M57" s="58">
        <f t="shared" si="4"/>
        <v>26.885499460301244</v>
      </c>
      <c r="O57" s="58">
        <f>'MI Epi'!BL79</f>
        <v>1.5678734354165266E-3</v>
      </c>
      <c r="P57" s="58">
        <f t="shared" si="5"/>
        <v>0</v>
      </c>
      <c r="Q57" s="58">
        <f t="shared" si="6"/>
        <v>1.5666449639749613E-3</v>
      </c>
      <c r="R57" s="58">
        <f t="shared" si="6"/>
        <v>0</v>
      </c>
      <c r="S57" s="58">
        <f t="shared" si="13"/>
        <v>1.3417011295808846E-2</v>
      </c>
      <c r="U57" s="58">
        <f>'Stroke Epi'!BA87</f>
        <v>7.4785776565651594E-4</v>
      </c>
      <c r="V57" s="58">
        <f t="shared" si="7"/>
        <v>1.6025523549782482E-4</v>
      </c>
      <c r="W57" s="58">
        <f t="shared" si="8"/>
        <v>7.4757818973636425E-4</v>
      </c>
      <c r="X57" s="58">
        <f t="shared" si="8"/>
        <v>1.6024239531353679E-4</v>
      </c>
      <c r="Y57" s="58">
        <f t="shared" si="14"/>
        <v>5.0087449058486356E-3</v>
      </c>
      <c r="AA57" s="58">
        <f>'Bowel Cancer Epi'!AX104</f>
        <v>4.1444198091703568E-4</v>
      </c>
      <c r="AB57" s="58">
        <f t="shared" si="9"/>
        <v>2.4866518855022135E-4</v>
      </c>
      <c r="AC57" s="58">
        <f t="shared" si="16"/>
        <v>4.1435611170226316E-4</v>
      </c>
      <c r="AD57" s="58">
        <f t="shared" si="16"/>
        <v>2.4863427392474158E-4</v>
      </c>
      <c r="AE57" s="58">
        <f t="shared" si="15"/>
        <v>1.9046170228802467E-3</v>
      </c>
    </row>
    <row r="58" spans="1:31">
      <c r="A58" s="58">
        <v>60</v>
      </c>
      <c r="B58" s="58">
        <f>'ACM Rates'!Q71</f>
        <v>5.420205574400247E-3</v>
      </c>
      <c r="C58" s="58">
        <f>'MI Epi'!BY80</f>
        <v>6.0302824439097184E-5</v>
      </c>
      <c r="D58" s="58">
        <f>'Stroke Epi'!BN88</f>
        <v>2.6709205916304141E-4</v>
      </c>
      <c r="F58" s="58">
        <f>'Bowel Cancer Epi'!BK105</f>
        <v>4.1444198091703568E-4</v>
      </c>
      <c r="G58" s="58">
        <f t="shared" si="0"/>
        <v>6.1620424389194212E-3</v>
      </c>
      <c r="H58" s="58">
        <f t="shared" si="1"/>
        <v>5.4055427639431164E-3</v>
      </c>
      <c r="I58" s="58">
        <f t="shared" si="11"/>
        <v>9520.662911844167</v>
      </c>
      <c r="J58" s="58">
        <f t="shared" si="12"/>
        <v>51.464350511060836</v>
      </c>
      <c r="K58" s="58">
        <f t="shared" si="2"/>
        <v>9494.9307365886361</v>
      </c>
      <c r="L58" s="58">
        <f t="shared" si="3"/>
        <v>247326.94028816221</v>
      </c>
      <c r="M58" s="58">
        <f t="shared" si="4"/>
        <v>25.977911683069408</v>
      </c>
      <c r="O58" s="58">
        <f>'MI Epi'!BL80</f>
        <v>1.9899932064902071E-3</v>
      </c>
      <c r="P58" s="58">
        <f t="shared" si="5"/>
        <v>6.0302824439097184E-5</v>
      </c>
      <c r="Q58" s="58">
        <f t="shared" si="6"/>
        <v>1.9880144827758572E-3</v>
      </c>
      <c r="R58" s="58">
        <f t="shared" si="6"/>
        <v>6.030100626031043E-5</v>
      </c>
      <c r="S58" s="58">
        <f t="shared" si="13"/>
        <v>1.4962636566605634E-2</v>
      </c>
      <c r="U58" s="58">
        <f>'Stroke Epi'!BA88</f>
        <v>1.2820418839825985E-3</v>
      </c>
      <c r="V58" s="58">
        <f t="shared" si="7"/>
        <v>2.6709205916304141E-4</v>
      </c>
      <c r="W58" s="58">
        <f t="shared" si="8"/>
        <v>1.2812204193746179E-3</v>
      </c>
      <c r="X58" s="58">
        <f t="shared" si="8"/>
        <v>2.6705639325441677E-4</v>
      </c>
      <c r="Y58" s="58">
        <f t="shared" si="14"/>
        <v>5.593232544802422E-3</v>
      </c>
      <c r="AA58" s="58">
        <f>'Bowel Cancer Epi'!AX105</f>
        <v>5.802187732838499E-4</v>
      </c>
      <c r="AB58" s="58">
        <f t="shared" si="9"/>
        <v>4.1444198091703568E-4</v>
      </c>
      <c r="AC58" s="58">
        <f t="shared" si="16"/>
        <v>5.8005047892217831E-4</v>
      </c>
      <c r="AD58" s="58">
        <f t="shared" si="16"/>
        <v>4.1435611170226316E-4</v>
      </c>
      <c r="AE58" s="58">
        <f t="shared" si="15"/>
        <v>2.0700643599029876E-3</v>
      </c>
    </row>
    <row r="59" spans="1:31">
      <c r="A59" s="58">
        <v>61</v>
      </c>
      <c r="B59" s="58">
        <f>'ACM Rates'!Q72</f>
        <v>5.420205574400247E-3</v>
      </c>
      <c r="C59" s="58">
        <f>'MI Epi'!BY81</f>
        <v>6.0302824439097184E-5</v>
      </c>
      <c r="D59" s="58">
        <f>'Stroke Epi'!BN89</f>
        <v>2.6709205916304141E-4</v>
      </c>
      <c r="F59" s="58">
        <f>'Bowel Cancer Epi'!BK106</f>
        <v>4.1444198091703568E-4</v>
      </c>
      <c r="G59" s="58">
        <f t="shared" si="0"/>
        <v>6.1620424389194212E-3</v>
      </c>
      <c r="H59" s="58">
        <f t="shared" si="1"/>
        <v>5.4055427639431164E-3</v>
      </c>
      <c r="I59" s="58">
        <f t="shared" si="11"/>
        <v>9469.1985613331053</v>
      </c>
      <c r="J59" s="58">
        <f t="shared" si="12"/>
        <v>51.186157763554732</v>
      </c>
      <c r="K59" s="58">
        <f t="shared" si="2"/>
        <v>9443.6054824513267</v>
      </c>
      <c r="L59" s="58">
        <f t="shared" si="3"/>
        <v>237883.33480571088</v>
      </c>
      <c r="M59" s="58">
        <f t="shared" si="4"/>
        <v>25.121802364256354</v>
      </c>
      <c r="O59" s="58">
        <f>'MI Epi'!BL81</f>
        <v>1.9899932064902071E-3</v>
      </c>
      <c r="P59" s="58">
        <f t="shared" si="5"/>
        <v>6.0302824439097184E-5</v>
      </c>
      <c r="Q59" s="58">
        <f t="shared" si="6"/>
        <v>1.9880144827758572E-3</v>
      </c>
      <c r="R59" s="58">
        <f t="shared" si="6"/>
        <v>6.030100626031043E-5</v>
      </c>
      <c r="S59" s="58">
        <f t="shared" si="13"/>
        <v>1.6861620877632356E-2</v>
      </c>
      <c r="U59" s="58">
        <f>'Stroke Epi'!BA89</f>
        <v>1.2820418839825985E-3</v>
      </c>
      <c r="V59" s="58">
        <f t="shared" si="7"/>
        <v>2.6709205916304141E-4</v>
      </c>
      <c r="W59" s="58">
        <f t="shared" si="8"/>
        <v>1.2812204193746179E-3</v>
      </c>
      <c r="X59" s="58">
        <f t="shared" si="8"/>
        <v>2.6705639325441677E-4</v>
      </c>
      <c r="Y59" s="58">
        <f t="shared" si="14"/>
        <v>6.601993511751449E-3</v>
      </c>
      <c r="AA59" s="58">
        <f>'Bowel Cancer Epi'!AX106</f>
        <v>5.802187732838499E-4</v>
      </c>
      <c r="AB59" s="58">
        <f t="shared" si="9"/>
        <v>4.1444198091703568E-4</v>
      </c>
      <c r="AC59" s="58">
        <f t="shared" si="16"/>
        <v>5.8005047892217831E-4</v>
      </c>
      <c r="AD59" s="58">
        <f t="shared" si="16"/>
        <v>4.1435611170226316E-4</v>
      </c>
      <c r="AE59" s="58">
        <f t="shared" si="15"/>
        <v>2.235484271870205E-3</v>
      </c>
    </row>
    <row r="60" spans="1:31">
      <c r="A60" s="58">
        <v>62</v>
      </c>
      <c r="B60" s="58">
        <f>'ACM Rates'!Q73</f>
        <v>5.420205574400247E-3</v>
      </c>
      <c r="C60" s="58">
        <f>'MI Epi'!BY82</f>
        <v>6.0302824439097184E-5</v>
      </c>
      <c r="D60" s="58">
        <f>'Stroke Epi'!BN90</f>
        <v>2.6709205916304141E-4</v>
      </c>
      <c r="F60" s="58">
        <f>'Bowel Cancer Epi'!BK107</f>
        <v>4.1444198091703568E-4</v>
      </c>
      <c r="G60" s="58">
        <f t="shared" si="0"/>
        <v>6.1620424389194212E-3</v>
      </c>
      <c r="H60" s="58">
        <f t="shared" si="1"/>
        <v>5.4055427639431164E-3</v>
      </c>
      <c r="I60" s="58">
        <f t="shared" si="11"/>
        <v>9418.0124035695499</v>
      </c>
      <c r="J60" s="58">
        <f t="shared" si="12"/>
        <v>50.9094687988419</v>
      </c>
      <c r="K60" s="58">
        <f t="shared" si="2"/>
        <v>9392.5576691701281</v>
      </c>
      <c r="L60" s="58">
        <f t="shared" si="3"/>
        <v>228490.77713654077</v>
      </c>
      <c r="M60" s="58">
        <f t="shared" si="4"/>
        <v>24.261040158530665</v>
      </c>
      <c r="O60" s="58">
        <f>'MI Epi'!BL82</f>
        <v>1.9899932064902071E-3</v>
      </c>
      <c r="P60" s="58">
        <f t="shared" si="5"/>
        <v>6.0302824439097184E-5</v>
      </c>
      <c r="Q60" s="58">
        <f t="shared" si="6"/>
        <v>1.9880144827758572E-3</v>
      </c>
      <c r="R60" s="58">
        <f t="shared" si="6"/>
        <v>6.030100626031043E-5</v>
      </c>
      <c r="S60" s="58">
        <f t="shared" si="13"/>
        <v>1.8756944270253959E-2</v>
      </c>
      <c r="U60" s="58">
        <f>'Stroke Epi'!BA90</f>
        <v>1.2820418839825985E-3</v>
      </c>
      <c r="V60" s="58">
        <f t="shared" si="7"/>
        <v>2.6709205916304141E-4</v>
      </c>
      <c r="W60" s="58">
        <f t="shared" si="8"/>
        <v>1.2812204193746179E-3</v>
      </c>
      <c r="X60" s="58">
        <f t="shared" si="8"/>
        <v>2.6705639325441677E-4</v>
      </c>
      <c r="Y60" s="58">
        <f t="shared" si="14"/>
        <v>7.6097311563320608E-3</v>
      </c>
      <c r="AA60" s="58">
        <f>'Bowel Cancer Epi'!AX107</f>
        <v>5.802187732838499E-4</v>
      </c>
      <c r="AB60" s="58">
        <f t="shared" si="9"/>
        <v>4.1444198091703568E-4</v>
      </c>
      <c r="AC60" s="58">
        <f t="shared" si="16"/>
        <v>5.8005047892217831E-4</v>
      </c>
      <c r="AD60" s="58">
        <f t="shared" si="16"/>
        <v>4.1435611170226316E-4</v>
      </c>
      <c r="AE60" s="58">
        <f t="shared" si="15"/>
        <v>2.4008767633279279E-3</v>
      </c>
    </row>
    <row r="61" spans="1:31">
      <c r="A61" s="58">
        <v>63</v>
      </c>
      <c r="B61" s="58">
        <f>'ACM Rates'!Q74</f>
        <v>5.420205574400247E-3</v>
      </c>
      <c r="C61" s="58">
        <f>'MI Epi'!BY83</f>
        <v>6.0302824439097184E-5</v>
      </c>
      <c r="D61" s="58">
        <f>'Stroke Epi'!BN91</f>
        <v>2.6709205916304141E-4</v>
      </c>
      <c r="F61" s="58">
        <f>'Bowel Cancer Epi'!BK108</f>
        <v>4.1444198091703568E-4</v>
      </c>
      <c r="G61" s="58">
        <f t="shared" si="0"/>
        <v>6.1620424389194212E-3</v>
      </c>
      <c r="H61" s="58">
        <f t="shared" si="1"/>
        <v>5.4055427639431164E-3</v>
      </c>
      <c r="I61" s="58">
        <f t="shared" si="11"/>
        <v>9367.1029347707081</v>
      </c>
      <c r="J61" s="58">
        <f t="shared" si="12"/>
        <v>50.634275488160128</v>
      </c>
      <c r="K61" s="58">
        <f t="shared" si="2"/>
        <v>9341.7857970266268</v>
      </c>
      <c r="L61" s="58">
        <f t="shared" si="3"/>
        <v>219148.99133951412</v>
      </c>
      <c r="M61" s="58">
        <f t="shared" si="4"/>
        <v>23.395599777817381</v>
      </c>
      <c r="O61" s="58">
        <f>'MI Epi'!BL83</f>
        <v>1.9899932064902071E-3</v>
      </c>
      <c r="P61" s="58">
        <f t="shared" si="5"/>
        <v>6.0302824439097184E-5</v>
      </c>
      <c r="Q61" s="58">
        <f t="shared" si="6"/>
        <v>1.9880144827758572E-3</v>
      </c>
      <c r="R61" s="58">
        <f t="shared" si="6"/>
        <v>6.030100626031043E-5</v>
      </c>
      <c r="S61" s="58">
        <f t="shared" si="13"/>
        <v>2.064861380209777E-2</v>
      </c>
      <c r="U61" s="58">
        <f>'Stroke Epi'!BA91</f>
        <v>1.2820418839825985E-3</v>
      </c>
      <c r="V61" s="58">
        <f t="shared" si="7"/>
        <v>2.6709205916304141E-4</v>
      </c>
      <c r="W61" s="58">
        <f t="shared" si="8"/>
        <v>1.2812204193746179E-3</v>
      </c>
      <c r="X61" s="58">
        <f t="shared" si="8"/>
        <v>2.6705639325441677E-4</v>
      </c>
      <c r="Y61" s="58">
        <f t="shared" si="14"/>
        <v>8.6164465166382216E-3</v>
      </c>
      <c r="AA61" s="58">
        <f>'Bowel Cancer Epi'!AX108</f>
        <v>5.802187732838499E-4</v>
      </c>
      <c r="AB61" s="58">
        <f t="shared" si="9"/>
        <v>4.1444198091703568E-4</v>
      </c>
      <c r="AC61" s="58">
        <f t="shared" si="16"/>
        <v>5.8005047892217831E-4</v>
      </c>
      <c r="AD61" s="58">
        <f t="shared" si="16"/>
        <v>4.1435611170226316E-4</v>
      </c>
      <c r="AE61" s="58">
        <f t="shared" si="15"/>
        <v>2.5662418388214636E-3</v>
      </c>
    </row>
    <row r="62" spans="1:31">
      <c r="A62" s="58">
        <v>64</v>
      </c>
      <c r="B62" s="58">
        <f>'ACM Rates'!Q75</f>
        <v>5.420205574400247E-3</v>
      </c>
      <c r="C62" s="58">
        <f>'MI Epi'!BY84</f>
        <v>6.0302824439097184E-5</v>
      </c>
      <c r="D62" s="58">
        <f>'Stroke Epi'!BN92</f>
        <v>2.6709205916304141E-4</v>
      </c>
      <c r="F62" s="58">
        <f>'Bowel Cancer Epi'!BK109</f>
        <v>4.1444198091703568E-4</v>
      </c>
      <c r="G62" s="58">
        <f t="shared" si="0"/>
        <v>6.1620424389194212E-3</v>
      </c>
      <c r="H62" s="58">
        <f t="shared" si="1"/>
        <v>5.4055427639431164E-3</v>
      </c>
      <c r="I62" s="58">
        <f t="shared" si="11"/>
        <v>9316.4686592825474</v>
      </c>
      <c r="J62" s="58">
        <f t="shared" si="12"/>
        <v>50.360569746687602</v>
      </c>
      <c r="K62" s="58">
        <f t="shared" si="2"/>
        <v>9291.2883744092032</v>
      </c>
      <c r="L62" s="58">
        <f t="shared" si="3"/>
        <v>209857.70296510492</v>
      </c>
      <c r="M62" s="58">
        <f t="shared" si="4"/>
        <v>22.525455796602859</v>
      </c>
      <c r="O62" s="58">
        <f>'MI Epi'!BL84</f>
        <v>1.9899932064902071E-3</v>
      </c>
      <c r="P62" s="58">
        <f t="shared" si="5"/>
        <v>6.0302824439097184E-5</v>
      </c>
      <c r="Q62" s="58">
        <f t="shared" si="6"/>
        <v>1.9880144827758572E-3</v>
      </c>
      <c r="R62" s="58">
        <f t="shared" si="6"/>
        <v>6.030100626031043E-5</v>
      </c>
      <c r="S62" s="58">
        <f t="shared" si="13"/>
        <v>2.253663651718521E-2</v>
      </c>
      <c r="U62" s="58">
        <f>'Stroke Epi'!BA92</f>
        <v>1.2820418839825985E-3</v>
      </c>
      <c r="V62" s="58">
        <f t="shared" si="7"/>
        <v>2.6709205916304141E-4</v>
      </c>
      <c r="W62" s="58">
        <f t="shared" si="8"/>
        <v>1.2812204193746179E-3</v>
      </c>
      <c r="X62" s="58">
        <f t="shared" si="8"/>
        <v>2.6705639325441677E-4</v>
      </c>
      <c r="Y62" s="58">
        <f t="shared" si="14"/>
        <v>9.6221406297108143E-3</v>
      </c>
      <c r="AA62" s="58">
        <f>'Bowel Cancer Epi'!AX109</f>
        <v>5.802187732838499E-4</v>
      </c>
      <c r="AB62" s="58">
        <f t="shared" si="9"/>
        <v>4.1444198091703568E-4</v>
      </c>
      <c r="AC62" s="58">
        <f t="shared" si="16"/>
        <v>5.8005047892217831E-4</v>
      </c>
      <c r="AD62" s="58">
        <f t="shared" si="16"/>
        <v>4.1435611170226316E-4</v>
      </c>
      <c r="AE62" s="58">
        <f t="shared" si="15"/>
        <v>2.7315795028953656E-3</v>
      </c>
    </row>
    <row r="63" spans="1:31">
      <c r="A63" s="58">
        <v>65</v>
      </c>
      <c r="B63" s="58">
        <f>'ACM Rates'!Q76</f>
        <v>8.073847886867035E-3</v>
      </c>
      <c r="C63" s="58">
        <f>'MI Epi'!BY85</f>
        <v>6.0302824439097184E-5</v>
      </c>
      <c r="D63" s="58">
        <f>'Stroke Epi'!BN93</f>
        <v>5.8760253015869115E-4</v>
      </c>
      <c r="F63" s="58">
        <f>'Bowel Cancer Epi'!BK110</f>
        <v>6.6310716946725709E-4</v>
      </c>
      <c r="G63" s="58">
        <f t="shared" si="0"/>
        <v>9.3848604109320801E-3</v>
      </c>
      <c r="H63" s="58">
        <f t="shared" si="1"/>
        <v>8.0413419185931811E-3</v>
      </c>
      <c r="I63" s="58">
        <f t="shared" si="11"/>
        <v>9266.1080895358591</v>
      </c>
      <c r="J63" s="58">
        <f t="shared" si="12"/>
        <v>74.511943402600082</v>
      </c>
      <c r="K63" s="58">
        <f t="shared" si="2"/>
        <v>9228.8521178345582</v>
      </c>
      <c r="L63" s="58">
        <f t="shared" si="3"/>
        <v>200628.85084727034</v>
      </c>
      <c r="M63" s="58">
        <f t="shared" si="4"/>
        <v>21.651900550765092</v>
      </c>
      <c r="O63" s="58">
        <f>'MI Epi'!BL85</f>
        <v>2.4724158020029848E-3</v>
      </c>
      <c r="P63" s="58">
        <f t="shared" si="5"/>
        <v>6.0302824439097184E-5</v>
      </c>
      <c r="Q63" s="58">
        <f t="shared" si="6"/>
        <v>2.469361899411493E-3</v>
      </c>
      <c r="R63" s="58">
        <f t="shared" si="6"/>
        <v>6.030100626031043E-5</v>
      </c>
      <c r="S63" s="58">
        <f t="shared" si="13"/>
        <v>2.442101944595803E-2</v>
      </c>
      <c r="U63" s="58">
        <f>'Stroke Epi'!BA93</f>
        <v>2.5640837679651971E-3</v>
      </c>
      <c r="V63" s="58">
        <f t="shared" si="7"/>
        <v>5.8760253015869115E-4</v>
      </c>
      <c r="W63" s="58">
        <f t="shared" si="8"/>
        <v>2.5607993129862505E-3</v>
      </c>
      <c r="X63" s="58">
        <f t="shared" si="8"/>
        <v>5.8742992560123497E-4</v>
      </c>
      <c r="Y63" s="58">
        <f t="shared" si="14"/>
        <v>1.0626814531538712E-2</v>
      </c>
      <c r="AA63" s="58">
        <f>'Bowel Cancer Epi'!AX110</f>
        <v>9.9466075420088541E-4</v>
      </c>
      <c r="AB63" s="58">
        <f t="shared" si="9"/>
        <v>6.6310716946725709E-4</v>
      </c>
      <c r="AC63" s="58">
        <f t="shared" si="16"/>
        <v>9.9416624316339686E-4</v>
      </c>
      <c r="AD63" s="58">
        <f t="shared" si="16"/>
        <v>6.6288736249608959E-4</v>
      </c>
      <c r="AE63" s="58">
        <f t="shared" si="15"/>
        <v>2.8968897600934345E-3</v>
      </c>
    </row>
    <row r="64" spans="1:31">
      <c r="A64" s="58">
        <v>66</v>
      </c>
      <c r="B64" s="58">
        <f>'ACM Rates'!Q77</f>
        <v>8.073847886867035E-3</v>
      </c>
      <c r="C64" s="58">
        <f>'MI Epi'!BY86</f>
        <v>6.0302824439097184E-5</v>
      </c>
      <c r="D64" s="58">
        <f>'Stroke Epi'!BN94</f>
        <v>5.8760253015869115E-4</v>
      </c>
      <c r="F64" s="58">
        <f>'Bowel Cancer Epi'!BK111</f>
        <v>6.6310716946725709E-4</v>
      </c>
      <c r="G64" s="58">
        <f t="shared" si="0"/>
        <v>9.3848604109320801E-3</v>
      </c>
      <c r="H64" s="58">
        <f t="shared" si="1"/>
        <v>8.0413419185931811E-3</v>
      </c>
      <c r="I64" s="58">
        <f t="shared" si="11"/>
        <v>9191.596146133259</v>
      </c>
      <c r="J64" s="58">
        <f t="shared" si="12"/>
        <v>73.912767388680905</v>
      </c>
      <c r="K64" s="58">
        <f t="shared" si="2"/>
        <v>9154.6397624389174</v>
      </c>
      <c r="L64" s="58">
        <f t="shared" si="3"/>
        <v>191474.21108483145</v>
      </c>
      <c r="M64" s="58">
        <f t="shared" si="4"/>
        <v>20.831442987775443</v>
      </c>
      <c r="O64" s="58">
        <f>'MI Epi'!BL86</f>
        <v>2.4724158020029848E-3</v>
      </c>
      <c r="P64" s="58">
        <f t="shared" si="5"/>
        <v>6.0302824439097184E-5</v>
      </c>
      <c r="Q64" s="58">
        <f t="shared" si="6"/>
        <v>2.469361899411493E-3</v>
      </c>
      <c r="R64" s="58">
        <f t="shared" si="6"/>
        <v>6.030100626031043E-5</v>
      </c>
      <c r="S64" s="58">
        <f t="shared" si="13"/>
        <v>2.6771390345921423E-2</v>
      </c>
      <c r="U64" s="58">
        <f>'Stroke Epi'!BA94</f>
        <v>2.5640837679651971E-3</v>
      </c>
      <c r="V64" s="58">
        <f t="shared" si="7"/>
        <v>5.8760253015869115E-4</v>
      </c>
      <c r="W64" s="58">
        <f t="shared" si="8"/>
        <v>2.5607993129862505E-3</v>
      </c>
      <c r="X64" s="58">
        <f t="shared" si="8"/>
        <v>5.8742992560123497E-4</v>
      </c>
      <c r="Y64" s="58">
        <f t="shared" si="14"/>
        <v>1.2580360860016168E-2</v>
      </c>
      <c r="AA64" s="58">
        <f>'Bowel Cancer Epi'!AX111</f>
        <v>9.9466075420088541E-4</v>
      </c>
      <c r="AB64" s="58">
        <f t="shared" si="9"/>
        <v>6.6310716946725709E-4</v>
      </c>
      <c r="AC64" s="58">
        <f t="shared" si="16"/>
        <v>9.9416624316339686E-4</v>
      </c>
      <c r="AD64" s="58">
        <f t="shared" si="16"/>
        <v>6.6288736249608959E-4</v>
      </c>
      <c r="AE64" s="58">
        <f t="shared" si="15"/>
        <v>3.2274280720334071E-3</v>
      </c>
    </row>
    <row r="65" spans="1:31">
      <c r="A65" s="58">
        <v>67</v>
      </c>
      <c r="B65" s="58">
        <f>'ACM Rates'!Q78</f>
        <v>8.073847886867035E-3</v>
      </c>
      <c r="C65" s="58">
        <f>'MI Epi'!BY87</f>
        <v>6.0302824439097184E-5</v>
      </c>
      <c r="D65" s="58">
        <f>'Stroke Epi'!BN95</f>
        <v>5.8760253015869115E-4</v>
      </c>
      <c r="F65" s="58">
        <f>'Bowel Cancer Epi'!BK112</f>
        <v>6.6310716946725709E-4</v>
      </c>
      <c r="G65" s="58">
        <f t="shared" si="0"/>
        <v>9.3848604109320801E-3</v>
      </c>
      <c r="H65" s="58">
        <f t="shared" si="1"/>
        <v>8.0413419185931811E-3</v>
      </c>
      <c r="I65" s="58">
        <f t="shared" si="11"/>
        <v>9117.6833787445776</v>
      </c>
      <c r="J65" s="58">
        <f t="shared" si="12"/>
        <v>73.318409553959086</v>
      </c>
      <c r="K65" s="58">
        <f t="shared" si="2"/>
        <v>9081.0241739675985</v>
      </c>
      <c r="L65" s="58">
        <f t="shared" si="3"/>
        <v>182393.18691086385</v>
      </c>
      <c r="M65" s="58">
        <f t="shared" si="4"/>
        <v>20.004334361518236</v>
      </c>
      <c r="O65" s="58">
        <f>'MI Epi'!BL87</f>
        <v>2.4724158020029848E-3</v>
      </c>
      <c r="P65" s="58">
        <f t="shared" si="5"/>
        <v>6.0302824439097184E-5</v>
      </c>
      <c r="Q65" s="58">
        <f t="shared" si="6"/>
        <v>2.469361899411493E-3</v>
      </c>
      <c r="R65" s="58">
        <f t="shared" si="6"/>
        <v>6.030100626031043E-5</v>
      </c>
      <c r="S65" s="58">
        <f t="shared" si="13"/>
        <v>2.911609871780917E-2</v>
      </c>
      <c r="U65" s="58">
        <f>'Stroke Epi'!BA95</f>
        <v>2.5640837679651971E-3</v>
      </c>
      <c r="V65" s="58">
        <f t="shared" si="7"/>
        <v>5.8760253015869115E-4</v>
      </c>
      <c r="W65" s="58">
        <f t="shared" si="8"/>
        <v>2.5607993129862505E-3</v>
      </c>
      <c r="X65" s="58">
        <f t="shared" si="8"/>
        <v>5.8742992560123497E-4</v>
      </c>
      <c r="Y65" s="58">
        <f t="shared" si="14"/>
        <v>1.4530049854058487E-2</v>
      </c>
      <c r="AA65" s="58">
        <f>'Bowel Cancer Epi'!AX112</f>
        <v>9.9466075420088541E-4</v>
      </c>
      <c r="AB65" s="58">
        <f t="shared" si="9"/>
        <v>6.6310716946725709E-4</v>
      </c>
      <c r="AC65" s="58">
        <f t="shared" si="16"/>
        <v>9.9416624316339686E-4</v>
      </c>
      <c r="AD65" s="58">
        <f t="shared" si="16"/>
        <v>6.6288736249608959E-4</v>
      </c>
      <c r="AE65" s="58">
        <f t="shared" si="15"/>
        <v>3.5578568109768281E-3</v>
      </c>
    </row>
    <row r="66" spans="1:31">
      <c r="A66" s="58">
        <v>68</v>
      </c>
      <c r="B66" s="58">
        <f>'ACM Rates'!Q79</f>
        <v>8.073847886867035E-3</v>
      </c>
      <c r="C66" s="58">
        <f>'MI Epi'!BY88</f>
        <v>6.0302824439097184E-5</v>
      </c>
      <c r="D66" s="58">
        <f>'Stroke Epi'!BN96</f>
        <v>5.8760253015869115E-4</v>
      </c>
      <c r="F66" s="58">
        <f>'Bowel Cancer Epi'!BK113</f>
        <v>6.6310716946725709E-4</v>
      </c>
      <c r="G66" s="58">
        <f t="shared" si="0"/>
        <v>9.3848604109320801E-3</v>
      </c>
      <c r="H66" s="58">
        <f t="shared" si="1"/>
        <v>8.0413419185931811E-3</v>
      </c>
      <c r="I66" s="58">
        <f t="shared" si="11"/>
        <v>9044.3649691906194</v>
      </c>
      <c r="J66" s="58">
        <f t="shared" si="12"/>
        <v>72.728831153808258</v>
      </c>
      <c r="K66" s="58">
        <f t="shared" si="2"/>
        <v>9008.0005536137141</v>
      </c>
      <c r="L66" s="58">
        <f t="shared" si="3"/>
        <v>173385.18635725015</v>
      </c>
      <c r="M66" s="58">
        <f t="shared" si="4"/>
        <v>19.170520754954275</v>
      </c>
      <c r="O66" s="58">
        <f>'MI Epi'!BL88</f>
        <v>2.4724158020029848E-3</v>
      </c>
      <c r="P66" s="58">
        <f t="shared" si="5"/>
        <v>6.0302824439097184E-5</v>
      </c>
      <c r="Q66" s="58">
        <f t="shared" si="6"/>
        <v>2.469361899411493E-3</v>
      </c>
      <c r="R66" s="58">
        <f t="shared" si="6"/>
        <v>6.030100626031043E-5</v>
      </c>
      <c r="S66" s="58">
        <f t="shared" si="13"/>
        <v>3.1455158203818855E-2</v>
      </c>
      <c r="U66" s="58">
        <f>'Stroke Epi'!BA96</f>
        <v>2.5640837679651971E-3</v>
      </c>
      <c r="V66" s="58">
        <f t="shared" si="7"/>
        <v>5.8760253015869115E-4</v>
      </c>
      <c r="W66" s="58">
        <f t="shared" si="8"/>
        <v>2.5607993129862505E-3</v>
      </c>
      <c r="X66" s="58">
        <f t="shared" si="8"/>
        <v>5.8742992560123497E-4</v>
      </c>
      <c r="Y66" s="58">
        <f t="shared" si="14"/>
        <v>1.6475889130085471E-2</v>
      </c>
      <c r="AA66" s="58">
        <f>'Bowel Cancer Epi'!AX113</f>
        <v>9.9466075420088541E-4</v>
      </c>
      <c r="AB66" s="58">
        <f t="shared" si="9"/>
        <v>6.6310716946725709E-4</v>
      </c>
      <c r="AC66" s="58">
        <f t="shared" si="16"/>
        <v>9.9416624316339686E-4</v>
      </c>
      <c r="AD66" s="58">
        <f t="shared" si="16"/>
        <v>6.6288736249608959E-4</v>
      </c>
      <c r="AE66" s="58">
        <f t="shared" si="15"/>
        <v>3.8881760132469948E-3</v>
      </c>
    </row>
    <row r="67" spans="1:31">
      <c r="A67" s="58">
        <v>69</v>
      </c>
      <c r="B67" s="58">
        <f>'ACM Rates'!Q80</f>
        <v>8.073847886867035E-3</v>
      </c>
      <c r="C67" s="58">
        <f>'MI Epi'!BY89</f>
        <v>6.0302824439097184E-5</v>
      </c>
      <c r="D67" s="58">
        <f>'Stroke Epi'!BN97</f>
        <v>5.8760253015869115E-4</v>
      </c>
      <c r="F67" s="58">
        <f>'Bowel Cancer Epi'!BK114</f>
        <v>6.6310716946725709E-4</v>
      </c>
      <c r="G67" s="58">
        <f t="shared" ref="G67:G98" si="17">B67+(SUM(C67:F67))</f>
        <v>9.3848604109320801E-3</v>
      </c>
      <c r="H67" s="58">
        <f t="shared" ref="H67:H98" si="18">1-EXP(-B67)</f>
        <v>8.0413419185931811E-3</v>
      </c>
      <c r="I67" s="58">
        <f t="shared" si="11"/>
        <v>8971.6361380368107</v>
      </c>
      <c r="J67" s="58">
        <f t="shared" si="12"/>
        <v>72.143993755160849</v>
      </c>
      <c r="K67" s="58">
        <f t="shared" si="2"/>
        <v>8935.5641411592296</v>
      </c>
      <c r="L67" s="58">
        <f t="shared" si="3"/>
        <v>164449.62221609091</v>
      </c>
      <c r="M67" s="58">
        <f t="shared" si="4"/>
        <v>18.329947813964296</v>
      </c>
      <c r="O67" s="58">
        <f>'MI Epi'!BL89</f>
        <v>2.4724158020029848E-3</v>
      </c>
      <c r="P67" s="58">
        <f t="shared" si="5"/>
        <v>6.0302824439097184E-5</v>
      </c>
      <c r="Q67" s="58">
        <f t="shared" si="6"/>
        <v>2.469361899411493E-3</v>
      </c>
      <c r="R67" s="58">
        <f t="shared" si="6"/>
        <v>6.030100626031043E-5</v>
      </c>
      <c r="S67" s="58">
        <f t="shared" si="13"/>
        <v>3.3788582413281192E-2</v>
      </c>
      <c r="U67" s="58">
        <f>'Stroke Epi'!BA97</f>
        <v>2.5640837679651971E-3</v>
      </c>
      <c r="V67" s="58">
        <f t="shared" si="7"/>
        <v>5.8760253015869115E-4</v>
      </c>
      <c r="W67" s="58">
        <f t="shared" si="8"/>
        <v>2.5607993129862505E-3</v>
      </c>
      <c r="X67" s="58">
        <f t="shared" si="8"/>
        <v>5.8742992560123497E-4</v>
      </c>
      <c r="Y67" s="58">
        <f t="shared" si="14"/>
        <v>1.8417886289478085E-2</v>
      </c>
      <c r="AA67" s="58">
        <f>'Bowel Cancer Epi'!AX114</f>
        <v>9.9466075420088541E-4</v>
      </c>
      <c r="AB67" s="58">
        <f t="shared" si="9"/>
        <v>6.6310716946725709E-4</v>
      </c>
      <c r="AC67" s="58">
        <f t="shared" si="16"/>
        <v>9.9416624316339686E-4</v>
      </c>
      <c r="AD67" s="58">
        <f t="shared" si="16"/>
        <v>6.6288736249608959E-4</v>
      </c>
      <c r="AE67" s="58">
        <f t="shared" si="15"/>
        <v>4.218385715155165E-3</v>
      </c>
    </row>
    <row r="68" spans="1:31">
      <c r="A68" s="58">
        <v>70</v>
      </c>
      <c r="B68" s="58">
        <f>'ACM Rates'!Q81</f>
        <v>1.3832816309667298E-2</v>
      </c>
      <c r="C68" s="58">
        <f>'MI Epi'!BY90</f>
        <v>1.2060564887819437E-4</v>
      </c>
      <c r="D68" s="58">
        <f>'Stroke Epi'!BN98</f>
        <v>1.0683682366521656E-3</v>
      </c>
      <c r="F68" s="58">
        <f>'Bowel Cancer Epi'!BK115</f>
        <v>1.0775491503842926E-3</v>
      </c>
      <c r="G68" s="58">
        <f t="shared" si="17"/>
        <v>1.6099339345581949E-2</v>
      </c>
      <c r="H68" s="58">
        <f t="shared" si="18"/>
        <v>1.3737582528988601E-2</v>
      </c>
      <c r="I68" s="58">
        <f t="shared" si="11"/>
        <v>8899.4921442816503</v>
      </c>
      <c r="J68" s="58">
        <f t="shared" si="12"/>
        <v>122.2575077981549</v>
      </c>
      <c r="K68" s="58">
        <f t="shared" ref="K68:K98" si="19">0.5*(I68+I69)</f>
        <v>8838.3633903825721</v>
      </c>
      <c r="L68" s="58">
        <f t="shared" ref="L68:L98" si="20">SUM(K69:K162)</f>
        <v>155611.25882570833</v>
      </c>
      <c r="M68" s="58">
        <f t="shared" ref="M68:M98" si="21">L68/I68</f>
        <v>17.485408864110973</v>
      </c>
      <c r="O68" s="58">
        <f>'MI Epi'!BL90</f>
        <v>3.3166553441503449E-3</v>
      </c>
      <c r="P68" s="58">
        <f t="shared" ref="P68:P98" si="22">C68</f>
        <v>1.2060564887819437E-4</v>
      </c>
      <c r="Q68" s="58">
        <f t="shared" ref="Q68:R98" si="23">1-EXP(-O68)</f>
        <v>3.311161318422684E-3</v>
      </c>
      <c r="R68" s="58">
        <f t="shared" si="23"/>
        <v>1.2059837630928882E-4</v>
      </c>
      <c r="S68" s="58">
        <f t="shared" si="13"/>
        <v>3.6116384922739213E-2</v>
      </c>
      <c r="U68" s="58">
        <f>'Stroke Epi'!BA98</f>
        <v>3.8461256519477962E-3</v>
      </c>
      <c r="V68" s="58">
        <f t="shared" ref="V68:V98" si="24">D68</f>
        <v>1.0683682366521656E-3</v>
      </c>
      <c r="W68" s="58">
        <f t="shared" ref="W68:X98" si="25">1-EXP(-U68)</f>
        <v>3.8387387839912135E-3</v>
      </c>
      <c r="X68" s="58">
        <f t="shared" si="25"/>
        <v>1.0677977344945022E-3</v>
      </c>
      <c r="Y68" s="58">
        <f t="shared" si="14"/>
        <v>2.0356048918608139E-2</v>
      </c>
      <c r="AA68" s="58">
        <f>'Bowel Cancer Epi'!AX115</f>
        <v>1.243325942751107E-3</v>
      </c>
      <c r="AB68" s="58">
        <f t="shared" ref="AB68:AB98" si="26">F68</f>
        <v>1.0775491503842926E-3</v>
      </c>
      <c r="AC68" s="58">
        <f t="shared" si="16"/>
        <v>1.242553333286156E-3</v>
      </c>
      <c r="AD68" s="58">
        <f t="shared" si="16"/>
        <v>1.0769688027683078E-3</v>
      </c>
      <c r="AE68" s="58">
        <f t="shared" si="15"/>
        <v>4.5484859530005575E-3</v>
      </c>
    </row>
    <row r="69" spans="1:31">
      <c r="A69" s="58">
        <v>71</v>
      </c>
      <c r="B69" s="58">
        <f>'ACM Rates'!Q82</f>
        <v>1.3832816309667298E-2</v>
      </c>
      <c r="C69" s="58">
        <f>'MI Epi'!BY91</f>
        <v>1.2060564887819437E-4</v>
      </c>
      <c r="D69" s="58">
        <f>'Stroke Epi'!BN99</f>
        <v>1.0683682366521656E-3</v>
      </c>
      <c r="F69" s="58">
        <f>'Bowel Cancer Epi'!BK116</f>
        <v>1.0775491503842926E-3</v>
      </c>
      <c r="G69" s="58">
        <f t="shared" si="17"/>
        <v>1.6099339345581949E-2</v>
      </c>
      <c r="H69" s="58">
        <f t="shared" si="18"/>
        <v>1.3737582528988601E-2</v>
      </c>
      <c r="I69" s="58">
        <f t="shared" ref="I69:I98" si="27">I68-J68</f>
        <v>8777.2346364834957</v>
      </c>
      <c r="J69" s="58">
        <f t="shared" ref="J69:J98" si="28">I69*H69</f>
        <v>120.57798519498928</v>
      </c>
      <c r="K69" s="58">
        <f t="shared" si="19"/>
        <v>8716.9456438859997</v>
      </c>
      <c r="L69" s="58">
        <f t="shared" si="20"/>
        <v>146894.31318182233</v>
      </c>
      <c r="M69" s="58">
        <f t="shared" si="21"/>
        <v>16.735830733206189</v>
      </c>
      <c r="O69" s="58">
        <f>'MI Epi'!BL91</f>
        <v>3.3166553441503449E-3</v>
      </c>
      <c r="P69" s="58">
        <f t="shared" si="22"/>
        <v>1.2060564887819437E-4</v>
      </c>
      <c r="Q69" s="58">
        <f t="shared" si="23"/>
        <v>3.311161318422684E-3</v>
      </c>
      <c r="R69" s="58">
        <f t="shared" si="23"/>
        <v>1.2059837630928882E-4</v>
      </c>
      <c r="S69" s="58">
        <f t="shared" ref="S69:S98" si="29">((S68-R68+((1-S68)*Q68))/(1-R68))</f>
        <v>3.9192087190214484E-2</v>
      </c>
      <c r="U69" s="58">
        <f>'Stroke Epi'!BA99</f>
        <v>3.8461256519477962E-3</v>
      </c>
      <c r="V69" s="58">
        <f t="shared" si="24"/>
        <v>1.0683682366521656E-3</v>
      </c>
      <c r="W69" s="58">
        <f t="shared" si="25"/>
        <v>3.8387387839912135E-3</v>
      </c>
      <c r="X69" s="58">
        <f t="shared" si="25"/>
        <v>1.0677977344945022E-3</v>
      </c>
      <c r="Y69" s="58">
        <f t="shared" ref="Y69:Y98" si="30">((Y68-X68+((1-Y68)*W68))/(1-X68))</f>
        <v>2.3073486229955403E-2</v>
      </c>
      <c r="AA69" s="58">
        <f>'Bowel Cancer Epi'!AX116</f>
        <v>1.243325942751107E-3</v>
      </c>
      <c r="AB69" s="58">
        <f t="shared" si="26"/>
        <v>1.0775491503842926E-3</v>
      </c>
      <c r="AC69" s="58">
        <f t="shared" si="16"/>
        <v>1.242553333286156E-3</v>
      </c>
      <c r="AD69" s="58">
        <f t="shared" si="16"/>
        <v>1.0769688027683078E-3</v>
      </c>
      <c r="AE69" s="58">
        <f t="shared" ref="AE69:AE98" si="31">((AE68-AD68+((1-AE68)*AC68))/(1-AD68))</f>
        <v>4.7134950342399796E-3</v>
      </c>
    </row>
    <row r="70" spans="1:31">
      <c r="A70" s="58">
        <v>72</v>
      </c>
      <c r="B70" s="58">
        <f>'ACM Rates'!Q83</f>
        <v>1.3832816309667298E-2</v>
      </c>
      <c r="C70" s="58">
        <f>'MI Epi'!BY92</f>
        <v>1.2060564887819437E-4</v>
      </c>
      <c r="D70" s="58">
        <f>'Stroke Epi'!BN100</f>
        <v>1.0683682366521656E-3</v>
      </c>
      <c r="F70" s="58">
        <f>'Bowel Cancer Epi'!BK117</f>
        <v>1.0775491503842926E-3</v>
      </c>
      <c r="G70" s="58">
        <f t="shared" si="17"/>
        <v>1.6099339345581949E-2</v>
      </c>
      <c r="H70" s="58">
        <f t="shared" si="18"/>
        <v>1.3737582528988601E-2</v>
      </c>
      <c r="I70" s="58">
        <f t="shared" si="27"/>
        <v>8656.6566512885056</v>
      </c>
      <c r="J70" s="58">
        <f t="shared" si="28"/>
        <v>118.92153517219394</v>
      </c>
      <c r="K70" s="58">
        <f t="shared" si="19"/>
        <v>8597.1958837024085</v>
      </c>
      <c r="L70" s="58">
        <f t="shared" si="20"/>
        <v>138297.11729811993</v>
      </c>
      <c r="M70" s="58">
        <f t="shared" si="21"/>
        <v>15.975811779197112</v>
      </c>
      <c r="O70" s="58">
        <f>'MI Epi'!BL92</f>
        <v>3.3166553441503449E-3</v>
      </c>
      <c r="P70" s="58">
        <f t="shared" si="22"/>
        <v>1.2060564887819437E-4</v>
      </c>
      <c r="Q70" s="58">
        <f t="shared" si="23"/>
        <v>3.311161318422684E-3</v>
      </c>
      <c r="R70" s="58">
        <f t="shared" si="23"/>
        <v>1.2059837630928882E-4</v>
      </c>
      <c r="S70" s="58">
        <f t="shared" si="29"/>
        <v>4.2257975052412834E-2</v>
      </c>
      <c r="U70" s="58">
        <f>'Stroke Epi'!BA100</f>
        <v>3.8461256519477962E-3</v>
      </c>
      <c r="V70" s="58">
        <f t="shared" si="24"/>
        <v>1.0683682366521656E-3</v>
      </c>
      <c r="W70" s="58">
        <f t="shared" si="25"/>
        <v>3.8387387839912135E-3</v>
      </c>
      <c r="X70" s="58">
        <f t="shared" si="25"/>
        <v>1.0677977344945022E-3</v>
      </c>
      <c r="Y70" s="58">
        <f t="shared" si="30"/>
        <v>2.578338563374661E-2</v>
      </c>
      <c r="AA70" s="58">
        <f>'Bowel Cancer Epi'!AX117</f>
        <v>1.243325942751107E-3</v>
      </c>
      <c r="AB70" s="58">
        <f t="shared" si="26"/>
        <v>1.0775491503842926E-3</v>
      </c>
      <c r="AC70" s="58">
        <f t="shared" si="16"/>
        <v>1.242553333286156E-3</v>
      </c>
      <c r="AD70" s="58">
        <f t="shared" si="16"/>
        <v>1.0769688027683078E-3</v>
      </c>
      <c r="AE70" s="58">
        <f t="shared" si="31"/>
        <v>4.8784767630704624E-3</v>
      </c>
    </row>
    <row r="71" spans="1:31">
      <c r="A71" s="58">
        <v>73</v>
      </c>
      <c r="B71" s="58">
        <f>'ACM Rates'!Q84</f>
        <v>1.3832816309667298E-2</v>
      </c>
      <c r="C71" s="58">
        <f>'MI Epi'!BY93</f>
        <v>1.2060564887819437E-4</v>
      </c>
      <c r="D71" s="58">
        <f>'Stroke Epi'!BN101</f>
        <v>1.0683682366521656E-3</v>
      </c>
      <c r="F71" s="58">
        <f>'Bowel Cancer Epi'!BK118</f>
        <v>1.0775491503842926E-3</v>
      </c>
      <c r="G71" s="58">
        <f t="shared" si="17"/>
        <v>1.6099339345581949E-2</v>
      </c>
      <c r="H71" s="58">
        <f t="shared" si="18"/>
        <v>1.3737582528988601E-2</v>
      </c>
      <c r="I71" s="58">
        <f t="shared" si="27"/>
        <v>8537.7351161163115</v>
      </c>
      <c r="J71" s="58">
        <f t="shared" si="28"/>
        <v>117.2878407682919</v>
      </c>
      <c r="K71" s="58">
        <f t="shared" si="19"/>
        <v>8479.0911957321659</v>
      </c>
      <c r="L71" s="58">
        <f t="shared" si="20"/>
        <v>129818.02610238777</v>
      </c>
      <c r="M71" s="58">
        <f t="shared" si="21"/>
        <v>15.205206572564652</v>
      </c>
      <c r="O71" s="58">
        <f>'MI Epi'!BL93</f>
        <v>3.3166553441503449E-3</v>
      </c>
      <c r="P71" s="58">
        <f t="shared" si="22"/>
        <v>1.2060564887819437E-4</v>
      </c>
      <c r="Q71" s="58">
        <f t="shared" si="23"/>
        <v>3.311161318422684E-3</v>
      </c>
      <c r="R71" s="58">
        <f t="shared" si="23"/>
        <v>1.2059837630928882E-4</v>
      </c>
      <c r="S71" s="58">
        <f t="shared" si="29"/>
        <v>4.5314079826588846E-2</v>
      </c>
      <c r="U71" s="58">
        <f>'Stroke Epi'!BA101</f>
        <v>3.8461256519477962E-3</v>
      </c>
      <c r="V71" s="58">
        <f t="shared" si="24"/>
        <v>1.0683682366521656E-3</v>
      </c>
      <c r="W71" s="58">
        <f t="shared" si="25"/>
        <v>3.8387387839912135E-3</v>
      </c>
      <c r="X71" s="58">
        <f t="shared" si="25"/>
        <v>1.0677977344945022E-3</v>
      </c>
      <c r="Y71" s="58">
        <f t="shared" si="30"/>
        <v>2.8485768039406268E-2</v>
      </c>
      <c r="AA71" s="58">
        <f>'Bowel Cancer Epi'!AX118</f>
        <v>1.243325942751107E-3</v>
      </c>
      <c r="AB71" s="58">
        <f t="shared" si="26"/>
        <v>1.0775491503842926E-3</v>
      </c>
      <c r="AC71" s="58">
        <f t="shared" si="16"/>
        <v>1.242553333286156E-3</v>
      </c>
      <c r="AD71" s="58">
        <f t="shared" si="16"/>
        <v>1.0769688027683078E-3</v>
      </c>
      <c r="AE71" s="58">
        <f t="shared" si="31"/>
        <v>5.0434311440260247E-3</v>
      </c>
    </row>
    <row r="72" spans="1:31">
      <c r="A72" s="58">
        <v>74</v>
      </c>
      <c r="B72" s="58">
        <f>'ACM Rates'!Q85</f>
        <v>1.3832816309667298E-2</v>
      </c>
      <c r="C72" s="58">
        <f>'MI Epi'!BY94</f>
        <v>1.2060564887819437E-4</v>
      </c>
      <c r="D72" s="58">
        <f>'Stroke Epi'!BN102</f>
        <v>1.0683682366521656E-3</v>
      </c>
      <c r="F72" s="58">
        <f>'Bowel Cancer Epi'!BK119</f>
        <v>1.0775491503842926E-3</v>
      </c>
      <c r="G72" s="58">
        <f t="shared" si="17"/>
        <v>1.6099339345581949E-2</v>
      </c>
      <c r="H72" s="58">
        <f t="shared" si="18"/>
        <v>1.3737582528988601E-2</v>
      </c>
      <c r="I72" s="58">
        <f t="shared" si="27"/>
        <v>8420.4472753480204</v>
      </c>
      <c r="J72" s="58">
        <f t="shared" si="28"/>
        <v>115.67658937609063</v>
      </c>
      <c r="K72" s="58">
        <f t="shared" si="19"/>
        <v>8362.6089806599739</v>
      </c>
      <c r="L72" s="58">
        <f t="shared" si="20"/>
        <v>121455.41712172779</v>
      </c>
      <c r="M72" s="58">
        <f t="shared" si="21"/>
        <v>14.423867658111783</v>
      </c>
      <c r="O72" s="58">
        <f>'MI Epi'!BL94</f>
        <v>3.3166553441503449E-3</v>
      </c>
      <c r="P72" s="58">
        <f t="shared" si="22"/>
        <v>1.2060564887819437E-4</v>
      </c>
      <c r="Q72" s="58">
        <f t="shared" si="23"/>
        <v>3.311161318422684E-3</v>
      </c>
      <c r="R72" s="58">
        <f t="shared" si="23"/>
        <v>1.2059837630928882E-4</v>
      </c>
      <c r="S72" s="58">
        <f t="shared" si="29"/>
        <v>4.8360432730065378E-2</v>
      </c>
      <c r="U72" s="58">
        <f>'Stroke Epi'!BA102</f>
        <v>3.8461256519477962E-3</v>
      </c>
      <c r="V72" s="58">
        <f t="shared" si="24"/>
        <v>1.0683682366521656E-3</v>
      </c>
      <c r="W72" s="58">
        <f t="shared" si="25"/>
        <v>3.8387387839912135E-3</v>
      </c>
      <c r="X72" s="58">
        <f t="shared" si="25"/>
        <v>1.0677977344945022E-3</v>
      </c>
      <c r="Y72" s="58">
        <f t="shared" si="30"/>
        <v>3.1180654298358174E-2</v>
      </c>
      <c r="AA72" s="58">
        <f>'Bowel Cancer Epi'!AX119</f>
        <v>1.243325942751107E-3</v>
      </c>
      <c r="AB72" s="58">
        <f t="shared" si="26"/>
        <v>1.0775491503842926E-3</v>
      </c>
      <c r="AC72" s="58">
        <f t="shared" si="16"/>
        <v>1.242553333286156E-3</v>
      </c>
      <c r="AD72" s="58">
        <f t="shared" si="16"/>
        <v>1.0769688027683078E-3</v>
      </c>
      <c r="AE72" s="58">
        <f t="shared" si="31"/>
        <v>5.2083581816399329E-3</v>
      </c>
    </row>
    <row r="73" spans="1:31">
      <c r="A73" s="58">
        <v>75</v>
      </c>
      <c r="B73" s="58">
        <f>'ACM Rates'!Q86</f>
        <v>2.2979413216467716E-2</v>
      </c>
      <c r="C73" s="58">
        <f>'MI Epi'!BY95</f>
        <v>1.2060564887819437E-4</v>
      </c>
      <c r="D73" s="58">
        <f>'Stroke Epi'!BN103</f>
        <v>2.5106653561325892E-3</v>
      </c>
      <c r="F73" s="58">
        <f>'Bowel Cancer Epi'!BK120</f>
        <v>1.4919911313013283E-3</v>
      </c>
      <c r="G73" s="58">
        <f t="shared" si="17"/>
        <v>2.7102675352779826E-2</v>
      </c>
      <c r="H73" s="58">
        <f t="shared" si="18"/>
        <v>2.271739732842426E-2</v>
      </c>
      <c r="I73" s="58">
        <f t="shared" si="27"/>
        <v>8304.7706859719292</v>
      </c>
      <c r="J73" s="58">
        <f t="shared" si="28"/>
        <v>188.66277539467481</v>
      </c>
      <c r="K73" s="58">
        <f t="shared" si="19"/>
        <v>8210.4392982745921</v>
      </c>
      <c r="L73" s="58">
        <f t="shared" si="20"/>
        <v>113244.9778234532</v>
      </c>
      <c r="M73" s="58">
        <f t="shared" si="21"/>
        <v>13.636135434147732</v>
      </c>
      <c r="O73" s="58">
        <f>'MI Epi'!BL95</f>
        <v>4.5227118329322887E-3</v>
      </c>
      <c r="P73" s="58">
        <f t="shared" si="22"/>
        <v>1.2060564887819437E-4</v>
      </c>
      <c r="Q73" s="58">
        <f t="shared" si="23"/>
        <v>4.5124997729725225E-3</v>
      </c>
      <c r="R73" s="58">
        <f t="shared" si="23"/>
        <v>1.2059837630928882E-4</v>
      </c>
      <c r="S73" s="58">
        <f t="shared" si="29"/>
        <v>5.1397064880552457E-2</v>
      </c>
      <c r="U73" s="58">
        <f>'Stroke Epi'!BA103</f>
        <v>4.9144938885999617E-3</v>
      </c>
      <c r="V73" s="58">
        <f t="shared" si="24"/>
        <v>2.5106653561325892E-3</v>
      </c>
      <c r="W73" s="58">
        <f t="shared" si="25"/>
        <v>4.9024375219087757E-3</v>
      </c>
      <c r="X73" s="58">
        <f t="shared" si="25"/>
        <v>2.5075162718508626E-3</v>
      </c>
      <c r="Y73" s="58">
        <f t="shared" si="30"/>
        <v>3.3868065204186296E-2</v>
      </c>
      <c r="AA73" s="58">
        <f>'Bowel Cancer Epi'!AX120</f>
        <v>1.6577679236681427E-3</v>
      </c>
      <c r="AB73" s="58">
        <f t="shared" si="26"/>
        <v>1.4919911313013283E-3</v>
      </c>
      <c r="AC73" s="58">
        <f t="shared" ref="AC73:AD98" si="32">1-EXP(-AA73)</f>
        <v>1.6563945854206619E-3</v>
      </c>
      <c r="AD73" s="58">
        <f t="shared" si="32"/>
        <v>1.4908786658650586E-3</v>
      </c>
      <c r="AE73" s="58">
        <f t="shared" si="31"/>
        <v>5.3732578804447043E-3</v>
      </c>
    </row>
    <row r="74" spans="1:31">
      <c r="A74" s="58">
        <v>76</v>
      </c>
      <c r="B74" s="58">
        <f>'ACM Rates'!Q87</f>
        <v>2.2979413216467716E-2</v>
      </c>
      <c r="C74" s="58">
        <f>'MI Epi'!BY96</f>
        <v>1.2060564887819437E-4</v>
      </c>
      <c r="D74" s="58">
        <f>'Stroke Epi'!BN104</f>
        <v>2.5106653561325892E-3</v>
      </c>
      <c r="F74" s="58">
        <f>'Bowel Cancer Epi'!BK121</f>
        <v>1.4919911313013283E-3</v>
      </c>
      <c r="G74" s="58">
        <f t="shared" si="17"/>
        <v>2.7102675352779826E-2</v>
      </c>
      <c r="H74" s="58">
        <f t="shared" si="18"/>
        <v>2.271739732842426E-2</v>
      </c>
      <c r="I74" s="58">
        <f t="shared" si="27"/>
        <v>8116.1079105772542</v>
      </c>
      <c r="J74" s="58">
        <f t="shared" si="28"/>
        <v>184.37684816495073</v>
      </c>
      <c r="K74" s="58">
        <f t="shared" si="19"/>
        <v>8023.9194864947785</v>
      </c>
      <c r="L74" s="58">
        <f t="shared" si="20"/>
        <v>105221.05833695842</v>
      </c>
      <c r="M74" s="58">
        <f t="shared" si="21"/>
        <v>12.964472564470206</v>
      </c>
      <c r="O74" s="58">
        <f>'MI Epi'!BL96</f>
        <v>4.5227118329322887E-3</v>
      </c>
      <c r="P74" s="58">
        <f t="shared" si="22"/>
        <v>1.2060564887819437E-4</v>
      </c>
      <c r="Q74" s="58">
        <f t="shared" si="23"/>
        <v>4.5124997729725225E-3</v>
      </c>
      <c r="R74" s="58">
        <f t="shared" si="23"/>
        <v>1.2059837630928882E-4</v>
      </c>
      <c r="S74" s="58">
        <f t="shared" si="29"/>
        <v>5.5563737930186798E-2</v>
      </c>
      <c r="U74" s="58">
        <f>'Stroke Epi'!BA104</f>
        <v>4.9144938885999617E-3</v>
      </c>
      <c r="V74" s="58">
        <f t="shared" si="24"/>
        <v>2.5106653561325892E-3</v>
      </c>
      <c r="W74" s="58">
        <f t="shared" si="25"/>
        <v>4.9024375219087757E-3</v>
      </c>
      <c r="X74" s="58">
        <f t="shared" si="25"/>
        <v>2.5075162718508626E-3</v>
      </c>
      <c r="Y74" s="58">
        <f t="shared" si="30"/>
        <v>3.6187691606135858E-2</v>
      </c>
      <c r="AA74" s="58">
        <f>'Bowel Cancer Epi'!AX121</f>
        <v>1.6577679236681427E-3</v>
      </c>
      <c r="AB74" s="58">
        <f t="shared" si="26"/>
        <v>1.4919911313013283E-3</v>
      </c>
      <c r="AC74" s="58">
        <f t="shared" si="32"/>
        <v>1.6563945854206619E-3</v>
      </c>
      <c r="AD74" s="58">
        <f t="shared" si="32"/>
        <v>1.4908786658650586E-3</v>
      </c>
      <c r="AE74" s="58">
        <f t="shared" si="31"/>
        <v>5.5381302449720813E-3</v>
      </c>
    </row>
    <row r="75" spans="1:31">
      <c r="A75" s="58">
        <v>77</v>
      </c>
      <c r="B75" s="58">
        <f>'ACM Rates'!Q88</f>
        <v>2.2979413216467716E-2</v>
      </c>
      <c r="C75" s="58">
        <f>'MI Epi'!BY97</f>
        <v>1.2060564887819437E-4</v>
      </c>
      <c r="D75" s="58">
        <f>'Stroke Epi'!BN105</f>
        <v>2.5106653561325892E-3</v>
      </c>
      <c r="F75" s="58">
        <f>'Bowel Cancer Epi'!BK122</f>
        <v>1.4919911313013283E-3</v>
      </c>
      <c r="G75" s="58">
        <f t="shared" si="17"/>
        <v>2.7102675352779826E-2</v>
      </c>
      <c r="H75" s="58">
        <f t="shared" si="18"/>
        <v>2.271739732842426E-2</v>
      </c>
      <c r="I75" s="58">
        <f t="shared" si="27"/>
        <v>7931.7310624123038</v>
      </c>
      <c r="J75" s="58">
        <f t="shared" si="28"/>
        <v>180.188286047025</v>
      </c>
      <c r="K75" s="58">
        <f t="shared" si="19"/>
        <v>7841.6369193887913</v>
      </c>
      <c r="L75" s="58">
        <f t="shared" si="20"/>
        <v>97379.421417569625</v>
      </c>
      <c r="M75" s="58">
        <f t="shared" si="21"/>
        <v>12.277196573020632</v>
      </c>
      <c r="O75" s="58">
        <f>'MI Epi'!BL97</f>
        <v>4.5227118329322887E-3</v>
      </c>
      <c r="P75" s="58">
        <f t="shared" si="22"/>
        <v>1.2060564887819437E-4</v>
      </c>
      <c r="Q75" s="58">
        <f t="shared" si="23"/>
        <v>4.5124997729725225E-3</v>
      </c>
      <c r="R75" s="58">
        <f t="shared" si="23"/>
        <v>1.2059837630928882E-4</v>
      </c>
      <c r="S75" s="58">
        <f t="shared" si="29"/>
        <v>5.971210915546471E-2</v>
      </c>
      <c r="U75" s="58">
        <f>'Stroke Epi'!BA105</f>
        <v>4.9144938885999617E-3</v>
      </c>
      <c r="V75" s="58">
        <f t="shared" si="24"/>
        <v>2.5106653561325892E-3</v>
      </c>
      <c r="W75" s="58">
        <f t="shared" si="25"/>
        <v>4.9024375219087757E-3</v>
      </c>
      <c r="X75" s="58">
        <f t="shared" si="25"/>
        <v>2.5075162718508626E-3</v>
      </c>
      <c r="Y75" s="58">
        <f t="shared" si="30"/>
        <v>3.8501748720443811E-2</v>
      </c>
      <c r="AA75" s="58">
        <f>'Bowel Cancer Epi'!AX122</f>
        <v>1.6577679236681427E-3</v>
      </c>
      <c r="AB75" s="58">
        <f t="shared" si="26"/>
        <v>1.4919911313013283E-3</v>
      </c>
      <c r="AC75" s="58">
        <f t="shared" si="32"/>
        <v>1.6563945854206619E-3</v>
      </c>
      <c r="AD75" s="58">
        <f t="shared" si="32"/>
        <v>1.4908786658650586E-3</v>
      </c>
      <c r="AE75" s="58">
        <f t="shared" si="31"/>
        <v>5.7029752797530982E-3</v>
      </c>
    </row>
    <row r="76" spans="1:31">
      <c r="A76" s="58">
        <v>78</v>
      </c>
      <c r="B76" s="58">
        <f>'ACM Rates'!Q89</f>
        <v>2.2979413216467716E-2</v>
      </c>
      <c r="C76" s="58">
        <f>'MI Epi'!BY98</f>
        <v>1.2060564887819437E-4</v>
      </c>
      <c r="D76" s="58">
        <f>'Stroke Epi'!BN106</f>
        <v>2.5106653561325892E-3</v>
      </c>
      <c r="F76" s="58">
        <f>'Bowel Cancer Epi'!BK123</f>
        <v>1.4919911313013283E-3</v>
      </c>
      <c r="G76" s="58">
        <f t="shared" si="17"/>
        <v>2.7102675352779826E-2</v>
      </c>
      <c r="H76" s="58">
        <f t="shared" si="18"/>
        <v>2.271739732842426E-2</v>
      </c>
      <c r="I76" s="58">
        <f t="shared" si="27"/>
        <v>7751.5427763652788</v>
      </c>
      <c r="J76" s="58">
        <f t="shared" si="28"/>
        <v>176.09487715896697</v>
      </c>
      <c r="K76" s="58">
        <f t="shared" si="19"/>
        <v>7663.4953377857946</v>
      </c>
      <c r="L76" s="58">
        <f t="shared" si="20"/>
        <v>89715.926079783836</v>
      </c>
      <c r="M76" s="58">
        <f t="shared" si="21"/>
        <v>11.573944525382842</v>
      </c>
      <c r="O76" s="58">
        <f>'MI Epi'!BL98</f>
        <v>4.5227118329322887E-3</v>
      </c>
      <c r="P76" s="58">
        <f t="shared" si="22"/>
        <v>1.2060564887819437E-4</v>
      </c>
      <c r="Q76" s="58">
        <f t="shared" si="23"/>
        <v>4.5124997729725225E-3</v>
      </c>
      <c r="R76" s="58">
        <f t="shared" si="23"/>
        <v>1.2059837630928882E-4</v>
      </c>
      <c r="S76" s="58">
        <f t="shared" si="29"/>
        <v>6.3842258945888991E-2</v>
      </c>
      <c r="U76" s="58">
        <f>'Stroke Epi'!BA106</f>
        <v>4.9144938885999617E-3</v>
      </c>
      <c r="V76" s="58">
        <f t="shared" si="24"/>
        <v>2.5106653561325892E-3</v>
      </c>
      <c r="W76" s="58">
        <f t="shared" si="25"/>
        <v>4.9024375219087757E-3</v>
      </c>
      <c r="X76" s="58">
        <f t="shared" si="25"/>
        <v>2.5075162718508626E-3</v>
      </c>
      <c r="Y76" s="58">
        <f t="shared" si="30"/>
        <v>4.081024991864482E-2</v>
      </c>
      <c r="AA76" s="58">
        <f>'Bowel Cancer Epi'!AX123</f>
        <v>1.6577679236681427E-3</v>
      </c>
      <c r="AB76" s="58">
        <f t="shared" si="26"/>
        <v>1.4919911313013283E-3</v>
      </c>
      <c r="AC76" s="58">
        <f t="shared" si="32"/>
        <v>1.6563945854206619E-3</v>
      </c>
      <c r="AD76" s="58">
        <f t="shared" si="32"/>
        <v>1.4908786658650586E-3</v>
      </c>
      <c r="AE76" s="58">
        <f t="shared" si="31"/>
        <v>5.8677929893180174E-3</v>
      </c>
    </row>
    <row r="77" spans="1:31">
      <c r="A77" s="58">
        <v>79</v>
      </c>
      <c r="B77" s="58">
        <f>'ACM Rates'!Q90</f>
        <v>2.2979413216467716E-2</v>
      </c>
      <c r="C77" s="58">
        <f>'MI Epi'!BY99</f>
        <v>1.2060564887819437E-4</v>
      </c>
      <c r="D77" s="58">
        <f>'Stroke Epi'!BN107</f>
        <v>2.5106653561325892E-3</v>
      </c>
      <c r="F77" s="58">
        <f>'Bowel Cancer Epi'!BK124</f>
        <v>1.4919911313013283E-3</v>
      </c>
      <c r="G77" s="58">
        <f t="shared" si="17"/>
        <v>2.7102675352779826E-2</v>
      </c>
      <c r="H77" s="58">
        <f t="shared" si="18"/>
        <v>2.271739732842426E-2</v>
      </c>
      <c r="I77" s="58">
        <f t="shared" si="27"/>
        <v>7575.4478992063114</v>
      </c>
      <c r="J77" s="58">
        <f t="shared" si="28"/>
        <v>172.09445986704662</v>
      </c>
      <c r="K77" s="58">
        <f t="shared" si="19"/>
        <v>7489.400669272788</v>
      </c>
      <c r="L77" s="58">
        <f t="shared" si="20"/>
        <v>82226.525410511051</v>
      </c>
      <c r="M77" s="58">
        <f t="shared" si="21"/>
        <v>10.854345050558136</v>
      </c>
      <c r="O77" s="58">
        <f>'MI Epi'!BL99</f>
        <v>4.5227118329322887E-3</v>
      </c>
      <c r="P77" s="58">
        <f t="shared" si="22"/>
        <v>1.2060564887819437E-4</v>
      </c>
      <c r="Q77" s="58">
        <f t="shared" si="23"/>
        <v>4.5124997729725225E-3</v>
      </c>
      <c r="R77" s="58">
        <f t="shared" si="23"/>
        <v>1.2059837630928882E-4</v>
      </c>
      <c r="S77" s="58">
        <f t="shared" si="29"/>
        <v>6.7954267337857074E-2</v>
      </c>
      <c r="U77" s="58">
        <f>'Stroke Epi'!BA107</f>
        <v>4.9144938885999617E-3</v>
      </c>
      <c r="V77" s="58">
        <f t="shared" si="24"/>
        <v>2.5106653561325892E-3</v>
      </c>
      <c r="W77" s="58">
        <f t="shared" si="25"/>
        <v>4.9024375219087757E-3</v>
      </c>
      <c r="X77" s="58">
        <f t="shared" si="25"/>
        <v>2.5075162718508626E-3</v>
      </c>
      <c r="Y77" s="58">
        <f t="shared" si="30"/>
        <v>4.3113208540169271E-2</v>
      </c>
      <c r="AA77" s="58">
        <f>'Bowel Cancer Epi'!AX124</f>
        <v>1.6577679236681427E-3</v>
      </c>
      <c r="AB77" s="58">
        <f t="shared" si="26"/>
        <v>1.4919911313013283E-3</v>
      </c>
      <c r="AC77" s="58">
        <f t="shared" si="32"/>
        <v>1.6563945854206619E-3</v>
      </c>
      <c r="AD77" s="58">
        <f t="shared" si="32"/>
        <v>1.4908786658650586E-3</v>
      </c>
      <c r="AE77" s="58">
        <f t="shared" si="31"/>
        <v>6.0325833781963503E-3</v>
      </c>
    </row>
    <row r="78" spans="1:31">
      <c r="A78" s="58">
        <v>80</v>
      </c>
      <c r="B78" s="58">
        <f>'ACM Rates'!Q91</f>
        <v>4.1329067504801885E-2</v>
      </c>
      <c r="C78" s="58">
        <f>'MI Epi'!BY100</f>
        <v>2.4121129775638874E-4</v>
      </c>
      <c r="D78" s="58">
        <f>'Stroke Epi'!BN108</f>
        <v>4.807657064934745E-3</v>
      </c>
      <c r="F78" s="58">
        <f>'Bowel Cancer Epi'!BK125</f>
        <v>2.1550983007685852E-3</v>
      </c>
      <c r="G78" s="58">
        <f t="shared" si="17"/>
        <v>4.8533034168261602E-2</v>
      </c>
      <c r="H78" s="58">
        <f t="shared" si="18"/>
        <v>4.0486666666977422E-2</v>
      </c>
      <c r="I78" s="58">
        <f t="shared" si="27"/>
        <v>7403.3534393392647</v>
      </c>
      <c r="J78" s="58">
        <f t="shared" si="28"/>
        <v>299.73710291634967</v>
      </c>
      <c r="K78" s="58">
        <f t="shared" si="19"/>
        <v>7253.4848878810899</v>
      </c>
      <c r="L78" s="58">
        <f t="shared" si="20"/>
        <v>74973.040522629963</v>
      </c>
      <c r="M78" s="58">
        <f t="shared" si="21"/>
        <v>10.12690277952219</v>
      </c>
      <c r="O78" s="58">
        <f>'MI Epi'!BL100</f>
        <v>5.9096767950315232E-3</v>
      </c>
      <c r="P78" s="58">
        <f t="shared" si="22"/>
        <v>2.4121129775638874E-4</v>
      </c>
      <c r="Q78" s="58">
        <f t="shared" si="23"/>
        <v>5.8922490028939789E-3</v>
      </c>
      <c r="R78" s="58">
        <f t="shared" si="23"/>
        <v>2.4118220865021467E-4</v>
      </c>
      <c r="S78" s="58">
        <f t="shared" si="29"/>
        <v>7.2048214016212059E-2</v>
      </c>
      <c r="U78" s="58">
        <f>'Stroke Epi'!BA108</f>
        <v>6.4636278317456016E-3</v>
      </c>
      <c r="V78" s="58">
        <f t="shared" si="24"/>
        <v>4.807657064934745E-3</v>
      </c>
      <c r="W78" s="58">
        <f t="shared" si="25"/>
        <v>6.442783523501916E-3</v>
      </c>
      <c r="X78" s="58">
        <f t="shared" si="25"/>
        <v>4.7961187798194471E-3</v>
      </c>
      <c r="Y78" s="58">
        <f t="shared" si="30"/>
        <v>4.541063789242035E-2</v>
      </c>
      <c r="AA78" s="58">
        <f>'Bowel Cancer Epi'!AX125</f>
        <v>2.3208750931353996E-3</v>
      </c>
      <c r="AB78" s="58">
        <f t="shared" si="26"/>
        <v>2.1550983007685852E-3</v>
      </c>
      <c r="AC78" s="58">
        <f t="shared" si="32"/>
        <v>2.3181839448787045E-3</v>
      </c>
      <c r="AD78" s="58">
        <f t="shared" si="32"/>
        <v>2.1527777437344575E-3</v>
      </c>
      <c r="AE78" s="58">
        <f t="shared" si="31"/>
        <v>6.1973464509168571E-3</v>
      </c>
    </row>
    <row r="79" spans="1:31">
      <c r="A79" s="58">
        <v>81</v>
      </c>
      <c r="B79" s="58">
        <f>'ACM Rates'!Q92</f>
        <v>4.1329067504801885E-2</v>
      </c>
      <c r="C79" s="58">
        <f>'MI Epi'!BY101</f>
        <v>2.4121129775638874E-4</v>
      </c>
      <c r="D79" s="58">
        <f>'Stroke Epi'!BN109</f>
        <v>4.807657064934745E-3</v>
      </c>
      <c r="F79" s="58">
        <f>'Bowel Cancer Epi'!BK126</f>
        <v>2.1550983007685852E-3</v>
      </c>
      <c r="G79" s="58">
        <f t="shared" si="17"/>
        <v>4.8533034168261602E-2</v>
      </c>
      <c r="H79" s="58">
        <f t="shared" si="18"/>
        <v>4.0486666666977422E-2</v>
      </c>
      <c r="I79" s="58">
        <f t="shared" si="27"/>
        <v>7103.6163364229151</v>
      </c>
      <c r="J79" s="58">
        <f t="shared" si="28"/>
        <v>287.60174674284991</v>
      </c>
      <c r="K79" s="58">
        <f t="shared" si="19"/>
        <v>6959.81546305149</v>
      </c>
      <c r="L79" s="58">
        <f t="shared" si="20"/>
        <v>68013.225059578472</v>
      </c>
      <c r="M79" s="58">
        <f t="shared" si="21"/>
        <v>9.574450792175961</v>
      </c>
      <c r="O79" s="58">
        <f>'MI Epi'!BL101</f>
        <v>5.9096767950315232E-3</v>
      </c>
      <c r="P79" s="58">
        <f t="shared" si="22"/>
        <v>2.4121129775638874E-4</v>
      </c>
      <c r="Q79" s="58">
        <f t="shared" si="23"/>
        <v>5.8922490028939789E-3</v>
      </c>
      <c r="R79" s="58">
        <f t="shared" si="23"/>
        <v>2.4118220865021467E-4</v>
      </c>
      <c r="S79" s="58">
        <f t="shared" si="29"/>
        <v>7.7293396585361038E-2</v>
      </c>
      <c r="U79" s="58">
        <f>'Stroke Epi'!BA109</f>
        <v>6.4636278317456016E-3</v>
      </c>
      <c r="V79" s="58">
        <f t="shared" si="24"/>
        <v>4.807657064934745E-3</v>
      </c>
      <c r="W79" s="58">
        <f t="shared" si="25"/>
        <v>6.442783523501916E-3</v>
      </c>
      <c r="X79" s="58">
        <f t="shared" si="25"/>
        <v>4.7961187798194471E-3</v>
      </c>
      <c r="Y79" s="58">
        <f t="shared" si="30"/>
        <v>4.6990101836380922E-2</v>
      </c>
      <c r="AA79" s="58">
        <f>'Bowel Cancer Epi'!AX126</f>
        <v>2.3208750931353996E-3</v>
      </c>
      <c r="AB79" s="58">
        <f t="shared" si="26"/>
        <v>2.1550983007685852E-3</v>
      </c>
      <c r="AC79" s="58">
        <f t="shared" si="32"/>
        <v>2.3181839448787045E-3</v>
      </c>
      <c r="AD79" s="58">
        <f t="shared" si="32"/>
        <v>2.1527777437344575E-3</v>
      </c>
      <c r="AE79" s="58">
        <f t="shared" si="31"/>
        <v>6.3620822120075563E-3</v>
      </c>
    </row>
    <row r="80" spans="1:31">
      <c r="A80" s="58">
        <v>82</v>
      </c>
      <c r="B80" s="58">
        <f>'ACM Rates'!Q93</f>
        <v>4.1329067504801885E-2</v>
      </c>
      <c r="C80" s="58">
        <f>'MI Epi'!BY102</f>
        <v>2.4121129775638874E-4</v>
      </c>
      <c r="D80" s="58">
        <f>'Stroke Epi'!BN110</f>
        <v>4.807657064934745E-3</v>
      </c>
      <c r="F80" s="58">
        <f>'Bowel Cancer Epi'!BK127</f>
        <v>2.1550983007685852E-3</v>
      </c>
      <c r="G80" s="58">
        <f t="shared" si="17"/>
        <v>4.8533034168261602E-2</v>
      </c>
      <c r="H80" s="58">
        <f t="shared" si="18"/>
        <v>4.0486666666977422E-2</v>
      </c>
      <c r="I80" s="58">
        <f t="shared" si="27"/>
        <v>6816.014589680065</v>
      </c>
      <c r="J80" s="58">
        <f t="shared" si="28"/>
        <v>275.95771068963165</v>
      </c>
      <c r="K80" s="58">
        <f t="shared" si="19"/>
        <v>6678.0357343352498</v>
      </c>
      <c r="L80" s="58">
        <f t="shared" si="20"/>
        <v>61335.189325243213</v>
      </c>
      <c r="M80" s="58">
        <f t="shared" si="21"/>
        <v>8.9986880923214407</v>
      </c>
      <c r="O80" s="58">
        <f>'MI Epi'!BL102</f>
        <v>5.9096767950315232E-3</v>
      </c>
      <c r="P80" s="58">
        <f t="shared" si="22"/>
        <v>2.4121129775638874E-4</v>
      </c>
      <c r="Q80" s="58">
        <f t="shared" si="23"/>
        <v>5.8922490028939789E-3</v>
      </c>
      <c r="R80" s="58">
        <f t="shared" si="23"/>
        <v>2.4118220865021467E-4</v>
      </c>
      <c r="S80" s="58">
        <f t="shared" si="29"/>
        <v>8.2508931126886967E-2</v>
      </c>
      <c r="U80" s="58">
        <f>'Stroke Epi'!BA110</f>
        <v>6.4636278317456016E-3</v>
      </c>
      <c r="V80" s="58">
        <f t="shared" si="24"/>
        <v>4.807657064934745E-3</v>
      </c>
      <c r="W80" s="58">
        <f t="shared" si="25"/>
        <v>6.442783523501916E-3</v>
      </c>
      <c r="X80" s="58">
        <f t="shared" si="25"/>
        <v>4.7961187798194471E-3</v>
      </c>
      <c r="Y80" s="58">
        <f t="shared" si="30"/>
        <v>4.85669523986621E-2</v>
      </c>
      <c r="AA80" s="58">
        <f>'Bowel Cancer Epi'!AX127</f>
        <v>2.3208750931353996E-3</v>
      </c>
      <c r="AB80" s="58">
        <f t="shared" si="26"/>
        <v>2.1550983007685852E-3</v>
      </c>
      <c r="AC80" s="58">
        <f t="shared" si="32"/>
        <v>2.3181839448787045E-3</v>
      </c>
      <c r="AD80" s="58">
        <f t="shared" si="32"/>
        <v>2.1527777437344575E-3</v>
      </c>
      <c r="AE80" s="58">
        <f t="shared" si="31"/>
        <v>6.526790665995698E-3</v>
      </c>
    </row>
    <row r="81" spans="1:31">
      <c r="A81" s="58">
        <v>83</v>
      </c>
      <c r="B81" s="58">
        <f>'ACM Rates'!Q94</f>
        <v>4.1329067504801885E-2</v>
      </c>
      <c r="C81" s="58">
        <f>'MI Epi'!BY103</f>
        <v>2.4121129775638874E-4</v>
      </c>
      <c r="D81" s="58">
        <f>'Stroke Epi'!BN111</f>
        <v>4.807657064934745E-3</v>
      </c>
      <c r="F81" s="58">
        <f>'Bowel Cancer Epi'!BK128</f>
        <v>2.1550983007685852E-3</v>
      </c>
      <c r="G81" s="58">
        <f t="shared" si="17"/>
        <v>4.8533034168261602E-2</v>
      </c>
      <c r="H81" s="58">
        <f t="shared" si="18"/>
        <v>4.0486666666977422E-2</v>
      </c>
      <c r="I81" s="58">
        <f t="shared" si="27"/>
        <v>6540.0568789904337</v>
      </c>
      <c r="J81" s="58">
        <f t="shared" si="28"/>
        <v>264.78510284275836</v>
      </c>
      <c r="K81" s="58">
        <f t="shared" si="19"/>
        <v>6407.6643275690549</v>
      </c>
      <c r="L81" s="58">
        <f t="shared" si="20"/>
        <v>54927.524997674162</v>
      </c>
      <c r="M81" s="58">
        <f t="shared" si="21"/>
        <v>8.3986310844062775</v>
      </c>
      <c r="O81" s="58">
        <f>'MI Epi'!BL103</f>
        <v>5.9096767950315232E-3</v>
      </c>
      <c r="P81" s="58">
        <f t="shared" si="22"/>
        <v>2.4121129775638874E-4</v>
      </c>
      <c r="Q81" s="58">
        <f t="shared" si="23"/>
        <v>5.8922490028939789E-3</v>
      </c>
      <c r="R81" s="58">
        <f t="shared" si="23"/>
        <v>2.4118220865021467E-4</v>
      </c>
      <c r="S81" s="58">
        <f t="shared" si="29"/>
        <v>8.769498522419239E-2</v>
      </c>
      <c r="U81" s="58">
        <f>'Stroke Epi'!BA111</f>
        <v>6.4636278317456016E-3</v>
      </c>
      <c r="V81" s="58">
        <f t="shared" si="24"/>
        <v>4.807657064934745E-3</v>
      </c>
      <c r="W81" s="58">
        <f t="shared" si="25"/>
        <v>6.442783523501916E-3</v>
      </c>
      <c r="X81" s="58">
        <f t="shared" si="25"/>
        <v>4.7961187798194471E-3</v>
      </c>
      <c r="Y81" s="58">
        <f t="shared" si="30"/>
        <v>5.0141193903366271E-2</v>
      </c>
      <c r="AA81" s="58">
        <f>'Bowel Cancer Epi'!AX128</f>
        <v>2.3208750931353996E-3</v>
      </c>
      <c r="AB81" s="58">
        <f t="shared" si="26"/>
        <v>2.1550983007685852E-3</v>
      </c>
      <c r="AC81" s="58">
        <f t="shared" si="32"/>
        <v>2.3181839448787045E-3</v>
      </c>
      <c r="AD81" s="58">
        <f t="shared" si="32"/>
        <v>2.1527777437344575E-3</v>
      </c>
      <c r="AE81" s="58">
        <f t="shared" si="31"/>
        <v>6.6914718174077908E-3</v>
      </c>
    </row>
    <row r="82" spans="1:31">
      <c r="A82" s="58">
        <v>84</v>
      </c>
      <c r="B82" s="58">
        <f>'ACM Rates'!Q95</f>
        <v>4.1329067504801885E-2</v>
      </c>
      <c r="C82" s="58">
        <f>'MI Epi'!BY104</f>
        <v>2.4121129775638874E-4</v>
      </c>
      <c r="D82" s="58">
        <f>'Stroke Epi'!BN112</f>
        <v>4.807657064934745E-3</v>
      </c>
      <c r="F82" s="58">
        <f>'Bowel Cancer Epi'!BK129</f>
        <v>2.1550983007685852E-3</v>
      </c>
      <c r="G82" s="58">
        <f t="shared" si="17"/>
        <v>4.8533034168261602E-2</v>
      </c>
      <c r="H82" s="58">
        <f t="shared" si="18"/>
        <v>4.0486666666977422E-2</v>
      </c>
      <c r="I82" s="58">
        <f t="shared" si="27"/>
        <v>6275.2717761476752</v>
      </c>
      <c r="J82" s="58">
        <f t="shared" si="28"/>
        <v>254.06483664558229</v>
      </c>
      <c r="K82" s="58">
        <f t="shared" si="19"/>
        <v>6148.2393578248839</v>
      </c>
      <c r="L82" s="58">
        <f t="shared" si="20"/>
        <v>48779.285639849273</v>
      </c>
      <c r="M82" s="58">
        <f t="shared" si="21"/>
        <v>7.7732546700621743</v>
      </c>
      <c r="O82" s="58">
        <f>'MI Epi'!BL104</f>
        <v>5.9096767950315232E-3</v>
      </c>
      <c r="P82" s="58">
        <f t="shared" si="22"/>
        <v>2.4121129775638874E-4</v>
      </c>
      <c r="Q82" s="58">
        <f t="shared" si="23"/>
        <v>5.8922490028939789E-3</v>
      </c>
      <c r="R82" s="58">
        <f t="shared" si="23"/>
        <v>2.4118220865021467E-4</v>
      </c>
      <c r="S82" s="58">
        <f t="shared" si="29"/>
        <v>9.2851725513426422E-2</v>
      </c>
      <c r="U82" s="58">
        <f>'Stroke Epi'!BA112</f>
        <v>6.4636278317456016E-3</v>
      </c>
      <c r="V82" s="58">
        <f t="shared" si="24"/>
        <v>4.807657064934745E-3</v>
      </c>
      <c r="W82" s="58">
        <f t="shared" si="25"/>
        <v>6.442783523501916E-3</v>
      </c>
      <c r="X82" s="58">
        <f t="shared" si="25"/>
        <v>4.7961187798194471E-3</v>
      </c>
      <c r="Y82" s="58">
        <f t="shared" si="30"/>
        <v>5.1712830667441152E-2</v>
      </c>
      <c r="AA82" s="58">
        <f>'Bowel Cancer Epi'!AX129</f>
        <v>2.3208750931353996E-3</v>
      </c>
      <c r="AB82" s="58">
        <f t="shared" si="26"/>
        <v>2.1550983007685852E-3</v>
      </c>
      <c r="AC82" s="58">
        <f t="shared" si="32"/>
        <v>2.3181839448787045E-3</v>
      </c>
      <c r="AD82" s="58">
        <f t="shared" si="32"/>
        <v>2.1527777437344575E-3</v>
      </c>
      <c r="AE82" s="58">
        <f t="shared" si="31"/>
        <v>6.8561256707695938E-3</v>
      </c>
    </row>
    <row r="83" spans="1:31">
      <c r="A83" s="58">
        <v>85</v>
      </c>
      <c r="B83" s="58">
        <f>'ACM Rates'!Q96</f>
        <v>7.3059854304936667E-2</v>
      </c>
      <c r="C83" s="58">
        <f>'MI Epi'!BY105</f>
        <v>3.6181694663458305E-4</v>
      </c>
      <c r="D83" s="58">
        <f>'Stroke Epi'!BN113</f>
        <v>5.5020964187586533E-3</v>
      </c>
      <c r="F83" s="58">
        <f>'Bowel Cancer Epi'!BK130</f>
        <v>2.9010938664192497E-3</v>
      </c>
      <c r="G83" s="58">
        <f t="shared" si="17"/>
        <v>8.1824861536749158E-2</v>
      </c>
      <c r="H83" s="58">
        <f t="shared" si="18"/>
        <v>7.0454808920625167E-2</v>
      </c>
      <c r="I83" s="58">
        <f t="shared" si="27"/>
        <v>6021.2069395020926</v>
      </c>
      <c r="J83" s="58">
        <f t="shared" si="28"/>
        <v>424.22298439416221</v>
      </c>
      <c r="K83" s="58">
        <f t="shared" si="19"/>
        <v>5809.0954473050115</v>
      </c>
      <c r="L83" s="58">
        <f t="shared" si="20"/>
        <v>42970.190192544258</v>
      </c>
      <c r="M83" s="58">
        <f t="shared" si="21"/>
        <v>7.1364745680203381</v>
      </c>
      <c r="O83" s="58">
        <f>'MI Epi'!BL105</f>
        <v>7.1157332838134675E-3</v>
      </c>
      <c r="P83" s="58">
        <f t="shared" si="22"/>
        <v>3.6181694663458305E-4</v>
      </c>
      <c r="Q83" s="58">
        <f t="shared" si="23"/>
        <v>7.0904763963286488E-3</v>
      </c>
      <c r="R83" s="58">
        <f t="shared" si="23"/>
        <v>3.6175149877681889E-4</v>
      </c>
      <c r="S83" s="58">
        <f t="shared" si="29"/>
        <v>9.7979317688838954E-2</v>
      </c>
      <c r="U83" s="58">
        <f>'Stroke Epi'!BA113</f>
        <v>8.2798538340542842E-3</v>
      </c>
      <c r="V83" s="58">
        <f t="shared" si="24"/>
        <v>5.5020964187586533E-3</v>
      </c>
      <c r="W83" s="58">
        <f t="shared" si="25"/>
        <v>8.2456702543730609E-3</v>
      </c>
      <c r="X83" s="58">
        <f t="shared" si="25"/>
        <v>5.4869876090013481E-3</v>
      </c>
      <c r="Y83" s="58">
        <f t="shared" si="30"/>
        <v>5.3281867000691645E-2</v>
      </c>
      <c r="AA83" s="58">
        <f>'Bowel Cancer Epi'!AX130</f>
        <v>3.1497590549694711E-3</v>
      </c>
      <c r="AB83" s="58">
        <f t="shared" si="26"/>
        <v>2.9010938664192497E-3</v>
      </c>
      <c r="AC83" s="58">
        <f t="shared" si="32"/>
        <v>3.1448037679360219E-3</v>
      </c>
      <c r="AD83" s="58">
        <f t="shared" si="32"/>
        <v>2.8968897600933907E-3</v>
      </c>
      <c r="AE83" s="58">
        <f t="shared" si="31"/>
        <v>7.0207522306061157E-3</v>
      </c>
    </row>
    <row r="84" spans="1:31">
      <c r="A84" s="58">
        <v>86</v>
      </c>
      <c r="B84" s="58">
        <f>'ACM Rates'!Q97</f>
        <v>7.3059854304936667E-2</v>
      </c>
      <c r="C84" s="58">
        <f>'MI Epi'!BY106</f>
        <v>3.6181694663458305E-4</v>
      </c>
      <c r="D84" s="58">
        <f>'Stroke Epi'!BN114</f>
        <v>5.5020964187586533E-3</v>
      </c>
      <c r="F84" s="58">
        <f>'Bowel Cancer Epi'!BK131</f>
        <v>2.9010938664192497E-3</v>
      </c>
      <c r="G84" s="58">
        <f t="shared" si="17"/>
        <v>8.1824861536749158E-2</v>
      </c>
      <c r="H84" s="58">
        <f t="shared" si="18"/>
        <v>7.0454808920625167E-2</v>
      </c>
      <c r="I84" s="58">
        <f t="shared" si="27"/>
        <v>5596.9839551079303</v>
      </c>
      <c r="J84" s="58">
        <f t="shared" si="28"/>
        <v>394.33443508893413</v>
      </c>
      <c r="K84" s="58">
        <f t="shared" si="19"/>
        <v>5399.8167375634639</v>
      </c>
      <c r="L84" s="58">
        <f t="shared" si="20"/>
        <v>37570.373454980792</v>
      </c>
      <c r="M84" s="58">
        <f t="shared" si="21"/>
        <v>6.7126105338739173</v>
      </c>
      <c r="O84" s="58">
        <f>'MI Epi'!BL106</f>
        <v>7.1157332838134675E-3</v>
      </c>
      <c r="P84" s="58">
        <f t="shared" si="22"/>
        <v>3.6181694663458305E-4</v>
      </c>
      <c r="Q84" s="58">
        <f t="shared" si="23"/>
        <v>7.0904763963286488E-3</v>
      </c>
      <c r="R84" s="58">
        <f t="shared" si="23"/>
        <v>3.6175149877681889E-4</v>
      </c>
      <c r="S84" s="58">
        <f t="shared" si="29"/>
        <v>0.10405096313885433</v>
      </c>
      <c r="U84" s="58">
        <f>'Stroke Epi'!BA114</f>
        <v>8.2798538340542842E-3</v>
      </c>
      <c r="V84" s="58">
        <f t="shared" si="24"/>
        <v>5.5020964187586533E-3</v>
      </c>
      <c r="W84" s="58">
        <f t="shared" si="25"/>
        <v>8.2456702543730609E-3</v>
      </c>
      <c r="X84" s="58">
        <f t="shared" si="25"/>
        <v>5.4869876090013481E-3</v>
      </c>
      <c r="Y84" s="58">
        <f t="shared" si="30"/>
        <v>5.5907971285928587E-2</v>
      </c>
      <c r="AA84" s="58">
        <f>'Bowel Cancer Epi'!AX131</f>
        <v>3.1497590549694711E-3</v>
      </c>
      <c r="AB84" s="58">
        <f t="shared" si="26"/>
        <v>2.9010938664192497E-3</v>
      </c>
      <c r="AC84" s="58">
        <f t="shared" si="32"/>
        <v>3.1448037679360219E-3</v>
      </c>
      <c r="AD84" s="58">
        <f t="shared" si="32"/>
        <v>2.8968897600933907E-3</v>
      </c>
      <c r="AE84" s="58">
        <f t="shared" si="31"/>
        <v>7.2676409048976253E-3</v>
      </c>
    </row>
    <row r="85" spans="1:31">
      <c r="A85" s="58">
        <v>87</v>
      </c>
      <c r="B85" s="58">
        <f>'ACM Rates'!Q98</f>
        <v>7.3059854304936667E-2</v>
      </c>
      <c r="C85" s="58">
        <f>'MI Epi'!BY107</f>
        <v>3.6181694663458305E-4</v>
      </c>
      <c r="D85" s="58">
        <f>'Stroke Epi'!BN115</f>
        <v>5.5020964187586533E-3</v>
      </c>
      <c r="F85" s="58">
        <f>'Bowel Cancer Epi'!BK132</f>
        <v>2.9010938664192497E-3</v>
      </c>
      <c r="G85" s="58">
        <f t="shared" si="17"/>
        <v>8.1824861536749158E-2</v>
      </c>
      <c r="H85" s="58">
        <f t="shared" si="18"/>
        <v>7.0454808920625167E-2</v>
      </c>
      <c r="I85" s="58">
        <f t="shared" si="27"/>
        <v>5202.6495200189966</v>
      </c>
      <c r="J85" s="58">
        <f t="shared" si="28"/>
        <v>366.55167781392066</v>
      </c>
      <c r="K85" s="58">
        <f t="shared" si="19"/>
        <v>5019.3736811120361</v>
      </c>
      <c r="L85" s="58">
        <f t="shared" si="20"/>
        <v>32550.999773868753</v>
      </c>
      <c r="M85" s="58">
        <f t="shared" si="21"/>
        <v>6.2566197566485124</v>
      </c>
      <c r="O85" s="58">
        <f>'MI Epi'!BL107</f>
        <v>7.1157332838134675E-3</v>
      </c>
      <c r="P85" s="58">
        <f t="shared" si="22"/>
        <v>3.6181694663458305E-4</v>
      </c>
      <c r="Q85" s="58">
        <f t="shared" si="23"/>
        <v>7.0904763963286488E-3</v>
      </c>
      <c r="R85" s="58">
        <f t="shared" si="23"/>
        <v>3.6175149877681889E-4</v>
      </c>
      <c r="S85" s="58">
        <f t="shared" si="29"/>
        <v>0.11008173937246078</v>
      </c>
      <c r="U85" s="58">
        <f>'Stroke Epi'!BA115</f>
        <v>8.2798538340542842E-3</v>
      </c>
      <c r="V85" s="58">
        <f t="shared" si="24"/>
        <v>5.5020964187586533E-3</v>
      </c>
      <c r="W85" s="58">
        <f t="shared" si="25"/>
        <v>8.2456702543730609E-3</v>
      </c>
      <c r="X85" s="58">
        <f t="shared" si="25"/>
        <v>5.4869876090013481E-3</v>
      </c>
      <c r="Y85" s="58">
        <f t="shared" si="30"/>
        <v>5.8526791012566137E-2</v>
      </c>
      <c r="AA85" s="58">
        <f>'Bowel Cancer Epi'!AX132</f>
        <v>3.1497590549694711E-3</v>
      </c>
      <c r="AB85" s="58">
        <f t="shared" si="26"/>
        <v>2.9010938664192497E-3</v>
      </c>
      <c r="AC85" s="58">
        <f t="shared" si="32"/>
        <v>3.1448037679360219E-3</v>
      </c>
      <c r="AD85" s="58">
        <f t="shared" si="32"/>
        <v>2.8968897600933907E-3</v>
      </c>
      <c r="AE85" s="58">
        <f t="shared" si="31"/>
        <v>7.514468194202862E-3</v>
      </c>
    </row>
    <row r="86" spans="1:31">
      <c r="A86" s="58">
        <v>88</v>
      </c>
      <c r="B86" s="58">
        <f>'ACM Rates'!Q99</f>
        <v>7.3059854304936667E-2</v>
      </c>
      <c r="C86" s="58">
        <f>'MI Epi'!BY108</f>
        <v>3.6181694663458305E-4</v>
      </c>
      <c r="D86" s="58">
        <f>'Stroke Epi'!BN116</f>
        <v>5.5020964187586533E-3</v>
      </c>
      <c r="F86" s="58">
        <f>'Bowel Cancer Epi'!BK133</f>
        <v>2.9010938664192497E-3</v>
      </c>
      <c r="G86" s="58">
        <f t="shared" si="17"/>
        <v>8.1824861536749158E-2</v>
      </c>
      <c r="H86" s="58">
        <f t="shared" si="18"/>
        <v>7.0454808920625167E-2</v>
      </c>
      <c r="I86" s="58">
        <f t="shared" si="27"/>
        <v>4836.0978422050757</v>
      </c>
      <c r="J86" s="58">
        <f t="shared" si="28"/>
        <v>340.72634939400626</v>
      </c>
      <c r="K86" s="58">
        <f t="shared" si="19"/>
        <v>4665.7346675080726</v>
      </c>
      <c r="L86" s="58">
        <f t="shared" si="20"/>
        <v>27885.265106360683</v>
      </c>
      <c r="M86" s="58">
        <f t="shared" si="21"/>
        <v>5.766067192231592</v>
      </c>
      <c r="O86" s="58">
        <f>'MI Epi'!BL108</f>
        <v>7.1157332838134675E-3</v>
      </c>
      <c r="P86" s="58">
        <f t="shared" si="22"/>
        <v>3.6181694663458305E-4</v>
      </c>
      <c r="Q86" s="58">
        <f t="shared" si="23"/>
        <v>7.0904763963286488E-3</v>
      </c>
      <c r="R86" s="58">
        <f t="shared" si="23"/>
        <v>3.6175149877681889E-4</v>
      </c>
      <c r="S86" s="58">
        <f t="shared" si="29"/>
        <v>0.11607192148688916</v>
      </c>
      <c r="U86" s="58">
        <f>'Stroke Epi'!BA116</f>
        <v>8.2798538340542842E-3</v>
      </c>
      <c r="V86" s="58">
        <f t="shared" si="24"/>
        <v>5.5020964187586533E-3</v>
      </c>
      <c r="W86" s="58">
        <f t="shared" si="25"/>
        <v>8.2456702543730609E-3</v>
      </c>
      <c r="X86" s="58">
        <f t="shared" si="25"/>
        <v>5.4869876090013481E-3</v>
      </c>
      <c r="Y86" s="58">
        <f t="shared" si="30"/>
        <v>6.113834638726337E-2</v>
      </c>
      <c r="AA86" s="58">
        <f>'Bowel Cancer Epi'!AX133</f>
        <v>3.1497590549694711E-3</v>
      </c>
      <c r="AB86" s="58">
        <f t="shared" si="26"/>
        <v>2.9010938664192497E-3</v>
      </c>
      <c r="AC86" s="58">
        <f t="shared" si="32"/>
        <v>3.1448037679360219E-3</v>
      </c>
      <c r="AD86" s="58">
        <f t="shared" si="32"/>
        <v>2.8968897600933907E-3</v>
      </c>
      <c r="AE86" s="58">
        <f t="shared" si="31"/>
        <v>7.7612341137842378E-3</v>
      </c>
    </row>
    <row r="87" spans="1:31">
      <c r="A87" s="58">
        <v>89</v>
      </c>
      <c r="B87" s="58">
        <f>'ACM Rates'!Q100</f>
        <v>7.3059854304936667E-2</v>
      </c>
      <c r="C87" s="58">
        <f>'MI Epi'!BY109</f>
        <v>3.6181694663458305E-4</v>
      </c>
      <c r="D87" s="58">
        <f>'Stroke Epi'!BN117</f>
        <v>5.5020964187586533E-3</v>
      </c>
      <c r="F87" s="58">
        <f>'Bowel Cancer Epi'!BK134</f>
        <v>2.9010938664192497E-3</v>
      </c>
      <c r="G87" s="58">
        <f t="shared" si="17"/>
        <v>8.1824861536749158E-2</v>
      </c>
      <c r="H87" s="58">
        <f t="shared" si="18"/>
        <v>7.0454808920625167E-2</v>
      </c>
      <c r="I87" s="58">
        <f t="shared" si="27"/>
        <v>4495.3714928110694</v>
      </c>
      <c r="J87" s="58">
        <f t="shared" si="28"/>
        <v>316.7205395532294</v>
      </c>
      <c r="K87" s="58">
        <f t="shared" si="19"/>
        <v>4337.0112230344548</v>
      </c>
      <c r="L87" s="58">
        <f t="shared" si="20"/>
        <v>23548.25388332623</v>
      </c>
      <c r="M87" s="58">
        <f t="shared" si="21"/>
        <v>5.2383332325224385</v>
      </c>
      <c r="O87" s="58">
        <f>'MI Epi'!BL109</f>
        <v>7.1157332838134675E-3</v>
      </c>
      <c r="P87" s="58">
        <f t="shared" si="22"/>
        <v>3.6181694663458305E-4</v>
      </c>
      <c r="Q87" s="58">
        <f t="shared" si="23"/>
        <v>7.0904763963286488E-3</v>
      </c>
      <c r="R87" s="58">
        <f t="shared" si="23"/>
        <v>3.6175149877681889E-4</v>
      </c>
      <c r="S87" s="58">
        <f t="shared" si="29"/>
        <v>0.12202178272764684</v>
      </c>
      <c r="U87" s="58">
        <f>'Stroke Epi'!BA117</f>
        <v>8.2798538340542842E-3</v>
      </c>
      <c r="V87" s="58">
        <f t="shared" si="24"/>
        <v>5.5020964187586533E-3</v>
      </c>
      <c r="W87" s="58">
        <f t="shared" si="25"/>
        <v>8.2456702543730609E-3</v>
      </c>
      <c r="X87" s="58">
        <f t="shared" si="25"/>
        <v>5.4869876090013481E-3</v>
      </c>
      <c r="Y87" s="58">
        <f t="shared" si="30"/>
        <v>6.3742657560628052E-2</v>
      </c>
      <c r="AA87" s="58">
        <f>'Bowel Cancer Epi'!AX134</f>
        <v>3.1497590549694711E-3</v>
      </c>
      <c r="AB87" s="58">
        <f t="shared" si="26"/>
        <v>2.9010938664192497E-3</v>
      </c>
      <c r="AC87" s="58">
        <f t="shared" si="32"/>
        <v>3.1448037679360219E-3</v>
      </c>
      <c r="AD87" s="58">
        <f t="shared" si="32"/>
        <v>2.8968897600933907E-3</v>
      </c>
      <c r="AE87" s="58">
        <f t="shared" si="31"/>
        <v>8.0079386789003674E-3</v>
      </c>
    </row>
    <row r="88" spans="1:31">
      <c r="A88" s="58">
        <v>90</v>
      </c>
      <c r="B88" s="58">
        <f>'ACM Rates'!Q101</f>
        <v>0.13454531128953948</v>
      </c>
      <c r="C88" s="58">
        <f>'MI Epi'!BY110</f>
        <v>4.8242259551277747E-4</v>
      </c>
      <c r="D88" s="58">
        <f>'Stroke Epi'!BN118</f>
        <v>5.60893324242387E-3</v>
      </c>
      <c r="F88" s="58">
        <f>'Bowel Cancer Epi'!BK135</f>
        <v>3.4813126397030994E-3</v>
      </c>
      <c r="G88" s="58">
        <f t="shared" si="17"/>
        <v>0.14411797976717922</v>
      </c>
      <c r="H88" s="58">
        <f t="shared" si="18"/>
        <v>0.12588672922027067</v>
      </c>
      <c r="I88" s="58">
        <f t="shared" si="27"/>
        <v>4178.6509532578402</v>
      </c>
      <c r="J88" s="58">
        <f t="shared" si="28"/>
        <v>526.03670105879564</v>
      </c>
      <c r="K88" s="58">
        <f t="shared" si="19"/>
        <v>3915.6326027284422</v>
      </c>
      <c r="L88" s="58">
        <f t="shared" si="20"/>
        <v>19632.621280597785</v>
      </c>
      <c r="M88" s="58">
        <f t="shared" si="21"/>
        <v>4.6983156765681571</v>
      </c>
      <c r="O88" s="58">
        <f>'MI Epi'!BL110</f>
        <v>6.8745219860570786E-3</v>
      </c>
      <c r="P88" s="58">
        <f t="shared" si="22"/>
        <v>4.8242259551277747E-4</v>
      </c>
      <c r="Q88" s="58">
        <f t="shared" si="23"/>
        <v>6.8509465140900172E-3</v>
      </c>
      <c r="R88" s="58">
        <f t="shared" si="23"/>
        <v>4.8230624844269876E-4</v>
      </c>
      <c r="S88" s="58">
        <f t="shared" si="29"/>
        <v>0.12793159450098199</v>
      </c>
      <c r="U88" s="58">
        <f>'Stroke Epi'!BA118</f>
        <v>9.5084773062042733E-3</v>
      </c>
      <c r="V88" s="58">
        <f t="shared" si="24"/>
        <v>5.60893324242387E-3</v>
      </c>
      <c r="W88" s="58">
        <f t="shared" si="25"/>
        <v>9.4634146746322978E-3</v>
      </c>
      <c r="X88" s="58">
        <f t="shared" si="25"/>
        <v>5.5932325448020404E-3</v>
      </c>
      <c r="Y88" s="58">
        <f t="shared" si="30"/>
        <v>6.6339744627372119E-2</v>
      </c>
      <c r="AA88" s="58">
        <f>'Bowel Cancer Epi'!AX135</f>
        <v>3.6470894320699142E-3</v>
      </c>
      <c r="AB88" s="58">
        <f t="shared" si="26"/>
        <v>3.4813126397030994E-3</v>
      </c>
      <c r="AC88" s="58">
        <f t="shared" si="32"/>
        <v>3.6404468791889633E-3</v>
      </c>
      <c r="AD88" s="58">
        <f t="shared" si="32"/>
        <v>3.4752598967228154E-3</v>
      </c>
      <c r="AE88" s="58">
        <f t="shared" si="31"/>
        <v>8.2545819048060777E-3</v>
      </c>
    </row>
    <row r="89" spans="1:31">
      <c r="A89" s="58">
        <v>91</v>
      </c>
      <c r="B89" s="58">
        <f>'ACM Rates'!Q102</f>
        <v>0.13454531128953948</v>
      </c>
      <c r="C89" s="58">
        <f>'MI Epi'!BY111</f>
        <v>4.8242259551277747E-4</v>
      </c>
      <c r="D89" s="58">
        <f>'Stroke Epi'!BN119</f>
        <v>5.60893324242387E-3</v>
      </c>
      <c r="F89" s="58">
        <f>'Bowel Cancer Epi'!BK136</f>
        <v>3.4813126397030994E-3</v>
      </c>
      <c r="G89" s="58">
        <f t="shared" si="17"/>
        <v>0.14411797976717922</v>
      </c>
      <c r="H89" s="58">
        <f t="shared" si="18"/>
        <v>0.12588672922027067</v>
      </c>
      <c r="I89" s="58">
        <f t="shared" si="27"/>
        <v>3652.6142521990446</v>
      </c>
      <c r="J89" s="58">
        <f t="shared" si="28"/>
        <v>459.81566131268255</v>
      </c>
      <c r="K89" s="58">
        <f t="shared" si="19"/>
        <v>3422.7064215427035</v>
      </c>
      <c r="L89" s="58">
        <f t="shared" si="20"/>
        <v>16209.914859055083</v>
      </c>
      <c r="M89" s="58">
        <f t="shared" si="21"/>
        <v>4.4378939958677419</v>
      </c>
      <c r="O89" s="58">
        <f>'MI Epi'!BL111</f>
        <v>6.8745219860570786E-3</v>
      </c>
      <c r="P89" s="58">
        <f t="shared" si="22"/>
        <v>4.8242259551277747E-4</v>
      </c>
      <c r="Q89" s="58">
        <f t="shared" si="23"/>
        <v>6.8509465140900172E-3</v>
      </c>
      <c r="R89" s="58">
        <f t="shared" si="23"/>
        <v>4.8230624844269876E-4</v>
      </c>
      <c r="S89" s="58">
        <f t="shared" si="29"/>
        <v>0.13348816443103906</v>
      </c>
      <c r="U89" s="58">
        <f>'Stroke Epi'!BA119</f>
        <v>9.5084773062042733E-3</v>
      </c>
      <c r="V89" s="58">
        <f t="shared" si="24"/>
        <v>5.60893324242387E-3</v>
      </c>
      <c r="W89" s="58">
        <f t="shared" si="25"/>
        <v>9.4634146746322978E-3</v>
      </c>
      <c r="X89" s="58">
        <f t="shared" si="25"/>
        <v>5.5932325448020404E-3</v>
      </c>
      <c r="Y89" s="58">
        <f t="shared" si="30"/>
        <v>6.9973504326054675E-2</v>
      </c>
      <c r="AA89" s="58">
        <f>'Bowel Cancer Epi'!AX136</f>
        <v>3.6470894320699142E-3</v>
      </c>
      <c r="AB89" s="58">
        <f t="shared" si="26"/>
        <v>3.4813126397030994E-3</v>
      </c>
      <c r="AC89" s="58">
        <f t="shared" si="32"/>
        <v>3.6404468791889633E-3</v>
      </c>
      <c r="AD89" s="58">
        <f t="shared" si="32"/>
        <v>3.4752598967228154E-3</v>
      </c>
      <c r="AE89" s="58">
        <f t="shared" si="31"/>
        <v>8.4189766522689401E-3</v>
      </c>
    </row>
    <row r="90" spans="1:31">
      <c r="A90" s="58">
        <v>92</v>
      </c>
      <c r="B90" s="58">
        <f>'ACM Rates'!Q103</f>
        <v>0.13454531128953948</v>
      </c>
      <c r="C90" s="58">
        <f>'MI Epi'!BY112</f>
        <v>4.8242259551277747E-4</v>
      </c>
      <c r="D90" s="58">
        <f>'Stroke Epi'!BN120</f>
        <v>5.60893324242387E-3</v>
      </c>
      <c r="F90" s="58">
        <f>'Bowel Cancer Epi'!BK137</f>
        <v>3.4813126397030994E-3</v>
      </c>
      <c r="G90" s="58">
        <f t="shared" si="17"/>
        <v>0.14411797976717922</v>
      </c>
      <c r="H90" s="58">
        <f t="shared" si="18"/>
        <v>0.12588672922027067</v>
      </c>
      <c r="I90" s="58">
        <f t="shared" si="27"/>
        <v>3192.798590886362</v>
      </c>
      <c r="J90" s="58">
        <f t="shared" si="28"/>
        <v>401.9309716657732</v>
      </c>
      <c r="K90" s="58">
        <f t="shared" si="19"/>
        <v>2991.8331050534753</v>
      </c>
      <c r="L90" s="58">
        <f t="shared" si="20"/>
        <v>13218.081754001611</v>
      </c>
      <c r="M90" s="58">
        <f t="shared" si="21"/>
        <v>4.1399672975714079</v>
      </c>
      <c r="O90" s="58">
        <f>'MI Epi'!BL112</f>
        <v>6.8745219860570786E-3</v>
      </c>
      <c r="P90" s="58">
        <f t="shared" si="22"/>
        <v>4.8242259551277747E-4</v>
      </c>
      <c r="Q90" s="58">
        <f t="shared" si="23"/>
        <v>6.8509465140900172E-3</v>
      </c>
      <c r="R90" s="58">
        <f t="shared" si="23"/>
        <v>4.8230624844269876E-4</v>
      </c>
      <c r="S90" s="58">
        <f t="shared" si="29"/>
        <v>0.13900932949011019</v>
      </c>
      <c r="U90" s="58">
        <f>'Stroke Epi'!BA120</f>
        <v>9.5084773062042733E-3</v>
      </c>
      <c r="V90" s="58">
        <f t="shared" si="24"/>
        <v>5.60893324242387E-3</v>
      </c>
      <c r="W90" s="58">
        <f t="shared" si="25"/>
        <v>9.4634146746322978E-3</v>
      </c>
      <c r="X90" s="58">
        <f t="shared" si="25"/>
        <v>5.5932325448020404E-3</v>
      </c>
      <c r="Y90" s="58">
        <f t="shared" si="30"/>
        <v>7.3593121611078963E-2</v>
      </c>
      <c r="AA90" s="58">
        <f>'Bowel Cancer Epi'!AX137</f>
        <v>3.6470894320699142E-3</v>
      </c>
      <c r="AB90" s="58">
        <f t="shared" si="26"/>
        <v>3.4813126397030994E-3</v>
      </c>
      <c r="AC90" s="58">
        <f t="shared" si="32"/>
        <v>3.6404468791889633E-3</v>
      </c>
      <c r="AD90" s="58">
        <f t="shared" si="32"/>
        <v>3.4752598967228154E-3</v>
      </c>
      <c r="AE90" s="58">
        <f t="shared" si="31"/>
        <v>8.5833441491567058E-3</v>
      </c>
    </row>
    <row r="91" spans="1:31">
      <c r="A91" s="58">
        <v>93</v>
      </c>
      <c r="B91" s="58">
        <f>'ACM Rates'!Q104</f>
        <v>0.13454531128953948</v>
      </c>
      <c r="C91" s="58">
        <f>'MI Epi'!BY113</f>
        <v>4.8242259551277747E-4</v>
      </c>
      <c r="D91" s="58">
        <f>'Stroke Epi'!BN121</f>
        <v>5.60893324242387E-3</v>
      </c>
      <c r="F91" s="58">
        <f>'Bowel Cancer Epi'!BK138</f>
        <v>3.4813126397030994E-3</v>
      </c>
      <c r="G91" s="58">
        <f t="shared" si="17"/>
        <v>0.14411797976717922</v>
      </c>
      <c r="H91" s="58">
        <f t="shared" si="18"/>
        <v>0.12588672922027067</v>
      </c>
      <c r="I91" s="58">
        <f t="shared" si="27"/>
        <v>2790.8676192205889</v>
      </c>
      <c r="J91" s="58">
        <f t="shared" si="28"/>
        <v>351.33319627044375</v>
      </c>
      <c r="K91" s="58">
        <f t="shared" si="19"/>
        <v>2615.2010210853668</v>
      </c>
      <c r="L91" s="58">
        <f t="shared" si="20"/>
        <v>10602.880732916241</v>
      </c>
      <c r="M91" s="58">
        <f t="shared" si="21"/>
        <v>3.7991342405116759</v>
      </c>
      <c r="O91" s="58">
        <f>'MI Epi'!BL113</f>
        <v>6.8745219860570786E-3</v>
      </c>
      <c r="P91" s="58">
        <f t="shared" si="22"/>
        <v>4.8242259551277747E-4</v>
      </c>
      <c r="Q91" s="58">
        <f t="shared" si="23"/>
        <v>6.8509465140900172E-3</v>
      </c>
      <c r="R91" s="58">
        <f t="shared" si="23"/>
        <v>4.8230624844269876E-4</v>
      </c>
      <c r="S91" s="58">
        <f t="shared" si="29"/>
        <v>0.14449531526788564</v>
      </c>
      <c r="U91" s="58">
        <f>'Stroke Epi'!BA121</f>
        <v>9.5084773062042733E-3</v>
      </c>
      <c r="V91" s="58">
        <f t="shared" si="24"/>
        <v>5.60893324242387E-3</v>
      </c>
      <c r="W91" s="58">
        <f t="shared" si="25"/>
        <v>9.4634146746322978E-3</v>
      </c>
      <c r="X91" s="58">
        <f t="shared" si="25"/>
        <v>5.5932325448020404E-3</v>
      </c>
      <c r="Y91" s="58">
        <f t="shared" si="30"/>
        <v>7.719865152402193E-2</v>
      </c>
      <c r="AA91" s="58">
        <f>'Bowel Cancer Epi'!AX138</f>
        <v>3.6470894320699142E-3</v>
      </c>
      <c r="AB91" s="58">
        <f t="shared" si="26"/>
        <v>3.4813126397030994E-3</v>
      </c>
      <c r="AC91" s="58">
        <f t="shared" si="32"/>
        <v>3.6404468791889633E-3</v>
      </c>
      <c r="AD91" s="58">
        <f t="shared" si="32"/>
        <v>3.4752598967228154E-3</v>
      </c>
      <c r="AE91" s="58">
        <f t="shared" si="31"/>
        <v>8.7476843999865113E-3</v>
      </c>
    </row>
    <row r="92" spans="1:31">
      <c r="A92" s="58">
        <v>94</v>
      </c>
      <c r="B92" s="58">
        <f>'ACM Rates'!Q105</f>
        <v>0.13454531128953948</v>
      </c>
      <c r="C92" s="58">
        <f>'MI Epi'!BY114</f>
        <v>4.8242259551277747E-4</v>
      </c>
      <c r="D92" s="58">
        <f>'Stroke Epi'!BN122</f>
        <v>5.60893324242387E-3</v>
      </c>
      <c r="F92" s="58">
        <f>'Bowel Cancer Epi'!BK139</f>
        <v>3.4813126397030994E-3</v>
      </c>
      <c r="G92" s="58">
        <f t="shared" si="17"/>
        <v>0.14411797976717922</v>
      </c>
      <c r="H92" s="58">
        <f t="shared" si="18"/>
        <v>0.12588672922027067</v>
      </c>
      <c r="I92" s="58">
        <f t="shared" si="27"/>
        <v>2439.5344229501452</v>
      </c>
      <c r="J92" s="58">
        <f t="shared" si="28"/>
        <v>307.1050093254542</v>
      </c>
      <c r="K92" s="58">
        <f t="shared" si="19"/>
        <v>2285.981918287418</v>
      </c>
      <c r="L92" s="58">
        <f t="shared" si="20"/>
        <v>8316.8988146288266</v>
      </c>
      <c r="M92" s="58">
        <f t="shared" si="21"/>
        <v>3.4092156012995076</v>
      </c>
      <c r="O92" s="58">
        <f>'MI Epi'!BL114</f>
        <v>6.8745219860570786E-3</v>
      </c>
      <c r="P92" s="58">
        <f t="shared" si="22"/>
        <v>4.8242259551277747E-4</v>
      </c>
      <c r="Q92" s="58">
        <f t="shared" si="23"/>
        <v>6.8509465140900172E-3</v>
      </c>
      <c r="R92" s="58">
        <f t="shared" si="23"/>
        <v>4.8230624844269876E-4</v>
      </c>
      <c r="S92" s="58">
        <f t="shared" si="29"/>
        <v>0.14994634591666287</v>
      </c>
      <c r="U92" s="58">
        <f>'Stroke Epi'!BA122</f>
        <v>9.5084773062042733E-3</v>
      </c>
      <c r="V92" s="58">
        <f t="shared" si="24"/>
        <v>5.60893324242387E-3</v>
      </c>
      <c r="W92" s="58">
        <f t="shared" si="25"/>
        <v>9.4634146746322978E-3</v>
      </c>
      <c r="X92" s="58">
        <f t="shared" si="25"/>
        <v>5.5932325448020404E-3</v>
      </c>
      <c r="Y92" s="58">
        <f t="shared" si="30"/>
        <v>8.0790148892241426E-2</v>
      </c>
      <c r="AA92" s="58">
        <f>'Bowel Cancer Epi'!AX139</f>
        <v>3.6470894320699142E-3</v>
      </c>
      <c r="AB92" s="58">
        <f t="shared" si="26"/>
        <v>3.4813126397030994E-3</v>
      </c>
      <c r="AC92" s="58">
        <f t="shared" si="32"/>
        <v>3.6404468791889633E-3</v>
      </c>
      <c r="AD92" s="58">
        <f t="shared" si="32"/>
        <v>3.4752598967228154E-3</v>
      </c>
      <c r="AE92" s="58">
        <f t="shared" si="31"/>
        <v>8.9119974092747491E-3</v>
      </c>
    </row>
    <row r="93" spans="1:31">
      <c r="A93" s="58">
        <v>95</v>
      </c>
      <c r="B93" s="58">
        <f>'ACM Rates'!Q106</f>
        <v>0.13454531128953948</v>
      </c>
      <c r="C93" s="58">
        <f>'MI Epi'!BY115</f>
        <v>5.4272541995187458E-4</v>
      </c>
      <c r="D93" s="58">
        <f>'Stroke Epi'!BN123</f>
        <v>5.60893324242387E-3</v>
      </c>
      <c r="F93" s="58">
        <f>'Bowel Cancer Epi'!BK140</f>
        <v>3.6470894320699142E-3</v>
      </c>
      <c r="G93" s="58">
        <f t="shared" si="17"/>
        <v>0.14434405938398515</v>
      </c>
      <c r="H93" s="58">
        <f t="shared" si="18"/>
        <v>0.12588672922027067</v>
      </c>
      <c r="I93" s="58">
        <f t="shared" si="27"/>
        <v>2132.4294136246908</v>
      </c>
      <c r="J93" s="58">
        <f t="shared" si="28"/>
        <v>268.44456417431201</v>
      </c>
      <c r="K93" s="58">
        <f t="shared" si="19"/>
        <v>1998.2071315375347</v>
      </c>
      <c r="L93" s="58">
        <f t="shared" si="20"/>
        <v>6318.6916830912896</v>
      </c>
      <c r="M93" s="58">
        <f t="shared" si="21"/>
        <v>2.9631422464534549</v>
      </c>
      <c r="O93" s="58">
        <f>'MI Epi'!BL115</f>
        <v>6.5127050394224962E-3</v>
      </c>
      <c r="P93" s="58">
        <f t="shared" si="22"/>
        <v>5.4272541995187458E-4</v>
      </c>
      <c r="Q93" s="58">
        <f t="shared" si="23"/>
        <v>6.4915433408462286E-3</v>
      </c>
      <c r="R93" s="58">
        <f t="shared" si="23"/>
        <v>5.4257817115088702E-4</v>
      </c>
      <c r="S93" s="58">
        <f t="shared" si="29"/>
        <v>0.1553626441605051</v>
      </c>
      <c r="U93" s="58">
        <f>'Stroke Epi'!BA123</f>
        <v>9.7221509535347084E-3</v>
      </c>
      <c r="V93" s="58">
        <f t="shared" si="24"/>
        <v>5.60893324242387E-3</v>
      </c>
      <c r="W93" s="58">
        <f t="shared" si="25"/>
        <v>9.6750436290624631E-3</v>
      </c>
      <c r="X93" s="58">
        <f t="shared" si="25"/>
        <v>5.5932325448020404E-3</v>
      </c>
      <c r="Y93" s="58">
        <f t="shared" si="30"/>
        <v>8.4367668329709905E-2</v>
      </c>
      <c r="AA93" s="58">
        <f>'Bowel Cancer Epi'!AX140</f>
        <v>3.7299778282533207E-3</v>
      </c>
      <c r="AB93" s="58">
        <f t="shared" si="26"/>
        <v>3.6470894320699142E-3</v>
      </c>
      <c r="AC93" s="58">
        <f t="shared" si="32"/>
        <v>3.7230301019264278E-3</v>
      </c>
      <c r="AD93" s="58">
        <f t="shared" si="32"/>
        <v>3.6404468791889633E-3</v>
      </c>
      <c r="AE93" s="58">
        <f t="shared" si="31"/>
        <v>9.0762831815370589E-3</v>
      </c>
    </row>
    <row r="94" spans="1:31">
      <c r="A94" s="58">
        <v>96</v>
      </c>
      <c r="B94" s="58">
        <f>'ACM Rates'!Q107</f>
        <v>0.13454531128953948</v>
      </c>
      <c r="C94" s="58">
        <f>'MI Epi'!BY116</f>
        <v>5.4272541995187458E-4</v>
      </c>
      <c r="D94" s="58">
        <f>'Stroke Epi'!BN124</f>
        <v>5.60893324242387E-3</v>
      </c>
      <c r="F94" s="58">
        <f>'Bowel Cancer Epi'!BK141</f>
        <v>3.6470894320699142E-3</v>
      </c>
      <c r="G94" s="58">
        <f t="shared" si="17"/>
        <v>0.14434405938398515</v>
      </c>
      <c r="H94" s="58">
        <f t="shared" si="18"/>
        <v>0.12588672922027067</v>
      </c>
      <c r="I94" s="58">
        <f t="shared" si="27"/>
        <v>1863.9848494503788</v>
      </c>
      <c r="J94" s="58">
        <f t="shared" si="28"/>
        <v>234.6509560134468</v>
      </c>
      <c r="K94" s="58">
        <f t="shared" si="19"/>
        <v>1746.6593714436553</v>
      </c>
      <c r="L94" s="58">
        <f t="shared" si="20"/>
        <v>4572.0323116476347</v>
      </c>
      <c r="M94" s="58">
        <f t="shared" si="21"/>
        <v>2.4528269706675783</v>
      </c>
      <c r="O94" s="58">
        <f>'MI Epi'!BL116</f>
        <v>6.5127050394224962E-3</v>
      </c>
      <c r="P94" s="58">
        <f t="shared" si="22"/>
        <v>5.4272541995187458E-4</v>
      </c>
      <c r="Q94" s="58">
        <f t="shared" si="23"/>
        <v>6.4915433408462286E-3</v>
      </c>
      <c r="R94" s="58">
        <f t="shared" si="23"/>
        <v>5.4257817115088702E-4</v>
      </c>
      <c r="S94" s="58">
        <f t="shared" si="29"/>
        <v>0.16039009015387046</v>
      </c>
      <c r="U94" s="58">
        <f>'Stroke Epi'!BA124</f>
        <v>9.7221509535347084E-3</v>
      </c>
      <c r="V94" s="58">
        <f t="shared" si="24"/>
        <v>5.60893324242387E-3</v>
      </c>
      <c r="W94" s="58">
        <f t="shared" si="25"/>
        <v>9.6750436290624631E-3</v>
      </c>
      <c r="X94" s="58">
        <f t="shared" si="25"/>
        <v>5.5932325448020404E-3</v>
      </c>
      <c r="Y94" s="58">
        <f t="shared" si="30"/>
        <v>8.8126128471814072E-2</v>
      </c>
      <c r="AA94" s="58">
        <f>'Bowel Cancer Epi'!AX141</f>
        <v>3.7299778282533207E-3</v>
      </c>
      <c r="AB94" s="58">
        <f t="shared" si="26"/>
        <v>3.6470894320699142E-3</v>
      </c>
      <c r="AC94" s="58">
        <f t="shared" si="32"/>
        <v>3.7230301019264278E-3</v>
      </c>
      <c r="AD94" s="58">
        <f t="shared" si="32"/>
        <v>3.6404468791889633E-3</v>
      </c>
      <c r="AE94" s="58">
        <f t="shared" si="31"/>
        <v>9.1584158551944097E-3</v>
      </c>
    </row>
    <row r="95" spans="1:31">
      <c r="A95" s="58">
        <v>97</v>
      </c>
      <c r="B95" s="58">
        <f>'ACM Rates'!Q108</f>
        <v>0.13454531128953948</v>
      </c>
      <c r="C95" s="58">
        <f>'MI Epi'!BY117</f>
        <v>5.4272541995187458E-4</v>
      </c>
      <c r="D95" s="58">
        <f>'Stroke Epi'!BN125</f>
        <v>5.60893324242387E-3</v>
      </c>
      <c r="F95" s="58">
        <f>'Bowel Cancer Epi'!BK142</f>
        <v>3.6470894320699142E-3</v>
      </c>
      <c r="G95" s="58">
        <f t="shared" si="17"/>
        <v>0.14434405938398515</v>
      </c>
      <c r="H95" s="58">
        <f t="shared" si="18"/>
        <v>0.12588672922027067</v>
      </c>
      <c r="I95" s="58">
        <f t="shared" si="27"/>
        <v>1629.3338934369319</v>
      </c>
      <c r="J95" s="58">
        <f t="shared" si="28"/>
        <v>205.11151465250438</v>
      </c>
      <c r="K95" s="58">
        <f t="shared" si="19"/>
        <v>1526.7781361106797</v>
      </c>
      <c r="L95" s="58">
        <f t="shared" si="20"/>
        <v>3045.2541755369552</v>
      </c>
      <c r="M95" s="58">
        <f t="shared" si="21"/>
        <v>1.8690178776759305</v>
      </c>
      <c r="O95" s="58">
        <f>'MI Epi'!BL117</f>
        <v>6.5127050394224962E-3</v>
      </c>
      <c r="P95" s="58">
        <f t="shared" si="22"/>
        <v>5.4272541995187458E-4</v>
      </c>
      <c r="Q95" s="58">
        <f t="shared" si="23"/>
        <v>6.4915433408462286E-3</v>
      </c>
      <c r="R95" s="58">
        <f t="shared" si="23"/>
        <v>5.4257817115088702E-4</v>
      </c>
      <c r="S95" s="58">
        <f t="shared" si="29"/>
        <v>0.16538761180983652</v>
      </c>
      <c r="U95" s="58">
        <f>'Stroke Epi'!BA125</f>
        <v>9.7221509535347084E-3</v>
      </c>
      <c r="V95" s="58">
        <f t="shared" si="24"/>
        <v>5.60893324242387E-3</v>
      </c>
      <c r="W95" s="58">
        <f t="shared" si="25"/>
        <v>9.6750436290624631E-3</v>
      </c>
      <c r="X95" s="58">
        <f t="shared" si="25"/>
        <v>5.5932325448020404E-3</v>
      </c>
      <c r="Y95" s="58">
        <f t="shared" si="30"/>
        <v>9.1869160999414917E-2</v>
      </c>
      <c r="AA95" s="58">
        <f>'Bowel Cancer Epi'!AX142</f>
        <v>3.7299778282533207E-3</v>
      </c>
      <c r="AB95" s="58">
        <f t="shared" si="26"/>
        <v>3.6470894320699142E-3</v>
      </c>
      <c r="AC95" s="58">
        <f t="shared" si="32"/>
        <v>3.7230301019264278E-3</v>
      </c>
      <c r="AD95" s="58">
        <f t="shared" si="32"/>
        <v>3.6404468791889633E-3</v>
      </c>
      <c r="AE95" s="58">
        <f t="shared" si="31"/>
        <v>9.2405417212883048E-3</v>
      </c>
    </row>
    <row r="96" spans="1:31">
      <c r="A96" s="58">
        <v>98</v>
      </c>
      <c r="B96" s="58">
        <f>'ACM Rates'!Q109</f>
        <v>0.13454531128953948</v>
      </c>
      <c r="C96" s="58">
        <f>'MI Epi'!BY118</f>
        <v>5.4272541995187458E-4</v>
      </c>
      <c r="D96" s="58">
        <f>'Stroke Epi'!BN126</f>
        <v>5.60893324242387E-3</v>
      </c>
      <c r="F96" s="58">
        <f>'Bowel Cancer Epi'!BK143</f>
        <v>3.6470894320699142E-3</v>
      </c>
      <c r="G96" s="58">
        <f t="shared" si="17"/>
        <v>0.14434405938398515</v>
      </c>
      <c r="H96" s="58">
        <f t="shared" si="18"/>
        <v>0.12588672922027067</v>
      </c>
      <c r="I96" s="58">
        <f t="shared" si="27"/>
        <v>1424.2223787844275</v>
      </c>
      <c r="J96" s="58">
        <f t="shared" si="28"/>
        <v>179.29069694748497</v>
      </c>
      <c r="K96" s="58">
        <f t="shared" si="19"/>
        <v>1334.5770303106851</v>
      </c>
      <c r="L96" s="58">
        <f t="shared" si="20"/>
        <v>1710.6771452262701</v>
      </c>
      <c r="M96" s="58">
        <f t="shared" si="21"/>
        <v>1.2011306455431008</v>
      </c>
      <c r="O96" s="58">
        <f>'MI Epi'!BL118</f>
        <v>6.5127050394224962E-3</v>
      </c>
      <c r="P96" s="58">
        <f t="shared" si="22"/>
        <v>5.4272541995187458E-4</v>
      </c>
      <c r="Q96" s="58">
        <f t="shared" si="23"/>
        <v>6.4915433408462286E-3</v>
      </c>
      <c r="R96" s="58">
        <f t="shared" si="23"/>
        <v>5.4257817115088702E-4</v>
      </c>
      <c r="S96" s="58">
        <f t="shared" si="29"/>
        <v>0.17035538724388574</v>
      </c>
      <c r="U96" s="58">
        <f>'Stroke Epi'!BA126</f>
        <v>9.7221509535347084E-3</v>
      </c>
      <c r="V96" s="58">
        <f t="shared" si="24"/>
        <v>5.60893324242387E-3</v>
      </c>
      <c r="W96" s="58">
        <f t="shared" si="25"/>
        <v>9.6750436290624631E-3</v>
      </c>
      <c r="X96" s="58">
        <f t="shared" si="25"/>
        <v>5.5932325448020404E-3</v>
      </c>
      <c r="Y96" s="58">
        <f t="shared" si="30"/>
        <v>9.559682923932189E-2</v>
      </c>
      <c r="AA96" s="58">
        <f>'Bowel Cancer Epi'!AX143</f>
        <v>3.7299778282533207E-3</v>
      </c>
      <c r="AB96" s="58">
        <f t="shared" si="26"/>
        <v>3.6470894320699142E-3</v>
      </c>
      <c r="AC96" s="58">
        <f t="shared" si="32"/>
        <v>3.7230301019264278E-3</v>
      </c>
      <c r="AD96" s="58">
        <f t="shared" si="32"/>
        <v>3.6404468791889633E-3</v>
      </c>
      <c r="AE96" s="58">
        <f t="shared" si="31"/>
        <v>9.3226607803829891E-3</v>
      </c>
    </row>
    <row r="97" spans="1:31">
      <c r="A97" s="58">
        <v>99</v>
      </c>
      <c r="B97" s="58">
        <f>'ACM Rates'!Q110</f>
        <v>0.13454531128953948</v>
      </c>
      <c r="C97" s="58">
        <f>'MI Epi'!BY119</f>
        <v>5.4272541995187458E-4</v>
      </c>
      <c r="D97" s="58">
        <f>'Stroke Epi'!BN127</f>
        <v>5.60893324242387E-3</v>
      </c>
      <c r="F97" s="58">
        <f>'Bowel Cancer Epi'!BK144</f>
        <v>3.6470894320699142E-3</v>
      </c>
      <c r="G97" s="58">
        <f t="shared" si="17"/>
        <v>0.14434405938398515</v>
      </c>
      <c r="H97" s="58">
        <f t="shared" si="18"/>
        <v>0.12588672922027067</v>
      </c>
      <c r="I97" s="58">
        <f t="shared" si="27"/>
        <v>1244.9316818369425</v>
      </c>
      <c r="J97" s="58">
        <f t="shared" si="28"/>
        <v>156.72037752914335</v>
      </c>
      <c r="K97" s="58">
        <f t="shared" si="19"/>
        <v>1166.5714930723707</v>
      </c>
      <c r="L97" s="58">
        <f t="shared" si="20"/>
        <v>544.10565215389954</v>
      </c>
      <c r="M97" s="58">
        <f t="shared" si="21"/>
        <v>0.43705663538986461</v>
      </c>
      <c r="O97" s="58">
        <f>'MI Epi'!BL119</f>
        <v>6.5127050394224962E-3</v>
      </c>
      <c r="P97" s="58">
        <f t="shared" si="22"/>
        <v>5.4272541995187458E-4</v>
      </c>
      <c r="Q97" s="58">
        <f t="shared" si="23"/>
        <v>6.4915433408462286E-3</v>
      </c>
      <c r="R97" s="58">
        <f t="shared" si="23"/>
        <v>5.4257817115088702E-4</v>
      </c>
      <c r="S97" s="58">
        <f t="shared" si="29"/>
        <v>0.17529359351132259</v>
      </c>
      <c r="U97" s="58">
        <f>'Stroke Epi'!BA127</f>
        <v>9.7221509535347084E-3</v>
      </c>
      <c r="V97" s="58">
        <f t="shared" si="24"/>
        <v>5.60893324242387E-3</v>
      </c>
      <c r="W97" s="58">
        <f t="shared" si="25"/>
        <v>9.6750436290624631E-3</v>
      </c>
      <c r="X97" s="58">
        <f t="shared" si="25"/>
        <v>5.5932325448020404E-3</v>
      </c>
      <c r="Y97" s="58">
        <f t="shared" si="30"/>
        <v>9.9309196258402468E-2</v>
      </c>
      <c r="AA97" s="58">
        <f>'Bowel Cancer Epi'!AX144</f>
        <v>3.7299778282533207E-3</v>
      </c>
      <c r="AB97" s="58">
        <f t="shared" si="26"/>
        <v>3.6470894320699142E-3</v>
      </c>
      <c r="AC97" s="58">
        <f t="shared" si="32"/>
        <v>3.7230301019264278E-3</v>
      </c>
      <c r="AD97" s="58">
        <f t="shared" si="32"/>
        <v>3.6404468791889633E-3</v>
      </c>
      <c r="AE97" s="58">
        <f t="shared" si="31"/>
        <v>9.4047730330426588E-3</v>
      </c>
    </row>
    <row r="98" spans="1:31">
      <c r="A98" s="58">
        <v>100</v>
      </c>
      <c r="B98" s="58">
        <f>'ACM Rates'!Q111</f>
        <v>0.56460474733335908</v>
      </c>
      <c r="C98" s="58">
        <f>'MI Epi'!BY120</f>
        <v>5.4272541995187458E-4</v>
      </c>
      <c r="D98" s="58">
        <f>'Stroke Epi'!BN128</f>
        <v>5.7157700660890858E-3</v>
      </c>
      <c r="F98" s="58">
        <f>'Bowel Cancer Epi'!BK145</f>
        <v>3.6470894320699142E-3</v>
      </c>
      <c r="G98" s="58">
        <f t="shared" si="17"/>
        <v>0.57451033225146997</v>
      </c>
      <c r="H98" s="58">
        <f t="shared" si="18"/>
        <v>0.43141516297705307</v>
      </c>
      <c r="I98" s="58">
        <f t="shared" si="27"/>
        <v>1088.2113043077991</v>
      </c>
      <c r="J98" s="58">
        <f t="shared" si="28"/>
        <v>469.47085720142064</v>
      </c>
      <c r="K98" s="109">
        <f t="shared" si="19"/>
        <v>544.10565215389954</v>
      </c>
      <c r="L98" s="58">
        <f t="shared" si="20"/>
        <v>0</v>
      </c>
      <c r="M98" s="58">
        <f t="shared" si="21"/>
        <v>0</v>
      </c>
      <c r="O98" s="58">
        <f>'MI Epi'!BL120</f>
        <v>6.4524022149833977E-3</v>
      </c>
      <c r="P98" s="58">
        <f t="shared" si="22"/>
        <v>5.4272541995187458E-4</v>
      </c>
      <c r="Q98" s="58">
        <f t="shared" si="23"/>
        <v>6.4316301683569055E-3</v>
      </c>
      <c r="R98" s="58">
        <f t="shared" si="23"/>
        <v>5.4257817115088702E-4</v>
      </c>
      <c r="S98" s="58">
        <f t="shared" si="29"/>
        <v>0.18020240661358389</v>
      </c>
      <c r="U98" s="58">
        <f>'Stroke Epi'!BA128</f>
        <v>9.61531412986949E-3</v>
      </c>
      <c r="V98" s="58">
        <f t="shared" si="24"/>
        <v>5.7157700660890858E-3</v>
      </c>
      <c r="W98" s="58">
        <f t="shared" si="25"/>
        <v>9.5692348042887287E-3</v>
      </c>
      <c r="X98" s="58">
        <f t="shared" si="25"/>
        <v>5.6994661303376715E-3</v>
      </c>
      <c r="Y98" s="58">
        <f t="shared" si="30"/>
        <v>0.10300632486464913</v>
      </c>
      <c r="AA98" s="58">
        <f>'Bowel Cancer Epi'!AX145</f>
        <v>3.6470894320699142E-3</v>
      </c>
      <c r="AB98" s="58">
        <f t="shared" si="26"/>
        <v>3.6470894320699142E-3</v>
      </c>
      <c r="AC98" s="58">
        <f t="shared" si="32"/>
        <v>3.6404468791889633E-3</v>
      </c>
      <c r="AD98" s="58">
        <f t="shared" si="32"/>
        <v>3.6404468791889633E-3</v>
      </c>
      <c r="AE98" s="58">
        <f t="shared" si="31"/>
        <v>9.4868784798314669E-3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8"/>
  <sheetViews>
    <sheetView topLeftCell="U80" workbookViewId="0">
      <selection activeCell="AI1" sqref="AI1:AM98"/>
    </sheetView>
  </sheetViews>
  <sheetFormatPr defaultRowHeight="15"/>
  <cols>
    <col min="1" max="1" width="9.140625" style="58"/>
    <col min="2" max="2" width="12" style="58" bestFit="1" customWidth="1"/>
    <col min="3" max="3" width="9.140625" style="58"/>
    <col min="4" max="4" width="12" style="58" bestFit="1" customWidth="1"/>
    <col min="5" max="22" width="9.140625" style="58"/>
    <col min="23" max="23" width="12" style="58" bestFit="1" customWidth="1"/>
    <col min="24" max="24" width="13.7109375" style="58" bestFit="1" customWidth="1"/>
    <col min="25" max="33" width="9.140625" style="58"/>
  </cols>
  <sheetData>
    <row r="1" spans="1:39">
      <c r="M1" s="58" t="s">
        <v>464</v>
      </c>
      <c r="Q1" s="58" t="s">
        <v>446</v>
      </c>
      <c r="W1" s="58" t="s">
        <v>447</v>
      </c>
      <c r="AC1" s="58" t="s">
        <v>449</v>
      </c>
      <c r="AI1" t="s">
        <v>465</v>
      </c>
    </row>
    <row r="2" spans="1:39">
      <c r="A2" s="58" t="s">
        <v>58</v>
      </c>
      <c r="B2" s="58" t="s">
        <v>445</v>
      </c>
      <c r="C2" s="58" t="s">
        <v>446</v>
      </c>
      <c r="D2" s="58" t="s">
        <v>447</v>
      </c>
      <c r="E2" s="58" t="s">
        <v>448</v>
      </c>
      <c r="F2" s="58" t="s">
        <v>449</v>
      </c>
      <c r="G2" s="58" t="s">
        <v>465</v>
      </c>
      <c r="H2" s="58" t="s">
        <v>466</v>
      </c>
      <c r="I2" s="58" t="s">
        <v>450</v>
      </c>
      <c r="J2" s="58" t="s">
        <v>457</v>
      </c>
      <c r="K2" s="58" t="s">
        <v>456</v>
      </c>
      <c r="L2" s="58" t="s">
        <v>12</v>
      </c>
      <c r="M2" s="58" t="s">
        <v>451</v>
      </c>
      <c r="N2" s="58" t="s">
        <v>452</v>
      </c>
      <c r="O2" s="58" t="s">
        <v>453</v>
      </c>
      <c r="Q2" s="58" t="s">
        <v>460</v>
      </c>
      <c r="R2" s="58" t="s">
        <v>461</v>
      </c>
      <c r="S2" s="58" t="s">
        <v>462</v>
      </c>
      <c r="T2" s="58" t="s">
        <v>463</v>
      </c>
      <c r="U2" s="58" t="s">
        <v>270</v>
      </c>
      <c r="W2" s="58" t="s">
        <v>460</v>
      </c>
      <c r="X2" s="58" t="s">
        <v>461</v>
      </c>
      <c r="Y2" s="58" t="s">
        <v>462</v>
      </c>
      <c r="Z2" s="58" t="s">
        <v>463</v>
      </c>
      <c r="AA2" s="58" t="s">
        <v>270</v>
      </c>
      <c r="AC2" s="58" t="s">
        <v>460</v>
      </c>
      <c r="AD2" s="58" t="s">
        <v>461</v>
      </c>
      <c r="AE2" s="58" t="s">
        <v>462</v>
      </c>
      <c r="AF2" s="58" t="s">
        <v>463</v>
      </c>
      <c r="AG2" s="58" t="s">
        <v>270</v>
      </c>
      <c r="AI2" s="58" t="s">
        <v>460</v>
      </c>
      <c r="AJ2" s="58" t="s">
        <v>461</v>
      </c>
      <c r="AK2" s="58" t="s">
        <v>462</v>
      </c>
      <c r="AL2" s="58" t="s">
        <v>463</v>
      </c>
      <c r="AM2" s="58" t="s">
        <v>270</v>
      </c>
    </row>
    <row r="3" spans="1:39">
      <c r="A3" s="58">
        <v>5</v>
      </c>
      <c r="B3" s="58">
        <f>'ACM Rates'!T16</f>
        <v>1E-4</v>
      </c>
      <c r="C3" s="58">
        <f>'MI Epi'!CA25</f>
        <v>0</v>
      </c>
      <c r="D3" s="58">
        <f>'Stroke Epi'!BP33</f>
        <v>1E-4</v>
      </c>
      <c r="F3" s="58">
        <f>'Bowel Cancer Epi'!BM50</f>
        <v>0</v>
      </c>
      <c r="G3" s="58">
        <f>'Breast Cancer Epi'!AO44</f>
        <v>0</v>
      </c>
      <c r="I3" s="58">
        <f t="shared" ref="I3:I66" si="0">B3+(SUM(C3:F3))</f>
        <v>2.0000000000000001E-4</v>
      </c>
      <c r="J3" s="58">
        <f t="shared" ref="J3:J66" si="1">1-EXP(-B3)</f>
        <v>9.999500016666385E-5</v>
      </c>
      <c r="K3" s="58">
        <v>10000</v>
      </c>
      <c r="L3" s="58">
        <f>K3*J3</f>
        <v>0.9999500016666385</v>
      </c>
      <c r="M3" s="58">
        <f>0.5*(K3+K4)</f>
        <v>9999.5000249991663</v>
      </c>
      <c r="N3" s="58">
        <f>SUM(M4:M97)</f>
        <v>770801.51307866641</v>
      </c>
      <c r="O3" s="58">
        <f>N3/K3</f>
        <v>77.080151307866643</v>
      </c>
      <c r="Q3" s="58">
        <f>'MI Epi'!BN25</f>
        <v>0</v>
      </c>
      <c r="R3" s="58">
        <f>C3</f>
        <v>0</v>
      </c>
      <c r="S3" s="58">
        <f>1-EXP(-Q3)</f>
        <v>0</v>
      </c>
      <c r="T3" s="58">
        <f>1-EXP(-R3)</f>
        <v>0</v>
      </c>
      <c r="U3" s="58">
        <v>0</v>
      </c>
      <c r="W3" s="58">
        <f>'Stroke Epi'!BC33</f>
        <v>0</v>
      </c>
      <c r="X3" s="58">
        <f>D3</f>
        <v>1E-4</v>
      </c>
      <c r="Y3" s="58">
        <f>1-EXP(-W3)</f>
        <v>0</v>
      </c>
      <c r="Z3" s="58">
        <f>1-EXP(-X3)</f>
        <v>9.999500016666385E-5</v>
      </c>
      <c r="AA3" s="58">
        <v>0</v>
      </c>
      <c r="AC3" s="58">
        <f>'Bowel Cancer Epi'!AZ50</f>
        <v>0</v>
      </c>
      <c r="AD3" s="58">
        <f>F3</f>
        <v>0</v>
      </c>
      <c r="AE3" s="58">
        <f>1-EXP(-AC3)</f>
        <v>0</v>
      </c>
      <c r="AF3" s="58">
        <f>1-EXP(-AD3)</f>
        <v>0</v>
      </c>
      <c r="AG3" s="58">
        <v>0</v>
      </c>
      <c r="AI3">
        <f>'Breast Cancer Epi'!AH44</f>
        <v>0</v>
      </c>
      <c r="AJ3">
        <f>G3</f>
        <v>0</v>
      </c>
      <c r="AK3" s="58">
        <f>1-EXP(-AI3)</f>
        <v>0</v>
      </c>
      <c r="AL3" s="58">
        <f>1-EXP(-AJ3)</f>
        <v>0</v>
      </c>
      <c r="AM3" s="58">
        <v>0</v>
      </c>
    </row>
    <row r="4" spans="1:39">
      <c r="A4" s="58">
        <v>6</v>
      </c>
      <c r="B4" s="58">
        <f>'ACM Rates'!T17</f>
        <v>1E-4</v>
      </c>
      <c r="C4" s="58">
        <f>'MI Epi'!CA26</f>
        <v>0</v>
      </c>
      <c r="D4" s="58">
        <f>'Stroke Epi'!BP34</f>
        <v>1E-4</v>
      </c>
      <c r="F4" s="58">
        <f>'Bowel Cancer Epi'!BM51</f>
        <v>0</v>
      </c>
      <c r="G4" s="58">
        <f>'Breast Cancer Epi'!AO45</f>
        <v>0</v>
      </c>
      <c r="I4" s="58">
        <f t="shared" si="0"/>
        <v>2.0000000000000001E-4</v>
      </c>
      <c r="J4" s="58">
        <f t="shared" si="1"/>
        <v>9.999500016666385E-5</v>
      </c>
      <c r="K4" s="58">
        <f>K3-L3</f>
        <v>9999.0000499983325</v>
      </c>
      <c r="L4" s="58">
        <f>K4*J4</f>
        <v>0.99985001166605514</v>
      </c>
      <c r="M4" s="58">
        <f t="shared" ref="M4:M67" si="2">0.5*(K4+K5)</f>
        <v>9998.5001249925008</v>
      </c>
      <c r="N4" s="58">
        <f t="shared" ref="N4:N67" si="3">SUM(M5:M98)</f>
        <v>761002.28943052667</v>
      </c>
      <c r="O4" s="58">
        <f t="shared" ref="O4:O67" si="4">N4/K4</f>
        <v>76.107839346460807</v>
      </c>
      <c r="Q4" s="58">
        <f>'MI Epi'!BN26</f>
        <v>0</v>
      </c>
      <c r="R4" s="58">
        <f t="shared" ref="R4:R67" si="5">C4</f>
        <v>0</v>
      </c>
      <c r="S4" s="58">
        <f t="shared" ref="S4:T67" si="6">1-EXP(-Q4)</f>
        <v>0</v>
      </c>
      <c r="T4" s="58">
        <f t="shared" si="6"/>
        <v>0</v>
      </c>
      <c r="U4" s="58">
        <f>((U3-T3+((1-U3)*S3))/(1-T3))</f>
        <v>0</v>
      </c>
      <c r="W4" s="58">
        <f>'Stroke Epi'!BC34</f>
        <v>0</v>
      </c>
      <c r="X4" s="58">
        <f t="shared" ref="X4:X67" si="7">D4</f>
        <v>1E-4</v>
      </c>
      <c r="Y4" s="58">
        <f t="shared" ref="Y4:Z67" si="8">1-EXP(-W4)</f>
        <v>0</v>
      </c>
      <c r="Z4" s="58">
        <f t="shared" si="8"/>
        <v>9.999500016666385E-5</v>
      </c>
      <c r="AA4" s="58">
        <f>((AA3-Z3+((1-AA3)*Y3))/(1-Z3))</f>
        <v>-1.0000500016667218E-4</v>
      </c>
      <c r="AC4" s="58">
        <f>'Bowel Cancer Epi'!AZ51</f>
        <v>0</v>
      </c>
      <c r="AD4" s="58">
        <f t="shared" ref="AD4:AD67" si="9">F4</f>
        <v>0</v>
      </c>
      <c r="AE4" s="58">
        <f t="shared" ref="AE4:AF8" si="10">1-EXP(-AC4)</f>
        <v>0</v>
      </c>
      <c r="AF4" s="58">
        <f t="shared" si="10"/>
        <v>0</v>
      </c>
      <c r="AG4" s="58">
        <f>((AG3-AF3+((1-AG3)*AE3))/(1-AF3))</f>
        <v>0</v>
      </c>
      <c r="AI4" s="58">
        <f>'Breast Cancer Epi'!AH45</f>
        <v>0</v>
      </c>
      <c r="AJ4" s="58">
        <f t="shared" ref="AJ4:AJ67" si="11">G4</f>
        <v>0</v>
      </c>
      <c r="AK4" s="58">
        <f t="shared" ref="AK4:AK8" si="12">1-EXP(-AI4)</f>
        <v>0</v>
      </c>
      <c r="AL4" s="58">
        <f t="shared" ref="AL4:AL8" si="13">1-EXP(-AJ4)</f>
        <v>0</v>
      </c>
      <c r="AM4" s="58">
        <f>((AM3-AL3+((1-AM3)*AK3))/(1-AL3))</f>
        <v>0</v>
      </c>
    </row>
    <row r="5" spans="1:39">
      <c r="A5" s="58">
        <v>7</v>
      </c>
      <c r="B5" s="58">
        <f>'ACM Rates'!T18</f>
        <v>1E-4</v>
      </c>
      <c r="C5" s="58">
        <f>'MI Epi'!CA27</f>
        <v>0</v>
      </c>
      <c r="D5" s="58">
        <f>'Stroke Epi'!BP35</f>
        <v>1E-4</v>
      </c>
      <c r="F5" s="58">
        <f>'Bowel Cancer Epi'!BM52</f>
        <v>0</v>
      </c>
      <c r="G5" s="58">
        <f>'Breast Cancer Epi'!AO46</f>
        <v>0</v>
      </c>
      <c r="I5" s="58">
        <f t="shared" si="0"/>
        <v>2.0000000000000001E-4</v>
      </c>
      <c r="J5" s="58">
        <f t="shared" si="1"/>
        <v>9.999500016666385E-5</v>
      </c>
      <c r="K5" s="58">
        <f t="shared" ref="K5:K68" si="14">K4-L4</f>
        <v>9998.0001999866672</v>
      </c>
      <c r="L5" s="58">
        <f t="shared" ref="L5:L68" si="15">K5*J5</f>
        <v>0.99975003166397203</v>
      </c>
      <c r="M5" s="58">
        <f t="shared" si="2"/>
        <v>9997.5003249708352</v>
      </c>
      <c r="N5" s="58">
        <f t="shared" si="3"/>
        <v>751004.78910555586</v>
      </c>
      <c r="O5" s="58">
        <f t="shared" si="4"/>
        <v>75.115500508447411</v>
      </c>
      <c r="Q5" s="58">
        <f>'MI Epi'!BN27</f>
        <v>0</v>
      </c>
      <c r="R5" s="58">
        <f t="shared" si="5"/>
        <v>0</v>
      </c>
      <c r="S5" s="58">
        <f t="shared" si="6"/>
        <v>0</v>
      </c>
      <c r="T5" s="58">
        <f t="shared" si="6"/>
        <v>0</v>
      </c>
      <c r="U5" s="58">
        <f t="shared" ref="U5:U68" si="16">((U4-T4+((1-U4)*S4))/(1-T4))</f>
        <v>0</v>
      </c>
      <c r="W5" s="58">
        <f>'Stroke Epi'!BC35</f>
        <v>0</v>
      </c>
      <c r="X5" s="58">
        <f t="shared" si="7"/>
        <v>1E-4</v>
      </c>
      <c r="Y5" s="58">
        <f t="shared" si="8"/>
        <v>0</v>
      </c>
      <c r="Z5" s="58">
        <f t="shared" si="8"/>
        <v>9.999500016666385E-5</v>
      </c>
      <c r="AA5" s="58">
        <f t="shared" ref="AA5:AA68" si="17">((AA4-Z4+((1-AA4)*Y4))/(1-Z4))</f>
        <v>-2.0002000133340271E-4</v>
      </c>
      <c r="AC5" s="58">
        <f>'Bowel Cancer Epi'!AZ52</f>
        <v>0</v>
      </c>
      <c r="AD5" s="58">
        <f t="shared" si="9"/>
        <v>0</v>
      </c>
      <c r="AE5" s="58">
        <f t="shared" si="10"/>
        <v>0</v>
      </c>
      <c r="AF5" s="58">
        <f t="shared" si="10"/>
        <v>0</v>
      </c>
      <c r="AG5" s="58">
        <f t="shared" ref="AG5:AG68" si="18">((AG4-AF4+((1-AG4)*AE4))/(1-AF4))</f>
        <v>0</v>
      </c>
      <c r="AI5" s="58">
        <f>'Breast Cancer Epi'!AH46</f>
        <v>0</v>
      </c>
      <c r="AJ5" s="58">
        <f t="shared" si="11"/>
        <v>0</v>
      </c>
      <c r="AK5" s="58">
        <f t="shared" si="12"/>
        <v>0</v>
      </c>
      <c r="AL5" s="58">
        <f t="shared" si="13"/>
        <v>0</v>
      </c>
      <c r="AM5" s="58">
        <f t="shared" ref="AM5:AM68" si="19">((AM4-AL4+((1-AM4)*AK4))/(1-AL4))</f>
        <v>0</v>
      </c>
    </row>
    <row r="6" spans="1:39">
      <c r="A6" s="58">
        <v>8</v>
      </c>
      <c r="B6" s="58">
        <f>'ACM Rates'!T19</f>
        <v>1E-4</v>
      </c>
      <c r="C6" s="58">
        <f>'MI Epi'!CA28</f>
        <v>0</v>
      </c>
      <c r="D6" s="58">
        <f>'Stroke Epi'!BP36</f>
        <v>1E-4</v>
      </c>
      <c r="F6" s="58">
        <f>'Bowel Cancer Epi'!BM53</f>
        <v>0</v>
      </c>
      <c r="G6" s="58">
        <f>'Breast Cancer Epi'!AO47</f>
        <v>0</v>
      </c>
      <c r="I6" s="58">
        <f t="shared" si="0"/>
        <v>2.0000000000000001E-4</v>
      </c>
      <c r="J6" s="58">
        <f t="shared" si="1"/>
        <v>9.999500016666385E-5</v>
      </c>
      <c r="K6" s="58">
        <f t="shared" si="14"/>
        <v>9997.0004499550032</v>
      </c>
      <c r="L6" s="58">
        <f t="shared" si="15"/>
        <v>0.99965006165938908</v>
      </c>
      <c r="M6" s="58">
        <f t="shared" si="2"/>
        <v>9996.5006249241742</v>
      </c>
      <c r="N6" s="58">
        <f t="shared" si="3"/>
        <v>741008.28848063166</v>
      </c>
      <c r="O6" s="58">
        <f t="shared" si="4"/>
        <v>74.123062431588366</v>
      </c>
      <c r="Q6" s="58">
        <f>'MI Epi'!BN28</f>
        <v>0</v>
      </c>
      <c r="R6" s="58">
        <f t="shared" si="5"/>
        <v>0</v>
      </c>
      <c r="S6" s="58">
        <f t="shared" si="6"/>
        <v>0</v>
      </c>
      <c r="T6" s="58">
        <f t="shared" si="6"/>
        <v>0</v>
      </c>
      <c r="U6" s="58">
        <f t="shared" si="16"/>
        <v>0</v>
      </c>
      <c r="W6" s="58">
        <f>'Stroke Epi'!BC36</f>
        <v>0</v>
      </c>
      <c r="X6" s="58">
        <f t="shared" si="7"/>
        <v>1E-4</v>
      </c>
      <c r="Y6" s="58">
        <f t="shared" si="8"/>
        <v>0</v>
      </c>
      <c r="Z6" s="58">
        <f t="shared" si="8"/>
        <v>9.999500016666385E-5</v>
      </c>
      <c r="AA6" s="58">
        <f t="shared" si="17"/>
        <v>-3.0004500450034159E-4</v>
      </c>
      <c r="AC6" s="58">
        <f>'Bowel Cancer Epi'!AZ53</f>
        <v>0</v>
      </c>
      <c r="AD6" s="58">
        <f t="shared" si="9"/>
        <v>0</v>
      </c>
      <c r="AE6" s="58">
        <f t="shared" si="10"/>
        <v>0</v>
      </c>
      <c r="AF6" s="58">
        <f t="shared" si="10"/>
        <v>0</v>
      </c>
      <c r="AG6" s="58">
        <f t="shared" si="18"/>
        <v>0</v>
      </c>
      <c r="AI6" s="58">
        <f>'Breast Cancer Epi'!AH47</f>
        <v>0</v>
      </c>
      <c r="AJ6" s="58">
        <f t="shared" si="11"/>
        <v>0</v>
      </c>
      <c r="AK6" s="58">
        <f t="shared" si="12"/>
        <v>0</v>
      </c>
      <c r="AL6" s="58">
        <f t="shared" si="13"/>
        <v>0</v>
      </c>
      <c r="AM6" s="58">
        <f t="shared" si="19"/>
        <v>0</v>
      </c>
    </row>
    <row r="7" spans="1:39">
      <c r="A7" s="58">
        <v>9</v>
      </c>
      <c r="B7" s="58">
        <f>'ACM Rates'!T20</f>
        <v>1E-4</v>
      </c>
      <c r="C7" s="58">
        <f>'MI Epi'!CA29</f>
        <v>0</v>
      </c>
      <c r="D7" s="58">
        <f>'Stroke Epi'!BP37</f>
        <v>1E-4</v>
      </c>
      <c r="F7" s="58">
        <f>'Bowel Cancer Epi'!BM54</f>
        <v>0</v>
      </c>
      <c r="G7" s="58">
        <f>'Breast Cancer Epi'!AO48</f>
        <v>0</v>
      </c>
      <c r="I7" s="58">
        <f t="shared" si="0"/>
        <v>2.0000000000000001E-4</v>
      </c>
      <c r="J7" s="58">
        <f t="shared" si="1"/>
        <v>9.999500016666385E-5</v>
      </c>
      <c r="K7" s="58">
        <f t="shared" si="14"/>
        <v>9996.0007998933434</v>
      </c>
      <c r="L7" s="58">
        <f t="shared" si="15"/>
        <v>0.99955010165130687</v>
      </c>
      <c r="M7" s="58">
        <f t="shared" si="2"/>
        <v>9995.5010248425169</v>
      </c>
      <c r="N7" s="58">
        <f t="shared" si="3"/>
        <v>731012.78745578916</v>
      </c>
      <c r="O7" s="58">
        <f t="shared" si="4"/>
        <v>73.130525105959279</v>
      </c>
      <c r="Q7" s="58">
        <f>'MI Epi'!BN29</f>
        <v>0</v>
      </c>
      <c r="R7" s="58">
        <f t="shared" si="5"/>
        <v>0</v>
      </c>
      <c r="S7" s="58">
        <f t="shared" si="6"/>
        <v>0</v>
      </c>
      <c r="T7" s="58">
        <f t="shared" si="6"/>
        <v>0</v>
      </c>
      <c r="U7" s="58">
        <f t="shared" si="16"/>
        <v>0</v>
      </c>
      <c r="W7" s="58">
        <f>'Stroke Epi'!BC37</f>
        <v>0</v>
      </c>
      <c r="X7" s="58">
        <f t="shared" si="7"/>
        <v>1E-4</v>
      </c>
      <c r="Y7" s="58">
        <f t="shared" si="8"/>
        <v>0</v>
      </c>
      <c r="Z7" s="58">
        <f t="shared" si="8"/>
        <v>9.999500016666385E-5</v>
      </c>
      <c r="AA7" s="58">
        <f t="shared" si="17"/>
        <v>-4.0008001066773886E-4</v>
      </c>
      <c r="AC7" s="58">
        <f>'Bowel Cancer Epi'!AZ54</f>
        <v>0</v>
      </c>
      <c r="AD7" s="58">
        <f t="shared" si="9"/>
        <v>0</v>
      </c>
      <c r="AE7" s="58">
        <f t="shared" si="10"/>
        <v>0</v>
      </c>
      <c r="AF7" s="58">
        <f t="shared" si="10"/>
        <v>0</v>
      </c>
      <c r="AG7" s="58">
        <f t="shared" si="18"/>
        <v>0</v>
      </c>
      <c r="AI7" s="58">
        <f>'Breast Cancer Epi'!AH48</f>
        <v>0</v>
      </c>
      <c r="AJ7" s="58">
        <f t="shared" si="11"/>
        <v>0</v>
      </c>
      <c r="AK7" s="58">
        <f t="shared" si="12"/>
        <v>0</v>
      </c>
      <c r="AL7" s="58">
        <f t="shared" si="13"/>
        <v>0</v>
      </c>
      <c r="AM7" s="58">
        <f t="shared" si="19"/>
        <v>0</v>
      </c>
    </row>
    <row r="8" spans="1:39">
      <c r="A8" s="58">
        <v>10</v>
      </c>
      <c r="B8" s="58">
        <f>'ACM Rates'!T21</f>
        <v>1E-4</v>
      </c>
      <c r="C8" s="58">
        <f>'MI Epi'!CA30</f>
        <v>0</v>
      </c>
      <c r="D8" s="58">
        <f>'Stroke Epi'!BP38</f>
        <v>1E-4</v>
      </c>
      <c r="F8" s="58">
        <f>'Bowel Cancer Epi'!BM55</f>
        <v>0</v>
      </c>
      <c r="G8" s="58">
        <f>'Breast Cancer Epi'!AO49</f>
        <v>0</v>
      </c>
      <c r="I8" s="58">
        <f t="shared" si="0"/>
        <v>2.0000000000000001E-4</v>
      </c>
      <c r="J8" s="58">
        <f t="shared" si="1"/>
        <v>9.999500016666385E-5</v>
      </c>
      <c r="K8" s="58">
        <f t="shared" si="14"/>
        <v>9995.0012497916923</v>
      </c>
      <c r="L8" s="58">
        <f t="shared" si="15"/>
        <v>0.99945015163872564</v>
      </c>
      <c r="M8" s="58">
        <f t="shared" si="2"/>
        <v>9994.5015247158735</v>
      </c>
      <c r="N8" s="58">
        <f t="shared" si="3"/>
        <v>721018.28593107325</v>
      </c>
      <c r="O8" s="58">
        <f t="shared" si="4"/>
        <v>72.137888521634764</v>
      </c>
      <c r="Q8" s="58">
        <f>'MI Epi'!BN30</f>
        <v>0</v>
      </c>
      <c r="R8" s="58">
        <f t="shared" si="5"/>
        <v>0</v>
      </c>
      <c r="S8" s="58">
        <f t="shared" si="6"/>
        <v>0</v>
      </c>
      <c r="T8" s="58">
        <f t="shared" si="6"/>
        <v>0</v>
      </c>
      <c r="U8" s="58">
        <f t="shared" si="16"/>
        <v>0</v>
      </c>
      <c r="W8" s="58">
        <f>'Stroke Epi'!BC38</f>
        <v>0</v>
      </c>
      <c r="X8" s="58">
        <f t="shared" si="7"/>
        <v>1E-4</v>
      </c>
      <c r="Y8" s="58">
        <f>1-EXP(-W8)</f>
        <v>0</v>
      </c>
      <c r="Z8" s="58">
        <f t="shared" si="8"/>
        <v>9.999500016666385E-5</v>
      </c>
      <c r="AA8" s="58">
        <f t="shared" si="17"/>
        <v>-5.0012502083594454E-4</v>
      </c>
      <c r="AC8" s="58">
        <f>'Bowel Cancer Epi'!AZ55</f>
        <v>0</v>
      </c>
      <c r="AD8" s="58">
        <f t="shared" si="9"/>
        <v>0</v>
      </c>
      <c r="AE8" s="58">
        <f>1-EXP(-AC8)</f>
        <v>0</v>
      </c>
      <c r="AF8" s="58">
        <f t="shared" si="10"/>
        <v>0</v>
      </c>
      <c r="AG8" s="58">
        <f t="shared" si="18"/>
        <v>0</v>
      </c>
      <c r="AI8" s="58">
        <f>'Breast Cancer Epi'!AH49</f>
        <v>0</v>
      </c>
      <c r="AJ8" s="58">
        <f t="shared" si="11"/>
        <v>0</v>
      </c>
      <c r="AK8" s="58">
        <f>1-EXP(-AI8)</f>
        <v>0</v>
      </c>
      <c r="AL8" s="58">
        <f t="shared" si="13"/>
        <v>0</v>
      </c>
      <c r="AM8" s="58">
        <f t="shared" si="19"/>
        <v>0</v>
      </c>
    </row>
    <row r="9" spans="1:39">
      <c r="A9" s="58">
        <v>11</v>
      </c>
      <c r="B9" s="58">
        <f>'ACM Rates'!T22</f>
        <v>1E-4</v>
      </c>
      <c r="C9" s="58">
        <f>'MI Epi'!CA31</f>
        <v>0</v>
      </c>
      <c r="D9" s="58">
        <f>'Stroke Epi'!BP39</f>
        <v>1E-4</v>
      </c>
      <c r="F9" s="58">
        <f>'Bowel Cancer Epi'!BM56</f>
        <v>0</v>
      </c>
      <c r="G9" s="58">
        <f>'Breast Cancer Epi'!AO50</f>
        <v>0</v>
      </c>
      <c r="I9" s="58">
        <f t="shared" si="0"/>
        <v>2.0000000000000001E-4</v>
      </c>
      <c r="J9" s="58">
        <f t="shared" si="1"/>
        <v>9.999500016666385E-5</v>
      </c>
      <c r="K9" s="58">
        <f t="shared" si="14"/>
        <v>9994.0017996400529</v>
      </c>
      <c r="L9" s="58">
        <f t="shared" si="15"/>
        <v>0.99935021162064586</v>
      </c>
      <c r="M9" s="58">
        <f t="shared" si="2"/>
        <v>9993.5021245342432</v>
      </c>
      <c r="N9" s="58">
        <f t="shared" si="3"/>
        <v>711024.78380653902</v>
      </c>
      <c r="O9" s="58">
        <f t="shared" si="4"/>
        <v>71.145152668688482</v>
      </c>
      <c r="Q9" s="58">
        <f>'MI Epi'!BN31</f>
        <v>0</v>
      </c>
      <c r="R9" s="58">
        <f t="shared" si="5"/>
        <v>0</v>
      </c>
      <c r="S9" s="58">
        <f t="shared" si="6"/>
        <v>0</v>
      </c>
      <c r="T9" s="58">
        <f t="shared" si="6"/>
        <v>0</v>
      </c>
      <c r="U9" s="58">
        <f t="shared" si="16"/>
        <v>0</v>
      </c>
      <c r="W9" s="58">
        <f>'Stroke Epi'!BC39</f>
        <v>0</v>
      </c>
      <c r="X9" s="58">
        <f t="shared" si="7"/>
        <v>1E-4</v>
      </c>
      <c r="Y9" s="58">
        <f t="shared" si="8"/>
        <v>0</v>
      </c>
      <c r="Z9" s="58">
        <f>1-EXP(-X9)</f>
        <v>9.999500016666385E-5</v>
      </c>
      <c r="AA9" s="58">
        <f t="shared" si="17"/>
        <v>-6.001800360054088E-4</v>
      </c>
      <c r="AC9" s="58">
        <f>'Bowel Cancer Epi'!AZ56</f>
        <v>0</v>
      </c>
      <c r="AD9" s="58">
        <f t="shared" si="9"/>
        <v>0</v>
      </c>
      <c r="AE9" s="58">
        <f t="shared" ref="AE9:AF72" si="20">1-EXP(-AC9)</f>
        <v>0</v>
      </c>
      <c r="AF9" s="58">
        <f>1-EXP(-AD9)</f>
        <v>0</v>
      </c>
      <c r="AG9" s="58">
        <f t="shared" si="18"/>
        <v>0</v>
      </c>
      <c r="AI9" s="58">
        <f>'Breast Cancer Epi'!AH50</f>
        <v>0</v>
      </c>
      <c r="AJ9" s="58">
        <f t="shared" si="11"/>
        <v>0</v>
      </c>
      <c r="AK9" s="58">
        <f t="shared" ref="AK9:AK72" si="21">1-EXP(-AI9)</f>
        <v>0</v>
      </c>
      <c r="AL9" s="58">
        <f>1-EXP(-AJ9)</f>
        <v>0</v>
      </c>
      <c r="AM9" s="58">
        <f t="shared" si="19"/>
        <v>0</v>
      </c>
    </row>
    <row r="10" spans="1:39">
      <c r="A10" s="58">
        <v>12</v>
      </c>
      <c r="B10" s="58">
        <f>'ACM Rates'!T23</f>
        <v>1E-4</v>
      </c>
      <c r="C10" s="58">
        <f>'MI Epi'!CA32</f>
        <v>0</v>
      </c>
      <c r="D10" s="58">
        <f>'Stroke Epi'!BP40</f>
        <v>1E-4</v>
      </c>
      <c r="F10" s="58">
        <f>'Bowel Cancer Epi'!BM57</f>
        <v>0</v>
      </c>
      <c r="G10" s="58">
        <f>'Breast Cancer Epi'!AO51</f>
        <v>0</v>
      </c>
      <c r="I10" s="58">
        <f t="shared" si="0"/>
        <v>2.0000000000000001E-4</v>
      </c>
      <c r="J10" s="58">
        <f t="shared" si="1"/>
        <v>9.999500016666385E-5</v>
      </c>
      <c r="K10" s="58">
        <f t="shared" si="14"/>
        <v>9993.0024494284316</v>
      </c>
      <c r="L10" s="58">
        <f t="shared" si="15"/>
        <v>0.99925028159606832</v>
      </c>
      <c r="M10" s="58">
        <f t="shared" si="2"/>
        <v>9992.5028242876324</v>
      </c>
      <c r="N10" s="58">
        <f t="shared" si="3"/>
        <v>701032.2809822514</v>
      </c>
      <c r="O10" s="58">
        <f t="shared" si="4"/>
        <v>70.152317537193056</v>
      </c>
      <c r="Q10" s="58">
        <f>'MI Epi'!BN32</f>
        <v>0</v>
      </c>
      <c r="R10" s="58">
        <f t="shared" si="5"/>
        <v>0</v>
      </c>
      <c r="S10" s="58">
        <f t="shared" si="6"/>
        <v>0</v>
      </c>
      <c r="T10" s="58">
        <f t="shared" si="6"/>
        <v>0</v>
      </c>
      <c r="U10" s="58">
        <f t="shared" si="16"/>
        <v>0</v>
      </c>
      <c r="W10" s="58">
        <f>'Stroke Epi'!BC40</f>
        <v>0</v>
      </c>
      <c r="X10" s="58">
        <f t="shared" si="7"/>
        <v>1E-4</v>
      </c>
      <c r="Y10" s="58">
        <f t="shared" si="8"/>
        <v>0</v>
      </c>
      <c r="Z10" s="58">
        <f t="shared" si="8"/>
        <v>9.999500016666385E-5</v>
      </c>
      <c r="AA10" s="58">
        <f t="shared" si="17"/>
        <v>-7.0024505717668174E-4</v>
      </c>
      <c r="AC10" s="58">
        <f>'Bowel Cancer Epi'!AZ57</f>
        <v>0</v>
      </c>
      <c r="AD10" s="58">
        <f t="shared" si="9"/>
        <v>0</v>
      </c>
      <c r="AE10" s="58">
        <f t="shared" si="20"/>
        <v>0</v>
      </c>
      <c r="AF10" s="58">
        <f t="shared" si="20"/>
        <v>0</v>
      </c>
      <c r="AG10" s="58">
        <f t="shared" si="18"/>
        <v>0</v>
      </c>
      <c r="AI10" s="58">
        <f>'Breast Cancer Epi'!AH51</f>
        <v>0</v>
      </c>
      <c r="AJ10" s="58">
        <f t="shared" si="11"/>
        <v>0</v>
      </c>
      <c r="AK10" s="58">
        <f t="shared" si="21"/>
        <v>0</v>
      </c>
      <c r="AL10" s="58">
        <f t="shared" ref="AL10:AL73" si="22">1-EXP(-AJ10)</f>
        <v>0</v>
      </c>
      <c r="AM10" s="58">
        <f t="shared" si="19"/>
        <v>0</v>
      </c>
    </row>
    <row r="11" spans="1:39">
      <c r="A11" s="58">
        <v>13</v>
      </c>
      <c r="B11" s="58">
        <f>'ACM Rates'!T24</f>
        <v>1E-4</v>
      </c>
      <c r="C11" s="58">
        <f>'MI Epi'!CA33</f>
        <v>0</v>
      </c>
      <c r="D11" s="58">
        <f>'Stroke Epi'!BP41</f>
        <v>1E-4</v>
      </c>
      <c r="F11" s="58">
        <f>'Bowel Cancer Epi'!BM58</f>
        <v>0</v>
      </c>
      <c r="G11" s="58">
        <f>'Breast Cancer Epi'!AO52</f>
        <v>0</v>
      </c>
      <c r="I11" s="58">
        <f t="shared" si="0"/>
        <v>2.0000000000000001E-4</v>
      </c>
      <c r="J11" s="58">
        <f t="shared" si="1"/>
        <v>9.999500016666385E-5</v>
      </c>
      <c r="K11" s="58">
        <f t="shared" si="14"/>
        <v>9992.003199146835</v>
      </c>
      <c r="L11" s="58">
        <f t="shared" si="15"/>
        <v>0.99915036156399351</v>
      </c>
      <c r="M11" s="58">
        <f t="shared" si="2"/>
        <v>9991.5036239660531</v>
      </c>
      <c r="N11" s="58">
        <f t="shared" si="3"/>
        <v>691040.77735828527</v>
      </c>
      <c r="O11" s="58">
        <f t="shared" si="4"/>
        <v>69.159383117220145</v>
      </c>
      <c r="Q11" s="58">
        <f>'MI Epi'!BN33</f>
        <v>0</v>
      </c>
      <c r="R11" s="58">
        <f t="shared" si="5"/>
        <v>0</v>
      </c>
      <c r="S11" s="58">
        <f t="shared" si="6"/>
        <v>0</v>
      </c>
      <c r="T11" s="58">
        <f t="shared" si="6"/>
        <v>0</v>
      </c>
      <c r="U11" s="58">
        <f t="shared" si="16"/>
        <v>0</v>
      </c>
      <c r="W11" s="58">
        <f>'Stroke Epi'!BC41</f>
        <v>0</v>
      </c>
      <c r="X11" s="58">
        <f t="shared" si="7"/>
        <v>1E-4</v>
      </c>
      <c r="Y11" s="58">
        <f t="shared" si="8"/>
        <v>0</v>
      </c>
      <c r="Z11" s="58">
        <f t="shared" si="8"/>
        <v>9.999500016666385E-5</v>
      </c>
      <c r="AA11" s="58">
        <f t="shared" si="17"/>
        <v>-8.0032008535041357E-4</v>
      </c>
      <c r="AC11" s="58">
        <f>'Bowel Cancer Epi'!AZ58</f>
        <v>0</v>
      </c>
      <c r="AD11" s="58">
        <f t="shared" si="9"/>
        <v>0</v>
      </c>
      <c r="AE11" s="58">
        <f t="shared" si="20"/>
        <v>0</v>
      </c>
      <c r="AF11" s="58">
        <f t="shared" si="20"/>
        <v>0</v>
      </c>
      <c r="AG11" s="58">
        <f t="shared" si="18"/>
        <v>0</v>
      </c>
      <c r="AI11" s="58">
        <f>'Breast Cancer Epi'!AH52</f>
        <v>0</v>
      </c>
      <c r="AJ11" s="58">
        <f t="shared" si="11"/>
        <v>0</v>
      </c>
      <c r="AK11" s="58">
        <f t="shared" si="21"/>
        <v>0</v>
      </c>
      <c r="AL11" s="58">
        <f t="shared" si="22"/>
        <v>0</v>
      </c>
      <c r="AM11" s="58">
        <f t="shared" si="19"/>
        <v>0</v>
      </c>
    </row>
    <row r="12" spans="1:39">
      <c r="A12" s="58">
        <v>14</v>
      </c>
      <c r="B12" s="58">
        <f>'ACM Rates'!T25</f>
        <v>1E-4</v>
      </c>
      <c r="C12" s="58">
        <f>'MI Epi'!CA34</f>
        <v>0</v>
      </c>
      <c r="D12" s="58">
        <f>'Stroke Epi'!BP42</f>
        <v>1E-4</v>
      </c>
      <c r="F12" s="58">
        <f>'Bowel Cancer Epi'!BM59</f>
        <v>0</v>
      </c>
      <c r="G12" s="58">
        <f>'Breast Cancer Epi'!AO53</f>
        <v>0</v>
      </c>
      <c r="I12" s="58">
        <f t="shared" si="0"/>
        <v>2.0000000000000001E-4</v>
      </c>
      <c r="J12" s="58">
        <f t="shared" si="1"/>
        <v>9.999500016666385E-5</v>
      </c>
      <c r="K12" s="58">
        <f t="shared" si="14"/>
        <v>9991.0040487852712</v>
      </c>
      <c r="L12" s="58">
        <f t="shared" si="15"/>
        <v>0.99905045152342242</v>
      </c>
      <c r="M12" s="58">
        <f t="shared" si="2"/>
        <v>9990.5045235595098</v>
      </c>
      <c r="N12" s="58">
        <f t="shared" si="3"/>
        <v>681050.27283472591</v>
      </c>
      <c r="O12" s="58">
        <f t="shared" si="4"/>
        <v>68.16634939884041</v>
      </c>
      <c r="Q12" s="58">
        <f>'MI Epi'!BN34</f>
        <v>0</v>
      </c>
      <c r="R12" s="58">
        <f t="shared" si="5"/>
        <v>0</v>
      </c>
      <c r="S12" s="58">
        <f t="shared" si="6"/>
        <v>0</v>
      </c>
      <c r="T12" s="58">
        <f t="shared" si="6"/>
        <v>0</v>
      </c>
      <c r="U12" s="58">
        <f t="shared" si="16"/>
        <v>0</v>
      </c>
      <c r="W12" s="58">
        <f>'Stroke Epi'!BC42</f>
        <v>0</v>
      </c>
      <c r="X12" s="58">
        <f t="shared" si="7"/>
        <v>1E-4</v>
      </c>
      <c r="Y12" s="58">
        <f t="shared" si="8"/>
        <v>0</v>
      </c>
      <c r="Z12" s="58">
        <f t="shared" si="8"/>
        <v>9.999500016666385E-5</v>
      </c>
      <c r="AA12" s="58">
        <f t="shared" si="17"/>
        <v>-9.0040512152735465E-4</v>
      </c>
      <c r="AC12" s="58">
        <f>'Bowel Cancer Epi'!AZ59</f>
        <v>0</v>
      </c>
      <c r="AD12" s="58">
        <f t="shared" si="9"/>
        <v>0</v>
      </c>
      <c r="AE12" s="58">
        <f t="shared" si="20"/>
        <v>0</v>
      </c>
      <c r="AF12" s="58">
        <f t="shared" si="20"/>
        <v>0</v>
      </c>
      <c r="AG12" s="58">
        <f t="shared" si="18"/>
        <v>0</v>
      </c>
      <c r="AI12" s="58">
        <f>'Breast Cancer Epi'!AH53</f>
        <v>0</v>
      </c>
      <c r="AJ12" s="58">
        <f t="shared" si="11"/>
        <v>0</v>
      </c>
      <c r="AK12" s="58">
        <f t="shared" si="21"/>
        <v>0</v>
      </c>
      <c r="AL12" s="58">
        <f t="shared" si="22"/>
        <v>0</v>
      </c>
      <c r="AM12" s="58">
        <f t="shared" si="19"/>
        <v>0</v>
      </c>
    </row>
    <row r="13" spans="1:39">
      <c r="A13" s="58">
        <v>15</v>
      </c>
      <c r="B13" s="58">
        <f>'ACM Rates'!T26</f>
        <v>1E-4</v>
      </c>
      <c r="C13" s="58">
        <f>'MI Epi'!CA35</f>
        <v>0</v>
      </c>
      <c r="D13" s="58">
        <f>'Stroke Epi'!BP43</f>
        <v>0</v>
      </c>
      <c r="F13" s="58">
        <f>'Bowel Cancer Epi'!BM60</f>
        <v>0</v>
      </c>
      <c r="G13" s="58">
        <f>'Breast Cancer Epi'!AO54</f>
        <v>0</v>
      </c>
      <c r="I13" s="58">
        <f t="shared" si="0"/>
        <v>1E-4</v>
      </c>
      <c r="J13" s="58">
        <f t="shared" si="1"/>
        <v>9.999500016666385E-5</v>
      </c>
      <c r="K13" s="58">
        <f t="shared" si="14"/>
        <v>9990.0049983337485</v>
      </c>
      <c r="L13" s="58">
        <f t="shared" si="15"/>
        <v>0.99895055147335587</v>
      </c>
      <c r="M13" s="58">
        <f t="shared" si="2"/>
        <v>9989.505523058011</v>
      </c>
      <c r="N13" s="58">
        <f t="shared" si="3"/>
        <v>671060.76731166791</v>
      </c>
      <c r="O13" s="58">
        <f t="shared" si="4"/>
        <v>67.173216372123477</v>
      </c>
      <c r="Q13" s="58">
        <f>'MI Epi'!BN35</f>
        <v>0</v>
      </c>
      <c r="R13" s="58">
        <f t="shared" si="5"/>
        <v>0</v>
      </c>
      <c r="S13" s="58">
        <f t="shared" si="6"/>
        <v>0</v>
      </c>
      <c r="T13" s="58">
        <f t="shared" si="6"/>
        <v>0</v>
      </c>
      <c r="U13" s="58">
        <f t="shared" si="16"/>
        <v>0</v>
      </c>
      <c r="W13" s="58">
        <f>'Stroke Epi'!BC43</f>
        <v>0</v>
      </c>
      <c r="X13" s="58">
        <f t="shared" si="7"/>
        <v>0</v>
      </c>
      <c r="Y13" s="58">
        <f t="shared" si="8"/>
        <v>0</v>
      </c>
      <c r="Z13" s="58">
        <f t="shared" si="8"/>
        <v>0</v>
      </c>
      <c r="AA13" s="58">
        <f t="shared" si="17"/>
        <v>-1.0005001667083551E-3</v>
      </c>
      <c r="AC13" s="58">
        <f>'Bowel Cancer Epi'!AZ60</f>
        <v>0</v>
      </c>
      <c r="AD13" s="58">
        <f t="shared" si="9"/>
        <v>0</v>
      </c>
      <c r="AE13" s="58">
        <f t="shared" si="20"/>
        <v>0</v>
      </c>
      <c r="AF13" s="58">
        <f t="shared" si="20"/>
        <v>0</v>
      </c>
      <c r="AG13" s="58">
        <f t="shared" si="18"/>
        <v>0</v>
      </c>
      <c r="AI13" s="58">
        <f>'Breast Cancer Epi'!AH54</f>
        <v>0</v>
      </c>
      <c r="AJ13" s="58">
        <f t="shared" si="11"/>
        <v>0</v>
      </c>
      <c r="AK13" s="58">
        <f t="shared" si="21"/>
        <v>0</v>
      </c>
      <c r="AL13" s="58">
        <f t="shared" si="22"/>
        <v>0</v>
      </c>
      <c r="AM13" s="58">
        <f t="shared" si="19"/>
        <v>0</v>
      </c>
    </row>
    <row r="14" spans="1:39">
      <c r="A14" s="58">
        <v>16</v>
      </c>
      <c r="B14" s="58">
        <f>'ACM Rates'!T27</f>
        <v>1E-4</v>
      </c>
      <c r="C14" s="58">
        <f>'MI Epi'!CA36</f>
        <v>0</v>
      </c>
      <c r="D14" s="58">
        <f>'Stroke Epi'!BP44</f>
        <v>0</v>
      </c>
      <c r="F14" s="58">
        <f>'Bowel Cancer Epi'!BM61</f>
        <v>0</v>
      </c>
      <c r="G14" s="58">
        <f>'Breast Cancer Epi'!AO55</f>
        <v>0</v>
      </c>
      <c r="I14" s="58">
        <f t="shared" si="0"/>
        <v>1E-4</v>
      </c>
      <c r="J14" s="58">
        <f t="shared" si="1"/>
        <v>9.999500016666385E-5</v>
      </c>
      <c r="K14" s="58">
        <f t="shared" si="14"/>
        <v>9989.0060477822753</v>
      </c>
      <c r="L14" s="58">
        <f t="shared" si="15"/>
        <v>0.99885066141279488</v>
      </c>
      <c r="M14" s="58">
        <f t="shared" si="2"/>
        <v>9988.5066224515685</v>
      </c>
      <c r="N14" s="58">
        <f t="shared" si="3"/>
        <v>661072.26068921632</v>
      </c>
      <c r="O14" s="58">
        <f t="shared" si="4"/>
        <v>66.179984027138048</v>
      </c>
      <c r="Q14" s="58">
        <f>'MI Epi'!BN36</f>
        <v>0</v>
      </c>
      <c r="R14" s="58">
        <f t="shared" si="5"/>
        <v>0</v>
      </c>
      <c r="S14" s="58">
        <f t="shared" si="6"/>
        <v>0</v>
      </c>
      <c r="T14" s="58">
        <f t="shared" si="6"/>
        <v>0</v>
      </c>
      <c r="U14" s="58">
        <f t="shared" si="16"/>
        <v>0</v>
      </c>
      <c r="W14" s="58">
        <f>'Stroke Epi'!BC44</f>
        <v>0</v>
      </c>
      <c r="X14" s="58">
        <f t="shared" si="7"/>
        <v>0</v>
      </c>
      <c r="Y14" s="58">
        <f t="shared" si="8"/>
        <v>0</v>
      </c>
      <c r="Z14" s="58">
        <f t="shared" si="8"/>
        <v>0</v>
      </c>
      <c r="AA14" s="58">
        <f t="shared" si="17"/>
        <v>-1.0005001667083551E-3</v>
      </c>
      <c r="AC14" s="58">
        <f>'Bowel Cancer Epi'!AZ61</f>
        <v>0</v>
      </c>
      <c r="AD14" s="58">
        <f t="shared" si="9"/>
        <v>0</v>
      </c>
      <c r="AE14" s="58">
        <f t="shared" si="20"/>
        <v>0</v>
      </c>
      <c r="AF14" s="58">
        <f t="shared" si="20"/>
        <v>0</v>
      </c>
      <c r="AG14" s="58">
        <f t="shared" si="18"/>
        <v>0</v>
      </c>
      <c r="AI14" s="58">
        <f>'Breast Cancer Epi'!AH55</f>
        <v>0</v>
      </c>
      <c r="AJ14" s="58">
        <f t="shared" si="11"/>
        <v>0</v>
      </c>
      <c r="AK14" s="58">
        <f t="shared" si="21"/>
        <v>0</v>
      </c>
      <c r="AL14" s="58">
        <f t="shared" si="22"/>
        <v>0</v>
      </c>
      <c r="AM14" s="58">
        <f t="shared" si="19"/>
        <v>0</v>
      </c>
    </row>
    <row r="15" spans="1:39">
      <c r="A15" s="58">
        <v>17</v>
      </c>
      <c r="B15" s="58">
        <f>'ACM Rates'!T28</f>
        <v>1E-4</v>
      </c>
      <c r="C15" s="58">
        <f>'MI Epi'!CA37</f>
        <v>0</v>
      </c>
      <c r="D15" s="58">
        <f>'Stroke Epi'!BP45</f>
        <v>0</v>
      </c>
      <c r="F15" s="58">
        <f>'Bowel Cancer Epi'!BM62</f>
        <v>0</v>
      </c>
      <c r="G15" s="58">
        <f>'Breast Cancer Epi'!AO56</f>
        <v>0</v>
      </c>
      <c r="I15" s="58">
        <f t="shared" si="0"/>
        <v>1E-4</v>
      </c>
      <c r="J15" s="58">
        <f t="shared" si="1"/>
        <v>9.999500016666385E-5</v>
      </c>
      <c r="K15" s="58">
        <f t="shared" si="14"/>
        <v>9988.0071971208617</v>
      </c>
      <c r="L15" s="58">
        <f t="shared" si="15"/>
        <v>0.99875078134074036</v>
      </c>
      <c r="M15" s="58">
        <f t="shared" si="2"/>
        <v>9987.5078217301925</v>
      </c>
      <c r="N15" s="58">
        <f t="shared" si="3"/>
        <v>651084.7528674861</v>
      </c>
      <c r="O15" s="58">
        <f t="shared" si="4"/>
        <v>65.1866523539518</v>
      </c>
      <c r="Q15" s="58">
        <f>'MI Epi'!BN37</f>
        <v>0</v>
      </c>
      <c r="R15" s="58">
        <f t="shared" si="5"/>
        <v>0</v>
      </c>
      <c r="S15" s="58">
        <f t="shared" si="6"/>
        <v>0</v>
      </c>
      <c r="T15" s="58">
        <f t="shared" si="6"/>
        <v>0</v>
      </c>
      <c r="U15" s="58">
        <f t="shared" si="16"/>
        <v>0</v>
      </c>
      <c r="W15" s="58">
        <f>'Stroke Epi'!BC45</f>
        <v>0</v>
      </c>
      <c r="X15" s="58">
        <f t="shared" si="7"/>
        <v>0</v>
      </c>
      <c r="Y15" s="58">
        <f t="shared" si="8"/>
        <v>0</v>
      </c>
      <c r="Z15" s="58">
        <f t="shared" si="8"/>
        <v>0</v>
      </c>
      <c r="AA15" s="58">
        <f t="shared" si="17"/>
        <v>-1.0005001667083551E-3</v>
      </c>
      <c r="AC15" s="58">
        <f>'Bowel Cancer Epi'!AZ62</f>
        <v>0</v>
      </c>
      <c r="AD15" s="58">
        <f t="shared" si="9"/>
        <v>0</v>
      </c>
      <c r="AE15" s="58">
        <f t="shared" si="20"/>
        <v>0</v>
      </c>
      <c r="AF15" s="58">
        <f t="shared" si="20"/>
        <v>0</v>
      </c>
      <c r="AG15" s="58">
        <f t="shared" si="18"/>
        <v>0</v>
      </c>
      <c r="AI15" s="58">
        <f>'Breast Cancer Epi'!AH56</f>
        <v>0</v>
      </c>
      <c r="AJ15" s="58">
        <f t="shared" si="11"/>
        <v>0</v>
      </c>
      <c r="AK15" s="58">
        <f t="shared" si="21"/>
        <v>0</v>
      </c>
      <c r="AL15" s="58">
        <f t="shared" si="22"/>
        <v>0</v>
      </c>
      <c r="AM15" s="58">
        <f t="shared" si="19"/>
        <v>0</v>
      </c>
    </row>
    <row r="16" spans="1:39">
      <c r="A16" s="58">
        <v>18</v>
      </c>
      <c r="B16" s="58">
        <f>'ACM Rates'!T29</f>
        <v>1E-4</v>
      </c>
      <c r="C16" s="58">
        <f>'MI Epi'!CA38</f>
        <v>0</v>
      </c>
      <c r="D16" s="58">
        <f>'Stroke Epi'!BP46</f>
        <v>0</v>
      </c>
      <c r="F16" s="58">
        <f>'Bowel Cancer Epi'!BM63</f>
        <v>0</v>
      </c>
      <c r="G16" s="58">
        <f>'Breast Cancer Epi'!AO57</f>
        <v>0</v>
      </c>
      <c r="I16" s="58">
        <f t="shared" si="0"/>
        <v>1E-4</v>
      </c>
      <c r="J16" s="58">
        <f t="shared" si="1"/>
        <v>9.999500016666385E-5</v>
      </c>
      <c r="K16" s="58">
        <f t="shared" si="14"/>
        <v>9987.0084463395215</v>
      </c>
      <c r="L16" s="58">
        <f t="shared" si="15"/>
        <v>0.99865091125619376</v>
      </c>
      <c r="M16" s="58">
        <f t="shared" si="2"/>
        <v>9986.509120883893</v>
      </c>
      <c r="N16" s="58">
        <f t="shared" si="3"/>
        <v>641098.24374660221</v>
      </c>
      <c r="O16" s="58">
        <f t="shared" si="4"/>
        <v>64.193221342631404</v>
      </c>
      <c r="Q16" s="58">
        <f>'MI Epi'!BN38</f>
        <v>0</v>
      </c>
      <c r="R16" s="58">
        <f t="shared" si="5"/>
        <v>0</v>
      </c>
      <c r="S16" s="58">
        <f t="shared" si="6"/>
        <v>0</v>
      </c>
      <c r="T16" s="58">
        <f t="shared" si="6"/>
        <v>0</v>
      </c>
      <c r="U16" s="58">
        <f t="shared" si="16"/>
        <v>0</v>
      </c>
      <c r="W16" s="58">
        <f>'Stroke Epi'!BC46</f>
        <v>0</v>
      </c>
      <c r="X16" s="58">
        <f t="shared" si="7"/>
        <v>0</v>
      </c>
      <c r="Y16" s="58">
        <f t="shared" si="8"/>
        <v>0</v>
      </c>
      <c r="Z16" s="58">
        <f t="shared" si="8"/>
        <v>0</v>
      </c>
      <c r="AA16" s="58">
        <f t="shared" si="17"/>
        <v>-1.0005001667083551E-3</v>
      </c>
      <c r="AC16" s="58">
        <f>'Bowel Cancer Epi'!AZ63</f>
        <v>0</v>
      </c>
      <c r="AD16" s="58">
        <f t="shared" si="9"/>
        <v>0</v>
      </c>
      <c r="AE16" s="58">
        <f t="shared" si="20"/>
        <v>0</v>
      </c>
      <c r="AF16" s="58">
        <f t="shared" si="20"/>
        <v>0</v>
      </c>
      <c r="AG16" s="58">
        <f t="shared" si="18"/>
        <v>0</v>
      </c>
      <c r="AI16" s="58">
        <f>'Breast Cancer Epi'!AH57</f>
        <v>0</v>
      </c>
      <c r="AJ16" s="58">
        <f t="shared" si="11"/>
        <v>0</v>
      </c>
      <c r="AK16" s="58">
        <f t="shared" si="21"/>
        <v>0</v>
      </c>
      <c r="AL16" s="58">
        <f t="shared" si="22"/>
        <v>0</v>
      </c>
      <c r="AM16" s="58">
        <f t="shared" si="19"/>
        <v>0</v>
      </c>
    </row>
    <row r="17" spans="1:39">
      <c r="A17" s="58">
        <v>19</v>
      </c>
      <c r="B17" s="58">
        <f>'ACM Rates'!T30</f>
        <v>1E-4</v>
      </c>
      <c r="C17" s="58">
        <f>'MI Epi'!CA39</f>
        <v>0</v>
      </c>
      <c r="D17" s="58">
        <f>'Stroke Epi'!BP47</f>
        <v>0</v>
      </c>
      <c r="F17" s="58">
        <f>'Bowel Cancer Epi'!BM64</f>
        <v>0</v>
      </c>
      <c r="G17" s="58">
        <f>'Breast Cancer Epi'!AO58</f>
        <v>0</v>
      </c>
      <c r="I17" s="58">
        <f t="shared" si="0"/>
        <v>1E-4</v>
      </c>
      <c r="J17" s="58">
        <f t="shared" si="1"/>
        <v>9.999500016666385E-5</v>
      </c>
      <c r="K17" s="58">
        <f t="shared" si="14"/>
        <v>9986.0097954282646</v>
      </c>
      <c r="L17" s="58">
        <f t="shared" si="15"/>
        <v>0.99855105115815612</v>
      </c>
      <c r="M17" s="58">
        <f t="shared" si="2"/>
        <v>9985.5105199026857</v>
      </c>
      <c r="N17" s="58">
        <f t="shared" si="3"/>
        <v>631112.73322669952</v>
      </c>
      <c r="O17" s="58">
        <f t="shared" si="4"/>
        <v>63.199690983242554</v>
      </c>
      <c r="Q17" s="58">
        <f>'MI Epi'!BN39</f>
        <v>0</v>
      </c>
      <c r="R17" s="58">
        <f t="shared" si="5"/>
        <v>0</v>
      </c>
      <c r="S17" s="58">
        <f t="shared" si="6"/>
        <v>0</v>
      </c>
      <c r="T17" s="58">
        <f t="shared" si="6"/>
        <v>0</v>
      </c>
      <c r="U17" s="58">
        <f t="shared" si="16"/>
        <v>0</v>
      </c>
      <c r="W17" s="58">
        <f>'Stroke Epi'!BC47</f>
        <v>0</v>
      </c>
      <c r="X17" s="58">
        <f t="shared" si="7"/>
        <v>0</v>
      </c>
      <c r="Y17" s="58">
        <f t="shared" si="8"/>
        <v>0</v>
      </c>
      <c r="Z17" s="58">
        <f t="shared" si="8"/>
        <v>0</v>
      </c>
      <c r="AA17" s="58">
        <f t="shared" si="17"/>
        <v>-1.0005001667083551E-3</v>
      </c>
      <c r="AC17" s="58">
        <f>'Bowel Cancer Epi'!AZ64</f>
        <v>0</v>
      </c>
      <c r="AD17" s="58">
        <f t="shared" si="9"/>
        <v>0</v>
      </c>
      <c r="AE17" s="58">
        <f t="shared" si="20"/>
        <v>0</v>
      </c>
      <c r="AF17" s="58">
        <f t="shared" si="20"/>
        <v>0</v>
      </c>
      <c r="AG17" s="58">
        <f t="shared" si="18"/>
        <v>0</v>
      </c>
      <c r="AI17" s="58">
        <f>'Breast Cancer Epi'!AH58</f>
        <v>0</v>
      </c>
      <c r="AJ17" s="58">
        <f t="shared" si="11"/>
        <v>0</v>
      </c>
      <c r="AK17" s="58">
        <f t="shared" si="21"/>
        <v>0</v>
      </c>
      <c r="AL17" s="58">
        <f t="shared" si="22"/>
        <v>0</v>
      </c>
      <c r="AM17" s="58">
        <f t="shared" si="19"/>
        <v>0</v>
      </c>
    </row>
    <row r="18" spans="1:39">
      <c r="A18" s="58">
        <v>20</v>
      </c>
      <c r="B18" s="58">
        <f>'ACM Rates'!T31</f>
        <v>2.0000000000000001E-4</v>
      </c>
      <c r="C18" s="58">
        <f>'MI Epi'!CA40</f>
        <v>0</v>
      </c>
      <c r="D18" s="58">
        <f>'Stroke Epi'!BP48</f>
        <v>0</v>
      </c>
      <c r="F18" s="58">
        <f>'Bowel Cancer Epi'!BM65</f>
        <v>0</v>
      </c>
      <c r="G18" s="58">
        <f>'Breast Cancer Epi'!AO59</f>
        <v>0</v>
      </c>
      <c r="I18" s="58">
        <f t="shared" si="0"/>
        <v>2.0000000000000001E-4</v>
      </c>
      <c r="J18" s="58">
        <f t="shared" si="1"/>
        <v>1.9998000133325533E-4</v>
      </c>
      <c r="K18" s="58">
        <f t="shared" si="14"/>
        <v>9985.0112443771068</v>
      </c>
      <c r="L18" s="58">
        <f t="shared" si="15"/>
        <v>1.9968025619631034</v>
      </c>
      <c r="M18" s="58">
        <f t="shared" si="2"/>
        <v>9984.0128430961249</v>
      </c>
      <c r="N18" s="58">
        <f t="shared" si="3"/>
        <v>621128.72038360336</v>
      </c>
      <c r="O18" s="58">
        <f t="shared" si="4"/>
        <v>62.206111258350525</v>
      </c>
      <c r="Q18" s="58">
        <f>'MI Epi'!BN40</f>
        <v>0</v>
      </c>
      <c r="R18" s="58">
        <f t="shared" si="5"/>
        <v>0</v>
      </c>
      <c r="S18" s="58">
        <f t="shared" si="6"/>
        <v>0</v>
      </c>
      <c r="T18" s="58">
        <f t="shared" si="6"/>
        <v>0</v>
      </c>
      <c r="U18" s="58">
        <f t="shared" si="16"/>
        <v>0</v>
      </c>
      <c r="W18" s="58">
        <f>'Stroke Epi'!BC48</f>
        <v>0</v>
      </c>
      <c r="X18" s="58">
        <f t="shared" si="7"/>
        <v>0</v>
      </c>
      <c r="Y18" s="58">
        <f t="shared" si="8"/>
        <v>0</v>
      </c>
      <c r="Z18" s="58">
        <f t="shared" si="8"/>
        <v>0</v>
      </c>
      <c r="AA18" s="58">
        <f t="shared" si="17"/>
        <v>-1.0005001667083551E-3</v>
      </c>
      <c r="AC18" s="58">
        <f>'Bowel Cancer Epi'!AZ65</f>
        <v>0</v>
      </c>
      <c r="AD18" s="58">
        <f t="shared" si="9"/>
        <v>0</v>
      </c>
      <c r="AE18" s="58">
        <f t="shared" si="20"/>
        <v>0</v>
      </c>
      <c r="AF18" s="58">
        <f t="shared" si="20"/>
        <v>0</v>
      </c>
      <c r="AG18" s="58">
        <f t="shared" si="18"/>
        <v>0</v>
      </c>
      <c r="AI18" s="58">
        <f>'Breast Cancer Epi'!AH59</f>
        <v>0</v>
      </c>
      <c r="AJ18" s="58">
        <f t="shared" si="11"/>
        <v>0</v>
      </c>
      <c r="AK18" s="58">
        <f t="shared" si="21"/>
        <v>0</v>
      </c>
      <c r="AL18" s="58">
        <f t="shared" si="22"/>
        <v>0</v>
      </c>
      <c r="AM18" s="58">
        <f t="shared" si="19"/>
        <v>0</v>
      </c>
    </row>
    <row r="19" spans="1:39">
      <c r="A19" s="58">
        <v>21</v>
      </c>
      <c r="B19" s="58">
        <f>'ACM Rates'!T32</f>
        <v>2.0000000000000001E-4</v>
      </c>
      <c r="C19" s="58">
        <f>'MI Epi'!CA41</f>
        <v>0</v>
      </c>
      <c r="D19" s="58">
        <f>'Stroke Epi'!BP49</f>
        <v>0</v>
      </c>
      <c r="F19" s="58">
        <f>'Bowel Cancer Epi'!BM66</f>
        <v>0</v>
      </c>
      <c r="G19" s="58">
        <f>'Breast Cancer Epi'!AO60</f>
        <v>0</v>
      </c>
      <c r="I19" s="58">
        <f t="shared" si="0"/>
        <v>2.0000000000000001E-4</v>
      </c>
      <c r="J19" s="58">
        <f t="shared" si="1"/>
        <v>1.9998000133325533E-4</v>
      </c>
      <c r="K19" s="58">
        <f t="shared" si="14"/>
        <v>9983.0144418151431</v>
      </c>
      <c r="L19" s="58">
        <f t="shared" si="15"/>
        <v>1.9964032413840995</v>
      </c>
      <c r="M19" s="58">
        <f t="shared" si="2"/>
        <v>9982.0162401944508</v>
      </c>
      <c r="N19" s="58">
        <f t="shared" si="3"/>
        <v>611146.7041434088</v>
      </c>
      <c r="O19" s="58">
        <f t="shared" si="4"/>
        <v>61.218653714808028</v>
      </c>
      <c r="Q19" s="58">
        <f>'MI Epi'!BN41</f>
        <v>0</v>
      </c>
      <c r="R19" s="58">
        <f t="shared" si="5"/>
        <v>0</v>
      </c>
      <c r="S19" s="58">
        <f t="shared" si="6"/>
        <v>0</v>
      </c>
      <c r="T19" s="58">
        <f t="shared" si="6"/>
        <v>0</v>
      </c>
      <c r="U19" s="58">
        <f t="shared" si="16"/>
        <v>0</v>
      </c>
      <c r="W19" s="58">
        <f>'Stroke Epi'!BC49</f>
        <v>0</v>
      </c>
      <c r="X19" s="58">
        <f t="shared" si="7"/>
        <v>0</v>
      </c>
      <c r="Y19" s="58">
        <f t="shared" si="8"/>
        <v>0</v>
      </c>
      <c r="Z19" s="58">
        <f t="shared" si="8"/>
        <v>0</v>
      </c>
      <c r="AA19" s="58">
        <f t="shared" si="17"/>
        <v>-1.0005001667083551E-3</v>
      </c>
      <c r="AC19" s="58">
        <f>'Bowel Cancer Epi'!AZ66</f>
        <v>0</v>
      </c>
      <c r="AD19" s="58">
        <f t="shared" si="9"/>
        <v>0</v>
      </c>
      <c r="AE19" s="58">
        <f t="shared" si="20"/>
        <v>0</v>
      </c>
      <c r="AF19" s="58">
        <f t="shared" si="20"/>
        <v>0</v>
      </c>
      <c r="AG19" s="58">
        <f t="shared" si="18"/>
        <v>0</v>
      </c>
      <c r="AI19" s="58">
        <f>'Breast Cancer Epi'!AH60</f>
        <v>0</v>
      </c>
      <c r="AJ19" s="58">
        <f t="shared" si="11"/>
        <v>0</v>
      </c>
      <c r="AK19" s="58">
        <f t="shared" si="21"/>
        <v>0</v>
      </c>
      <c r="AL19" s="58">
        <f t="shared" si="22"/>
        <v>0</v>
      </c>
      <c r="AM19" s="58">
        <f t="shared" si="19"/>
        <v>0</v>
      </c>
    </row>
    <row r="20" spans="1:39">
      <c r="A20" s="58">
        <v>22</v>
      </c>
      <c r="B20" s="58">
        <f>'ACM Rates'!T33</f>
        <v>2.0000000000000001E-4</v>
      </c>
      <c r="C20" s="58">
        <f>'MI Epi'!CA42</f>
        <v>0</v>
      </c>
      <c r="D20" s="58">
        <f>'Stroke Epi'!BP50</f>
        <v>0</v>
      </c>
      <c r="F20" s="58">
        <f>'Bowel Cancer Epi'!BM67</f>
        <v>0</v>
      </c>
      <c r="G20" s="58">
        <f>'Breast Cancer Epi'!AO61</f>
        <v>0</v>
      </c>
      <c r="I20" s="58">
        <f t="shared" si="0"/>
        <v>2.0000000000000001E-4</v>
      </c>
      <c r="J20" s="58">
        <f t="shared" si="1"/>
        <v>1.9998000133325533E-4</v>
      </c>
      <c r="K20" s="58">
        <f t="shared" si="14"/>
        <v>9981.0180385737585</v>
      </c>
      <c r="L20" s="58">
        <f t="shared" si="15"/>
        <v>1.9960040006612256</v>
      </c>
      <c r="M20" s="58">
        <f t="shared" si="2"/>
        <v>9980.0200365734272</v>
      </c>
      <c r="N20" s="58">
        <f t="shared" si="3"/>
        <v>601166.6841068354</v>
      </c>
      <c r="O20" s="58">
        <f t="shared" si="4"/>
        <v>60.230998660006364</v>
      </c>
      <c r="Q20" s="58">
        <f>'MI Epi'!BN42</f>
        <v>0</v>
      </c>
      <c r="R20" s="58">
        <f t="shared" si="5"/>
        <v>0</v>
      </c>
      <c r="S20" s="58">
        <f t="shared" si="6"/>
        <v>0</v>
      </c>
      <c r="T20" s="58">
        <f t="shared" si="6"/>
        <v>0</v>
      </c>
      <c r="U20" s="58">
        <f t="shared" si="16"/>
        <v>0</v>
      </c>
      <c r="W20" s="58">
        <f>'Stroke Epi'!BC50</f>
        <v>0</v>
      </c>
      <c r="X20" s="58">
        <f t="shared" si="7"/>
        <v>0</v>
      </c>
      <c r="Y20" s="58">
        <f t="shared" si="8"/>
        <v>0</v>
      </c>
      <c r="Z20" s="58">
        <f t="shared" si="8"/>
        <v>0</v>
      </c>
      <c r="AA20" s="58">
        <f t="shared" si="17"/>
        <v>-1.0005001667083551E-3</v>
      </c>
      <c r="AC20" s="58">
        <f>'Bowel Cancer Epi'!AZ67</f>
        <v>0</v>
      </c>
      <c r="AD20" s="58">
        <f t="shared" si="9"/>
        <v>0</v>
      </c>
      <c r="AE20" s="58">
        <f t="shared" si="20"/>
        <v>0</v>
      </c>
      <c r="AF20" s="58">
        <f t="shared" si="20"/>
        <v>0</v>
      </c>
      <c r="AG20" s="58">
        <f t="shared" si="18"/>
        <v>0</v>
      </c>
      <c r="AI20" s="58">
        <f>'Breast Cancer Epi'!AH61</f>
        <v>0</v>
      </c>
      <c r="AJ20" s="58">
        <f t="shared" si="11"/>
        <v>0</v>
      </c>
      <c r="AK20" s="58">
        <f t="shared" si="21"/>
        <v>0</v>
      </c>
      <c r="AL20" s="58">
        <f t="shared" si="22"/>
        <v>0</v>
      </c>
      <c r="AM20" s="58">
        <f t="shared" si="19"/>
        <v>0</v>
      </c>
    </row>
    <row r="21" spans="1:39">
      <c r="A21" s="58">
        <v>23</v>
      </c>
      <c r="B21" s="58">
        <f>'ACM Rates'!T34</f>
        <v>2.0000000000000001E-4</v>
      </c>
      <c r="C21" s="58">
        <f>'MI Epi'!CA43</f>
        <v>0</v>
      </c>
      <c r="D21" s="58">
        <f>'Stroke Epi'!BP51</f>
        <v>0</v>
      </c>
      <c r="F21" s="58">
        <f>'Bowel Cancer Epi'!BM68</f>
        <v>0</v>
      </c>
      <c r="G21" s="58">
        <f>'Breast Cancer Epi'!AO62</f>
        <v>0</v>
      </c>
      <c r="I21" s="58">
        <f t="shared" si="0"/>
        <v>2.0000000000000001E-4</v>
      </c>
      <c r="J21" s="58">
        <f t="shared" si="1"/>
        <v>1.9998000133325533E-4</v>
      </c>
      <c r="K21" s="58">
        <f t="shared" si="14"/>
        <v>9979.0220345730977</v>
      </c>
      <c r="L21" s="58">
        <f t="shared" si="15"/>
        <v>1.9956048397785124</v>
      </c>
      <c r="M21" s="58">
        <f t="shared" si="2"/>
        <v>9978.0242321532096</v>
      </c>
      <c r="N21" s="58">
        <f t="shared" si="3"/>
        <v>591188.65987468208</v>
      </c>
      <c r="O21" s="58">
        <f t="shared" si="4"/>
        <v>59.2431460544393</v>
      </c>
      <c r="Q21" s="58">
        <f>'MI Epi'!BN43</f>
        <v>0</v>
      </c>
      <c r="R21" s="58">
        <f t="shared" si="5"/>
        <v>0</v>
      </c>
      <c r="S21" s="58">
        <f t="shared" si="6"/>
        <v>0</v>
      </c>
      <c r="T21" s="58">
        <f t="shared" si="6"/>
        <v>0</v>
      </c>
      <c r="U21" s="58">
        <f t="shared" si="16"/>
        <v>0</v>
      </c>
      <c r="W21" s="58">
        <f>'Stroke Epi'!BC51</f>
        <v>0</v>
      </c>
      <c r="X21" s="58">
        <f t="shared" si="7"/>
        <v>0</v>
      </c>
      <c r="Y21" s="58">
        <f t="shared" si="8"/>
        <v>0</v>
      </c>
      <c r="Z21" s="58">
        <f t="shared" si="8"/>
        <v>0</v>
      </c>
      <c r="AA21" s="58">
        <f t="shared" si="17"/>
        <v>-1.0005001667083551E-3</v>
      </c>
      <c r="AC21" s="58">
        <f>'Bowel Cancer Epi'!AZ68</f>
        <v>0</v>
      </c>
      <c r="AD21" s="58">
        <f t="shared" si="9"/>
        <v>0</v>
      </c>
      <c r="AE21" s="58">
        <f t="shared" si="20"/>
        <v>0</v>
      </c>
      <c r="AF21" s="58">
        <f t="shared" si="20"/>
        <v>0</v>
      </c>
      <c r="AG21" s="58">
        <f t="shared" si="18"/>
        <v>0</v>
      </c>
      <c r="AI21" s="58">
        <f>'Breast Cancer Epi'!AH62</f>
        <v>0</v>
      </c>
      <c r="AJ21" s="58">
        <f t="shared" si="11"/>
        <v>0</v>
      </c>
      <c r="AK21" s="58">
        <f t="shared" si="21"/>
        <v>0</v>
      </c>
      <c r="AL21" s="58">
        <f t="shared" si="22"/>
        <v>0</v>
      </c>
      <c r="AM21" s="58">
        <f t="shared" si="19"/>
        <v>0</v>
      </c>
    </row>
    <row r="22" spans="1:39">
      <c r="A22" s="58">
        <v>24</v>
      </c>
      <c r="B22" s="58">
        <f>'ACM Rates'!T35</f>
        <v>2.0000000000000001E-4</v>
      </c>
      <c r="C22" s="58">
        <f>'MI Epi'!CA44</f>
        <v>0</v>
      </c>
      <c r="D22" s="58">
        <f>'Stroke Epi'!BP52</f>
        <v>0</v>
      </c>
      <c r="F22" s="58">
        <f>'Bowel Cancer Epi'!BM69</f>
        <v>0</v>
      </c>
      <c r="G22" s="58">
        <f>'Breast Cancer Epi'!AO63</f>
        <v>0</v>
      </c>
      <c r="I22" s="58">
        <f t="shared" si="0"/>
        <v>2.0000000000000001E-4</v>
      </c>
      <c r="J22" s="58">
        <f t="shared" si="1"/>
        <v>1.9998000133325533E-4</v>
      </c>
      <c r="K22" s="58">
        <f t="shared" si="14"/>
        <v>9977.0264297333197</v>
      </c>
      <c r="L22" s="58">
        <f t="shared" si="15"/>
        <v>1.995205758719993</v>
      </c>
      <c r="M22" s="58">
        <f t="shared" si="2"/>
        <v>9976.0288268539589</v>
      </c>
      <c r="N22" s="58">
        <f t="shared" si="3"/>
        <v>581212.63104782812</v>
      </c>
      <c r="O22" s="58">
        <f t="shared" si="4"/>
        <v>58.255095858592767</v>
      </c>
      <c r="Q22" s="58">
        <f>'MI Epi'!BN44</f>
        <v>0</v>
      </c>
      <c r="R22" s="58">
        <f t="shared" si="5"/>
        <v>0</v>
      </c>
      <c r="S22" s="58">
        <f t="shared" si="6"/>
        <v>0</v>
      </c>
      <c r="T22" s="58">
        <f t="shared" si="6"/>
        <v>0</v>
      </c>
      <c r="U22" s="58">
        <f t="shared" si="16"/>
        <v>0</v>
      </c>
      <c r="W22" s="58">
        <f>'Stroke Epi'!BC52</f>
        <v>0</v>
      </c>
      <c r="X22" s="58">
        <f t="shared" si="7"/>
        <v>0</v>
      </c>
      <c r="Y22" s="58">
        <f t="shared" si="8"/>
        <v>0</v>
      </c>
      <c r="Z22" s="58">
        <f t="shared" si="8"/>
        <v>0</v>
      </c>
      <c r="AA22" s="58">
        <f t="shared" si="17"/>
        <v>-1.0005001667083551E-3</v>
      </c>
      <c r="AC22" s="58">
        <f>'Bowel Cancer Epi'!AZ69</f>
        <v>0</v>
      </c>
      <c r="AD22" s="58">
        <f t="shared" si="9"/>
        <v>0</v>
      </c>
      <c r="AE22" s="58">
        <f t="shared" si="20"/>
        <v>0</v>
      </c>
      <c r="AF22" s="58">
        <f t="shared" si="20"/>
        <v>0</v>
      </c>
      <c r="AG22" s="58">
        <f t="shared" si="18"/>
        <v>0</v>
      </c>
      <c r="AI22" s="58">
        <f>'Breast Cancer Epi'!AH63</f>
        <v>0</v>
      </c>
      <c r="AJ22" s="58">
        <f t="shared" si="11"/>
        <v>0</v>
      </c>
      <c r="AK22" s="58">
        <f t="shared" si="21"/>
        <v>0</v>
      </c>
      <c r="AL22" s="58">
        <f t="shared" si="22"/>
        <v>0</v>
      </c>
      <c r="AM22" s="58">
        <f t="shared" si="19"/>
        <v>0</v>
      </c>
    </row>
    <row r="23" spans="1:39">
      <c r="A23" s="58">
        <v>25</v>
      </c>
      <c r="B23" s="58">
        <f>'ACM Rates'!T36</f>
        <v>2.9999999999999997E-4</v>
      </c>
      <c r="C23" s="58">
        <f>'MI Epi'!CA45</f>
        <v>0</v>
      </c>
      <c r="D23" s="58">
        <f>'Stroke Epi'!BP53</f>
        <v>0</v>
      </c>
      <c r="F23" s="58">
        <f>'Bowel Cancer Epi'!BM70</f>
        <v>0</v>
      </c>
      <c r="G23" s="58">
        <f>'Breast Cancer Epi'!AO64</f>
        <v>0</v>
      </c>
      <c r="I23" s="58">
        <f t="shared" si="0"/>
        <v>2.9999999999999997E-4</v>
      </c>
      <c r="J23" s="58">
        <f t="shared" si="1"/>
        <v>2.999550044996413E-4</v>
      </c>
      <c r="K23" s="58">
        <f t="shared" si="14"/>
        <v>9975.0312239745999</v>
      </c>
      <c r="L23" s="58">
        <f t="shared" si="15"/>
        <v>2.9920605356713637</v>
      </c>
      <c r="M23" s="58">
        <f t="shared" si="2"/>
        <v>9973.5351937067644</v>
      </c>
      <c r="N23" s="58">
        <f t="shared" si="3"/>
        <v>571239.09585412138</v>
      </c>
      <c r="O23" s="58">
        <f t="shared" si="4"/>
        <v>57.266898020446334</v>
      </c>
      <c r="Q23" s="58">
        <f>'MI Epi'!BN45</f>
        <v>0</v>
      </c>
      <c r="R23" s="58">
        <f t="shared" si="5"/>
        <v>0</v>
      </c>
      <c r="S23" s="58">
        <f t="shared" si="6"/>
        <v>0</v>
      </c>
      <c r="T23" s="58">
        <f t="shared" si="6"/>
        <v>0</v>
      </c>
      <c r="U23" s="58">
        <f t="shared" si="16"/>
        <v>0</v>
      </c>
      <c r="W23" s="58">
        <f>'Stroke Epi'!BC53</f>
        <v>0</v>
      </c>
      <c r="X23" s="58">
        <f t="shared" si="7"/>
        <v>0</v>
      </c>
      <c r="Y23" s="58">
        <f t="shared" si="8"/>
        <v>0</v>
      </c>
      <c r="Z23" s="58">
        <f t="shared" si="8"/>
        <v>0</v>
      </c>
      <c r="AA23" s="58">
        <f t="shared" si="17"/>
        <v>-1.0005001667083551E-3</v>
      </c>
      <c r="AC23" s="58">
        <f>'Bowel Cancer Epi'!AZ70</f>
        <v>0</v>
      </c>
      <c r="AD23" s="58">
        <f t="shared" si="9"/>
        <v>0</v>
      </c>
      <c r="AE23" s="58">
        <f t="shared" si="20"/>
        <v>0</v>
      </c>
      <c r="AF23" s="58">
        <f t="shared" si="20"/>
        <v>0</v>
      </c>
      <c r="AG23" s="58">
        <f t="shared" si="18"/>
        <v>0</v>
      </c>
      <c r="AI23" s="58">
        <f>'Breast Cancer Epi'!AH64</f>
        <v>0</v>
      </c>
      <c r="AJ23" s="58">
        <f t="shared" si="11"/>
        <v>0</v>
      </c>
      <c r="AK23" s="58">
        <f t="shared" si="21"/>
        <v>0</v>
      </c>
      <c r="AL23" s="58">
        <f t="shared" si="22"/>
        <v>0</v>
      </c>
      <c r="AM23" s="58">
        <f t="shared" si="19"/>
        <v>0</v>
      </c>
    </row>
    <row r="24" spans="1:39">
      <c r="A24" s="58">
        <v>26</v>
      </c>
      <c r="B24" s="58">
        <f>'ACM Rates'!T37</f>
        <v>2.9999999999999997E-4</v>
      </c>
      <c r="C24" s="58">
        <f>'MI Epi'!CA46</f>
        <v>0</v>
      </c>
      <c r="D24" s="58">
        <f>'Stroke Epi'!BP54</f>
        <v>0</v>
      </c>
      <c r="F24" s="58">
        <f>'Bowel Cancer Epi'!BM71</f>
        <v>0</v>
      </c>
      <c r="G24" s="58">
        <f>'Breast Cancer Epi'!AO65</f>
        <v>0</v>
      </c>
      <c r="I24" s="58">
        <f t="shared" si="0"/>
        <v>2.9999999999999997E-4</v>
      </c>
      <c r="J24" s="58">
        <f t="shared" si="1"/>
        <v>2.999550044996413E-4</v>
      </c>
      <c r="K24" s="58">
        <f t="shared" si="14"/>
        <v>9972.0391634389289</v>
      </c>
      <c r="L24" s="58">
        <f t="shared" si="15"/>
        <v>2.9911630521399233</v>
      </c>
      <c r="M24" s="58">
        <f t="shared" si="2"/>
        <v>9970.5435819128579</v>
      </c>
      <c r="N24" s="58">
        <f t="shared" si="3"/>
        <v>561268.5522722085</v>
      </c>
      <c r="O24" s="58">
        <f t="shared" si="4"/>
        <v>56.284230644622845</v>
      </c>
      <c r="Q24" s="58">
        <f>'MI Epi'!BN46</f>
        <v>0</v>
      </c>
      <c r="R24" s="58">
        <f t="shared" si="5"/>
        <v>0</v>
      </c>
      <c r="S24" s="58">
        <f t="shared" si="6"/>
        <v>0</v>
      </c>
      <c r="T24" s="58">
        <f t="shared" si="6"/>
        <v>0</v>
      </c>
      <c r="U24" s="58">
        <f t="shared" si="16"/>
        <v>0</v>
      </c>
      <c r="W24" s="58">
        <f>'Stroke Epi'!BC54</f>
        <v>0</v>
      </c>
      <c r="X24" s="58">
        <f t="shared" si="7"/>
        <v>0</v>
      </c>
      <c r="Y24" s="58">
        <f t="shared" si="8"/>
        <v>0</v>
      </c>
      <c r="Z24" s="58">
        <f t="shared" si="8"/>
        <v>0</v>
      </c>
      <c r="AA24" s="58">
        <f t="shared" si="17"/>
        <v>-1.0005001667083551E-3</v>
      </c>
      <c r="AC24" s="58">
        <f>'Bowel Cancer Epi'!AZ71</f>
        <v>0</v>
      </c>
      <c r="AD24" s="58">
        <f t="shared" si="9"/>
        <v>0</v>
      </c>
      <c r="AE24" s="58">
        <f t="shared" si="20"/>
        <v>0</v>
      </c>
      <c r="AF24" s="58">
        <f t="shared" si="20"/>
        <v>0</v>
      </c>
      <c r="AG24" s="58">
        <f t="shared" si="18"/>
        <v>0</v>
      </c>
      <c r="AI24" s="58">
        <f>'Breast Cancer Epi'!AH65</f>
        <v>0</v>
      </c>
      <c r="AJ24" s="58">
        <f t="shared" si="11"/>
        <v>0</v>
      </c>
      <c r="AK24" s="58">
        <f t="shared" si="21"/>
        <v>0</v>
      </c>
      <c r="AL24" s="58">
        <f t="shared" si="22"/>
        <v>0</v>
      </c>
      <c r="AM24" s="58">
        <f t="shared" si="19"/>
        <v>0</v>
      </c>
    </row>
    <row r="25" spans="1:39">
      <c r="A25" s="58">
        <v>27</v>
      </c>
      <c r="B25" s="58">
        <f>'ACM Rates'!T38</f>
        <v>2.9999999999999997E-4</v>
      </c>
      <c r="C25" s="58">
        <f>'MI Epi'!CA47</f>
        <v>0</v>
      </c>
      <c r="D25" s="58">
        <f>'Stroke Epi'!BP55</f>
        <v>0</v>
      </c>
      <c r="F25" s="58">
        <f>'Bowel Cancer Epi'!BM72</f>
        <v>0</v>
      </c>
      <c r="G25" s="58">
        <f>'Breast Cancer Epi'!AO66</f>
        <v>0</v>
      </c>
      <c r="I25" s="58">
        <f t="shared" si="0"/>
        <v>2.9999999999999997E-4</v>
      </c>
      <c r="J25" s="58">
        <f t="shared" si="1"/>
        <v>2.999550044996413E-4</v>
      </c>
      <c r="K25" s="58">
        <f t="shared" si="14"/>
        <v>9969.0480003867888</v>
      </c>
      <c r="L25" s="58">
        <f t="shared" si="15"/>
        <v>2.9902658378131592</v>
      </c>
      <c r="M25" s="58">
        <f t="shared" si="2"/>
        <v>9967.5528674678826</v>
      </c>
      <c r="N25" s="58">
        <f t="shared" si="3"/>
        <v>551300.9994047404</v>
      </c>
      <c r="O25" s="58">
        <f t="shared" si="4"/>
        <v>55.301268424362135</v>
      </c>
      <c r="Q25" s="58">
        <f>'MI Epi'!BN47</f>
        <v>0</v>
      </c>
      <c r="R25" s="58">
        <f t="shared" si="5"/>
        <v>0</v>
      </c>
      <c r="S25" s="58">
        <f t="shared" si="6"/>
        <v>0</v>
      </c>
      <c r="T25" s="58">
        <f t="shared" si="6"/>
        <v>0</v>
      </c>
      <c r="U25" s="58">
        <f t="shared" si="16"/>
        <v>0</v>
      </c>
      <c r="W25" s="58">
        <f>'Stroke Epi'!BC55</f>
        <v>0</v>
      </c>
      <c r="X25" s="58">
        <f t="shared" si="7"/>
        <v>0</v>
      </c>
      <c r="Y25" s="58">
        <f t="shared" si="8"/>
        <v>0</v>
      </c>
      <c r="Z25" s="58">
        <f t="shared" si="8"/>
        <v>0</v>
      </c>
      <c r="AA25" s="58">
        <f t="shared" si="17"/>
        <v>-1.0005001667083551E-3</v>
      </c>
      <c r="AC25" s="58">
        <f>'Bowel Cancer Epi'!AZ72</f>
        <v>0</v>
      </c>
      <c r="AD25" s="58">
        <f t="shared" si="9"/>
        <v>0</v>
      </c>
      <c r="AE25" s="58">
        <f t="shared" si="20"/>
        <v>0</v>
      </c>
      <c r="AF25" s="58">
        <f t="shared" si="20"/>
        <v>0</v>
      </c>
      <c r="AG25" s="58">
        <f t="shared" si="18"/>
        <v>0</v>
      </c>
      <c r="AI25" s="58">
        <f>'Breast Cancer Epi'!AH66</f>
        <v>0</v>
      </c>
      <c r="AJ25" s="58">
        <f t="shared" si="11"/>
        <v>0</v>
      </c>
      <c r="AK25" s="58">
        <f t="shared" si="21"/>
        <v>0</v>
      </c>
      <c r="AL25" s="58">
        <f t="shared" si="22"/>
        <v>0</v>
      </c>
      <c r="AM25" s="58">
        <f t="shared" si="19"/>
        <v>0</v>
      </c>
    </row>
    <row r="26" spans="1:39">
      <c r="A26" s="58">
        <v>28</v>
      </c>
      <c r="B26" s="58">
        <f>'ACM Rates'!T39</f>
        <v>2.9999999999999997E-4</v>
      </c>
      <c r="C26" s="58">
        <f>'MI Epi'!CA48</f>
        <v>0</v>
      </c>
      <c r="D26" s="58">
        <f>'Stroke Epi'!BP56</f>
        <v>0</v>
      </c>
      <c r="F26" s="58">
        <f>'Bowel Cancer Epi'!BM73</f>
        <v>0</v>
      </c>
      <c r="G26" s="58">
        <f>'Breast Cancer Epi'!AO67</f>
        <v>0</v>
      </c>
      <c r="I26" s="58">
        <f t="shared" si="0"/>
        <v>2.9999999999999997E-4</v>
      </c>
      <c r="J26" s="58">
        <f t="shared" si="1"/>
        <v>2.999550044996413E-4</v>
      </c>
      <c r="K26" s="58">
        <f t="shared" si="14"/>
        <v>9966.0577345489764</v>
      </c>
      <c r="L26" s="58">
        <f t="shared" si="15"/>
        <v>2.9893688926103232</v>
      </c>
      <c r="M26" s="58">
        <f t="shared" si="2"/>
        <v>9964.5630501026717</v>
      </c>
      <c r="N26" s="58">
        <f t="shared" si="3"/>
        <v>541336.43635463773</v>
      </c>
      <c r="O26" s="58">
        <f t="shared" si="4"/>
        <v>54.318011271197641</v>
      </c>
      <c r="Q26" s="58">
        <f>'MI Epi'!BN48</f>
        <v>0</v>
      </c>
      <c r="R26" s="58">
        <f t="shared" si="5"/>
        <v>0</v>
      </c>
      <c r="S26" s="58">
        <f t="shared" si="6"/>
        <v>0</v>
      </c>
      <c r="T26" s="58">
        <f t="shared" si="6"/>
        <v>0</v>
      </c>
      <c r="U26" s="58">
        <f t="shared" si="16"/>
        <v>0</v>
      </c>
      <c r="W26" s="58">
        <f>'Stroke Epi'!BC56</f>
        <v>0</v>
      </c>
      <c r="X26" s="58">
        <f t="shared" si="7"/>
        <v>0</v>
      </c>
      <c r="Y26" s="58">
        <f t="shared" si="8"/>
        <v>0</v>
      </c>
      <c r="Z26" s="58">
        <f t="shared" si="8"/>
        <v>0</v>
      </c>
      <c r="AA26" s="58">
        <f t="shared" si="17"/>
        <v>-1.0005001667083551E-3</v>
      </c>
      <c r="AC26" s="58">
        <f>'Bowel Cancer Epi'!AZ73</f>
        <v>0</v>
      </c>
      <c r="AD26" s="58">
        <f t="shared" si="9"/>
        <v>0</v>
      </c>
      <c r="AE26" s="58">
        <f t="shared" si="20"/>
        <v>0</v>
      </c>
      <c r="AF26" s="58">
        <f t="shared" si="20"/>
        <v>0</v>
      </c>
      <c r="AG26" s="58">
        <f t="shared" si="18"/>
        <v>0</v>
      </c>
      <c r="AI26" s="58">
        <f>'Breast Cancer Epi'!AH67</f>
        <v>0</v>
      </c>
      <c r="AJ26" s="58">
        <f t="shared" si="11"/>
        <v>0</v>
      </c>
      <c r="AK26" s="58">
        <f t="shared" si="21"/>
        <v>0</v>
      </c>
      <c r="AL26" s="58">
        <f t="shared" si="22"/>
        <v>0</v>
      </c>
      <c r="AM26" s="58">
        <f t="shared" si="19"/>
        <v>0</v>
      </c>
    </row>
    <row r="27" spans="1:39">
      <c r="A27" s="58">
        <v>29</v>
      </c>
      <c r="B27" s="58">
        <f>'ACM Rates'!T40</f>
        <v>2.9999999999999997E-4</v>
      </c>
      <c r="C27" s="58">
        <f>'MI Epi'!CA49</f>
        <v>0</v>
      </c>
      <c r="D27" s="58">
        <f>'Stroke Epi'!BP57</f>
        <v>0</v>
      </c>
      <c r="F27" s="58">
        <f>'Bowel Cancer Epi'!BM74</f>
        <v>0</v>
      </c>
      <c r="G27" s="58">
        <f>'Breast Cancer Epi'!AO68</f>
        <v>0</v>
      </c>
      <c r="I27" s="58">
        <f t="shared" si="0"/>
        <v>2.9999999999999997E-4</v>
      </c>
      <c r="J27" s="58">
        <f t="shared" si="1"/>
        <v>2.999550044996413E-4</v>
      </c>
      <c r="K27" s="58">
        <f t="shared" si="14"/>
        <v>9963.068365656367</v>
      </c>
      <c r="L27" s="58">
        <f t="shared" si="15"/>
        <v>2.9884722164506896</v>
      </c>
      <c r="M27" s="58">
        <f t="shared" si="2"/>
        <v>9961.5741295481421</v>
      </c>
      <c r="N27" s="58">
        <f t="shared" si="3"/>
        <v>531374.8622250898</v>
      </c>
      <c r="O27" s="58">
        <f t="shared" si="4"/>
        <v>53.334459096636223</v>
      </c>
      <c r="Q27" s="58">
        <f>'MI Epi'!BN49</f>
        <v>0</v>
      </c>
      <c r="R27" s="58">
        <f t="shared" si="5"/>
        <v>0</v>
      </c>
      <c r="S27" s="58">
        <f t="shared" si="6"/>
        <v>0</v>
      </c>
      <c r="T27" s="58">
        <f t="shared" si="6"/>
        <v>0</v>
      </c>
      <c r="U27" s="58">
        <f t="shared" si="16"/>
        <v>0</v>
      </c>
      <c r="W27" s="58">
        <f>'Stroke Epi'!BC57</f>
        <v>0</v>
      </c>
      <c r="X27" s="58">
        <f t="shared" si="7"/>
        <v>0</v>
      </c>
      <c r="Y27" s="58">
        <f t="shared" si="8"/>
        <v>0</v>
      </c>
      <c r="Z27" s="58">
        <f t="shared" si="8"/>
        <v>0</v>
      </c>
      <c r="AA27" s="58">
        <f t="shared" si="17"/>
        <v>-1.0005001667083551E-3</v>
      </c>
      <c r="AC27" s="58">
        <f>'Bowel Cancer Epi'!AZ74</f>
        <v>0</v>
      </c>
      <c r="AD27" s="58">
        <f t="shared" si="9"/>
        <v>0</v>
      </c>
      <c r="AE27" s="58">
        <f t="shared" si="20"/>
        <v>0</v>
      </c>
      <c r="AF27" s="58">
        <f t="shared" si="20"/>
        <v>0</v>
      </c>
      <c r="AG27" s="58">
        <f t="shared" si="18"/>
        <v>0</v>
      </c>
      <c r="AI27" s="58">
        <f>'Breast Cancer Epi'!AH68</f>
        <v>1E-4</v>
      </c>
      <c r="AJ27" s="58">
        <f t="shared" si="11"/>
        <v>0</v>
      </c>
      <c r="AK27" s="58">
        <f t="shared" si="21"/>
        <v>9.999500016666385E-5</v>
      </c>
      <c r="AL27" s="58">
        <f t="shared" si="22"/>
        <v>0</v>
      </c>
      <c r="AM27" s="58">
        <f t="shared" si="19"/>
        <v>0</v>
      </c>
    </row>
    <row r="28" spans="1:39">
      <c r="A28" s="58">
        <v>30</v>
      </c>
      <c r="B28" s="58">
        <f>'ACM Rates'!T41</f>
        <v>4.0000000000000002E-4</v>
      </c>
      <c r="C28" s="58">
        <f>'MI Epi'!CA50</f>
        <v>0</v>
      </c>
      <c r="D28" s="58">
        <f>'Stroke Epi'!BP58</f>
        <v>0</v>
      </c>
      <c r="F28" s="58">
        <f>'Bowel Cancer Epi'!BM75</f>
        <v>0</v>
      </c>
      <c r="G28" s="58">
        <f>'Breast Cancer Epi'!AO69</f>
        <v>0</v>
      </c>
      <c r="I28" s="58">
        <f t="shared" si="0"/>
        <v>4.0000000000000002E-4</v>
      </c>
      <c r="J28" s="58">
        <f t="shared" si="1"/>
        <v>3.9992001066557759E-4</v>
      </c>
      <c r="K28" s="58">
        <f t="shared" si="14"/>
        <v>9960.0798934399154</v>
      </c>
      <c r="L28" s="58">
        <f t="shared" si="15"/>
        <v>3.983235257214496</v>
      </c>
      <c r="M28" s="58">
        <f t="shared" si="2"/>
        <v>9958.0882758113075</v>
      </c>
      <c r="N28" s="58">
        <f t="shared" si="3"/>
        <v>521416.77394927869</v>
      </c>
      <c r="O28" s="58">
        <f t="shared" si="4"/>
        <v>52.350661794661249</v>
      </c>
      <c r="Q28" s="58">
        <f>'MI Epi'!BN50</f>
        <v>0</v>
      </c>
      <c r="R28" s="58">
        <f t="shared" si="5"/>
        <v>0</v>
      </c>
      <c r="S28" s="58">
        <f t="shared" si="6"/>
        <v>0</v>
      </c>
      <c r="T28" s="58">
        <f t="shared" si="6"/>
        <v>0</v>
      </c>
      <c r="U28" s="58">
        <f t="shared" si="16"/>
        <v>0</v>
      </c>
      <c r="W28" s="58">
        <f>'Stroke Epi'!BC58</f>
        <v>1E-4</v>
      </c>
      <c r="X28" s="58">
        <f t="shared" si="7"/>
        <v>0</v>
      </c>
      <c r="Y28" s="58">
        <f t="shared" si="8"/>
        <v>9.999500016666385E-5</v>
      </c>
      <c r="Z28" s="58">
        <f t="shared" si="8"/>
        <v>0</v>
      </c>
      <c r="AA28" s="58">
        <f t="shared" si="17"/>
        <v>-1.0005001667083551E-3</v>
      </c>
      <c r="AC28" s="58">
        <f>'Bowel Cancer Epi'!AZ75</f>
        <v>0</v>
      </c>
      <c r="AD28" s="58">
        <f t="shared" si="9"/>
        <v>0</v>
      </c>
      <c r="AE28" s="58">
        <f t="shared" si="20"/>
        <v>0</v>
      </c>
      <c r="AF28" s="58">
        <f t="shared" si="20"/>
        <v>0</v>
      </c>
      <c r="AG28" s="58">
        <f t="shared" si="18"/>
        <v>0</v>
      </c>
      <c r="AI28" s="58">
        <f>'Breast Cancer Epi'!AH69</f>
        <v>1E-4</v>
      </c>
      <c r="AJ28" s="58">
        <f t="shared" si="11"/>
        <v>0</v>
      </c>
      <c r="AK28" s="58">
        <f t="shared" si="21"/>
        <v>9.999500016666385E-5</v>
      </c>
      <c r="AL28" s="58">
        <f t="shared" si="22"/>
        <v>0</v>
      </c>
      <c r="AM28" s="58">
        <f t="shared" si="19"/>
        <v>9.999500016666385E-5</v>
      </c>
    </row>
    <row r="29" spans="1:39">
      <c r="A29" s="58">
        <v>31</v>
      </c>
      <c r="B29" s="58">
        <f>'ACM Rates'!T42</f>
        <v>4.0000000000000002E-4</v>
      </c>
      <c r="C29" s="58">
        <f>'MI Epi'!CA51</f>
        <v>0</v>
      </c>
      <c r="D29" s="58">
        <f>'Stroke Epi'!BP59</f>
        <v>0</v>
      </c>
      <c r="F29" s="58">
        <f>'Bowel Cancer Epi'!BM76</f>
        <v>0</v>
      </c>
      <c r="G29" s="58">
        <f>'Breast Cancer Epi'!AO70</f>
        <v>0</v>
      </c>
      <c r="I29" s="58">
        <f t="shared" si="0"/>
        <v>4.0000000000000002E-4</v>
      </c>
      <c r="J29" s="58">
        <f t="shared" si="1"/>
        <v>3.9992001066557759E-4</v>
      </c>
      <c r="K29" s="58">
        <f t="shared" si="14"/>
        <v>9956.0966581827015</v>
      </c>
      <c r="L29" s="58">
        <f t="shared" si="15"/>
        <v>3.9816422817279475</v>
      </c>
      <c r="M29" s="58">
        <f t="shared" si="2"/>
        <v>9954.1058370418377</v>
      </c>
      <c r="N29" s="58">
        <f t="shared" si="3"/>
        <v>511462.66811223695</v>
      </c>
      <c r="O29" s="58">
        <f t="shared" si="4"/>
        <v>51.37180620799586</v>
      </c>
      <c r="Q29" s="58">
        <f>'MI Epi'!BN51</f>
        <v>0</v>
      </c>
      <c r="R29" s="58">
        <f t="shared" si="5"/>
        <v>0</v>
      </c>
      <c r="S29" s="58">
        <f t="shared" si="6"/>
        <v>0</v>
      </c>
      <c r="T29" s="58">
        <f t="shared" si="6"/>
        <v>0</v>
      </c>
      <c r="U29" s="58">
        <f t="shared" si="16"/>
        <v>0</v>
      </c>
      <c r="W29" s="58">
        <f>'Stroke Epi'!BC59</f>
        <v>1E-4</v>
      </c>
      <c r="X29" s="58">
        <f t="shared" si="7"/>
        <v>0</v>
      </c>
      <c r="Y29" s="58">
        <f t="shared" si="8"/>
        <v>9.999500016666385E-5</v>
      </c>
      <c r="Z29" s="58">
        <f t="shared" si="8"/>
        <v>0</v>
      </c>
      <c r="AA29" s="58">
        <f t="shared" si="17"/>
        <v>-9.0040512152735454E-4</v>
      </c>
      <c r="AC29" s="58">
        <f>'Bowel Cancer Epi'!AZ76</f>
        <v>0</v>
      </c>
      <c r="AD29" s="58">
        <f t="shared" si="9"/>
        <v>0</v>
      </c>
      <c r="AE29" s="58">
        <f t="shared" si="20"/>
        <v>0</v>
      </c>
      <c r="AF29" s="58">
        <f t="shared" si="20"/>
        <v>0</v>
      </c>
      <c r="AG29" s="58">
        <f t="shared" si="18"/>
        <v>0</v>
      </c>
      <c r="AI29" s="58">
        <f>'Breast Cancer Epi'!AH70</f>
        <v>1E-4</v>
      </c>
      <c r="AJ29" s="58">
        <f t="shared" si="11"/>
        <v>0</v>
      </c>
      <c r="AK29" s="58">
        <f t="shared" si="21"/>
        <v>9.999500016666385E-5</v>
      </c>
      <c r="AL29" s="58">
        <f t="shared" si="22"/>
        <v>0</v>
      </c>
      <c r="AM29" s="58">
        <f t="shared" si="19"/>
        <v>1.9998000133326937E-4</v>
      </c>
    </row>
    <row r="30" spans="1:39">
      <c r="A30" s="58">
        <v>32</v>
      </c>
      <c r="B30" s="58">
        <f>'ACM Rates'!T43</f>
        <v>4.0000000000000002E-4</v>
      </c>
      <c r="C30" s="58">
        <f>'MI Epi'!CA52</f>
        <v>0</v>
      </c>
      <c r="D30" s="58">
        <f>'Stroke Epi'!BP60</f>
        <v>0</v>
      </c>
      <c r="F30" s="58">
        <f>'Bowel Cancer Epi'!BM77</f>
        <v>0</v>
      </c>
      <c r="G30" s="58">
        <f>'Breast Cancer Epi'!AO71</f>
        <v>0</v>
      </c>
      <c r="I30" s="58">
        <f t="shared" si="0"/>
        <v>4.0000000000000002E-4</v>
      </c>
      <c r="J30" s="58">
        <f t="shared" si="1"/>
        <v>3.9992001066557759E-4</v>
      </c>
      <c r="K30" s="58">
        <f t="shared" si="14"/>
        <v>9952.115015900974</v>
      </c>
      <c r="L30" s="58">
        <f t="shared" si="15"/>
        <v>3.9800499433041723</v>
      </c>
      <c r="M30" s="58">
        <f t="shared" si="2"/>
        <v>9950.1249909293219</v>
      </c>
      <c r="N30" s="58">
        <f t="shared" si="3"/>
        <v>501512.54312130756</v>
      </c>
      <c r="O30" s="58">
        <f t="shared" si="4"/>
        <v>50.392559000776899</v>
      </c>
      <c r="Q30" s="58">
        <f>'MI Epi'!BN52</f>
        <v>0</v>
      </c>
      <c r="R30" s="58">
        <f t="shared" si="5"/>
        <v>0</v>
      </c>
      <c r="S30" s="58">
        <f t="shared" si="6"/>
        <v>0</v>
      </c>
      <c r="T30" s="58">
        <f t="shared" si="6"/>
        <v>0</v>
      </c>
      <c r="U30" s="58">
        <f t="shared" si="16"/>
        <v>0</v>
      </c>
      <c r="W30" s="58">
        <f>'Stroke Epi'!BC60</f>
        <v>1E-4</v>
      </c>
      <c r="X30" s="58">
        <f t="shared" si="7"/>
        <v>0</v>
      </c>
      <c r="Y30" s="58">
        <f t="shared" si="8"/>
        <v>9.999500016666385E-5</v>
      </c>
      <c r="Z30" s="58">
        <f t="shared" si="8"/>
        <v>0</v>
      </c>
      <c r="AA30" s="58">
        <f t="shared" si="17"/>
        <v>-8.0032008535041346E-4</v>
      </c>
      <c r="AC30" s="58">
        <f>'Bowel Cancer Epi'!AZ77</f>
        <v>0</v>
      </c>
      <c r="AD30" s="58">
        <f t="shared" si="9"/>
        <v>0</v>
      </c>
      <c r="AE30" s="58">
        <f t="shared" si="20"/>
        <v>0</v>
      </c>
      <c r="AF30" s="58">
        <f t="shared" si="20"/>
        <v>0</v>
      </c>
      <c r="AG30" s="58">
        <f t="shared" si="18"/>
        <v>0</v>
      </c>
      <c r="AI30" s="58">
        <f>'Breast Cancer Epi'!AH71</f>
        <v>1E-4</v>
      </c>
      <c r="AJ30" s="58">
        <f t="shared" si="11"/>
        <v>0</v>
      </c>
      <c r="AK30" s="58">
        <f t="shared" si="21"/>
        <v>9.999500016666385E-5</v>
      </c>
      <c r="AL30" s="58">
        <f t="shared" si="22"/>
        <v>0</v>
      </c>
      <c r="AM30" s="58">
        <f t="shared" si="19"/>
        <v>2.9995500449966656E-4</v>
      </c>
    </row>
    <row r="31" spans="1:39">
      <c r="A31" s="58">
        <v>33</v>
      </c>
      <c r="B31" s="58">
        <f>'ACM Rates'!T44</f>
        <v>4.0000000000000002E-4</v>
      </c>
      <c r="C31" s="58">
        <f>'MI Epi'!CA53</f>
        <v>0</v>
      </c>
      <c r="D31" s="58">
        <f>'Stroke Epi'!BP61</f>
        <v>0</v>
      </c>
      <c r="F31" s="58">
        <f>'Bowel Cancer Epi'!BM78</f>
        <v>0</v>
      </c>
      <c r="G31" s="58">
        <f>'Breast Cancer Epi'!AO72</f>
        <v>0</v>
      </c>
      <c r="I31" s="58">
        <f t="shared" si="0"/>
        <v>4.0000000000000002E-4</v>
      </c>
      <c r="J31" s="58">
        <f t="shared" si="1"/>
        <v>3.9992001066557759E-4</v>
      </c>
      <c r="K31" s="58">
        <f t="shared" si="14"/>
        <v>9948.1349659576699</v>
      </c>
      <c r="L31" s="58">
        <f t="shared" si="15"/>
        <v>3.9784582416883967</v>
      </c>
      <c r="M31" s="58">
        <f t="shared" si="2"/>
        <v>9946.1457368368247</v>
      </c>
      <c r="N31" s="58">
        <f t="shared" si="3"/>
        <v>491566.39738447074</v>
      </c>
      <c r="O31" s="58">
        <f t="shared" si="4"/>
        <v>49.412920016324833</v>
      </c>
      <c r="Q31" s="58">
        <f>'MI Epi'!BN53</f>
        <v>0</v>
      </c>
      <c r="R31" s="58">
        <f t="shared" si="5"/>
        <v>0</v>
      </c>
      <c r="S31" s="58">
        <f t="shared" si="6"/>
        <v>0</v>
      </c>
      <c r="T31" s="58">
        <f t="shared" si="6"/>
        <v>0</v>
      </c>
      <c r="U31" s="58">
        <f t="shared" si="16"/>
        <v>0</v>
      </c>
      <c r="W31" s="58">
        <f>'Stroke Epi'!BC61</f>
        <v>1E-4</v>
      </c>
      <c r="X31" s="58">
        <f t="shared" si="7"/>
        <v>0</v>
      </c>
      <c r="Y31" s="58">
        <f t="shared" si="8"/>
        <v>9.999500016666385E-5</v>
      </c>
      <c r="Z31" s="58">
        <f t="shared" si="8"/>
        <v>0</v>
      </c>
      <c r="AA31" s="58">
        <f t="shared" si="17"/>
        <v>-7.0024505717668163E-4</v>
      </c>
      <c r="AC31" s="58">
        <f>'Bowel Cancer Epi'!AZ78</f>
        <v>0</v>
      </c>
      <c r="AD31" s="58">
        <f t="shared" si="9"/>
        <v>0</v>
      </c>
      <c r="AE31" s="58">
        <f t="shared" si="20"/>
        <v>0</v>
      </c>
      <c r="AF31" s="58">
        <f t="shared" si="20"/>
        <v>0</v>
      </c>
      <c r="AG31" s="58">
        <f t="shared" si="18"/>
        <v>0</v>
      </c>
      <c r="AI31" s="58">
        <f>'Breast Cancer Epi'!AH72</f>
        <v>1E-4</v>
      </c>
      <c r="AJ31" s="58">
        <f t="shared" si="11"/>
        <v>0</v>
      </c>
      <c r="AK31" s="58">
        <f t="shared" si="21"/>
        <v>9.999500016666385E-5</v>
      </c>
      <c r="AL31" s="58">
        <f t="shared" si="22"/>
        <v>0</v>
      </c>
      <c r="AM31" s="58">
        <f t="shared" si="19"/>
        <v>3.9992001066560545E-4</v>
      </c>
    </row>
    <row r="32" spans="1:39">
      <c r="A32" s="58">
        <v>34</v>
      </c>
      <c r="B32" s="58">
        <f>'ACM Rates'!T45</f>
        <v>4.0000000000000002E-4</v>
      </c>
      <c r="C32" s="58">
        <f>'MI Epi'!CA54</f>
        <v>0</v>
      </c>
      <c r="D32" s="58">
        <f>'Stroke Epi'!BP62</f>
        <v>0</v>
      </c>
      <c r="F32" s="58">
        <f>'Bowel Cancer Epi'!BM79</f>
        <v>0</v>
      </c>
      <c r="G32" s="58">
        <f>'Breast Cancer Epi'!AO73</f>
        <v>0</v>
      </c>
      <c r="I32" s="58">
        <f t="shared" si="0"/>
        <v>4.0000000000000002E-4</v>
      </c>
      <c r="J32" s="58">
        <f t="shared" si="1"/>
        <v>3.9992001066557759E-4</v>
      </c>
      <c r="K32" s="58">
        <f t="shared" si="14"/>
        <v>9944.1565077159812</v>
      </c>
      <c r="L32" s="58">
        <f t="shared" si="15"/>
        <v>3.976867176625948</v>
      </c>
      <c r="M32" s="58">
        <f t="shared" si="2"/>
        <v>9942.1680741276687</v>
      </c>
      <c r="N32" s="58">
        <f t="shared" si="3"/>
        <v>481624.2293103431</v>
      </c>
      <c r="O32" s="58">
        <f t="shared" si="4"/>
        <v>48.43288909789743</v>
      </c>
      <c r="Q32" s="58">
        <f>'MI Epi'!BN54</f>
        <v>0</v>
      </c>
      <c r="R32" s="58">
        <f t="shared" si="5"/>
        <v>0</v>
      </c>
      <c r="S32" s="58">
        <f t="shared" si="6"/>
        <v>0</v>
      </c>
      <c r="T32" s="58">
        <f t="shared" si="6"/>
        <v>0</v>
      </c>
      <c r="U32" s="58">
        <f t="shared" si="16"/>
        <v>0</v>
      </c>
      <c r="W32" s="58">
        <f>'Stroke Epi'!BC62</f>
        <v>1E-4</v>
      </c>
      <c r="X32" s="58">
        <f t="shared" si="7"/>
        <v>0</v>
      </c>
      <c r="Y32" s="58">
        <f t="shared" si="8"/>
        <v>9.999500016666385E-5</v>
      </c>
      <c r="Z32" s="58">
        <f t="shared" si="8"/>
        <v>0</v>
      </c>
      <c r="AA32" s="58">
        <f t="shared" si="17"/>
        <v>-6.0018003600540869E-4</v>
      </c>
      <c r="AC32" s="58">
        <f>'Bowel Cancer Epi'!AZ79</f>
        <v>0</v>
      </c>
      <c r="AD32" s="58">
        <f t="shared" si="9"/>
        <v>0</v>
      </c>
      <c r="AE32" s="58">
        <f t="shared" si="20"/>
        <v>0</v>
      </c>
      <c r="AF32" s="58">
        <f t="shared" si="20"/>
        <v>0</v>
      </c>
      <c r="AG32" s="58">
        <f t="shared" si="18"/>
        <v>0</v>
      </c>
      <c r="AI32" s="58">
        <f>'Breast Cancer Epi'!AH73</f>
        <v>2.9999999999999997E-4</v>
      </c>
      <c r="AJ32" s="58">
        <f t="shared" si="11"/>
        <v>0</v>
      </c>
      <c r="AK32" s="58">
        <f t="shared" si="21"/>
        <v>2.999550044996413E-4</v>
      </c>
      <c r="AL32" s="58">
        <f t="shared" si="22"/>
        <v>0</v>
      </c>
      <c r="AM32" s="58">
        <f t="shared" si="19"/>
        <v>4.9987502083073611E-4</v>
      </c>
    </row>
    <row r="33" spans="1:39">
      <c r="A33" s="58">
        <v>35</v>
      </c>
      <c r="B33" s="58">
        <f>'ACM Rates'!T46</f>
        <v>6.9999999999999999E-4</v>
      </c>
      <c r="C33" s="58">
        <f>'MI Epi'!CA55</f>
        <v>0</v>
      </c>
      <c r="D33" s="58">
        <f>'Stroke Epi'!BP63</f>
        <v>1E-4</v>
      </c>
      <c r="F33" s="58">
        <f>'Bowel Cancer Epi'!BM80</f>
        <v>0</v>
      </c>
      <c r="G33" s="58">
        <f>'Breast Cancer Epi'!AO74</f>
        <v>0</v>
      </c>
      <c r="I33" s="58">
        <f t="shared" si="0"/>
        <v>8.0000000000000004E-4</v>
      </c>
      <c r="J33" s="58">
        <f t="shared" si="1"/>
        <v>6.9975505715669239E-4</v>
      </c>
      <c r="K33" s="58">
        <f t="shared" si="14"/>
        <v>9940.1796405393561</v>
      </c>
      <c r="L33" s="58">
        <f t="shared" si="15"/>
        <v>6.9556909725134073</v>
      </c>
      <c r="M33" s="58">
        <f t="shared" si="2"/>
        <v>9936.701795053099</v>
      </c>
      <c r="N33" s="58">
        <f t="shared" si="3"/>
        <v>471687.5275152899</v>
      </c>
      <c r="O33" s="58">
        <f t="shared" si="4"/>
        <v>47.452616006212949</v>
      </c>
      <c r="Q33" s="58">
        <f>'MI Epi'!BN55</f>
        <v>0</v>
      </c>
      <c r="R33" s="58">
        <f t="shared" si="5"/>
        <v>0</v>
      </c>
      <c r="S33" s="58">
        <f t="shared" si="6"/>
        <v>0</v>
      </c>
      <c r="T33" s="58">
        <f t="shared" si="6"/>
        <v>0</v>
      </c>
      <c r="U33" s="58">
        <f t="shared" si="16"/>
        <v>0</v>
      </c>
      <c r="W33" s="58">
        <f>'Stroke Epi'!BC63</f>
        <v>2.0000000000000001E-4</v>
      </c>
      <c r="X33" s="58">
        <f t="shared" si="7"/>
        <v>1E-4</v>
      </c>
      <c r="Y33" s="58">
        <f t="shared" si="8"/>
        <v>1.9998000133325533E-4</v>
      </c>
      <c r="Z33" s="58">
        <f t="shared" si="8"/>
        <v>9.999500016666385E-5</v>
      </c>
      <c r="AA33" s="58">
        <f t="shared" si="17"/>
        <v>-5.0012502083594443E-4</v>
      </c>
      <c r="AC33" s="58">
        <f>'Bowel Cancer Epi'!AZ80</f>
        <v>0</v>
      </c>
      <c r="AD33" s="58">
        <f t="shared" si="9"/>
        <v>0</v>
      </c>
      <c r="AE33" s="58">
        <f t="shared" si="20"/>
        <v>0</v>
      </c>
      <c r="AF33" s="58">
        <f t="shared" si="20"/>
        <v>0</v>
      </c>
      <c r="AG33" s="58">
        <f t="shared" si="18"/>
        <v>0</v>
      </c>
      <c r="AI33" s="58">
        <f>'Breast Cancer Epi'!AH74</f>
        <v>2.9999999999999997E-4</v>
      </c>
      <c r="AJ33" s="58">
        <f t="shared" si="11"/>
        <v>0</v>
      </c>
      <c r="AK33" s="58">
        <f t="shared" si="21"/>
        <v>2.999550044996413E-4</v>
      </c>
      <c r="AL33" s="58">
        <f t="shared" si="22"/>
        <v>0</v>
      </c>
      <c r="AM33" s="58">
        <f t="shared" si="19"/>
        <v>7.9968008531625481E-4</v>
      </c>
    </row>
    <row r="34" spans="1:39">
      <c r="A34" s="58">
        <v>36</v>
      </c>
      <c r="B34" s="58">
        <f>'ACM Rates'!T47</f>
        <v>6.9999999999999999E-4</v>
      </c>
      <c r="C34" s="58">
        <f>'MI Epi'!CA56</f>
        <v>0</v>
      </c>
      <c r="D34" s="58">
        <f>'Stroke Epi'!BP64</f>
        <v>1E-4</v>
      </c>
      <c r="F34" s="58">
        <f>'Bowel Cancer Epi'!BM81</f>
        <v>0</v>
      </c>
      <c r="G34" s="58">
        <f>'Breast Cancer Epi'!AO75</f>
        <v>0</v>
      </c>
      <c r="I34" s="58">
        <f t="shared" si="0"/>
        <v>8.0000000000000004E-4</v>
      </c>
      <c r="J34" s="58">
        <f t="shared" si="1"/>
        <v>6.9975505715669239E-4</v>
      </c>
      <c r="K34" s="58">
        <f t="shared" si="14"/>
        <v>9933.2239495668418</v>
      </c>
      <c r="L34" s="58">
        <f t="shared" si="15"/>
        <v>6.9508236925793714</v>
      </c>
      <c r="M34" s="58">
        <f t="shared" si="2"/>
        <v>9929.7485377205521</v>
      </c>
      <c r="N34" s="58">
        <f t="shared" si="3"/>
        <v>461757.77897756937</v>
      </c>
      <c r="O34" s="58">
        <f t="shared" si="4"/>
        <v>46.486194343549982</v>
      </c>
      <c r="Q34" s="58">
        <f>'MI Epi'!BN56</f>
        <v>0</v>
      </c>
      <c r="R34" s="58">
        <f t="shared" si="5"/>
        <v>0</v>
      </c>
      <c r="S34" s="58">
        <f t="shared" si="6"/>
        <v>0</v>
      </c>
      <c r="T34" s="58">
        <f t="shared" si="6"/>
        <v>0</v>
      </c>
      <c r="U34" s="58">
        <f t="shared" si="16"/>
        <v>0</v>
      </c>
      <c r="W34" s="58">
        <f>'Stroke Epi'!BC64</f>
        <v>2.0000000000000001E-4</v>
      </c>
      <c r="X34" s="58">
        <f t="shared" si="7"/>
        <v>1E-4</v>
      </c>
      <c r="Y34" s="58">
        <f t="shared" si="8"/>
        <v>1.9998000133325533E-4</v>
      </c>
      <c r="Z34" s="58">
        <f t="shared" si="8"/>
        <v>9.999500016666385E-5</v>
      </c>
      <c r="AA34" s="58">
        <f t="shared" si="17"/>
        <v>-4.0008001066775285E-4</v>
      </c>
      <c r="AC34" s="58">
        <f>'Bowel Cancer Epi'!AZ81</f>
        <v>0</v>
      </c>
      <c r="AD34" s="58">
        <f t="shared" si="9"/>
        <v>0</v>
      </c>
      <c r="AE34" s="58">
        <f t="shared" si="20"/>
        <v>0</v>
      </c>
      <c r="AF34" s="58">
        <f t="shared" si="20"/>
        <v>0</v>
      </c>
      <c r="AG34" s="58">
        <f t="shared" si="18"/>
        <v>0</v>
      </c>
      <c r="AI34" s="58">
        <f>'Breast Cancer Epi'!AH75</f>
        <v>2.9999999999999997E-4</v>
      </c>
      <c r="AJ34" s="58">
        <f t="shared" si="11"/>
        <v>0</v>
      </c>
      <c r="AK34" s="58">
        <f t="shared" si="21"/>
        <v>2.999550044996413E-4</v>
      </c>
      <c r="AL34" s="58">
        <f t="shared" si="22"/>
        <v>0</v>
      </c>
      <c r="AM34" s="58">
        <f t="shared" si="19"/>
        <v>1.0993952217723067E-3</v>
      </c>
    </row>
    <row r="35" spans="1:39">
      <c r="A35" s="58">
        <v>37</v>
      </c>
      <c r="B35" s="58">
        <f>'ACM Rates'!T48</f>
        <v>6.9999999999999999E-4</v>
      </c>
      <c r="C35" s="58">
        <f>'MI Epi'!CA57</f>
        <v>0</v>
      </c>
      <c r="D35" s="58">
        <f>'Stroke Epi'!BP65</f>
        <v>1E-4</v>
      </c>
      <c r="F35" s="58">
        <f>'Bowel Cancer Epi'!BM82</f>
        <v>0</v>
      </c>
      <c r="G35" s="58">
        <f>'Breast Cancer Epi'!AO76</f>
        <v>0</v>
      </c>
      <c r="I35" s="58">
        <f t="shared" si="0"/>
        <v>8.0000000000000004E-4</v>
      </c>
      <c r="J35" s="58">
        <f t="shared" si="1"/>
        <v>6.9975505715669239E-4</v>
      </c>
      <c r="K35" s="58">
        <f t="shared" si="14"/>
        <v>9926.2731258742624</v>
      </c>
      <c r="L35" s="58">
        <f t="shared" si="15"/>
        <v>6.9459598185490838</v>
      </c>
      <c r="M35" s="58">
        <f t="shared" si="2"/>
        <v>9922.8001459649877</v>
      </c>
      <c r="N35" s="58">
        <f t="shared" si="3"/>
        <v>451834.97883160441</v>
      </c>
      <c r="O35" s="58">
        <f t="shared" si="4"/>
        <v>45.519095948894595</v>
      </c>
      <c r="Q35" s="58">
        <f>'MI Epi'!BN57</f>
        <v>0</v>
      </c>
      <c r="R35" s="58">
        <f t="shared" si="5"/>
        <v>0</v>
      </c>
      <c r="S35" s="58">
        <f t="shared" si="6"/>
        <v>0</v>
      </c>
      <c r="T35" s="58">
        <f t="shared" si="6"/>
        <v>0</v>
      </c>
      <c r="U35" s="58">
        <f t="shared" si="16"/>
        <v>0</v>
      </c>
      <c r="W35" s="58">
        <f>'Stroke Epi'!BC65</f>
        <v>2.0000000000000001E-4</v>
      </c>
      <c r="X35" s="58">
        <f t="shared" si="7"/>
        <v>1E-4</v>
      </c>
      <c r="Y35" s="58">
        <f t="shared" si="8"/>
        <v>1.9998000133325533E-4</v>
      </c>
      <c r="Z35" s="58">
        <f t="shared" si="8"/>
        <v>9.999500016666385E-5</v>
      </c>
      <c r="AA35" s="58">
        <f t="shared" si="17"/>
        <v>-3.0004500450036962E-4</v>
      </c>
      <c r="AC35" s="58">
        <f>'Bowel Cancer Epi'!AZ82</f>
        <v>0</v>
      </c>
      <c r="AD35" s="58">
        <f t="shared" si="9"/>
        <v>0</v>
      </c>
      <c r="AE35" s="58">
        <f t="shared" si="20"/>
        <v>0</v>
      </c>
      <c r="AF35" s="58">
        <f t="shared" si="20"/>
        <v>0</v>
      </c>
      <c r="AG35" s="58">
        <f t="shared" si="18"/>
        <v>0</v>
      </c>
      <c r="AI35" s="58">
        <f>'Breast Cancer Epi'!AH76</f>
        <v>2.9999999999999997E-4</v>
      </c>
      <c r="AJ35" s="58">
        <f t="shared" si="11"/>
        <v>0</v>
      </c>
      <c r="AK35" s="58">
        <f t="shared" si="21"/>
        <v>2.999550044996413E-4</v>
      </c>
      <c r="AL35" s="58">
        <f t="shared" si="22"/>
        <v>0</v>
      </c>
      <c r="AM35" s="58">
        <f t="shared" si="19"/>
        <v>1.3990204571732545E-3</v>
      </c>
    </row>
    <row r="36" spans="1:39">
      <c r="A36" s="58">
        <v>38</v>
      </c>
      <c r="B36" s="58">
        <f>'ACM Rates'!T49</f>
        <v>6.9999999999999999E-4</v>
      </c>
      <c r="C36" s="58">
        <f>'MI Epi'!CA58</f>
        <v>0</v>
      </c>
      <c r="D36" s="58">
        <f>'Stroke Epi'!BP66</f>
        <v>1E-4</v>
      </c>
      <c r="F36" s="58">
        <f>'Bowel Cancer Epi'!BM83</f>
        <v>0</v>
      </c>
      <c r="G36" s="58">
        <f>'Breast Cancer Epi'!AO77</f>
        <v>0</v>
      </c>
      <c r="I36" s="58">
        <f t="shared" si="0"/>
        <v>8.0000000000000004E-4</v>
      </c>
      <c r="J36" s="58">
        <f t="shared" si="1"/>
        <v>6.9975505715669239E-4</v>
      </c>
      <c r="K36" s="58">
        <f t="shared" si="14"/>
        <v>9919.327166055713</v>
      </c>
      <c r="L36" s="58">
        <f t="shared" si="15"/>
        <v>6.9410993480392467</v>
      </c>
      <c r="M36" s="58">
        <f t="shared" si="2"/>
        <v>9915.856616381694</v>
      </c>
      <c r="N36" s="58">
        <f t="shared" si="3"/>
        <v>441919.12221522274</v>
      </c>
      <c r="O36" s="58">
        <f t="shared" si="4"/>
        <v>44.551320348368542</v>
      </c>
      <c r="Q36" s="58">
        <f>'MI Epi'!BN58</f>
        <v>0</v>
      </c>
      <c r="R36" s="58">
        <f t="shared" si="5"/>
        <v>0</v>
      </c>
      <c r="S36" s="58">
        <f t="shared" si="6"/>
        <v>0</v>
      </c>
      <c r="T36" s="58">
        <f t="shared" si="6"/>
        <v>0</v>
      </c>
      <c r="U36" s="58">
        <f t="shared" si="16"/>
        <v>0</v>
      </c>
      <c r="W36" s="58">
        <f>'Stroke Epi'!BC66</f>
        <v>2.0000000000000001E-4</v>
      </c>
      <c r="X36" s="58">
        <f t="shared" si="7"/>
        <v>1E-4</v>
      </c>
      <c r="Y36" s="58">
        <f t="shared" si="8"/>
        <v>1.9998000133325533E-4</v>
      </c>
      <c r="Z36" s="58">
        <f t="shared" si="8"/>
        <v>9.999500016666385E-5</v>
      </c>
      <c r="AA36" s="58">
        <f t="shared" si="17"/>
        <v>-2.000200013334448E-4</v>
      </c>
      <c r="AC36" s="58">
        <f>'Bowel Cancer Epi'!AZ83</f>
        <v>0</v>
      </c>
      <c r="AD36" s="58">
        <f t="shared" si="9"/>
        <v>0</v>
      </c>
      <c r="AE36" s="58">
        <f t="shared" si="20"/>
        <v>0</v>
      </c>
      <c r="AF36" s="58">
        <f t="shared" si="20"/>
        <v>0</v>
      </c>
      <c r="AG36" s="58">
        <f t="shared" si="18"/>
        <v>0</v>
      </c>
      <c r="AI36" s="58">
        <f>'Breast Cancer Epi'!AH77</f>
        <v>2.9999999999999997E-4</v>
      </c>
      <c r="AJ36" s="58">
        <f t="shared" si="11"/>
        <v>0</v>
      </c>
      <c r="AK36" s="58">
        <f t="shared" si="21"/>
        <v>2.999550044996413E-4</v>
      </c>
      <c r="AL36" s="58">
        <f t="shared" si="22"/>
        <v>0</v>
      </c>
      <c r="AM36" s="58">
        <f t="shared" si="19"/>
        <v>1.6985558184853694E-3</v>
      </c>
    </row>
    <row r="37" spans="1:39">
      <c r="A37" s="58">
        <v>39</v>
      </c>
      <c r="B37" s="58">
        <f>'ACM Rates'!T50</f>
        <v>6.9999999999999999E-4</v>
      </c>
      <c r="C37" s="58">
        <f>'MI Epi'!CA59</f>
        <v>0</v>
      </c>
      <c r="D37" s="58">
        <f>'Stroke Epi'!BP67</f>
        <v>1E-4</v>
      </c>
      <c r="F37" s="58">
        <f>'Bowel Cancer Epi'!BM84</f>
        <v>0</v>
      </c>
      <c r="G37" s="58">
        <f>'Breast Cancer Epi'!AO78</f>
        <v>0</v>
      </c>
      <c r="I37" s="58">
        <f t="shared" si="0"/>
        <v>8.0000000000000004E-4</v>
      </c>
      <c r="J37" s="58">
        <f t="shared" si="1"/>
        <v>6.9975505715669239E-4</v>
      </c>
      <c r="K37" s="58">
        <f t="shared" si="14"/>
        <v>9912.3860667076733</v>
      </c>
      <c r="L37" s="58">
        <f t="shared" si="15"/>
        <v>6.936242278668229</v>
      </c>
      <c r="M37" s="58">
        <f t="shared" si="2"/>
        <v>9908.9179455683388</v>
      </c>
      <c r="N37" s="58">
        <f t="shared" si="3"/>
        <v>432010.20426965429</v>
      </c>
      <c r="O37" s="58">
        <f t="shared" si="4"/>
        <v>43.582867067761754</v>
      </c>
      <c r="Q37" s="58">
        <f>'MI Epi'!BN59</f>
        <v>0</v>
      </c>
      <c r="R37" s="58">
        <f t="shared" si="5"/>
        <v>0</v>
      </c>
      <c r="S37" s="58">
        <f t="shared" si="6"/>
        <v>0</v>
      </c>
      <c r="T37" s="58">
        <f t="shared" si="6"/>
        <v>0</v>
      </c>
      <c r="U37" s="58">
        <f t="shared" si="16"/>
        <v>0</v>
      </c>
      <c r="W37" s="58">
        <f>'Stroke Epi'!BC67</f>
        <v>2.0000000000000001E-4</v>
      </c>
      <c r="X37" s="58">
        <f t="shared" si="7"/>
        <v>1E-4</v>
      </c>
      <c r="Y37" s="58">
        <f t="shared" si="8"/>
        <v>1.9998000133325533E-4</v>
      </c>
      <c r="Z37" s="58">
        <f t="shared" si="8"/>
        <v>9.999500016666385E-5</v>
      </c>
      <c r="AA37" s="58">
        <f t="shared" si="17"/>
        <v>-1.0000500016672835E-4</v>
      </c>
      <c r="AC37" s="58">
        <f>'Bowel Cancer Epi'!AZ84</f>
        <v>0</v>
      </c>
      <c r="AD37" s="58">
        <f t="shared" si="9"/>
        <v>0</v>
      </c>
      <c r="AE37" s="58">
        <f t="shared" si="20"/>
        <v>0</v>
      </c>
      <c r="AF37" s="58">
        <f t="shared" si="20"/>
        <v>0</v>
      </c>
      <c r="AG37" s="58">
        <f t="shared" si="18"/>
        <v>0</v>
      </c>
      <c r="AI37" s="58">
        <f>'Breast Cancer Epi'!AH78</f>
        <v>6.9999999999999999E-4</v>
      </c>
      <c r="AJ37" s="58">
        <f t="shared" si="11"/>
        <v>0</v>
      </c>
      <c r="AK37" s="58">
        <f t="shared" si="21"/>
        <v>6.9975505715669239E-4</v>
      </c>
      <c r="AL37" s="58">
        <f t="shared" si="22"/>
        <v>0</v>
      </c>
      <c r="AM37" s="58">
        <f t="shared" si="19"/>
        <v>1.9980013326668339E-3</v>
      </c>
    </row>
    <row r="38" spans="1:39">
      <c r="A38" s="58">
        <v>40</v>
      </c>
      <c r="B38" s="58">
        <f>'ACM Rates'!T51</f>
        <v>1E-3</v>
      </c>
      <c r="C38" s="58">
        <f>'MI Epi'!CA60</f>
        <v>0</v>
      </c>
      <c r="D38" s="58">
        <f>'Stroke Epi'!BP68</f>
        <v>1E-4</v>
      </c>
      <c r="F38" s="58">
        <f>'Bowel Cancer Epi'!BM85</f>
        <v>0</v>
      </c>
      <c r="G38" s="58">
        <f>'Breast Cancer Epi'!AO79</f>
        <v>0</v>
      </c>
      <c r="I38" s="58">
        <f t="shared" si="0"/>
        <v>1.1000000000000001E-3</v>
      </c>
      <c r="J38" s="58">
        <f t="shared" si="1"/>
        <v>9.9950016662497809E-4</v>
      </c>
      <c r="K38" s="58">
        <f t="shared" si="14"/>
        <v>9905.4498244290044</v>
      </c>
      <c r="L38" s="58">
        <f t="shared" si="15"/>
        <v>9.9004987500121491</v>
      </c>
      <c r="M38" s="58">
        <f t="shared" si="2"/>
        <v>9900.4995750539983</v>
      </c>
      <c r="N38" s="58">
        <f t="shared" si="3"/>
        <v>422109.70469460025</v>
      </c>
      <c r="O38" s="58">
        <f t="shared" si="4"/>
        <v>42.613885505086849</v>
      </c>
      <c r="Q38" s="58">
        <f>'MI Epi'!BN60</f>
        <v>0</v>
      </c>
      <c r="R38" s="58">
        <f t="shared" si="5"/>
        <v>0</v>
      </c>
      <c r="S38" s="58">
        <f t="shared" si="6"/>
        <v>0</v>
      </c>
      <c r="T38" s="58">
        <f t="shared" si="6"/>
        <v>0</v>
      </c>
      <c r="U38" s="58">
        <f t="shared" si="16"/>
        <v>0</v>
      </c>
      <c r="W38" s="58">
        <f>'Stroke Epi'!BC68</f>
        <v>2.9999999999999997E-4</v>
      </c>
      <c r="X38" s="58">
        <f t="shared" si="7"/>
        <v>1E-4</v>
      </c>
      <c r="Y38" s="58">
        <f t="shared" si="8"/>
        <v>2.999550044996413E-4</v>
      </c>
      <c r="Z38" s="58">
        <f t="shared" si="8"/>
        <v>9.999500016666385E-5</v>
      </c>
      <c r="AA38" s="58">
        <f t="shared" si="17"/>
        <v>-7.0209111228525405E-17</v>
      </c>
      <c r="AC38" s="58">
        <f>'Bowel Cancer Epi'!AZ85</f>
        <v>1E-4</v>
      </c>
      <c r="AD38" s="58">
        <f t="shared" si="9"/>
        <v>0</v>
      </c>
      <c r="AE38" s="58">
        <f t="shared" si="20"/>
        <v>9.999500016666385E-5</v>
      </c>
      <c r="AF38" s="58">
        <f t="shared" si="20"/>
        <v>0</v>
      </c>
      <c r="AG38" s="58">
        <f t="shared" si="18"/>
        <v>0</v>
      </c>
      <c r="AI38" s="58">
        <f>'Breast Cancer Epi'!AH79</f>
        <v>6.9999999999999999E-4</v>
      </c>
      <c r="AJ38" s="58">
        <f t="shared" si="11"/>
        <v>0</v>
      </c>
      <c r="AK38" s="58">
        <f t="shared" si="21"/>
        <v>6.9975505715669239E-4</v>
      </c>
      <c r="AL38" s="58">
        <f t="shared" si="22"/>
        <v>0</v>
      </c>
      <c r="AM38" s="58">
        <f t="shared" si="19"/>
        <v>2.6963582782867871E-3</v>
      </c>
    </row>
    <row r="39" spans="1:39">
      <c r="A39" s="58">
        <v>41</v>
      </c>
      <c r="B39" s="58">
        <f>'ACM Rates'!T52</f>
        <v>1E-3</v>
      </c>
      <c r="C39" s="58">
        <f>'MI Epi'!CA61</f>
        <v>0</v>
      </c>
      <c r="D39" s="58">
        <f>'Stroke Epi'!BP69</f>
        <v>1E-4</v>
      </c>
      <c r="F39" s="58">
        <f>'Bowel Cancer Epi'!BM86</f>
        <v>0</v>
      </c>
      <c r="G39" s="58">
        <f>'Breast Cancer Epi'!AO80</f>
        <v>0</v>
      </c>
      <c r="I39" s="58">
        <f t="shared" si="0"/>
        <v>1.1000000000000001E-3</v>
      </c>
      <c r="J39" s="58">
        <f t="shared" si="1"/>
        <v>9.9950016662497809E-4</v>
      </c>
      <c r="K39" s="58">
        <f t="shared" si="14"/>
        <v>9895.5493256789923</v>
      </c>
      <c r="L39" s="58">
        <f t="shared" si="15"/>
        <v>9.8906031998618431</v>
      </c>
      <c r="M39" s="58">
        <f t="shared" si="2"/>
        <v>9890.6040240790608</v>
      </c>
      <c r="N39" s="58">
        <f t="shared" si="3"/>
        <v>412219.10067052121</v>
      </c>
      <c r="O39" s="58">
        <f t="shared" si="4"/>
        <v>41.657020454722094</v>
      </c>
      <c r="Q39" s="58">
        <f>'MI Epi'!BN61</f>
        <v>0</v>
      </c>
      <c r="R39" s="58">
        <f t="shared" si="5"/>
        <v>0</v>
      </c>
      <c r="S39" s="58">
        <f t="shared" si="6"/>
        <v>0</v>
      </c>
      <c r="T39" s="58">
        <f t="shared" si="6"/>
        <v>0</v>
      </c>
      <c r="U39" s="58">
        <f t="shared" si="16"/>
        <v>0</v>
      </c>
      <c r="W39" s="58">
        <f>'Stroke Epi'!BC69</f>
        <v>2.9999999999999997E-4</v>
      </c>
      <c r="X39" s="58">
        <f t="shared" si="7"/>
        <v>1E-4</v>
      </c>
      <c r="Y39" s="58">
        <f t="shared" si="8"/>
        <v>2.999550044996413E-4</v>
      </c>
      <c r="Z39" s="58">
        <f t="shared" si="8"/>
        <v>9.999500016666385E-5</v>
      </c>
      <c r="AA39" s="58">
        <f t="shared" si="17"/>
        <v>1.9998000133317388E-4</v>
      </c>
      <c r="AC39" s="58">
        <f>'Bowel Cancer Epi'!AZ86</f>
        <v>1E-4</v>
      </c>
      <c r="AD39" s="58">
        <f t="shared" si="9"/>
        <v>0</v>
      </c>
      <c r="AE39" s="58">
        <f t="shared" si="20"/>
        <v>9.999500016666385E-5</v>
      </c>
      <c r="AF39" s="58">
        <f t="shared" si="20"/>
        <v>0</v>
      </c>
      <c r="AG39" s="58">
        <f t="shared" si="18"/>
        <v>9.999500016666385E-5</v>
      </c>
      <c r="AI39" s="58">
        <f>'Breast Cancer Epi'!AH80</f>
        <v>6.9999999999999999E-4</v>
      </c>
      <c r="AJ39" s="58">
        <f t="shared" si="11"/>
        <v>0</v>
      </c>
      <c r="AK39" s="58">
        <f t="shared" si="21"/>
        <v>6.9975505715669239E-4</v>
      </c>
      <c r="AL39" s="58">
        <f t="shared" si="22"/>
        <v>0</v>
      </c>
      <c r="AM39" s="58">
        <f t="shared" si="19"/>
        <v>3.3942265451023419E-3</v>
      </c>
    </row>
    <row r="40" spans="1:39">
      <c r="A40" s="58">
        <v>42</v>
      </c>
      <c r="B40" s="58">
        <f>'ACM Rates'!T53</f>
        <v>1E-3</v>
      </c>
      <c r="C40" s="58">
        <f>'MI Epi'!CA62</f>
        <v>0</v>
      </c>
      <c r="D40" s="58">
        <f>'Stroke Epi'!BP70</f>
        <v>1E-4</v>
      </c>
      <c r="F40" s="58">
        <f>'Bowel Cancer Epi'!BM87</f>
        <v>0</v>
      </c>
      <c r="G40" s="58">
        <f>'Breast Cancer Epi'!AO81</f>
        <v>0</v>
      </c>
      <c r="I40" s="58">
        <f t="shared" si="0"/>
        <v>1.1000000000000001E-3</v>
      </c>
      <c r="J40" s="58">
        <f t="shared" si="1"/>
        <v>9.9950016662497809E-4</v>
      </c>
      <c r="K40" s="58">
        <f t="shared" si="14"/>
        <v>9885.658722479131</v>
      </c>
      <c r="L40" s="58">
        <f t="shared" si="15"/>
        <v>9.88071754031556</v>
      </c>
      <c r="M40" s="58">
        <f t="shared" si="2"/>
        <v>9880.7183637089729</v>
      </c>
      <c r="N40" s="58">
        <f t="shared" si="3"/>
        <v>402338.38230681227</v>
      </c>
      <c r="O40" s="58">
        <f t="shared" si="4"/>
        <v>40.699198060714927</v>
      </c>
      <c r="Q40" s="58">
        <f>'MI Epi'!BN62</f>
        <v>0</v>
      </c>
      <c r="R40" s="58">
        <f t="shared" si="5"/>
        <v>0</v>
      </c>
      <c r="S40" s="58">
        <f t="shared" si="6"/>
        <v>0</v>
      </c>
      <c r="T40" s="58">
        <f t="shared" si="6"/>
        <v>0</v>
      </c>
      <c r="U40" s="58">
        <f t="shared" si="16"/>
        <v>0</v>
      </c>
      <c r="W40" s="58">
        <f>'Stroke Epi'!BC70</f>
        <v>2.9999999999999997E-4</v>
      </c>
      <c r="X40" s="58">
        <f t="shared" si="7"/>
        <v>1E-4</v>
      </c>
      <c r="Y40" s="58">
        <f t="shared" si="8"/>
        <v>2.999550044996413E-4</v>
      </c>
      <c r="Z40" s="58">
        <f t="shared" si="8"/>
        <v>9.999500016666385E-5</v>
      </c>
      <c r="AA40" s="58">
        <f t="shared" si="17"/>
        <v>3.9992001066548472E-4</v>
      </c>
      <c r="AC40" s="58">
        <f>'Bowel Cancer Epi'!AZ87</f>
        <v>1E-4</v>
      </c>
      <c r="AD40" s="58">
        <f t="shared" si="9"/>
        <v>0</v>
      </c>
      <c r="AE40" s="58">
        <f t="shared" si="20"/>
        <v>9.999500016666385E-5</v>
      </c>
      <c r="AF40" s="58">
        <f t="shared" si="20"/>
        <v>0</v>
      </c>
      <c r="AG40" s="58">
        <f t="shared" si="18"/>
        <v>1.9998000133326937E-4</v>
      </c>
      <c r="AI40" s="58">
        <f>'Breast Cancer Epi'!AH81</f>
        <v>6.9999999999999999E-4</v>
      </c>
      <c r="AJ40" s="58">
        <f t="shared" si="11"/>
        <v>0</v>
      </c>
      <c r="AK40" s="58">
        <f t="shared" si="21"/>
        <v>6.9975505715669239E-4</v>
      </c>
      <c r="AL40" s="58">
        <f t="shared" si="22"/>
        <v>0</v>
      </c>
      <c r="AM40" s="58">
        <f t="shared" si="19"/>
        <v>4.0916064750689636E-3</v>
      </c>
    </row>
    <row r="41" spans="1:39">
      <c r="A41" s="58">
        <v>43</v>
      </c>
      <c r="B41" s="58">
        <f>'ACM Rates'!T54</f>
        <v>1E-3</v>
      </c>
      <c r="C41" s="58">
        <f>'MI Epi'!CA63</f>
        <v>0</v>
      </c>
      <c r="D41" s="58">
        <f>'Stroke Epi'!BP71</f>
        <v>1E-4</v>
      </c>
      <c r="F41" s="58">
        <f>'Bowel Cancer Epi'!BM88</f>
        <v>0</v>
      </c>
      <c r="G41" s="58">
        <f>'Breast Cancer Epi'!AO82</f>
        <v>0</v>
      </c>
      <c r="I41" s="58">
        <f t="shared" si="0"/>
        <v>1.1000000000000001E-3</v>
      </c>
      <c r="J41" s="58">
        <f t="shared" si="1"/>
        <v>9.9950016662497809E-4</v>
      </c>
      <c r="K41" s="58">
        <f t="shared" si="14"/>
        <v>9875.7780049388148</v>
      </c>
      <c r="L41" s="58">
        <f t="shared" si="15"/>
        <v>9.8708417614876396</v>
      </c>
      <c r="M41" s="58">
        <f t="shared" si="2"/>
        <v>9870.8425840580712</v>
      </c>
      <c r="N41" s="58">
        <f t="shared" si="3"/>
        <v>392467.53972275421</v>
      </c>
      <c r="O41" s="58">
        <f t="shared" si="4"/>
        <v>39.740417365242884</v>
      </c>
      <c r="Q41" s="58">
        <f>'MI Epi'!BN63</f>
        <v>0</v>
      </c>
      <c r="R41" s="58">
        <f t="shared" si="5"/>
        <v>0</v>
      </c>
      <c r="S41" s="58">
        <f t="shared" si="6"/>
        <v>0</v>
      </c>
      <c r="T41" s="58">
        <f t="shared" si="6"/>
        <v>0</v>
      </c>
      <c r="U41" s="58">
        <f t="shared" si="16"/>
        <v>0</v>
      </c>
      <c r="W41" s="58">
        <f>'Stroke Epi'!BC71</f>
        <v>2.9999999999999997E-4</v>
      </c>
      <c r="X41" s="58">
        <f t="shared" si="7"/>
        <v>1E-4</v>
      </c>
      <c r="Y41" s="58">
        <f t="shared" si="8"/>
        <v>2.999550044996413E-4</v>
      </c>
      <c r="Z41" s="58">
        <f t="shared" si="8"/>
        <v>9.999500016666385E-5</v>
      </c>
      <c r="AA41" s="58">
        <f t="shared" si="17"/>
        <v>5.9982003599446277E-4</v>
      </c>
      <c r="AC41" s="58">
        <f>'Bowel Cancer Epi'!AZ88</f>
        <v>1E-4</v>
      </c>
      <c r="AD41" s="58">
        <f t="shared" si="9"/>
        <v>0</v>
      </c>
      <c r="AE41" s="58">
        <f t="shared" si="20"/>
        <v>9.999500016666385E-5</v>
      </c>
      <c r="AF41" s="58">
        <f t="shared" si="20"/>
        <v>0</v>
      </c>
      <c r="AG41" s="58">
        <f t="shared" si="18"/>
        <v>2.9995500449966656E-4</v>
      </c>
      <c r="AI41" s="58">
        <f>'Breast Cancer Epi'!AH82</f>
        <v>6.9999999999999999E-4</v>
      </c>
      <c r="AJ41" s="58">
        <f t="shared" si="11"/>
        <v>0</v>
      </c>
      <c r="AK41" s="58">
        <f t="shared" si="21"/>
        <v>6.9975505715669239E-4</v>
      </c>
      <c r="AL41" s="58">
        <f t="shared" si="22"/>
        <v>0</v>
      </c>
      <c r="AM41" s="58">
        <f t="shared" si="19"/>
        <v>4.7884984099028317E-3</v>
      </c>
    </row>
    <row r="42" spans="1:39">
      <c r="A42" s="58">
        <v>44</v>
      </c>
      <c r="B42" s="58">
        <f>'ACM Rates'!T55</f>
        <v>1E-3</v>
      </c>
      <c r="C42" s="58">
        <f>'MI Epi'!CA64</f>
        <v>0</v>
      </c>
      <c r="D42" s="58">
        <f>'Stroke Epi'!BP72</f>
        <v>1E-4</v>
      </c>
      <c r="F42" s="58">
        <f>'Bowel Cancer Epi'!BM89</f>
        <v>0</v>
      </c>
      <c r="G42" s="58">
        <f>'Breast Cancer Epi'!AO83</f>
        <v>1E-4</v>
      </c>
      <c r="I42" s="58">
        <f t="shared" si="0"/>
        <v>1.1000000000000001E-3</v>
      </c>
      <c r="J42" s="58">
        <f t="shared" si="1"/>
        <v>9.9950016662497809E-4</v>
      </c>
      <c r="K42" s="58">
        <f t="shared" si="14"/>
        <v>9865.9071631773277</v>
      </c>
      <c r="L42" s="58">
        <f t="shared" si="15"/>
        <v>9.8609758535023033</v>
      </c>
      <c r="M42" s="58">
        <f t="shared" si="2"/>
        <v>9860.9766752505766</v>
      </c>
      <c r="N42" s="58">
        <f t="shared" si="3"/>
        <v>382606.56304750365</v>
      </c>
      <c r="O42" s="58">
        <f t="shared" si="4"/>
        <v>38.780677409525182</v>
      </c>
      <c r="Q42" s="58">
        <f>'MI Epi'!BN64</f>
        <v>0</v>
      </c>
      <c r="R42" s="58">
        <f t="shared" si="5"/>
        <v>0</v>
      </c>
      <c r="S42" s="58">
        <f t="shared" si="6"/>
        <v>0</v>
      </c>
      <c r="T42" s="58">
        <f t="shared" si="6"/>
        <v>0</v>
      </c>
      <c r="U42" s="58">
        <f t="shared" si="16"/>
        <v>0</v>
      </c>
      <c r="W42" s="58">
        <f>'Stroke Epi'!BC72</f>
        <v>2.9999999999999997E-4</v>
      </c>
      <c r="X42" s="58">
        <f t="shared" si="7"/>
        <v>1E-4</v>
      </c>
      <c r="Y42" s="58">
        <f t="shared" si="8"/>
        <v>2.999550044996413E-4</v>
      </c>
      <c r="Z42" s="58">
        <f t="shared" si="8"/>
        <v>9.999500016666385E-5</v>
      </c>
      <c r="AA42" s="58">
        <f t="shared" si="17"/>
        <v>7.9968008531610898E-4</v>
      </c>
      <c r="AC42" s="58">
        <f>'Bowel Cancer Epi'!AZ89</f>
        <v>1E-4</v>
      </c>
      <c r="AD42" s="58">
        <f t="shared" si="9"/>
        <v>0</v>
      </c>
      <c r="AE42" s="58">
        <f t="shared" si="20"/>
        <v>9.999500016666385E-5</v>
      </c>
      <c r="AF42" s="58">
        <f t="shared" si="20"/>
        <v>0</v>
      </c>
      <c r="AG42" s="58">
        <f t="shared" si="18"/>
        <v>3.9992001066560545E-4</v>
      </c>
      <c r="AI42" s="58">
        <f>'Breast Cancer Epi'!AH83</f>
        <v>1.2999999999999999E-3</v>
      </c>
      <c r="AJ42" s="58">
        <f t="shared" si="11"/>
        <v>1E-4</v>
      </c>
      <c r="AK42" s="58">
        <f t="shared" si="21"/>
        <v>1.299155366047744E-3</v>
      </c>
      <c r="AL42" s="58">
        <f t="shared" si="22"/>
        <v>9.999500016666385E-5</v>
      </c>
      <c r="AM42" s="58">
        <f t="shared" si="19"/>
        <v>5.4849026910810082E-3</v>
      </c>
    </row>
    <row r="43" spans="1:39">
      <c r="A43" s="58">
        <v>45</v>
      </c>
      <c r="B43" s="58">
        <f>'ACM Rates'!T56</f>
        <v>1.6000000000000001E-3</v>
      </c>
      <c r="C43" s="58">
        <f>'MI Epi'!CA65</f>
        <v>0</v>
      </c>
      <c r="D43" s="58">
        <f>'Stroke Epi'!BP73</f>
        <v>1E-4</v>
      </c>
      <c r="F43" s="58">
        <f>'Bowel Cancer Epi'!BM90</f>
        <v>1E-4</v>
      </c>
      <c r="G43" s="58">
        <f>'Breast Cancer Epi'!AO84</f>
        <v>1E-4</v>
      </c>
      <c r="I43" s="58">
        <f t="shared" si="0"/>
        <v>1.8000000000000002E-3</v>
      </c>
      <c r="J43" s="58">
        <f t="shared" si="1"/>
        <v>1.5987206823936395E-3</v>
      </c>
      <c r="K43" s="58">
        <f t="shared" si="14"/>
        <v>9856.0461873238255</v>
      </c>
      <c r="L43" s="58">
        <f t="shared" si="15"/>
        <v>15.757064886301576</v>
      </c>
      <c r="M43" s="58">
        <f t="shared" si="2"/>
        <v>9848.1676548806754</v>
      </c>
      <c r="N43" s="58">
        <f t="shared" si="3"/>
        <v>372758.39539262297</v>
      </c>
      <c r="O43" s="58">
        <f t="shared" si="4"/>
        <v>37.820276844079665</v>
      </c>
      <c r="Q43" s="58">
        <f>'MI Epi'!BN65</f>
        <v>2.0000000000000001E-4</v>
      </c>
      <c r="R43" s="58">
        <f t="shared" si="5"/>
        <v>0</v>
      </c>
      <c r="S43" s="58">
        <f t="shared" si="6"/>
        <v>1.9998000133325533E-4</v>
      </c>
      <c r="T43" s="58">
        <f t="shared" si="6"/>
        <v>0</v>
      </c>
      <c r="U43" s="58">
        <f t="shared" si="16"/>
        <v>0</v>
      </c>
      <c r="W43" s="58">
        <f>'Stroke Epi'!BC73</f>
        <v>4.0000000000000002E-4</v>
      </c>
      <c r="X43" s="58">
        <f t="shared" si="7"/>
        <v>1E-4</v>
      </c>
      <c r="Y43" s="58">
        <f t="shared" si="8"/>
        <v>3.9992001066557759E-4</v>
      </c>
      <c r="Z43" s="58">
        <f t="shared" si="8"/>
        <v>9.999500016666385E-5</v>
      </c>
      <c r="AA43" s="58">
        <f t="shared" si="17"/>
        <v>9.9950016662482522E-4</v>
      </c>
      <c r="AC43" s="58">
        <f>'Bowel Cancer Epi'!AZ90</f>
        <v>1E-4</v>
      </c>
      <c r="AD43" s="58">
        <f t="shared" si="9"/>
        <v>1E-4</v>
      </c>
      <c r="AE43" s="58">
        <f t="shared" si="20"/>
        <v>9.999500016666385E-5</v>
      </c>
      <c r="AF43" s="58">
        <f t="shared" si="20"/>
        <v>9.999500016666385E-5</v>
      </c>
      <c r="AG43" s="58">
        <f t="shared" si="18"/>
        <v>4.9987502083073611E-4</v>
      </c>
      <c r="AI43" s="58">
        <f>'Breast Cancer Epi'!AH84</f>
        <v>1.2999999999999999E-3</v>
      </c>
      <c r="AJ43" s="58">
        <f t="shared" si="11"/>
        <v>1E-4</v>
      </c>
      <c r="AK43" s="58">
        <f t="shared" si="21"/>
        <v>1.299155366047744E-3</v>
      </c>
      <c r="AL43" s="58">
        <f t="shared" si="22"/>
        <v>9.999500016666385E-5</v>
      </c>
      <c r="AM43" s="58">
        <f t="shared" si="19"/>
        <v>6.6776050433161403E-3</v>
      </c>
    </row>
    <row r="44" spans="1:39">
      <c r="A44" s="58">
        <v>46</v>
      </c>
      <c r="B44" s="58">
        <f>'ACM Rates'!T57</f>
        <v>1.6000000000000001E-3</v>
      </c>
      <c r="C44" s="58">
        <f>'MI Epi'!CA66</f>
        <v>0</v>
      </c>
      <c r="D44" s="58">
        <f>'Stroke Epi'!BP74</f>
        <v>1E-4</v>
      </c>
      <c r="F44" s="58">
        <f>'Bowel Cancer Epi'!BM91</f>
        <v>1E-4</v>
      </c>
      <c r="G44" s="58">
        <f>'Breast Cancer Epi'!AO85</f>
        <v>1E-4</v>
      </c>
      <c r="I44" s="58">
        <f t="shared" si="0"/>
        <v>1.8000000000000002E-3</v>
      </c>
      <c r="J44" s="58">
        <f t="shared" si="1"/>
        <v>1.5987206823936395E-3</v>
      </c>
      <c r="K44" s="58">
        <f t="shared" si="14"/>
        <v>9840.2891224375235</v>
      </c>
      <c r="L44" s="58">
        <f t="shared" si="15"/>
        <v>15.731873740774025</v>
      </c>
      <c r="M44" s="58">
        <f t="shared" si="2"/>
        <v>9832.4231855671369</v>
      </c>
      <c r="N44" s="58">
        <f t="shared" si="3"/>
        <v>362925.97220705583</v>
      </c>
      <c r="O44" s="58">
        <f t="shared" si="4"/>
        <v>36.881637083154722</v>
      </c>
      <c r="Q44" s="58">
        <f>'MI Epi'!BN66</f>
        <v>2.0000000000000001E-4</v>
      </c>
      <c r="R44" s="58">
        <f t="shared" si="5"/>
        <v>0</v>
      </c>
      <c r="S44" s="58">
        <f t="shared" si="6"/>
        <v>1.9998000133325533E-4</v>
      </c>
      <c r="T44" s="58">
        <f t="shared" si="6"/>
        <v>0</v>
      </c>
      <c r="U44" s="58">
        <f t="shared" si="16"/>
        <v>1.9998000133325533E-4</v>
      </c>
      <c r="W44" s="58">
        <f>'Stroke Epi'!BC74</f>
        <v>4.0000000000000002E-4</v>
      </c>
      <c r="X44" s="58">
        <f t="shared" si="7"/>
        <v>1E-4</v>
      </c>
      <c r="Y44" s="58">
        <f t="shared" si="8"/>
        <v>3.9992001066557759E-4</v>
      </c>
      <c r="Z44" s="58">
        <f t="shared" si="8"/>
        <v>9.999500016666385E-5</v>
      </c>
      <c r="AA44" s="58">
        <f t="shared" si="17"/>
        <v>1.2991553660474866E-3</v>
      </c>
      <c r="AC44" s="58">
        <f>'Bowel Cancer Epi'!AZ91</f>
        <v>1E-4</v>
      </c>
      <c r="AD44" s="58">
        <f t="shared" si="9"/>
        <v>1E-4</v>
      </c>
      <c r="AE44" s="58">
        <f t="shared" si="20"/>
        <v>9.999500016666385E-5</v>
      </c>
      <c r="AF44" s="58">
        <f t="shared" si="20"/>
        <v>9.999500016666385E-5</v>
      </c>
      <c r="AG44" s="58">
        <f t="shared" si="18"/>
        <v>4.9987502083073611E-4</v>
      </c>
      <c r="AI44" s="58">
        <f>'Breast Cancer Epi'!AH85</f>
        <v>1.2999999999999999E-3</v>
      </c>
      <c r="AJ44" s="58">
        <f t="shared" si="11"/>
        <v>1E-4</v>
      </c>
      <c r="AK44" s="58">
        <f t="shared" si="21"/>
        <v>1.299155366047744E-3</v>
      </c>
      <c r="AL44" s="58">
        <f t="shared" si="22"/>
        <v>9.999500016666385E-5</v>
      </c>
      <c r="AM44" s="58">
        <f t="shared" si="19"/>
        <v>7.8688770111308877E-3</v>
      </c>
    </row>
    <row r="45" spans="1:39">
      <c r="A45" s="58">
        <v>47</v>
      </c>
      <c r="B45" s="58">
        <f>'ACM Rates'!T58</f>
        <v>1.6000000000000001E-3</v>
      </c>
      <c r="C45" s="58">
        <f>'MI Epi'!CA67</f>
        <v>0</v>
      </c>
      <c r="D45" s="58">
        <f>'Stroke Epi'!BP75</f>
        <v>1E-4</v>
      </c>
      <c r="F45" s="58">
        <f>'Bowel Cancer Epi'!BM92</f>
        <v>1E-4</v>
      </c>
      <c r="G45" s="58">
        <f>'Breast Cancer Epi'!AO86</f>
        <v>1E-4</v>
      </c>
      <c r="I45" s="58">
        <f t="shared" si="0"/>
        <v>1.8000000000000002E-3</v>
      </c>
      <c r="J45" s="58">
        <f t="shared" si="1"/>
        <v>1.5987206823936395E-3</v>
      </c>
      <c r="K45" s="58">
        <f t="shared" si="14"/>
        <v>9824.5572486967503</v>
      </c>
      <c r="L45" s="58">
        <f t="shared" si="15"/>
        <v>15.706722868851847</v>
      </c>
      <c r="M45" s="58">
        <f t="shared" si="2"/>
        <v>9816.7038872623234</v>
      </c>
      <c r="N45" s="58">
        <f t="shared" si="3"/>
        <v>353109.26831979345</v>
      </c>
      <c r="O45" s="58">
        <f t="shared" si="4"/>
        <v>35.941494296512367</v>
      </c>
      <c r="Q45" s="58">
        <f>'MI Epi'!BN67</f>
        <v>2.0000000000000001E-4</v>
      </c>
      <c r="R45" s="58">
        <f t="shared" si="5"/>
        <v>0</v>
      </c>
      <c r="S45" s="58">
        <f t="shared" si="6"/>
        <v>1.9998000133325533E-4</v>
      </c>
      <c r="T45" s="58">
        <f t="shared" si="6"/>
        <v>0</v>
      </c>
      <c r="U45" s="58">
        <f t="shared" si="16"/>
        <v>3.9992001066557742E-4</v>
      </c>
      <c r="W45" s="58">
        <f>'Stroke Epi'!BC75</f>
        <v>4.0000000000000002E-4</v>
      </c>
      <c r="X45" s="58">
        <f t="shared" si="7"/>
        <v>1E-4</v>
      </c>
      <c r="Y45" s="58">
        <f t="shared" si="8"/>
        <v>3.9992001066557759E-4</v>
      </c>
      <c r="Z45" s="58">
        <f t="shared" si="8"/>
        <v>9.999500016666385E-5</v>
      </c>
      <c r="AA45" s="58">
        <f t="shared" si="17"/>
        <v>1.5987206823934567E-3</v>
      </c>
      <c r="AC45" s="58">
        <f>'Bowel Cancer Epi'!AZ92</f>
        <v>1E-4</v>
      </c>
      <c r="AD45" s="58">
        <f t="shared" si="9"/>
        <v>1E-4</v>
      </c>
      <c r="AE45" s="58">
        <f t="shared" si="20"/>
        <v>9.999500016666385E-5</v>
      </c>
      <c r="AF45" s="58">
        <f t="shared" si="20"/>
        <v>9.999500016666385E-5</v>
      </c>
      <c r="AG45" s="58">
        <f t="shared" si="18"/>
        <v>4.9987502083073611E-4</v>
      </c>
      <c r="AI45" s="58">
        <f>'Breast Cancer Epi'!AH86</f>
        <v>1.2999999999999999E-3</v>
      </c>
      <c r="AJ45" s="58">
        <f t="shared" si="11"/>
        <v>1E-4</v>
      </c>
      <c r="AK45" s="58">
        <f t="shared" si="21"/>
        <v>1.299155366047744E-3</v>
      </c>
      <c r="AL45" s="58">
        <f t="shared" si="22"/>
        <v>9.999500016666385E-5</v>
      </c>
      <c r="AM45" s="58">
        <f t="shared" si="19"/>
        <v>9.0587203099570905E-3</v>
      </c>
    </row>
    <row r="46" spans="1:39">
      <c r="A46" s="58">
        <v>48</v>
      </c>
      <c r="B46" s="58">
        <f>'ACM Rates'!T59</f>
        <v>1.6000000000000001E-3</v>
      </c>
      <c r="C46" s="58">
        <f>'MI Epi'!CA68</f>
        <v>0</v>
      </c>
      <c r="D46" s="58">
        <f>'Stroke Epi'!BP76</f>
        <v>1E-4</v>
      </c>
      <c r="F46" s="58">
        <f>'Bowel Cancer Epi'!BM93</f>
        <v>1E-4</v>
      </c>
      <c r="G46" s="58">
        <f>'Breast Cancer Epi'!AO87</f>
        <v>1E-4</v>
      </c>
      <c r="I46" s="58">
        <f t="shared" si="0"/>
        <v>1.8000000000000002E-3</v>
      </c>
      <c r="J46" s="58">
        <f t="shared" si="1"/>
        <v>1.5987206823936395E-3</v>
      </c>
      <c r="K46" s="58">
        <f t="shared" si="14"/>
        <v>9808.8505258278983</v>
      </c>
      <c r="L46" s="58">
        <f t="shared" si="15"/>
        <v>15.681612206148788</v>
      </c>
      <c r="M46" s="58">
        <f t="shared" si="2"/>
        <v>9801.0097197248251</v>
      </c>
      <c r="N46" s="58">
        <f t="shared" si="3"/>
        <v>343308.25860006869</v>
      </c>
      <c r="O46" s="58">
        <f t="shared" si="4"/>
        <v>34.999846077386565</v>
      </c>
      <c r="Q46" s="58">
        <f>'MI Epi'!BN68</f>
        <v>2.0000000000000001E-4</v>
      </c>
      <c r="R46" s="58">
        <f t="shared" si="5"/>
        <v>0</v>
      </c>
      <c r="S46" s="58">
        <f t="shared" si="6"/>
        <v>1.9998000133325533E-4</v>
      </c>
      <c r="T46" s="58">
        <f t="shared" si="6"/>
        <v>0</v>
      </c>
      <c r="U46" s="58">
        <f t="shared" si="16"/>
        <v>5.9982003599456663E-4</v>
      </c>
      <c r="W46" s="58">
        <f>'Stroke Epi'!BC76</f>
        <v>4.0000000000000002E-4</v>
      </c>
      <c r="X46" s="58">
        <f t="shared" si="7"/>
        <v>1E-4</v>
      </c>
      <c r="Y46" s="58">
        <f t="shared" si="8"/>
        <v>3.9992001066557759E-4</v>
      </c>
      <c r="Z46" s="58">
        <f t="shared" si="8"/>
        <v>9.999500016666385E-5</v>
      </c>
      <c r="AA46" s="58">
        <f t="shared" si="17"/>
        <v>1.8981961426236145E-3</v>
      </c>
      <c r="AC46" s="58">
        <f>'Bowel Cancer Epi'!AZ93</f>
        <v>1E-4</v>
      </c>
      <c r="AD46" s="58">
        <f t="shared" si="9"/>
        <v>1E-4</v>
      </c>
      <c r="AE46" s="58">
        <f t="shared" si="20"/>
        <v>9.999500016666385E-5</v>
      </c>
      <c r="AF46" s="58">
        <f t="shared" si="20"/>
        <v>9.999500016666385E-5</v>
      </c>
      <c r="AG46" s="58">
        <f t="shared" si="18"/>
        <v>4.9987502083073611E-4</v>
      </c>
      <c r="AI46" s="58">
        <f>'Breast Cancer Epi'!AH87</f>
        <v>1.2999999999999999E-3</v>
      </c>
      <c r="AJ46" s="58">
        <f t="shared" si="11"/>
        <v>1E-4</v>
      </c>
      <c r="AK46" s="58">
        <f t="shared" si="21"/>
        <v>1.299155366047744E-3</v>
      </c>
      <c r="AL46" s="58">
        <f t="shared" si="22"/>
        <v>9.999500016666385E-5</v>
      </c>
      <c r="AM46" s="58">
        <f t="shared" si="19"/>
        <v>1.0247136653169306E-2</v>
      </c>
    </row>
    <row r="47" spans="1:39">
      <c r="A47" s="58">
        <v>49</v>
      </c>
      <c r="B47" s="58">
        <f>'ACM Rates'!T60</f>
        <v>1.6000000000000001E-3</v>
      </c>
      <c r="C47" s="58">
        <f>'MI Epi'!CA69</f>
        <v>0</v>
      </c>
      <c r="D47" s="58">
        <f>'Stroke Epi'!BP77</f>
        <v>1E-4</v>
      </c>
      <c r="F47" s="58">
        <f>'Bowel Cancer Epi'!BM94</f>
        <v>1E-4</v>
      </c>
      <c r="G47" s="58">
        <f>'Breast Cancer Epi'!AO88</f>
        <v>2.0000000000000001E-4</v>
      </c>
      <c r="I47" s="58">
        <f t="shared" si="0"/>
        <v>1.8000000000000002E-3</v>
      </c>
      <c r="J47" s="58">
        <f t="shared" si="1"/>
        <v>1.5987206823936395E-3</v>
      </c>
      <c r="K47" s="58">
        <f t="shared" si="14"/>
        <v>9793.1689136217501</v>
      </c>
      <c r="L47" s="58">
        <f t="shared" si="15"/>
        <v>15.656541688381541</v>
      </c>
      <c r="M47" s="58">
        <f t="shared" si="2"/>
        <v>9785.340642777559</v>
      </c>
      <c r="N47" s="58">
        <f t="shared" si="3"/>
        <v>333522.91795729112</v>
      </c>
      <c r="O47" s="58">
        <f t="shared" si="4"/>
        <v>34.056690015157344</v>
      </c>
      <c r="Q47" s="58">
        <f>'MI Epi'!BN69</f>
        <v>2.0000000000000001E-4</v>
      </c>
      <c r="R47" s="58">
        <f t="shared" si="5"/>
        <v>0</v>
      </c>
      <c r="S47" s="58">
        <f t="shared" si="6"/>
        <v>1.9998000133325533E-4</v>
      </c>
      <c r="T47" s="58">
        <f t="shared" si="6"/>
        <v>0</v>
      </c>
      <c r="U47" s="58">
        <f t="shared" si="16"/>
        <v>7.9968008531622402E-4</v>
      </c>
      <c r="W47" s="58">
        <f>'Stroke Epi'!BC77</f>
        <v>4.0000000000000002E-4</v>
      </c>
      <c r="X47" s="58">
        <f t="shared" si="7"/>
        <v>1E-4</v>
      </c>
      <c r="Y47" s="58">
        <f t="shared" si="8"/>
        <v>3.9992001066557759E-4</v>
      </c>
      <c r="Z47" s="58">
        <f t="shared" si="8"/>
        <v>9.999500016666385E-5</v>
      </c>
      <c r="AA47" s="58">
        <f t="shared" si="17"/>
        <v>2.1975817736907513E-3</v>
      </c>
      <c r="AC47" s="58">
        <f>'Bowel Cancer Epi'!AZ94</f>
        <v>1E-4</v>
      </c>
      <c r="AD47" s="58">
        <f t="shared" si="9"/>
        <v>1E-4</v>
      </c>
      <c r="AE47" s="58">
        <f t="shared" si="20"/>
        <v>9.999500016666385E-5</v>
      </c>
      <c r="AF47" s="58">
        <f t="shared" si="20"/>
        <v>9.999500016666385E-5</v>
      </c>
      <c r="AG47" s="58">
        <f t="shared" si="18"/>
        <v>4.9987502083073611E-4</v>
      </c>
      <c r="AI47" s="58">
        <f>'Breast Cancer Epi'!AH88</f>
        <v>2.0999999999999999E-3</v>
      </c>
      <c r="AJ47" s="58">
        <f t="shared" si="11"/>
        <v>2.0000000000000001E-4</v>
      </c>
      <c r="AK47" s="58">
        <f t="shared" si="21"/>
        <v>2.0977965426900447E-3</v>
      </c>
      <c r="AL47" s="58">
        <f t="shared" si="22"/>
        <v>1.9998000133325533E-4</v>
      </c>
      <c r="AM47" s="58">
        <f t="shared" si="19"/>
        <v>1.1434127752087271E-2</v>
      </c>
    </row>
    <row r="48" spans="1:39">
      <c r="A48" s="58">
        <v>50</v>
      </c>
      <c r="B48" s="58">
        <f>'ACM Rates'!T61</f>
        <v>2.5000000000000001E-3</v>
      </c>
      <c r="C48" s="58">
        <f>'MI Epi'!CA70</f>
        <v>0</v>
      </c>
      <c r="D48" s="58">
        <f>'Stroke Epi'!BP78</f>
        <v>2.0000000000000001E-4</v>
      </c>
      <c r="F48" s="58">
        <f>'Bowel Cancer Epi'!BM95</f>
        <v>1E-4</v>
      </c>
      <c r="G48" s="58">
        <f>'Breast Cancer Epi'!AO89</f>
        <v>2.0000000000000001E-4</v>
      </c>
      <c r="I48" s="58">
        <f t="shared" si="0"/>
        <v>2.8E-3</v>
      </c>
      <c r="J48" s="58">
        <f t="shared" si="1"/>
        <v>2.4968776025399153E-3</v>
      </c>
      <c r="K48" s="58">
        <f t="shared" si="14"/>
        <v>9777.5123719333678</v>
      </c>
      <c r="L48" s="58">
        <f t="shared" si="15"/>
        <v>24.413251650037349</v>
      </c>
      <c r="M48" s="58">
        <f t="shared" si="2"/>
        <v>9765.3057461083481</v>
      </c>
      <c r="N48" s="58">
        <f t="shared" si="3"/>
        <v>323757.61221118277</v>
      </c>
      <c r="O48" s="58">
        <f t="shared" si="4"/>
        <v>33.112472773804754</v>
      </c>
      <c r="Q48" s="58">
        <f>'MI Epi'!BN70</f>
        <v>4.0000000000000002E-4</v>
      </c>
      <c r="R48" s="58">
        <f t="shared" si="5"/>
        <v>0</v>
      </c>
      <c r="S48" s="58">
        <f t="shared" si="6"/>
        <v>3.9992001066557759E-4</v>
      </c>
      <c r="T48" s="58">
        <f t="shared" si="6"/>
        <v>0</v>
      </c>
      <c r="U48" s="58">
        <f t="shared" si="16"/>
        <v>9.9950016662495164E-4</v>
      </c>
      <c r="W48" s="58">
        <f>'Stroke Epi'!BC78</f>
        <v>6.9999999999999999E-4</v>
      </c>
      <c r="X48" s="58">
        <f t="shared" si="7"/>
        <v>2.0000000000000001E-4</v>
      </c>
      <c r="Y48" s="58">
        <f t="shared" si="8"/>
        <v>6.9975505715669239E-4</v>
      </c>
      <c r="Z48" s="58">
        <f t="shared" si="8"/>
        <v>1.9998000133325533E-4</v>
      </c>
      <c r="AA48" s="58">
        <f t="shared" si="17"/>
        <v>2.4968776025395744E-3</v>
      </c>
      <c r="AC48" s="58">
        <f>'Bowel Cancer Epi'!AZ95</f>
        <v>2.0000000000000001E-4</v>
      </c>
      <c r="AD48" s="58">
        <f t="shared" si="9"/>
        <v>1E-4</v>
      </c>
      <c r="AE48" s="58">
        <f t="shared" si="20"/>
        <v>1.9998000133325533E-4</v>
      </c>
      <c r="AF48" s="58">
        <f t="shared" si="20"/>
        <v>9.999500016666385E-5</v>
      </c>
      <c r="AG48" s="58">
        <f t="shared" si="18"/>
        <v>4.9987502083073611E-4</v>
      </c>
      <c r="AI48" s="58">
        <f>'Breast Cancer Epi'!AH89</f>
        <v>2.0999999999999999E-3</v>
      </c>
      <c r="AJ48" s="58">
        <f t="shared" si="11"/>
        <v>2.0000000000000001E-4</v>
      </c>
      <c r="AK48" s="58">
        <f t="shared" si="21"/>
        <v>2.0977965426900447E-3</v>
      </c>
      <c r="AL48" s="58">
        <f t="shared" si="22"/>
        <v>1.9998000133325533E-4</v>
      </c>
      <c r="AM48" s="58">
        <f t="shared" si="19"/>
        <v>1.3310619677517913E-2</v>
      </c>
    </row>
    <row r="49" spans="1:39">
      <c r="A49" s="58">
        <v>51</v>
      </c>
      <c r="B49" s="58">
        <f>'ACM Rates'!T62</f>
        <v>2.5000000000000001E-3</v>
      </c>
      <c r="C49" s="58">
        <f>'MI Epi'!CA71</f>
        <v>0</v>
      </c>
      <c r="D49" s="58">
        <f>'Stroke Epi'!BP79</f>
        <v>2.0000000000000001E-4</v>
      </c>
      <c r="F49" s="58">
        <f>'Bowel Cancer Epi'!BM96</f>
        <v>1E-4</v>
      </c>
      <c r="G49" s="58">
        <f>'Breast Cancer Epi'!AO90</f>
        <v>2.0000000000000001E-4</v>
      </c>
      <c r="I49" s="58">
        <f t="shared" si="0"/>
        <v>2.8E-3</v>
      </c>
      <c r="J49" s="58">
        <f t="shared" si="1"/>
        <v>2.4968776025399153E-3</v>
      </c>
      <c r="K49" s="58">
        <f t="shared" si="14"/>
        <v>9753.0991202833302</v>
      </c>
      <c r="L49" s="58">
        <f t="shared" si="15"/>
        <v>24.352294748787198</v>
      </c>
      <c r="M49" s="58">
        <f t="shared" si="2"/>
        <v>9740.9229729089366</v>
      </c>
      <c r="N49" s="58">
        <f t="shared" si="3"/>
        <v>314016.68923827383</v>
      </c>
      <c r="O49" s="58">
        <f t="shared" si="4"/>
        <v>32.196605957302275</v>
      </c>
      <c r="Q49" s="58">
        <f>'MI Epi'!BN71</f>
        <v>4.0000000000000002E-4</v>
      </c>
      <c r="R49" s="58">
        <f t="shared" si="5"/>
        <v>0</v>
      </c>
      <c r="S49" s="58">
        <f t="shared" si="6"/>
        <v>3.9992001066557759E-4</v>
      </c>
      <c r="T49" s="58">
        <f t="shared" si="6"/>
        <v>0</v>
      </c>
      <c r="U49" s="58">
        <f t="shared" si="16"/>
        <v>1.3990204571732324E-3</v>
      </c>
      <c r="W49" s="58">
        <f>'Stroke Epi'!BC79</f>
        <v>6.9999999999999999E-4</v>
      </c>
      <c r="X49" s="58">
        <f t="shared" si="7"/>
        <v>2.0000000000000001E-4</v>
      </c>
      <c r="Y49" s="58">
        <f t="shared" si="8"/>
        <v>6.9975505715669239E-4</v>
      </c>
      <c r="Z49" s="58">
        <f t="shared" si="8"/>
        <v>1.9998000133325533E-4</v>
      </c>
      <c r="AA49" s="58">
        <f t="shared" si="17"/>
        <v>2.9955044966267622E-3</v>
      </c>
      <c r="AC49" s="58">
        <f>'Bowel Cancer Epi'!AZ96</f>
        <v>2.0000000000000001E-4</v>
      </c>
      <c r="AD49" s="58">
        <f t="shared" si="9"/>
        <v>1E-4</v>
      </c>
      <c r="AE49" s="58">
        <f t="shared" si="20"/>
        <v>1.9998000133325533E-4</v>
      </c>
      <c r="AF49" s="58">
        <f t="shared" si="20"/>
        <v>9.999500016666385E-5</v>
      </c>
      <c r="AG49" s="58">
        <f t="shared" si="18"/>
        <v>5.9982003599459461E-4</v>
      </c>
      <c r="AI49" s="58">
        <f>'Breast Cancer Epi'!AH90</f>
        <v>2.0999999999999999E-3</v>
      </c>
      <c r="AJ49" s="58">
        <f t="shared" si="11"/>
        <v>2.0000000000000001E-4</v>
      </c>
      <c r="AK49" s="58">
        <f t="shared" si="21"/>
        <v>2.0977965426900447E-3</v>
      </c>
      <c r="AL49" s="58">
        <f t="shared" si="22"/>
        <v>1.9998000133325533E-4</v>
      </c>
      <c r="AM49" s="58">
        <f t="shared" si="19"/>
        <v>1.5183549653214036E-2</v>
      </c>
    </row>
    <row r="50" spans="1:39">
      <c r="A50" s="58">
        <v>52</v>
      </c>
      <c r="B50" s="58">
        <f>'ACM Rates'!T63</f>
        <v>2.5000000000000001E-3</v>
      </c>
      <c r="C50" s="58">
        <f>'MI Epi'!CA72</f>
        <v>0</v>
      </c>
      <c r="D50" s="58">
        <f>'Stroke Epi'!BP80</f>
        <v>2.0000000000000001E-4</v>
      </c>
      <c r="F50" s="58">
        <f>'Bowel Cancer Epi'!BM97</f>
        <v>1E-4</v>
      </c>
      <c r="G50" s="58">
        <f>'Breast Cancer Epi'!AO91</f>
        <v>2.0000000000000001E-4</v>
      </c>
      <c r="I50" s="58">
        <f t="shared" si="0"/>
        <v>2.8E-3</v>
      </c>
      <c r="J50" s="58">
        <f t="shared" si="1"/>
        <v>2.4968776025399153E-3</v>
      </c>
      <c r="K50" s="58">
        <f t="shared" si="14"/>
        <v>9728.7468255345429</v>
      </c>
      <c r="L50" s="58">
        <f t="shared" si="15"/>
        <v>24.291490049458503</v>
      </c>
      <c r="M50" s="58">
        <f t="shared" si="2"/>
        <v>9716.601080509814</v>
      </c>
      <c r="N50" s="58">
        <f t="shared" si="3"/>
        <v>304300.08815776405</v>
      </c>
      <c r="O50" s="58">
        <f t="shared" si="4"/>
        <v>31.278446609288178</v>
      </c>
      <c r="Q50" s="58">
        <f>'MI Epi'!BN72</f>
        <v>4.0000000000000002E-4</v>
      </c>
      <c r="R50" s="58">
        <f t="shared" si="5"/>
        <v>0</v>
      </c>
      <c r="S50" s="58">
        <f t="shared" si="6"/>
        <v>3.9992001066557759E-4</v>
      </c>
      <c r="T50" s="58">
        <f t="shared" si="6"/>
        <v>0</v>
      </c>
      <c r="U50" s="58">
        <f t="shared" si="16"/>
        <v>1.7983809715626559E-3</v>
      </c>
      <c r="W50" s="58">
        <f>'Stroke Epi'!BC80</f>
        <v>6.9999999999999999E-4</v>
      </c>
      <c r="X50" s="58">
        <f t="shared" si="7"/>
        <v>2.0000000000000001E-4</v>
      </c>
      <c r="Y50" s="58">
        <f t="shared" si="8"/>
        <v>6.9975505715669239E-4</v>
      </c>
      <c r="Z50" s="58">
        <f t="shared" si="8"/>
        <v>1.9998000133325533E-4</v>
      </c>
      <c r="AA50" s="58">
        <f t="shared" si="17"/>
        <v>3.4938821395848817E-3</v>
      </c>
      <c r="AC50" s="58">
        <f>'Bowel Cancer Epi'!AZ97</f>
        <v>2.0000000000000001E-4</v>
      </c>
      <c r="AD50" s="58">
        <f t="shared" si="9"/>
        <v>1E-4</v>
      </c>
      <c r="AE50" s="58">
        <f t="shared" si="20"/>
        <v>1.9998000133325533E-4</v>
      </c>
      <c r="AF50" s="58">
        <f t="shared" si="20"/>
        <v>9.999500016666385E-5</v>
      </c>
      <c r="AG50" s="58">
        <f t="shared" si="18"/>
        <v>6.9975505715664512E-4</v>
      </c>
      <c r="AI50" s="58">
        <f>'Breast Cancer Epi'!AH91</f>
        <v>2.0999999999999999E-3</v>
      </c>
      <c r="AJ50" s="58">
        <f t="shared" si="11"/>
        <v>2.0000000000000001E-4</v>
      </c>
      <c r="AK50" s="58">
        <f t="shared" si="21"/>
        <v>2.0977965426900447E-3</v>
      </c>
      <c r="AL50" s="58">
        <f t="shared" si="22"/>
        <v>1.9998000133325533E-4</v>
      </c>
      <c r="AM50" s="58">
        <f t="shared" si="19"/>
        <v>1.7052924440454885E-2</v>
      </c>
    </row>
    <row r="51" spans="1:39">
      <c r="A51" s="58">
        <v>53</v>
      </c>
      <c r="B51" s="58">
        <f>'ACM Rates'!T64</f>
        <v>2.5000000000000001E-3</v>
      </c>
      <c r="C51" s="58">
        <f>'MI Epi'!CA73</f>
        <v>0</v>
      </c>
      <c r="D51" s="58">
        <f>'Stroke Epi'!BP81</f>
        <v>2.0000000000000001E-4</v>
      </c>
      <c r="F51" s="58">
        <f>'Bowel Cancer Epi'!BM98</f>
        <v>1E-4</v>
      </c>
      <c r="G51" s="58">
        <f>'Breast Cancer Epi'!AO92</f>
        <v>2.0000000000000001E-4</v>
      </c>
      <c r="I51" s="58">
        <f t="shared" si="0"/>
        <v>2.8E-3</v>
      </c>
      <c r="J51" s="58">
        <f t="shared" si="1"/>
        <v>2.4968776025399153E-3</v>
      </c>
      <c r="K51" s="58">
        <f t="shared" si="14"/>
        <v>9704.455335485085</v>
      </c>
      <c r="L51" s="58">
        <f t="shared" si="15"/>
        <v>24.230837172021687</v>
      </c>
      <c r="M51" s="58">
        <f t="shared" si="2"/>
        <v>9692.3399168990745</v>
      </c>
      <c r="N51" s="58">
        <f t="shared" si="3"/>
        <v>294607.74824086501</v>
      </c>
      <c r="O51" s="58">
        <f t="shared" si="4"/>
        <v>30.357988991263547</v>
      </c>
      <c r="Q51" s="58">
        <f>'MI Epi'!BN73</f>
        <v>4.0000000000000002E-4</v>
      </c>
      <c r="R51" s="58">
        <f t="shared" si="5"/>
        <v>0</v>
      </c>
      <c r="S51" s="58">
        <f t="shared" si="6"/>
        <v>3.9992001066557759E-4</v>
      </c>
      <c r="T51" s="58">
        <f t="shared" si="6"/>
        <v>0</v>
      </c>
      <c r="U51" s="58">
        <f t="shared" si="16"/>
        <v>2.1975817736909053E-3</v>
      </c>
      <c r="W51" s="58">
        <f>'Stroke Epi'!BC81</f>
        <v>6.9999999999999999E-4</v>
      </c>
      <c r="X51" s="58">
        <f t="shared" si="7"/>
        <v>2.0000000000000001E-4</v>
      </c>
      <c r="Y51" s="58">
        <f t="shared" si="8"/>
        <v>6.9975505715669239E-4</v>
      </c>
      <c r="Z51" s="58">
        <f t="shared" si="8"/>
        <v>1.9998000133325533E-4</v>
      </c>
      <c r="AA51" s="58">
        <f t="shared" si="17"/>
        <v>3.9920106560083456E-3</v>
      </c>
      <c r="AC51" s="58">
        <f>'Bowel Cancer Epi'!AZ98</f>
        <v>2.0000000000000001E-4</v>
      </c>
      <c r="AD51" s="58">
        <f t="shared" si="9"/>
        <v>1E-4</v>
      </c>
      <c r="AE51" s="58">
        <f t="shared" si="20"/>
        <v>1.9998000133325533E-4</v>
      </c>
      <c r="AF51" s="58">
        <f t="shared" si="20"/>
        <v>9.999500016666385E-5</v>
      </c>
      <c r="AG51" s="58">
        <f t="shared" si="18"/>
        <v>7.9968008531623789E-4</v>
      </c>
      <c r="AI51" s="58">
        <f>'Breast Cancer Epi'!AH92</f>
        <v>2.0999999999999999E-3</v>
      </c>
      <c r="AJ51" s="58">
        <f t="shared" si="11"/>
        <v>2.0000000000000001E-4</v>
      </c>
      <c r="AK51" s="58">
        <f t="shared" si="21"/>
        <v>2.0977965426900447E-3</v>
      </c>
      <c r="AL51" s="58">
        <f t="shared" si="22"/>
        <v>1.9998000133325533E-4</v>
      </c>
      <c r="AM51" s="58">
        <f t="shared" si="19"/>
        <v>1.8918750787685477E-2</v>
      </c>
    </row>
    <row r="52" spans="1:39">
      <c r="A52" s="58">
        <v>54</v>
      </c>
      <c r="B52" s="58">
        <f>'ACM Rates'!T65</f>
        <v>2.5000000000000001E-3</v>
      </c>
      <c r="C52" s="58">
        <f>'MI Epi'!CA74</f>
        <v>0</v>
      </c>
      <c r="D52" s="58">
        <f>'Stroke Epi'!BP82</f>
        <v>2.0000000000000001E-4</v>
      </c>
      <c r="F52" s="58">
        <f>'Bowel Cancer Epi'!BM99</f>
        <v>1E-4</v>
      </c>
      <c r="G52" s="58">
        <f>'Breast Cancer Epi'!AO93</f>
        <v>4.0000000000000002E-4</v>
      </c>
      <c r="I52" s="58">
        <f t="shared" si="0"/>
        <v>2.8E-3</v>
      </c>
      <c r="J52" s="58">
        <f t="shared" si="1"/>
        <v>2.4968776025399153E-3</v>
      </c>
      <c r="K52" s="58">
        <f t="shared" si="14"/>
        <v>9680.224498313064</v>
      </c>
      <c r="L52" s="58">
        <f t="shared" si="15"/>
        <v>24.170335737396076</v>
      </c>
      <c r="M52" s="58">
        <f t="shared" si="2"/>
        <v>9668.1393304443664</v>
      </c>
      <c r="N52" s="58">
        <f t="shared" si="3"/>
        <v>284939.60891042068</v>
      </c>
      <c r="O52" s="58">
        <f t="shared" si="4"/>
        <v>29.435227350365274</v>
      </c>
      <c r="Q52" s="58">
        <f>'MI Epi'!BN74</f>
        <v>4.0000000000000002E-4</v>
      </c>
      <c r="R52" s="58">
        <f t="shared" si="5"/>
        <v>0</v>
      </c>
      <c r="S52" s="58">
        <f t="shared" si="6"/>
        <v>3.9992001066557759E-4</v>
      </c>
      <c r="T52" s="58">
        <f t="shared" si="6"/>
        <v>0</v>
      </c>
      <c r="U52" s="58">
        <f t="shared" si="16"/>
        <v>2.59662292743011E-3</v>
      </c>
      <c r="W52" s="58">
        <f>'Stroke Epi'!BC82</f>
        <v>6.9999999999999999E-4</v>
      </c>
      <c r="X52" s="58">
        <f t="shared" si="7"/>
        <v>2.0000000000000001E-4</v>
      </c>
      <c r="Y52" s="58">
        <f t="shared" si="8"/>
        <v>6.9975505715669239E-4</v>
      </c>
      <c r="Z52" s="58">
        <f t="shared" si="8"/>
        <v>1.9998000133325533E-4</v>
      </c>
      <c r="AA52" s="58">
        <f t="shared" si="17"/>
        <v>4.489890170429286E-3</v>
      </c>
      <c r="AC52" s="58">
        <f>'Bowel Cancer Epi'!AZ99</f>
        <v>2.0000000000000001E-4</v>
      </c>
      <c r="AD52" s="58">
        <f t="shared" si="9"/>
        <v>1E-4</v>
      </c>
      <c r="AE52" s="58">
        <f t="shared" si="20"/>
        <v>1.9998000133325533E-4</v>
      </c>
      <c r="AF52" s="58">
        <f t="shared" si="20"/>
        <v>9.999500016666385E-5</v>
      </c>
      <c r="AG52" s="58">
        <f t="shared" si="18"/>
        <v>8.995951214726233E-4</v>
      </c>
      <c r="AI52" s="58">
        <f>'Breast Cancer Epi'!AH93</f>
        <v>2.7000000000000001E-3</v>
      </c>
      <c r="AJ52" s="58">
        <f t="shared" si="11"/>
        <v>4.0000000000000002E-4</v>
      </c>
      <c r="AK52" s="58">
        <f t="shared" si="21"/>
        <v>2.6963582782868478E-3</v>
      </c>
      <c r="AL52" s="58">
        <f t="shared" si="22"/>
        <v>3.9992001066557759E-4</v>
      </c>
      <c r="AM52" s="58">
        <f t="shared" si="19"/>
        <v>2.0781035430540953E-2</v>
      </c>
    </row>
    <row r="53" spans="1:39">
      <c r="A53" s="58">
        <v>55</v>
      </c>
      <c r="B53" s="58">
        <f>'ACM Rates'!T66</f>
        <v>4.0000000000000001E-3</v>
      </c>
      <c r="C53" s="58">
        <f>'MI Epi'!CA75</f>
        <v>0</v>
      </c>
      <c r="D53" s="58">
        <f>'Stroke Epi'!BP83</f>
        <v>2.0000000000000001E-4</v>
      </c>
      <c r="F53" s="58">
        <f>'Bowel Cancer Epi'!BM100</f>
        <v>2.0000000000000001E-4</v>
      </c>
      <c r="G53" s="58">
        <f>'Breast Cancer Epi'!AO94</f>
        <v>4.0000000000000002E-4</v>
      </c>
      <c r="I53" s="58">
        <f t="shared" si="0"/>
        <v>4.4000000000000003E-3</v>
      </c>
      <c r="J53" s="58">
        <f t="shared" si="1"/>
        <v>3.9920106560085156E-3</v>
      </c>
      <c r="K53" s="58">
        <f t="shared" si="14"/>
        <v>9656.0541625756687</v>
      </c>
      <c r="L53" s="58">
        <f t="shared" si="15"/>
        <v>38.547071111997454</v>
      </c>
      <c r="M53" s="58">
        <f t="shared" si="2"/>
        <v>9636.7806270196706</v>
      </c>
      <c r="N53" s="58">
        <f t="shared" si="3"/>
        <v>275302.82828340097</v>
      </c>
      <c r="O53" s="58">
        <f t="shared" si="4"/>
        <v>28.510903485856829</v>
      </c>
      <c r="Q53" s="58">
        <f>'MI Epi'!BN75</f>
        <v>6.9999999999999999E-4</v>
      </c>
      <c r="R53" s="58">
        <f t="shared" si="5"/>
        <v>0</v>
      </c>
      <c r="S53" s="58">
        <f t="shared" si="6"/>
        <v>6.9975505715669239E-4</v>
      </c>
      <c r="T53" s="58">
        <f t="shared" si="6"/>
        <v>0</v>
      </c>
      <c r="U53" s="58">
        <f t="shared" si="16"/>
        <v>2.9955044966268551E-3</v>
      </c>
      <c r="W53" s="58">
        <f>'Stroke Epi'!BC83</f>
        <v>1E-3</v>
      </c>
      <c r="X53" s="58">
        <f t="shared" si="7"/>
        <v>2.0000000000000001E-4</v>
      </c>
      <c r="Y53" s="58">
        <f t="shared" si="8"/>
        <v>9.9950016662497809E-4</v>
      </c>
      <c r="Z53" s="58">
        <f t="shared" si="8"/>
        <v>1.9998000133325533E-4</v>
      </c>
      <c r="AA53" s="58">
        <f t="shared" si="17"/>
        <v>4.9875208073175839E-3</v>
      </c>
      <c r="AC53" s="58">
        <f>'Bowel Cancer Epi'!AZ100</f>
        <v>4.0000000000000002E-4</v>
      </c>
      <c r="AD53" s="58">
        <f t="shared" si="9"/>
        <v>2.0000000000000001E-4</v>
      </c>
      <c r="AE53" s="58">
        <f t="shared" si="20"/>
        <v>3.9992001066557759E-4</v>
      </c>
      <c r="AF53" s="58">
        <f t="shared" si="20"/>
        <v>1.9998000133325533E-4</v>
      </c>
      <c r="AG53" s="58">
        <f t="shared" si="18"/>
        <v>9.9950016662495164E-4</v>
      </c>
      <c r="AI53" s="58">
        <f>'Breast Cancer Epi'!AH94</f>
        <v>2.7000000000000001E-3</v>
      </c>
      <c r="AJ53" s="58">
        <f t="shared" si="11"/>
        <v>4.0000000000000002E-4</v>
      </c>
      <c r="AK53" s="58">
        <f t="shared" si="21"/>
        <v>2.6963582782868478E-3</v>
      </c>
      <c r="AL53" s="58">
        <f t="shared" si="22"/>
        <v>3.9992001066557759E-4</v>
      </c>
      <c r="AM53" s="58">
        <f t="shared" si="19"/>
        <v>2.3030650999441047E-2</v>
      </c>
    </row>
    <row r="54" spans="1:39">
      <c r="A54" s="58">
        <v>56</v>
      </c>
      <c r="B54" s="58">
        <f>'ACM Rates'!T67</f>
        <v>4.0000000000000001E-3</v>
      </c>
      <c r="C54" s="58">
        <f>'MI Epi'!CA76</f>
        <v>0</v>
      </c>
      <c r="D54" s="58">
        <f>'Stroke Epi'!BP84</f>
        <v>2.0000000000000001E-4</v>
      </c>
      <c r="F54" s="58">
        <f>'Bowel Cancer Epi'!BM101</f>
        <v>2.0000000000000001E-4</v>
      </c>
      <c r="G54" s="58">
        <f>'Breast Cancer Epi'!AO95</f>
        <v>4.0000000000000002E-4</v>
      </c>
      <c r="I54" s="58">
        <f t="shared" si="0"/>
        <v>4.4000000000000003E-3</v>
      </c>
      <c r="J54" s="58">
        <f t="shared" si="1"/>
        <v>3.9920106560085156E-3</v>
      </c>
      <c r="K54" s="58">
        <f t="shared" si="14"/>
        <v>9617.5070914636708</v>
      </c>
      <c r="L54" s="58">
        <f t="shared" si="15"/>
        <v>38.393190793360439</v>
      </c>
      <c r="M54" s="58">
        <f t="shared" si="2"/>
        <v>9598.3104960669916</v>
      </c>
      <c r="N54" s="58">
        <f t="shared" si="3"/>
        <v>265704.51778733393</v>
      </c>
      <c r="O54" s="58">
        <f t="shared" si="4"/>
        <v>27.627171496776807</v>
      </c>
      <c r="Q54" s="58">
        <f>'MI Epi'!BN76</f>
        <v>6.9999999999999999E-4</v>
      </c>
      <c r="R54" s="58">
        <f t="shared" si="5"/>
        <v>0</v>
      </c>
      <c r="S54" s="58">
        <f t="shared" si="6"/>
        <v>6.9975505715669239E-4</v>
      </c>
      <c r="T54" s="58">
        <f t="shared" si="6"/>
        <v>0</v>
      </c>
      <c r="U54" s="58">
        <f t="shared" si="16"/>
        <v>3.6931634343632972E-3</v>
      </c>
      <c r="W54" s="58">
        <f>'Stroke Epi'!BC84</f>
        <v>1E-3</v>
      </c>
      <c r="X54" s="58">
        <f t="shared" si="7"/>
        <v>2.0000000000000001E-4</v>
      </c>
      <c r="Y54" s="58">
        <f t="shared" si="8"/>
        <v>9.9950016662497809E-4</v>
      </c>
      <c r="Z54" s="58">
        <f t="shared" si="8"/>
        <v>1.9998000133325533E-4</v>
      </c>
      <c r="AA54" s="58">
        <f t="shared" si="17"/>
        <v>5.7832124715691225E-3</v>
      </c>
      <c r="AC54" s="58">
        <f>'Bowel Cancer Epi'!AZ101</f>
        <v>4.0000000000000002E-4</v>
      </c>
      <c r="AD54" s="58">
        <f t="shared" si="9"/>
        <v>2.0000000000000001E-4</v>
      </c>
      <c r="AE54" s="58">
        <f t="shared" si="20"/>
        <v>3.9992001066557759E-4</v>
      </c>
      <c r="AF54" s="58">
        <f t="shared" si="20"/>
        <v>1.9998000133325533E-4</v>
      </c>
      <c r="AG54" s="58">
        <f t="shared" si="18"/>
        <v>1.1992802879135529E-3</v>
      </c>
      <c r="AI54" s="58">
        <f>'Breast Cancer Epi'!AH95</f>
        <v>2.7000000000000001E-3</v>
      </c>
      <c r="AJ54" s="58">
        <f t="shared" si="11"/>
        <v>4.0000000000000002E-4</v>
      </c>
      <c r="AK54" s="58">
        <f t="shared" si="21"/>
        <v>2.6963582782868478E-3</v>
      </c>
      <c r="AL54" s="58">
        <f t="shared" si="22"/>
        <v>3.9992001066557759E-4</v>
      </c>
      <c r="AM54" s="58">
        <f t="shared" si="19"/>
        <v>2.5275098398206623E-2</v>
      </c>
    </row>
    <row r="55" spans="1:39">
      <c r="A55" s="58">
        <v>57</v>
      </c>
      <c r="B55" s="58">
        <f>'ACM Rates'!T68</f>
        <v>4.0000000000000001E-3</v>
      </c>
      <c r="C55" s="58">
        <f>'MI Epi'!CA77</f>
        <v>0</v>
      </c>
      <c r="D55" s="58">
        <f>'Stroke Epi'!BP85</f>
        <v>2.0000000000000001E-4</v>
      </c>
      <c r="F55" s="58">
        <f>'Bowel Cancer Epi'!BM102</f>
        <v>2.0000000000000001E-4</v>
      </c>
      <c r="G55" s="58">
        <f>'Breast Cancer Epi'!AO96</f>
        <v>4.0000000000000002E-4</v>
      </c>
      <c r="I55" s="58">
        <f t="shared" si="0"/>
        <v>4.4000000000000003E-3</v>
      </c>
      <c r="J55" s="58">
        <f t="shared" si="1"/>
        <v>3.9920106560085156E-3</v>
      </c>
      <c r="K55" s="58">
        <f t="shared" si="14"/>
        <v>9579.1139006703106</v>
      </c>
      <c r="L55" s="58">
        <f t="shared" si="15"/>
        <v>38.23992476659518</v>
      </c>
      <c r="M55" s="58">
        <f t="shared" si="2"/>
        <v>9559.9939382870143</v>
      </c>
      <c r="N55" s="58">
        <f t="shared" si="3"/>
        <v>256144.52384904688</v>
      </c>
      <c r="O55" s="58">
        <f t="shared" si="4"/>
        <v>26.739897500448642</v>
      </c>
      <c r="Q55" s="58">
        <f>'MI Epi'!BN77</f>
        <v>6.9999999999999999E-4</v>
      </c>
      <c r="R55" s="58">
        <f t="shared" si="5"/>
        <v>0</v>
      </c>
      <c r="S55" s="58">
        <f t="shared" si="6"/>
        <v>6.9975505715669239E-4</v>
      </c>
      <c r="T55" s="58">
        <f t="shared" si="6"/>
        <v>0</v>
      </c>
      <c r="U55" s="58">
        <f t="shared" si="16"/>
        <v>4.3903341817298873E-3</v>
      </c>
      <c r="W55" s="58">
        <f>'Stroke Epi'!BC85</f>
        <v>1E-3</v>
      </c>
      <c r="X55" s="58">
        <f t="shared" si="7"/>
        <v>2.0000000000000001E-4</v>
      </c>
      <c r="Y55" s="58">
        <f t="shared" si="8"/>
        <v>9.9950016662497809E-4</v>
      </c>
      <c r="Z55" s="58">
        <f t="shared" si="8"/>
        <v>1.9998000133325533E-4</v>
      </c>
      <c r="AA55" s="58">
        <f t="shared" si="17"/>
        <v>6.5782678370427073E-3</v>
      </c>
      <c r="AC55" s="58">
        <f>'Bowel Cancer Epi'!AZ102</f>
        <v>4.0000000000000002E-4</v>
      </c>
      <c r="AD55" s="58">
        <f t="shared" si="9"/>
        <v>2.0000000000000001E-4</v>
      </c>
      <c r="AE55" s="58">
        <f t="shared" si="20"/>
        <v>3.9992001066557759E-4</v>
      </c>
      <c r="AF55" s="58">
        <f t="shared" si="20"/>
        <v>1.9998000133325533E-4</v>
      </c>
      <c r="AG55" s="58">
        <f t="shared" si="18"/>
        <v>1.3990204571732324E-3</v>
      </c>
      <c r="AI55" s="58">
        <f>'Breast Cancer Epi'!AH96</f>
        <v>2.7000000000000001E-3</v>
      </c>
      <c r="AJ55" s="58">
        <f t="shared" si="11"/>
        <v>4.0000000000000002E-4</v>
      </c>
      <c r="AK55" s="58">
        <f t="shared" si="21"/>
        <v>2.6963582782868478E-3</v>
      </c>
      <c r="AL55" s="58">
        <f t="shared" si="22"/>
        <v>3.9992001066557759E-4</v>
      </c>
      <c r="AM55" s="58">
        <f t="shared" si="19"/>
        <v>2.751438949996966E-2</v>
      </c>
    </row>
    <row r="56" spans="1:39">
      <c r="A56" s="58">
        <v>58</v>
      </c>
      <c r="B56" s="58">
        <f>'ACM Rates'!T69</f>
        <v>4.0000000000000001E-3</v>
      </c>
      <c r="C56" s="58">
        <f>'MI Epi'!CA78</f>
        <v>0</v>
      </c>
      <c r="D56" s="58">
        <f>'Stroke Epi'!BP86</f>
        <v>2.0000000000000001E-4</v>
      </c>
      <c r="F56" s="58">
        <f>'Bowel Cancer Epi'!BM103</f>
        <v>2.0000000000000001E-4</v>
      </c>
      <c r="G56" s="58">
        <f>'Breast Cancer Epi'!AO97</f>
        <v>4.0000000000000002E-4</v>
      </c>
      <c r="I56" s="58">
        <f t="shared" si="0"/>
        <v>4.4000000000000003E-3</v>
      </c>
      <c r="J56" s="58">
        <f t="shared" si="1"/>
        <v>3.9920106560085156E-3</v>
      </c>
      <c r="K56" s="58">
        <f t="shared" si="14"/>
        <v>9540.8739759037162</v>
      </c>
      <c r="L56" s="58">
        <f t="shared" si="15"/>
        <v>38.08727057944197</v>
      </c>
      <c r="M56" s="58">
        <f t="shared" si="2"/>
        <v>9521.8303406139948</v>
      </c>
      <c r="N56" s="58">
        <f t="shared" si="3"/>
        <v>246622.69350843289</v>
      </c>
      <c r="O56" s="58">
        <f t="shared" si="4"/>
        <v>25.849067300469468</v>
      </c>
      <c r="Q56" s="58">
        <f>'MI Epi'!BN78</f>
        <v>6.9999999999999999E-4</v>
      </c>
      <c r="R56" s="58">
        <f t="shared" si="5"/>
        <v>0</v>
      </c>
      <c r="S56" s="58">
        <f t="shared" si="6"/>
        <v>6.9975505715669239E-4</v>
      </c>
      <c r="T56" s="58">
        <f t="shared" si="6"/>
        <v>0</v>
      </c>
      <c r="U56" s="58">
        <f t="shared" si="16"/>
        <v>5.0870170803403066E-3</v>
      </c>
      <c r="W56" s="58">
        <f>'Stroke Epi'!BC86</f>
        <v>1E-3</v>
      </c>
      <c r="X56" s="58">
        <f t="shared" si="7"/>
        <v>2.0000000000000001E-4</v>
      </c>
      <c r="Y56" s="58">
        <f t="shared" si="8"/>
        <v>9.9950016662497809E-4</v>
      </c>
      <c r="Z56" s="58">
        <f t="shared" si="8"/>
        <v>1.9998000133325533E-4</v>
      </c>
      <c r="AA56" s="58">
        <f t="shared" si="17"/>
        <v>7.3726874125737991E-3</v>
      </c>
      <c r="AC56" s="58">
        <f>'Bowel Cancer Epi'!AZ103</f>
        <v>4.0000000000000002E-4</v>
      </c>
      <c r="AD56" s="58">
        <f t="shared" si="9"/>
        <v>2.0000000000000001E-4</v>
      </c>
      <c r="AE56" s="58">
        <f t="shared" si="20"/>
        <v>3.9992001066557759E-4</v>
      </c>
      <c r="AF56" s="58">
        <f t="shared" si="20"/>
        <v>1.9998000133325533E-4</v>
      </c>
      <c r="AG56" s="58">
        <f t="shared" si="18"/>
        <v>1.5987206823935972E-3</v>
      </c>
      <c r="AI56" s="58">
        <f>'Breast Cancer Epi'!AH97</f>
        <v>2.7000000000000001E-3</v>
      </c>
      <c r="AJ56" s="58">
        <f t="shared" si="11"/>
        <v>4.0000000000000002E-4</v>
      </c>
      <c r="AK56" s="58">
        <f t="shared" si="21"/>
        <v>2.6963582782868478E-3</v>
      </c>
      <c r="AL56" s="58">
        <f t="shared" si="22"/>
        <v>3.9992001066557759E-4</v>
      </c>
      <c r="AM56" s="58">
        <f t="shared" si="19"/>
        <v>2.9748536150585304E-2</v>
      </c>
    </row>
    <row r="57" spans="1:39">
      <c r="A57" s="58">
        <v>59</v>
      </c>
      <c r="B57" s="58">
        <f>'ACM Rates'!T70</f>
        <v>4.0000000000000001E-3</v>
      </c>
      <c r="C57" s="58">
        <f>'MI Epi'!CA79</f>
        <v>0</v>
      </c>
      <c r="D57" s="58">
        <f>'Stroke Epi'!BP87</f>
        <v>2.0000000000000001E-4</v>
      </c>
      <c r="F57" s="58">
        <f>'Bowel Cancer Epi'!BM104</f>
        <v>2.0000000000000001E-4</v>
      </c>
      <c r="G57" s="58">
        <f>'Breast Cancer Epi'!AO98</f>
        <v>6.9999999999999999E-4</v>
      </c>
      <c r="I57" s="58">
        <f t="shared" si="0"/>
        <v>4.4000000000000003E-3</v>
      </c>
      <c r="J57" s="58">
        <f t="shared" si="1"/>
        <v>3.9920106560085156E-3</v>
      </c>
      <c r="K57" s="58">
        <f t="shared" si="14"/>
        <v>9502.7867053242735</v>
      </c>
      <c r="L57" s="58">
        <f t="shared" si="15"/>
        <v>37.935225789430554</v>
      </c>
      <c r="M57" s="58">
        <f t="shared" si="2"/>
        <v>9483.8190924295595</v>
      </c>
      <c r="N57" s="58">
        <f t="shared" si="3"/>
        <v>237138.87441600332</v>
      </c>
      <c r="O57" s="58">
        <f t="shared" si="4"/>
        <v>24.954666643537085</v>
      </c>
      <c r="Q57" s="58">
        <f>'MI Epi'!BN79</f>
        <v>6.9999999999999999E-4</v>
      </c>
      <c r="R57" s="58">
        <f t="shared" si="5"/>
        <v>0</v>
      </c>
      <c r="S57" s="58">
        <f t="shared" si="6"/>
        <v>6.9975505715669239E-4</v>
      </c>
      <c r="T57" s="58">
        <f t="shared" si="6"/>
        <v>0</v>
      </c>
      <c r="U57" s="58">
        <f t="shared" si="16"/>
        <v>5.7832124715691885E-3</v>
      </c>
      <c r="W57" s="58">
        <f>'Stroke Epi'!BC87</f>
        <v>1E-3</v>
      </c>
      <c r="X57" s="58">
        <f t="shared" si="7"/>
        <v>2.0000000000000001E-4</v>
      </c>
      <c r="Y57" s="58">
        <f t="shared" si="8"/>
        <v>9.9950016662497809E-4</v>
      </c>
      <c r="Z57" s="58">
        <f t="shared" si="8"/>
        <v>1.9998000133325533E-4</v>
      </c>
      <c r="AA57" s="58">
        <f t="shared" si="17"/>
        <v>8.1664717065909522E-3</v>
      </c>
      <c r="AC57" s="58">
        <f>'Bowel Cancer Epi'!AZ104</f>
        <v>4.0000000000000002E-4</v>
      </c>
      <c r="AD57" s="58">
        <f t="shared" si="9"/>
        <v>2.0000000000000001E-4</v>
      </c>
      <c r="AE57" s="58">
        <f t="shared" si="20"/>
        <v>3.9992001066557759E-4</v>
      </c>
      <c r="AF57" s="58">
        <f t="shared" si="20"/>
        <v>1.9998000133325533E-4</v>
      </c>
      <c r="AG57" s="58">
        <f t="shared" si="18"/>
        <v>1.7983809715626561E-3</v>
      </c>
      <c r="AI57" s="58">
        <f>'Breast Cancer Epi'!AH98</f>
        <v>2.8E-3</v>
      </c>
      <c r="AJ57" s="58">
        <f t="shared" si="11"/>
        <v>6.9999999999999999E-4</v>
      </c>
      <c r="AK57" s="58">
        <f t="shared" si="21"/>
        <v>2.7960836561070623E-3</v>
      </c>
      <c r="AL57" s="58">
        <f t="shared" si="22"/>
        <v>6.9975505715669239E-4</v>
      </c>
      <c r="AM57" s="58">
        <f t="shared" si="19"/>
        <v>3.1977550168694552E-2</v>
      </c>
    </row>
    <row r="58" spans="1:39">
      <c r="A58" s="58">
        <v>60</v>
      </c>
      <c r="B58" s="58">
        <f>'ACM Rates'!T71</f>
        <v>6.0999999999999995E-3</v>
      </c>
      <c r="C58" s="58">
        <f>'MI Epi'!CA80</f>
        <v>0</v>
      </c>
      <c r="D58" s="58">
        <f>'Stroke Epi'!BP88</f>
        <v>4.0000000000000002E-4</v>
      </c>
      <c r="F58" s="58">
        <f>'Bowel Cancer Epi'!BM105</f>
        <v>2.9999999999999997E-4</v>
      </c>
      <c r="G58" s="58">
        <f>'Breast Cancer Epi'!AO99</f>
        <v>6.9999999999999999E-4</v>
      </c>
      <c r="I58" s="58">
        <f t="shared" si="0"/>
        <v>6.7999999999999996E-3</v>
      </c>
      <c r="J58" s="58">
        <f t="shared" si="1"/>
        <v>6.0814327725460249E-3</v>
      </c>
      <c r="K58" s="58">
        <f t="shared" si="14"/>
        <v>9464.8514795348437</v>
      </c>
      <c r="L58" s="58">
        <f t="shared" si="15"/>
        <v>57.559857974923929</v>
      </c>
      <c r="M58" s="58">
        <f t="shared" si="2"/>
        <v>9436.0715505473818</v>
      </c>
      <c r="N58" s="58">
        <f t="shared" si="3"/>
        <v>227702.80286545597</v>
      </c>
      <c r="O58" s="58">
        <f t="shared" si="4"/>
        <v>24.057725930280164</v>
      </c>
      <c r="Q58" s="58">
        <f>'MI Epi'!BN80</f>
        <v>1E-3</v>
      </c>
      <c r="R58" s="58">
        <f t="shared" si="5"/>
        <v>0</v>
      </c>
      <c r="S58" s="58">
        <f t="shared" si="6"/>
        <v>9.9950016662497809E-4</v>
      </c>
      <c r="T58" s="58">
        <f t="shared" si="6"/>
        <v>0</v>
      </c>
      <c r="U58" s="58">
        <f t="shared" si="16"/>
        <v>6.4789206965522889E-3</v>
      </c>
      <c r="W58" s="58">
        <f>'Stroke Epi'!BC88</f>
        <v>1.6000000000000001E-3</v>
      </c>
      <c r="X58" s="58">
        <f t="shared" si="7"/>
        <v>4.0000000000000002E-4</v>
      </c>
      <c r="Y58" s="58">
        <f t="shared" si="8"/>
        <v>1.5987206823936395E-3</v>
      </c>
      <c r="Z58" s="58">
        <f t="shared" si="8"/>
        <v>3.9992001066557759E-4</v>
      </c>
      <c r="AA58" s="58">
        <f t="shared" si="17"/>
        <v>8.9596212271161445E-3</v>
      </c>
      <c r="AC58" s="58">
        <f>'Bowel Cancer Epi'!AZ105</f>
        <v>4.0000000000000002E-4</v>
      </c>
      <c r="AD58" s="58">
        <f t="shared" si="9"/>
        <v>2.9999999999999997E-4</v>
      </c>
      <c r="AE58" s="58">
        <f t="shared" si="20"/>
        <v>3.9992001066557759E-4</v>
      </c>
      <c r="AF58" s="58">
        <f t="shared" si="20"/>
        <v>2.999550044996413E-4</v>
      </c>
      <c r="AG58" s="58">
        <f t="shared" si="18"/>
        <v>1.9980013326668209E-3</v>
      </c>
      <c r="AI58" s="58">
        <f>'Breast Cancer Epi'!AH99</f>
        <v>2.8E-3</v>
      </c>
      <c r="AJ58" s="58">
        <f t="shared" si="11"/>
        <v>6.9999999999999999E-4</v>
      </c>
      <c r="AK58" s="58">
        <f t="shared" si="21"/>
        <v>2.7960836561070623E-3</v>
      </c>
      <c r="AL58" s="58">
        <f t="shared" si="22"/>
        <v>6.9975505715669239E-4</v>
      </c>
      <c r="AM58" s="58">
        <f t="shared" si="19"/>
        <v>3.4008264317196966E-2</v>
      </c>
    </row>
    <row r="59" spans="1:39">
      <c r="A59" s="58">
        <v>61</v>
      </c>
      <c r="B59" s="58">
        <f>'ACM Rates'!T72</f>
        <v>6.0999999999999995E-3</v>
      </c>
      <c r="C59" s="58">
        <f>'MI Epi'!CA81</f>
        <v>0</v>
      </c>
      <c r="D59" s="58">
        <f>'Stroke Epi'!BP89</f>
        <v>4.0000000000000002E-4</v>
      </c>
      <c r="F59" s="58">
        <f>'Bowel Cancer Epi'!BM106</f>
        <v>2.9999999999999997E-4</v>
      </c>
      <c r="G59" s="58">
        <f>'Breast Cancer Epi'!AO100</f>
        <v>6.9999999999999999E-4</v>
      </c>
      <c r="I59" s="58">
        <f t="shared" si="0"/>
        <v>6.7999999999999996E-3</v>
      </c>
      <c r="J59" s="58">
        <f t="shared" si="1"/>
        <v>6.0814327725460249E-3</v>
      </c>
      <c r="K59" s="58">
        <f t="shared" si="14"/>
        <v>9407.2916215599198</v>
      </c>
      <c r="L59" s="58">
        <f t="shared" si="15"/>
        <v>57.209811568252135</v>
      </c>
      <c r="M59" s="58">
        <f t="shared" si="2"/>
        <v>9378.6867157757933</v>
      </c>
      <c r="N59" s="58">
        <f t="shared" si="3"/>
        <v>218324.11614968019</v>
      </c>
      <c r="O59" s="58">
        <f t="shared" si="4"/>
        <v>23.20796728032947</v>
      </c>
      <c r="Q59" s="58">
        <f>'MI Epi'!BN81</f>
        <v>1E-3</v>
      </c>
      <c r="R59" s="58">
        <f t="shared" si="5"/>
        <v>0</v>
      </c>
      <c r="S59" s="58">
        <f t="shared" si="6"/>
        <v>9.9950016662497809E-4</v>
      </c>
      <c r="T59" s="58">
        <f t="shared" si="6"/>
        <v>0</v>
      </c>
      <c r="U59" s="58">
        <f t="shared" si="16"/>
        <v>7.4719451808615131E-3</v>
      </c>
      <c r="W59" s="58">
        <f>'Stroke Epi'!BC89</f>
        <v>1.6000000000000001E-3</v>
      </c>
      <c r="X59" s="58">
        <f t="shared" si="7"/>
        <v>4.0000000000000002E-4</v>
      </c>
      <c r="Y59" s="58">
        <f t="shared" si="8"/>
        <v>1.5987206823936395E-3</v>
      </c>
      <c r="Z59" s="58">
        <f t="shared" si="8"/>
        <v>3.9992001066557759E-4</v>
      </c>
      <c r="AA59" s="58">
        <f t="shared" si="17"/>
        <v>1.0148156417904886E-2</v>
      </c>
      <c r="AC59" s="58">
        <f>'Bowel Cancer Epi'!AZ106</f>
        <v>4.0000000000000002E-4</v>
      </c>
      <c r="AD59" s="58">
        <f t="shared" si="9"/>
        <v>2.9999999999999997E-4</v>
      </c>
      <c r="AE59" s="58">
        <f t="shared" si="20"/>
        <v>3.9992001066557759E-4</v>
      </c>
      <c r="AF59" s="58">
        <f t="shared" si="20"/>
        <v>2.999550044996413E-4</v>
      </c>
      <c r="AG59" s="58">
        <f t="shared" si="18"/>
        <v>2.097796542689889E-3</v>
      </c>
      <c r="AI59" s="58">
        <f>'Breast Cancer Epi'!AH100</f>
        <v>2.8E-3</v>
      </c>
      <c r="AJ59" s="58">
        <f t="shared" si="11"/>
        <v>6.9999999999999999E-4</v>
      </c>
      <c r="AK59" s="58">
        <f t="shared" si="21"/>
        <v>2.7960836561070623E-3</v>
      </c>
      <c r="AL59" s="58">
        <f t="shared" si="22"/>
        <v>6.9975505715669239E-4</v>
      </c>
      <c r="AM59" s="58">
        <f t="shared" si="19"/>
        <v>3.6034718440579462E-2</v>
      </c>
    </row>
    <row r="60" spans="1:39">
      <c r="A60" s="58">
        <v>62</v>
      </c>
      <c r="B60" s="58">
        <f>'ACM Rates'!T73</f>
        <v>6.0999999999999995E-3</v>
      </c>
      <c r="C60" s="58">
        <f>'MI Epi'!CA82</f>
        <v>0</v>
      </c>
      <c r="D60" s="58">
        <f>'Stroke Epi'!BP90</f>
        <v>4.0000000000000002E-4</v>
      </c>
      <c r="F60" s="58">
        <f>'Bowel Cancer Epi'!BM107</f>
        <v>2.9999999999999997E-4</v>
      </c>
      <c r="G60" s="58">
        <f>'Breast Cancer Epi'!AO101</f>
        <v>6.9999999999999999E-4</v>
      </c>
      <c r="I60" s="58">
        <f t="shared" si="0"/>
        <v>6.7999999999999996E-3</v>
      </c>
      <c r="J60" s="58">
        <f t="shared" si="1"/>
        <v>6.0814327725460249E-3</v>
      </c>
      <c r="K60" s="58">
        <f t="shared" si="14"/>
        <v>9350.0818099916669</v>
      </c>
      <c r="L60" s="58">
        <f t="shared" si="15"/>
        <v>56.861893945269777</v>
      </c>
      <c r="M60" s="58">
        <f t="shared" si="2"/>
        <v>9321.6508630190328</v>
      </c>
      <c r="N60" s="58">
        <f t="shared" si="3"/>
        <v>209002.46528666114</v>
      </c>
      <c r="O60" s="58">
        <f t="shared" si="4"/>
        <v>22.353009260658801</v>
      </c>
      <c r="Q60" s="58">
        <f>'MI Epi'!BN82</f>
        <v>1E-3</v>
      </c>
      <c r="R60" s="58">
        <f t="shared" si="5"/>
        <v>0</v>
      </c>
      <c r="S60" s="58">
        <f t="shared" si="6"/>
        <v>9.9950016662497809E-4</v>
      </c>
      <c r="T60" s="58">
        <f t="shared" si="6"/>
        <v>0</v>
      </c>
      <c r="U60" s="58">
        <f t="shared" si="16"/>
        <v>8.463977137033207E-3</v>
      </c>
      <c r="W60" s="58">
        <f>'Stroke Epi'!BC90</f>
        <v>1.6000000000000001E-3</v>
      </c>
      <c r="X60" s="58">
        <f t="shared" si="7"/>
        <v>4.0000000000000002E-4</v>
      </c>
      <c r="Y60" s="58">
        <f t="shared" si="8"/>
        <v>1.5987206823936395E-3</v>
      </c>
      <c r="Z60" s="58">
        <f t="shared" si="8"/>
        <v>3.9992001066557759E-4</v>
      </c>
      <c r="AA60" s="58">
        <f t="shared" si="17"/>
        <v>1.1335266221867825E-2</v>
      </c>
      <c r="AC60" s="58">
        <f>'Bowel Cancer Epi'!AZ107</f>
        <v>4.0000000000000002E-4</v>
      </c>
      <c r="AD60" s="58">
        <f t="shared" si="9"/>
        <v>2.9999999999999997E-4</v>
      </c>
      <c r="AE60" s="58">
        <f t="shared" si="20"/>
        <v>3.9992001066557759E-4</v>
      </c>
      <c r="AF60" s="58">
        <f t="shared" si="20"/>
        <v>2.999550044996413E-4</v>
      </c>
      <c r="AG60" s="58">
        <f t="shared" si="18"/>
        <v>2.197581773690914E-3</v>
      </c>
      <c r="AI60" s="58">
        <f>'Breast Cancer Epi'!AH101</f>
        <v>2.8E-3</v>
      </c>
      <c r="AJ60" s="58">
        <f t="shared" si="11"/>
        <v>6.9999999999999999E-4</v>
      </c>
      <c r="AK60" s="58">
        <f t="shared" si="21"/>
        <v>2.7960836561070623E-3</v>
      </c>
      <c r="AL60" s="58">
        <f t="shared" si="22"/>
        <v>6.9975505715669239E-4</v>
      </c>
      <c r="AM60" s="58">
        <f t="shared" si="19"/>
        <v>3.8056921475508008E-2</v>
      </c>
    </row>
    <row r="61" spans="1:39">
      <c r="A61" s="58">
        <v>63</v>
      </c>
      <c r="B61" s="58">
        <f>'ACM Rates'!T74</f>
        <v>6.0999999999999995E-3</v>
      </c>
      <c r="C61" s="58">
        <f>'MI Epi'!CA83</f>
        <v>0</v>
      </c>
      <c r="D61" s="58">
        <f>'Stroke Epi'!BP91</f>
        <v>4.0000000000000002E-4</v>
      </c>
      <c r="F61" s="58">
        <f>'Bowel Cancer Epi'!BM108</f>
        <v>2.9999999999999997E-4</v>
      </c>
      <c r="G61" s="58">
        <f>'Breast Cancer Epi'!AO102</f>
        <v>6.9999999999999999E-4</v>
      </c>
      <c r="I61" s="58">
        <f t="shared" si="0"/>
        <v>6.7999999999999996E-3</v>
      </c>
      <c r="J61" s="58">
        <f t="shared" si="1"/>
        <v>6.0814327725460249E-3</v>
      </c>
      <c r="K61" s="58">
        <f t="shared" si="14"/>
        <v>9293.219916046397</v>
      </c>
      <c r="L61" s="58">
        <f t="shared" si="15"/>
        <v>56.516092159921975</v>
      </c>
      <c r="M61" s="58">
        <f t="shared" si="2"/>
        <v>9264.9618699664352</v>
      </c>
      <c r="N61" s="58">
        <f t="shared" si="3"/>
        <v>199737.5034166947</v>
      </c>
      <c r="O61" s="58">
        <f t="shared" si="4"/>
        <v>21.492820058181596</v>
      </c>
      <c r="Q61" s="58">
        <f>'MI Epi'!BN83</f>
        <v>1E-3</v>
      </c>
      <c r="R61" s="58">
        <f t="shared" si="5"/>
        <v>0</v>
      </c>
      <c r="S61" s="58">
        <f t="shared" si="6"/>
        <v>9.9950016662497809E-4</v>
      </c>
      <c r="T61" s="58">
        <f t="shared" si="6"/>
        <v>0</v>
      </c>
      <c r="U61" s="58">
        <f t="shared" si="16"/>
        <v>9.4550175570994113E-3</v>
      </c>
      <c r="W61" s="58">
        <f>'Stroke Epi'!BC91</f>
        <v>1.6000000000000001E-3</v>
      </c>
      <c r="X61" s="58">
        <f t="shared" si="7"/>
        <v>4.0000000000000002E-4</v>
      </c>
      <c r="Y61" s="58">
        <f t="shared" si="8"/>
        <v>1.5987206823936395E-3</v>
      </c>
      <c r="Z61" s="58">
        <f t="shared" si="8"/>
        <v>3.9992001066557759E-4</v>
      </c>
      <c r="AA61" s="58">
        <f t="shared" si="17"/>
        <v>1.2520952348443281E-2</v>
      </c>
      <c r="AC61" s="58">
        <f>'Bowel Cancer Epi'!AZ108</f>
        <v>4.0000000000000002E-4</v>
      </c>
      <c r="AD61" s="58">
        <f t="shared" si="9"/>
        <v>2.9999999999999997E-4</v>
      </c>
      <c r="AE61" s="58">
        <f t="shared" si="20"/>
        <v>3.9992001066557759E-4</v>
      </c>
      <c r="AF61" s="58">
        <f t="shared" si="20"/>
        <v>2.999550044996413E-4</v>
      </c>
      <c r="AG61" s="58">
        <f t="shared" si="18"/>
        <v>2.2973570266677486E-3</v>
      </c>
      <c r="AI61" s="58">
        <f>'Breast Cancer Epi'!AH102</f>
        <v>2.8E-3</v>
      </c>
      <c r="AJ61" s="58">
        <f t="shared" si="11"/>
        <v>6.9999999999999999E-4</v>
      </c>
      <c r="AK61" s="58">
        <f t="shared" si="21"/>
        <v>2.7960836561070623E-3</v>
      </c>
      <c r="AL61" s="58">
        <f t="shared" si="22"/>
        <v>6.9975505715669239E-4</v>
      </c>
      <c r="AM61" s="58">
        <f t="shared" si="19"/>
        <v>4.0074882339901266E-2</v>
      </c>
    </row>
    <row r="62" spans="1:39">
      <c r="A62" s="58">
        <v>64</v>
      </c>
      <c r="B62" s="58">
        <f>'ACM Rates'!T75</f>
        <v>6.0999999999999995E-3</v>
      </c>
      <c r="C62" s="58">
        <f>'MI Epi'!CA84</f>
        <v>0</v>
      </c>
      <c r="D62" s="58">
        <f>'Stroke Epi'!BP92</f>
        <v>4.0000000000000002E-4</v>
      </c>
      <c r="F62" s="58">
        <f>'Bowel Cancer Epi'!BM109</f>
        <v>2.9999999999999997E-4</v>
      </c>
      <c r="G62" s="58">
        <f>'Breast Cancer Epi'!AO103</f>
        <v>8.9999999999999998E-4</v>
      </c>
      <c r="I62" s="58">
        <f t="shared" si="0"/>
        <v>6.7999999999999996E-3</v>
      </c>
      <c r="J62" s="58">
        <f t="shared" si="1"/>
        <v>6.0814327725460249E-3</v>
      </c>
      <c r="K62" s="58">
        <f t="shared" si="14"/>
        <v>9236.7038238864752</v>
      </c>
      <c r="L62" s="58">
        <f t="shared" si="15"/>
        <v>56.172393344884398</v>
      </c>
      <c r="M62" s="58">
        <f t="shared" si="2"/>
        <v>9208.6176272140328</v>
      </c>
      <c r="N62" s="58">
        <f t="shared" si="3"/>
        <v>190528.8857894807</v>
      </c>
      <c r="O62" s="58">
        <f t="shared" si="4"/>
        <v>20.627367665158385</v>
      </c>
      <c r="Q62" s="58">
        <f>'MI Epi'!BN84</f>
        <v>1E-3</v>
      </c>
      <c r="R62" s="58">
        <f t="shared" si="5"/>
        <v>0</v>
      </c>
      <c r="S62" s="58">
        <f t="shared" si="6"/>
        <v>9.9950016662497809E-4</v>
      </c>
      <c r="T62" s="58">
        <f t="shared" si="6"/>
        <v>0</v>
      </c>
      <c r="U62" s="58">
        <f t="shared" si="16"/>
        <v>1.0445067432100627E-2</v>
      </c>
      <c r="W62" s="58">
        <f>'Stroke Epi'!BC92</f>
        <v>1.6000000000000001E-3</v>
      </c>
      <c r="X62" s="58">
        <f t="shared" si="7"/>
        <v>4.0000000000000002E-4</v>
      </c>
      <c r="Y62" s="58">
        <f t="shared" si="8"/>
        <v>1.5987206823936395E-3</v>
      </c>
      <c r="Z62" s="58">
        <f t="shared" si="8"/>
        <v>3.9992001066557759E-4</v>
      </c>
      <c r="AA62" s="58">
        <f t="shared" si="17"/>
        <v>1.3705216505019484E-2</v>
      </c>
      <c r="AC62" s="58">
        <f>'Bowel Cancer Epi'!AZ109</f>
        <v>4.0000000000000002E-4</v>
      </c>
      <c r="AD62" s="58">
        <f t="shared" si="9"/>
        <v>2.9999999999999997E-4</v>
      </c>
      <c r="AE62" s="58">
        <f t="shared" si="20"/>
        <v>3.9992001066557759E-4</v>
      </c>
      <c r="AF62" s="58">
        <f t="shared" si="20"/>
        <v>2.999550044996413E-4</v>
      </c>
      <c r="AG62" s="58">
        <f t="shared" si="18"/>
        <v>2.3971223026181452E-3</v>
      </c>
      <c r="AI62" s="58">
        <f>'Breast Cancer Epi'!AH103</f>
        <v>3.0000000000000001E-3</v>
      </c>
      <c r="AJ62" s="58">
        <f t="shared" si="11"/>
        <v>8.9999999999999998E-4</v>
      </c>
      <c r="AK62" s="58">
        <f t="shared" si="21"/>
        <v>2.9955044966269995E-3</v>
      </c>
      <c r="AL62" s="58">
        <f t="shared" si="22"/>
        <v>8.9959512147264054E-4</v>
      </c>
      <c r="AM62" s="58">
        <f t="shared" si="19"/>
        <v>4.2088609932969916E-2</v>
      </c>
    </row>
    <row r="63" spans="1:39">
      <c r="A63" s="58">
        <v>65</v>
      </c>
      <c r="B63" s="58">
        <f>'ACM Rates'!T76</f>
        <v>9.4000000000000004E-3</v>
      </c>
      <c r="C63" s="58">
        <f>'MI Epi'!CA85</f>
        <v>0</v>
      </c>
      <c r="D63" s="58">
        <f>'Stroke Epi'!BP93</f>
        <v>8.0000000000000004E-4</v>
      </c>
      <c r="F63" s="58">
        <f>'Bowel Cancer Epi'!BM110</f>
        <v>5.0000000000000001E-4</v>
      </c>
      <c r="G63" s="58">
        <f>'Breast Cancer Epi'!AO104</f>
        <v>8.9999999999999998E-4</v>
      </c>
      <c r="I63" s="58">
        <f t="shared" si="0"/>
        <v>1.0700000000000001E-2</v>
      </c>
      <c r="J63" s="58">
        <f t="shared" si="1"/>
        <v>9.3559581059652341E-3</v>
      </c>
      <c r="K63" s="58">
        <f t="shared" si="14"/>
        <v>9180.5314305415905</v>
      </c>
      <c r="L63" s="58">
        <f t="shared" si="15"/>
        <v>85.892667454644197</v>
      </c>
      <c r="M63" s="58">
        <f t="shared" si="2"/>
        <v>9137.5850968142695</v>
      </c>
      <c r="N63" s="58">
        <f t="shared" si="3"/>
        <v>181391.30069266644</v>
      </c>
      <c r="O63" s="58">
        <f t="shared" si="4"/>
        <v>19.75825714067247</v>
      </c>
      <c r="Q63" s="58">
        <f>'MI Epi'!BN85</f>
        <v>1.5E-3</v>
      </c>
      <c r="R63" s="58">
        <f t="shared" si="5"/>
        <v>0</v>
      </c>
      <c r="S63" s="58">
        <f t="shared" si="6"/>
        <v>1.4988755622891148E-3</v>
      </c>
      <c r="T63" s="58">
        <f t="shared" si="6"/>
        <v>0</v>
      </c>
      <c r="U63" s="58">
        <f t="shared" si="16"/>
        <v>1.1434127752086812E-2</v>
      </c>
      <c r="W63" s="58">
        <f>'Stroke Epi'!BC93</f>
        <v>3.3E-3</v>
      </c>
      <c r="X63" s="58">
        <f t="shared" si="7"/>
        <v>8.0000000000000004E-4</v>
      </c>
      <c r="Y63" s="58">
        <f t="shared" si="8"/>
        <v>3.2945609845619339E-3</v>
      </c>
      <c r="Z63" s="58">
        <f t="shared" si="8"/>
        <v>7.9968008531627888E-4</v>
      </c>
      <c r="AA63" s="58">
        <f t="shared" si="17"/>
        <v>1.4888060396937021E-2</v>
      </c>
      <c r="AC63" s="58">
        <f>'Bowel Cancer Epi'!AZ110</f>
        <v>6.9999999999999999E-4</v>
      </c>
      <c r="AD63" s="58">
        <f t="shared" si="9"/>
        <v>5.0000000000000001E-4</v>
      </c>
      <c r="AE63" s="58">
        <f t="shared" si="20"/>
        <v>6.9975505715669239E-4</v>
      </c>
      <c r="AF63" s="58">
        <f t="shared" si="20"/>
        <v>4.99875020830709E-4</v>
      </c>
      <c r="AG63" s="58">
        <f t="shared" si="18"/>
        <v>2.4968776025397566E-3</v>
      </c>
      <c r="AI63" s="58">
        <f>'Breast Cancer Epi'!AH104</f>
        <v>3.0000000000000001E-3</v>
      </c>
      <c r="AJ63" s="58">
        <f t="shared" si="11"/>
        <v>8.9999999999999998E-4</v>
      </c>
      <c r="AK63" s="58">
        <f t="shared" si="21"/>
        <v>2.9955044966269995E-3</v>
      </c>
      <c r="AL63" s="58">
        <f t="shared" si="22"/>
        <v>8.9959512147264054E-4</v>
      </c>
      <c r="AM63" s="58">
        <f t="shared" si="19"/>
        <v>4.4098113135255905E-2</v>
      </c>
    </row>
    <row r="64" spans="1:39">
      <c r="A64" s="58">
        <v>66</v>
      </c>
      <c r="B64" s="58">
        <f>'ACM Rates'!T77</f>
        <v>9.4000000000000004E-3</v>
      </c>
      <c r="C64" s="58">
        <f>'MI Epi'!CA86</f>
        <v>0</v>
      </c>
      <c r="D64" s="58">
        <f>'Stroke Epi'!BP94</f>
        <v>8.0000000000000004E-4</v>
      </c>
      <c r="F64" s="58">
        <f>'Bowel Cancer Epi'!BM111</f>
        <v>5.0000000000000001E-4</v>
      </c>
      <c r="G64" s="58">
        <f>'Breast Cancer Epi'!AO105</f>
        <v>8.9999999999999998E-4</v>
      </c>
      <c r="I64" s="58">
        <f t="shared" si="0"/>
        <v>1.0700000000000001E-2</v>
      </c>
      <c r="J64" s="58">
        <f t="shared" si="1"/>
        <v>9.3559581059652341E-3</v>
      </c>
      <c r="K64" s="58">
        <f t="shared" si="14"/>
        <v>9094.6387630869467</v>
      </c>
      <c r="L64" s="58">
        <f t="shared" si="15"/>
        <v>85.089059256328952</v>
      </c>
      <c r="M64" s="58">
        <f t="shared" si="2"/>
        <v>9052.0942334587817</v>
      </c>
      <c r="N64" s="58">
        <f t="shared" si="3"/>
        <v>172339.20645920761</v>
      </c>
      <c r="O64" s="58">
        <f t="shared" si="4"/>
        <v>18.949538398236655</v>
      </c>
      <c r="Q64" s="58">
        <f>'MI Epi'!BN86</f>
        <v>1.5E-3</v>
      </c>
      <c r="R64" s="58">
        <f t="shared" si="5"/>
        <v>0</v>
      </c>
      <c r="S64" s="58">
        <f t="shared" si="6"/>
        <v>1.4988755622891148E-3</v>
      </c>
      <c r="T64" s="58">
        <f t="shared" si="6"/>
        <v>0</v>
      </c>
      <c r="U64" s="58">
        <f t="shared" si="16"/>
        <v>1.2915864979712232E-2</v>
      </c>
      <c r="W64" s="58">
        <f>'Stroke Epi'!BC94</f>
        <v>3.3E-3</v>
      </c>
      <c r="X64" s="58">
        <f t="shared" si="7"/>
        <v>8.0000000000000004E-4</v>
      </c>
      <c r="Y64" s="58">
        <f t="shared" si="8"/>
        <v>3.2945609845619339E-3</v>
      </c>
      <c r="Z64" s="58">
        <f t="shared" si="8"/>
        <v>7.9968008531627888E-4</v>
      </c>
      <c r="AA64" s="58">
        <f t="shared" si="17"/>
        <v>1.7347764334926526E-2</v>
      </c>
      <c r="AC64" s="58">
        <f>'Bowel Cancer Epi'!AZ111</f>
        <v>6.9999999999999999E-4</v>
      </c>
      <c r="AD64" s="58">
        <f t="shared" si="9"/>
        <v>5.0000000000000001E-4</v>
      </c>
      <c r="AE64" s="58">
        <f t="shared" si="20"/>
        <v>6.9975505715669239E-4</v>
      </c>
      <c r="AF64" s="58">
        <f t="shared" si="20"/>
        <v>4.99875020830709E-4</v>
      </c>
      <c r="AG64" s="58">
        <f t="shared" si="18"/>
        <v>2.6963582782867871E-3</v>
      </c>
      <c r="AI64" s="58">
        <f>'Breast Cancer Epi'!AH105</f>
        <v>3.0000000000000001E-3</v>
      </c>
      <c r="AJ64" s="58">
        <f t="shared" si="11"/>
        <v>8.9999999999999998E-4</v>
      </c>
      <c r="AK64" s="58">
        <f t="shared" si="21"/>
        <v>2.9955044966269995E-3</v>
      </c>
      <c r="AL64" s="58">
        <f t="shared" si="22"/>
        <v>8.9959512147264054E-4</v>
      </c>
      <c r="AM64" s="58">
        <f t="shared" si="19"/>
        <v>4.6103400808671618E-2</v>
      </c>
    </row>
    <row r="65" spans="1:39">
      <c r="A65" s="58">
        <v>67</v>
      </c>
      <c r="B65" s="58">
        <f>'ACM Rates'!T78</f>
        <v>9.4000000000000004E-3</v>
      </c>
      <c r="C65" s="58">
        <f>'MI Epi'!CA87</f>
        <v>0</v>
      </c>
      <c r="D65" s="58">
        <f>'Stroke Epi'!BP95</f>
        <v>8.0000000000000004E-4</v>
      </c>
      <c r="F65" s="58">
        <f>'Bowel Cancer Epi'!BM112</f>
        <v>5.0000000000000001E-4</v>
      </c>
      <c r="G65" s="58">
        <f>'Breast Cancer Epi'!AO106</f>
        <v>8.9999999999999998E-4</v>
      </c>
      <c r="I65" s="58">
        <f t="shared" si="0"/>
        <v>1.0700000000000001E-2</v>
      </c>
      <c r="J65" s="58">
        <f t="shared" si="1"/>
        <v>9.3559581059652341E-3</v>
      </c>
      <c r="K65" s="58">
        <f t="shared" si="14"/>
        <v>9009.5497038306185</v>
      </c>
      <c r="L65" s="58">
        <f t="shared" si="15"/>
        <v>84.292969582650755</v>
      </c>
      <c r="M65" s="58">
        <f t="shared" si="2"/>
        <v>8967.4032190392936</v>
      </c>
      <c r="N65" s="58">
        <f t="shared" si="3"/>
        <v>163371.80324016834</v>
      </c>
      <c r="O65" s="58">
        <f t="shared" si="4"/>
        <v>18.133181858212851</v>
      </c>
      <c r="Q65" s="58">
        <f>'MI Epi'!BN87</f>
        <v>1.5E-3</v>
      </c>
      <c r="R65" s="58">
        <f t="shared" si="5"/>
        <v>0</v>
      </c>
      <c r="S65" s="58">
        <f t="shared" si="6"/>
        <v>1.4988755622891148E-3</v>
      </c>
      <c r="T65" s="58">
        <f t="shared" si="6"/>
        <v>0</v>
      </c>
      <c r="U65" s="58">
        <f t="shared" si="16"/>
        <v>1.439538126761743E-2</v>
      </c>
      <c r="W65" s="58">
        <f>'Stroke Epi'!BC95</f>
        <v>3.3E-3</v>
      </c>
      <c r="X65" s="58">
        <f t="shared" si="7"/>
        <v>8.0000000000000004E-4</v>
      </c>
      <c r="Y65" s="58">
        <f t="shared" si="8"/>
        <v>3.2945609845619339E-3</v>
      </c>
      <c r="Z65" s="58">
        <f t="shared" si="8"/>
        <v>7.9968008531627888E-4</v>
      </c>
      <c r="AA65" s="58">
        <f t="shared" si="17"/>
        <v>1.9801326693244387E-2</v>
      </c>
      <c r="AC65" s="58">
        <f>'Bowel Cancer Epi'!AZ112</f>
        <v>6.9999999999999999E-4</v>
      </c>
      <c r="AD65" s="58">
        <f t="shared" si="9"/>
        <v>5.0000000000000001E-4</v>
      </c>
      <c r="AE65" s="58">
        <f t="shared" si="20"/>
        <v>6.9975505715669239E-4</v>
      </c>
      <c r="AF65" s="58">
        <f t="shared" si="20"/>
        <v>4.99875020830709E-4</v>
      </c>
      <c r="AG65" s="58">
        <f t="shared" si="18"/>
        <v>2.8957990618880157E-3</v>
      </c>
      <c r="AI65" s="58">
        <f>'Breast Cancer Epi'!AH106</f>
        <v>3.0000000000000001E-3</v>
      </c>
      <c r="AJ65" s="58">
        <f t="shared" si="11"/>
        <v>8.9999999999999998E-4</v>
      </c>
      <c r="AK65" s="58">
        <f t="shared" si="21"/>
        <v>2.9955044966269995E-3</v>
      </c>
      <c r="AL65" s="58">
        <f t="shared" si="22"/>
        <v>8.9959512147264054E-4</v>
      </c>
      <c r="AM65" s="58">
        <f t="shared" si="19"/>
        <v>4.8104481796538943E-2</v>
      </c>
    </row>
    <row r="66" spans="1:39">
      <c r="A66" s="58">
        <v>68</v>
      </c>
      <c r="B66" s="58">
        <f>'ACM Rates'!T79</f>
        <v>9.4000000000000004E-3</v>
      </c>
      <c r="C66" s="58">
        <f>'MI Epi'!CA88</f>
        <v>0</v>
      </c>
      <c r="D66" s="58">
        <f>'Stroke Epi'!BP96</f>
        <v>8.0000000000000004E-4</v>
      </c>
      <c r="F66" s="58">
        <f>'Bowel Cancer Epi'!BM113</f>
        <v>5.0000000000000001E-4</v>
      </c>
      <c r="G66" s="58">
        <f>'Breast Cancer Epi'!AO107</f>
        <v>8.9999999999999998E-4</v>
      </c>
      <c r="I66" s="58">
        <f t="shared" si="0"/>
        <v>1.0700000000000001E-2</v>
      </c>
      <c r="J66" s="58">
        <f t="shared" si="1"/>
        <v>9.3559581059652341E-3</v>
      </c>
      <c r="K66" s="58">
        <f t="shared" si="14"/>
        <v>8925.256734247967</v>
      </c>
      <c r="L66" s="58">
        <f t="shared" si="15"/>
        <v>83.504328090608055</v>
      </c>
      <c r="M66" s="58">
        <f t="shared" si="2"/>
        <v>8883.5045702026619</v>
      </c>
      <c r="N66" s="58">
        <f t="shared" si="3"/>
        <v>154488.29866996568</v>
      </c>
      <c r="O66" s="58">
        <f t="shared" si="4"/>
        <v>17.309115386806035</v>
      </c>
      <c r="Q66" s="58">
        <f>'MI Epi'!BN88</f>
        <v>1.5E-3</v>
      </c>
      <c r="R66" s="58">
        <f t="shared" si="5"/>
        <v>0</v>
      </c>
      <c r="S66" s="58">
        <f t="shared" si="6"/>
        <v>1.4988755622891148E-3</v>
      </c>
      <c r="T66" s="58">
        <f t="shared" si="6"/>
        <v>0</v>
      </c>
      <c r="U66" s="58">
        <f t="shared" si="16"/>
        <v>1.5872679944714679E-2</v>
      </c>
      <c r="W66" s="58">
        <f>'Stroke Epi'!BC96</f>
        <v>3.3E-3</v>
      </c>
      <c r="X66" s="58">
        <f t="shared" si="7"/>
        <v>8.0000000000000004E-4</v>
      </c>
      <c r="Y66" s="58">
        <f t="shared" si="8"/>
        <v>3.2945609845619339E-3</v>
      </c>
      <c r="Z66" s="58">
        <f t="shared" si="8"/>
        <v>7.9968008531627888E-4</v>
      </c>
      <c r="AA66" s="58">
        <f t="shared" si="17"/>
        <v>2.2248762806663328E-2</v>
      </c>
      <c r="AC66" s="58">
        <f>'Bowel Cancer Epi'!AZ113</f>
        <v>6.9999999999999999E-4</v>
      </c>
      <c r="AD66" s="58">
        <f t="shared" si="9"/>
        <v>5.0000000000000001E-4</v>
      </c>
      <c r="AE66" s="58">
        <f t="shared" si="20"/>
        <v>6.9975505715669239E-4</v>
      </c>
      <c r="AF66" s="58">
        <f t="shared" si="20"/>
        <v>4.99875020830709E-4</v>
      </c>
      <c r="AG66" s="58">
        <f t="shared" si="18"/>
        <v>3.0951999613210738E-3</v>
      </c>
      <c r="AI66" s="58">
        <f>'Breast Cancer Epi'!AH107</f>
        <v>3.0000000000000001E-3</v>
      </c>
      <c r="AJ66" s="58">
        <f t="shared" si="11"/>
        <v>8.9999999999999998E-4</v>
      </c>
      <c r="AK66" s="58">
        <f t="shared" si="21"/>
        <v>2.9955044966269995E-3</v>
      </c>
      <c r="AL66" s="58">
        <f t="shared" si="22"/>
        <v>8.9959512147264054E-4</v>
      </c>
      <c r="AM66" s="58">
        <f t="shared" si="19"/>
        <v>5.010136492362828E-2</v>
      </c>
    </row>
    <row r="67" spans="1:39">
      <c r="A67" s="58">
        <v>69</v>
      </c>
      <c r="B67" s="58">
        <f>'ACM Rates'!T80</f>
        <v>9.4000000000000004E-3</v>
      </c>
      <c r="C67" s="58">
        <f>'MI Epi'!CA89</f>
        <v>0</v>
      </c>
      <c r="D67" s="58">
        <f>'Stroke Epi'!BP97</f>
        <v>8.0000000000000004E-4</v>
      </c>
      <c r="F67" s="58">
        <f>'Bowel Cancer Epi'!BM114</f>
        <v>5.0000000000000001E-4</v>
      </c>
      <c r="G67" s="58">
        <f>'Breast Cancer Epi'!AO108</f>
        <v>1.1999999999999999E-3</v>
      </c>
      <c r="I67" s="58">
        <f t="shared" ref="I67:I98" si="23">B67+(SUM(C67:F67))</f>
        <v>1.0700000000000001E-2</v>
      </c>
      <c r="J67" s="58">
        <f t="shared" ref="J67:J98" si="24">1-EXP(-B67)</f>
        <v>9.3559581059652341E-3</v>
      </c>
      <c r="K67" s="58">
        <f t="shared" si="14"/>
        <v>8841.7524061573586</v>
      </c>
      <c r="L67" s="58">
        <f t="shared" si="15"/>
        <v>82.723065095325552</v>
      </c>
      <c r="M67" s="58">
        <f t="shared" si="2"/>
        <v>8800.3908736096964</v>
      </c>
      <c r="N67" s="58">
        <f t="shared" si="3"/>
        <v>145687.90779635598</v>
      </c>
      <c r="O67" s="58">
        <f t="shared" si="4"/>
        <v>16.477266168966633</v>
      </c>
      <c r="Q67" s="58">
        <f>'MI Epi'!BN89</f>
        <v>1.5E-3</v>
      </c>
      <c r="R67" s="58">
        <f t="shared" si="5"/>
        <v>0</v>
      </c>
      <c r="S67" s="58">
        <f t="shared" si="6"/>
        <v>1.4988755622891148E-3</v>
      </c>
      <c r="T67" s="58">
        <f t="shared" si="6"/>
        <v>0</v>
      </c>
      <c r="U67" s="58">
        <f t="shared" si="16"/>
        <v>1.7347764334926623E-2</v>
      </c>
      <c r="W67" s="58">
        <f>'Stroke Epi'!BC97</f>
        <v>3.3E-3</v>
      </c>
      <c r="X67" s="58">
        <f t="shared" si="7"/>
        <v>8.0000000000000004E-4</v>
      </c>
      <c r="Y67" s="58">
        <f t="shared" si="8"/>
        <v>3.2945609845619339E-3</v>
      </c>
      <c r="Z67" s="58">
        <f t="shared" si="8"/>
        <v>7.9968008531627888E-4</v>
      </c>
      <c r="AA67" s="58">
        <f t="shared" si="17"/>
        <v>2.4690087971667028E-2</v>
      </c>
      <c r="AC67" s="58">
        <f>'Bowel Cancer Epi'!AZ114</f>
        <v>6.9999999999999999E-4</v>
      </c>
      <c r="AD67" s="58">
        <f t="shared" si="9"/>
        <v>5.0000000000000001E-4</v>
      </c>
      <c r="AE67" s="58">
        <f t="shared" si="20"/>
        <v>6.9975505715669239E-4</v>
      </c>
      <c r="AF67" s="58">
        <f t="shared" si="20"/>
        <v>4.99875020830709E-4</v>
      </c>
      <c r="AG67" s="58">
        <f t="shared" si="18"/>
        <v>3.2945609845619977E-3</v>
      </c>
      <c r="AI67" s="58">
        <f>'Breast Cancer Epi'!AH108</f>
        <v>3.2000000000000002E-3</v>
      </c>
      <c r="AJ67" s="58">
        <f t="shared" si="11"/>
        <v>1.1999999999999999E-3</v>
      </c>
      <c r="AK67" s="58">
        <f t="shared" si="21"/>
        <v>3.1948854569671115E-3</v>
      </c>
      <c r="AL67" s="58">
        <f t="shared" si="22"/>
        <v>1.1992802879136066E-3</v>
      </c>
      <c r="AM67" s="58">
        <f t="shared" si="19"/>
        <v>5.2094058996197443E-2</v>
      </c>
    </row>
    <row r="68" spans="1:39">
      <c r="A68" s="58">
        <v>70</v>
      </c>
      <c r="B68" s="58">
        <f>'ACM Rates'!T81</f>
        <v>1.6E-2</v>
      </c>
      <c r="C68" s="58">
        <f>'MI Epi'!CA90</f>
        <v>1E-4</v>
      </c>
      <c r="D68" s="58">
        <f>'Stroke Epi'!BP98</f>
        <v>1.6000000000000001E-3</v>
      </c>
      <c r="F68" s="58">
        <f>'Bowel Cancer Epi'!BM115</f>
        <v>8.0000000000000004E-4</v>
      </c>
      <c r="G68" s="58">
        <f>'Breast Cancer Epi'!AO109</f>
        <v>1.1999999999999999E-3</v>
      </c>
      <c r="I68" s="58">
        <f t="shared" si="23"/>
        <v>1.8499999999999999E-2</v>
      </c>
      <c r="J68" s="58">
        <f t="shared" si="24"/>
        <v>1.5872679944714863E-2</v>
      </c>
      <c r="K68" s="58">
        <f t="shared" si="14"/>
        <v>8759.0293410620325</v>
      </c>
      <c r="L68" s="58">
        <f t="shared" si="15"/>
        <v>139.02926935704437</v>
      </c>
      <c r="M68" s="58">
        <f t="shared" ref="M68:M98" si="25">0.5*(K68+K69)</f>
        <v>8689.5147063835102</v>
      </c>
      <c r="N68" s="58">
        <f t="shared" ref="N68:N98" si="26">SUM(M69:M162)</f>
        <v>136998.39308997247</v>
      </c>
      <c r="O68" s="58">
        <f t="shared" ref="O68:O98" si="27">N68/K68</f>
        <v>15.640819062875911</v>
      </c>
      <c r="Q68" s="58">
        <f>'MI Epi'!BN90</f>
        <v>2.3999999999999998E-3</v>
      </c>
      <c r="R68" s="58">
        <f t="shared" ref="R68:R98" si="28">C68</f>
        <v>1E-4</v>
      </c>
      <c r="S68" s="58">
        <f t="shared" ref="S68:T98" si="29">1-EXP(-Q68)</f>
        <v>2.3971223026182376E-3</v>
      </c>
      <c r="T68" s="58">
        <f t="shared" si="29"/>
        <v>9.999500016666385E-5</v>
      </c>
      <c r="U68" s="58">
        <f t="shared" si="16"/>
        <v>1.8820637757193767E-2</v>
      </c>
      <c r="W68" s="58">
        <f>'Stroke Epi'!BC98</f>
        <v>5.1000000000000004E-3</v>
      </c>
      <c r="X68" s="58">
        <f t="shared" ref="X68:X98" si="30">D68</f>
        <v>1.6000000000000001E-3</v>
      </c>
      <c r="Y68" s="58">
        <f t="shared" ref="Y68:Z98" si="31">1-EXP(-W68)</f>
        <v>5.087017080340428E-3</v>
      </c>
      <c r="Z68" s="58">
        <f t="shared" si="31"/>
        <v>1.5987206823936395E-3</v>
      </c>
      <c r="AA68" s="58">
        <f t="shared" si="17"/>
        <v>2.712531744654571E-2</v>
      </c>
      <c r="AC68" s="58">
        <f>'Bowel Cancer Epi'!AZ115</f>
        <v>8.9999999999999998E-4</v>
      </c>
      <c r="AD68" s="58">
        <f t="shared" ref="AD68:AD98" si="32">F68</f>
        <v>8.0000000000000004E-4</v>
      </c>
      <c r="AE68" s="58">
        <f t="shared" si="20"/>
        <v>8.9959512147264054E-4</v>
      </c>
      <c r="AF68" s="58">
        <f t="shared" si="20"/>
        <v>7.9968008531627888E-4</v>
      </c>
      <c r="AG68" s="58">
        <f t="shared" si="18"/>
        <v>3.4938821395852282E-3</v>
      </c>
      <c r="AI68" s="58">
        <f>'Breast Cancer Epi'!AH109</f>
        <v>3.2000000000000002E-3</v>
      </c>
      <c r="AJ68" s="58">
        <f t="shared" ref="AJ68:AJ98" si="33">G68</f>
        <v>1.1999999999999999E-3</v>
      </c>
      <c r="AK68" s="58">
        <f t="shared" si="21"/>
        <v>3.1948854569671115E-3</v>
      </c>
      <c r="AL68" s="58">
        <f t="shared" si="22"/>
        <v>1.1992802879136066E-3</v>
      </c>
      <c r="AM68" s="58">
        <f t="shared" si="19"/>
        <v>5.3987976329566E-2</v>
      </c>
    </row>
    <row r="69" spans="1:39">
      <c r="A69" s="58">
        <v>71</v>
      </c>
      <c r="B69" s="58">
        <f>'ACM Rates'!T82</f>
        <v>1.6E-2</v>
      </c>
      <c r="C69" s="58">
        <f>'MI Epi'!CA91</f>
        <v>1E-4</v>
      </c>
      <c r="D69" s="58">
        <f>'Stroke Epi'!BP99</f>
        <v>1.6000000000000001E-3</v>
      </c>
      <c r="F69" s="58">
        <f>'Bowel Cancer Epi'!BM116</f>
        <v>8.0000000000000004E-4</v>
      </c>
      <c r="G69" s="58">
        <f>'Breast Cancer Epi'!AO110</f>
        <v>1.1999999999999999E-3</v>
      </c>
      <c r="I69" s="58">
        <f t="shared" si="23"/>
        <v>1.8499999999999999E-2</v>
      </c>
      <c r="J69" s="58">
        <f t="shared" si="24"/>
        <v>1.5872679944714863E-2</v>
      </c>
      <c r="K69" s="58">
        <f t="shared" ref="K69:K98" si="34">K68-L68</f>
        <v>8620.0000717049879</v>
      </c>
      <c r="L69" s="58">
        <f t="shared" ref="L69:L98" si="35">K69*J69</f>
        <v>136.82250226159243</v>
      </c>
      <c r="M69" s="58">
        <f t="shared" si="25"/>
        <v>8551.5888205741921</v>
      </c>
      <c r="N69" s="58">
        <f t="shared" si="26"/>
        <v>128446.80426939827</v>
      </c>
      <c r="O69" s="58">
        <f t="shared" si="27"/>
        <v>14.901021253007045</v>
      </c>
      <c r="Q69" s="58">
        <f>'MI Epi'!BN91</f>
        <v>2.3999999999999998E-3</v>
      </c>
      <c r="R69" s="58">
        <f t="shared" si="28"/>
        <v>1E-4</v>
      </c>
      <c r="S69" s="58">
        <f t="shared" si="29"/>
        <v>2.3971223026182376E-3</v>
      </c>
      <c r="T69" s="58">
        <f t="shared" si="29"/>
        <v>9.999500016666385E-5</v>
      </c>
      <c r="U69" s="58">
        <f t="shared" ref="U69:U98" si="36">((U68-T68+((1-U68)*S68))/(1-T68))</f>
        <v>2.1074757059463746E-2</v>
      </c>
      <c r="W69" s="58">
        <f>'Stroke Epi'!BC99</f>
        <v>5.1000000000000004E-3</v>
      </c>
      <c r="X69" s="58">
        <f t="shared" si="30"/>
        <v>1.6000000000000001E-3</v>
      </c>
      <c r="Y69" s="58">
        <f t="shared" si="31"/>
        <v>5.087017080340428E-3</v>
      </c>
      <c r="Z69" s="58">
        <f t="shared" si="31"/>
        <v>1.5987206823936395E-3</v>
      </c>
      <c r="AA69" s="58">
        <f t="shared" ref="AA69:AA98" si="37">((AA68-Z68+((1-AA68)*Y68))/(1-Z68))</f>
        <v>3.0524426923973835E-2</v>
      </c>
      <c r="AC69" s="58">
        <f>'Bowel Cancer Epi'!AZ116</f>
        <v>8.9999999999999998E-4</v>
      </c>
      <c r="AD69" s="58">
        <f t="shared" si="32"/>
        <v>8.0000000000000004E-4</v>
      </c>
      <c r="AE69" s="58">
        <f t="shared" si="20"/>
        <v>8.9959512147264054E-4</v>
      </c>
      <c r="AF69" s="58">
        <f t="shared" si="20"/>
        <v>7.9968008531627888E-4</v>
      </c>
      <c r="AG69" s="58">
        <f t="shared" ref="AG69:AG98" si="38">((AG68-AF68+((1-AG68)*AE68))/(1-AF68))</f>
        <v>3.5935277690067242E-3</v>
      </c>
      <c r="AI69" s="58">
        <f>'Breast Cancer Epi'!AH110</f>
        <v>3.2000000000000002E-3</v>
      </c>
      <c r="AJ69" s="58">
        <f t="shared" si="33"/>
        <v>1.1999999999999999E-3</v>
      </c>
      <c r="AK69" s="58">
        <f t="shared" si="21"/>
        <v>3.1948854569671115E-3</v>
      </c>
      <c r="AL69" s="58">
        <f t="shared" si="22"/>
        <v>1.1992802879136066E-3</v>
      </c>
      <c r="AM69" s="58">
        <f t="shared" ref="AM69:AM98" si="39">((AM68-AL68+((1-AM68)*AK68))/(1-AL68))</f>
        <v>5.587810961357853E-2</v>
      </c>
    </row>
    <row r="70" spans="1:39">
      <c r="A70" s="58">
        <v>72</v>
      </c>
      <c r="B70" s="58">
        <f>'ACM Rates'!T83</f>
        <v>1.6E-2</v>
      </c>
      <c r="C70" s="58">
        <f>'MI Epi'!CA92</f>
        <v>1E-4</v>
      </c>
      <c r="D70" s="58">
        <f>'Stroke Epi'!BP100</f>
        <v>1.6000000000000001E-3</v>
      </c>
      <c r="F70" s="58">
        <f>'Bowel Cancer Epi'!BM117</f>
        <v>8.0000000000000004E-4</v>
      </c>
      <c r="G70" s="58">
        <f>'Breast Cancer Epi'!AO111</f>
        <v>1.1999999999999999E-3</v>
      </c>
      <c r="I70" s="58">
        <f t="shared" si="23"/>
        <v>1.8499999999999999E-2</v>
      </c>
      <c r="J70" s="58">
        <f t="shared" si="24"/>
        <v>1.5872679944714863E-2</v>
      </c>
      <c r="K70" s="58">
        <f t="shared" si="34"/>
        <v>8483.1775694433964</v>
      </c>
      <c r="L70" s="58">
        <f t="shared" si="35"/>
        <v>134.65076247395916</v>
      </c>
      <c r="M70" s="58">
        <f t="shared" si="25"/>
        <v>8415.852188206416</v>
      </c>
      <c r="N70" s="58">
        <f t="shared" si="26"/>
        <v>120030.95208119185</v>
      </c>
      <c r="O70" s="58">
        <f t="shared" si="27"/>
        <v>14.149291476998682</v>
      </c>
      <c r="Q70" s="58">
        <f>'MI Epi'!BN92</f>
        <v>2.3999999999999998E-3</v>
      </c>
      <c r="R70" s="58">
        <f t="shared" si="28"/>
        <v>1E-4</v>
      </c>
      <c r="S70" s="58">
        <f t="shared" si="29"/>
        <v>2.3971223026182376E-3</v>
      </c>
      <c r="T70" s="58">
        <f t="shared" si="29"/>
        <v>9.999500016666385E-5</v>
      </c>
      <c r="U70" s="58">
        <f t="shared" si="36"/>
        <v>2.3323697844915708E-2</v>
      </c>
      <c r="W70" s="58">
        <f>'Stroke Epi'!BC100</f>
        <v>5.1000000000000004E-3</v>
      </c>
      <c r="X70" s="58">
        <f t="shared" si="30"/>
        <v>1.6000000000000001E-3</v>
      </c>
      <c r="Y70" s="58">
        <f t="shared" si="31"/>
        <v>5.087017080340428E-3</v>
      </c>
      <c r="Z70" s="58">
        <f t="shared" si="31"/>
        <v>1.5987206823936395E-3</v>
      </c>
      <c r="AA70" s="58">
        <f t="shared" si="37"/>
        <v>3.3911660313508278E-2</v>
      </c>
      <c r="AC70" s="58">
        <f>'Bowel Cancer Epi'!AZ117</f>
        <v>8.9999999999999998E-4</v>
      </c>
      <c r="AD70" s="58">
        <f t="shared" si="32"/>
        <v>8.0000000000000004E-4</v>
      </c>
      <c r="AE70" s="58">
        <f t="shared" si="20"/>
        <v>8.9959512147264054E-4</v>
      </c>
      <c r="AF70" s="58">
        <f t="shared" si="20"/>
        <v>7.9968008531627888E-4</v>
      </c>
      <c r="AG70" s="58">
        <f t="shared" si="38"/>
        <v>3.6931634343634898E-3</v>
      </c>
      <c r="AI70" s="58">
        <f>'Breast Cancer Epi'!AH111</f>
        <v>3.2000000000000002E-3</v>
      </c>
      <c r="AJ70" s="58">
        <f t="shared" si="33"/>
        <v>1.1999999999999999E-3</v>
      </c>
      <c r="AK70" s="58">
        <f t="shared" si="21"/>
        <v>3.1948854569671115E-3</v>
      </c>
      <c r="AL70" s="58">
        <f t="shared" si="22"/>
        <v>1.1992802879136066E-3</v>
      </c>
      <c r="AM70" s="58">
        <f t="shared" si="39"/>
        <v>5.7764466408770691E-2</v>
      </c>
    </row>
    <row r="71" spans="1:39">
      <c r="A71" s="58">
        <v>73</v>
      </c>
      <c r="B71" s="58">
        <f>'ACM Rates'!T84</f>
        <v>1.6E-2</v>
      </c>
      <c r="C71" s="58">
        <f>'MI Epi'!CA93</f>
        <v>1E-4</v>
      </c>
      <c r="D71" s="58">
        <f>'Stroke Epi'!BP101</f>
        <v>1.6000000000000001E-3</v>
      </c>
      <c r="F71" s="58">
        <f>'Bowel Cancer Epi'!BM118</f>
        <v>8.0000000000000004E-4</v>
      </c>
      <c r="G71" s="58">
        <f>'Breast Cancer Epi'!AO112</f>
        <v>1.1999999999999999E-3</v>
      </c>
      <c r="I71" s="58">
        <f t="shared" si="23"/>
        <v>1.8499999999999999E-2</v>
      </c>
      <c r="J71" s="58">
        <f t="shared" si="24"/>
        <v>1.5872679944714863E-2</v>
      </c>
      <c r="K71" s="58">
        <f t="shared" si="34"/>
        <v>8348.5268069694375</v>
      </c>
      <c r="L71" s="58">
        <f t="shared" si="35"/>
        <v>132.51349401689819</v>
      </c>
      <c r="M71" s="58">
        <f t="shared" si="25"/>
        <v>8282.2700599609889</v>
      </c>
      <c r="N71" s="58">
        <f t="shared" si="26"/>
        <v>111748.68202123087</v>
      </c>
      <c r="O71" s="58">
        <f t="shared" si="27"/>
        <v>13.38543728792269</v>
      </c>
      <c r="Q71" s="58">
        <f>'MI Epi'!BN93</f>
        <v>2.3999999999999998E-3</v>
      </c>
      <c r="R71" s="58">
        <f t="shared" si="28"/>
        <v>1E-4</v>
      </c>
      <c r="S71" s="58">
        <f t="shared" si="29"/>
        <v>2.3971223026182376E-3</v>
      </c>
      <c r="T71" s="58">
        <f t="shared" si="29"/>
        <v>9.999500016666385E-5</v>
      </c>
      <c r="U71" s="58">
        <f t="shared" si="36"/>
        <v>2.5567472010451651E-2</v>
      </c>
      <c r="W71" s="58">
        <f>'Stroke Epi'!BC101</f>
        <v>5.1000000000000004E-3</v>
      </c>
      <c r="X71" s="58">
        <f t="shared" si="30"/>
        <v>1.6000000000000001E-3</v>
      </c>
      <c r="Y71" s="58">
        <f t="shared" si="31"/>
        <v>5.087017080340428E-3</v>
      </c>
      <c r="Z71" s="58">
        <f t="shared" si="31"/>
        <v>1.5987206823936395E-3</v>
      </c>
      <c r="AA71" s="58">
        <f t="shared" si="37"/>
        <v>3.7287059108800417E-2</v>
      </c>
      <c r="AC71" s="58">
        <f>'Bowel Cancer Epi'!AZ118</f>
        <v>8.9999999999999998E-4</v>
      </c>
      <c r="AD71" s="58">
        <f t="shared" si="32"/>
        <v>8.0000000000000004E-4</v>
      </c>
      <c r="AE71" s="58">
        <f t="shared" si="20"/>
        <v>8.9959512147264054E-4</v>
      </c>
      <c r="AF71" s="58">
        <f t="shared" si="20"/>
        <v>7.9968008531627888E-4</v>
      </c>
      <c r="AG71" s="58">
        <f t="shared" si="38"/>
        <v>3.7927891366518812E-3</v>
      </c>
      <c r="AI71" s="58">
        <f>'Breast Cancer Epi'!AH112</f>
        <v>3.2000000000000002E-3</v>
      </c>
      <c r="AJ71" s="58">
        <f t="shared" si="33"/>
        <v>1.1999999999999999E-3</v>
      </c>
      <c r="AK71" s="58">
        <f t="shared" si="21"/>
        <v>3.1948854569671115E-3</v>
      </c>
      <c r="AL71" s="58">
        <f t="shared" si="22"/>
        <v>1.1992802879136066E-3</v>
      </c>
      <c r="AM71" s="58">
        <f t="shared" si="39"/>
        <v>5.9647054260572173E-2</v>
      </c>
    </row>
    <row r="72" spans="1:39">
      <c r="A72" s="58">
        <v>74</v>
      </c>
      <c r="B72" s="58">
        <f>'ACM Rates'!T85</f>
        <v>1.6E-2</v>
      </c>
      <c r="C72" s="58">
        <f>'MI Epi'!CA94</f>
        <v>1E-4</v>
      </c>
      <c r="D72" s="58">
        <f>'Stroke Epi'!BP102</f>
        <v>1.6000000000000001E-3</v>
      </c>
      <c r="F72" s="58">
        <f>'Bowel Cancer Epi'!BM119</f>
        <v>8.0000000000000004E-4</v>
      </c>
      <c r="G72" s="58">
        <f>'Breast Cancer Epi'!AO113</f>
        <v>1.9E-3</v>
      </c>
      <c r="I72" s="58">
        <f t="shared" si="23"/>
        <v>1.8499999999999999E-2</v>
      </c>
      <c r="J72" s="58">
        <f t="shared" si="24"/>
        <v>1.5872679944714863E-2</v>
      </c>
      <c r="K72" s="58">
        <f t="shared" si="34"/>
        <v>8216.0133129525402</v>
      </c>
      <c r="L72" s="58">
        <f t="shared" si="35"/>
        <v>130.41014973801211</v>
      </c>
      <c r="M72" s="58">
        <f t="shared" si="25"/>
        <v>8150.808238083534</v>
      </c>
      <c r="N72" s="58">
        <f t="shared" si="26"/>
        <v>103597.87378314733</v>
      </c>
      <c r="O72" s="58">
        <f t="shared" si="27"/>
        <v>12.609263134934961</v>
      </c>
      <c r="Q72" s="58">
        <f>'MI Epi'!BN94</f>
        <v>2.3999999999999998E-3</v>
      </c>
      <c r="R72" s="58">
        <f t="shared" si="28"/>
        <v>1E-4</v>
      </c>
      <c r="S72" s="58">
        <f t="shared" si="29"/>
        <v>2.3971223026182376E-3</v>
      </c>
      <c r="T72" s="58">
        <f t="shared" si="29"/>
        <v>9.999500016666385E-5</v>
      </c>
      <c r="U72" s="58">
        <f t="shared" si="36"/>
        <v>2.7806091425642145E-2</v>
      </c>
      <c r="W72" s="58">
        <f>'Stroke Epi'!BC102</f>
        <v>5.1000000000000004E-3</v>
      </c>
      <c r="X72" s="58">
        <f t="shared" si="30"/>
        <v>1.6000000000000001E-3</v>
      </c>
      <c r="Y72" s="58">
        <f t="shared" si="31"/>
        <v>5.087017080340428E-3</v>
      </c>
      <c r="Z72" s="58">
        <f t="shared" si="31"/>
        <v>1.5987206823936395E-3</v>
      </c>
      <c r="AA72" s="58">
        <f t="shared" si="37"/>
        <v>4.0650664658527715E-2</v>
      </c>
      <c r="AC72" s="58">
        <f>'Bowel Cancer Epi'!AZ119</f>
        <v>8.9999999999999998E-4</v>
      </c>
      <c r="AD72" s="58">
        <f t="shared" si="32"/>
        <v>8.0000000000000004E-4</v>
      </c>
      <c r="AE72" s="58">
        <f t="shared" si="20"/>
        <v>8.9959512147264054E-4</v>
      </c>
      <c r="AF72" s="58">
        <f t="shared" si="20"/>
        <v>7.9968008531627888E-4</v>
      </c>
      <c r="AG72" s="58">
        <f t="shared" si="38"/>
        <v>3.8924048768681557E-3</v>
      </c>
      <c r="AI72" s="58">
        <f>'Breast Cancer Epi'!AH113</f>
        <v>2.7000000000000001E-3</v>
      </c>
      <c r="AJ72" s="58">
        <f t="shared" si="33"/>
        <v>1.9E-3</v>
      </c>
      <c r="AK72" s="58">
        <f t="shared" si="21"/>
        <v>2.6963582782868478E-3</v>
      </c>
      <c r="AL72" s="58">
        <f t="shared" si="22"/>
        <v>1.8981961426238758E-3</v>
      </c>
      <c r="AM72" s="58">
        <f t="shared" si="39"/>
        <v>6.1525880699336885E-2</v>
      </c>
    </row>
    <row r="73" spans="1:39">
      <c r="A73" s="58">
        <v>75</v>
      </c>
      <c r="B73" s="58">
        <f>'ACM Rates'!T86</f>
        <v>2.81E-2</v>
      </c>
      <c r="C73" s="58">
        <f>'MI Epi'!CA95</f>
        <v>1E-4</v>
      </c>
      <c r="D73" s="58">
        <f>'Stroke Epi'!BP103</f>
        <v>4.0000000000000001E-3</v>
      </c>
      <c r="F73" s="58">
        <f>'Bowel Cancer Epi'!BM120</f>
        <v>1.1000000000000001E-3</v>
      </c>
      <c r="G73" s="58">
        <f>'Breast Cancer Epi'!AO114</f>
        <v>1.9E-3</v>
      </c>
      <c r="I73" s="58">
        <f t="shared" si="23"/>
        <v>3.3300000000000003E-2</v>
      </c>
      <c r="J73" s="58">
        <f t="shared" si="24"/>
        <v>2.7708867173653506E-2</v>
      </c>
      <c r="K73" s="58">
        <f t="shared" si="34"/>
        <v>8085.6031632145277</v>
      </c>
      <c r="L73" s="58">
        <f t="shared" si="35"/>
        <v>224.04290406838399</v>
      </c>
      <c r="M73" s="58">
        <f t="shared" si="25"/>
        <v>7973.5817111803353</v>
      </c>
      <c r="N73" s="58">
        <f t="shared" si="26"/>
        <v>95624.292071966993</v>
      </c>
      <c r="O73" s="58">
        <f t="shared" si="27"/>
        <v>11.826488406827824</v>
      </c>
      <c r="Q73" s="58">
        <f>'MI Epi'!BN95</f>
        <v>3.8E-3</v>
      </c>
      <c r="R73" s="58">
        <f t="shared" si="28"/>
        <v>1E-4</v>
      </c>
      <c r="S73" s="58">
        <f t="shared" si="29"/>
        <v>3.7927891366518196E-3</v>
      </c>
      <c r="T73" s="58">
        <f t="shared" si="29"/>
        <v>9.999500016666385E-5</v>
      </c>
      <c r="U73" s="58">
        <f t="shared" si="36"/>
        <v>3.0039567932789113E-2</v>
      </c>
      <c r="W73" s="58">
        <f>'Stroke Epi'!BC103</f>
        <v>8.2000000000000007E-3</v>
      </c>
      <c r="X73" s="58">
        <f t="shared" si="30"/>
        <v>4.0000000000000001E-3</v>
      </c>
      <c r="Y73" s="58">
        <f t="shared" si="31"/>
        <v>8.1664717065911274E-3</v>
      </c>
      <c r="Z73" s="58">
        <f t="shared" si="31"/>
        <v>3.9920106560085156E-3</v>
      </c>
      <c r="AA73" s="58">
        <f t="shared" si="37"/>
        <v>4.4002518166900206E-2</v>
      </c>
      <c r="AC73" s="58">
        <f>'Bowel Cancer Epi'!AZ120</f>
        <v>1.1999999999999999E-3</v>
      </c>
      <c r="AD73" s="58">
        <f t="shared" si="32"/>
        <v>1.1000000000000001E-3</v>
      </c>
      <c r="AE73" s="58">
        <f t="shared" ref="AE73:AF98" si="40">1-EXP(-AC73)</f>
        <v>1.1992802879136066E-3</v>
      </c>
      <c r="AF73" s="58">
        <f t="shared" si="40"/>
        <v>1.0993952217723812E-3</v>
      </c>
      <c r="AG73" s="58">
        <f t="shared" si="38"/>
        <v>3.9920106560084705E-3</v>
      </c>
      <c r="AI73" s="58">
        <f>'Breast Cancer Epi'!AH114</f>
        <v>2.7000000000000001E-3</v>
      </c>
      <c r="AJ73" s="58">
        <f t="shared" si="33"/>
        <v>1.9E-3</v>
      </c>
      <c r="AK73" s="58">
        <f t="shared" ref="AK73:AK98" si="41">1-EXP(-AI73)</f>
        <v>2.6963582782868478E-3</v>
      </c>
      <c r="AL73" s="58">
        <f t="shared" si="22"/>
        <v>1.8981961426238758E-3</v>
      </c>
      <c r="AM73" s="58">
        <f t="shared" si="39"/>
        <v>6.2276359763126336E-2</v>
      </c>
    </row>
    <row r="74" spans="1:39">
      <c r="A74" s="58">
        <v>76</v>
      </c>
      <c r="B74" s="58">
        <f>'ACM Rates'!T87</f>
        <v>2.81E-2</v>
      </c>
      <c r="C74" s="58">
        <f>'MI Epi'!CA96</f>
        <v>1E-4</v>
      </c>
      <c r="D74" s="58">
        <f>'Stroke Epi'!BP104</f>
        <v>4.0000000000000001E-3</v>
      </c>
      <c r="F74" s="58">
        <f>'Bowel Cancer Epi'!BM121</f>
        <v>1.1000000000000001E-3</v>
      </c>
      <c r="G74" s="58">
        <f>'Breast Cancer Epi'!AO115</f>
        <v>1.9E-3</v>
      </c>
      <c r="I74" s="58">
        <f t="shared" si="23"/>
        <v>3.3300000000000003E-2</v>
      </c>
      <c r="J74" s="58">
        <f t="shared" si="24"/>
        <v>2.7708867173653506E-2</v>
      </c>
      <c r="K74" s="58">
        <f t="shared" si="34"/>
        <v>7861.5602591461438</v>
      </c>
      <c r="L74" s="58">
        <f t="shared" si="35"/>
        <v>217.83492899835355</v>
      </c>
      <c r="M74" s="58">
        <f t="shared" si="25"/>
        <v>7752.6427946469666</v>
      </c>
      <c r="N74" s="58">
        <f t="shared" si="26"/>
        <v>87871.649277320015</v>
      </c>
      <c r="O74" s="58">
        <f t="shared" si="27"/>
        <v>11.177380364806094</v>
      </c>
      <c r="Q74" s="58">
        <f>'MI Epi'!BN96</f>
        <v>3.8E-3</v>
      </c>
      <c r="R74" s="58">
        <f t="shared" si="28"/>
        <v>1E-4</v>
      </c>
      <c r="S74" s="58">
        <f t="shared" si="29"/>
        <v>3.7927891366518196E-3</v>
      </c>
      <c r="T74" s="58">
        <f t="shared" si="29"/>
        <v>9.999500016666385E-5</v>
      </c>
      <c r="U74" s="58">
        <f t="shared" si="36"/>
        <v>3.3621790333279049E-2</v>
      </c>
      <c r="W74" s="58">
        <f>'Stroke Epi'!BC104</f>
        <v>8.2000000000000007E-3</v>
      </c>
      <c r="X74" s="58">
        <f t="shared" si="30"/>
        <v>4.0000000000000001E-3</v>
      </c>
      <c r="Y74" s="58">
        <f t="shared" si="31"/>
        <v>8.1664717065911274E-3</v>
      </c>
      <c r="Z74" s="58">
        <f t="shared" si="31"/>
        <v>3.9920106560085156E-3</v>
      </c>
      <c r="AA74" s="58">
        <f t="shared" si="37"/>
        <v>4.8009287485081889E-2</v>
      </c>
      <c r="AC74" s="58">
        <f>'Bowel Cancer Epi'!AZ121</f>
        <v>1.1999999999999999E-3</v>
      </c>
      <c r="AD74" s="58">
        <f t="shared" si="32"/>
        <v>1.1000000000000001E-3</v>
      </c>
      <c r="AE74" s="58">
        <f t="shared" si="40"/>
        <v>1.1992802879136066E-3</v>
      </c>
      <c r="AF74" s="58">
        <f t="shared" si="40"/>
        <v>1.0993952217723812E-3</v>
      </c>
      <c r="AG74" s="58">
        <f t="shared" si="38"/>
        <v>4.0916064750688682E-3</v>
      </c>
      <c r="AI74" s="58">
        <f>'Breast Cancer Epi'!AH115</f>
        <v>2.7000000000000001E-3</v>
      </c>
      <c r="AJ74" s="58">
        <f t="shared" si="33"/>
        <v>1.9E-3</v>
      </c>
      <c r="AK74" s="58">
        <f t="shared" si="41"/>
        <v>2.6963582782868478E-3</v>
      </c>
      <c r="AL74" s="58">
        <f t="shared" ref="AL74:AL98" si="42">1-EXP(-AJ74)</f>
        <v>1.8981961426238758E-3</v>
      </c>
      <c r="AM74" s="58">
        <f t="shared" si="39"/>
        <v>6.3026238683754024E-2</v>
      </c>
    </row>
    <row r="75" spans="1:39">
      <c r="A75" s="58">
        <v>77</v>
      </c>
      <c r="B75" s="58">
        <f>'ACM Rates'!T88</f>
        <v>2.81E-2</v>
      </c>
      <c r="C75" s="58">
        <f>'MI Epi'!CA97</f>
        <v>1E-4</v>
      </c>
      <c r="D75" s="58">
        <f>'Stroke Epi'!BP105</f>
        <v>4.0000000000000001E-3</v>
      </c>
      <c r="F75" s="58">
        <f>'Bowel Cancer Epi'!BM122</f>
        <v>1.1000000000000001E-3</v>
      </c>
      <c r="G75" s="58">
        <f>'Breast Cancer Epi'!AO116</f>
        <v>1.9E-3</v>
      </c>
      <c r="I75" s="58">
        <f t="shared" si="23"/>
        <v>3.3300000000000003E-2</v>
      </c>
      <c r="J75" s="58">
        <f t="shared" si="24"/>
        <v>2.7708867173653506E-2</v>
      </c>
      <c r="K75" s="58">
        <f t="shared" si="34"/>
        <v>7643.7253301477904</v>
      </c>
      <c r="L75" s="58">
        <f t="shared" si="35"/>
        <v>211.79896988495591</v>
      </c>
      <c r="M75" s="58">
        <f t="shared" si="25"/>
        <v>7537.8258452053124</v>
      </c>
      <c r="N75" s="58">
        <f t="shared" si="26"/>
        <v>80333.823432114703</v>
      </c>
      <c r="O75" s="58">
        <f t="shared" si="27"/>
        <v>10.509773698338982</v>
      </c>
      <c r="Q75" s="58">
        <f>'MI Epi'!BN97</f>
        <v>3.8E-3</v>
      </c>
      <c r="R75" s="58">
        <f t="shared" si="28"/>
        <v>1E-4</v>
      </c>
      <c r="S75" s="58">
        <f t="shared" si="29"/>
        <v>3.7927891366518196E-3</v>
      </c>
      <c r="T75" s="58">
        <f t="shared" si="29"/>
        <v>9.999500016666385E-5</v>
      </c>
      <c r="U75" s="58">
        <f t="shared" si="36"/>
        <v>3.7190783000985737E-2</v>
      </c>
      <c r="W75" s="58">
        <f>'Stroke Epi'!BC105</f>
        <v>8.2000000000000007E-3</v>
      </c>
      <c r="X75" s="58">
        <f t="shared" si="30"/>
        <v>4.0000000000000001E-3</v>
      </c>
      <c r="Y75" s="58">
        <f t="shared" si="31"/>
        <v>8.1664717065911274E-3</v>
      </c>
      <c r="Z75" s="58">
        <f t="shared" si="31"/>
        <v>3.9920106560085156E-3</v>
      </c>
      <c r="AA75" s="58">
        <f t="shared" si="37"/>
        <v>5.1999263662408909E-2</v>
      </c>
      <c r="AC75" s="58">
        <f>'Bowel Cancer Epi'!AZ122</f>
        <v>1.1999999999999999E-3</v>
      </c>
      <c r="AD75" s="58">
        <f t="shared" si="32"/>
        <v>1.1000000000000001E-3</v>
      </c>
      <c r="AE75" s="58">
        <f t="shared" si="40"/>
        <v>1.1992802879136066E-3</v>
      </c>
      <c r="AF75" s="58">
        <f t="shared" si="40"/>
        <v>1.0993952217723812E-3</v>
      </c>
      <c r="AG75" s="58">
        <f t="shared" si="38"/>
        <v>4.1911923350453212E-3</v>
      </c>
      <c r="AI75" s="58">
        <f>'Breast Cancer Epi'!AH116</f>
        <v>2.7000000000000001E-3</v>
      </c>
      <c r="AJ75" s="58">
        <f t="shared" si="33"/>
        <v>1.9E-3</v>
      </c>
      <c r="AK75" s="58">
        <f t="shared" si="41"/>
        <v>2.6963582782868478E-3</v>
      </c>
      <c r="AL75" s="58">
        <f t="shared" si="42"/>
        <v>1.8981961426238758E-3</v>
      </c>
      <c r="AM75" s="58">
        <f t="shared" si="39"/>
        <v>6.3775517941142487E-2</v>
      </c>
    </row>
    <row r="76" spans="1:39">
      <c r="A76" s="58">
        <v>78</v>
      </c>
      <c r="B76" s="58">
        <f>'ACM Rates'!T89</f>
        <v>2.81E-2</v>
      </c>
      <c r="C76" s="58">
        <f>'MI Epi'!CA98</f>
        <v>1E-4</v>
      </c>
      <c r="D76" s="58">
        <f>'Stroke Epi'!BP106</f>
        <v>4.0000000000000001E-3</v>
      </c>
      <c r="F76" s="58">
        <f>'Bowel Cancer Epi'!BM123</f>
        <v>1.1000000000000001E-3</v>
      </c>
      <c r="G76" s="58">
        <f>'Breast Cancer Epi'!AO117</f>
        <v>1.9E-3</v>
      </c>
      <c r="I76" s="58">
        <f t="shared" si="23"/>
        <v>3.3300000000000003E-2</v>
      </c>
      <c r="J76" s="58">
        <f t="shared" si="24"/>
        <v>2.7708867173653506E-2</v>
      </c>
      <c r="K76" s="58">
        <f t="shared" si="34"/>
        <v>7431.9263602628344</v>
      </c>
      <c r="L76" s="58">
        <f t="shared" si="35"/>
        <v>205.93026036089702</v>
      </c>
      <c r="M76" s="58">
        <f t="shared" si="25"/>
        <v>7328.9612300823865</v>
      </c>
      <c r="N76" s="58">
        <f t="shared" si="26"/>
        <v>73004.862202032338</v>
      </c>
      <c r="O76" s="58">
        <f t="shared" si="27"/>
        <v>9.8231412238388316</v>
      </c>
      <c r="Q76" s="58">
        <f>'MI Epi'!BN98</f>
        <v>3.8E-3</v>
      </c>
      <c r="R76" s="58">
        <f t="shared" si="28"/>
        <v>1E-4</v>
      </c>
      <c r="S76" s="58">
        <f t="shared" si="29"/>
        <v>3.7927891366518196E-3</v>
      </c>
      <c r="T76" s="58">
        <f t="shared" si="29"/>
        <v>9.999500016666385E-5</v>
      </c>
      <c r="U76" s="58">
        <f t="shared" si="36"/>
        <v>4.0746594795474544E-2</v>
      </c>
      <c r="W76" s="58">
        <f>'Stroke Epi'!BC106</f>
        <v>8.2000000000000007E-3</v>
      </c>
      <c r="X76" s="58">
        <f t="shared" si="30"/>
        <v>4.0000000000000001E-3</v>
      </c>
      <c r="Y76" s="58">
        <f t="shared" si="31"/>
        <v>8.1664717065911274E-3</v>
      </c>
      <c r="Z76" s="58">
        <f t="shared" si="31"/>
        <v>3.9920106560085156E-3</v>
      </c>
      <c r="AA76" s="58">
        <f t="shared" si="37"/>
        <v>5.5972517082164504E-2</v>
      </c>
      <c r="AC76" s="58">
        <f>'Bowel Cancer Epi'!AZ123</f>
        <v>1.1999999999999999E-3</v>
      </c>
      <c r="AD76" s="58">
        <f t="shared" si="32"/>
        <v>1.1000000000000001E-3</v>
      </c>
      <c r="AE76" s="58">
        <f t="shared" si="40"/>
        <v>1.1992802879136066E-3</v>
      </c>
      <c r="AF76" s="58">
        <f t="shared" si="40"/>
        <v>1.0993952217723812E-3</v>
      </c>
      <c r="AG76" s="58">
        <f t="shared" si="38"/>
        <v>4.2907682369336892E-3</v>
      </c>
      <c r="AI76" s="58">
        <f>'Breast Cancer Epi'!AH117</f>
        <v>2.7000000000000001E-3</v>
      </c>
      <c r="AJ76" s="58">
        <f t="shared" si="33"/>
        <v>1.9E-3</v>
      </c>
      <c r="AK76" s="58">
        <f t="shared" si="41"/>
        <v>2.6963582782868478E-3</v>
      </c>
      <c r="AL76" s="58">
        <f t="shared" si="42"/>
        <v>1.8981961426238758E-3</v>
      </c>
      <c r="AM76" s="58">
        <f t="shared" si="39"/>
        <v>6.4524198014830475E-2</v>
      </c>
    </row>
    <row r="77" spans="1:39">
      <c r="A77" s="58">
        <v>79</v>
      </c>
      <c r="B77" s="58">
        <f>'ACM Rates'!T90</f>
        <v>2.81E-2</v>
      </c>
      <c r="C77" s="58">
        <f>'MI Epi'!CA99</f>
        <v>1E-4</v>
      </c>
      <c r="D77" s="58">
        <f>'Stroke Epi'!BP107</f>
        <v>4.0000000000000001E-3</v>
      </c>
      <c r="F77" s="58">
        <f>'Bowel Cancer Epi'!BM124</f>
        <v>1.1000000000000001E-3</v>
      </c>
      <c r="G77" s="58">
        <f>'Breast Cancer Epi'!AO118</f>
        <v>2.8E-3</v>
      </c>
      <c r="I77" s="58">
        <f t="shared" si="23"/>
        <v>3.3300000000000003E-2</v>
      </c>
      <c r="J77" s="58">
        <f t="shared" si="24"/>
        <v>2.7708867173653506E-2</v>
      </c>
      <c r="K77" s="58">
        <f t="shared" si="34"/>
        <v>7225.9960999019377</v>
      </c>
      <c r="L77" s="58">
        <f t="shared" si="35"/>
        <v>200.22416612952105</v>
      </c>
      <c r="M77" s="58">
        <f t="shared" si="25"/>
        <v>7125.8840168371771</v>
      </c>
      <c r="N77" s="58">
        <f t="shared" si="26"/>
        <v>65878.978185195141</v>
      </c>
      <c r="O77" s="58">
        <f t="shared" si="27"/>
        <v>9.1169407337611439</v>
      </c>
      <c r="Q77" s="58">
        <f>'MI Epi'!BN99</f>
        <v>3.8E-3</v>
      </c>
      <c r="R77" s="58">
        <f t="shared" si="28"/>
        <v>1E-4</v>
      </c>
      <c r="S77" s="58">
        <f t="shared" si="29"/>
        <v>3.7927891366518196E-3</v>
      </c>
      <c r="T77" s="58">
        <f t="shared" si="29"/>
        <v>9.999500016666385E-5</v>
      </c>
      <c r="U77" s="58">
        <f t="shared" si="36"/>
        <v>4.428927439586447E-2</v>
      </c>
      <c r="W77" s="58">
        <f>'Stroke Epi'!BC107</f>
        <v>8.2000000000000007E-3</v>
      </c>
      <c r="X77" s="58">
        <f t="shared" si="30"/>
        <v>4.0000000000000001E-3</v>
      </c>
      <c r="Y77" s="58">
        <f t="shared" si="31"/>
        <v>8.1664717065911274E-3</v>
      </c>
      <c r="Z77" s="58">
        <f t="shared" si="31"/>
        <v>3.9920106560085156E-3</v>
      </c>
      <c r="AA77" s="58">
        <f t="shared" si="37"/>
        <v>5.9929117832642029E-2</v>
      </c>
      <c r="AC77" s="58">
        <f>'Bowel Cancer Epi'!AZ124</f>
        <v>1.1999999999999999E-3</v>
      </c>
      <c r="AD77" s="58">
        <f t="shared" si="32"/>
        <v>1.1000000000000001E-3</v>
      </c>
      <c r="AE77" s="58">
        <f t="shared" si="40"/>
        <v>1.1992802879136066E-3</v>
      </c>
      <c r="AF77" s="58">
        <f t="shared" si="40"/>
        <v>1.0993952217723812E-3</v>
      </c>
      <c r="AG77" s="58">
        <f t="shared" si="38"/>
        <v>4.390334181729732E-3</v>
      </c>
      <c r="AI77" s="58">
        <f>'Breast Cancer Epi'!AH118</f>
        <v>1.9E-3</v>
      </c>
      <c r="AJ77" s="58">
        <f t="shared" si="33"/>
        <v>2.8E-3</v>
      </c>
      <c r="AK77" s="58">
        <f t="shared" si="41"/>
        <v>1.8981961426238758E-3</v>
      </c>
      <c r="AL77" s="58">
        <f t="shared" si="42"/>
        <v>2.7960836561070623E-3</v>
      </c>
      <c r="AM77" s="58">
        <f t="shared" si="39"/>
        <v>6.5272279383973272E-2</v>
      </c>
    </row>
    <row r="78" spans="1:39">
      <c r="A78" s="58">
        <v>80</v>
      </c>
      <c r="B78" s="58">
        <f>'ACM Rates'!T91</f>
        <v>5.33E-2</v>
      </c>
      <c r="C78" s="58">
        <f>'MI Epi'!CA100</f>
        <v>2.0000000000000001E-4</v>
      </c>
      <c r="D78" s="58">
        <f>'Stroke Epi'!BP108</f>
        <v>8.9999999999999993E-3</v>
      </c>
      <c r="F78" s="58">
        <f>'Bowel Cancer Epi'!BM125</f>
        <v>1.6000000000000001E-3</v>
      </c>
      <c r="G78" s="58">
        <f>'Breast Cancer Epi'!AO119</f>
        <v>2.8E-3</v>
      </c>
      <c r="I78" s="58">
        <f t="shared" si="23"/>
        <v>6.4100000000000004E-2</v>
      </c>
      <c r="J78" s="58">
        <f t="shared" si="24"/>
        <v>5.1904458848613388E-2</v>
      </c>
      <c r="K78" s="58">
        <f t="shared" si="34"/>
        <v>7025.7719337724166</v>
      </c>
      <c r="L78" s="58">
        <f t="shared" si="35"/>
        <v>364.66889021623331</v>
      </c>
      <c r="M78" s="58">
        <f t="shared" si="25"/>
        <v>6843.4374886643</v>
      </c>
      <c r="N78" s="58">
        <f t="shared" si="26"/>
        <v>59035.540696530858</v>
      </c>
      <c r="O78" s="58">
        <f t="shared" si="27"/>
        <v>8.4027123642814185</v>
      </c>
      <c r="Q78" s="58">
        <f>'MI Epi'!BN100</f>
        <v>5.3E-3</v>
      </c>
      <c r="R78" s="58">
        <f t="shared" si="28"/>
        <v>2.0000000000000001E-4</v>
      </c>
      <c r="S78" s="58">
        <f t="shared" si="29"/>
        <v>5.2859797799911235E-3</v>
      </c>
      <c r="T78" s="58">
        <f t="shared" si="29"/>
        <v>1.9998000133325533E-4</v>
      </c>
      <c r="U78" s="58">
        <f t="shared" si="36"/>
        <v>4.7818870301494572E-2</v>
      </c>
      <c r="W78" s="58">
        <f>'Stroke Epi'!BC108</f>
        <v>1.2500000000000001E-2</v>
      </c>
      <c r="X78" s="58">
        <f t="shared" si="30"/>
        <v>8.9999999999999993E-3</v>
      </c>
      <c r="Y78" s="58">
        <f t="shared" si="31"/>
        <v>1.2422199506118559E-2</v>
      </c>
      <c r="Z78" s="58">
        <f t="shared" si="31"/>
        <v>8.9596212271163544E-3</v>
      </c>
      <c r="AA78" s="58">
        <f t="shared" si="37"/>
        <v>6.3869135708381319E-2</v>
      </c>
      <c r="AC78" s="58">
        <f>'Bowel Cancer Epi'!AZ125</f>
        <v>1.8E-3</v>
      </c>
      <c r="AD78" s="58">
        <f t="shared" si="32"/>
        <v>1.6000000000000001E-3</v>
      </c>
      <c r="AE78" s="58">
        <f t="shared" si="40"/>
        <v>1.7983809715627075E-3</v>
      </c>
      <c r="AF78" s="58">
        <f t="shared" si="40"/>
        <v>1.5987206823936395E-3</v>
      </c>
      <c r="AG78" s="58">
        <f t="shared" si="38"/>
        <v>4.4898901704291082E-3</v>
      </c>
      <c r="AI78" s="58">
        <f>'Breast Cancer Epi'!AH119</f>
        <v>1.9E-3</v>
      </c>
      <c r="AJ78" s="58">
        <f t="shared" si="33"/>
        <v>2.8E-3</v>
      </c>
      <c r="AK78" s="58">
        <f t="shared" si="41"/>
        <v>1.8981961426238758E-3</v>
      </c>
      <c r="AL78" s="58">
        <f t="shared" si="42"/>
        <v>2.7960836561070623E-3</v>
      </c>
      <c r="AM78" s="58">
        <f t="shared" si="39"/>
        <v>6.4430645757097005E-2</v>
      </c>
    </row>
    <row r="79" spans="1:39">
      <c r="A79" s="58">
        <v>81</v>
      </c>
      <c r="B79" s="58">
        <f>'ACM Rates'!T92</f>
        <v>5.33E-2</v>
      </c>
      <c r="C79" s="58">
        <f>'MI Epi'!CA101</f>
        <v>2.0000000000000001E-4</v>
      </c>
      <c r="D79" s="58">
        <f>'Stroke Epi'!BP109</f>
        <v>8.9999999999999993E-3</v>
      </c>
      <c r="F79" s="58">
        <f>'Bowel Cancer Epi'!BM126</f>
        <v>1.6000000000000001E-3</v>
      </c>
      <c r="G79" s="58">
        <f>'Breast Cancer Epi'!AO120</f>
        <v>2.8E-3</v>
      </c>
      <c r="I79" s="58">
        <f t="shared" si="23"/>
        <v>6.4100000000000004E-2</v>
      </c>
      <c r="J79" s="58">
        <f t="shared" si="24"/>
        <v>5.1904458848613388E-2</v>
      </c>
      <c r="K79" s="58">
        <f t="shared" si="34"/>
        <v>6661.1030435561834</v>
      </c>
      <c r="L79" s="58">
        <f t="shared" si="35"/>
        <v>345.7409488106353</v>
      </c>
      <c r="M79" s="58">
        <f t="shared" si="25"/>
        <v>6488.2325691508659</v>
      </c>
      <c r="N79" s="58">
        <f t="shared" si="26"/>
        <v>52547.308127379991</v>
      </c>
      <c r="O79" s="58">
        <f t="shared" si="27"/>
        <v>7.888679665181459</v>
      </c>
      <c r="Q79" s="58">
        <f>'MI Epi'!BN101</f>
        <v>5.3E-3</v>
      </c>
      <c r="R79" s="58">
        <f t="shared" si="28"/>
        <v>2.0000000000000001E-4</v>
      </c>
      <c r="S79" s="58">
        <f t="shared" si="29"/>
        <v>5.2859797799911235E-3</v>
      </c>
      <c r="T79" s="58">
        <f t="shared" si="29"/>
        <v>1.9998000133325533E-4</v>
      </c>
      <c r="U79" s="58">
        <f t="shared" si="36"/>
        <v>5.2662631971848665E-2</v>
      </c>
      <c r="W79" s="58">
        <f>'Stroke Epi'!BC109</f>
        <v>1.2500000000000001E-2</v>
      </c>
      <c r="X79" s="58">
        <f t="shared" si="30"/>
        <v>8.9999999999999993E-3</v>
      </c>
      <c r="Y79" s="58">
        <f t="shared" si="31"/>
        <v>1.2422199506118559E-2</v>
      </c>
      <c r="Z79" s="58">
        <f t="shared" si="31"/>
        <v>8.9596212271163544E-3</v>
      </c>
      <c r="AA79" s="58">
        <f t="shared" si="37"/>
        <v>6.7139866615444146E-2</v>
      </c>
      <c r="AC79" s="58">
        <f>'Bowel Cancer Epi'!AZ126</f>
        <v>1.8E-3</v>
      </c>
      <c r="AD79" s="58">
        <f t="shared" si="32"/>
        <v>1.6000000000000001E-3</v>
      </c>
      <c r="AE79" s="58">
        <f t="shared" si="40"/>
        <v>1.7983809715627075E-3</v>
      </c>
      <c r="AF79" s="58">
        <f t="shared" si="40"/>
        <v>1.5987206823936395E-3</v>
      </c>
      <c r="AG79" s="58">
        <f t="shared" si="38"/>
        <v>4.6889722835201037E-3</v>
      </c>
      <c r="AI79" s="58">
        <f>'Breast Cancer Epi'!AH120</f>
        <v>1.9E-3</v>
      </c>
      <c r="AJ79" s="58">
        <f t="shared" si="33"/>
        <v>2.8E-3</v>
      </c>
      <c r="AK79" s="58">
        <f t="shared" si="41"/>
        <v>1.8981961426238758E-3</v>
      </c>
      <c r="AL79" s="58">
        <f t="shared" si="42"/>
        <v>2.7960836561070623E-3</v>
      </c>
      <c r="AM79" s="58">
        <f t="shared" si="39"/>
        <v>6.3588254318992649E-2</v>
      </c>
    </row>
    <row r="80" spans="1:39">
      <c r="A80" s="58">
        <v>82</v>
      </c>
      <c r="B80" s="58">
        <f>'ACM Rates'!T93</f>
        <v>5.33E-2</v>
      </c>
      <c r="C80" s="58">
        <f>'MI Epi'!CA102</f>
        <v>2.0000000000000001E-4</v>
      </c>
      <c r="D80" s="58">
        <f>'Stroke Epi'!BP110</f>
        <v>8.9999999999999993E-3</v>
      </c>
      <c r="F80" s="58">
        <f>'Bowel Cancer Epi'!BM127</f>
        <v>1.6000000000000001E-3</v>
      </c>
      <c r="G80" s="58">
        <f>'Breast Cancer Epi'!AO121</f>
        <v>2.8E-3</v>
      </c>
      <c r="I80" s="58">
        <f t="shared" si="23"/>
        <v>6.4100000000000004E-2</v>
      </c>
      <c r="J80" s="58">
        <f t="shared" si="24"/>
        <v>5.1904458848613388E-2</v>
      </c>
      <c r="K80" s="58">
        <f t="shared" si="34"/>
        <v>6315.3620947455483</v>
      </c>
      <c r="L80" s="58">
        <f t="shared" si="35"/>
        <v>327.79545196081318</v>
      </c>
      <c r="M80" s="58">
        <f t="shared" si="25"/>
        <v>6151.4643687651424</v>
      </c>
      <c r="N80" s="58">
        <f t="shared" si="26"/>
        <v>46395.84375861485</v>
      </c>
      <c r="O80" s="58">
        <f t="shared" si="27"/>
        <v>7.3465057209018481</v>
      </c>
      <c r="Q80" s="58">
        <f>'MI Epi'!BN102</f>
        <v>5.3E-3</v>
      </c>
      <c r="R80" s="58">
        <f t="shared" si="28"/>
        <v>2.0000000000000001E-4</v>
      </c>
      <c r="S80" s="58">
        <f t="shared" si="29"/>
        <v>5.2859797799911235E-3</v>
      </c>
      <c r="T80" s="58">
        <f t="shared" si="29"/>
        <v>1.9998000133325533E-4</v>
      </c>
      <c r="U80" s="58">
        <f t="shared" si="36"/>
        <v>5.7481753343852575E-2</v>
      </c>
      <c r="W80" s="58">
        <f>'Stroke Epi'!BC110</f>
        <v>1.2500000000000001E-2</v>
      </c>
      <c r="X80" s="58">
        <f t="shared" si="30"/>
        <v>8.9999999999999993E-3</v>
      </c>
      <c r="Y80" s="58">
        <f t="shared" si="31"/>
        <v>1.2422199506118559E-2</v>
      </c>
      <c r="Z80" s="58">
        <f t="shared" si="31"/>
        <v>8.9596212271163544E-3</v>
      </c>
      <c r="AA80" s="58">
        <f t="shared" si="37"/>
        <v>7.0399169974207393E-2</v>
      </c>
      <c r="AC80" s="58">
        <f>'Bowel Cancer Epi'!AZ127</f>
        <v>1.8E-3</v>
      </c>
      <c r="AD80" s="58">
        <f t="shared" si="32"/>
        <v>1.6000000000000001E-3</v>
      </c>
      <c r="AE80" s="58">
        <f t="shared" si="40"/>
        <v>1.7983809715627075E-3</v>
      </c>
      <c r="AF80" s="58">
        <f t="shared" si="40"/>
        <v>1.5987206823936395E-3</v>
      </c>
      <c r="AG80" s="58">
        <f t="shared" si="38"/>
        <v>4.8880145841698579E-3</v>
      </c>
      <c r="AI80" s="58">
        <f>'Breast Cancer Epi'!AH121</f>
        <v>1.9E-3</v>
      </c>
      <c r="AJ80" s="58">
        <f t="shared" si="33"/>
        <v>2.8E-3</v>
      </c>
      <c r="AK80" s="58">
        <f t="shared" si="41"/>
        <v>1.8981961426238758E-3</v>
      </c>
      <c r="AL80" s="58">
        <f t="shared" si="42"/>
        <v>2.7960836561070623E-3</v>
      </c>
      <c r="AM80" s="58">
        <f t="shared" si="39"/>
        <v>6.2745104387323086E-2</v>
      </c>
    </row>
    <row r="81" spans="1:39">
      <c r="A81" s="58">
        <v>83</v>
      </c>
      <c r="B81" s="58">
        <f>'ACM Rates'!T94</f>
        <v>5.33E-2</v>
      </c>
      <c r="C81" s="58">
        <f>'MI Epi'!CA103</f>
        <v>2.0000000000000001E-4</v>
      </c>
      <c r="D81" s="58">
        <f>'Stroke Epi'!BP111</f>
        <v>8.9999999999999993E-3</v>
      </c>
      <c r="F81" s="58">
        <f>'Bowel Cancer Epi'!BM128</f>
        <v>1.6000000000000001E-3</v>
      </c>
      <c r="G81" s="58">
        <f>'Breast Cancer Epi'!AO122</f>
        <v>2.8E-3</v>
      </c>
      <c r="I81" s="58">
        <f t="shared" si="23"/>
        <v>6.4100000000000004E-2</v>
      </c>
      <c r="J81" s="58">
        <f t="shared" si="24"/>
        <v>5.1904458848613388E-2</v>
      </c>
      <c r="K81" s="58">
        <f t="shared" si="34"/>
        <v>5987.5666427847354</v>
      </c>
      <c r="L81" s="58">
        <f t="shared" si="35"/>
        <v>310.78140641375052</v>
      </c>
      <c r="M81" s="58">
        <f t="shared" si="25"/>
        <v>5832.1759395778608</v>
      </c>
      <c r="N81" s="58">
        <f t="shared" si="26"/>
        <v>40563.667819036986</v>
      </c>
      <c r="O81" s="58">
        <f t="shared" si="27"/>
        <v>6.7746499102298721</v>
      </c>
      <c r="Q81" s="58">
        <f>'MI Epi'!BN103</f>
        <v>5.3E-3</v>
      </c>
      <c r="R81" s="58">
        <f t="shared" si="28"/>
        <v>2.0000000000000001E-4</v>
      </c>
      <c r="S81" s="58">
        <f t="shared" si="29"/>
        <v>5.2859797799911235E-3</v>
      </c>
      <c r="T81" s="58">
        <f t="shared" si="29"/>
        <v>1.9998000133325533E-4</v>
      </c>
      <c r="U81" s="58">
        <f t="shared" si="36"/>
        <v>6.2276359763124858E-2</v>
      </c>
      <c r="W81" s="58">
        <f>'Stroke Epi'!BC111</f>
        <v>1.2500000000000001E-2</v>
      </c>
      <c r="X81" s="58">
        <f t="shared" si="30"/>
        <v>8.9999999999999993E-3</v>
      </c>
      <c r="Y81" s="58">
        <f t="shared" si="31"/>
        <v>1.2422199506118559E-2</v>
      </c>
      <c r="Z81" s="58">
        <f t="shared" si="31"/>
        <v>8.9596212271163544E-3</v>
      </c>
      <c r="AA81" s="58">
        <f t="shared" si="37"/>
        <v>7.3647085711177965E-2</v>
      </c>
      <c r="AC81" s="58">
        <f>'Bowel Cancer Epi'!AZ128</f>
        <v>1.8E-3</v>
      </c>
      <c r="AD81" s="58">
        <f t="shared" si="32"/>
        <v>1.6000000000000001E-3</v>
      </c>
      <c r="AE81" s="58">
        <f t="shared" si="40"/>
        <v>1.7983809715627075E-3</v>
      </c>
      <c r="AF81" s="58">
        <f t="shared" si="40"/>
        <v>1.5987206823936395E-3</v>
      </c>
      <c r="AG81" s="58">
        <f t="shared" si="38"/>
        <v>5.0870170803400637E-3</v>
      </c>
      <c r="AI81" s="58">
        <f>'Breast Cancer Epi'!AH122</f>
        <v>1.9E-3</v>
      </c>
      <c r="AJ81" s="58">
        <f t="shared" si="33"/>
        <v>2.8E-3</v>
      </c>
      <c r="AK81" s="58">
        <f t="shared" si="41"/>
        <v>1.8981961426238758E-3</v>
      </c>
      <c r="AL81" s="58">
        <f t="shared" si="42"/>
        <v>2.7960836561070623E-3</v>
      </c>
      <c r="AM81" s="58">
        <f t="shared" si="39"/>
        <v>6.1901195279136838E-2</v>
      </c>
    </row>
    <row r="82" spans="1:39">
      <c r="A82" s="58">
        <v>84</v>
      </c>
      <c r="B82" s="58">
        <f>'ACM Rates'!T95</f>
        <v>5.33E-2</v>
      </c>
      <c r="C82" s="58">
        <f>'MI Epi'!CA104</f>
        <v>2.0000000000000001E-4</v>
      </c>
      <c r="D82" s="58">
        <f>'Stroke Epi'!BP112</f>
        <v>8.9999999999999993E-3</v>
      </c>
      <c r="F82" s="58">
        <f>'Bowel Cancer Epi'!BM129</f>
        <v>1.6000000000000001E-3</v>
      </c>
      <c r="G82" s="58">
        <f>'Breast Cancer Epi'!AO123</f>
        <v>3.7000000000000002E-3</v>
      </c>
      <c r="I82" s="58">
        <f t="shared" si="23"/>
        <v>6.4100000000000004E-2</v>
      </c>
      <c r="J82" s="58">
        <f t="shared" si="24"/>
        <v>5.1904458848613388E-2</v>
      </c>
      <c r="K82" s="58">
        <f t="shared" si="34"/>
        <v>5676.7852363709853</v>
      </c>
      <c r="L82" s="58">
        <f t="shared" si="35"/>
        <v>294.65046569363386</v>
      </c>
      <c r="M82" s="58">
        <f t="shared" si="25"/>
        <v>5529.4600035241683</v>
      </c>
      <c r="N82" s="58">
        <f t="shared" si="26"/>
        <v>35034.207815512818</v>
      </c>
      <c r="O82" s="58">
        <f t="shared" si="27"/>
        <v>6.1714872690708367</v>
      </c>
      <c r="Q82" s="58">
        <f>'MI Epi'!BN104</f>
        <v>5.3E-3</v>
      </c>
      <c r="R82" s="58">
        <f t="shared" si="28"/>
        <v>2.0000000000000001E-4</v>
      </c>
      <c r="S82" s="58">
        <f t="shared" si="29"/>
        <v>5.2859797799911235E-3</v>
      </c>
      <c r="T82" s="58">
        <f t="shared" si="29"/>
        <v>1.9998000133325533E-4</v>
      </c>
      <c r="U82" s="58">
        <f t="shared" si="36"/>
        <v>6.7046575937648803E-2</v>
      </c>
      <c r="W82" s="58">
        <f>'Stroke Epi'!BC112</f>
        <v>1.2500000000000001E-2</v>
      </c>
      <c r="X82" s="58">
        <f t="shared" si="30"/>
        <v>8.9999999999999993E-3</v>
      </c>
      <c r="Y82" s="58">
        <f t="shared" si="31"/>
        <v>1.2422199506118559E-2</v>
      </c>
      <c r="Z82" s="58">
        <f t="shared" si="31"/>
        <v>8.9596212271163544E-3</v>
      </c>
      <c r="AA82" s="58">
        <f t="shared" si="37"/>
        <v>7.6883653613364272E-2</v>
      </c>
      <c r="AC82" s="58">
        <f>'Bowel Cancer Epi'!AZ129</f>
        <v>1.8E-3</v>
      </c>
      <c r="AD82" s="58">
        <f t="shared" si="32"/>
        <v>1.6000000000000001E-3</v>
      </c>
      <c r="AE82" s="58">
        <f t="shared" si="40"/>
        <v>1.7983809715627075E-3</v>
      </c>
      <c r="AF82" s="58">
        <f t="shared" si="40"/>
        <v>1.5987206823936395E-3</v>
      </c>
      <c r="AG82" s="58">
        <f t="shared" si="38"/>
        <v>5.2859797799908199E-3</v>
      </c>
      <c r="AI82" s="58">
        <f>'Breast Cancer Epi'!AH123</f>
        <v>1.6000000000000001E-3</v>
      </c>
      <c r="AJ82" s="58">
        <f t="shared" si="33"/>
        <v>3.7000000000000002E-3</v>
      </c>
      <c r="AK82" s="58">
        <f t="shared" si="41"/>
        <v>1.5987206823936395E-3</v>
      </c>
      <c r="AL82" s="58">
        <f t="shared" si="42"/>
        <v>3.6931634343634334E-3</v>
      </c>
      <c r="AM82" s="58">
        <f t="shared" si="39"/>
        <v>6.1056526310867477E-2</v>
      </c>
    </row>
    <row r="83" spans="1:39">
      <c r="A83" s="58">
        <v>85</v>
      </c>
      <c r="B83" s="58">
        <f>'ACM Rates'!T96</f>
        <v>0.1004</v>
      </c>
      <c r="C83" s="58">
        <f>'MI Epi'!CA105</f>
        <v>4.0000000000000002E-4</v>
      </c>
      <c r="D83" s="58">
        <f>'Stroke Epi'!BP113</f>
        <v>1.1599999999999999E-2</v>
      </c>
      <c r="F83" s="58">
        <f>'Bowel Cancer Epi'!BM130</f>
        <v>2.3E-3</v>
      </c>
      <c r="G83" s="58">
        <f>'Breast Cancer Epi'!AO124</f>
        <v>3.7000000000000002E-3</v>
      </c>
      <c r="I83" s="58">
        <f t="shared" si="23"/>
        <v>0.1147</v>
      </c>
      <c r="J83" s="58">
        <f t="shared" si="24"/>
        <v>9.5524444553911958E-2</v>
      </c>
      <c r="K83" s="58">
        <f t="shared" si="34"/>
        <v>5382.1347706773513</v>
      </c>
      <c r="L83" s="58">
        <f t="shared" si="35"/>
        <v>514.12543448325027</v>
      </c>
      <c r="M83" s="58">
        <f t="shared" si="25"/>
        <v>5125.072053435726</v>
      </c>
      <c r="N83" s="58">
        <f t="shared" si="26"/>
        <v>29909.135762077094</v>
      </c>
      <c r="O83" s="58">
        <f t="shared" si="27"/>
        <v>5.5571138658634842</v>
      </c>
      <c r="Q83" s="58">
        <f>'MI Epi'!BN105</f>
        <v>5.5999999999999999E-3</v>
      </c>
      <c r="R83" s="58">
        <f t="shared" si="28"/>
        <v>4.0000000000000002E-4</v>
      </c>
      <c r="S83" s="58">
        <f t="shared" si="29"/>
        <v>5.584349228402119E-3</v>
      </c>
      <c r="T83" s="58">
        <f t="shared" si="29"/>
        <v>3.9992001066557759E-4</v>
      </c>
      <c r="U83" s="58">
        <f t="shared" si="36"/>
        <v>7.1792525941016011E-2</v>
      </c>
      <c r="W83" s="58">
        <f>'Stroke Epi'!BC113</f>
        <v>1.5100000000000001E-2</v>
      </c>
      <c r="X83" s="58">
        <f t="shared" si="30"/>
        <v>1.1599999999999999E-2</v>
      </c>
      <c r="Y83" s="58">
        <f t="shared" si="31"/>
        <v>1.4986566665502132E-2</v>
      </c>
      <c r="Z83" s="58">
        <f t="shared" si="31"/>
        <v>1.1532979396647214E-2</v>
      </c>
      <c r="AA83" s="58">
        <f t="shared" si="37"/>
        <v>8.0108913328763562E-2</v>
      </c>
      <c r="AC83" s="58">
        <f>'Bowel Cancer Epi'!AZ130</f>
        <v>2.5000000000000001E-3</v>
      </c>
      <c r="AD83" s="58">
        <f t="shared" si="32"/>
        <v>2.3E-3</v>
      </c>
      <c r="AE83" s="58">
        <f t="shared" si="40"/>
        <v>2.4968776025399153E-3</v>
      </c>
      <c r="AF83" s="58">
        <f t="shared" si="40"/>
        <v>2.29735702666789E-3</v>
      </c>
      <c r="AG83" s="58">
        <f t="shared" si="38"/>
        <v>5.4849026910806344E-3</v>
      </c>
      <c r="AI83" s="58">
        <f>'Breast Cancer Epi'!AH124</f>
        <v>1.6000000000000001E-3</v>
      </c>
      <c r="AJ83" s="58">
        <f t="shared" si="33"/>
        <v>3.7000000000000002E-3</v>
      </c>
      <c r="AK83" s="58">
        <f t="shared" si="41"/>
        <v>1.5987206823936395E-3</v>
      </c>
      <c r="AL83" s="58">
        <f t="shared" si="42"/>
        <v>3.6931634343634334E-3</v>
      </c>
      <c r="AM83" s="58">
        <f t="shared" si="39"/>
        <v>5.9082673195740343E-2</v>
      </c>
    </row>
    <row r="84" spans="1:39">
      <c r="A84" s="58">
        <v>86</v>
      </c>
      <c r="B84" s="58">
        <f>'ACM Rates'!T97</f>
        <v>0.1004</v>
      </c>
      <c r="C84" s="58">
        <f>'MI Epi'!CA106</f>
        <v>4.0000000000000002E-4</v>
      </c>
      <c r="D84" s="58">
        <f>'Stroke Epi'!BP114</f>
        <v>1.1599999999999999E-2</v>
      </c>
      <c r="F84" s="58">
        <f>'Bowel Cancer Epi'!BM131</f>
        <v>2.3E-3</v>
      </c>
      <c r="G84" s="58">
        <f>'Breast Cancer Epi'!AO125</f>
        <v>3.7000000000000002E-3</v>
      </c>
      <c r="I84" s="58">
        <f t="shared" si="23"/>
        <v>0.1147</v>
      </c>
      <c r="J84" s="58">
        <f t="shared" si="24"/>
        <v>9.5524444553911958E-2</v>
      </c>
      <c r="K84" s="58">
        <f t="shared" si="34"/>
        <v>4868.0093361941008</v>
      </c>
      <c r="L84" s="58">
        <f t="shared" si="35"/>
        <v>465.01388792319915</v>
      </c>
      <c r="M84" s="58">
        <f t="shared" si="25"/>
        <v>4635.5023922325017</v>
      </c>
      <c r="N84" s="58">
        <f t="shared" si="26"/>
        <v>25273.633369844589</v>
      </c>
      <c r="O84" s="58">
        <f t="shared" si="27"/>
        <v>5.1917799709077759</v>
      </c>
      <c r="Q84" s="58">
        <f>'MI Epi'!BN106</f>
        <v>5.5999999999999999E-3</v>
      </c>
      <c r="R84" s="58">
        <f t="shared" si="28"/>
        <v>4.0000000000000002E-4</v>
      </c>
      <c r="S84" s="58">
        <f t="shared" si="29"/>
        <v>5.584349228402119E-3</v>
      </c>
      <c r="T84" s="58">
        <f t="shared" si="29"/>
        <v>3.9992001066557759E-4</v>
      </c>
      <c r="U84" s="58">
        <f t="shared" si="36"/>
        <v>7.6606677165057702E-2</v>
      </c>
      <c r="W84" s="58">
        <f>'Stroke Epi'!BC114</f>
        <v>1.5100000000000001E-2</v>
      </c>
      <c r="X84" s="58">
        <f t="shared" si="30"/>
        <v>1.1599999999999999E-2</v>
      </c>
      <c r="Y84" s="58">
        <f t="shared" si="31"/>
        <v>1.4986566665502132E-2</v>
      </c>
      <c r="Z84" s="58">
        <f t="shared" si="31"/>
        <v>1.1532979396647214E-2</v>
      </c>
      <c r="AA84" s="58">
        <f t="shared" si="37"/>
        <v>8.3322904366847694E-2</v>
      </c>
      <c r="AC84" s="58">
        <f>'Bowel Cancer Epi'!AZ131</f>
        <v>2.5000000000000001E-3</v>
      </c>
      <c r="AD84" s="58">
        <f t="shared" si="32"/>
        <v>2.3E-3</v>
      </c>
      <c r="AE84" s="58">
        <f t="shared" si="40"/>
        <v>2.4968776025399153E-3</v>
      </c>
      <c r="AF84" s="58">
        <f t="shared" si="40"/>
        <v>2.29735702666789E-3</v>
      </c>
      <c r="AG84" s="58">
        <f t="shared" si="38"/>
        <v>5.6837858215664401E-3</v>
      </c>
      <c r="AI84" s="58">
        <f>'Breast Cancer Epi'!AH125</f>
        <v>1.6000000000000001E-3</v>
      </c>
      <c r="AJ84" s="58">
        <f t="shared" si="33"/>
        <v>3.7000000000000002E-3</v>
      </c>
      <c r="AK84" s="58">
        <f t="shared" si="41"/>
        <v>1.5987206823936395E-3</v>
      </c>
      <c r="AL84" s="58">
        <f t="shared" si="42"/>
        <v>3.6931634343634334E-3</v>
      </c>
      <c r="AM84" s="58">
        <f t="shared" si="39"/>
        <v>5.7104670633677072E-2</v>
      </c>
    </row>
    <row r="85" spans="1:39">
      <c r="A85" s="58">
        <v>87</v>
      </c>
      <c r="B85" s="58">
        <f>'ACM Rates'!T98</f>
        <v>0.1004</v>
      </c>
      <c r="C85" s="58">
        <f>'MI Epi'!CA107</f>
        <v>4.0000000000000002E-4</v>
      </c>
      <c r="D85" s="58">
        <f>'Stroke Epi'!BP115</f>
        <v>1.1599999999999999E-2</v>
      </c>
      <c r="F85" s="58">
        <f>'Bowel Cancer Epi'!BM132</f>
        <v>2.3E-3</v>
      </c>
      <c r="G85" s="58">
        <f>'Breast Cancer Epi'!AO126</f>
        <v>3.7000000000000002E-3</v>
      </c>
      <c r="I85" s="58">
        <f t="shared" si="23"/>
        <v>0.1147</v>
      </c>
      <c r="J85" s="58">
        <f t="shared" si="24"/>
        <v>9.5524444553911958E-2</v>
      </c>
      <c r="K85" s="58">
        <f t="shared" si="34"/>
        <v>4402.9954482709018</v>
      </c>
      <c r="L85" s="58">
        <f t="shared" si="35"/>
        <v>420.59369456948048</v>
      </c>
      <c r="M85" s="58">
        <f t="shared" si="25"/>
        <v>4192.6986009861612</v>
      </c>
      <c r="N85" s="58">
        <f t="shared" si="26"/>
        <v>21080.934768858428</v>
      </c>
      <c r="O85" s="58">
        <f t="shared" si="27"/>
        <v>4.7878620399521674</v>
      </c>
      <c r="Q85" s="58">
        <f>'MI Epi'!BN107</f>
        <v>5.5999999999999999E-3</v>
      </c>
      <c r="R85" s="58">
        <f t="shared" si="28"/>
        <v>4.0000000000000002E-4</v>
      </c>
      <c r="S85" s="58">
        <f t="shared" si="29"/>
        <v>5.584349228402119E-3</v>
      </c>
      <c r="T85" s="58">
        <f t="shared" si="29"/>
        <v>3.9992001066557759E-4</v>
      </c>
      <c r="U85" s="58">
        <f t="shared" si="36"/>
        <v>8.1395859777387405E-2</v>
      </c>
      <c r="W85" s="58">
        <f>'Stroke Epi'!BC115</f>
        <v>1.5100000000000001E-2</v>
      </c>
      <c r="X85" s="58">
        <f t="shared" si="30"/>
        <v>1.1599999999999999E-2</v>
      </c>
      <c r="Y85" s="58">
        <f t="shared" si="31"/>
        <v>1.4986566665502132E-2</v>
      </c>
      <c r="Z85" s="58">
        <f t="shared" si="31"/>
        <v>1.1532979396647214E-2</v>
      </c>
      <c r="AA85" s="58">
        <f t="shared" si="37"/>
        <v>8.6525666099047077E-2</v>
      </c>
      <c r="AC85" s="58">
        <f>'Bowel Cancer Epi'!AZ132</f>
        <v>2.5000000000000001E-3</v>
      </c>
      <c r="AD85" s="58">
        <f t="shared" si="32"/>
        <v>2.3E-3</v>
      </c>
      <c r="AE85" s="58">
        <f t="shared" si="40"/>
        <v>2.4968776025399153E-3</v>
      </c>
      <c r="AF85" s="58">
        <f t="shared" si="40"/>
        <v>2.29735702666789E-3</v>
      </c>
      <c r="AG85" s="58">
        <f t="shared" si="38"/>
        <v>5.8826291794035462E-3</v>
      </c>
      <c r="AI85" s="58">
        <f>'Breast Cancer Epi'!AH126</f>
        <v>1.6000000000000001E-3</v>
      </c>
      <c r="AJ85" s="58">
        <f t="shared" si="33"/>
        <v>3.7000000000000002E-3</v>
      </c>
      <c r="AK85" s="58">
        <f t="shared" si="41"/>
        <v>1.5987206823936395E-3</v>
      </c>
      <c r="AL85" s="58">
        <f t="shared" si="42"/>
        <v>3.6931634343634334E-3</v>
      </c>
      <c r="AM85" s="58">
        <f t="shared" si="39"/>
        <v>5.5122509901683173E-2</v>
      </c>
    </row>
    <row r="86" spans="1:39">
      <c r="A86" s="58">
        <v>88</v>
      </c>
      <c r="B86" s="58">
        <f>'ACM Rates'!T99</f>
        <v>0.1004</v>
      </c>
      <c r="C86" s="58">
        <f>'MI Epi'!CA108</f>
        <v>4.0000000000000002E-4</v>
      </c>
      <c r="D86" s="58">
        <f>'Stroke Epi'!BP116</f>
        <v>1.1599999999999999E-2</v>
      </c>
      <c r="F86" s="58">
        <f>'Bowel Cancer Epi'!BM133</f>
        <v>2.3E-3</v>
      </c>
      <c r="G86" s="58">
        <f>'Breast Cancer Epi'!AO127</f>
        <v>3.7000000000000002E-3</v>
      </c>
      <c r="I86" s="58">
        <f t="shared" si="23"/>
        <v>0.1147</v>
      </c>
      <c r="J86" s="58">
        <f t="shared" si="24"/>
        <v>9.5524444553911958E-2</v>
      </c>
      <c r="K86" s="58">
        <f t="shared" si="34"/>
        <v>3982.4017537014215</v>
      </c>
      <c r="L86" s="58">
        <f t="shared" si="35"/>
        <v>380.41671551285316</v>
      </c>
      <c r="M86" s="58">
        <f t="shared" si="25"/>
        <v>3792.1933959449952</v>
      </c>
      <c r="N86" s="58">
        <f t="shared" si="26"/>
        <v>17288.741372913435</v>
      </c>
      <c r="O86" s="58">
        <f t="shared" si="27"/>
        <v>4.3412850943138794</v>
      </c>
      <c r="Q86" s="58">
        <f>'MI Epi'!BN108</f>
        <v>5.5999999999999999E-3</v>
      </c>
      <c r="R86" s="58">
        <f t="shared" si="28"/>
        <v>4.0000000000000002E-4</v>
      </c>
      <c r="S86" s="58">
        <f t="shared" si="29"/>
        <v>5.584349228402119E-3</v>
      </c>
      <c r="T86" s="58">
        <f t="shared" si="29"/>
        <v>3.9992001066557759E-4</v>
      </c>
      <c r="U86" s="58">
        <f t="shared" si="36"/>
        <v>8.6160203277794778E-2</v>
      </c>
      <c r="W86" s="58">
        <f>'Stroke Epi'!BC116</f>
        <v>1.5100000000000001E-2</v>
      </c>
      <c r="X86" s="58">
        <f t="shared" si="30"/>
        <v>1.1599999999999999E-2</v>
      </c>
      <c r="Y86" s="58">
        <f t="shared" si="31"/>
        <v>1.4986566665502132E-2</v>
      </c>
      <c r="Z86" s="58">
        <f t="shared" si="31"/>
        <v>1.1532979396647214E-2</v>
      </c>
      <c r="AA86" s="58">
        <f t="shared" si="37"/>
        <v>8.9717237759232987E-2</v>
      </c>
      <c r="AC86" s="58">
        <f>'Bowel Cancer Epi'!AZ133</f>
        <v>2.5000000000000001E-3</v>
      </c>
      <c r="AD86" s="58">
        <f t="shared" si="32"/>
        <v>2.3E-3</v>
      </c>
      <c r="AE86" s="58">
        <f t="shared" si="40"/>
        <v>2.4968776025399153E-3</v>
      </c>
      <c r="AF86" s="58">
        <f t="shared" si="40"/>
        <v>2.29735702666789E-3</v>
      </c>
      <c r="AG86" s="58">
        <f t="shared" si="38"/>
        <v>6.0814327725456875E-3</v>
      </c>
      <c r="AI86" s="58">
        <f>'Breast Cancer Epi'!AH127</f>
        <v>1.6000000000000001E-3</v>
      </c>
      <c r="AJ86" s="58">
        <f t="shared" si="33"/>
        <v>3.7000000000000002E-3</v>
      </c>
      <c r="AK86" s="58">
        <f t="shared" si="41"/>
        <v>1.5987206823936395E-3</v>
      </c>
      <c r="AL86" s="58">
        <f t="shared" si="42"/>
        <v>3.6931634343634334E-3</v>
      </c>
      <c r="AM86" s="58">
        <f t="shared" si="39"/>
        <v>5.3136182258426604E-2</v>
      </c>
    </row>
    <row r="87" spans="1:39">
      <c r="A87" s="58">
        <v>89</v>
      </c>
      <c r="B87" s="58">
        <f>'ACM Rates'!T100</f>
        <v>0.1004</v>
      </c>
      <c r="C87" s="58">
        <f>'MI Epi'!CA109</f>
        <v>4.0000000000000002E-4</v>
      </c>
      <c r="D87" s="58">
        <f>'Stroke Epi'!BP117</f>
        <v>1.1599999999999999E-2</v>
      </c>
      <c r="F87" s="58">
        <f>'Bowel Cancer Epi'!BM134</f>
        <v>2.3E-3</v>
      </c>
      <c r="G87" s="58">
        <f>'Breast Cancer Epi'!AO128</f>
        <v>4.4999999999999997E-3</v>
      </c>
      <c r="I87" s="58">
        <f t="shared" si="23"/>
        <v>0.1147</v>
      </c>
      <c r="J87" s="58">
        <f t="shared" si="24"/>
        <v>9.5524444553911958E-2</v>
      </c>
      <c r="K87" s="58">
        <f t="shared" si="34"/>
        <v>3601.9850381885685</v>
      </c>
      <c r="L87" s="58">
        <f t="shared" si="35"/>
        <v>344.07762006446438</v>
      </c>
      <c r="M87" s="58">
        <f t="shared" si="25"/>
        <v>3429.9462281563365</v>
      </c>
      <c r="N87" s="58">
        <f t="shared" si="26"/>
        <v>13858.795144757101</v>
      </c>
      <c r="O87" s="58">
        <f t="shared" si="27"/>
        <v>3.8475437842814202</v>
      </c>
      <c r="Q87" s="58">
        <f>'MI Epi'!BN109</f>
        <v>5.5999999999999999E-3</v>
      </c>
      <c r="R87" s="58">
        <f t="shared" si="28"/>
        <v>4.0000000000000002E-4</v>
      </c>
      <c r="S87" s="58">
        <f t="shared" si="29"/>
        <v>5.584349228402119E-3</v>
      </c>
      <c r="T87" s="58">
        <f t="shared" si="29"/>
        <v>3.9992001066557759E-4</v>
      </c>
      <c r="U87" s="58">
        <f t="shared" si="36"/>
        <v>9.0899836494418337E-2</v>
      </c>
      <c r="W87" s="58">
        <f>'Stroke Epi'!BC117</f>
        <v>1.5100000000000001E-2</v>
      </c>
      <c r="X87" s="58">
        <f t="shared" si="30"/>
        <v>1.1599999999999999E-2</v>
      </c>
      <c r="Y87" s="58">
        <f t="shared" si="31"/>
        <v>1.4986566665502132E-2</v>
      </c>
      <c r="Z87" s="58">
        <f t="shared" si="31"/>
        <v>1.1532979396647214E-2</v>
      </c>
      <c r="AA87" s="58">
        <f t="shared" si="37"/>
        <v>9.2897658444198172E-2</v>
      </c>
      <c r="AC87" s="58">
        <f>'Bowel Cancer Epi'!AZ134</f>
        <v>2.5000000000000001E-3</v>
      </c>
      <c r="AD87" s="58">
        <f t="shared" si="32"/>
        <v>2.3E-3</v>
      </c>
      <c r="AE87" s="58">
        <f t="shared" si="40"/>
        <v>2.4968776025399153E-3</v>
      </c>
      <c r="AF87" s="58">
        <f t="shared" si="40"/>
        <v>2.29735702666789E-3</v>
      </c>
      <c r="AG87" s="58">
        <f t="shared" si="38"/>
        <v>6.2801966089450073E-3</v>
      </c>
      <c r="AI87" s="58">
        <f>'Breast Cancer Epi'!AH128</f>
        <v>2.3E-3</v>
      </c>
      <c r="AJ87" s="58">
        <f t="shared" si="33"/>
        <v>4.4999999999999997E-3</v>
      </c>
      <c r="AK87" s="58">
        <f t="shared" si="41"/>
        <v>2.29735702666789E-3</v>
      </c>
      <c r="AL87" s="58">
        <f t="shared" si="42"/>
        <v>4.4898901704294447E-3</v>
      </c>
      <c r="AM87" s="58">
        <f t="shared" si="39"/>
        <v>5.1145678944199233E-2</v>
      </c>
    </row>
    <row r="88" spans="1:39">
      <c r="A88" s="58">
        <v>90</v>
      </c>
      <c r="B88" s="58">
        <f>'ACM Rates'!T101</f>
        <v>0.21009999999999998</v>
      </c>
      <c r="C88" s="58">
        <f>'MI Epi'!CA110</f>
        <v>5.0000000000000001E-4</v>
      </c>
      <c r="D88" s="58">
        <f>'Stroke Epi'!BP118</f>
        <v>1.2500000000000001E-2</v>
      </c>
      <c r="F88" s="58">
        <f>'Bowel Cancer Epi'!BM135</f>
        <v>2.8E-3</v>
      </c>
      <c r="G88" s="58">
        <f>'Breast Cancer Epi'!AO129</f>
        <v>4.4999999999999997E-3</v>
      </c>
      <c r="I88" s="58">
        <f t="shared" si="23"/>
        <v>0.22589999999999999</v>
      </c>
      <c r="J88" s="58">
        <f t="shared" si="24"/>
        <v>0.18949680840162375</v>
      </c>
      <c r="K88" s="58">
        <f t="shared" si="34"/>
        <v>3257.907418124104</v>
      </c>
      <c r="L88" s="58">
        <f t="shared" si="35"/>
        <v>617.36305780249199</v>
      </c>
      <c r="M88" s="58">
        <f t="shared" si="25"/>
        <v>2949.2258892228579</v>
      </c>
      <c r="N88" s="58">
        <f t="shared" si="26"/>
        <v>10909.569255534245</v>
      </c>
      <c r="O88" s="58">
        <f t="shared" si="27"/>
        <v>3.3486431182307665</v>
      </c>
      <c r="Q88" s="58">
        <f>'MI Epi'!BN110</f>
        <v>3.5999999999999999E-3</v>
      </c>
      <c r="R88" s="58">
        <f t="shared" si="28"/>
        <v>5.0000000000000001E-4</v>
      </c>
      <c r="S88" s="58">
        <f t="shared" si="29"/>
        <v>3.5935277690066769E-3</v>
      </c>
      <c r="T88" s="58">
        <f t="shared" si="29"/>
        <v>4.99875020830709E-4</v>
      </c>
      <c r="U88" s="58">
        <f t="shared" si="36"/>
        <v>9.5614887587229067E-2</v>
      </c>
      <c r="W88" s="58">
        <f>'Stroke Epi'!BC118</f>
        <v>1.6400000000000001E-2</v>
      </c>
      <c r="X88" s="58">
        <f t="shared" si="30"/>
        <v>1.2500000000000001E-2</v>
      </c>
      <c r="Y88" s="58">
        <f t="shared" si="31"/>
        <v>1.6266252153047667E-2</v>
      </c>
      <c r="Z88" s="58">
        <f t="shared" si="31"/>
        <v>1.2422199506118559E-2</v>
      </c>
      <c r="AA88" s="58">
        <f t="shared" si="37"/>
        <v>9.6066967114135787E-2</v>
      </c>
      <c r="AC88" s="58">
        <f>'Bowel Cancer Epi'!AZ135</f>
        <v>2.8999999999999998E-3</v>
      </c>
      <c r="AD88" s="58">
        <f t="shared" si="32"/>
        <v>2.8E-3</v>
      </c>
      <c r="AE88" s="58">
        <f t="shared" si="40"/>
        <v>2.8957990618880824E-3</v>
      </c>
      <c r="AF88" s="58">
        <f t="shared" si="40"/>
        <v>2.7960836561070623E-3</v>
      </c>
      <c r="AG88" s="58">
        <f t="shared" si="38"/>
        <v>6.4789206965520591E-3</v>
      </c>
      <c r="AI88" s="58">
        <f>'Breast Cancer Epi'!AH129</f>
        <v>2.3E-3</v>
      </c>
      <c r="AJ88" s="58">
        <f t="shared" si="33"/>
        <v>4.4999999999999997E-3</v>
      </c>
      <c r="AK88" s="58">
        <f t="shared" si="41"/>
        <v>2.29735702666789E-3</v>
      </c>
      <c r="AL88" s="58">
        <f t="shared" si="42"/>
        <v>4.4898901704294447E-3</v>
      </c>
      <c r="AM88" s="58">
        <f t="shared" si="39"/>
        <v>4.9055901525592839E-2</v>
      </c>
    </row>
    <row r="89" spans="1:39">
      <c r="A89" s="58">
        <v>91</v>
      </c>
      <c r="B89" s="58">
        <f>'ACM Rates'!T102</f>
        <v>0.21009999999999998</v>
      </c>
      <c r="C89" s="58">
        <f>'MI Epi'!CA111</f>
        <v>5.0000000000000001E-4</v>
      </c>
      <c r="D89" s="58">
        <f>'Stroke Epi'!BP119</f>
        <v>1.2500000000000001E-2</v>
      </c>
      <c r="F89" s="58">
        <f>'Bowel Cancer Epi'!BM136</f>
        <v>2.8E-3</v>
      </c>
      <c r="G89" s="58">
        <f>'Breast Cancer Epi'!AO130</f>
        <v>4.4999999999999997E-3</v>
      </c>
      <c r="I89" s="58">
        <f t="shared" si="23"/>
        <v>0.22589999999999999</v>
      </c>
      <c r="J89" s="58">
        <f t="shared" si="24"/>
        <v>0.18949680840162375</v>
      </c>
      <c r="K89" s="58">
        <f t="shared" si="34"/>
        <v>2640.5443603216117</v>
      </c>
      <c r="L89" s="58">
        <f t="shared" si="35"/>
        <v>500.37472872385263</v>
      </c>
      <c r="M89" s="58">
        <f t="shared" si="25"/>
        <v>2390.3569959596853</v>
      </c>
      <c r="N89" s="58">
        <f t="shared" si="26"/>
        <v>8519.2122595745568</v>
      </c>
      <c r="O89" s="58">
        <f t="shared" si="27"/>
        <v>3.2263090851982272</v>
      </c>
      <c r="Q89" s="58">
        <f>'MI Epi'!BN111</f>
        <v>3.5999999999999999E-3</v>
      </c>
      <c r="R89" s="58">
        <f t="shared" si="28"/>
        <v>5.0000000000000001E-4</v>
      </c>
      <c r="S89" s="58">
        <f t="shared" si="29"/>
        <v>3.5935277690066769E-3</v>
      </c>
      <c r="T89" s="58">
        <f t="shared" si="29"/>
        <v>4.99875020830709E-4</v>
      </c>
      <c r="U89" s="58">
        <f t="shared" si="36"/>
        <v>9.841414035218847E-2</v>
      </c>
      <c r="W89" s="58">
        <f>'Stroke Epi'!BC119</f>
        <v>1.6400000000000001E-2</v>
      </c>
      <c r="X89" s="58">
        <f t="shared" si="30"/>
        <v>1.2500000000000001E-2</v>
      </c>
      <c r="Y89" s="58">
        <f t="shared" si="31"/>
        <v>1.6266252153047667E-2</v>
      </c>
      <c r="Z89" s="58">
        <f t="shared" si="31"/>
        <v>1.2422199506118559E-2</v>
      </c>
      <c r="AA89" s="58">
        <f t="shared" si="37"/>
        <v>9.958544045970294E-2</v>
      </c>
      <c r="AC89" s="58">
        <f>'Bowel Cancer Epi'!AZ136</f>
        <v>2.8999999999999998E-3</v>
      </c>
      <c r="AD89" s="58">
        <f t="shared" si="32"/>
        <v>2.8E-3</v>
      </c>
      <c r="AE89" s="58">
        <f t="shared" si="40"/>
        <v>2.8957990618880824E-3</v>
      </c>
      <c r="AF89" s="58">
        <f t="shared" si="40"/>
        <v>2.7960836561070623E-3</v>
      </c>
      <c r="AG89" s="58">
        <f t="shared" si="38"/>
        <v>6.5782678370426059E-3</v>
      </c>
      <c r="AI89" s="58">
        <f>'Breast Cancer Epi'!AH130</f>
        <v>2.3E-3</v>
      </c>
      <c r="AJ89" s="58">
        <f t="shared" si="33"/>
        <v>4.4999999999999997E-3</v>
      </c>
      <c r="AK89" s="58">
        <f t="shared" si="41"/>
        <v>2.29735702666789E-3</v>
      </c>
      <c r="AL89" s="58">
        <f t="shared" si="42"/>
        <v>4.4898901704294447E-3</v>
      </c>
      <c r="AM89" s="58">
        <f t="shared" si="39"/>
        <v>4.6961521535693454E-2</v>
      </c>
    </row>
    <row r="90" spans="1:39">
      <c r="A90" s="58">
        <v>92</v>
      </c>
      <c r="B90" s="58">
        <f>'ACM Rates'!T103</f>
        <v>0.21009999999999998</v>
      </c>
      <c r="C90" s="58">
        <f>'MI Epi'!CA112</f>
        <v>5.0000000000000001E-4</v>
      </c>
      <c r="D90" s="58">
        <f>'Stroke Epi'!BP120</f>
        <v>1.2500000000000001E-2</v>
      </c>
      <c r="F90" s="58">
        <f>'Bowel Cancer Epi'!BM137</f>
        <v>2.8E-3</v>
      </c>
      <c r="G90" s="58">
        <f>'Breast Cancer Epi'!AO131</f>
        <v>4.4999999999999997E-3</v>
      </c>
      <c r="I90" s="58">
        <f t="shared" si="23"/>
        <v>0.22589999999999999</v>
      </c>
      <c r="J90" s="58">
        <f t="shared" si="24"/>
        <v>0.18949680840162375</v>
      </c>
      <c r="K90" s="58">
        <f t="shared" si="34"/>
        <v>2140.1696315977592</v>
      </c>
      <c r="L90" s="58">
        <f t="shared" si="35"/>
        <v>405.55531462585429</v>
      </c>
      <c r="M90" s="58">
        <f t="shared" si="25"/>
        <v>1937.391974284832</v>
      </c>
      <c r="N90" s="58">
        <f t="shared" si="26"/>
        <v>6581.8202852897257</v>
      </c>
      <c r="O90" s="58">
        <f t="shared" si="27"/>
        <v>3.0753731798240778</v>
      </c>
      <c r="Q90" s="58">
        <f>'MI Epi'!BN112</f>
        <v>3.5999999999999999E-3</v>
      </c>
      <c r="R90" s="58">
        <f t="shared" si="28"/>
        <v>5.0000000000000001E-4</v>
      </c>
      <c r="S90" s="58">
        <f t="shared" si="29"/>
        <v>3.5935277690066769E-3</v>
      </c>
      <c r="T90" s="58">
        <f t="shared" si="29"/>
        <v>4.99875020830709E-4</v>
      </c>
      <c r="U90" s="58">
        <f t="shared" si="36"/>
        <v>0.10120472887009803</v>
      </c>
      <c r="W90" s="58">
        <f>'Stroke Epi'!BC120</f>
        <v>1.6400000000000001E-2</v>
      </c>
      <c r="X90" s="58">
        <f t="shared" si="30"/>
        <v>1.2500000000000001E-2</v>
      </c>
      <c r="Y90" s="58">
        <f t="shared" si="31"/>
        <v>1.6266252153047667E-2</v>
      </c>
      <c r="Z90" s="58">
        <f t="shared" si="31"/>
        <v>1.2422199506118559E-2</v>
      </c>
      <c r="AA90" s="58">
        <f t="shared" si="37"/>
        <v>0.10309021848246068</v>
      </c>
      <c r="AC90" s="58">
        <f>'Bowel Cancer Epi'!AZ137</f>
        <v>2.8999999999999998E-3</v>
      </c>
      <c r="AD90" s="58">
        <f t="shared" si="32"/>
        <v>2.8E-3</v>
      </c>
      <c r="AE90" s="58">
        <f t="shared" si="40"/>
        <v>2.8957990618880824E-3</v>
      </c>
      <c r="AF90" s="58">
        <f t="shared" si="40"/>
        <v>2.7960836561070623E-3</v>
      </c>
      <c r="AG90" s="58">
        <f t="shared" si="38"/>
        <v>6.6776050433158228E-3</v>
      </c>
      <c r="AI90" s="58">
        <f>'Breast Cancer Epi'!AH131</f>
        <v>2.3E-3</v>
      </c>
      <c r="AJ90" s="58">
        <f t="shared" si="33"/>
        <v>4.4999999999999997E-3</v>
      </c>
      <c r="AK90" s="58">
        <f t="shared" si="41"/>
        <v>2.29735702666789E-3</v>
      </c>
      <c r="AL90" s="58">
        <f t="shared" si="42"/>
        <v>4.4898901704294447E-3</v>
      </c>
      <c r="AM90" s="58">
        <f t="shared" si="39"/>
        <v>4.4862528837697847E-2</v>
      </c>
    </row>
    <row r="91" spans="1:39">
      <c r="A91" s="58">
        <v>93</v>
      </c>
      <c r="B91" s="58">
        <f>'ACM Rates'!T104</f>
        <v>0.21009999999999998</v>
      </c>
      <c r="C91" s="58">
        <f>'MI Epi'!CA113</f>
        <v>5.0000000000000001E-4</v>
      </c>
      <c r="D91" s="58">
        <f>'Stroke Epi'!BP121</f>
        <v>1.2500000000000001E-2</v>
      </c>
      <c r="F91" s="58">
        <f>'Bowel Cancer Epi'!BM138</f>
        <v>2.8E-3</v>
      </c>
      <c r="G91" s="58">
        <f>'Breast Cancer Epi'!AO132</f>
        <v>4.4999999999999997E-3</v>
      </c>
      <c r="I91" s="58">
        <f t="shared" si="23"/>
        <v>0.22589999999999999</v>
      </c>
      <c r="J91" s="58">
        <f t="shared" si="24"/>
        <v>0.18949680840162375</v>
      </c>
      <c r="K91" s="58">
        <f t="shared" si="34"/>
        <v>1734.6143169719048</v>
      </c>
      <c r="L91" s="58">
        <f t="shared" si="35"/>
        <v>328.7038768739385</v>
      </c>
      <c r="M91" s="58">
        <f t="shared" si="25"/>
        <v>1570.2623785349356</v>
      </c>
      <c r="N91" s="58">
        <f t="shared" si="26"/>
        <v>5011.5579067547906</v>
      </c>
      <c r="O91" s="58">
        <f t="shared" si="27"/>
        <v>2.8891482433417282</v>
      </c>
      <c r="Q91" s="58">
        <f>'MI Epi'!BN113</f>
        <v>3.5999999999999999E-3</v>
      </c>
      <c r="R91" s="58">
        <f t="shared" si="28"/>
        <v>5.0000000000000001E-4</v>
      </c>
      <c r="S91" s="58">
        <f t="shared" si="29"/>
        <v>3.5935277690066769E-3</v>
      </c>
      <c r="T91" s="58">
        <f t="shared" si="29"/>
        <v>4.99875020830709E-4</v>
      </c>
      <c r="U91" s="58">
        <f t="shared" si="36"/>
        <v>0.1039866799585349</v>
      </c>
      <c r="W91" s="58">
        <f>'Stroke Epi'!BC121</f>
        <v>1.6400000000000001E-2</v>
      </c>
      <c r="X91" s="58">
        <f t="shared" si="30"/>
        <v>1.2500000000000001E-2</v>
      </c>
      <c r="Y91" s="58">
        <f t="shared" si="31"/>
        <v>1.6266252153047667E-2</v>
      </c>
      <c r="Z91" s="58">
        <f t="shared" si="31"/>
        <v>1.2422199506118559E-2</v>
      </c>
      <c r="AA91" s="58">
        <f t="shared" si="37"/>
        <v>0.1065813544901503</v>
      </c>
      <c r="AC91" s="58">
        <f>'Bowel Cancer Epi'!AZ138</f>
        <v>2.8999999999999998E-3</v>
      </c>
      <c r="AD91" s="58">
        <f t="shared" si="32"/>
        <v>2.8E-3</v>
      </c>
      <c r="AE91" s="58">
        <f t="shared" si="40"/>
        <v>2.8957990618880824E-3</v>
      </c>
      <c r="AF91" s="58">
        <f t="shared" si="40"/>
        <v>2.7960836561070623E-3</v>
      </c>
      <c r="AG91" s="58">
        <f t="shared" si="38"/>
        <v>6.776932316365082E-3</v>
      </c>
      <c r="AI91" s="58">
        <f>'Breast Cancer Epi'!AH132</f>
        <v>2.3E-3</v>
      </c>
      <c r="AJ91" s="58">
        <f t="shared" si="33"/>
        <v>4.4999999999999997E-3</v>
      </c>
      <c r="AK91" s="58">
        <f t="shared" si="41"/>
        <v>2.29735702666789E-3</v>
      </c>
      <c r="AL91" s="58">
        <f t="shared" si="42"/>
        <v>4.4898901704294447E-3</v>
      </c>
      <c r="AM91" s="58">
        <f t="shared" si="39"/>
        <v>4.2758913272477259E-2</v>
      </c>
    </row>
    <row r="92" spans="1:39">
      <c r="A92" s="58">
        <v>94</v>
      </c>
      <c r="B92" s="58">
        <f>'ACM Rates'!T105</f>
        <v>0.21009999999999998</v>
      </c>
      <c r="C92" s="58">
        <f>'MI Epi'!CA114</f>
        <v>5.0000000000000001E-4</v>
      </c>
      <c r="D92" s="58">
        <f>'Stroke Epi'!BP122</f>
        <v>1.2500000000000001E-2</v>
      </c>
      <c r="F92" s="58">
        <f>'Bowel Cancer Epi'!BM139</f>
        <v>2.8E-3</v>
      </c>
      <c r="G92" s="58">
        <f>'Breast Cancer Epi'!AO133</f>
        <v>4.4999999999999997E-3</v>
      </c>
      <c r="I92" s="58">
        <f t="shared" si="23"/>
        <v>0.22589999999999999</v>
      </c>
      <c r="J92" s="58">
        <f t="shared" si="24"/>
        <v>0.18949680840162375</v>
      </c>
      <c r="K92" s="58">
        <f t="shared" si="34"/>
        <v>1405.9104400979663</v>
      </c>
      <c r="L92" s="58">
        <f t="shared" si="35"/>
        <v>266.41554129708686</v>
      </c>
      <c r="M92" s="58">
        <f t="shared" si="25"/>
        <v>1272.702669449423</v>
      </c>
      <c r="N92" s="58">
        <f t="shared" si="26"/>
        <v>3738.8552373053662</v>
      </c>
      <c r="O92" s="58">
        <f t="shared" si="27"/>
        <v>2.6593836496760321</v>
      </c>
      <c r="Q92" s="58">
        <f>'MI Epi'!BN114</f>
        <v>3.5999999999999999E-3</v>
      </c>
      <c r="R92" s="58">
        <f t="shared" si="28"/>
        <v>5.0000000000000001E-4</v>
      </c>
      <c r="S92" s="58">
        <f t="shared" si="29"/>
        <v>3.5935277690066769E-3</v>
      </c>
      <c r="T92" s="58">
        <f t="shared" si="29"/>
        <v>4.99875020830709E-4</v>
      </c>
      <c r="U92" s="58">
        <f t="shared" si="36"/>
        <v>0.10676002035207044</v>
      </c>
      <c r="W92" s="58">
        <f>'Stroke Epi'!BC122</f>
        <v>1.6400000000000001E-2</v>
      </c>
      <c r="X92" s="58">
        <f t="shared" si="30"/>
        <v>1.2500000000000001E-2</v>
      </c>
      <c r="Y92" s="58">
        <f t="shared" si="31"/>
        <v>1.6266252153047667E-2</v>
      </c>
      <c r="Z92" s="58">
        <f t="shared" si="31"/>
        <v>1.2422199506118559E-2</v>
      </c>
      <c r="AA92" s="58">
        <f t="shared" si="37"/>
        <v>0.11005890158301779</v>
      </c>
      <c r="AC92" s="58">
        <f>'Bowel Cancer Epi'!AZ139</f>
        <v>2.8999999999999998E-3</v>
      </c>
      <c r="AD92" s="58">
        <f t="shared" si="32"/>
        <v>2.8E-3</v>
      </c>
      <c r="AE92" s="58">
        <f t="shared" si="40"/>
        <v>2.8957990618880824E-3</v>
      </c>
      <c r="AF92" s="58">
        <f t="shared" si="40"/>
        <v>2.7960836561070623E-3</v>
      </c>
      <c r="AG92" s="58">
        <f t="shared" si="38"/>
        <v>6.8762496571836557E-3</v>
      </c>
      <c r="AI92" s="58">
        <f>'Breast Cancer Epi'!AH133</f>
        <v>3.5999999999999999E-3</v>
      </c>
      <c r="AJ92" s="58">
        <f t="shared" si="33"/>
        <v>4.4999999999999997E-3</v>
      </c>
      <c r="AK92" s="58">
        <f t="shared" si="41"/>
        <v>3.5935277690066769E-3</v>
      </c>
      <c r="AL92" s="58">
        <f t="shared" si="42"/>
        <v>4.4898901704294447E-3</v>
      </c>
      <c r="AM92" s="58">
        <f t="shared" si="39"/>
        <v>4.0650664658528249E-2</v>
      </c>
    </row>
    <row r="93" spans="1:39">
      <c r="A93" s="58">
        <v>95</v>
      </c>
      <c r="B93" s="58">
        <f>'ACM Rates'!T106</f>
        <v>0.21009999999999998</v>
      </c>
      <c r="C93" s="58">
        <f>'MI Epi'!CA115</f>
        <v>5.9999999999999995E-4</v>
      </c>
      <c r="D93" s="58">
        <f>'Stroke Epi'!BP123</f>
        <v>1.26E-2</v>
      </c>
      <c r="F93" s="58">
        <f>'Bowel Cancer Epi'!BM140</f>
        <v>3.0000000000000001E-3</v>
      </c>
      <c r="G93" s="58">
        <f>'Breast Cancer Epi'!AO134</f>
        <v>4.4999999999999997E-3</v>
      </c>
      <c r="I93" s="58">
        <f t="shared" si="23"/>
        <v>0.22629999999999997</v>
      </c>
      <c r="J93" s="58">
        <f t="shared" si="24"/>
        <v>0.18949680840162375</v>
      </c>
      <c r="K93" s="58">
        <f t="shared" si="34"/>
        <v>1139.4948988008796</v>
      </c>
      <c r="L93" s="58">
        <f t="shared" si="35"/>
        <v>215.93064651269793</v>
      </c>
      <c r="M93" s="58">
        <f t="shared" si="25"/>
        <v>1031.5295755445306</v>
      </c>
      <c r="N93" s="58">
        <f t="shared" si="26"/>
        <v>2707.3256617608358</v>
      </c>
      <c r="O93" s="58">
        <f t="shared" si="27"/>
        <v>2.3758997645446467</v>
      </c>
      <c r="Q93" s="58">
        <f>'MI Epi'!BN115</f>
        <v>2.8E-3</v>
      </c>
      <c r="R93" s="58">
        <f t="shared" si="28"/>
        <v>5.9999999999999995E-4</v>
      </c>
      <c r="S93" s="58">
        <f t="shared" si="29"/>
        <v>2.7960836561070623E-3</v>
      </c>
      <c r="T93" s="58">
        <f t="shared" si="29"/>
        <v>5.9982003599456934E-4</v>
      </c>
      <c r="U93" s="58">
        <f t="shared" si="36"/>
        <v>0.10952477670252717</v>
      </c>
      <c r="W93" s="58">
        <f>'Stroke Epi'!BC123</f>
        <v>1.66E-2</v>
      </c>
      <c r="X93" s="58">
        <f t="shared" si="30"/>
        <v>1.26E-2</v>
      </c>
      <c r="Y93" s="58">
        <f t="shared" si="31"/>
        <v>1.6462979229253771E-2</v>
      </c>
      <c r="Z93" s="58">
        <f t="shared" si="31"/>
        <v>1.2520952348443526E-2</v>
      </c>
      <c r="AA93" s="58">
        <f t="shared" si="37"/>
        <v>0.11352291265462146</v>
      </c>
      <c r="AC93" s="58">
        <f>'Bowel Cancer Epi'!AZ140</f>
        <v>3.0000000000000001E-3</v>
      </c>
      <c r="AD93" s="58">
        <f t="shared" si="32"/>
        <v>3.0000000000000001E-3</v>
      </c>
      <c r="AE93" s="58">
        <f t="shared" si="40"/>
        <v>2.9955044966269995E-3</v>
      </c>
      <c r="AF93" s="58">
        <f t="shared" si="40"/>
        <v>2.9955044966269995E-3</v>
      </c>
      <c r="AG93" s="58">
        <f t="shared" si="38"/>
        <v>6.9755570667647173E-3</v>
      </c>
      <c r="AI93" s="58">
        <f>'Breast Cancer Epi'!AH134</f>
        <v>3.5999999999999999E-3</v>
      </c>
      <c r="AJ93" s="58">
        <f t="shared" si="33"/>
        <v>4.4999999999999997E-3</v>
      </c>
      <c r="AK93" s="58">
        <f t="shared" si="41"/>
        <v>3.5935277690066769E-3</v>
      </c>
      <c r="AL93" s="58">
        <f t="shared" si="42"/>
        <v>4.4898901704294447E-3</v>
      </c>
      <c r="AM93" s="58">
        <f t="shared" si="39"/>
        <v>3.9786861603652961E-2</v>
      </c>
    </row>
    <row r="94" spans="1:39">
      <c r="A94" s="58">
        <v>96</v>
      </c>
      <c r="B94" s="58">
        <f>'ACM Rates'!T107</f>
        <v>0.21009999999999998</v>
      </c>
      <c r="C94" s="58">
        <f>'MI Epi'!CA116</f>
        <v>5.9999999999999995E-4</v>
      </c>
      <c r="D94" s="58">
        <f>'Stroke Epi'!BP124</f>
        <v>1.26E-2</v>
      </c>
      <c r="F94" s="58">
        <f>'Bowel Cancer Epi'!BM141</f>
        <v>3.0000000000000001E-3</v>
      </c>
      <c r="G94" s="58">
        <f>'Breast Cancer Epi'!AO135</f>
        <v>4.4999999999999997E-3</v>
      </c>
      <c r="I94" s="58">
        <f t="shared" si="23"/>
        <v>0.22629999999999997</v>
      </c>
      <c r="J94" s="58">
        <f t="shared" si="24"/>
        <v>0.18949680840162375</v>
      </c>
      <c r="K94" s="58">
        <f t="shared" si="34"/>
        <v>923.56425228818171</v>
      </c>
      <c r="L94" s="58">
        <f t="shared" si="35"/>
        <v>175.01247816244248</v>
      </c>
      <c r="M94" s="58">
        <f t="shared" si="25"/>
        <v>836.05801320696048</v>
      </c>
      <c r="N94" s="58">
        <f t="shared" si="26"/>
        <v>1871.2676485538755</v>
      </c>
      <c r="O94" s="58">
        <f t="shared" si="27"/>
        <v>2.0261369405731178</v>
      </c>
      <c r="Q94" s="58">
        <f>'MI Epi'!BN116</f>
        <v>2.8E-3</v>
      </c>
      <c r="R94" s="58">
        <f t="shared" si="28"/>
        <v>5.9999999999999995E-4</v>
      </c>
      <c r="S94" s="58">
        <f t="shared" si="29"/>
        <v>2.7960836561070623E-3</v>
      </c>
      <c r="T94" s="58">
        <f t="shared" si="29"/>
        <v>5.9982003599456934E-4</v>
      </c>
      <c r="U94" s="58">
        <f t="shared" si="36"/>
        <v>0.11148166882316919</v>
      </c>
      <c r="W94" s="58">
        <f>'Stroke Epi'!BC124</f>
        <v>1.66E-2</v>
      </c>
      <c r="X94" s="58">
        <f t="shared" si="30"/>
        <v>1.26E-2</v>
      </c>
      <c r="Y94" s="58">
        <f t="shared" si="31"/>
        <v>1.6462979229253771E-2</v>
      </c>
      <c r="Z94" s="58">
        <f t="shared" si="31"/>
        <v>1.2520952348443526E-2</v>
      </c>
      <c r="AA94" s="58">
        <f t="shared" si="37"/>
        <v>0.11706173863361169</v>
      </c>
      <c r="AC94" s="58">
        <f>'Bowel Cancer Epi'!AZ141</f>
        <v>3.0000000000000001E-3</v>
      </c>
      <c r="AD94" s="58">
        <f t="shared" si="32"/>
        <v>3.0000000000000001E-3</v>
      </c>
      <c r="AE94" s="58">
        <f t="shared" si="40"/>
        <v>2.9955044966269995E-3</v>
      </c>
      <c r="AF94" s="58">
        <f t="shared" si="40"/>
        <v>2.9955044966269995E-3</v>
      </c>
      <c r="AG94" s="58">
        <f t="shared" si="38"/>
        <v>6.9755570667647173E-3</v>
      </c>
      <c r="AI94" s="58">
        <f>'Breast Cancer Epi'!AH135</f>
        <v>3.5999999999999999E-3</v>
      </c>
      <c r="AJ94" s="58">
        <f t="shared" si="33"/>
        <v>4.4999999999999997E-3</v>
      </c>
      <c r="AK94" s="58">
        <f t="shared" si="41"/>
        <v>3.5935277690066769E-3</v>
      </c>
      <c r="AL94" s="58">
        <f t="shared" si="42"/>
        <v>4.4898901704294447E-3</v>
      </c>
      <c r="AM94" s="58">
        <f t="shared" si="39"/>
        <v>3.8922280776083069E-2</v>
      </c>
    </row>
    <row r="95" spans="1:39">
      <c r="A95" s="58">
        <v>97</v>
      </c>
      <c r="B95" s="58">
        <f>'ACM Rates'!T108</f>
        <v>0.21009999999999998</v>
      </c>
      <c r="C95" s="58">
        <f>'MI Epi'!CA117</f>
        <v>5.9999999999999995E-4</v>
      </c>
      <c r="D95" s="58">
        <f>'Stroke Epi'!BP125</f>
        <v>1.26E-2</v>
      </c>
      <c r="F95" s="58">
        <f>'Bowel Cancer Epi'!BM142</f>
        <v>3.0000000000000001E-3</v>
      </c>
      <c r="G95" s="58">
        <f>'Breast Cancer Epi'!AO136</f>
        <v>4.4999999999999997E-3</v>
      </c>
      <c r="I95" s="58">
        <f t="shared" si="23"/>
        <v>0.22629999999999997</v>
      </c>
      <c r="J95" s="58">
        <f t="shared" si="24"/>
        <v>0.18949680840162375</v>
      </c>
      <c r="K95" s="58">
        <f t="shared" si="34"/>
        <v>748.55177412573926</v>
      </c>
      <c r="L95" s="58">
        <f t="shared" si="35"/>
        <v>141.84817212020076</v>
      </c>
      <c r="M95" s="58">
        <f t="shared" si="25"/>
        <v>677.62768806563895</v>
      </c>
      <c r="N95" s="58">
        <f t="shared" si="26"/>
        <v>1193.6399604882367</v>
      </c>
      <c r="O95" s="58">
        <f t="shared" si="27"/>
        <v>1.5945990668211723</v>
      </c>
      <c r="Q95" s="58">
        <f>'MI Epi'!BN117</f>
        <v>2.8E-3</v>
      </c>
      <c r="R95" s="58">
        <f t="shared" si="28"/>
        <v>5.9999999999999995E-4</v>
      </c>
      <c r="S95" s="58">
        <f t="shared" si="29"/>
        <v>2.7960836561070623E-3</v>
      </c>
      <c r="T95" s="58">
        <f t="shared" si="29"/>
        <v>5.9982003599456934E-4</v>
      </c>
      <c r="U95" s="58">
        <f t="shared" si="36"/>
        <v>0.11343426051335383</v>
      </c>
      <c r="W95" s="58">
        <f>'Stroke Epi'!BC125</f>
        <v>1.66E-2</v>
      </c>
      <c r="X95" s="58">
        <f t="shared" si="30"/>
        <v>1.26E-2</v>
      </c>
      <c r="Y95" s="58">
        <f t="shared" si="31"/>
        <v>1.6462979229253771E-2</v>
      </c>
      <c r="Z95" s="58">
        <f t="shared" si="31"/>
        <v>1.2520952348443526E-2</v>
      </c>
      <c r="AA95" s="58">
        <f t="shared" si="37"/>
        <v>0.12058643758158402</v>
      </c>
      <c r="AC95" s="58">
        <f>'Bowel Cancer Epi'!AZ142</f>
        <v>3.0000000000000001E-3</v>
      </c>
      <c r="AD95" s="58">
        <f t="shared" si="32"/>
        <v>3.0000000000000001E-3</v>
      </c>
      <c r="AE95" s="58">
        <f t="shared" si="40"/>
        <v>2.9955044966269995E-3</v>
      </c>
      <c r="AF95" s="58">
        <f t="shared" si="40"/>
        <v>2.9955044966269995E-3</v>
      </c>
      <c r="AG95" s="58">
        <f t="shared" si="38"/>
        <v>6.9755570667647173E-3</v>
      </c>
      <c r="AI95" s="58">
        <f>'Breast Cancer Epi'!AH136</f>
        <v>3.5999999999999999E-3</v>
      </c>
      <c r="AJ95" s="58">
        <f t="shared" si="33"/>
        <v>4.4999999999999997E-3</v>
      </c>
      <c r="AK95" s="58">
        <f t="shared" si="41"/>
        <v>3.5935277690066769E-3</v>
      </c>
      <c r="AL95" s="58">
        <f t="shared" si="42"/>
        <v>4.4898901704294447E-3</v>
      </c>
      <c r="AM95" s="58">
        <f t="shared" si="39"/>
        <v>3.8056921475508057E-2</v>
      </c>
    </row>
    <row r="96" spans="1:39">
      <c r="A96" s="58">
        <v>98</v>
      </c>
      <c r="B96" s="58">
        <f>'ACM Rates'!T109</f>
        <v>0.21009999999999998</v>
      </c>
      <c r="C96" s="58">
        <f>'MI Epi'!CA118</f>
        <v>5.9999999999999995E-4</v>
      </c>
      <c r="D96" s="58">
        <f>'Stroke Epi'!BP126</f>
        <v>1.26E-2</v>
      </c>
      <c r="F96" s="58">
        <f>'Bowel Cancer Epi'!BM143</f>
        <v>3.0000000000000001E-3</v>
      </c>
      <c r="G96" s="58">
        <f>'Breast Cancer Epi'!AO137</f>
        <v>4.4999999999999997E-3</v>
      </c>
      <c r="I96" s="58">
        <f t="shared" si="23"/>
        <v>0.22629999999999997</v>
      </c>
      <c r="J96" s="58">
        <f t="shared" si="24"/>
        <v>0.18949680840162375</v>
      </c>
      <c r="K96" s="58">
        <f t="shared" si="34"/>
        <v>606.70360200553853</v>
      </c>
      <c r="L96" s="58">
        <f t="shared" si="35"/>
        <v>114.96839622581852</v>
      </c>
      <c r="M96" s="58">
        <f t="shared" si="25"/>
        <v>549.21940389262932</v>
      </c>
      <c r="N96" s="58">
        <f t="shared" si="26"/>
        <v>644.42055659560731</v>
      </c>
      <c r="O96" s="58">
        <f t="shared" si="27"/>
        <v>1.0621670193903423</v>
      </c>
      <c r="Q96" s="58">
        <f>'MI Epi'!BN118</f>
        <v>2.8E-3</v>
      </c>
      <c r="R96" s="58">
        <f t="shared" si="28"/>
        <v>5.9999999999999995E-4</v>
      </c>
      <c r="S96" s="58">
        <f t="shared" si="29"/>
        <v>2.7960836561070623E-3</v>
      </c>
      <c r="T96" s="58">
        <f t="shared" si="29"/>
        <v>5.9982003599456934E-4</v>
      </c>
      <c r="U96" s="58">
        <f t="shared" si="36"/>
        <v>0.11538256122362865</v>
      </c>
      <c r="W96" s="58">
        <f>'Stroke Epi'!BC126</f>
        <v>1.66E-2</v>
      </c>
      <c r="X96" s="58">
        <f t="shared" si="30"/>
        <v>1.26E-2</v>
      </c>
      <c r="Y96" s="58">
        <f t="shared" si="31"/>
        <v>1.6462979229253771E-2</v>
      </c>
      <c r="Z96" s="58">
        <f t="shared" si="31"/>
        <v>1.2520952348443526E-2</v>
      </c>
      <c r="AA96" s="58">
        <f t="shared" si="37"/>
        <v>0.12409706589379683</v>
      </c>
      <c r="AC96" s="58">
        <f>'Bowel Cancer Epi'!AZ143</f>
        <v>3.0000000000000001E-3</v>
      </c>
      <c r="AD96" s="58">
        <f t="shared" si="32"/>
        <v>3.0000000000000001E-3</v>
      </c>
      <c r="AE96" s="58">
        <f t="shared" si="40"/>
        <v>2.9955044966269995E-3</v>
      </c>
      <c r="AF96" s="58">
        <f t="shared" si="40"/>
        <v>2.9955044966269995E-3</v>
      </c>
      <c r="AG96" s="58">
        <f t="shared" si="38"/>
        <v>6.9755570667647173E-3</v>
      </c>
      <c r="AI96" s="58">
        <f>'Breast Cancer Epi'!AH137</f>
        <v>3.5999999999999999E-3</v>
      </c>
      <c r="AJ96" s="58">
        <f t="shared" si="33"/>
        <v>4.4999999999999997E-3</v>
      </c>
      <c r="AK96" s="58">
        <f t="shared" si="41"/>
        <v>3.5935277690066769E-3</v>
      </c>
      <c r="AL96" s="58">
        <f t="shared" si="42"/>
        <v>4.4898901704294447E-3</v>
      </c>
      <c r="AM96" s="58">
        <f t="shared" si="39"/>
        <v>3.7190783000986848E-2</v>
      </c>
    </row>
    <row r="97" spans="1:39">
      <c r="A97" s="58">
        <v>99</v>
      </c>
      <c r="B97" s="58">
        <f>'ACM Rates'!T110</f>
        <v>0.21009999999999998</v>
      </c>
      <c r="C97" s="58">
        <f>'MI Epi'!CA119</f>
        <v>5.9999999999999995E-4</v>
      </c>
      <c r="D97" s="58">
        <f>'Stroke Epi'!BP127</f>
        <v>1.26E-2</v>
      </c>
      <c r="F97" s="58">
        <f>'Bowel Cancer Epi'!BM144</f>
        <v>3.0000000000000001E-3</v>
      </c>
      <c r="G97" s="58">
        <f>'Breast Cancer Epi'!AO138</f>
        <v>4.4999999999999997E-3</v>
      </c>
      <c r="I97" s="58">
        <f t="shared" si="23"/>
        <v>0.22629999999999997</v>
      </c>
      <c r="J97" s="58">
        <f t="shared" si="24"/>
        <v>0.18949680840162375</v>
      </c>
      <c r="K97" s="58">
        <f t="shared" si="34"/>
        <v>491.73520577971999</v>
      </c>
      <c r="L97" s="58">
        <f t="shared" si="35"/>
        <v>93.18225207397262</v>
      </c>
      <c r="M97" s="58">
        <f t="shared" si="25"/>
        <v>445.14407974273365</v>
      </c>
      <c r="N97" s="58">
        <f t="shared" si="26"/>
        <v>199.27647685287369</v>
      </c>
      <c r="O97" s="58">
        <f t="shared" si="27"/>
        <v>0.40525159579918812</v>
      </c>
      <c r="Q97" s="58">
        <f>'MI Epi'!BN119</f>
        <v>2.8E-3</v>
      </c>
      <c r="R97" s="58">
        <f t="shared" si="28"/>
        <v>5.9999999999999995E-4</v>
      </c>
      <c r="S97" s="58">
        <f t="shared" si="29"/>
        <v>2.7960836561070623E-3</v>
      </c>
      <c r="T97" s="58">
        <f t="shared" si="29"/>
        <v>5.9982003599456934E-4</v>
      </c>
      <c r="U97" s="58">
        <f t="shared" si="36"/>
        <v>0.11732658038377289</v>
      </c>
      <c r="W97" s="58">
        <f>'Stroke Epi'!BC127</f>
        <v>1.66E-2</v>
      </c>
      <c r="X97" s="58">
        <f t="shared" si="30"/>
        <v>1.26E-2</v>
      </c>
      <c r="Y97" s="58">
        <f t="shared" si="31"/>
        <v>1.6462979229253771E-2</v>
      </c>
      <c r="Z97" s="58">
        <f t="shared" si="31"/>
        <v>1.2520952348443526E-2</v>
      </c>
      <c r="AA97" s="58">
        <f t="shared" si="37"/>
        <v>0.12759367974037802</v>
      </c>
      <c r="AC97" s="58">
        <f>'Bowel Cancer Epi'!AZ144</f>
        <v>3.0000000000000001E-3</v>
      </c>
      <c r="AD97" s="58">
        <f t="shared" si="32"/>
        <v>3.0000000000000001E-3</v>
      </c>
      <c r="AE97" s="58">
        <f t="shared" si="40"/>
        <v>2.9955044966269995E-3</v>
      </c>
      <c r="AF97" s="58">
        <f t="shared" si="40"/>
        <v>2.9955044966269995E-3</v>
      </c>
      <c r="AG97" s="58">
        <f t="shared" si="38"/>
        <v>6.9755570667647173E-3</v>
      </c>
      <c r="AI97" s="58">
        <f>'Breast Cancer Epi'!AH138</f>
        <v>4.1999999999999997E-3</v>
      </c>
      <c r="AJ97" s="58">
        <f t="shared" si="33"/>
        <v>4.4999999999999997E-3</v>
      </c>
      <c r="AK97" s="58">
        <f t="shared" si="41"/>
        <v>4.1911923350455016E-3</v>
      </c>
      <c r="AL97" s="58">
        <f t="shared" si="42"/>
        <v>4.4898901704294447E-3</v>
      </c>
      <c r="AM97" s="58">
        <f t="shared" si="39"/>
        <v>3.6323864650947224E-2</v>
      </c>
    </row>
    <row r="98" spans="1:39">
      <c r="A98" s="58">
        <v>100</v>
      </c>
      <c r="B98" s="58">
        <f>'ACM Rates'!T111</f>
        <v>1</v>
      </c>
      <c r="C98" s="58">
        <f>'MI Epi'!CA120</f>
        <v>5.9999999999999995E-4</v>
      </c>
      <c r="D98" s="58">
        <f>'Stroke Epi'!BP128</f>
        <v>1.2800000000000001E-2</v>
      </c>
      <c r="F98" s="58">
        <f>'Bowel Cancer Epi'!BM145</f>
        <v>3.0000000000000001E-3</v>
      </c>
      <c r="G98" s="58">
        <f>'Breast Cancer Epi'!AO139</f>
        <v>4.4999999999999997E-3</v>
      </c>
      <c r="I98" s="58">
        <f t="shared" si="23"/>
        <v>1.0164</v>
      </c>
      <c r="J98" s="58">
        <f t="shared" si="24"/>
        <v>0.63212055882855767</v>
      </c>
      <c r="K98" s="58">
        <f t="shared" si="34"/>
        <v>398.55295370574737</v>
      </c>
      <c r="L98" s="58">
        <f t="shared" si="35"/>
        <v>251.93351581924929</v>
      </c>
      <c r="M98" s="109">
        <f t="shared" si="25"/>
        <v>199.27647685287369</v>
      </c>
      <c r="N98" s="58">
        <f t="shared" si="26"/>
        <v>0</v>
      </c>
      <c r="O98" s="58">
        <f t="shared" si="27"/>
        <v>0</v>
      </c>
      <c r="Q98" s="58">
        <f>'MI Epi'!BN120</f>
        <v>2.8999999999999998E-3</v>
      </c>
      <c r="R98" s="58">
        <f t="shared" si="28"/>
        <v>5.9999999999999995E-4</v>
      </c>
      <c r="S98" s="58">
        <f t="shared" si="29"/>
        <v>2.8957990618880824E-3</v>
      </c>
      <c r="T98" s="58">
        <f t="shared" si="29"/>
        <v>5.9982003599456934E-4</v>
      </c>
      <c r="U98" s="58">
        <f t="shared" si="36"/>
        <v>0.1192663274028431</v>
      </c>
      <c r="W98" s="58">
        <f>'Stroke Epi'!BC128</f>
        <v>1.66E-2</v>
      </c>
      <c r="X98" s="58">
        <f t="shared" si="30"/>
        <v>1.2800000000000001E-2</v>
      </c>
      <c r="Y98" s="58">
        <f t="shared" si="31"/>
        <v>1.6462979229253771E-2</v>
      </c>
      <c r="Z98" s="58">
        <f t="shared" si="31"/>
        <v>1.2718428409709492E-2</v>
      </c>
      <c r="AA98" s="58">
        <f t="shared" si="37"/>
        <v>0.13107633506722369</v>
      </c>
      <c r="AC98" s="58">
        <f>'Bowel Cancer Epi'!AZ145</f>
        <v>3.0000000000000001E-3</v>
      </c>
      <c r="AD98" s="58">
        <f t="shared" si="32"/>
        <v>3.0000000000000001E-3</v>
      </c>
      <c r="AE98" s="58">
        <f t="shared" si="40"/>
        <v>2.9955044966269995E-3</v>
      </c>
      <c r="AF98" s="58">
        <f t="shared" si="40"/>
        <v>2.9955044966269995E-3</v>
      </c>
      <c r="AG98" s="58">
        <f t="shared" si="38"/>
        <v>6.9755570667647173E-3</v>
      </c>
      <c r="AI98" s="58">
        <f>'Breast Cancer Epi'!AH139</f>
        <v>4.1999999999999997E-3</v>
      </c>
      <c r="AJ98" s="58">
        <f t="shared" si="33"/>
        <v>4.4999999999999997E-3</v>
      </c>
      <c r="AK98" s="58">
        <f t="shared" si="41"/>
        <v>4.1911923350455016E-3</v>
      </c>
      <c r="AL98" s="58">
        <f t="shared" si="42"/>
        <v>4.4898901704294447E-3</v>
      </c>
      <c r="AM98" s="58">
        <f t="shared" si="39"/>
        <v>3.6034718440579552E-2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8"/>
  <sheetViews>
    <sheetView topLeftCell="U1" workbookViewId="0">
      <selection activeCell="AM1" sqref="AI1:AM1048576"/>
    </sheetView>
  </sheetViews>
  <sheetFormatPr defaultRowHeight="15"/>
  <cols>
    <col min="1" max="1" width="9.140625" style="58"/>
    <col min="2" max="2" width="12" style="58" bestFit="1" customWidth="1"/>
    <col min="3" max="3" width="9.140625" style="58"/>
    <col min="4" max="4" width="12" style="58" bestFit="1" customWidth="1"/>
    <col min="5" max="22" width="9.140625" style="58"/>
    <col min="23" max="23" width="12" style="58" bestFit="1" customWidth="1"/>
    <col min="24" max="24" width="13.7109375" style="58" bestFit="1" customWidth="1"/>
    <col min="25" max="33" width="9.140625" style="58"/>
    <col min="35" max="39" width="9.140625" style="58"/>
  </cols>
  <sheetData>
    <row r="1" spans="1:39">
      <c r="M1" s="58" t="s">
        <v>464</v>
      </c>
      <c r="Q1" s="58" t="s">
        <v>446</v>
      </c>
      <c r="W1" s="58" t="s">
        <v>447</v>
      </c>
      <c r="AC1" s="58" t="s">
        <v>449</v>
      </c>
      <c r="AI1" s="58" t="s">
        <v>465</v>
      </c>
    </row>
    <row r="2" spans="1:39">
      <c r="A2" s="58" t="s">
        <v>58</v>
      </c>
      <c r="B2" s="58" t="s">
        <v>445</v>
      </c>
      <c r="C2" s="58" t="s">
        <v>446</v>
      </c>
      <c r="D2" s="58" t="s">
        <v>447</v>
      </c>
      <c r="E2" s="58" t="s">
        <v>448</v>
      </c>
      <c r="F2" s="58" t="s">
        <v>449</v>
      </c>
      <c r="G2" s="58" t="s">
        <v>465</v>
      </c>
      <c r="H2" s="58" t="s">
        <v>466</v>
      </c>
      <c r="I2" s="58" t="s">
        <v>450</v>
      </c>
      <c r="J2" s="58" t="s">
        <v>457</v>
      </c>
      <c r="K2" s="58" t="s">
        <v>456</v>
      </c>
      <c r="L2" s="58" t="s">
        <v>12</v>
      </c>
      <c r="M2" s="58" t="s">
        <v>451</v>
      </c>
      <c r="N2" s="58" t="s">
        <v>452</v>
      </c>
      <c r="O2" s="58" t="s">
        <v>453</v>
      </c>
      <c r="Q2" s="58" t="s">
        <v>460</v>
      </c>
      <c r="R2" s="58" t="s">
        <v>461</v>
      </c>
      <c r="S2" s="58" t="s">
        <v>462</v>
      </c>
      <c r="T2" s="58" t="s">
        <v>463</v>
      </c>
      <c r="U2" s="58" t="s">
        <v>270</v>
      </c>
      <c r="W2" s="58" t="s">
        <v>460</v>
      </c>
      <c r="X2" s="58" t="s">
        <v>461</v>
      </c>
      <c r="Y2" s="58" t="s">
        <v>462</v>
      </c>
      <c r="Z2" s="58" t="s">
        <v>463</v>
      </c>
      <c r="AA2" s="58" t="s">
        <v>270</v>
      </c>
      <c r="AC2" s="58" t="s">
        <v>460</v>
      </c>
      <c r="AD2" s="58" t="s">
        <v>461</v>
      </c>
      <c r="AE2" s="58" t="s">
        <v>462</v>
      </c>
      <c r="AF2" s="58" t="s">
        <v>463</v>
      </c>
      <c r="AG2" s="58" t="s">
        <v>270</v>
      </c>
      <c r="AI2" s="58" t="s">
        <v>460</v>
      </c>
      <c r="AJ2" s="58" t="s">
        <v>461</v>
      </c>
      <c r="AK2" s="58" t="s">
        <v>462</v>
      </c>
      <c r="AL2" s="58" t="s">
        <v>463</v>
      </c>
      <c r="AM2" s="58" t="s">
        <v>270</v>
      </c>
    </row>
    <row r="3" spans="1:39">
      <c r="A3" s="58">
        <v>5</v>
      </c>
      <c r="B3" s="58">
        <f>'ACM Rates'!U16</f>
        <v>8.0969547256781914E-5</v>
      </c>
      <c r="C3" s="58">
        <f>'MI Epi'!CB25</f>
        <v>0</v>
      </c>
      <c r="D3" s="58">
        <f>'Stroke Epi'!BQ33</f>
        <v>7.9639908637168437E-5</v>
      </c>
      <c r="F3" s="58">
        <f>'Bowel Cancer Epi'!BN50</f>
        <v>0</v>
      </c>
      <c r="G3" s="58">
        <f>'Breast Cancer Epi'!AP44</f>
        <v>0</v>
      </c>
      <c r="I3" s="58">
        <f t="shared" ref="I3:I66" si="0">B3+(SUM(C3:F3))</f>
        <v>1.6060945589395034E-4</v>
      </c>
      <c r="J3" s="58">
        <f t="shared" ref="J3:J66" si="1">1-EXP(-B3)</f>
        <v>8.0966269311422145E-5</v>
      </c>
      <c r="K3" s="58">
        <v>10000</v>
      </c>
      <c r="L3" s="58">
        <f>K3*J3</f>
        <v>0.80966269311422145</v>
      </c>
      <c r="M3" s="58">
        <f>0.5*(K3+K4)</f>
        <v>9999.5951686534427</v>
      </c>
      <c r="N3" s="58">
        <f>SUM(M4:M97)</f>
        <v>789434.69177036721</v>
      </c>
      <c r="O3" s="58">
        <f>N3/K3</f>
        <v>78.943469177036718</v>
      </c>
      <c r="Q3" s="58">
        <f>'MI Epi'!BO25</f>
        <v>0</v>
      </c>
      <c r="R3" s="58">
        <f>C3</f>
        <v>0</v>
      </c>
      <c r="S3" s="58">
        <f>1-EXP(-Q3)</f>
        <v>0</v>
      </c>
      <c r="T3" s="58">
        <f>1-EXP(-R3)</f>
        <v>0</v>
      </c>
      <c r="U3" s="58">
        <v>0</v>
      </c>
      <c r="W3" s="58">
        <f>'Stroke Epi'!BD33</f>
        <v>0</v>
      </c>
      <c r="X3" s="58">
        <f>D3</f>
        <v>7.9639908637168437E-5</v>
      </c>
      <c r="Y3" s="58">
        <f>1-EXP(-W3)</f>
        <v>0</v>
      </c>
      <c r="Z3" s="58">
        <f>1-EXP(-X3)</f>
        <v>7.9636737463806284E-5</v>
      </c>
      <c r="AA3" s="58">
        <v>0</v>
      </c>
      <c r="AC3" s="58">
        <f>'Bowel Cancer Epi'!BA50</f>
        <v>0</v>
      </c>
      <c r="AD3" s="58">
        <f>F3</f>
        <v>0</v>
      </c>
      <c r="AE3" s="58">
        <f>1-EXP(-AC3)</f>
        <v>0</v>
      </c>
      <c r="AF3" s="58">
        <f>1-EXP(-AD3)</f>
        <v>0</v>
      </c>
      <c r="AG3" s="58">
        <v>0</v>
      </c>
      <c r="AI3" s="58">
        <f>'Breast Cancer Epi'!AG44</f>
        <v>0</v>
      </c>
      <c r="AJ3" s="58">
        <f>G3</f>
        <v>0</v>
      </c>
      <c r="AK3" s="58">
        <f>1-EXP(-AI3)</f>
        <v>0</v>
      </c>
      <c r="AL3" s="58">
        <f>1-EXP(-AJ3)</f>
        <v>0</v>
      </c>
      <c r="AM3" s="58">
        <v>0</v>
      </c>
    </row>
    <row r="4" spans="1:39">
      <c r="A4" s="58">
        <v>6</v>
      </c>
      <c r="B4" s="58">
        <f>'ACM Rates'!U17</f>
        <v>8.0969547256781914E-5</v>
      </c>
      <c r="C4" s="58">
        <f>'MI Epi'!CB26</f>
        <v>0</v>
      </c>
      <c r="D4" s="58">
        <f>'Stroke Epi'!BQ34</f>
        <v>7.9639908637168437E-5</v>
      </c>
      <c r="F4" s="58">
        <f>'Bowel Cancer Epi'!BN51</f>
        <v>0</v>
      </c>
      <c r="G4" s="58">
        <f>'Breast Cancer Epi'!AP45</f>
        <v>0</v>
      </c>
      <c r="I4" s="58">
        <f t="shared" si="0"/>
        <v>1.6060945589395034E-4</v>
      </c>
      <c r="J4" s="58">
        <f t="shared" si="1"/>
        <v>8.0966269311422145E-5</v>
      </c>
      <c r="K4" s="58">
        <f>K3-L3</f>
        <v>9999.1903373068853</v>
      </c>
      <c r="L4" s="58">
        <f>K4*J4</f>
        <v>0.80959713774655928</v>
      </c>
      <c r="M4" s="58">
        <f t="shared" ref="M4:M67" si="2">0.5*(K4+K5)</f>
        <v>9998.7855387380114</v>
      </c>
      <c r="N4" s="58">
        <f t="shared" ref="N4:N67" si="3">SUM(M5:M98)</f>
        <v>779803.85714109009</v>
      </c>
      <c r="O4" s="58">
        <f t="shared" ref="O4:O67" si="4">N4/K4</f>
        <v>77.986700006264428</v>
      </c>
      <c r="Q4" s="58">
        <f>'MI Epi'!BO26</f>
        <v>0</v>
      </c>
      <c r="R4" s="58">
        <f t="shared" ref="R4:R67" si="5">C4</f>
        <v>0</v>
      </c>
      <c r="S4" s="58">
        <f t="shared" ref="S4:T67" si="6">1-EXP(-Q4)</f>
        <v>0</v>
      </c>
      <c r="T4" s="58">
        <f t="shared" si="6"/>
        <v>0</v>
      </c>
      <c r="U4" s="58">
        <f>((U3-T3+((1-U3)*S3))/(1-T3))</f>
        <v>0</v>
      </c>
      <c r="W4" s="58">
        <f>'Stroke Epi'!BD34</f>
        <v>0</v>
      </c>
      <c r="X4" s="58">
        <f t="shared" ref="X4:X67" si="7">D4</f>
        <v>7.9639908637168437E-5</v>
      </c>
      <c r="Y4" s="58">
        <f t="shared" ref="Y4:Z67" si="8">1-EXP(-W4)</f>
        <v>0</v>
      </c>
      <c r="Z4" s="58">
        <f t="shared" si="8"/>
        <v>7.9636737463806284E-5</v>
      </c>
      <c r="AA4" s="58">
        <f>((AA3-Z3+((1-AA3)*Y3))/(1-Z3))</f>
        <v>-7.9643079978857368E-5</v>
      </c>
      <c r="AC4" s="58">
        <f>'Bowel Cancer Epi'!BA51</f>
        <v>0</v>
      </c>
      <c r="AD4" s="58">
        <f t="shared" ref="AD4:AD67" si="9">F4</f>
        <v>0</v>
      </c>
      <c r="AE4" s="58">
        <f t="shared" ref="AE4:AF8" si="10">1-EXP(-AC4)</f>
        <v>0</v>
      </c>
      <c r="AF4" s="58">
        <f t="shared" si="10"/>
        <v>0</v>
      </c>
      <c r="AG4" s="58">
        <f>((AG3-AF3+((1-AG3)*AE3))/(1-AF3))</f>
        <v>0</v>
      </c>
      <c r="AI4" s="58">
        <f>'Breast Cancer Epi'!AG45</f>
        <v>0</v>
      </c>
      <c r="AJ4" s="58">
        <f t="shared" ref="AJ4:AJ67" si="11">G4</f>
        <v>0</v>
      </c>
      <c r="AK4" s="58">
        <f t="shared" ref="AK4:AL8" si="12">1-EXP(-AI4)</f>
        <v>0</v>
      </c>
      <c r="AL4" s="58">
        <f t="shared" si="12"/>
        <v>0</v>
      </c>
      <c r="AM4" s="58">
        <f>((AM3-AL3+((1-AM3)*AK3))/(1-AL3))</f>
        <v>0</v>
      </c>
    </row>
    <row r="5" spans="1:39">
      <c r="A5" s="58">
        <v>7</v>
      </c>
      <c r="B5" s="58">
        <f>'ACM Rates'!U18</f>
        <v>8.0969547256781914E-5</v>
      </c>
      <c r="C5" s="58">
        <f>'MI Epi'!CB27</f>
        <v>0</v>
      </c>
      <c r="D5" s="58">
        <f>'Stroke Epi'!BQ35</f>
        <v>7.9639908637168437E-5</v>
      </c>
      <c r="F5" s="58">
        <f>'Bowel Cancer Epi'!BN52</f>
        <v>0</v>
      </c>
      <c r="G5" s="58">
        <f>'Breast Cancer Epi'!AP46</f>
        <v>0</v>
      </c>
      <c r="I5" s="58">
        <f t="shared" si="0"/>
        <v>1.6060945589395034E-4</v>
      </c>
      <c r="J5" s="58">
        <f t="shared" si="1"/>
        <v>8.0966269311422145E-5</v>
      </c>
      <c r="K5" s="58">
        <f t="shared" ref="K5:K68" si="13">K4-L4</f>
        <v>9998.3807401691392</v>
      </c>
      <c r="L5" s="58">
        <f t="shared" ref="L5:L68" si="14">K5*J5</f>
        <v>0.80953158768667077</v>
      </c>
      <c r="M5" s="58">
        <f t="shared" si="2"/>
        <v>9997.9759743752948</v>
      </c>
      <c r="N5" s="58">
        <f t="shared" si="3"/>
        <v>769805.88116671483</v>
      </c>
      <c r="O5" s="58">
        <f t="shared" si="4"/>
        <v>76.99305529284058</v>
      </c>
      <c r="Q5" s="58">
        <f>'MI Epi'!BO27</f>
        <v>0</v>
      </c>
      <c r="R5" s="58">
        <f t="shared" si="5"/>
        <v>0</v>
      </c>
      <c r="S5" s="58">
        <f t="shared" si="6"/>
        <v>0</v>
      </c>
      <c r="T5" s="58">
        <f t="shared" si="6"/>
        <v>0</v>
      </c>
      <c r="U5" s="58">
        <f t="shared" ref="U5:U68" si="15">((U4-T4+((1-U4)*S4))/(1-T4))</f>
        <v>0</v>
      </c>
      <c r="W5" s="58">
        <f>'Stroke Epi'!BD35</f>
        <v>0</v>
      </c>
      <c r="X5" s="58">
        <f t="shared" si="7"/>
        <v>7.9639908637168437E-5</v>
      </c>
      <c r="Y5" s="58">
        <f t="shared" si="8"/>
        <v>0</v>
      </c>
      <c r="Z5" s="58">
        <f t="shared" si="8"/>
        <v>7.9636737463806284E-5</v>
      </c>
      <c r="AA5" s="58">
        <f t="shared" ref="AA5:AA68" si="16">((AA4-Z4+((1-AA4)*Y4))/(1-Z4))</f>
        <v>-1.5929250297790326E-4</v>
      </c>
      <c r="AC5" s="58">
        <f>'Bowel Cancer Epi'!BA52</f>
        <v>0</v>
      </c>
      <c r="AD5" s="58">
        <f t="shared" si="9"/>
        <v>0</v>
      </c>
      <c r="AE5" s="58">
        <f t="shared" si="10"/>
        <v>0</v>
      </c>
      <c r="AF5" s="58">
        <f t="shared" si="10"/>
        <v>0</v>
      </c>
      <c r="AG5" s="58">
        <f t="shared" ref="AG5:AG68" si="17">((AG4-AF4+((1-AG4)*AE4))/(1-AF4))</f>
        <v>0</v>
      </c>
      <c r="AI5" s="58">
        <f>'Breast Cancer Epi'!AG46</f>
        <v>0</v>
      </c>
      <c r="AJ5" s="58">
        <f t="shared" si="11"/>
        <v>0</v>
      </c>
      <c r="AK5" s="58">
        <f t="shared" si="12"/>
        <v>0</v>
      </c>
      <c r="AL5" s="58">
        <f t="shared" si="12"/>
        <v>0</v>
      </c>
      <c r="AM5" s="58">
        <f t="shared" ref="AM5:AM68" si="18">((AM4-AL4+((1-AM4)*AK4))/(1-AL4))</f>
        <v>0</v>
      </c>
    </row>
    <row r="6" spans="1:39">
      <c r="A6" s="58">
        <v>8</v>
      </c>
      <c r="B6" s="58">
        <f>'ACM Rates'!U19</f>
        <v>8.0969547256781914E-5</v>
      </c>
      <c r="C6" s="58">
        <f>'MI Epi'!CB28</f>
        <v>0</v>
      </c>
      <c r="D6" s="58">
        <f>'Stroke Epi'!BQ36</f>
        <v>7.9639908637168437E-5</v>
      </c>
      <c r="F6" s="58">
        <f>'Bowel Cancer Epi'!BN53</f>
        <v>0</v>
      </c>
      <c r="G6" s="58">
        <f>'Breast Cancer Epi'!AP47</f>
        <v>0</v>
      </c>
      <c r="I6" s="58">
        <f t="shared" si="0"/>
        <v>1.6060945589395034E-4</v>
      </c>
      <c r="J6" s="58">
        <f t="shared" si="1"/>
        <v>8.0966269311422145E-5</v>
      </c>
      <c r="K6" s="58">
        <f t="shared" si="13"/>
        <v>9997.5712085814521</v>
      </c>
      <c r="L6" s="58">
        <f t="shared" si="14"/>
        <v>0.80946604293412605</v>
      </c>
      <c r="M6" s="58">
        <f t="shared" si="2"/>
        <v>9997.166475559985</v>
      </c>
      <c r="N6" s="58">
        <f t="shared" si="3"/>
        <v>759808.71469115478</v>
      </c>
      <c r="O6" s="58">
        <f t="shared" si="4"/>
        <v>75.999330121196849</v>
      </c>
      <c r="Q6" s="58">
        <f>'MI Epi'!BO28</f>
        <v>0</v>
      </c>
      <c r="R6" s="58">
        <f t="shared" si="5"/>
        <v>0</v>
      </c>
      <c r="S6" s="58">
        <f t="shared" si="6"/>
        <v>0</v>
      </c>
      <c r="T6" s="58">
        <f t="shared" si="6"/>
        <v>0</v>
      </c>
      <c r="U6" s="58">
        <f t="shared" si="15"/>
        <v>0</v>
      </c>
      <c r="W6" s="58">
        <f>'Stroke Epi'!BD36</f>
        <v>0</v>
      </c>
      <c r="X6" s="58">
        <f t="shared" si="7"/>
        <v>7.9639908637168437E-5</v>
      </c>
      <c r="Y6" s="58">
        <f t="shared" si="8"/>
        <v>0</v>
      </c>
      <c r="Z6" s="58">
        <f t="shared" si="8"/>
        <v>7.9636737463806284E-5</v>
      </c>
      <c r="AA6" s="58">
        <f t="shared" si="16"/>
        <v>-2.3894826950231532E-4</v>
      </c>
      <c r="AC6" s="58">
        <f>'Bowel Cancer Epi'!BA53</f>
        <v>0</v>
      </c>
      <c r="AD6" s="58">
        <f t="shared" si="9"/>
        <v>0</v>
      </c>
      <c r="AE6" s="58">
        <f t="shared" si="10"/>
        <v>0</v>
      </c>
      <c r="AF6" s="58">
        <f t="shared" si="10"/>
        <v>0</v>
      </c>
      <c r="AG6" s="58">
        <f t="shared" si="17"/>
        <v>0</v>
      </c>
      <c r="AI6" s="58">
        <f>'Breast Cancer Epi'!AG47</f>
        <v>0</v>
      </c>
      <c r="AJ6" s="58">
        <f t="shared" si="11"/>
        <v>0</v>
      </c>
      <c r="AK6" s="58">
        <f t="shared" si="12"/>
        <v>0</v>
      </c>
      <c r="AL6" s="58">
        <f t="shared" si="12"/>
        <v>0</v>
      </c>
      <c r="AM6" s="58">
        <f t="shared" si="18"/>
        <v>0</v>
      </c>
    </row>
    <row r="7" spans="1:39">
      <c r="A7" s="58">
        <v>9</v>
      </c>
      <c r="B7" s="58">
        <f>'ACM Rates'!U20</f>
        <v>8.0969547256781914E-5</v>
      </c>
      <c r="C7" s="58">
        <f>'MI Epi'!CB29</f>
        <v>0</v>
      </c>
      <c r="D7" s="58">
        <f>'Stroke Epi'!BQ37</f>
        <v>7.9639908637168437E-5</v>
      </c>
      <c r="F7" s="58">
        <f>'Bowel Cancer Epi'!BN54</f>
        <v>0</v>
      </c>
      <c r="G7" s="58">
        <f>'Breast Cancer Epi'!AP48</f>
        <v>0</v>
      </c>
      <c r="I7" s="58">
        <f t="shared" si="0"/>
        <v>1.6060945589395034E-4</v>
      </c>
      <c r="J7" s="58">
        <f t="shared" si="1"/>
        <v>8.0966269311422145E-5</v>
      </c>
      <c r="K7" s="58">
        <f t="shared" si="13"/>
        <v>9996.7617425385179</v>
      </c>
      <c r="L7" s="58">
        <f t="shared" si="14"/>
        <v>0.80940050348849535</v>
      </c>
      <c r="M7" s="58">
        <f t="shared" si="2"/>
        <v>9996.3570422867742</v>
      </c>
      <c r="N7" s="58">
        <f t="shared" si="3"/>
        <v>749812.357648868</v>
      </c>
      <c r="O7" s="58">
        <f t="shared" si="4"/>
        <v>75.005524484818338</v>
      </c>
      <c r="Q7" s="58">
        <f>'MI Epi'!BO29</f>
        <v>0</v>
      </c>
      <c r="R7" s="58">
        <f t="shared" si="5"/>
        <v>0</v>
      </c>
      <c r="S7" s="58">
        <f t="shared" si="6"/>
        <v>0</v>
      </c>
      <c r="T7" s="58">
        <f t="shared" si="6"/>
        <v>0</v>
      </c>
      <c r="U7" s="58">
        <f t="shared" si="15"/>
        <v>0</v>
      </c>
      <c r="W7" s="58">
        <f>'Stroke Epi'!BD37</f>
        <v>0</v>
      </c>
      <c r="X7" s="58">
        <f t="shared" si="7"/>
        <v>7.9639908637168437E-5</v>
      </c>
      <c r="Y7" s="58">
        <f t="shared" si="8"/>
        <v>0</v>
      </c>
      <c r="Z7" s="58">
        <f t="shared" si="8"/>
        <v>7.9636737463806284E-5</v>
      </c>
      <c r="AA7" s="58">
        <f t="shared" si="16"/>
        <v>-3.1861038005731146E-4</v>
      </c>
      <c r="AC7" s="58">
        <f>'Bowel Cancer Epi'!BA54</f>
        <v>0</v>
      </c>
      <c r="AD7" s="58">
        <f t="shared" si="9"/>
        <v>0</v>
      </c>
      <c r="AE7" s="58">
        <f t="shared" si="10"/>
        <v>0</v>
      </c>
      <c r="AF7" s="58">
        <f t="shared" si="10"/>
        <v>0</v>
      </c>
      <c r="AG7" s="58">
        <f t="shared" si="17"/>
        <v>0</v>
      </c>
      <c r="AI7" s="58">
        <f>'Breast Cancer Epi'!AG48</f>
        <v>0</v>
      </c>
      <c r="AJ7" s="58">
        <f t="shared" si="11"/>
        <v>0</v>
      </c>
      <c r="AK7" s="58">
        <f t="shared" si="12"/>
        <v>0</v>
      </c>
      <c r="AL7" s="58">
        <f t="shared" si="12"/>
        <v>0</v>
      </c>
      <c r="AM7" s="58">
        <f t="shared" si="18"/>
        <v>0</v>
      </c>
    </row>
    <row r="8" spans="1:39">
      <c r="A8" s="58">
        <v>10</v>
      </c>
      <c r="B8" s="58">
        <f>'ACM Rates'!U21</f>
        <v>8.0969547256781914E-5</v>
      </c>
      <c r="C8" s="58">
        <f>'MI Epi'!CB30</f>
        <v>0</v>
      </c>
      <c r="D8" s="58">
        <f>'Stroke Epi'!BQ38</f>
        <v>7.9639908637168437E-5</v>
      </c>
      <c r="F8" s="58">
        <f>'Bowel Cancer Epi'!BN55</f>
        <v>0</v>
      </c>
      <c r="G8" s="58">
        <f>'Breast Cancer Epi'!AP49</f>
        <v>0</v>
      </c>
      <c r="I8" s="58">
        <f t="shared" si="0"/>
        <v>1.6060945589395034E-4</v>
      </c>
      <c r="J8" s="58">
        <f t="shared" si="1"/>
        <v>8.0966269311422145E-5</v>
      </c>
      <c r="K8" s="58">
        <f t="shared" si="13"/>
        <v>9995.9523420350288</v>
      </c>
      <c r="L8" s="58">
        <f t="shared" si="14"/>
        <v>0.80933496934934912</v>
      </c>
      <c r="M8" s="58">
        <f t="shared" si="2"/>
        <v>9995.5476745503547</v>
      </c>
      <c r="N8" s="58">
        <f t="shared" si="3"/>
        <v>739816.80997431767</v>
      </c>
      <c r="O8" s="58">
        <f t="shared" si="4"/>
        <v>74.01163837718957</v>
      </c>
      <c r="Q8" s="58">
        <f>'MI Epi'!BO30</f>
        <v>0</v>
      </c>
      <c r="R8" s="58">
        <f t="shared" si="5"/>
        <v>0</v>
      </c>
      <c r="S8" s="58">
        <f t="shared" si="6"/>
        <v>0</v>
      </c>
      <c r="T8" s="58">
        <f t="shared" si="6"/>
        <v>0</v>
      </c>
      <c r="U8" s="58">
        <f t="shared" si="15"/>
        <v>0</v>
      </c>
      <c r="W8" s="58">
        <f>'Stroke Epi'!BD38</f>
        <v>0</v>
      </c>
      <c r="X8" s="58">
        <f t="shared" si="7"/>
        <v>7.9639908637168437E-5</v>
      </c>
      <c r="Y8" s="58">
        <f>1-EXP(-W8)</f>
        <v>0</v>
      </c>
      <c r="Z8" s="58">
        <f t="shared" si="8"/>
        <v>7.9636737463806284E-5</v>
      </c>
      <c r="AA8" s="58">
        <f t="shared" si="16"/>
        <v>-3.9827883514814981E-4</v>
      </c>
      <c r="AC8" s="58">
        <f>'Bowel Cancer Epi'!BA55</f>
        <v>0</v>
      </c>
      <c r="AD8" s="58">
        <f t="shared" si="9"/>
        <v>0</v>
      </c>
      <c r="AE8" s="58">
        <f>1-EXP(-AC8)</f>
        <v>0</v>
      </c>
      <c r="AF8" s="58">
        <f t="shared" si="10"/>
        <v>0</v>
      </c>
      <c r="AG8" s="58">
        <f t="shared" si="17"/>
        <v>0</v>
      </c>
      <c r="AI8" s="58">
        <f>'Breast Cancer Epi'!AG49</f>
        <v>0</v>
      </c>
      <c r="AJ8" s="58">
        <f t="shared" si="11"/>
        <v>0</v>
      </c>
      <c r="AK8" s="58">
        <f>1-EXP(-AI8)</f>
        <v>0</v>
      </c>
      <c r="AL8" s="58">
        <f t="shared" si="12"/>
        <v>0</v>
      </c>
      <c r="AM8" s="58">
        <f t="shared" si="18"/>
        <v>0</v>
      </c>
    </row>
    <row r="9" spans="1:39">
      <c r="A9" s="58">
        <v>11</v>
      </c>
      <c r="B9" s="58">
        <f>'ACM Rates'!U22</f>
        <v>8.0969547256781914E-5</v>
      </c>
      <c r="C9" s="58">
        <f>'MI Epi'!CB31</f>
        <v>0</v>
      </c>
      <c r="D9" s="58">
        <f>'Stroke Epi'!BQ39</f>
        <v>7.9639908637168437E-5</v>
      </c>
      <c r="F9" s="58">
        <f>'Bowel Cancer Epi'!BN56</f>
        <v>0</v>
      </c>
      <c r="G9" s="58">
        <f>'Breast Cancer Epi'!AP50</f>
        <v>0</v>
      </c>
      <c r="I9" s="58">
        <f t="shared" si="0"/>
        <v>1.6060945589395034E-4</v>
      </c>
      <c r="J9" s="58">
        <f t="shared" si="1"/>
        <v>8.0966269311422145E-5</v>
      </c>
      <c r="K9" s="58">
        <f t="shared" si="13"/>
        <v>9995.1430070656788</v>
      </c>
      <c r="L9" s="58">
        <f t="shared" si="14"/>
        <v>0.80926944051625749</v>
      </c>
      <c r="M9" s="58">
        <f t="shared" si="2"/>
        <v>9994.7383723454204</v>
      </c>
      <c r="N9" s="58">
        <f t="shared" si="3"/>
        <v>729822.07160197222</v>
      </c>
      <c r="O9" s="58">
        <f t="shared" si="4"/>
        <v>73.017671791794555</v>
      </c>
      <c r="Q9" s="58">
        <f>'MI Epi'!BO31</f>
        <v>0</v>
      </c>
      <c r="R9" s="58">
        <f t="shared" si="5"/>
        <v>0</v>
      </c>
      <c r="S9" s="58">
        <f t="shared" si="6"/>
        <v>0</v>
      </c>
      <c r="T9" s="58">
        <f t="shared" si="6"/>
        <v>0</v>
      </c>
      <c r="U9" s="58">
        <f t="shared" si="15"/>
        <v>0</v>
      </c>
      <c r="W9" s="58">
        <f>'Stroke Epi'!BD39</f>
        <v>0</v>
      </c>
      <c r="X9" s="58">
        <f t="shared" si="7"/>
        <v>7.9639908637168437E-5</v>
      </c>
      <c r="Y9" s="58">
        <f t="shared" si="8"/>
        <v>0</v>
      </c>
      <c r="Z9" s="58">
        <f>1-EXP(-X9)</f>
        <v>7.9636737463806284E-5</v>
      </c>
      <c r="AA9" s="58">
        <f t="shared" si="16"/>
        <v>-4.7795363528012878E-4</v>
      </c>
      <c r="AC9" s="58">
        <f>'Bowel Cancer Epi'!BA56</f>
        <v>0</v>
      </c>
      <c r="AD9" s="58">
        <f t="shared" si="9"/>
        <v>0</v>
      </c>
      <c r="AE9" s="58">
        <f t="shared" ref="AE9:AF72" si="19">1-EXP(-AC9)</f>
        <v>0</v>
      </c>
      <c r="AF9" s="58">
        <f>1-EXP(-AD9)</f>
        <v>0</v>
      </c>
      <c r="AG9" s="58">
        <f t="shared" si="17"/>
        <v>0</v>
      </c>
      <c r="AI9" s="58">
        <f>'Breast Cancer Epi'!AG50</f>
        <v>0</v>
      </c>
      <c r="AJ9" s="58">
        <f t="shared" si="11"/>
        <v>0</v>
      </c>
      <c r="AK9" s="58">
        <f t="shared" ref="AK9:AL72" si="20">1-EXP(-AI9)</f>
        <v>0</v>
      </c>
      <c r="AL9" s="58">
        <f>1-EXP(-AJ9)</f>
        <v>0</v>
      </c>
      <c r="AM9" s="58">
        <f t="shared" si="18"/>
        <v>0</v>
      </c>
    </row>
    <row r="10" spans="1:39">
      <c r="A10" s="58">
        <v>12</v>
      </c>
      <c r="B10" s="58">
        <f>'ACM Rates'!U23</f>
        <v>8.0969547256781914E-5</v>
      </c>
      <c r="C10" s="58">
        <f>'MI Epi'!CB32</f>
        <v>0</v>
      </c>
      <c r="D10" s="58">
        <f>'Stroke Epi'!BQ40</f>
        <v>7.9639908637168437E-5</v>
      </c>
      <c r="F10" s="58">
        <f>'Bowel Cancer Epi'!BN57</f>
        <v>0</v>
      </c>
      <c r="G10" s="58">
        <f>'Breast Cancer Epi'!AP51</f>
        <v>0</v>
      </c>
      <c r="I10" s="58">
        <f t="shared" si="0"/>
        <v>1.6060945589395034E-4</v>
      </c>
      <c r="J10" s="58">
        <f t="shared" si="1"/>
        <v>8.0966269311422145E-5</v>
      </c>
      <c r="K10" s="58">
        <f t="shared" si="13"/>
        <v>9994.333737625162</v>
      </c>
      <c r="L10" s="58">
        <f t="shared" si="14"/>
        <v>0.80920391698879113</v>
      </c>
      <c r="M10" s="58">
        <f t="shared" si="2"/>
        <v>9993.9291356666672</v>
      </c>
      <c r="N10" s="58">
        <f t="shared" si="3"/>
        <v>719828.14246630552</v>
      </c>
      <c r="O10" s="58">
        <f t="shared" si="4"/>
        <v>72.023624722116793</v>
      </c>
      <c r="Q10" s="58">
        <f>'MI Epi'!BO32</f>
        <v>0</v>
      </c>
      <c r="R10" s="58">
        <f t="shared" si="5"/>
        <v>0</v>
      </c>
      <c r="S10" s="58">
        <f t="shared" si="6"/>
        <v>0</v>
      </c>
      <c r="T10" s="58">
        <f t="shared" si="6"/>
        <v>0</v>
      </c>
      <c r="U10" s="58">
        <f t="shared" si="15"/>
        <v>0</v>
      </c>
      <c r="W10" s="58">
        <f>'Stroke Epi'!BD40</f>
        <v>0</v>
      </c>
      <c r="X10" s="58">
        <f t="shared" si="7"/>
        <v>7.9639908637168437E-5</v>
      </c>
      <c r="Y10" s="58">
        <f t="shared" si="8"/>
        <v>0</v>
      </c>
      <c r="Z10" s="58">
        <f t="shared" si="8"/>
        <v>7.9636737463806284E-5</v>
      </c>
      <c r="AA10" s="58">
        <f t="shared" si="16"/>
        <v>-5.5763478095858696E-4</v>
      </c>
      <c r="AC10" s="58">
        <f>'Bowel Cancer Epi'!BA57</f>
        <v>0</v>
      </c>
      <c r="AD10" s="58">
        <f t="shared" si="9"/>
        <v>0</v>
      </c>
      <c r="AE10" s="58">
        <f t="shared" si="19"/>
        <v>0</v>
      </c>
      <c r="AF10" s="58">
        <f t="shared" si="19"/>
        <v>0</v>
      </c>
      <c r="AG10" s="58">
        <f t="shared" si="17"/>
        <v>0</v>
      </c>
      <c r="AI10" s="58">
        <f>'Breast Cancer Epi'!AG51</f>
        <v>0</v>
      </c>
      <c r="AJ10" s="58">
        <f t="shared" si="11"/>
        <v>0</v>
      </c>
      <c r="AK10" s="58">
        <f t="shared" si="20"/>
        <v>0</v>
      </c>
      <c r="AL10" s="58">
        <f t="shared" si="20"/>
        <v>0</v>
      </c>
      <c r="AM10" s="58">
        <f t="shared" si="18"/>
        <v>0</v>
      </c>
    </row>
    <row r="11" spans="1:39">
      <c r="A11" s="58">
        <v>13</v>
      </c>
      <c r="B11" s="58">
        <f>'ACM Rates'!U24</f>
        <v>8.0969547256781914E-5</v>
      </c>
      <c r="C11" s="58">
        <f>'MI Epi'!CB33</f>
        <v>0</v>
      </c>
      <c r="D11" s="58">
        <f>'Stroke Epi'!BQ41</f>
        <v>7.9639908637168437E-5</v>
      </c>
      <c r="F11" s="58">
        <f>'Bowel Cancer Epi'!BN58</f>
        <v>0</v>
      </c>
      <c r="G11" s="58">
        <f>'Breast Cancer Epi'!AP52</f>
        <v>0</v>
      </c>
      <c r="I11" s="58">
        <f t="shared" si="0"/>
        <v>1.6060945589395034E-4</v>
      </c>
      <c r="J11" s="58">
        <f t="shared" si="1"/>
        <v>8.0966269311422145E-5</v>
      </c>
      <c r="K11" s="58">
        <f t="shared" si="13"/>
        <v>9993.5245337081724</v>
      </c>
      <c r="L11" s="58">
        <f t="shared" si="14"/>
        <v>0.80913839876652027</v>
      </c>
      <c r="M11" s="58">
        <f t="shared" si="2"/>
        <v>9993.1199645087891</v>
      </c>
      <c r="N11" s="58">
        <f t="shared" si="3"/>
        <v>709835.02250179672</v>
      </c>
      <c r="O11" s="58">
        <f t="shared" si="4"/>
        <v>71.029497161639242</v>
      </c>
      <c r="Q11" s="58">
        <f>'MI Epi'!BO33</f>
        <v>0</v>
      </c>
      <c r="R11" s="58">
        <f t="shared" si="5"/>
        <v>0</v>
      </c>
      <c r="S11" s="58">
        <f t="shared" si="6"/>
        <v>0</v>
      </c>
      <c r="T11" s="58">
        <f t="shared" si="6"/>
        <v>0</v>
      </c>
      <c r="U11" s="58">
        <f t="shared" si="15"/>
        <v>0</v>
      </c>
      <c r="W11" s="58">
        <f>'Stroke Epi'!BD41</f>
        <v>0</v>
      </c>
      <c r="X11" s="58">
        <f t="shared" si="7"/>
        <v>7.9639908637168437E-5</v>
      </c>
      <c r="Y11" s="58">
        <f t="shared" si="8"/>
        <v>0</v>
      </c>
      <c r="Z11" s="58">
        <f t="shared" si="8"/>
        <v>7.9636737463806284E-5</v>
      </c>
      <c r="AA11" s="58">
        <f t="shared" si="16"/>
        <v>-6.373222726889032E-4</v>
      </c>
      <c r="AC11" s="58">
        <f>'Bowel Cancer Epi'!BA58</f>
        <v>0</v>
      </c>
      <c r="AD11" s="58">
        <f t="shared" si="9"/>
        <v>0</v>
      </c>
      <c r="AE11" s="58">
        <f t="shared" si="19"/>
        <v>0</v>
      </c>
      <c r="AF11" s="58">
        <f t="shared" si="19"/>
        <v>0</v>
      </c>
      <c r="AG11" s="58">
        <f t="shared" si="17"/>
        <v>0</v>
      </c>
      <c r="AI11" s="58">
        <f>'Breast Cancer Epi'!AG52</f>
        <v>0</v>
      </c>
      <c r="AJ11" s="58">
        <f t="shared" si="11"/>
        <v>0</v>
      </c>
      <c r="AK11" s="58">
        <f t="shared" si="20"/>
        <v>0</v>
      </c>
      <c r="AL11" s="58">
        <f t="shared" si="20"/>
        <v>0</v>
      </c>
      <c r="AM11" s="58">
        <f t="shared" si="18"/>
        <v>0</v>
      </c>
    </row>
    <row r="12" spans="1:39">
      <c r="A12" s="58">
        <v>14</v>
      </c>
      <c r="B12" s="58">
        <f>'ACM Rates'!U25</f>
        <v>8.0969547256781914E-5</v>
      </c>
      <c r="C12" s="58">
        <f>'MI Epi'!CB34</f>
        <v>0</v>
      </c>
      <c r="D12" s="58">
        <f>'Stroke Epi'!BQ42</f>
        <v>7.9639908637168437E-5</v>
      </c>
      <c r="F12" s="58">
        <f>'Bowel Cancer Epi'!BN59</f>
        <v>0</v>
      </c>
      <c r="G12" s="58">
        <f>'Breast Cancer Epi'!AP53</f>
        <v>0</v>
      </c>
      <c r="I12" s="58">
        <f t="shared" si="0"/>
        <v>1.6060945589395034E-4</v>
      </c>
      <c r="J12" s="58">
        <f t="shared" si="1"/>
        <v>8.0966269311422145E-5</v>
      </c>
      <c r="K12" s="58">
        <f t="shared" si="13"/>
        <v>9992.7153953094057</v>
      </c>
      <c r="L12" s="58">
        <f t="shared" si="14"/>
        <v>0.8090728858490156</v>
      </c>
      <c r="M12" s="58">
        <f t="shared" si="2"/>
        <v>9992.31085886648</v>
      </c>
      <c r="N12" s="58">
        <f t="shared" si="3"/>
        <v>699842.71164293017</v>
      </c>
      <c r="O12" s="58">
        <f t="shared" si="4"/>
        <v>70.03528910384432</v>
      </c>
      <c r="Q12" s="58">
        <f>'MI Epi'!BO34</f>
        <v>0</v>
      </c>
      <c r="R12" s="58">
        <f t="shared" si="5"/>
        <v>0</v>
      </c>
      <c r="S12" s="58">
        <f t="shared" si="6"/>
        <v>0</v>
      </c>
      <c r="T12" s="58">
        <f t="shared" si="6"/>
        <v>0</v>
      </c>
      <c r="U12" s="58">
        <f t="shared" si="15"/>
        <v>0</v>
      </c>
      <c r="W12" s="58">
        <f>'Stroke Epi'!BD42</f>
        <v>0</v>
      </c>
      <c r="X12" s="58">
        <f t="shared" si="7"/>
        <v>7.9639908637168437E-5</v>
      </c>
      <c r="Y12" s="58">
        <f t="shared" si="8"/>
        <v>0</v>
      </c>
      <c r="Z12" s="58">
        <f t="shared" si="8"/>
        <v>7.9636737463806284E-5</v>
      </c>
      <c r="AA12" s="58">
        <f t="shared" si="16"/>
        <v>-7.1701611097649666E-4</v>
      </c>
      <c r="AC12" s="58">
        <f>'Bowel Cancer Epi'!BA59</f>
        <v>0</v>
      </c>
      <c r="AD12" s="58">
        <f t="shared" si="9"/>
        <v>0</v>
      </c>
      <c r="AE12" s="58">
        <f t="shared" si="19"/>
        <v>0</v>
      </c>
      <c r="AF12" s="58">
        <f t="shared" si="19"/>
        <v>0</v>
      </c>
      <c r="AG12" s="58">
        <f t="shared" si="17"/>
        <v>0</v>
      </c>
      <c r="AI12" s="58">
        <f>'Breast Cancer Epi'!AG53</f>
        <v>0</v>
      </c>
      <c r="AJ12" s="58">
        <f t="shared" si="11"/>
        <v>0</v>
      </c>
      <c r="AK12" s="58">
        <f t="shared" si="20"/>
        <v>0</v>
      </c>
      <c r="AL12" s="58">
        <f t="shared" si="20"/>
        <v>0</v>
      </c>
      <c r="AM12" s="58">
        <f t="shared" si="18"/>
        <v>0</v>
      </c>
    </row>
    <row r="13" spans="1:39">
      <c r="A13" s="58">
        <v>15</v>
      </c>
      <c r="B13" s="58">
        <f>'ACM Rates'!U26</f>
        <v>8.0969547256781914E-5</v>
      </c>
      <c r="C13" s="58">
        <f>'MI Epi'!CB35</f>
        <v>0</v>
      </c>
      <c r="D13" s="58">
        <f>'Stroke Epi'!BQ43</f>
        <v>0</v>
      </c>
      <c r="F13" s="58">
        <f>'Bowel Cancer Epi'!BN60</f>
        <v>0</v>
      </c>
      <c r="G13" s="58">
        <f>'Breast Cancer Epi'!AP54</f>
        <v>0</v>
      </c>
      <c r="I13" s="58">
        <f t="shared" si="0"/>
        <v>8.0969547256781914E-5</v>
      </c>
      <c r="J13" s="58">
        <f t="shared" si="1"/>
        <v>8.0966269311422145E-5</v>
      </c>
      <c r="K13" s="58">
        <f t="shared" si="13"/>
        <v>9991.906322423556</v>
      </c>
      <c r="L13" s="58">
        <f t="shared" si="14"/>
        <v>0.80900737823584723</v>
      </c>
      <c r="M13" s="58">
        <f t="shared" si="2"/>
        <v>9991.5018187344394</v>
      </c>
      <c r="N13" s="58">
        <f t="shared" si="3"/>
        <v>689851.20982419571</v>
      </c>
      <c r="O13" s="58">
        <f t="shared" si="4"/>
        <v>69.041000542213951</v>
      </c>
      <c r="Q13" s="58">
        <f>'MI Epi'!BO35</f>
        <v>0</v>
      </c>
      <c r="R13" s="58">
        <f t="shared" si="5"/>
        <v>0</v>
      </c>
      <c r="S13" s="58">
        <f t="shared" si="6"/>
        <v>0</v>
      </c>
      <c r="T13" s="58">
        <f t="shared" si="6"/>
        <v>0</v>
      </c>
      <c r="U13" s="58">
        <f t="shared" si="15"/>
        <v>0</v>
      </c>
      <c r="W13" s="58">
        <f>'Stroke Epi'!BD43</f>
        <v>0</v>
      </c>
      <c r="X13" s="58">
        <f t="shared" si="7"/>
        <v>0</v>
      </c>
      <c r="Y13" s="58">
        <f t="shared" si="8"/>
        <v>0</v>
      </c>
      <c r="Z13" s="58">
        <f t="shared" si="8"/>
        <v>0</v>
      </c>
      <c r="AA13" s="58">
        <f t="shared" si="16"/>
        <v>-7.9671629632682662E-4</v>
      </c>
      <c r="AC13" s="58">
        <f>'Bowel Cancer Epi'!BA60</f>
        <v>0</v>
      </c>
      <c r="AD13" s="58">
        <f t="shared" si="9"/>
        <v>0</v>
      </c>
      <c r="AE13" s="58">
        <f t="shared" si="19"/>
        <v>0</v>
      </c>
      <c r="AF13" s="58">
        <f t="shared" si="19"/>
        <v>0</v>
      </c>
      <c r="AG13" s="58">
        <f t="shared" si="17"/>
        <v>0</v>
      </c>
      <c r="AI13" s="58">
        <f>'Breast Cancer Epi'!AG54</f>
        <v>0</v>
      </c>
      <c r="AJ13" s="58">
        <f t="shared" si="11"/>
        <v>0</v>
      </c>
      <c r="AK13" s="58">
        <f t="shared" si="20"/>
        <v>0</v>
      </c>
      <c r="AL13" s="58">
        <f t="shared" si="20"/>
        <v>0</v>
      </c>
      <c r="AM13" s="58">
        <f t="shared" si="18"/>
        <v>0</v>
      </c>
    </row>
    <row r="14" spans="1:39">
      <c r="A14" s="58">
        <v>16</v>
      </c>
      <c r="B14" s="58">
        <f>'ACM Rates'!U27</f>
        <v>8.0969547256781914E-5</v>
      </c>
      <c r="C14" s="58">
        <f>'MI Epi'!CB36</f>
        <v>0</v>
      </c>
      <c r="D14" s="58">
        <f>'Stroke Epi'!BQ44</f>
        <v>0</v>
      </c>
      <c r="F14" s="58">
        <f>'Bowel Cancer Epi'!BN61</f>
        <v>0</v>
      </c>
      <c r="G14" s="58">
        <f>'Breast Cancer Epi'!AP55</f>
        <v>0</v>
      </c>
      <c r="I14" s="58">
        <f t="shared" si="0"/>
        <v>8.0969547256781914E-5</v>
      </c>
      <c r="J14" s="58">
        <f t="shared" si="1"/>
        <v>8.0966269311422145E-5</v>
      </c>
      <c r="K14" s="58">
        <f t="shared" si="13"/>
        <v>9991.097315045321</v>
      </c>
      <c r="L14" s="58">
        <f t="shared" si="14"/>
        <v>0.80894187592658617</v>
      </c>
      <c r="M14" s="58">
        <f t="shared" si="2"/>
        <v>9990.6928441073578</v>
      </c>
      <c r="N14" s="58">
        <f t="shared" si="3"/>
        <v>679860.51698008832</v>
      </c>
      <c r="O14" s="58">
        <f t="shared" si="4"/>
        <v>68.046631470229485</v>
      </c>
      <c r="Q14" s="58">
        <f>'MI Epi'!BO36</f>
        <v>0</v>
      </c>
      <c r="R14" s="58">
        <f t="shared" si="5"/>
        <v>0</v>
      </c>
      <c r="S14" s="58">
        <f t="shared" si="6"/>
        <v>0</v>
      </c>
      <c r="T14" s="58">
        <f t="shared" si="6"/>
        <v>0</v>
      </c>
      <c r="U14" s="58">
        <f t="shared" si="15"/>
        <v>0</v>
      </c>
      <c r="W14" s="58">
        <f>'Stroke Epi'!BD44</f>
        <v>0</v>
      </c>
      <c r="X14" s="58">
        <f t="shared" si="7"/>
        <v>0</v>
      </c>
      <c r="Y14" s="58">
        <f t="shared" si="8"/>
        <v>0</v>
      </c>
      <c r="Z14" s="58">
        <f t="shared" si="8"/>
        <v>0</v>
      </c>
      <c r="AA14" s="58">
        <f t="shared" si="16"/>
        <v>-7.9671629632682662E-4</v>
      </c>
      <c r="AC14" s="58">
        <f>'Bowel Cancer Epi'!BA61</f>
        <v>0</v>
      </c>
      <c r="AD14" s="58">
        <f t="shared" si="9"/>
        <v>0</v>
      </c>
      <c r="AE14" s="58">
        <f t="shared" si="19"/>
        <v>0</v>
      </c>
      <c r="AF14" s="58">
        <f t="shared" si="19"/>
        <v>0</v>
      </c>
      <c r="AG14" s="58">
        <f t="shared" si="17"/>
        <v>0</v>
      </c>
      <c r="AI14" s="58">
        <f>'Breast Cancer Epi'!AG55</f>
        <v>0</v>
      </c>
      <c r="AJ14" s="58">
        <f t="shared" si="11"/>
        <v>0</v>
      </c>
      <c r="AK14" s="58">
        <f t="shared" si="20"/>
        <v>0</v>
      </c>
      <c r="AL14" s="58">
        <f t="shared" si="20"/>
        <v>0</v>
      </c>
      <c r="AM14" s="58">
        <f t="shared" si="18"/>
        <v>0</v>
      </c>
    </row>
    <row r="15" spans="1:39">
      <c r="A15" s="58">
        <v>17</v>
      </c>
      <c r="B15" s="58">
        <f>'ACM Rates'!U28</f>
        <v>8.0969547256781914E-5</v>
      </c>
      <c r="C15" s="58">
        <f>'MI Epi'!CB37</f>
        <v>0</v>
      </c>
      <c r="D15" s="58">
        <f>'Stroke Epi'!BQ45</f>
        <v>0</v>
      </c>
      <c r="F15" s="58">
        <f>'Bowel Cancer Epi'!BN62</f>
        <v>0</v>
      </c>
      <c r="G15" s="58">
        <f>'Breast Cancer Epi'!AP56</f>
        <v>0</v>
      </c>
      <c r="I15" s="58">
        <f t="shared" si="0"/>
        <v>8.0969547256781914E-5</v>
      </c>
      <c r="J15" s="58">
        <f t="shared" si="1"/>
        <v>8.0966269311422145E-5</v>
      </c>
      <c r="K15" s="58">
        <f t="shared" si="13"/>
        <v>9990.2883731693946</v>
      </c>
      <c r="L15" s="58">
        <f t="shared" si="14"/>
        <v>0.80887637892080266</v>
      </c>
      <c r="M15" s="58">
        <f t="shared" si="2"/>
        <v>9989.8839349799346</v>
      </c>
      <c r="N15" s="58">
        <f t="shared" si="3"/>
        <v>669870.63304510841</v>
      </c>
      <c r="O15" s="58">
        <f t="shared" si="4"/>
        <v>67.052181881371823</v>
      </c>
      <c r="Q15" s="58">
        <f>'MI Epi'!BO37</f>
        <v>0</v>
      </c>
      <c r="R15" s="58">
        <f t="shared" si="5"/>
        <v>0</v>
      </c>
      <c r="S15" s="58">
        <f t="shared" si="6"/>
        <v>0</v>
      </c>
      <c r="T15" s="58">
        <f t="shared" si="6"/>
        <v>0</v>
      </c>
      <c r="U15" s="58">
        <f t="shared" si="15"/>
        <v>0</v>
      </c>
      <c r="W15" s="58">
        <f>'Stroke Epi'!BD45</f>
        <v>0</v>
      </c>
      <c r="X15" s="58">
        <f t="shared" si="7"/>
        <v>0</v>
      </c>
      <c r="Y15" s="58">
        <f t="shared" si="8"/>
        <v>0</v>
      </c>
      <c r="Z15" s="58">
        <f t="shared" si="8"/>
        <v>0</v>
      </c>
      <c r="AA15" s="58">
        <f t="shared" si="16"/>
        <v>-7.9671629632682662E-4</v>
      </c>
      <c r="AC15" s="58">
        <f>'Bowel Cancer Epi'!BA62</f>
        <v>0</v>
      </c>
      <c r="AD15" s="58">
        <f t="shared" si="9"/>
        <v>0</v>
      </c>
      <c r="AE15" s="58">
        <f t="shared" si="19"/>
        <v>0</v>
      </c>
      <c r="AF15" s="58">
        <f t="shared" si="19"/>
        <v>0</v>
      </c>
      <c r="AG15" s="58">
        <f t="shared" si="17"/>
        <v>0</v>
      </c>
      <c r="AI15" s="58">
        <f>'Breast Cancer Epi'!AG56</f>
        <v>0</v>
      </c>
      <c r="AJ15" s="58">
        <f t="shared" si="11"/>
        <v>0</v>
      </c>
      <c r="AK15" s="58">
        <f t="shared" si="20"/>
        <v>0</v>
      </c>
      <c r="AL15" s="58">
        <f t="shared" si="20"/>
        <v>0</v>
      </c>
      <c r="AM15" s="58">
        <f t="shared" si="18"/>
        <v>0</v>
      </c>
    </row>
    <row r="16" spans="1:39">
      <c r="A16" s="58">
        <v>18</v>
      </c>
      <c r="B16" s="58">
        <f>'ACM Rates'!U29</f>
        <v>8.0969547256781914E-5</v>
      </c>
      <c r="C16" s="58">
        <f>'MI Epi'!CB38</f>
        <v>0</v>
      </c>
      <c r="D16" s="58">
        <f>'Stroke Epi'!BQ46</f>
        <v>0</v>
      </c>
      <c r="F16" s="58">
        <f>'Bowel Cancer Epi'!BN63</f>
        <v>0</v>
      </c>
      <c r="G16" s="58">
        <f>'Breast Cancer Epi'!AP57</f>
        <v>0</v>
      </c>
      <c r="I16" s="58">
        <f t="shared" si="0"/>
        <v>8.0969547256781914E-5</v>
      </c>
      <c r="J16" s="58">
        <f t="shared" si="1"/>
        <v>8.0966269311422145E-5</v>
      </c>
      <c r="K16" s="58">
        <f t="shared" si="13"/>
        <v>9989.4794967904745</v>
      </c>
      <c r="L16" s="58">
        <f t="shared" si="14"/>
        <v>0.80881088721806738</v>
      </c>
      <c r="M16" s="58">
        <f t="shared" si="2"/>
        <v>9989.0750913468655</v>
      </c>
      <c r="N16" s="58">
        <f t="shared" si="3"/>
        <v>659881.55795376154</v>
      </c>
      <c r="O16" s="58">
        <f t="shared" si="4"/>
        <v>66.057651769121236</v>
      </c>
      <c r="Q16" s="58">
        <f>'MI Epi'!BO38</f>
        <v>0</v>
      </c>
      <c r="R16" s="58">
        <f t="shared" si="5"/>
        <v>0</v>
      </c>
      <c r="S16" s="58">
        <f t="shared" si="6"/>
        <v>0</v>
      </c>
      <c r="T16" s="58">
        <f t="shared" si="6"/>
        <v>0</v>
      </c>
      <c r="U16" s="58">
        <f t="shared" si="15"/>
        <v>0</v>
      </c>
      <c r="W16" s="58">
        <f>'Stroke Epi'!BD46</f>
        <v>0</v>
      </c>
      <c r="X16" s="58">
        <f t="shared" si="7"/>
        <v>0</v>
      </c>
      <c r="Y16" s="58">
        <f t="shared" si="8"/>
        <v>0</v>
      </c>
      <c r="Z16" s="58">
        <f t="shared" si="8"/>
        <v>0</v>
      </c>
      <c r="AA16" s="58">
        <f t="shared" si="16"/>
        <v>-7.9671629632682662E-4</v>
      </c>
      <c r="AC16" s="58">
        <f>'Bowel Cancer Epi'!BA63</f>
        <v>0</v>
      </c>
      <c r="AD16" s="58">
        <f t="shared" si="9"/>
        <v>0</v>
      </c>
      <c r="AE16" s="58">
        <f t="shared" si="19"/>
        <v>0</v>
      </c>
      <c r="AF16" s="58">
        <f t="shared" si="19"/>
        <v>0</v>
      </c>
      <c r="AG16" s="58">
        <f t="shared" si="17"/>
        <v>0</v>
      </c>
      <c r="AI16" s="58">
        <f>'Breast Cancer Epi'!AG57</f>
        <v>0</v>
      </c>
      <c r="AJ16" s="58">
        <f t="shared" si="11"/>
        <v>0</v>
      </c>
      <c r="AK16" s="58">
        <f t="shared" si="20"/>
        <v>0</v>
      </c>
      <c r="AL16" s="58">
        <f t="shared" si="20"/>
        <v>0</v>
      </c>
      <c r="AM16" s="58">
        <f t="shared" si="18"/>
        <v>0</v>
      </c>
    </row>
    <row r="17" spans="1:39">
      <c r="A17" s="58">
        <v>19</v>
      </c>
      <c r="B17" s="58">
        <f>'ACM Rates'!U30</f>
        <v>8.0969547256781914E-5</v>
      </c>
      <c r="C17" s="58">
        <f>'MI Epi'!CB39</f>
        <v>0</v>
      </c>
      <c r="D17" s="58">
        <f>'Stroke Epi'!BQ47</f>
        <v>0</v>
      </c>
      <c r="F17" s="58">
        <f>'Bowel Cancer Epi'!BN64</f>
        <v>0</v>
      </c>
      <c r="G17" s="58">
        <f>'Breast Cancer Epi'!AP58</f>
        <v>0</v>
      </c>
      <c r="I17" s="58">
        <f t="shared" si="0"/>
        <v>8.0969547256781914E-5</v>
      </c>
      <c r="J17" s="58">
        <f t="shared" si="1"/>
        <v>8.0966269311422145E-5</v>
      </c>
      <c r="K17" s="58">
        <f t="shared" si="13"/>
        <v>9988.6706859032565</v>
      </c>
      <c r="L17" s="58">
        <f t="shared" si="14"/>
        <v>0.80874540081795088</v>
      </c>
      <c r="M17" s="58">
        <f t="shared" si="2"/>
        <v>9988.2663132028465</v>
      </c>
      <c r="N17" s="58">
        <f t="shared" si="3"/>
        <v>649893.29164055863</v>
      </c>
      <c r="O17" s="58">
        <f t="shared" si="4"/>
        <v>65.063041126957529</v>
      </c>
      <c r="Q17" s="58">
        <f>'MI Epi'!BO39</f>
        <v>0</v>
      </c>
      <c r="R17" s="58">
        <f t="shared" si="5"/>
        <v>0</v>
      </c>
      <c r="S17" s="58">
        <f t="shared" si="6"/>
        <v>0</v>
      </c>
      <c r="T17" s="58">
        <f t="shared" si="6"/>
        <v>0</v>
      </c>
      <c r="U17" s="58">
        <f t="shared" si="15"/>
        <v>0</v>
      </c>
      <c r="W17" s="58">
        <f>'Stroke Epi'!BD47</f>
        <v>0</v>
      </c>
      <c r="X17" s="58">
        <f t="shared" si="7"/>
        <v>0</v>
      </c>
      <c r="Y17" s="58">
        <f t="shared" si="8"/>
        <v>0</v>
      </c>
      <c r="Z17" s="58">
        <f t="shared" si="8"/>
        <v>0</v>
      </c>
      <c r="AA17" s="58">
        <f t="shared" si="16"/>
        <v>-7.9671629632682662E-4</v>
      </c>
      <c r="AC17" s="58">
        <f>'Bowel Cancer Epi'!BA64</f>
        <v>0</v>
      </c>
      <c r="AD17" s="58">
        <f t="shared" si="9"/>
        <v>0</v>
      </c>
      <c r="AE17" s="58">
        <f t="shared" si="19"/>
        <v>0</v>
      </c>
      <c r="AF17" s="58">
        <f t="shared" si="19"/>
        <v>0</v>
      </c>
      <c r="AG17" s="58">
        <f t="shared" si="17"/>
        <v>0</v>
      </c>
      <c r="AI17" s="58">
        <f>'Breast Cancer Epi'!AG58</f>
        <v>0</v>
      </c>
      <c r="AJ17" s="58">
        <f t="shared" si="11"/>
        <v>0</v>
      </c>
      <c r="AK17" s="58">
        <f t="shared" si="20"/>
        <v>0</v>
      </c>
      <c r="AL17" s="58">
        <f t="shared" si="20"/>
        <v>0</v>
      </c>
      <c r="AM17" s="58">
        <f t="shared" si="18"/>
        <v>0</v>
      </c>
    </row>
    <row r="18" spans="1:39">
      <c r="A18" s="58">
        <v>20</v>
      </c>
      <c r="B18" s="58">
        <f>'ACM Rates'!U31</f>
        <v>1.6193909451356383E-4</v>
      </c>
      <c r="C18" s="58">
        <f>'MI Epi'!CB40</f>
        <v>0</v>
      </c>
      <c r="D18" s="58">
        <f>'Stroke Epi'!BQ48</f>
        <v>0</v>
      </c>
      <c r="F18" s="58">
        <f>'Bowel Cancer Epi'!BN65</f>
        <v>0</v>
      </c>
      <c r="G18" s="58">
        <f>'Breast Cancer Epi'!AP59</f>
        <v>0</v>
      </c>
      <c r="I18" s="58">
        <f t="shared" si="0"/>
        <v>1.6193909451356383E-4</v>
      </c>
      <c r="J18" s="58">
        <f t="shared" si="1"/>
        <v>1.6192598308617523E-4</v>
      </c>
      <c r="K18" s="58">
        <f t="shared" si="13"/>
        <v>9987.8619405024383</v>
      </c>
      <c r="L18" s="58">
        <f t="shared" si="14"/>
        <v>1.6172943636448511</v>
      </c>
      <c r="M18" s="58">
        <f t="shared" si="2"/>
        <v>9987.0532933206159</v>
      </c>
      <c r="N18" s="58">
        <f t="shared" si="3"/>
        <v>639906.23834723805</v>
      </c>
      <c r="O18" s="58">
        <f t="shared" si="4"/>
        <v>64.068390428216873</v>
      </c>
      <c r="Q18" s="58">
        <f>'MI Epi'!BO40</f>
        <v>0</v>
      </c>
      <c r="R18" s="58">
        <f t="shared" si="5"/>
        <v>0</v>
      </c>
      <c r="S18" s="58">
        <f t="shared" si="6"/>
        <v>0</v>
      </c>
      <c r="T18" s="58">
        <f t="shared" si="6"/>
        <v>0</v>
      </c>
      <c r="U18" s="58">
        <f t="shared" si="15"/>
        <v>0</v>
      </c>
      <c r="W18" s="58">
        <f>'Stroke Epi'!BD48</f>
        <v>0</v>
      </c>
      <c r="X18" s="58">
        <f t="shared" si="7"/>
        <v>0</v>
      </c>
      <c r="Y18" s="58">
        <f t="shared" si="8"/>
        <v>0</v>
      </c>
      <c r="Z18" s="58">
        <f t="shared" si="8"/>
        <v>0</v>
      </c>
      <c r="AA18" s="58">
        <f t="shared" si="16"/>
        <v>-7.9671629632682662E-4</v>
      </c>
      <c r="AC18" s="58">
        <f>'Bowel Cancer Epi'!BA65</f>
        <v>0</v>
      </c>
      <c r="AD18" s="58">
        <f t="shared" si="9"/>
        <v>0</v>
      </c>
      <c r="AE18" s="58">
        <f t="shared" si="19"/>
        <v>0</v>
      </c>
      <c r="AF18" s="58">
        <f t="shared" si="19"/>
        <v>0</v>
      </c>
      <c r="AG18" s="58">
        <f t="shared" si="17"/>
        <v>0</v>
      </c>
      <c r="AI18" s="58">
        <f>'Breast Cancer Epi'!AG59</f>
        <v>0</v>
      </c>
      <c r="AJ18" s="58">
        <f t="shared" si="11"/>
        <v>0</v>
      </c>
      <c r="AK18" s="58">
        <f t="shared" si="20"/>
        <v>0</v>
      </c>
      <c r="AL18" s="58">
        <f t="shared" si="20"/>
        <v>0</v>
      </c>
      <c r="AM18" s="58">
        <f t="shared" si="18"/>
        <v>0</v>
      </c>
    </row>
    <row r="19" spans="1:39">
      <c r="A19" s="58">
        <v>21</v>
      </c>
      <c r="B19" s="58">
        <f>'ACM Rates'!U32</f>
        <v>1.6193909451356383E-4</v>
      </c>
      <c r="C19" s="58">
        <f>'MI Epi'!CB41</f>
        <v>0</v>
      </c>
      <c r="D19" s="58">
        <f>'Stroke Epi'!BQ49</f>
        <v>0</v>
      </c>
      <c r="F19" s="58">
        <f>'Bowel Cancer Epi'!BN66</f>
        <v>0</v>
      </c>
      <c r="G19" s="58">
        <f>'Breast Cancer Epi'!AP60</f>
        <v>0</v>
      </c>
      <c r="I19" s="58">
        <f t="shared" si="0"/>
        <v>1.6193909451356383E-4</v>
      </c>
      <c r="J19" s="58">
        <f t="shared" si="1"/>
        <v>1.6192598308617523E-4</v>
      </c>
      <c r="K19" s="58">
        <f t="shared" si="13"/>
        <v>9986.2446461387935</v>
      </c>
      <c r="L19" s="58">
        <f t="shared" si="14"/>
        <v>1.6170324816650783</v>
      </c>
      <c r="M19" s="58">
        <f t="shared" si="2"/>
        <v>9985.4361298979602</v>
      </c>
      <c r="N19" s="58">
        <f t="shared" si="3"/>
        <v>629920.8022173401</v>
      </c>
      <c r="O19" s="58">
        <f t="shared" si="4"/>
        <v>63.078847408460049</v>
      </c>
      <c r="Q19" s="58">
        <f>'MI Epi'!BO41</f>
        <v>0</v>
      </c>
      <c r="R19" s="58">
        <f t="shared" si="5"/>
        <v>0</v>
      </c>
      <c r="S19" s="58">
        <f t="shared" si="6"/>
        <v>0</v>
      </c>
      <c r="T19" s="58">
        <f t="shared" si="6"/>
        <v>0</v>
      </c>
      <c r="U19" s="58">
        <f t="shared" si="15"/>
        <v>0</v>
      </c>
      <c r="W19" s="58">
        <f>'Stroke Epi'!BD49</f>
        <v>0</v>
      </c>
      <c r="X19" s="58">
        <f t="shared" si="7"/>
        <v>0</v>
      </c>
      <c r="Y19" s="58">
        <f t="shared" si="8"/>
        <v>0</v>
      </c>
      <c r="Z19" s="58">
        <f t="shared" si="8"/>
        <v>0</v>
      </c>
      <c r="AA19" s="58">
        <f t="shared" si="16"/>
        <v>-7.9671629632682662E-4</v>
      </c>
      <c r="AC19" s="58">
        <f>'Bowel Cancer Epi'!BA66</f>
        <v>0</v>
      </c>
      <c r="AD19" s="58">
        <f t="shared" si="9"/>
        <v>0</v>
      </c>
      <c r="AE19" s="58">
        <f t="shared" si="19"/>
        <v>0</v>
      </c>
      <c r="AF19" s="58">
        <f t="shared" si="19"/>
        <v>0</v>
      </c>
      <c r="AG19" s="58">
        <f t="shared" si="17"/>
        <v>0</v>
      </c>
      <c r="AI19" s="58">
        <f>'Breast Cancer Epi'!AG60</f>
        <v>0</v>
      </c>
      <c r="AJ19" s="58">
        <f t="shared" si="11"/>
        <v>0</v>
      </c>
      <c r="AK19" s="58">
        <f t="shared" si="20"/>
        <v>0</v>
      </c>
      <c r="AL19" s="58">
        <f t="shared" si="20"/>
        <v>0</v>
      </c>
      <c r="AM19" s="58">
        <f t="shared" si="18"/>
        <v>0</v>
      </c>
    </row>
    <row r="20" spans="1:39">
      <c r="A20" s="58">
        <v>22</v>
      </c>
      <c r="B20" s="58">
        <f>'ACM Rates'!U33</f>
        <v>1.6193909451356383E-4</v>
      </c>
      <c r="C20" s="58">
        <f>'MI Epi'!CB42</f>
        <v>0</v>
      </c>
      <c r="D20" s="58">
        <f>'Stroke Epi'!BQ50</f>
        <v>0</v>
      </c>
      <c r="F20" s="58">
        <f>'Bowel Cancer Epi'!BN67</f>
        <v>0</v>
      </c>
      <c r="G20" s="58">
        <f>'Breast Cancer Epi'!AP61</f>
        <v>0</v>
      </c>
      <c r="I20" s="58">
        <f t="shared" si="0"/>
        <v>1.6193909451356383E-4</v>
      </c>
      <c r="J20" s="58">
        <f t="shared" si="1"/>
        <v>1.6192598308617523E-4</v>
      </c>
      <c r="K20" s="58">
        <f t="shared" si="13"/>
        <v>9984.6276136571287</v>
      </c>
      <c r="L20" s="58">
        <f t="shared" si="14"/>
        <v>1.6167706420908023</v>
      </c>
      <c r="M20" s="58">
        <f t="shared" si="2"/>
        <v>9983.8192283360841</v>
      </c>
      <c r="N20" s="58">
        <f t="shared" si="3"/>
        <v>619936.982989004</v>
      </c>
      <c r="O20" s="58">
        <f t="shared" si="4"/>
        <v>62.089144130026902</v>
      </c>
      <c r="Q20" s="58">
        <f>'MI Epi'!BO42</f>
        <v>0</v>
      </c>
      <c r="R20" s="58">
        <f t="shared" si="5"/>
        <v>0</v>
      </c>
      <c r="S20" s="58">
        <f t="shared" si="6"/>
        <v>0</v>
      </c>
      <c r="T20" s="58">
        <f t="shared" si="6"/>
        <v>0</v>
      </c>
      <c r="U20" s="58">
        <f t="shared" si="15"/>
        <v>0</v>
      </c>
      <c r="W20" s="58">
        <f>'Stroke Epi'!BD50</f>
        <v>0</v>
      </c>
      <c r="X20" s="58">
        <f t="shared" si="7"/>
        <v>0</v>
      </c>
      <c r="Y20" s="58">
        <f t="shared" si="8"/>
        <v>0</v>
      </c>
      <c r="Z20" s="58">
        <f t="shared" si="8"/>
        <v>0</v>
      </c>
      <c r="AA20" s="58">
        <f t="shared" si="16"/>
        <v>-7.9671629632682662E-4</v>
      </c>
      <c r="AC20" s="58">
        <f>'Bowel Cancer Epi'!BA67</f>
        <v>0</v>
      </c>
      <c r="AD20" s="58">
        <f t="shared" si="9"/>
        <v>0</v>
      </c>
      <c r="AE20" s="58">
        <f t="shared" si="19"/>
        <v>0</v>
      </c>
      <c r="AF20" s="58">
        <f t="shared" si="19"/>
        <v>0</v>
      </c>
      <c r="AG20" s="58">
        <f t="shared" si="17"/>
        <v>0</v>
      </c>
      <c r="AI20" s="58">
        <f>'Breast Cancer Epi'!AG61</f>
        <v>0</v>
      </c>
      <c r="AJ20" s="58">
        <f t="shared" si="11"/>
        <v>0</v>
      </c>
      <c r="AK20" s="58">
        <f t="shared" si="20"/>
        <v>0</v>
      </c>
      <c r="AL20" s="58">
        <f t="shared" si="20"/>
        <v>0</v>
      </c>
      <c r="AM20" s="58">
        <f t="shared" si="18"/>
        <v>0</v>
      </c>
    </row>
    <row r="21" spans="1:39">
      <c r="A21" s="58">
        <v>23</v>
      </c>
      <c r="B21" s="58">
        <f>'ACM Rates'!U34</f>
        <v>1.6193909451356383E-4</v>
      </c>
      <c r="C21" s="58">
        <f>'MI Epi'!CB43</f>
        <v>0</v>
      </c>
      <c r="D21" s="58">
        <f>'Stroke Epi'!BQ51</f>
        <v>0</v>
      </c>
      <c r="F21" s="58">
        <f>'Bowel Cancer Epi'!BN68</f>
        <v>0</v>
      </c>
      <c r="G21" s="58">
        <f>'Breast Cancer Epi'!AP62</f>
        <v>0</v>
      </c>
      <c r="I21" s="58">
        <f t="shared" si="0"/>
        <v>1.6193909451356383E-4</v>
      </c>
      <c r="J21" s="58">
        <f t="shared" si="1"/>
        <v>1.6192598308617523E-4</v>
      </c>
      <c r="K21" s="58">
        <f t="shared" si="13"/>
        <v>9983.0108430150376</v>
      </c>
      <c r="L21" s="58">
        <f t="shared" si="14"/>
        <v>1.616508844915157</v>
      </c>
      <c r="M21" s="58">
        <f t="shared" si="2"/>
        <v>9982.2025885925796</v>
      </c>
      <c r="N21" s="58">
        <f t="shared" si="3"/>
        <v>609954.78040041134</v>
      </c>
      <c r="O21" s="58">
        <f t="shared" si="4"/>
        <v>61.099280566963174</v>
      </c>
      <c r="Q21" s="58">
        <f>'MI Epi'!BO43</f>
        <v>0</v>
      </c>
      <c r="R21" s="58">
        <f t="shared" si="5"/>
        <v>0</v>
      </c>
      <c r="S21" s="58">
        <f t="shared" si="6"/>
        <v>0</v>
      </c>
      <c r="T21" s="58">
        <f t="shared" si="6"/>
        <v>0</v>
      </c>
      <c r="U21" s="58">
        <f t="shared" si="15"/>
        <v>0</v>
      </c>
      <c r="W21" s="58">
        <f>'Stroke Epi'!BD51</f>
        <v>0</v>
      </c>
      <c r="X21" s="58">
        <f t="shared" si="7"/>
        <v>0</v>
      </c>
      <c r="Y21" s="58">
        <f t="shared" si="8"/>
        <v>0</v>
      </c>
      <c r="Z21" s="58">
        <f t="shared" si="8"/>
        <v>0</v>
      </c>
      <c r="AA21" s="58">
        <f t="shared" si="16"/>
        <v>-7.9671629632682662E-4</v>
      </c>
      <c r="AC21" s="58">
        <f>'Bowel Cancer Epi'!BA68</f>
        <v>0</v>
      </c>
      <c r="AD21" s="58">
        <f t="shared" si="9"/>
        <v>0</v>
      </c>
      <c r="AE21" s="58">
        <f t="shared" si="19"/>
        <v>0</v>
      </c>
      <c r="AF21" s="58">
        <f t="shared" si="19"/>
        <v>0</v>
      </c>
      <c r="AG21" s="58">
        <f t="shared" si="17"/>
        <v>0</v>
      </c>
      <c r="AI21" s="58">
        <f>'Breast Cancer Epi'!AG62</f>
        <v>0</v>
      </c>
      <c r="AJ21" s="58">
        <f t="shared" si="11"/>
        <v>0</v>
      </c>
      <c r="AK21" s="58">
        <f t="shared" si="20"/>
        <v>0</v>
      </c>
      <c r="AL21" s="58">
        <f t="shared" si="20"/>
        <v>0</v>
      </c>
      <c r="AM21" s="58">
        <f t="shared" si="18"/>
        <v>0</v>
      </c>
    </row>
    <row r="22" spans="1:39">
      <c r="A22" s="58">
        <v>24</v>
      </c>
      <c r="B22" s="58">
        <f>'ACM Rates'!U35</f>
        <v>1.6193909451356383E-4</v>
      </c>
      <c r="C22" s="58">
        <f>'MI Epi'!CB44</f>
        <v>0</v>
      </c>
      <c r="D22" s="58">
        <f>'Stroke Epi'!BQ52</f>
        <v>0</v>
      </c>
      <c r="F22" s="58">
        <f>'Bowel Cancer Epi'!BN69</f>
        <v>0</v>
      </c>
      <c r="G22" s="58">
        <f>'Breast Cancer Epi'!AP63</f>
        <v>0</v>
      </c>
      <c r="I22" s="58">
        <f t="shared" si="0"/>
        <v>1.6193909451356383E-4</v>
      </c>
      <c r="J22" s="58">
        <f t="shared" si="1"/>
        <v>1.6192598308617523E-4</v>
      </c>
      <c r="K22" s="58">
        <f t="shared" si="13"/>
        <v>9981.3943341701233</v>
      </c>
      <c r="L22" s="58">
        <f t="shared" si="14"/>
        <v>1.6162470901312767</v>
      </c>
      <c r="M22" s="58">
        <f t="shared" si="2"/>
        <v>9980.586210625057</v>
      </c>
      <c r="N22" s="58">
        <f t="shared" si="3"/>
        <v>599974.19418978633</v>
      </c>
      <c r="O22" s="58">
        <f t="shared" si="4"/>
        <v>60.109256693310435</v>
      </c>
      <c r="Q22" s="58">
        <f>'MI Epi'!BO44</f>
        <v>0</v>
      </c>
      <c r="R22" s="58">
        <f t="shared" si="5"/>
        <v>0</v>
      </c>
      <c r="S22" s="58">
        <f t="shared" si="6"/>
        <v>0</v>
      </c>
      <c r="T22" s="58">
        <f t="shared" si="6"/>
        <v>0</v>
      </c>
      <c r="U22" s="58">
        <f t="shared" si="15"/>
        <v>0</v>
      </c>
      <c r="W22" s="58">
        <f>'Stroke Epi'!BD52</f>
        <v>0</v>
      </c>
      <c r="X22" s="58">
        <f t="shared" si="7"/>
        <v>0</v>
      </c>
      <c r="Y22" s="58">
        <f t="shared" si="8"/>
        <v>0</v>
      </c>
      <c r="Z22" s="58">
        <f t="shared" si="8"/>
        <v>0</v>
      </c>
      <c r="AA22" s="58">
        <f t="shared" si="16"/>
        <v>-7.9671629632682662E-4</v>
      </c>
      <c r="AC22" s="58">
        <f>'Bowel Cancer Epi'!BA69</f>
        <v>0</v>
      </c>
      <c r="AD22" s="58">
        <f t="shared" si="9"/>
        <v>0</v>
      </c>
      <c r="AE22" s="58">
        <f t="shared" si="19"/>
        <v>0</v>
      </c>
      <c r="AF22" s="58">
        <f t="shared" si="19"/>
        <v>0</v>
      </c>
      <c r="AG22" s="58">
        <f t="shared" si="17"/>
        <v>0</v>
      </c>
      <c r="AI22" s="58">
        <f>'Breast Cancer Epi'!AG63</f>
        <v>0</v>
      </c>
      <c r="AJ22" s="58">
        <f t="shared" si="11"/>
        <v>0</v>
      </c>
      <c r="AK22" s="58">
        <f t="shared" si="20"/>
        <v>0</v>
      </c>
      <c r="AL22" s="58">
        <f t="shared" si="20"/>
        <v>0</v>
      </c>
      <c r="AM22" s="58">
        <f t="shared" si="18"/>
        <v>0</v>
      </c>
    </row>
    <row r="23" spans="1:39">
      <c r="A23" s="58">
        <v>25</v>
      </c>
      <c r="B23" s="58">
        <f>'ACM Rates'!U36</f>
        <v>2.4290864177034573E-4</v>
      </c>
      <c r="C23" s="58">
        <f>'MI Epi'!CB45</f>
        <v>0</v>
      </c>
      <c r="D23" s="58">
        <f>'Stroke Epi'!BQ53</f>
        <v>0</v>
      </c>
      <c r="F23" s="58">
        <f>'Bowel Cancer Epi'!BN70</f>
        <v>0</v>
      </c>
      <c r="G23" s="58">
        <f>'Breast Cancer Epi'!AP64</f>
        <v>0</v>
      </c>
      <c r="I23" s="58">
        <f t="shared" si="0"/>
        <v>2.4290864177034573E-4</v>
      </c>
      <c r="J23" s="58">
        <f t="shared" si="1"/>
        <v>2.4287914185483483E-4</v>
      </c>
      <c r="K23" s="58">
        <f t="shared" si="13"/>
        <v>9979.7780870799925</v>
      </c>
      <c r="L23" s="58">
        <f t="shared" si="14"/>
        <v>2.4238799376916735</v>
      </c>
      <c r="M23" s="58">
        <f t="shared" si="2"/>
        <v>9978.5661471111471</v>
      </c>
      <c r="N23" s="58">
        <f t="shared" si="3"/>
        <v>589995.62804267509</v>
      </c>
      <c r="O23" s="58">
        <f t="shared" si="4"/>
        <v>59.119112959685395</v>
      </c>
      <c r="Q23" s="58">
        <f>'MI Epi'!BO45</f>
        <v>0</v>
      </c>
      <c r="R23" s="58">
        <f t="shared" si="5"/>
        <v>0</v>
      </c>
      <c r="S23" s="58">
        <f t="shared" si="6"/>
        <v>0</v>
      </c>
      <c r="T23" s="58">
        <f t="shared" si="6"/>
        <v>0</v>
      </c>
      <c r="U23" s="58">
        <f t="shared" si="15"/>
        <v>0</v>
      </c>
      <c r="W23" s="58">
        <f>'Stroke Epi'!BD53</f>
        <v>0</v>
      </c>
      <c r="X23" s="58">
        <f t="shared" si="7"/>
        <v>0</v>
      </c>
      <c r="Y23" s="58">
        <f t="shared" si="8"/>
        <v>0</v>
      </c>
      <c r="Z23" s="58">
        <f t="shared" si="8"/>
        <v>0</v>
      </c>
      <c r="AA23" s="58">
        <f t="shared" si="16"/>
        <v>-7.9671629632682662E-4</v>
      </c>
      <c r="AC23" s="58">
        <f>'Bowel Cancer Epi'!BA70</f>
        <v>0</v>
      </c>
      <c r="AD23" s="58">
        <f t="shared" si="9"/>
        <v>0</v>
      </c>
      <c r="AE23" s="58">
        <f t="shared" si="19"/>
        <v>0</v>
      </c>
      <c r="AF23" s="58">
        <f t="shared" si="19"/>
        <v>0</v>
      </c>
      <c r="AG23" s="58">
        <f t="shared" si="17"/>
        <v>0</v>
      </c>
      <c r="AI23" s="58">
        <f>'Breast Cancer Epi'!AG64</f>
        <v>0</v>
      </c>
      <c r="AJ23" s="58">
        <f t="shared" si="11"/>
        <v>0</v>
      </c>
      <c r="AK23" s="58">
        <f t="shared" si="20"/>
        <v>0</v>
      </c>
      <c r="AL23" s="58">
        <f t="shared" si="20"/>
        <v>0</v>
      </c>
      <c r="AM23" s="58">
        <f t="shared" si="18"/>
        <v>0</v>
      </c>
    </row>
    <row r="24" spans="1:39">
      <c r="A24" s="58">
        <v>26</v>
      </c>
      <c r="B24" s="58">
        <f>'ACM Rates'!U37</f>
        <v>2.4290864177034573E-4</v>
      </c>
      <c r="C24" s="58">
        <f>'MI Epi'!CB46</f>
        <v>0</v>
      </c>
      <c r="D24" s="58">
        <f>'Stroke Epi'!BQ54</f>
        <v>0</v>
      </c>
      <c r="F24" s="58">
        <f>'Bowel Cancer Epi'!BN71</f>
        <v>0</v>
      </c>
      <c r="G24" s="58">
        <f>'Breast Cancer Epi'!AP65</f>
        <v>0</v>
      </c>
      <c r="I24" s="58">
        <f t="shared" si="0"/>
        <v>2.4290864177034573E-4</v>
      </c>
      <c r="J24" s="58">
        <f t="shared" si="1"/>
        <v>2.4287914185483483E-4</v>
      </c>
      <c r="K24" s="58">
        <f t="shared" si="13"/>
        <v>9977.3542071423017</v>
      </c>
      <c r="L24" s="58">
        <f t="shared" si="14"/>
        <v>2.4232912278124483</v>
      </c>
      <c r="M24" s="58">
        <f t="shared" si="2"/>
        <v>9976.1425615283952</v>
      </c>
      <c r="N24" s="58">
        <f t="shared" si="3"/>
        <v>580019.48548114696</v>
      </c>
      <c r="O24" s="58">
        <f t="shared" si="4"/>
        <v>58.133596686979324</v>
      </c>
      <c r="Q24" s="58">
        <f>'MI Epi'!BO46</f>
        <v>0</v>
      </c>
      <c r="R24" s="58">
        <f t="shared" si="5"/>
        <v>0</v>
      </c>
      <c r="S24" s="58">
        <f t="shared" si="6"/>
        <v>0</v>
      </c>
      <c r="T24" s="58">
        <f t="shared" si="6"/>
        <v>0</v>
      </c>
      <c r="U24" s="58">
        <f t="shared" si="15"/>
        <v>0</v>
      </c>
      <c r="W24" s="58">
        <f>'Stroke Epi'!BD54</f>
        <v>0</v>
      </c>
      <c r="X24" s="58">
        <f t="shared" si="7"/>
        <v>0</v>
      </c>
      <c r="Y24" s="58">
        <f t="shared" si="8"/>
        <v>0</v>
      </c>
      <c r="Z24" s="58">
        <f t="shared" si="8"/>
        <v>0</v>
      </c>
      <c r="AA24" s="58">
        <f t="shared" si="16"/>
        <v>-7.9671629632682662E-4</v>
      </c>
      <c r="AC24" s="58">
        <f>'Bowel Cancer Epi'!BA71</f>
        <v>0</v>
      </c>
      <c r="AD24" s="58">
        <f t="shared" si="9"/>
        <v>0</v>
      </c>
      <c r="AE24" s="58">
        <f t="shared" si="19"/>
        <v>0</v>
      </c>
      <c r="AF24" s="58">
        <f t="shared" si="19"/>
        <v>0</v>
      </c>
      <c r="AG24" s="58">
        <f t="shared" si="17"/>
        <v>0</v>
      </c>
      <c r="AI24" s="58">
        <f>'Breast Cancer Epi'!AG65</f>
        <v>0</v>
      </c>
      <c r="AJ24" s="58">
        <f t="shared" si="11"/>
        <v>0</v>
      </c>
      <c r="AK24" s="58">
        <f t="shared" si="20"/>
        <v>0</v>
      </c>
      <c r="AL24" s="58">
        <f t="shared" si="20"/>
        <v>0</v>
      </c>
      <c r="AM24" s="58">
        <f t="shared" si="18"/>
        <v>0</v>
      </c>
    </row>
    <row r="25" spans="1:39">
      <c r="A25" s="58">
        <v>27</v>
      </c>
      <c r="B25" s="58">
        <f>'ACM Rates'!U38</f>
        <v>2.4290864177034573E-4</v>
      </c>
      <c r="C25" s="58">
        <f>'MI Epi'!CB47</f>
        <v>0</v>
      </c>
      <c r="D25" s="58">
        <f>'Stroke Epi'!BQ55</f>
        <v>0</v>
      </c>
      <c r="F25" s="58">
        <f>'Bowel Cancer Epi'!BN72</f>
        <v>0</v>
      </c>
      <c r="G25" s="58">
        <f>'Breast Cancer Epi'!AP66</f>
        <v>0</v>
      </c>
      <c r="I25" s="58">
        <f t="shared" si="0"/>
        <v>2.4290864177034573E-4</v>
      </c>
      <c r="J25" s="58">
        <f t="shared" si="1"/>
        <v>2.4287914185483483E-4</v>
      </c>
      <c r="K25" s="58">
        <f t="shared" si="13"/>
        <v>9974.9309159144887</v>
      </c>
      <c r="L25" s="58">
        <f t="shared" si="14"/>
        <v>2.4227026609185724</v>
      </c>
      <c r="M25" s="58">
        <f t="shared" si="2"/>
        <v>9973.7195645840293</v>
      </c>
      <c r="N25" s="58">
        <f t="shared" si="3"/>
        <v>570045.76591656276</v>
      </c>
      <c r="O25" s="58">
        <f t="shared" si="4"/>
        <v>57.147840994776622</v>
      </c>
      <c r="Q25" s="58">
        <f>'MI Epi'!BO47</f>
        <v>0</v>
      </c>
      <c r="R25" s="58">
        <f t="shared" si="5"/>
        <v>0</v>
      </c>
      <c r="S25" s="58">
        <f t="shared" si="6"/>
        <v>0</v>
      </c>
      <c r="T25" s="58">
        <f t="shared" si="6"/>
        <v>0</v>
      </c>
      <c r="U25" s="58">
        <f t="shared" si="15"/>
        <v>0</v>
      </c>
      <c r="W25" s="58">
        <f>'Stroke Epi'!BD55</f>
        <v>0</v>
      </c>
      <c r="X25" s="58">
        <f t="shared" si="7"/>
        <v>0</v>
      </c>
      <c r="Y25" s="58">
        <f t="shared" si="8"/>
        <v>0</v>
      </c>
      <c r="Z25" s="58">
        <f t="shared" si="8"/>
        <v>0</v>
      </c>
      <c r="AA25" s="58">
        <f t="shared" si="16"/>
        <v>-7.9671629632682662E-4</v>
      </c>
      <c r="AC25" s="58">
        <f>'Bowel Cancer Epi'!BA72</f>
        <v>0</v>
      </c>
      <c r="AD25" s="58">
        <f t="shared" si="9"/>
        <v>0</v>
      </c>
      <c r="AE25" s="58">
        <f t="shared" si="19"/>
        <v>0</v>
      </c>
      <c r="AF25" s="58">
        <f t="shared" si="19"/>
        <v>0</v>
      </c>
      <c r="AG25" s="58">
        <f t="shared" si="17"/>
        <v>0</v>
      </c>
      <c r="AI25" s="58">
        <f>'Breast Cancer Epi'!AG66</f>
        <v>0</v>
      </c>
      <c r="AJ25" s="58">
        <f t="shared" si="11"/>
        <v>0</v>
      </c>
      <c r="AK25" s="58">
        <f t="shared" si="20"/>
        <v>0</v>
      </c>
      <c r="AL25" s="58">
        <f t="shared" si="20"/>
        <v>0</v>
      </c>
      <c r="AM25" s="58">
        <f t="shared" si="18"/>
        <v>0</v>
      </c>
    </row>
    <row r="26" spans="1:39">
      <c r="A26" s="58">
        <v>28</v>
      </c>
      <c r="B26" s="58">
        <f>'ACM Rates'!U39</f>
        <v>2.4290864177034573E-4</v>
      </c>
      <c r="C26" s="58">
        <f>'MI Epi'!CB48</f>
        <v>0</v>
      </c>
      <c r="D26" s="58">
        <f>'Stroke Epi'!BQ56</f>
        <v>0</v>
      </c>
      <c r="F26" s="58">
        <f>'Bowel Cancer Epi'!BN73</f>
        <v>0</v>
      </c>
      <c r="G26" s="58">
        <f>'Breast Cancer Epi'!AP67</f>
        <v>0</v>
      </c>
      <c r="I26" s="58">
        <f t="shared" si="0"/>
        <v>2.4290864177034573E-4</v>
      </c>
      <c r="J26" s="58">
        <f t="shared" si="1"/>
        <v>2.4287914185483483E-4</v>
      </c>
      <c r="K26" s="58">
        <f t="shared" si="13"/>
        <v>9972.5082132535699</v>
      </c>
      <c r="L26" s="58">
        <f t="shared" si="14"/>
        <v>2.4221142369753195</v>
      </c>
      <c r="M26" s="58">
        <f t="shared" si="2"/>
        <v>9971.2971561350823</v>
      </c>
      <c r="N26" s="58">
        <f t="shared" si="3"/>
        <v>560074.46876042767</v>
      </c>
      <c r="O26" s="58">
        <f t="shared" si="4"/>
        <v>56.161845824913208</v>
      </c>
      <c r="Q26" s="58">
        <f>'MI Epi'!BO48</f>
        <v>0</v>
      </c>
      <c r="R26" s="58">
        <f t="shared" si="5"/>
        <v>0</v>
      </c>
      <c r="S26" s="58">
        <f t="shared" si="6"/>
        <v>0</v>
      </c>
      <c r="T26" s="58">
        <f t="shared" si="6"/>
        <v>0</v>
      </c>
      <c r="U26" s="58">
        <f t="shared" si="15"/>
        <v>0</v>
      </c>
      <c r="W26" s="58">
        <f>'Stroke Epi'!BD56</f>
        <v>0</v>
      </c>
      <c r="X26" s="58">
        <f t="shared" si="7"/>
        <v>0</v>
      </c>
      <c r="Y26" s="58">
        <f t="shared" si="8"/>
        <v>0</v>
      </c>
      <c r="Z26" s="58">
        <f t="shared" si="8"/>
        <v>0</v>
      </c>
      <c r="AA26" s="58">
        <f t="shared" si="16"/>
        <v>-7.9671629632682662E-4</v>
      </c>
      <c r="AC26" s="58">
        <f>'Bowel Cancer Epi'!BA73</f>
        <v>0</v>
      </c>
      <c r="AD26" s="58">
        <f t="shared" si="9"/>
        <v>0</v>
      </c>
      <c r="AE26" s="58">
        <f t="shared" si="19"/>
        <v>0</v>
      </c>
      <c r="AF26" s="58">
        <f t="shared" si="19"/>
        <v>0</v>
      </c>
      <c r="AG26" s="58">
        <f t="shared" si="17"/>
        <v>0</v>
      </c>
      <c r="AI26" s="58">
        <f>'Breast Cancer Epi'!AG67</f>
        <v>0</v>
      </c>
      <c r="AJ26" s="58">
        <f t="shared" si="11"/>
        <v>0</v>
      </c>
      <c r="AK26" s="58">
        <f t="shared" si="20"/>
        <v>0</v>
      </c>
      <c r="AL26" s="58">
        <f t="shared" si="20"/>
        <v>0</v>
      </c>
      <c r="AM26" s="58">
        <f t="shared" si="18"/>
        <v>0</v>
      </c>
    </row>
    <row r="27" spans="1:39">
      <c r="A27" s="58">
        <v>29</v>
      </c>
      <c r="B27" s="58">
        <f>'ACM Rates'!U40</f>
        <v>2.4290864177034573E-4</v>
      </c>
      <c r="C27" s="58">
        <f>'MI Epi'!CB49</f>
        <v>0</v>
      </c>
      <c r="D27" s="58">
        <f>'Stroke Epi'!BQ57</f>
        <v>0</v>
      </c>
      <c r="F27" s="58">
        <f>'Bowel Cancer Epi'!BN74</f>
        <v>0</v>
      </c>
      <c r="G27" s="58">
        <f>'Breast Cancer Epi'!AP68</f>
        <v>0</v>
      </c>
      <c r="I27" s="58">
        <f t="shared" si="0"/>
        <v>2.4290864177034573E-4</v>
      </c>
      <c r="J27" s="58">
        <f t="shared" si="1"/>
        <v>2.4287914185483483E-4</v>
      </c>
      <c r="K27" s="58">
        <f t="shared" si="13"/>
        <v>9970.0860990165947</v>
      </c>
      <c r="L27" s="58">
        <f t="shared" si="14"/>
        <v>2.4215259559479683</v>
      </c>
      <c r="M27" s="58">
        <f t="shared" si="2"/>
        <v>9968.8753360386218</v>
      </c>
      <c r="N27" s="58">
        <f t="shared" si="3"/>
        <v>550105.59342438914</v>
      </c>
      <c r="O27" s="58">
        <f t="shared" si="4"/>
        <v>55.175611119210807</v>
      </c>
      <c r="Q27" s="58">
        <f>'MI Epi'!BO49</f>
        <v>0</v>
      </c>
      <c r="R27" s="58">
        <f t="shared" si="5"/>
        <v>0</v>
      </c>
      <c r="S27" s="58">
        <f t="shared" si="6"/>
        <v>0</v>
      </c>
      <c r="T27" s="58">
        <f t="shared" si="6"/>
        <v>0</v>
      </c>
      <c r="U27" s="58">
        <f t="shared" si="15"/>
        <v>0</v>
      </c>
      <c r="W27" s="58">
        <f>'Stroke Epi'!BD57</f>
        <v>0</v>
      </c>
      <c r="X27" s="58">
        <f t="shared" si="7"/>
        <v>0</v>
      </c>
      <c r="Y27" s="58">
        <f t="shared" si="8"/>
        <v>0</v>
      </c>
      <c r="Z27" s="58">
        <f t="shared" si="8"/>
        <v>0</v>
      </c>
      <c r="AA27" s="58">
        <f t="shared" si="16"/>
        <v>-7.9671629632682662E-4</v>
      </c>
      <c r="AC27" s="58">
        <f>'Bowel Cancer Epi'!BA74</f>
        <v>0</v>
      </c>
      <c r="AD27" s="58">
        <f t="shared" si="9"/>
        <v>0</v>
      </c>
      <c r="AE27" s="58">
        <f t="shared" si="19"/>
        <v>0</v>
      </c>
      <c r="AF27" s="58">
        <f t="shared" si="19"/>
        <v>0</v>
      </c>
      <c r="AG27" s="58">
        <f t="shared" si="17"/>
        <v>0</v>
      </c>
      <c r="AI27" s="58">
        <f>'Breast Cancer Epi'!AG68</f>
        <v>1E-4</v>
      </c>
      <c r="AJ27" s="58">
        <f t="shared" si="11"/>
        <v>0</v>
      </c>
      <c r="AK27" s="58">
        <f t="shared" si="20"/>
        <v>9.999500016666385E-5</v>
      </c>
      <c r="AL27" s="58">
        <f t="shared" si="20"/>
        <v>0</v>
      </c>
      <c r="AM27" s="58">
        <f t="shared" si="18"/>
        <v>0</v>
      </c>
    </row>
    <row r="28" spans="1:39">
      <c r="A28" s="58">
        <v>30</v>
      </c>
      <c r="B28" s="58">
        <f>'ACM Rates'!U41</f>
        <v>3.2387818902712766E-4</v>
      </c>
      <c r="C28" s="58">
        <f>'MI Epi'!CB50</f>
        <v>0</v>
      </c>
      <c r="D28" s="58">
        <f>'Stroke Epi'!BQ58</f>
        <v>0</v>
      </c>
      <c r="F28" s="58">
        <f>'Bowel Cancer Epi'!BN75</f>
        <v>0</v>
      </c>
      <c r="G28" s="58">
        <f>'Breast Cancer Epi'!AP69</f>
        <v>0</v>
      </c>
      <c r="I28" s="58">
        <f t="shared" si="0"/>
        <v>3.2387818902712766E-4</v>
      </c>
      <c r="J28" s="58">
        <f t="shared" si="1"/>
        <v>3.2382574614830961E-4</v>
      </c>
      <c r="K28" s="58">
        <f t="shared" si="13"/>
        <v>9967.6645730606469</v>
      </c>
      <c r="L28" s="58">
        <f t="shared" si="14"/>
        <v>3.2277864177274358</v>
      </c>
      <c r="M28" s="58">
        <f t="shared" si="2"/>
        <v>9966.0506798517836</v>
      </c>
      <c r="N28" s="58">
        <f t="shared" si="3"/>
        <v>540139.54274453747</v>
      </c>
      <c r="O28" s="58">
        <f t="shared" si="4"/>
        <v>54.189177292779178</v>
      </c>
      <c r="Q28" s="58">
        <f>'MI Epi'!BO50</f>
        <v>0</v>
      </c>
      <c r="R28" s="58">
        <f t="shared" si="5"/>
        <v>0</v>
      </c>
      <c r="S28" s="58">
        <f t="shared" si="6"/>
        <v>0</v>
      </c>
      <c r="T28" s="58">
        <f t="shared" si="6"/>
        <v>0</v>
      </c>
      <c r="U28" s="58">
        <f t="shared" si="15"/>
        <v>0</v>
      </c>
      <c r="W28" s="58">
        <f>'Stroke Epi'!BD58</f>
        <v>7.9639908637168437E-5</v>
      </c>
      <c r="X28" s="58">
        <f t="shared" si="7"/>
        <v>0</v>
      </c>
      <c r="Y28" s="58">
        <f t="shared" si="8"/>
        <v>7.9636737463806284E-5</v>
      </c>
      <c r="Z28" s="58">
        <f t="shared" si="8"/>
        <v>0</v>
      </c>
      <c r="AA28" s="58">
        <f t="shared" si="16"/>
        <v>-7.9671629632682662E-4</v>
      </c>
      <c r="AC28" s="58">
        <f>'Bowel Cancer Epi'!BA75</f>
        <v>0</v>
      </c>
      <c r="AD28" s="58">
        <f t="shared" si="9"/>
        <v>0</v>
      </c>
      <c r="AE28" s="58">
        <f t="shared" si="19"/>
        <v>0</v>
      </c>
      <c r="AF28" s="58">
        <f t="shared" si="19"/>
        <v>0</v>
      </c>
      <c r="AG28" s="58">
        <f t="shared" si="17"/>
        <v>0</v>
      </c>
      <c r="AI28" s="58">
        <f>'Breast Cancer Epi'!AG69</f>
        <v>1E-4</v>
      </c>
      <c r="AJ28" s="58">
        <f t="shared" si="11"/>
        <v>0</v>
      </c>
      <c r="AK28" s="58">
        <f t="shared" si="20"/>
        <v>9.999500016666385E-5</v>
      </c>
      <c r="AL28" s="58">
        <f t="shared" si="20"/>
        <v>0</v>
      </c>
      <c r="AM28" s="58">
        <f t="shared" si="18"/>
        <v>9.999500016666385E-5</v>
      </c>
    </row>
    <row r="29" spans="1:39">
      <c r="A29" s="58">
        <v>31</v>
      </c>
      <c r="B29" s="58">
        <f>'ACM Rates'!U42</f>
        <v>3.2387818902712766E-4</v>
      </c>
      <c r="C29" s="58">
        <f>'MI Epi'!CB51</f>
        <v>0</v>
      </c>
      <c r="D29" s="58">
        <f>'Stroke Epi'!BQ59</f>
        <v>0</v>
      </c>
      <c r="F29" s="58">
        <f>'Bowel Cancer Epi'!BN76</f>
        <v>0</v>
      </c>
      <c r="G29" s="58">
        <f>'Breast Cancer Epi'!AP70</f>
        <v>0</v>
      </c>
      <c r="I29" s="58">
        <f t="shared" si="0"/>
        <v>3.2387818902712766E-4</v>
      </c>
      <c r="J29" s="58">
        <f t="shared" si="1"/>
        <v>3.2382574614830961E-4</v>
      </c>
      <c r="K29" s="58">
        <f t="shared" si="13"/>
        <v>9964.4367866429202</v>
      </c>
      <c r="L29" s="58">
        <f t="shared" si="14"/>
        <v>3.226741177382308</v>
      </c>
      <c r="M29" s="58">
        <f t="shared" si="2"/>
        <v>9962.8234160542288</v>
      </c>
      <c r="N29" s="58">
        <f t="shared" si="3"/>
        <v>530176.7193284831</v>
      </c>
      <c r="O29" s="58">
        <f t="shared" si="4"/>
        <v>53.206892740708817</v>
      </c>
      <c r="Q29" s="58">
        <f>'MI Epi'!BO51</f>
        <v>0</v>
      </c>
      <c r="R29" s="58">
        <f t="shared" si="5"/>
        <v>0</v>
      </c>
      <c r="S29" s="58">
        <f t="shared" si="6"/>
        <v>0</v>
      </c>
      <c r="T29" s="58">
        <f t="shared" si="6"/>
        <v>0</v>
      </c>
      <c r="U29" s="58">
        <f t="shared" si="15"/>
        <v>0</v>
      </c>
      <c r="W29" s="58">
        <f>'Stroke Epi'!BD59</f>
        <v>7.9639908637168437E-5</v>
      </c>
      <c r="X29" s="58">
        <f t="shared" si="7"/>
        <v>0</v>
      </c>
      <c r="Y29" s="58">
        <f t="shared" si="8"/>
        <v>7.9636737463806284E-5</v>
      </c>
      <c r="Z29" s="58">
        <f t="shared" si="8"/>
        <v>0</v>
      </c>
      <c r="AA29" s="58">
        <f t="shared" si="16"/>
        <v>-7.1701611097649666E-4</v>
      </c>
      <c r="AC29" s="58">
        <f>'Bowel Cancer Epi'!BA76</f>
        <v>0</v>
      </c>
      <c r="AD29" s="58">
        <f t="shared" si="9"/>
        <v>0</v>
      </c>
      <c r="AE29" s="58">
        <f t="shared" si="19"/>
        <v>0</v>
      </c>
      <c r="AF29" s="58">
        <f t="shared" si="19"/>
        <v>0</v>
      </c>
      <c r="AG29" s="58">
        <f t="shared" si="17"/>
        <v>0</v>
      </c>
      <c r="AI29" s="58">
        <f>'Breast Cancer Epi'!AG70</f>
        <v>1E-4</v>
      </c>
      <c r="AJ29" s="58">
        <f t="shared" si="11"/>
        <v>0</v>
      </c>
      <c r="AK29" s="58">
        <f t="shared" si="20"/>
        <v>9.999500016666385E-5</v>
      </c>
      <c r="AL29" s="58">
        <f t="shared" si="20"/>
        <v>0</v>
      </c>
      <c r="AM29" s="58">
        <f t="shared" si="18"/>
        <v>1.9998000133326937E-4</v>
      </c>
    </row>
    <row r="30" spans="1:39">
      <c r="A30" s="58">
        <v>32</v>
      </c>
      <c r="B30" s="58">
        <f>'ACM Rates'!U43</f>
        <v>3.2387818902712766E-4</v>
      </c>
      <c r="C30" s="58">
        <f>'MI Epi'!CB52</f>
        <v>0</v>
      </c>
      <c r="D30" s="58">
        <f>'Stroke Epi'!BQ60</f>
        <v>0</v>
      </c>
      <c r="F30" s="58">
        <f>'Bowel Cancer Epi'!BN77</f>
        <v>0</v>
      </c>
      <c r="G30" s="58">
        <f>'Breast Cancer Epi'!AP71</f>
        <v>0</v>
      </c>
      <c r="I30" s="58">
        <f t="shared" si="0"/>
        <v>3.2387818902712766E-4</v>
      </c>
      <c r="J30" s="58">
        <f t="shared" si="1"/>
        <v>3.2382574614830961E-4</v>
      </c>
      <c r="K30" s="58">
        <f t="shared" si="13"/>
        <v>9961.2100454655374</v>
      </c>
      <c r="L30" s="58">
        <f t="shared" si="14"/>
        <v>3.2256962755129148</v>
      </c>
      <c r="M30" s="58">
        <f t="shared" si="2"/>
        <v>9959.597197327781</v>
      </c>
      <c r="N30" s="58">
        <f t="shared" si="3"/>
        <v>520217.12213115534</v>
      </c>
      <c r="O30" s="58">
        <f t="shared" si="4"/>
        <v>52.224289996571692</v>
      </c>
      <c r="Q30" s="58">
        <f>'MI Epi'!BO52</f>
        <v>0</v>
      </c>
      <c r="R30" s="58">
        <f t="shared" si="5"/>
        <v>0</v>
      </c>
      <c r="S30" s="58">
        <f t="shared" si="6"/>
        <v>0</v>
      </c>
      <c r="T30" s="58">
        <f t="shared" si="6"/>
        <v>0</v>
      </c>
      <c r="U30" s="58">
        <f t="shared" si="15"/>
        <v>0</v>
      </c>
      <c r="W30" s="58">
        <f>'Stroke Epi'!BD60</f>
        <v>7.9639908637168437E-5</v>
      </c>
      <c r="X30" s="58">
        <f t="shared" si="7"/>
        <v>0</v>
      </c>
      <c r="Y30" s="58">
        <f t="shared" si="8"/>
        <v>7.9636737463806284E-5</v>
      </c>
      <c r="Z30" s="58">
        <f t="shared" si="8"/>
        <v>0</v>
      </c>
      <c r="AA30" s="58">
        <f t="shared" si="16"/>
        <v>-6.373222726889032E-4</v>
      </c>
      <c r="AC30" s="58">
        <f>'Bowel Cancer Epi'!BA77</f>
        <v>0</v>
      </c>
      <c r="AD30" s="58">
        <f t="shared" si="9"/>
        <v>0</v>
      </c>
      <c r="AE30" s="58">
        <f t="shared" si="19"/>
        <v>0</v>
      </c>
      <c r="AF30" s="58">
        <f t="shared" si="19"/>
        <v>0</v>
      </c>
      <c r="AG30" s="58">
        <f t="shared" si="17"/>
        <v>0</v>
      </c>
      <c r="AI30" s="58">
        <f>'Breast Cancer Epi'!AG71</f>
        <v>1E-4</v>
      </c>
      <c r="AJ30" s="58">
        <f t="shared" si="11"/>
        <v>0</v>
      </c>
      <c r="AK30" s="58">
        <f t="shared" si="20"/>
        <v>9.999500016666385E-5</v>
      </c>
      <c r="AL30" s="58">
        <f t="shared" si="20"/>
        <v>0</v>
      </c>
      <c r="AM30" s="58">
        <f t="shared" si="18"/>
        <v>2.9995500449966656E-4</v>
      </c>
    </row>
    <row r="31" spans="1:39">
      <c r="A31" s="58">
        <v>33</v>
      </c>
      <c r="B31" s="58">
        <f>'ACM Rates'!U44</f>
        <v>3.2387818902712766E-4</v>
      </c>
      <c r="C31" s="58">
        <f>'MI Epi'!CB53</f>
        <v>0</v>
      </c>
      <c r="D31" s="58">
        <f>'Stroke Epi'!BQ61</f>
        <v>0</v>
      </c>
      <c r="F31" s="58">
        <f>'Bowel Cancer Epi'!BN78</f>
        <v>0</v>
      </c>
      <c r="G31" s="58">
        <f>'Breast Cancer Epi'!AP72</f>
        <v>0</v>
      </c>
      <c r="I31" s="58">
        <f t="shared" si="0"/>
        <v>3.2387818902712766E-4</v>
      </c>
      <c r="J31" s="58">
        <f t="shared" si="1"/>
        <v>3.2382574614830961E-4</v>
      </c>
      <c r="K31" s="58">
        <f t="shared" si="13"/>
        <v>9957.9843491900247</v>
      </c>
      <c r="L31" s="58">
        <f t="shared" si="14"/>
        <v>3.2246517120096492</v>
      </c>
      <c r="M31" s="58">
        <f t="shared" si="2"/>
        <v>9956.3720233340209</v>
      </c>
      <c r="N31" s="58">
        <f t="shared" si="3"/>
        <v>510260.75010782131</v>
      </c>
      <c r="O31" s="58">
        <f t="shared" si="4"/>
        <v>51.241368957295613</v>
      </c>
      <c r="Q31" s="58">
        <f>'MI Epi'!BO53</f>
        <v>0</v>
      </c>
      <c r="R31" s="58">
        <f t="shared" si="5"/>
        <v>0</v>
      </c>
      <c r="S31" s="58">
        <f t="shared" si="6"/>
        <v>0</v>
      </c>
      <c r="T31" s="58">
        <f t="shared" si="6"/>
        <v>0</v>
      </c>
      <c r="U31" s="58">
        <f t="shared" si="15"/>
        <v>0</v>
      </c>
      <c r="W31" s="58">
        <f>'Stroke Epi'!BD61</f>
        <v>7.9639908637168437E-5</v>
      </c>
      <c r="X31" s="58">
        <f t="shared" si="7"/>
        <v>0</v>
      </c>
      <c r="Y31" s="58">
        <f t="shared" si="8"/>
        <v>7.9636737463806284E-5</v>
      </c>
      <c r="Z31" s="58">
        <f t="shared" si="8"/>
        <v>0</v>
      </c>
      <c r="AA31" s="58">
        <f t="shared" si="16"/>
        <v>-5.5763478095858696E-4</v>
      </c>
      <c r="AC31" s="58">
        <f>'Bowel Cancer Epi'!BA78</f>
        <v>0</v>
      </c>
      <c r="AD31" s="58">
        <f t="shared" si="9"/>
        <v>0</v>
      </c>
      <c r="AE31" s="58">
        <f t="shared" si="19"/>
        <v>0</v>
      </c>
      <c r="AF31" s="58">
        <f t="shared" si="19"/>
        <v>0</v>
      </c>
      <c r="AG31" s="58">
        <f t="shared" si="17"/>
        <v>0</v>
      </c>
      <c r="AI31" s="58">
        <f>'Breast Cancer Epi'!AG72</f>
        <v>1E-4</v>
      </c>
      <c r="AJ31" s="58">
        <f t="shared" si="11"/>
        <v>0</v>
      </c>
      <c r="AK31" s="58">
        <f t="shared" si="20"/>
        <v>9.999500016666385E-5</v>
      </c>
      <c r="AL31" s="58">
        <f t="shared" si="20"/>
        <v>0</v>
      </c>
      <c r="AM31" s="58">
        <f t="shared" si="18"/>
        <v>3.9992001066560545E-4</v>
      </c>
    </row>
    <row r="32" spans="1:39">
      <c r="A32" s="58">
        <v>34</v>
      </c>
      <c r="B32" s="58">
        <f>'ACM Rates'!U45</f>
        <v>3.2387818902712766E-4</v>
      </c>
      <c r="C32" s="58">
        <f>'MI Epi'!CB54</f>
        <v>0</v>
      </c>
      <c r="D32" s="58">
        <f>'Stroke Epi'!BQ62</f>
        <v>0</v>
      </c>
      <c r="F32" s="58">
        <f>'Bowel Cancer Epi'!BN79</f>
        <v>0</v>
      </c>
      <c r="G32" s="58">
        <f>'Breast Cancer Epi'!AP73</f>
        <v>0</v>
      </c>
      <c r="I32" s="58">
        <f t="shared" si="0"/>
        <v>3.2387818902712766E-4</v>
      </c>
      <c r="J32" s="58">
        <f t="shared" si="1"/>
        <v>3.2382574614830961E-4</v>
      </c>
      <c r="K32" s="58">
        <f t="shared" si="13"/>
        <v>9954.7596974780154</v>
      </c>
      <c r="L32" s="58">
        <f t="shared" si="14"/>
        <v>3.2236074867629392</v>
      </c>
      <c r="M32" s="58">
        <f t="shared" si="2"/>
        <v>9953.1478937346328</v>
      </c>
      <c r="N32" s="58">
        <f t="shared" si="3"/>
        <v>500307.6022140868</v>
      </c>
      <c r="O32" s="58">
        <f t="shared" si="4"/>
        <v>50.258129519775053</v>
      </c>
      <c r="Q32" s="58">
        <f>'MI Epi'!BO54</f>
        <v>0</v>
      </c>
      <c r="R32" s="58">
        <f t="shared" si="5"/>
        <v>0</v>
      </c>
      <c r="S32" s="58">
        <f t="shared" si="6"/>
        <v>0</v>
      </c>
      <c r="T32" s="58">
        <f t="shared" si="6"/>
        <v>0</v>
      </c>
      <c r="U32" s="58">
        <f t="shared" si="15"/>
        <v>0</v>
      </c>
      <c r="W32" s="58">
        <f>'Stroke Epi'!BD62</f>
        <v>7.9639908637168437E-5</v>
      </c>
      <c r="X32" s="58">
        <f t="shared" si="7"/>
        <v>0</v>
      </c>
      <c r="Y32" s="58">
        <f t="shared" si="8"/>
        <v>7.9636737463806284E-5</v>
      </c>
      <c r="Z32" s="58">
        <f t="shared" si="8"/>
        <v>0</v>
      </c>
      <c r="AA32" s="58">
        <f t="shared" si="16"/>
        <v>-4.7795363528012878E-4</v>
      </c>
      <c r="AC32" s="58">
        <f>'Bowel Cancer Epi'!BA79</f>
        <v>0</v>
      </c>
      <c r="AD32" s="58">
        <f t="shared" si="9"/>
        <v>0</v>
      </c>
      <c r="AE32" s="58">
        <f t="shared" si="19"/>
        <v>0</v>
      </c>
      <c r="AF32" s="58">
        <f t="shared" si="19"/>
        <v>0</v>
      </c>
      <c r="AG32" s="58">
        <f t="shared" si="17"/>
        <v>0</v>
      </c>
      <c r="AI32" s="58">
        <f>'Breast Cancer Epi'!AG73</f>
        <v>2.9999999999999997E-4</v>
      </c>
      <c r="AJ32" s="58">
        <f t="shared" si="11"/>
        <v>0</v>
      </c>
      <c r="AK32" s="58">
        <f t="shared" si="20"/>
        <v>2.999550044996413E-4</v>
      </c>
      <c r="AL32" s="58">
        <f t="shared" si="20"/>
        <v>0</v>
      </c>
      <c r="AM32" s="58">
        <f t="shared" si="18"/>
        <v>4.9987502083073611E-4</v>
      </c>
    </row>
    <row r="33" spans="1:39">
      <c r="A33" s="58">
        <v>35</v>
      </c>
      <c r="B33" s="58">
        <f>'ACM Rates'!U46</f>
        <v>5.6678683079747336E-4</v>
      </c>
      <c r="C33" s="58">
        <f>'MI Epi'!CB55</f>
        <v>0</v>
      </c>
      <c r="D33" s="58">
        <f>'Stroke Epi'!BQ63</f>
        <v>7.9639908637168437E-5</v>
      </c>
      <c r="F33" s="58">
        <f>'Bowel Cancer Epi'!BN80</f>
        <v>0</v>
      </c>
      <c r="G33" s="58">
        <f>'Breast Cancer Epi'!AP74</f>
        <v>0</v>
      </c>
      <c r="I33" s="58">
        <f t="shared" si="0"/>
        <v>6.4642673943464185E-4</v>
      </c>
      <c r="J33" s="58">
        <f t="shared" si="1"/>
        <v>5.666262374838249E-4</v>
      </c>
      <c r="K33" s="58">
        <f t="shared" si="13"/>
        <v>9951.5360899912521</v>
      </c>
      <c r="L33" s="58">
        <f t="shared" si="14"/>
        <v>5.6388014518562377</v>
      </c>
      <c r="M33" s="58">
        <f t="shared" si="2"/>
        <v>9948.716689265324</v>
      </c>
      <c r="N33" s="58">
        <f t="shared" si="3"/>
        <v>490358.88552482135</v>
      </c>
      <c r="O33" s="58">
        <f t="shared" si="4"/>
        <v>49.274692981116686</v>
      </c>
      <c r="Q33" s="58">
        <f>'MI Epi'!BO55</f>
        <v>0</v>
      </c>
      <c r="R33" s="58">
        <f t="shared" si="5"/>
        <v>0</v>
      </c>
      <c r="S33" s="58">
        <f t="shared" si="6"/>
        <v>0</v>
      </c>
      <c r="T33" s="58">
        <f t="shared" si="6"/>
        <v>0</v>
      </c>
      <c r="U33" s="58">
        <f t="shared" si="15"/>
        <v>0</v>
      </c>
      <c r="W33" s="58">
        <f>'Stroke Epi'!BD63</f>
        <v>1.5927981727433687E-4</v>
      </c>
      <c r="X33" s="58">
        <f t="shared" si="7"/>
        <v>7.9639908637168437E-5</v>
      </c>
      <c r="Y33" s="58">
        <f t="shared" si="8"/>
        <v>1.5926713291769534E-4</v>
      </c>
      <c r="Z33" s="58">
        <f t="shared" si="8"/>
        <v>7.9636737463806284E-5</v>
      </c>
      <c r="AA33" s="58">
        <f t="shared" si="16"/>
        <v>-3.9827883514814981E-4</v>
      </c>
      <c r="AC33" s="58">
        <f>'Bowel Cancer Epi'!BA80</f>
        <v>0</v>
      </c>
      <c r="AD33" s="58">
        <f t="shared" si="9"/>
        <v>0</v>
      </c>
      <c r="AE33" s="58">
        <f t="shared" si="19"/>
        <v>0</v>
      </c>
      <c r="AF33" s="58">
        <f t="shared" si="19"/>
        <v>0</v>
      </c>
      <c r="AG33" s="58">
        <f t="shared" si="17"/>
        <v>0</v>
      </c>
      <c r="AI33" s="58">
        <f>'Breast Cancer Epi'!AG74</f>
        <v>2.9999999999999997E-4</v>
      </c>
      <c r="AJ33" s="58">
        <f t="shared" si="11"/>
        <v>0</v>
      </c>
      <c r="AK33" s="58">
        <f t="shared" si="20"/>
        <v>2.999550044996413E-4</v>
      </c>
      <c r="AL33" s="58">
        <f t="shared" si="20"/>
        <v>0</v>
      </c>
      <c r="AM33" s="58">
        <f t="shared" si="18"/>
        <v>7.9968008531625481E-4</v>
      </c>
    </row>
    <row r="34" spans="1:39">
      <c r="A34" s="58">
        <v>36</v>
      </c>
      <c r="B34" s="58">
        <f>'ACM Rates'!U47</f>
        <v>5.6678683079747336E-4</v>
      </c>
      <c r="C34" s="58">
        <f>'MI Epi'!CB56</f>
        <v>0</v>
      </c>
      <c r="D34" s="58">
        <f>'Stroke Epi'!BQ64</f>
        <v>7.9639908637168437E-5</v>
      </c>
      <c r="F34" s="58">
        <f>'Bowel Cancer Epi'!BN81</f>
        <v>0</v>
      </c>
      <c r="G34" s="58">
        <f>'Breast Cancer Epi'!AP75</f>
        <v>0</v>
      </c>
      <c r="I34" s="58">
        <f t="shared" si="0"/>
        <v>6.4642673943464185E-4</v>
      </c>
      <c r="J34" s="58">
        <f t="shared" si="1"/>
        <v>5.666262374838249E-4</v>
      </c>
      <c r="K34" s="58">
        <f t="shared" si="13"/>
        <v>9945.897288539396</v>
      </c>
      <c r="L34" s="58">
        <f t="shared" si="14"/>
        <v>5.6356063590056538</v>
      </c>
      <c r="M34" s="58">
        <f t="shared" si="2"/>
        <v>9943.0794853598927</v>
      </c>
      <c r="N34" s="58">
        <f t="shared" si="3"/>
        <v>480415.80603946152</v>
      </c>
      <c r="O34" s="58">
        <f t="shared" si="4"/>
        <v>48.302912457485569</v>
      </c>
      <c r="Q34" s="58">
        <f>'MI Epi'!BO56</f>
        <v>0</v>
      </c>
      <c r="R34" s="58">
        <f t="shared" si="5"/>
        <v>0</v>
      </c>
      <c r="S34" s="58">
        <f t="shared" si="6"/>
        <v>0</v>
      </c>
      <c r="T34" s="58">
        <f t="shared" si="6"/>
        <v>0</v>
      </c>
      <c r="U34" s="58">
        <f t="shared" si="15"/>
        <v>0</v>
      </c>
      <c r="W34" s="58">
        <f>'Stroke Epi'!BD64</f>
        <v>1.5927981727433687E-4</v>
      </c>
      <c r="X34" s="58">
        <f t="shared" si="7"/>
        <v>7.9639908637168437E-5</v>
      </c>
      <c r="Y34" s="58">
        <f t="shared" si="8"/>
        <v>1.5926713291769534E-4</v>
      </c>
      <c r="Z34" s="58">
        <f t="shared" si="8"/>
        <v>7.9636737463806284E-5</v>
      </c>
      <c r="AA34" s="58">
        <f t="shared" si="16"/>
        <v>-3.1861038005727476E-4</v>
      </c>
      <c r="AC34" s="58">
        <f>'Bowel Cancer Epi'!BA81</f>
        <v>0</v>
      </c>
      <c r="AD34" s="58">
        <f t="shared" si="9"/>
        <v>0</v>
      </c>
      <c r="AE34" s="58">
        <f t="shared" si="19"/>
        <v>0</v>
      </c>
      <c r="AF34" s="58">
        <f t="shared" si="19"/>
        <v>0</v>
      </c>
      <c r="AG34" s="58">
        <f t="shared" si="17"/>
        <v>0</v>
      </c>
      <c r="AI34" s="58">
        <f>'Breast Cancer Epi'!AG75</f>
        <v>2.9999999999999997E-4</v>
      </c>
      <c r="AJ34" s="58">
        <f t="shared" si="11"/>
        <v>0</v>
      </c>
      <c r="AK34" s="58">
        <f t="shared" si="20"/>
        <v>2.999550044996413E-4</v>
      </c>
      <c r="AL34" s="58">
        <f t="shared" si="20"/>
        <v>0</v>
      </c>
      <c r="AM34" s="58">
        <f t="shared" si="18"/>
        <v>1.0993952217723067E-3</v>
      </c>
    </row>
    <row r="35" spans="1:39">
      <c r="A35" s="58">
        <v>37</v>
      </c>
      <c r="B35" s="58">
        <f>'ACM Rates'!U48</f>
        <v>5.6678683079747336E-4</v>
      </c>
      <c r="C35" s="58">
        <f>'MI Epi'!CB57</f>
        <v>0</v>
      </c>
      <c r="D35" s="58">
        <f>'Stroke Epi'!BQ65</f>
        <v>7.9639908637168437E-5</v>
      </c>
      <c r="F35" s="58">
        <f>'Bowel Cancer Epi'!BN82</f>
        <v>0</v>
      </c>
      <c r="G35" s="58">
        <f>'Breast Cancer Epi'!AP76</f>
        <v>0</v>
      </c>
      <c r="I35" s="58">
        <f t="shared" si="0"/>
        <v>6.4642673943464185E-4</v>
      </c>
      <c r="J35" s="58">
        <f t="shared" si="1"/>
        <v>5.666262374838249E-4</v>
      </c>
      <c r="K35" s="58">
        <f t="shared" si="13"/>
        <v>9940.2616821803895</v>
      </c>
      <c r="L35" s="58">
        <f t="shared" si="14"/>
        <v>5.6324130765785103</v>
      </c>
      <c r="M35" s="58">
        <f t="shared" si="2"/>
        <v>9937.4454756421001</v>
      </c>
      <c r="N35" s="58">
        <f t="shared" si="3"/>
        <v>470478.36056381941</v>
      </c>
      <c r="O35" s="58">
        <f t="shared" si="4"/>
        <v>47.330580985330791</v>
      </c>
      <c r="Q35" s="58">
        <f>'MI Epi'!BO57</f>
        <v>0</v>
      </c>
      <c r="R35" s="58">
        <f t="shared" si="5"/>
        <v>0</v>
      </c>
      <c r="S35" s="58">
        <f t="shared" si="6"/>
        <v>0</v>
      </c>
      <c r="T35" s="58">
        <f t="shared" si="6"/>
        <v>0</v>
      </c>
      <c r="U35" s="58">
        <f t="shared" si="15"/>
        <v>0</v>
      </c>
      <c r="W35" s="58">
        <f>'Stroke Epi'!BD65</f>
        <v>1.5927981727433687E-4</v>
      </c>
      <c r="X35" s="58">
        <f t="shared" si="7"/>
        <v>7.9639908637168437E-5</v>
      </c>
      <c r="Y35" s="58">
        <f t="shared" si="8"/>
        <v>1.5926713291769534E-4</v>
      </c>
      <c r="Z35" s="58">
        <f t="shared" si="8"/>
        <v>7.9636737463806284E-5</v>
      </c>
      <c r="AA35" s="58">
        <f t="shared" si="16"/>
        <v>-2.3894826950224195E-4</v>
      </c>
      <c r="AC35" s="58">
        <f>'Bowel Cancer Epi'!BA82</f>
        <v>0</v>
      </c>
      <c r="AD35" s="58">
        <f t="shared" si="9"/>
        <v>0</v>
      </c>
      <c r="AE35" s="58">
        <f t="shared" si="19"/>
        <v>0</v>
      </c>
      <c r="AF35" s="58">
        <f t="shared" si="19"/>
        <v>0</v>
      </c>
      <c r="AG35" s="58">
        <f t="shared" si="17"/>
        <v>0</v>
      </c>
      <c r="AI35" s="58">
        <f>'Breast Cancer Epi'!AG76</f>
        <v>2.9999999999999997E-4</v>
      </c>
      <c r="AJ35" s="58">
        <f t="shared" si="11"/>
        <v>0</v>
      </c>
      <c r="AK35" s="58">
        <f t="shared" si="20"/>
        <v>2.999550044996413E-4</v>
      </c>
      <c r="AL35" s="58">
        <f t="shared" si="20"/>
        <v>0</v>
      </c>
      <c r="AM35" s="58">
        <f t="shared" si="18"/>
        <v>1.3990204571732545E-3</v>
      </c>
    </row>
    <row r="36" spans="1:39">
      <c r="A36" s="58">
        <v>38</v>
      </c>
      <c r="B36" s="58">
        <f>'ACM Rates'!U49</f>
        <v>5.6678683079747336E-4</v>
      </c>
      <c r="C36" s="58">
        <f>'MI Epi'!CB58</f>
        <v>0</v>
      </c>
      <c r="D36" s="58">
        <f>'Stroke Epi'!BQ66</f>
        <v>7.9639908637168437E-5</v>
      </c>
      <c r="F36" s="58">
        <f>'Bowel Cancer Epi'!BN83</f>
        <v>0</v>
      </c>
      <c r="G36" s="58">
        <f>'Breast Cancer Epi'!AP77</f>
        <v>0</v>
      </c>
      <c r="I36" s="58">
        <f t="shared" si="0"/>
        <v>6.4642673943464185E-4</v>
      </c>
      <c r="J36" s="58">
        <f t="shared" si="1"/>
        <v>5.666262374838249E-4</v>
      </c>
      <c r="K36" s="58">
        <f t="shared" si="13"/>
        <v>9934.6292691038107</v>
      </c>
      <c r="L36" s="58">
        <f t="shared" si="14"/>
        <v>5.6292216035489737</v>
      </c>
      <c r="M36" s="58">
        <f t="shared" si="2"/>
        <v>9931.8146583020352</v>
      </c>
      <c r="N36" s="58">
        <f t="shared" si="3"/>
        <v>460546.54590551741</v>
      </c>
      <c r="O36" s="58">
        <f t="shared" si="4"/>
        <v>46.357698252293481</v>
      </c>
      <c r="Q36" s="58">
        <f>'MI Epi'!BO58</f>
        <v>0</v>
      </c>
      <c r="R36" s="58">
        <f t="shared" si="5"/>
        <v>0</v>
      </c>
      <c r="S36" s="58">
        <f t="shared" si="6"/>
        <v>0</v>
      </c>
      <c r="T36" s="58">
        <f t="shared" si="6"/>
        <v>0</v>
      </c>
      <c r="U36" s="58">
        <f t="shared" si="15"/>
        <v>0</v>
      </c>
      <c r="W36" s="58">
        <f>'Stroke Epi'!BD66</f>
        <v>1.5927981727433687E-4</v>
      </c>
      <c r="X36" s="58">
        <f t="shared" si="7"/>
        <v>7.9639908637168437E-5</v>
      </c>
      <c r="Y36" s="58">
        <f t="shared" si="8"/>
        <v>1.5926713291769534E-4</v>
      </c>
      <c r="Z36" s="58">
        <f t="shared" si="8"/>
        <v>7.9636737463806284E-5</v>
      </c>
      <c r="AA36" s="58">
        <f t="shared" si="16"/>
        <v>-1.5929250297779321E-4</v>
      </c>
      <c r="AC36" s="58">
        <f>'Bowel Cancer Epi'!BA83</f>
        <v>0</v>
      </c>
      <c r="AD36" s="58">
        <f t="shared" si="9"/>
        <v>0</v>
      </c>
      <c r="AE36" s="58">
        <f t="shared" si="19"/>
        <v>0</v>
      </c>
      <c r="AF36" s="58">
        <f t="shared" si="19"/>
        <v>0</v>
      </c>
      <c r="AG36" s="58">
        <f t="shared" si="17"/>
        <v>0</v>
      </c>
      <c r="AI36" s="58">
        <f>'Breast Cancer Epi'!AG77</f>
        <v>2.9999999999999997E-4</v>
      </c>
      <c r="AJ36" s="58">
        <f t="shared" si="11"/>
        <v>0</v>
      </c>
      <c r="AK36" s="58">
        <f t="shared" si="20"/>
        <v>2.999550044996413E-4</v>
      </c>
      <c r="AL36" s="58">
        <f t="shared" si="20"/>
        <v>0</v>
      </c>
      <c r="AM36" s="58">
        <f t="shared" si="18"/>
        <v>1.6985558184853694E-3</v>
      </c>
    </row>
    <row r="37" spans="1:39">
      <c r="A37" s="58">
        <v>39</v>
      </c>
      <c r="B37" s="58">
        <f>'ACM Rates'!U50</f>
        <v>5.6678683079747336E-4</v>
      </c>
      <c r="C37" s="58">
        <f>'MI Epi'!CB59</f>
        <v>0</v>
      </c>
      <c r="D37" s="58">
        <f>'Stroke Epi'!BQ67</f>
        <v>7.9639908637168437E-5</v>
      </c>
      <c r="F37" s="58">
        <f>'Bowel Cancer Epi'!BN84</f>
        <v>0</v>
      </c>
      <c r="G37" s="58">
        <f>'Breast Cancer Epi'!AP78</f>
        <v>0</v>
      </c>
      <c r="I37" s="58">
        <f t="shared" si="0"/>
        <v>6.4642673943464185E-4</v>
      </c>
      <c r="J37" s="58">
        <f t="shared" si="1"/>
        <v>5.666262374838249E-4</v>
      </c>
      <c r="K37" s="58">
        <f t="shared" si="13"/>
        <v>9929.0000475002616</v>
      </c>
      <c r="L37" s="58">
        <f t="shared" si="14"/>
        <v>5.6260319388917921</v>
      </c>
      <c r="M37" s="58">
        <f t="shared" si="2"/>
        <v>9926.1870315308151</v>
      </c>
      <c r="N37" s="58">
        <f t="shared" si="3"/>
        <v>450620.35887398664</v>
      </c>
      <c r="O37" s="58">
        <f t="shared" si="4"/>
        <v>45.384263945837667</v>
      </c>
      <c r="Q37" s="58">
        <f>'MI Epi'!BO59</f>
        <v>0</v>
      </c>
      <c r="R37" s="58">
        <f t="shared" si="5"/>
        <v>0</v>
      </c>
      <c r="S37" s="58">
        <f t="shared" si="6"/>
        <v>0</v>
      </c>
      <c r="T37" s="58">
        <f t="shared" si="6"/>
        <v>0</v>
      </c>
      <c r="U37" s="58">
        <f t="shared" si="15"/>
        <v>0</v>
      </c>
      <c r="W37" s="58">
        <f>'Stroke Epi'!BD67</f>
        <v>1.5927981727433687E-4</v>
      </c>
      <c r="X37" s="58">
        <f t="shared" si="7"/>
        <v>7.9639908637168437E-5</v>
      </c>
      <c r="Y37" s="58">
        <f t="shared" si="8"/>
        <v>1.5926713291769534E-4</v>
      </c>
      <c r="Z37" s="58">
        <f t="shared" si="8"/>
        <v>7.9636737463806284E-5</v>
      </c>
      <c r="AA37" s="58">
        <f t="shared" si="16"/>
        <v>-7.9643079978710662E-5</v>
      </c>
      <c r="AC37" s="58">
        <f>'Bowel Cancer Epi'!BA84</f>
        <v>0</v>
      </c>
      <c r="AD37" s="58">
        <f t="shared" si="9"/>
        <v>0</v>
      </c>
      <c r="AE37" s="58">
        <f t="shared" si="19"/>
        <v>0</v>
      </c>
      <c r="AF37" s="58">
        <f t="shared" si="19"/>
        <v>0</v>
      </c>
      <c r="AG37" s="58">
        <f t="shared" si="17"/>
        <v>0</v>
      </c>
      <c r="AI37" s="58">
        <f>'Breast Cancer Epi'!AG78</f>
        <v>6.9999999999999999E-4</v>
      </c>
      <c r="AJ37" s="58">
        <f t="shared" si="11"/>
        <v>0</v>
      </c>
      <c r="AK37" s="58">
        <f t="shared" si="20"/>
        <v>6.9975505715669239E-4</v>
      </c>
      <c r="AL37" s="58">
        <f t="shared" si="20"/>
        <v>0</v>
      </c>
      <c r="AM37" s="58">
        <f t="shared" si="18"/>
        <v>1.9980013326668339E-3</v>
      </c>
    </row>
    <row r="38" spans="1:39">
      <c r="A38" s="58">
        <v>40</v>
      </c>
      <c r="B38" s="58">
        <f>'ACM Rates'!U51</f>
        <v>8.0969547256781922E-4</v>
      </c>
      <c r="C38" s="58">
        <f>'MI Epi'!CB60</f>
        <v>0</v>
      </c>
      <c r="D38" s="58">
        <f>'Stroke Epi'!BQ68</f>
        <v>7.9639908637168437E-5</v>
      </c>
      <c r="F38" s="58">
        <f>'Bowel Cancer Epi'!BN85</f>
        <v>0</v>
      </c>
      <c r="G38" s="58">
        <f>'Breast Cancer Epi'!AP79</f>
        <v>0</v>
      </c>
      <c r="I38" s="58">
        <f t="shared" si="0"/>
        <v>8.8933538120498771E-4</v>
      </c>
      <c r="J38" s="58">
        <f t="shared" si="1"/>
        <v>8.0936775764439695E-4</v>
      </c>
      <c r="K38" s="58">
        <f t="shared" si="13"/>
        <v>9923.3740155613705</v>
      </c>
      <c r="L38" s="58">
        <f t="shared" si="14"/>
        <v>8.0316589752415819</v>
      </c>
      <c r="M38" s="58">
        <f t="shared" si="2"/>
        <v>9919.3581860737504</v>
      </c>
      <c r="N38" s="58">
        <f t="shared" si="3"/>
        <v>440701.00068791281</v>
      </c>
      <c r="O38" s="58">
        <f t="shared" si="4"/>
        <v>44.410399124010254</v>
      </c>
      <c r="Q38" s="58">
        <f>'MI Epi'!BO60</f>
        <v>0</v>
      </c>
      <c r="R38" s="58">
        <f t="shared" si="5"/>
        <v>0</v>
      </c>
      <c r="S38" s="58">
        <f t="shared" si="6"/>
        <v>0</v>
      </c>
      <c r="T38" s="58">
        <f t="shared" si="6"/>
        <v>0</v>
      </c>
      <c r="U38" s="58">
        <f t="shared" si="15"/>
        <v>0</v>
      </c>
      <c r="W38" s="58">
        <f>'Stroke Epi'!BD68</f>
        <v>2.3891972591150528E-4</v>
      </c>
      <c r="X38" s="58">
        <f t="shared" si="7"/>
        <v>7.9639908637168437E-5</v>
      </c>
      <c r="Y38" s="58">
        <f t="shared" si="8"/>
        <v>2.3889118686670763E-4</v>
      </c>
      <c r="Z38" s="58">
        <f t="shared" si="8"/>
        <v>7.9636737463806284E-5</v>
      </c>
      <c r="AA38" s="58">
        <f t="shared" si="16"/>
        <v>1.8335318901707569E-16</v>
      </c>
      <c r="AC38" s="58">
        <f>'Bowel Cancer Epi'!BA85</f>
        <v>9.2520782764674112E-5</v>
      </c>
      <c r="AD38" s="58">
        <f t="shared" si="9"/>
        <v>0</v>
      </c>
      <c r="AE38" s="58">
        <f t="shared" si="19"/>
        <v>9.2516502849027127E-5</v>
      </c>
      <c r="AF38" s="58">
        <f t="shared" si="19"/>
        <v>0</v>
      </c>
      <c r="AG38" s="58">
        <f t="shared" si="17"/>
        <v>0</v>
      </c>
      <c r="AI38" s="58">
        <f>'Breast Cancer Epi'!AG79</f>
        <v>6.9999999999999999E-4</v>
      </c>
      <c r="AJ38" s="58">
        <f t="shared" si="11"/>
        <v>0</v>
      </c>
      <c r="AK38" s="58">
        <f t="shared" si="20"/>
        <v>6.9975505715669239E-4</v>
      </c>
      <c r="AL38" s="58">
        <f t="shared" si="20"/>
        <v>0</v>
      </c>
      <c r="AM38" s="58">
        <f t="shared" si="18"/>
        <v>2.6963582782867871E-3</v>
      </c>
    </row>
    <row r="39" spans="1:39">
      <c r="A39" s="58">
        <v>41</v>
      </c>
      <c r="B39" s="58">
        <f>'ACM Rates'!U52</f>
        <v>8.0969547256781922E-4</v>
      </c>
      <c r="C39" s="58">
        <f>'MI Epi'!CB61</f>
        <v>0</v>
      </c>
      <c r="D39" s="58">
        <f>'Stroke Epi'!BQ69</f>
        <v>7.9639908637168437E-5</v>
      </c>
      <c r="F39" s="58">
        <f>'Bowel Cancer Epi'!BN86</f>
        <v>0</v>
      </c>
      <c r="G39" s="58">
        <f>'Breast Cancer Epi'!AP80</f>
        <v>0</v>
      </c>
      <c r="I39" s="58">
        <f t="shared" si="0"/>
        <v>8.8933538120498771E-4</v>
      </c>
      <c r="J39" s="58">
        <f t="shared" si="1"/>
        <v>8.0936775764439695E-4</v>
      </c>
      <c r="K39" s="58">
        <f t="shared" si="13"/>
        <v>9915.3423565861285</v>
      </c>
      <c r="L39" s="58">
        <f t="shared" si="14"/>
        <v>8.0251584094266253</v>
      </c>
      <c r="M39" s="58">
        <f t="shared" si="2"/>
        <v>9911.3297773814156</v>
      </c>
      <c r="N39" s="58">
        <f t="shared" si="3"/>
        <v>430789.67091053142</v>
      </c>
      <c r="O39" s="58">
        <f t="shared" si="4"/>
        <v>43.446777268803572</v>
      </c>
      <c r="Q39" s="58">
        <f>'MI Epi'!BO61</f>
        <v>0</v>
      </c>
      <c r="R39" s="58">
        <f t="shared" si="5"/>
        <v>0</v>
      </c>
      <c r="S39" s="58">
        <f t="shared" si="6"/>
        <v>0</v>
      </c>
      <c r="T39" s="58">
        <f t="shared" si="6"/>
        <v>0</v>
      </c>
      <c r="U39" s="58">
        <f t="shared" si="15"/>
        <v>0</v>
      </c>
      <c r="W39" s="58">
        <f>'Stroke Epi'!BD69</f>
        <v>2.3891972591150528E-4</v>
      </c>
      <c r="X39" s="58">
        <f t="shared" si="7"/>
        <v>7.9639908637168437E-5</v>
      </c>
      <c r="Y39" s="58">
        <f t="shared" si="8"/>
        <v>2.3889118686670763E-4</v>
      </c>
      <c r="Z39" s="58">
        <f t="shared" si="8"/>
        <v>7.9636737463806284E-5</v>
      </c>
      <c r="AA39" s="58">
        <f t="shared" si="16"/>
        <v>1.5926713291793544E-4</v>
      </c>
      <c r="AC39" s="58">
        <f>'Bowel Cancer Epi'!BA86</f>
        <v>9.2520782764674112E-5</v>
      </c>
      <c r="AD39" s="58">
        <f t="shared" si="9"/>
        <v>0</v>
      </c>
      <c r="AE39" s="58">
        <f t="shared" si="19"/>
        <v>9.2516502849027127E-5</v>
      </c>
      <c r="AF39" s="58">
        <f t="shared" si="19"/>
        <v>0</v>
      </c>
      <c r="AG39" s="58">
        <f t="shared" si="17"/>
        <v>9.2516502849027127E-5</v>
      </c>
      <c r="AI39" s="58">
        <f>'Breast Cancer Epi'!AG80</f>
        <v>6.9999999999999999E-4</v>
      </c>
      <c r="AJ39" s="58">
        <f t="shared" si="11"/>
        <v>0</v>
      </c>
      <c r="AK39" s="58">
        <f t="shared" si="20"/>
        <v>6.9975505715669239E-4</v>
      </c>
      <c r="AL39" s="58">
        <f t="shared" si="20"/>
        <v>0</v>
      </c>
      <c r="AM39" s="58">
        <f t="shared" si="18"/>
        <v>3.3942265451023419E-3</v>
      </c>
    </row>
    <row r="40" spans="1:39">
      <c r="A40" s="58">
        <v>42</v>
      </c>
      <c r="B40" s="58">
        <f>'ACM Rates'!U53</f>
        <v>8.0969547256781922E-4</v>
      </c>
      <c r="C40" s="58">
        <f>'MI Epi'!CB62</f>
        <v>0</v>
      </c>
      <c r="D40" s="58">
        <f>'Stroke Epi'!BQ70</f>
        <v>7.9639908637168437E-5</v>
      </c>
      <c r="F40" s="58">
        <f>'Bowel Cancer Epi'!BN87</f>
        <v>0</v>
      </c>
      <c r="G40" s="58">
        <f>'Breast Cancer Epi'!AP81</f>
        <v>0</v>
      </c>
      <c r="I40" s="58">
        <f t="shared" si="0"/>
        <v>8.8933538120498771E-4</v>
      </c>
      <c r="J40" s="58">
        <f t="shared" si="1"/>
        <v>8.0936775764439695E-4</v>
      </c>
      <c r="K40" s="58">
        <f t="shared" si="13"/>
        <v>9907.3171981767027</v>
      </c>
      <c r="L40" s="58">
        <f t="shared" si="14"/>
        <v>8.0186631049600479</v>
      </c>
      <c r="M40" s="58">
        <f t="shared" si="2"/>
        <v>9903.3078666242218</v>
      </c>
      <c r="N40" s="58">
        <f t="shared" si="3"/>
        <v>420886.36304390721</v>
      </c>
      <c r="O40" s="58">
        <f t="shared" si="4"/>
        <v>42.482374857379675</v>
      </c>
      <c r="Q40" s="58">
        <f>'MI Epi'!BO62</f>
        <v>0</v>
      </c>
      <c r="R40" s="58">
        <f t="shared" si="5"/>
        <v>0</v>
      </c>
      <c r="S40" s="58">
        <f t="shared" si="6"/>
        <v>0</v>
      </c>
      <c r="T40" s="58">
        <f t="shared" si="6"/>
        <v>0</v>
      </c>
      <c r="U40" s="58">
        <f t="shared" si="15"/>
        <v>0</v>
      </c>
      <c r="W40" s="58">
        <f>'Stroke Epi'!BD70</f>
        <v>2.3891972591150528E-4</v>
      </c>
      <c r="X40" s="58">
        <f t="shared" si="7"/>
        <v>7.9639908637168437E-5</v>
      </c>
      <c r="Y40" s="58">
        <f t="shared" si="8"/>
        <v>2.3889118686670763E-4</v>
      </c>
      <c r="Z40" s="58">
        <f t="shared" si="8"/>
        <v>7.9636737463806284E-5</v>
      </c>
      <c r="AA40" s="58">
        <f t="shared" si="16"/>
        <v>3.1850889981605967E-4</v>
      </c>
      <c r="AC40" s="58">
        <f>'Bowel Cancer Epi'!BA87</f>
        <v>9.2520782764674112E-5</v>
      </c>
      <c r="AD40" s="58">
        <f t="shared" si="9"/>
        <v>0</v>
      </c>
      <c r="AE40" s="58">
        <f t="shared" si="19"/>
        <v>9.2516502849027127E-5</v>
      </c>
      <c r="AF40" s="58">
        <f t="shared" si="19"/>
        <v>0</v>
      </c>
      <c r="AG40" s="58">
        <f t="shared" si="17"/>
        <v>1.8502444639475484E-4</v>
      </c>
      <c r="AI40" s="58">
        <f>'Breast Cancer Epi'!AG81</f>
        <v>6.9999999999999999E-4</v>
      </c>
      <c r="AJ40" s="58">
        <f t="shared" si="11"/>
        <v>0</v>
      </c>
      <c r="AK40" s="58">
        <f t="shared" si="20"/>
        <v>6.9975505715669239E-4</v>
      </c>
      <c r="AL40" s="58">
        <f t="shared" si="20"/>
        <v>0</v>
      </c>
      <c r="AM40" s="58">
        <f t="shared" si="18"/>
        <v>4.0916064750689636E-3</v>
      </c>
    </row>
    <row r="41" spans="1:39">
      <c r="A41" s="58">
        <v>43</v>
      </c>
      <c r="B41" s="58">
        <f>'ACM Rates'!U54</f>
        <v>8.0969547256781922E-4</v>
      </c>
      <c r="C41" s="58">
        <f>'MI Epi'!CB63</f>
        <v>0</v>
      </c>
      <c r="D41" s="58">
        <f>'Stroke Epi'!BQ71</f>
        <v>7.9639908637168437E-5</v>
      </c>
      <c r="F41" s="58">
        <f>'Bowel Cancer Epi'!BN88</f>
        <v>0</v>
      </c>
      <c r="G41" s="58">
        <f>'Breast Cancer Epi'!AP82</f>
        <v>0</v>
      </c>
      <c r="I41" s="58">
        <f t="shared" si="0"/>
        <v>8.8933538120498771E-4</v>
      </c>
      <c r="J41" s="58">
        <f t="shared" si="1"/>
        <v>8.0936775764439695E-4</v>
      </c>
      <c r="K41" s="58">
        <f t="shared" si="13"/>
        <v>9899.2985350717427</v>
      </c>
      <c r="L41" s="58">
        <f t="shared" si="14"/>
        <v>8.01217305758348</v>
      </c>
      <c r="M41" s="58">
        <f t="shared" si="2"/>
        <v>9895.2924485429503</v>
      </c>
      <c r="N41" s="58">
        <f t="shared" si="3"/>
        <v>410991.07059536426</v>
      </c>
      <c r="O41" s="58">
        <f t="shared" si="4"/>
        <v>41.517191257469811</v>
      </c>
      <c r="Q41" s="58">
        <f>'MI Epi'!BO63</f>
        <v>0</v>
      </c>
      <c r="R41" s="58">
        <f t="shared" si="5"/>
        <v>0</v>
      </c>
      <c r="S41" s="58">
        <f t="shared" si="6"/>
        <v>0</v>
      </c>
      <c r="T41" s="58">
        <f t="shared" si="6"/>
        <v>0</v>
      </c>
      <c r="U41" s="58">
        <f t="shared" si="15"/>
        <v>0</v>
      </c>
      <c r="W41" s="58">
        <f>'Stroke Epi'!BD71</f>
        <v>2.3891972591150528E-4</v>
      </c>
      <c r="X41" s="58">
        <f t="shared" si="7"/>
        <v>7.9639908637168437E-5</v>
      </c>
      <c r="Y41" s="58">
        <f t="shared" si="8"/>
        <v>2.3889118686670763E-4</v>
      </c>
      <c r="Z41" s="58">
        <f t="shared" si="8"/>
        <v>7.9636737463806284E-5</v>
      </c>
      <c r="AA41" s="58">
        <f t="shared" si="16"/>
        <v>4.777253047345293E-4</v>
      </c>
      <c r="AC41" s="58">
        <f>'Bowel Cancer Epi'!BA88</f>
        <v>9.2520782764674112E-5</v>
      </c>
      <c r="AD41" s="58">
        <f t="shared" si="9"/>
        <v>0</v>
      </c>
      <c r="AE41" s="58">
        <f t="shared" si="19"/>
        <v>9.2516502849027127E-5</v>
      </c>
      <c r="AF41" s="58">
        <f t="shared" si="19"/>
        <v>0</v>
      </c>
      <c r="AG41" s="58">
        <f t="shared" si="17"/>
        <v>2.7752383142905994E-4</v>
      </c>
      <c r="AI41" s="58">
        <f>'Breast Cancer Epi'!AG82</f>
        <v>6.9999999999999999E-4</v>
      </c>
      <c r="AJ41" s="58">
        <f t="shared" si="11"/>
        <v>0</v>
      </c>
      <c r="AK41" s="58">
        <f t="shared" si="20"/>
        <v>6.9975505715669239E-4</v>
      </c>
      <c r="AL41" s="58">
        <f t="shared" si="20"/>
        <v>0</v>
      </c>
      <c r="AM41" s="58">
        <f t="shared" si="18"/>
        <v>4.7884984099028317E-3</v>
      </c>
    </row>
    <row r="42" spans="1:39">
      <c r="A42" s="58">
        <v>44</v>
      </c>
      <c r="B42" s="58">
        <f>'ACM Rates'!U55</f>
        <v>8.0969547256781922E-4</v>
      </c>
      <c r="C42" s="58">
        <f>'MI Epi'!CB64</f>
        <v>0</v>
      </c>
      <c r="D42" s="58">
        <f>'Stroke Epi'!BQ72</f>
        <v>7.9639908637168437E-5</v>
      </c>
      <c r="F42" s="58">
        <f>'Bowel Cancer Epi'!BN89</f>
        <v>0</v>
      </c>
      <c r="G42" s="58">
        <f>'Breast Cancer Epi'!AP83</f>
        <v>9.501385517644941E-5</v>
      </c>
      <c r="I42" s="58">
        <f t="shared" si="0"/>
        <v>8.8933538120498771E-4</v>
      </c>
      <c r="J42" s="58">
        <f t="shared" si="1"/>
        <v>8.0936775764439695E-4</v>
      </c>
      <c r="K42" s="58">
        <f t="shared" si="13"/>
        <v>9891.2863620141597</v>
      </c>
      <c r="L42" s="58">
        <f t="shared" si="14"/>
        <v>8.0056882630420052</v>
      </c>
      <c r="M42" s="58">
        <f t="shared" si="2"/>
        <v>9887.283517882639</v>
      </c>
      <c r="N42" s="58">
        <f t="shared" si="3"/>
        <v>401103.78707748163</v>
      </c>
      <c r="O42" s="58">
        <f t="shared" si="4"/>
        <v>40.551225836293042</v>
      </c>
      <c r="Q42" s="58">
        <f>'MI Epi'!BO64</f>
        <v>0</v>
      </c>
      <c r="R42" s="58">
        <f t="shared" si="5"/>
        <v>0</v>
      </c>
      <c r="S42" s="58">
        <f t="shared" si="6"/>
        <v>0</v>
      </c>
      <c r="T42" s="58">
        <f t="shared" si="6"/>
        <v>0</v>
      </c>
      <c r="U42" s="58">
        <f t="shared" si="15"/>
        <v>0</v>
      </c>
      <c r="W42" s="58">
        <f>'Stroke Epi'!BD72</f>
        <v>2.3891972591150528E-4</v>
      </c>
      <c r="X42" s="58">
        <f t="shared" si="7"/>
        <v>7.9639908637168437E-5</v>
      </c>
      <c r="Y42" s="58">
        <f t="shared" si="8"/>
        <v>2.3889118686670763E-4</v>
      </c>
      <c r="Z42" s="58">
        <f t="shared" si="8"/>
        <v>7.9636737463806284E-5</v>
      </c>
      <c r="AA42" s="58">
        <f t="shared" si="16"/>
        <v>6.3691635171267403E-4</v>
      </c>
      <c r="AC42" s="58">
        <f>'Bowel Cancer Epi'!BA89</f>
        <v>9.2520782764674112E-5</v>
      </c>
      <c r="AD42" s="58">
        <f t="shared" si="9"/>
        <v>0</v>
      </c>
      <c r="AE42" s="58">
        <f t="shared" si="19"/>
        <v>9.2516502849027127E-5</v>
      </c>
      <c r="AF42" s="58">
        <f t="shared" si="19"/>
        <v>0</v>
      </c>
      <c r="AG42" s="58">
        <f t="shared" si="17"/>
        <v>3.7001465874374596E-4</v>
      </c>
      <c r="AI42" s="58">
        <f>'Breast Cancer Epi'!AG83</f>
        <v>1.2999999999999999E-3</v>
      </c>
      <c r="AJ42" s="58">
        <f t="shared" si="11"/>
        <v>9.501385517644941E-5</v>
      </c>
      <c r="AK42" s="58">
        <f t="shared" si="20"/>
        <v>1.299155366047744E-3</v>
      </c>
      <c r="AL42" s="58">
        <f t="shared" si="20"/>
        <v>9.5009341503082823E-5</v>
      </c>
      <c r="AM42" s="58">
        <f t="shared" si="18"/>
        <v>5.4849026910810082E-3</v>
      </c>
    </row>
    <row r="43" spans="1:39">
      <c r="A43" s="58">
        <v>45</v>
      </c>
      <c r="B43" s="58">
        <f>'ACM Rates'!U56</f>
        <v>1.2955127561085106E-3</v>
      </c>
      <c r="C43" s="58">
        <f>'MI Epi'!CB65</f>
        <v>0</v>
      </c>
      <c r="D43" s="58">
        <f>'Stroke Epi'!BQ73</f>
        <v>7.9639908637168437E-5</v>
      </c>
      <c r="F43" s="58">
        <f>'Bowel Cancer Epi'!BN90</f>
        <v>9.2520782764674112E-5</v>
      </c>
      <c r="G43" s="58">
        <f>'Breast Cancer Epi'!AP84</f>
        <v>9.501385517644941E-5</v>
      </c>
      <c r="I43" s="58">
        <f t="shared" si="0"/>
        <v>1.4676734475103531E-3</v>
      </c>
      <c r="J43" s="58">
        <f t="shared" si="1"/>
        <v>1.2946739417285524E-3</v>
      </c>
      <c r="K43" s="58">
        <f t="shared" si="13"/>
        <v>9883.2806737511182</v>
      </c>
      <c r="L43" s="58">
        <f t="shared" si="14"/>
        <v>12.795625947094983</v>
      </c>
      <c r="M43" s="58">
        <f t="shared" si="2"/>
        <v>9876.8828607775704</v>
      </c>
      <c r="N43" s="58">
        <f t="shared" si="3"/>
        <v>391226.90421670402</v>
      </c>
      <c r="O43" s="58">
        <f t="shared" si="4"/>
        <v>39.584720613647924</v>
      </c>
      <c r="Q43" s="58">
        <f>'MI Epi'!BO65</f>
        <v>1.6675903450966275E-4</v>
      </c>
      <c r="R43" s="58">
        <f t="shared" si="5"/>
        <v>0</v>
      </c>
      <c r="S43" s="58">
        <f t="shared" si="6"/>
        <v>1.6674513099468324E-4</v>
      </c>
      <c r="T43" s="58">
        <f t="shared" si="6"/>
        <v>0</v>
      </c>
      <c r="U43" s="58">
        <f t="shared" si="15"/>
        <v>0</v>
      </c>
      <c r="W43" s="58">
        <f>'Stroke Epi'!BD73</f>
        <v>3.1855963454867375E-4</v>
      </c>
      <c r="X43" s="58">
        <f t="shared" si="7"/>
        <v>7.9639908637168437E-5</v>
      </c>
      <c r="Y43" s="58">
        <f t="shared" si="8"/>
        <v>3.1850889981577257E-4</v>
      </c>
      <c r="Z43" s="58">
        <f t="shared" si="8"/>
        <v>7.9636737463806284E-5</v>
      </c>
      <c r="AA43" s="58">
        <f t="shared" si="16"/>
        <v>7.9608204478918043E-4</v>
      </c>
      <c r="AC43" s="58">
        <f>'Bowel Cancer Epi'!BA90</f>
        <v>9.2520782764674112E-5</v>
      </c>
      <c r="AD43" s="58">
        <f t="shared" si="9"/>
        <v>9.2520782764674112E-5</v>
      </c>
      <c r="AE43" s="58">
        <f t="shared" si="19"/>
        <v>9.2516502849027127E-5</v>
      </c>
      <c r="AF43" s="58">
        <f t="shared" si="19"/>
        <v>9.2516502849027127E-5</v>
      </c>
      <c r="AG43" s="58">
        <f t="shared" si="17"/>
        <v>4.6249692913054324E-4</v>
      </c>
      <c r="AI43" s="58">
        <f>'Breast Cancer Epi'!AG84</f>
        <v>1.2999999999999999E-3</v>
      </c>
      <c r="AJ43" s="58">
        <f t="shared" si="11"/>
        <v>9.501385517644941E-5</v>
      </c>
      <c r="AK43" s="58">
        <f t="shared" si="20"/>
        <v>1.299155366047744E-3</v>
      </c>
      <c r="AL43" s="58">
        <f t="shared" si="20"/>
        <v>9.5009341503082823E-5</v>
      </c>
      <c r="AM43" s="58">
        <f t="shared" si="18"/>
        <v>6.6825578802860641E-3</v>
      </c>
    </row>
    <row r="44" spans="1:39">
      <c r="A44" s="58">
        <v>46</v>
      </c>
      <c r="B44" s="58">
        <f>'ACM Rates'!U57</f>
        <v>1.2955127561085106E-3</v>
      </c>
      <c r="C44" s="58">
        <f>'MI Epi'!CB66</f>
        <v>0</v>
      </c>
      <c r="D44" s="58">
        <f>'Stroke Epi'!BQ74</f>
        <v>7.9639908637168437E-5</v>
      </c>
      <c r="F44" s="58">
        <f>'Bowel Cancer Epi'!BN91</f>
        <v>9.2520782764674112E-5</v>
      </c>
      <c r="G44" s="58">
        <f>'Breast Cancer Epi'!AP85</f>
        <v>9.501385517644941E-5</v>
      </c>
      <c r="I44" s="58">
        <f t="shared" si="0"/>
        <v>1.4676734475103531E-3</v>
      </c>
      <c r="J44" s="58">
        <f t="shared" si="1"/>
        <v>1.2946739417285524E-3</v>
      </c>
      <c r="K44" s="58">
        <f t="shared" si="13"/>
        <v>9870.4850478040225</v>
      </c>
      <c r="L44" s="58">
        <f t="shared" si="14"/>
        <v>12.779059783613173</v>
      </c>
      <c r="M44" s="58">
        <f t="shared" si="2"/>
        <v>9864.0955179122157</v>
      </c>
      <c r="N44" s="58">
        <f t="shared" si="3"/>
        <v>381362.80869879184</v>
      </c>
      <c r="O44" s="58">
        <f t="shared" si="4"/>
        <v>38.636683694043704</v>
      </c>
      <c r="Q44" s="58">
        <f>'MI Epi'!BO66</f>
        <v>1.6675903450966275E-4</v>
      </c>
      <c r="R44" s="58">
        <f t="shared" si="5"/>
        <v>0</v>
      </c>
      <c r="S44" s="58">
        <f t="shared" si="6"/>
        <v>1.6674513099468324E-4</v>
      </c>
      <c r="T44" s="58">
        <f t="shared" si="6"/>
        <v>0</v>
      </c>
      <c r="U44" s="58">
        <f t="shared" si="15"/>
        <v>1.6674513099468324E-4</v>
      </c>
      <c r="W44" s="58">
        <f>'Stroke Epi'!BD74</f>
        <v>3.1855963454867375E-4</v>
      </c>
      <c r="X44" s="58">
        <f t="shared" si="7"/>
        <v>7.9639908637168437E-5</v>
      </c>
      <c r="Y44" s="58">
        <f t="shared" si="8"/>
        <v>3.1850889981577257E-4</v>
      </c>
      <c r="Z44" s="58">
        <f t="shared" si="8"/>
        <v>7.9636737463806284E-5</v>
      </c>
      <c r="AA44" s="58">
        <f t="shared" si="16"/>
        <v>1.0347830546713545E-3</v>
      </c>
      <c r="AC44" s="58">
        <f>'Bowel Cancer Epi'!BA91</f>
        <v>9.2520782764674112E-5</v>
      </c>
      <c r="AD44" s="58">
        <f t="shared" si="9"/>
        <v>9.2520782764674112E-5</v>
      </c>
      <c r="AE44" s="58">
        <f t="shared" si="19"/>
        <v>9.2516502849027127E-5</v>
      </c>
      <c r="AF44" s="58">
        <f t="shared" si="19"/>
        <v>9.2516502849027127E-5</v>
      </c>
      <c r="AG44" s="58">
        <f t="shared" si="17"/>
        <v>4.6249692913054324E-4</v>
      </c>
      <c r="AI44" s="58">
        <f>'Breast Cancer Epi'!AG85</f>
        <v>1.2999999999999999E-3</v>
      </c>
      <c r="AJ44" s="58">
        <f t="shared" si="11"/>
        <v>9.501385517644941E-5</v>
      </c>
      <c r="AK44" s="58">
        <f t="shared" si="20"/>
        <v>1.299155366047744E-3</v>
      </c>
      <c r="AL44" s="58">
        <f t="shared" si="20"/>
        <v>9.5009341503082823E-5</v>
      </c>
      <c r="AM44" s="58">
        <f t="shared" si="18"/>
        <v>7.8787707807253578E-3</v>
      </c>
    </row>
    <row r="45" spans="1:39">
      <c r="A45" s="58">
        <v>47</v>
      </c>
      <c r="B45" s="58">
        <f>'ACM Rates'!U58</f>
        <v>1.2955127561085106E-3</v>
      </c>
      <c r="C45" s="58">
        <f>'MI Epi'!CB67</f>
        <v>0</v>
      </c>
      <c r="D45" s="58">
        <f>'Stroke Epi'!BQ75</f>
        <v>7.9639908637168437E-5</v>
      </c>
      <c r="F45" s="58">
        <f>'Bowel Cancer Epi'!BN92</f>
        <v>9.2520782764674112E-5</v>
      </c>
      <c r="G45" s="58">
        <f>'Breast Cancer Epi'!AP86</f>
        <v>9.501385517644941E-5</v>
      </c>
      <c r="I45" s="58">
        <f t="shared" si="0"/>
        <v>1.4676734475103531E-3</v>
      </c>
      <c r="J45" s="58">
        <f t="shared" si="1"/>
        <v>1.2946739417285524E-3</v>
      </c>
      <c r="K45" s="58">
        <f t="shared" si="13"/>
        <v>9857.7059880204088</v>
      </c>
      <c r="L45" s="58">
        <f t="shared" si="14"/>
        <v>12.762515067911536</v>
      </c>
      <c r="M45" s="58">
        <f t="shared" si="2"/>
        <v>9851.3247304864526</v>
      </c>
      <c r="N45" s="58">
        <f t="shared" si="3"/>
        <v>371511.48396830534</v>
      </c>
      <c r="O45" s="58">
        <f t="shared" si="4"/>
        <v>37.687417784602744</v>
      </c>
      <c r="Q45" s="58">
        <f>'MI Epi'!BO67</f>
        <v>1.6675903450966275E-4</v>
      </c>
      <c r="R45" s="58">
        <f t="shared" si="5"/>
        <v>0</v>
      </c>
      <c r="S45" s="58">
        <f t="shared" si="6"/>
        <v>1.6674513099468324E-4</v>
      </c>
      <c r="T45" s="58">
        <f t="shared" si="6"/>
        <v>0</v>
      </c>
      <c r="U45" s="58">
        <f t="shared" si="15"/>
        <v>3.3346245805065608E-4</v>
      </c>
      <c r="W45" s="58">
        <f>'Stroke Epi'!BD75</f>
        <v>3.1855963454867375E-4</v>
      </c>
      <c r="X45" s="58">
        <f t="shared" si="7"/>
        <v>7.9639908637168437E-5</v>
      </c>
      <c r="Y45" s="58">
        <f t="shared" si="8"/>
        <v>3.1850889981577257E-4</v>
      </c>
      <c r="Z45" s="58">
        <f t="shared" si="8"/>
        <v>7.9636737463806284E-5</v>
      </c>
      <c r="AA45" s="58">
        <f t="shared" si="16"/>
        <v>1.2734270409859717E-3</v>
      </c>
      <c r="AC45" s="58">
        <f>'Bowel Cancer Epi'!BA92</f>
        <v>9.2520782764674112E-5</v>
      </c>
      <c r="AD45" s="58">
        <f t="shared" si="9"/>
        <v>9.2520782764674112E-5</v>
      </c>
      <c r="AE45" s="58">
        <f t="shared" si="19"/>
        <v>9.2516502849027127E-5</v>
      </c>
      <c r="AF45" s="58">
        <f t="shared" si="19"/>
        <v>9.2516502849027127E-5</v>
      </c>
      <c r="AG45" s="58">
        <f t="shared" si="17"/>
        <v>4.6249692913054324E-4</v>
      </c>
      <c r="AI45" s="58">
        <f>'Breast Cancer Epi'!AG86</f>
        <v>1.2999999999999999E-3</v>
      </c>
      <c r="AJ45" s="58">
        <f t="shared" si="11"/>
        <v>9.501385517644941E-5</v>
      </c>
      <c r="AK45" s="58">
        <f t="shared" si="20"/>
        <v>1.299155366047744E-3</v>
      </c>
      <c r="AL45" s="58">
        <f t="shared" si="20"/>
        <v>9.5009341503082823E-5</v>
      </c>
      <c r="AM45" s="58">
        <f t="shared" si="18"/>
        <v>9.0735431292901948E-3</v>
      </c>
    </row>
    <row r="46" spans="1:39">
      <c r="A46" s="58">
        <v>48</v>
      </c>
      <c r="B46" s="58">
        <f>'ACM Rates'!U59</f>
        <v>1.2955127561085106E-3</v>
      </c>
      <c r="C46" s="58">
        <f>'MI Epi'!CB68</f>
        <v>0</v>
      </c>
      <c r="D46" s="58">
        <f>'Stroke Epi'!BQ76</f>
        <v>7.9639908637168437E-5</v>
      </c>
      <c r="F46" s="58">
        <f>'Bowel Cancer Epi'!BN93</f>
        <v>9.2520782764674112E-5</v>
      </c>
      <c r="G46" s="58">
        <f>'Breast Cancer Epi'!AP87</f>
        <v>9.501385517644941E-5</v>
      </c>
      <c r="I46" s="58">
        <f t="shared" si="0"/>
        <v>1.4676734475103531E-3</v>
      </c>
      <c r="J46" s="58">
        <f t="shared" si="1"/>
        <v>1.2946739417285524E-3</v>
      </c>
      <c r="K46" s="58">
        <f t="shared" si="13"/>
        <v>9844.9434729524964</v>
      </c>
      <c r="L46" s="58">
        <f t="shared" si="14"/>
        <v>12.745991772222194</v>
      </c>
      <c r="M46" s="58">
        <f t="shared" si="2"/>
        <v>9838.5704770663851</v>
      </c>
      <c r="N46" s="58">
        <f t="shared" si="3"/>
        <v>361672.91349123896</v>
      </c>
      <c r="O46" s="58">
        <f t="shared" si="4"/>
        <v>36.736921292121274</v>
      </c>
      <c r="Q46" s="58">
        <f>'MI Epi'!BO68</f>
        <v>1.6675903450966275E-4</v>
      </c>
      <c r="R46" s="58">
        <f t="shared" si="5"/>
        <v>0</v>
      </c>
      <c r="S46" s="58">
        <f t="shared" si="6"/>
        <v>1.6674513099468324E-4</v>
      </c>
      <c r="T46" s="58">
        <f t="shared" si="6"/>
        <v>0</v>
      </c>
      <c r="U46" s="58">
        <f t="shared" si="15"/>
        <v>5.0015198580408984E-4</v>
      </c>
      <c r="W46" s="58">
        <f>'Stroke Epi'!BD76</f>
        <v>3.1855963454867375E-4</v>
      </c>
      <c r="X46" s="58">
        <f t="shared" si="7"/>
        <v>7.9639908637168437E-5</v>
      </c>
      <c r="Y46" s="58">
        <f t="shared" si="8"/>
        <v>3.1850889981577257E-4</v>
      </c>
      <c r="Z46" s="58">
        <f t="shared" si="8"/>
        <v>7.9636737463806284E-5</v>
      </c>
      <c r="AA46" s="58">
        <f t="shared" si="16"/>
        <v>1.5120140173554596E-3</v>
      </c>
      <c r="AC46" s="58">
        <f>'Bowel Cancer Epi'!BA93</f>
        <v>9.2520782764674112E-5</v>
      </c>
      <c r="AD46" s="58">
        <f t="shared" si="9"/>
        <v>9.2520782764674112E-5</v>
      </c>
      <c r="AE46" s="58">
        <f t="shared" si="19"/>
        <v>9.2516502849027127E-5</v>
      </c>
      <c r="AF46" s="58">
        <f t="shared" si="19"/>
        <v>9.2516502849027127E-5</v>
      </c>
      <c r="AG46" s="58">
        <f t="shared" si="17"/>
        <v>4.6249692913054324E-4</v>
      </c>
      <c r="AI46" s="58">
        <f>'Breast Cancer Epi'!AG87</f>
        <v>1.2999999999999999E-3</v>
      </c>
      <c r="AJ46" s="58">
        <f t="shared" si="11"/>
        <v>9.501385517644941E-5</v>
      </c>
      <c r="AK46" s="58">
        <f t="shared" si="20"/>
        <v>1.299155366047744E-3</v>
      </c>
      <c r="AL46" s="58">
        <f t="shared" si="20"/>
        <v>9.5009341503082823E-5</v>
      </c>
      <c r="AM46" s="58">
        <f t="shared" si="18"/>
        <v>1.0266876660780206E-2</v>
      </c>
    </row>
    <row r="47" spans="1:39">
      <c r="A47" s="58">
        <v>49</v>
      </c>
      <c r="B47" s="58">
        <f>'ACM Rates'!U60</f>
        <v>1.2955127561085106E-3</v>
      </c>
      <c r="C47" s="58">
        <f>'MI Epi'!CB69</f>
        <v>0</v>
      </c>
      <c r="D47" s="58">
        <f>'Stroke Epi'!BQ77</f>
        <v>7.9639908637168437E-5</v>
      </c>
      <c r="F47" s="58">
        <f>'Bowel Cancer Epi'!BN94</f>
        <v>9.2520782764674112E-5</v>
      </c>
      <c r="G47" s="58">
        <f>'Breast Cancer Epi'!AP88</f>
        <v>1.9002771035289882E-4</v>
      </c>
      <c r="I47" s="58">
        <f t="shared" si="0"/>
        <v>1.4676734475103531E-3</v>
      </c>
      <c r="J47" s="58">
        <f t="shared" si="1"/>
        <v>1.2946739417285524E-3</v>
      </c>
      <c r="K47" s="58">
        <f t="shared" si="13"/>
        <v>9832.1974811802738</v>
      </c>
      <c r="L47" s="58">
        <f t="shared" si="14"/>
        <v>12.729489868813209</v>
      </c>
      <c r="M47" s="58">
        <f t="shared" si="2"/>
        <v>9825.8327362458676</v>
      </c>
      <c r="N47" s="58">
        <f t="shared" si="3"/>
        <v>351847.08075499302</v>
      </c>
      <c r="O47" s="58">
        <f t="shared" si="4"/>
        <v>35.785192621330133</v>
      </c>
      <c r="Q47" s="58">
        <f>'MI Epi'!BO69</f>
        <v>1.6675903450966275E-4</v>
      </c>
      <c r="R47" s="58">
        <f t="shared" si="5"/>
        <v>0</v>
      </c>
      <c r="S47" s="58">
        <f t="shared" si="6"/>
        <v>1.6674513099468324E-4</v>
      </c>
      <c r="T47" s="58">
        <f t="shared" si="6"/>
        <v>0</v>
      </c>
      <c r="U47" s="58">
        <f t="shared" si="15"/>
        <v>6.6681371889038292E-4</v>
      </c>
      <c r="W47" s="58">
        <f>'Stroke Epi'!BD77</f>
        <v>3.1855963454867375E-4</v>
      </c>
      <c r="X47" s="58">
        <f t="shared" si="7"/>
        <v>7.9639908637168437E-5</v>
      </c>
      <c r="Y47" s="58">
        <f t="shared" si="8"/>
        <v>3.1850889981577257E-4</v>
      </c>
      <c r="Z47" s="58">
        <f t="shared" si="8"/>
        <v>7.9636737463806284E-5</v>
      </c>
      <c r="AA47" s="58">
        <f t="shared" si="16"/>
        <v>1.7505439973989918E-3</v>
      </c>
      <c r="AC47" s="58">
        <f>'Bowel Cancer Epi'!BA94</f>
        <v>9.2520782764674112E-5</v>
      </c>
      <c r="AD47" s="58">
        <f t="shared" si="9"/>
        <v>9.2520782764674112E-5</v>
      </c>
      <c r="AE47" s="58">
        <f t="shared" si="19"/>
        <v>9.2516502849027127E-5</v>
      </c>
      <c r="AF47" s="58">
        <f t="shared" si="19"/>
        <v>9.2516502849027127E-5</v>
      </c>
      <c r="AG47" s="58">
        <f t="shared" si="17"/>
        <v>4.6249692913054324E-4</v>
      </c>
      <c r="AI47" s="58">
        <f>'Breast Cancer Epi'!AG88</f>
        <v>2.0999999999999999E-3</v>
      </c>
      <c r="AJ47" s="58">
        <f t="shared" si="11"/>
        <v>1.9002771035289882E-4</v>
      </c>
      <c r="AK47" s="58">
        <f t="shared" si="20"/>
        <v>2.0977965426900447E-3</v>
      </c>
      <c r="AL47" s="58">
        <f t="shared" si="20"/>
        <v>1.900096562311715E-4</v>
      </c>
      <c r="AM47" s="58">
        <f t="shared" si="18"/>
        <v>1.1458773107905879E-2</v>
      </c>
    </row>
    <row r="48" spans="1:39">
      <c r="A48" s="58">
        <v>50</v>
      </c>
      <c r="B48" s="58">
        <f>'ACM Rates'!U61</f>
        <v>2.0242386814195478E-3</v>
      </c>
      <c r="C48" s="58">
        <f>'MI Epi'!CB70</f>
        <v>0</v>
      </c>
      <c r="D48" s="58">
        <f>'Stroke Epi'!BQ78</f>
        <v>1.5927981727433687E-4</v>
      </c>
      <c r="F48" s="58">
        <f>'Bowel Cancer Epi'!BN95</f>
        <v>9.2520782764674112E-5</v>
      </c>
      <c r="G48" s="58">
        <f>'Breast Cancer Epi'!AP89</f>
        <v>1.9002771035289882E-4</v>
      </c>
      <c r="I48" s="58">
        <f t="shared" si="0"/>
        <v>2.2760392814585588E-3</v>
      </c>
      <c r="J48" s="58">
        <f t="shared" si="1"/>
        <v>2.0221912920012075E-3</v>
      </c>
      <c r="K48" s="58">
        <f t="shared" si="13"/>
        <v>9819.4679913114614</v>
      </c>
      <c r="L48" s="58">
        <f t="shared" si="14"/>
        <v>19.856842664114627</v>
      </c>
      <c r="M48" s="58">
        <f t="shared" si="2"/>
        <v>9809.5395699794044</v>
      </c>
      <c r="N48" s="58">
        <f t="shared" si="3"/>
        <v>342037.54118501366</v>
      </c>
      <c r="O48" s="58">
        <f t="shared" si="4"/>
        <v>34.832593933567274</v>
      </c>
      <c r="Q48" s="58">
        <f>'MI Epi'!BO70</f>
        <v>3.3351806901932551E-4</v>
      </c>
      <c r="R48" s="58">
        <f t="shared" si="5"/>
        <v>0</v>
      </c>
      <c r="S48" s="58">
        <f t="shared" si="6"/>
        <v>3.3346245805077057E-4</v>
      </c>
      <c r="T48" s="58">
        <f t="shared" si="6"/>
        <v>0</v>
      </c>
      <c r="U48" s="58">
        <f t="shared" si="15"/>
        <v>8.3344766194416069E-4</v>
      </c>
      <c r="W48" s="58">
        <f>'Stroke Epi'!BD78</f>
        <v>5.5747936046017901E-4</v>
      </c>
      <c r="X48" s="58">
        <f t="shared" si="7"/>
        <v>1.5927981727433687E-4</v>
      </c>
      <c r="Y48" s="58">
        <f t="shared" si="8"/>
        <v>5.5732399771335484E-4</v>
      </c>
      <c r="Z48" s="58">
        <f t="shared" si="8"/>
        <v>1.5926713291769534E-4</v>
      </c>
      <c r="AA48" s="58">
        <f t="shared" si="16"/>
        <v>1.9890169947324879E-3</v>
      </c>
      <c r="AC48" s="58">
        <f>'Bowel Cancer Epi'!BA95</f>
        <v>1.8504156552934822E-4</v>
      </c>
      <c r="AD48" s="58">
        <f t="shared" si="9"/>
        <v>9.2520782764674112E-5</v>
      </c>
      <c r="AE48" s="58">
        <f t="shared" si="19"/>
        <v>1.850244463947881E-4</v>
      </c>
      <c r="AF48" s="58">
        <f t="shared" si="19"/>
        <v>9.2516502849027127E-5</v>
      </c>
      <c r="AG48" s="58">
        <f t="shared" si="17"/>
        <v>4.6249692913054324E-4</v>
      </c>
      <c r="AI48" s="58">
        <f>'Breast Cancer Epi'!AG89</f>
        <v>2.0999999999999999E-3</v>
      </c>
      <c r="AJ48" s="58">
        <f t="shared" si="11"/>
        <v>1.9002771035289882E-4</v>
      </c>
      <c r="AK48" s="58">
        <f t="shared" si="20"/>
        <v>2.0977965426900447E-3</v>
      </c>
      <c r="AL48" s="58">
        <f t="shared" si="20"/>
        <v>1.900096562311715E-4</v>
      </c>
      <c r="AM48" s="58">
        <f t="shared" si="18"/>
        <v>1.334505750954529E-2</v>
      </c>
    </row>
    <row r="49" spans="1:39">
      <c r="A49" s="58">
        <v>51</v>
      </c>
      <c r="B49" s="58">
        <f>'ACM Rates'!U62</f>
        <v>2.0242386814195478E-3</v>
      </c>
      <c r="C49" s="58">
        <f>'MI Epi'!CB71</f>
        <v>0</v>
      </c>
      <c r="D49" s="58">
        <f>'Stroke Epi'!BQ79</f>
        <v>1.5927981727433687E-4</v>
      </c>
      <c r="F49" s="58">
        <f>'Bowel Cancer Epi'!BN96</f>
        <v>9.2520782764674112E-5</v>
      </c>
      <c r="G49" s="58">
        <f>'Breast Cancer Epi'!AP90</f>
        <v>1.9002771035289882E-4</v>
      </c>
      <c r="I49" s="58">
        <f t="shared" si="0"/>
        <v>2.2760392814585588E-3</v>
      </c>
      <c r="J49" s="58">
        <f t="shared" si="1"/>
        <v>2.0221912920012075E-3</v>
      </c>
      <c r="K49" s="58">
        <f t="shared" si="13"/>
        <v>9799.6111486473474</v>
      </c>
      <c r="L49" s="58">
        <f t="shared" si="14"/>
        <v>19.816688329792616</v>
      </c>
      <c r="M49" s="58">
        <f t="shared" si="2"/>
        <v>9789.702804482451</v>
      </c>
      <c r="N49" s="58">
        <f t="shared" si="3"/>
        <v>332247.83838053123</v>
      </c>
      <c r="O49" s="58">
        <f t="shared" si="4"/>
        <v>33.904185925417238</v>
      </c>
      <c r="Q49" s="58">
        <f>'MI Epi'!BO71</f>
        <v>3.3351806901932551E-4</v>
      </c>
      <c r="R49" s="58">
        <f t="shared" si="5"/>
        <v>0</v>
      </c>
      <c r="S49" s="58">
        <f t="shared" si="6"/>
        <v>3.3346245805077057E-4</v>
      </c>
      <c r="T49" s="58">
        <f t="shared" si="6"/>
        <v>0</v>
      </c>
      <c r="U49" s="58">
        <f t="shared" si="15"/>
        <v>1.1666321964889227E-3</v>
      </c>
      <c r="W49" s="58">
        <f>'Stroke Epi'!BD79</f>
        <v>5.5747936046017901E-4</v>
      </c>
      <c r="X49" s="58">
        <f t="shared" si="7"/>
        <v>1.5927981727433687E-4</v>
      </c>
      <c r="Y49" s="58">
        <f t="shared" si="8"/>
        <v>5.5732399771335484E-4</v>
      </c>
      <c r="Z49" s="58">
        <f t="shared" si="8"/>
        <v>1.5926713291769534E-4</v>
      </c>
      <c r="AA49" s="58">
        <f t="shared" si="16"/>
        <v>2.3863453990149754E-3</v>
      </c>
      <c r="AC49" s="58">
        <f>'Bowel Cancer Epi'!BA96</f>
        <v>1.8504156552934822E-4</v>
      </c>
      <c r="AD49" s="58">
        <f t="shared" si="9"/>
        <v>9.2520782764674112E-5</v>
      </c>
      <c r="AE49" s="58">
        <f t="shared" si="19"/>
        <v>1.850244463947881E-4</v>
      </c>
      <c r="AF49" s="58">
        <f t="shared" si="19"/>
        <v>9.2516502849027127E-5</v>
      </c>
      <c r="AG49" s="58">
        <f t="shared" si="17"/>
        <v>5.549706433811421E-4</v>
      </c>
      <c r="AI49" s="58">
        <f>'Breast Cancer Epi'!AG90</f>
        <v>2.0999999999999999E-3</v>
      </c>
      <c r="AJ49" s="58">
        <f t="shared" si="11"/>
        <v>1.9002771035289882E-4</v>
      </c>
      <c r="AK49" s="58">
        <f t="shared" si="20"/>
        <v>2.0977965426900447E-3</v>
      </c>
      <c r="AL49" s="58">
        <f t="shared" si="20"/>
        <v>1.900096562311715E-4</v>
      </c>
      <c r="AM49" s="58">
        <f t="shared" si="18"/>
        <v>1.5227742598634983E-2</v>
      </c>
    </row>
    <row r="50" spans="1:39">
      <c r="A50" s="58">
        <v>52</v>
      </c>
      <c r="B50" s="58">
        <f>'ACM Rates'!U63</f>
        <v>2.0242386814195478E-3</v>
      </c>
      <c r="C50" s="58">
        <f>'MI Epi'!CB72</f>
        <v>0</v>
      </c>
      <c r="D50" s="58">
        <f>'Stroke Epi'!BQ80</f>
        <v>1.5927981727433687E-4</v>
      </c>
      <c r="F50" s="58">
        <f>'Bowel Cancer Epi'!BN97</f>
        <v>9.2520782764674112E-5</v>
      </c>
      <c r="G50" s="58">
        <f>'Breast Cancer Epi'!AP91</f>
        <v>1.9002771035289882E-4</v>
      </c>
      <c r="I50" s="58">
        <f t="shared" si="0"/>
        <v>2.2760392814585588E-3</v>
      </c>
      <c r="J50" s="58">
        <f t="shared" si="1"/>
        <v>2.0221912920012075E-3</v>
      </c>
      <c r="K50" s="58">
        <f t="shared" si="13"/>
        <v>9779.7944603175547</v>
      </c>
      <c r="L50" s="58">
        <f t="shared" si="14"/>
        <v>19.776615195215808</v>
      </c>
      <c r="M50" s="58">
        <f t="shared" si="2"/>
        <v>9769.9061527199465</v>
      </c>
      <c r="N50" s="58">
        <f t="shared" si="3"/>
        <v>322477.93222781125</v>
      </c>
      <c r="O50" s="58">
        <f t="shared" si="4"/>
        <v>32.973896694485362</v>
      </c>
      <c r="Q50" s="58">
        <f>'MI Epi'!BO72</f>
        <v>3.3351806901932551E-4</v>
      </c>
      <c r="R50" s="58">
        <f t="shared" si="5"/>
        <v>0</v>
      </c>
      <c r="S50" s="58">
        <f t="shared" si="6"/>
        <v>3.3346245805077057E-4</v>
      </c>
      <c r="T50" s="58">
        <f t="shared" si="6"/>
        <v>0</v>
      </c>
      <c r="U50" s="58">
        <f t="shared" si="15"/>
        <v>1.4997056264998108E-3</v>
      </c>
      <c r="W50" s="58">
        <f>'Stroke Epi'!BD80</f>
        <v>5.5747936046017901E-4</v>
      </c>
      <c r="X50" s="58">
        <f t="shared" si="7"/>
        <v>1.5927981727433687E-4</v>
      </c>
      <c r="Y50" s="58">
        <f t="shared" si="8"/>
        <v>5.5732399771335484E-4</v>
      </c>
      <c r="Z50" s="58">
        <f t="shared" si="8"/>
        <v>1.5926713291769534E-4</v>
      </c>
      <c r="AA50" s="58">
        <f t="shared" si="16"/>
        <v>2.7835156188049698E-3</v>
      </c>
      <c r="AC50" s="58">
        <f>'Bowel Cancer Epi'!BA97</f>
        <v>1.8504156552934822E-4</v>
      </c>
      <c r="AD50" s="58">
        <f t="shared" si="9"/>
        <v>9.2520782764674112E-5</v>
      </c>
      <c r="AE50" s="58">
        <f t="shared" si="19"/>
        <v>1.850244463947881E-4</v>
      </c>
      <c r="AF50" s="58">
        <f t="shared" si="19"/>
        <v>9.2516502849027127E-5</v>
      </c>
      <c r="AG50" s="58">
        <f t="shared" si="17"/>
        <v>6.4743580228709301E-4</v>
      </c>
      <c r="AI50" s="58">
        <f>'Breast Cancer Epi'!AG91</f>
        <v>2.0999999999999999E-3</v>
      </c>
      <c r="AJ50" s="58">
        <f t="shared" si="11"/>
        <v>1.9002771035289882E-4</v>
      </c>
      <c r="AK50" s="58">
        <f t="shared" si="20"/>
        <v>2.0977965426900447E-3</v>
      </c>
      <c r="AL50" s="58">
        <f t="shared" si="20"/>
        <v>1.900096562311715E-4</v>
      </c>
      <c r="AM50" s="58">
        <f t="shared" si="18"/>
        <v>1.7106835243201231E-2</v>
      </c>
    </row>
    <row r="51" spans="1:39">
      <c r="A51" s="58">
        <v>53</v>
      </c>
      <c r="B51" s="58">
        <f>'ACM Rates'!U64</f>
        <v>2.0242386814195478E-3</v>
      </c>
      <c r="C51" s="58">
        <f>'MI Epi'!CB73</f>
        <v>0</v>
      </c>
      <c r="D51" s="58">
        <f>'Stroke Epi'!BQ81</f>
        <v>1.5927981727433687E-4</v>
      </c>
      <c r="F51" s="58">
        <f>'Bowel Cancer Epi'!BN98</f>
        <v>9.2520782764674112E-5</v>
      </c>
      <c r="G51" s="58">
        <f>'Breast Cancer Epi'!AP92</f>
        <v>1.9002771035289882E-4</v>
      </c>
      <c r="I51" s="58">
        <f t="shared" si="0"/>
        <v>2.2760392814585588E-3</v>
      </c>
      <c r="J51" s="58">
        <f t="shared" si="1"/>
        <v>2.0221912920012075E-3</v>
      </c>
      <c r="K51" s="58">
        <f t="shared" si="13"/>
        <v>9760.0178451223383</v>
      </c>
      <c r="L51" s="58">
        <f t="shared" si="14"/>
        <v>19.736623096182782</v>
      </c>
      <c r="M51" s="58">
        <f t="shared" si="2"/>
        <v>9750.1495335742475</v>
      </c>
      <c r="N51" s="58">
        <f t="shared" si="3"/>
        <v>312727.78269423702</v>
      </c>
      <c r="O51" s="58">
        <f t="shared" si="4"/>
        <v>32.041722428870933</v>
      </c>
      <c r="Q51" s="58">
        <f>'MI Epi'!BO73</f>
        <v>3.3351806901932551E-4</v>
      </c>
      <c r="R51" s="58">
        <f t="shared" si="5"/>
        <v>0</v>
      </c>
      <c r="S51" s="58">
        <f t="shared" si="6"/>
        <v>3.3346245805077057E-4</v>
      </c>
      <c r="T51" s="58">
        <f t="shared" si="6"/>
        <v>0</v>
      </c>
      <c r="U51" s="58">
        <f t="shared" si="15"/>
        <v>1.8326679890260161E-3</v>
      </c>
      <c r="W51" s="58">
        <f>'Stroke Epi'!BD81</f>
        <v>5.5747936046017901E-4</v>
      </c>
      <c r="X51" s="58">
        <f t="shared" si="7"/>
        <v>1.5927981727433687E-4</v>
      </c>
      <c r="Y51" s="58">
        <f t="shared" si="8"/>
        <v>5.5732399771335484E-4</v>
      </c>
      <c r="Z51" s="58">
        <f t="shared" si="8"/>
        <v>1.5926713291769534E-4</v>
      </c>
      <c r="AA51" s="58">
        <f t="shared" si="16"/>
        <v>3.1805277170789239E-3</v>
      </c>
      <c r="AC51" s="58">
        <f>'Bowel Cancer Epi'!BA98</f>
        <v>1.8504156552934822E-4</v>
      </c>
      <c r="AD51" s="58">
        <f t="shared" si="9"/>
        <v>9.2520782764674112E-5</v>
      </c>
      <c r="AE51" s="58">
        <f t="shared" si="19"/>
        <v>1.850244463947881E-4</v>
      </c>
      <c r="AF51" s="58">
        <f t="shared" si="19"/>
        <v>9.2516502849027127E-5</v>
      </c>
      <c r="AG51" s="58">
        <f t="shared" si="17"/>
        <v>7.3989240663990656E-4</v>
      </c>
      <c r="AI51" s="58">
        <f>'Breast Cancer Epi'!AG92</f>
        <v>2.0999999999999999E-3</v>
      </c>
      <c r="AJ51" s="58">
        <f t="shared" si="11"/>
        <v>1.9002771035289882E-4</v>
      </c>
      <c r="AK51" s="58">
        <f t="shared" si="20"/>
        <v>2.0977965426900447E-3</v>
      </c>
      <c r="AL51" s="58">
        <f t="shared" si="20"/>
        <v>1.900096562311715E-4</v>
      </c>
      <c r="AM51" s="58">
        <f t="shared" si="18"/>
        <v>1.8982342298165086E-2</v>
      </c>
    </row>
    <row r="52" spans="1:39">
      <c r="A52" s="58">
        <v>54</v>
      </c>
      <c r="B52" s="58">
        <f>'ACM Rates'!U65</f>
        <v>2.0242386814195478E-3</v>
      </c>
      <c r="C52" s="58">
        <f>'MI Epi'!CB74</f>
        <v>0</v>
      </c>
      <c r="D52" s="58">
        <f>'Stroke Epi'!BQ82</f>
        <v>1.5927981727433687E-4</v>
      </c>
      <c r="F52" s="58">
        <f>'Bowel Cancer Epi'!BN99</f>
        <v>9.2520782764674112E-5</v>
      </c>
      <c r="G52" s="58">
        <f>'Breast Cancer Epi'!AP93</f>
        <v>3.8005542070579764E-4</v>
      </c>
      <c r="I52" s="58">
        <f t="shared" si="0"/>
        <v>2.2760392814585588E-3</v>
      </c>
      <c r="J52" s="58">
        <f t="shared" si="1"/>
        <v>2.0221912920012075E-3</v>
      </c>
      <c r="K52" s="58">
        <f t="shared" si="13"/>
        <v>9740.2812220261549</v>
      </c>
      <c r="L52" s="58">
        <f t="shared" si="14"/>
        <v>19.69671186882417</v>
      </c>
      <c r="M52" s="58">
        <f t="shared" si="2"/>
        <v>9730.4328660917417</v>
      </c>
      <c r="N52" s="58">
        <f t="shared" si="3"/>
        <v>302997.34982814529</v>
      </c>
      <c r="O52" s="58">
        <f t="shared" si="4"/>
        <v>31.107659308949231</v>
      </c>
      <c r="Q52" s="58">
        <f>'MI Epi'!BO74</f>
        <v>3.3351806901932551E-4</v>
      </c>
      <c r="R52" s="58">
        <f t="shared" si="5"/>
        <v>0</v>
      </c>
      <c r="S52" s="58">
        <f t="shared" si="6"/>
        <v>3.3346245805077057E-4</v>
      </c>
      <c r="T52" s="58">
        <f t="shared" si="6"/>
        <v>0</v>
      </c>
      <c r="U52" s="58">
        <f t="shared" si="15"/>
        <v>2.1655193211043752E-3</v>
      </c>
      <c r="W52" s="58">
        <f>'Stroke Epi'!BD82</f>
        <v>5.5747936046017901E-4</v>
      </c>
      <c r="X52" s="58">
        <f t="shared" si="7"/>
        <v>1.5927981727433687E-4</v>
      </c>
      <c r="Y52" s="58">
        <f t="shared" si="8"/>
        <v>5.5732399771335484E-4</v>
      </c>
      <c r="Z52" s="58">
        <f t="shared" si="8"/>
        <v>1.5926713291769534E-4</v>
      </c>
      <c r="AA52" s="58">
        <f t="shared" si="16"/>
        <v>3.5773817567882186E-3</v>
      </c>
      <c r="AC52" s="58">
        <f>'Bowel Cancer Epi'!BA99</f>
        <v>1.8504156552934822E-4</v>
      </c>
      <c r="AD52" s="58">
        <f t="shared" si="9"/>
        <v>9.2520782764674112E-5</v>
      </c>
      <c r="AE52" s="58">
        <f t="shared" si="19"/>
        <v>1.850244463947881E-4</v>
      </c>
      <c r="AF52" s="58">
        <f t="shared" si="19"/>
        <v>9.2516502849027127E-5</v>
      </c>
      <c r="AG52" s="58">
        <f t="shared" si="17"/>
        <v>8.3234045723102007E-4</v>
      </c>
      <c r="AI52" s="58">
        <f>'Breast Cancer Epi'!AG93</f>
        <v>2.7000000000000001E-3</v>
      </c>
      <c r="AJ52" s="58">
        <f t="shared" si="11"/>
        <v>3.8005542070579764E-4</v>
      </c>
      <c r="AK52" s="58">
        <f t="shared" si="20"/>
        <v>2.6963582782868478E-3</v>
      </c>
      <c r="AL52" s="58">
        <f t="shared" si="20"/>
        <v>3.7998320879284453E-4</v>
      </c>
      <c r="AM52" s="58">
        <f t="shared" si="18"/>
        <v>2.0854270605367389E-2</v>
      </c>
    </row>
    <row r="53" spans="1:39">
      <c r="A53" s="58">
        <v>55</v>
      </c>
      <c r="B53" s="58">
        <f>'ACM Rates'!U66</f>
        <v>3.2387818902712769E-3</v>
      </c>
      <c r="C53" s="58">
        <f>'MI Epi'!CB75</f>
        <v>0</v>
      </c>
      <c r="D53" s="58">
        <f>'Stroke Epi'!BQ83</f>
        <v>1.5927981727433687E-4</v>
      </c>
      <c r="F53" s="58">
        <f>'Bowel Cancer Epi'!BN100</f>
        <v>1.8504156552934822E-4</v>
      </c>
      <c r="G53" s="58">
        <f>'Breast Cancer Epi'!AP94</f>
        <v>3.8005542070579764E-4</v>
      </c>
      <c r="I53" s="58">
        <f t="shared" si="0"/>
        <v>3.5831032730749618E-3</v>
      </c>
      <c r="J53" s="58">
        <f t="shared" si="1"/>
        <v>3.2335426939359424E-3</v>
      </c>
      <c r="K53" s="58">
        <f t="shared" si="13"/>
        <v>9720.5845101573304</v>
      </c>
      <c r="L53" s="58">
        <f t="shared" si="14"/>
        <v>31.431925023606127</v>
      </c>
      <c r="M53" s="58">
        <f t="shared" si="2"/>
        <v>9704.8685476455285</v>
      </c>
      <c r="N53" s="58">
        <f t="shared" si="3"/>
        <v>293292.48128049978</v>
      </c>
      <c r="O53" s="58">
        <f t="shared" si="4"/>
        <v>30.172309183056807</v>
      </c>
      <c r="Q53" s="58">
        <f>'MI Epi'!BO75</f>
        <v>5.8365662078381964E-4</v>
      </c>
      <c r="R53" s="58">
        <f t="shared" si="5"/>
        <v>0</v>
      </c>
      <c r="S53" s="58">
        <f t="shared" si="6"/>
        <v>5.8348632639104725E-4</v>
      </c>
      <c r="T53" s="58">
        <f t="shared" si="6"/>
        <v>0</v>
      </c>
      <c r="U53" s="58">
        <f t="shared" si="15"/>
        <v>2.4982596597593739E-3</v>
      </c>
      <c r="W53" s="58">
        <f>'Stroke Epi'!BD83</f>
        <v>7.9639908637168437E-4</v>
      </c>
      <c r="X53" s="58">
        <f t="shared" si="7"/>
        <v>1.5927981727433687E-4</v>
      </c>
      <c r="Y53" s="58">
        <f t="shared" si="8"/>
        <v>7.9608204478875955E-4</v>
      </c>
      <c r="Z53" s="58">
        <f t="shared" si="8"/>
        <v>1.5926713291769534E-4</v>
      </c>
      <c r="AA53" s="58">
        <f t="shared" si="16"/>
        <v>3.9740778008591727E-3</v>
      </c>
      <c r="AC53" s="58">
        <f>'Bowel Cancer Epi'!BA100</f>
        <v>3.7008313105869645E-4</v>
      </c>
      <c r="AD53" s="58">
        <f t="shared" si="9"/>
        <v>1.8504156552934822E-4</v>
      </c>
      <c r="AE53" s="58">
        <f t="shared" si="19"/>
        <v>3.7001465874386685E-4</v>
      </c>
      <c r="AF53" s="58">
        <f t="shared" si="19"/>
        <v>1.850244463947881E-4</v>
      </c>
      <c r="AG53" s="58">
        <f t="shared" si="17"/>
        <v>9.247799548517977E-4</v>
      </c>
      <c r="AI53" s="58">
        <f>'Breast Cancer Epi'!AG94</f>
        <v>2.7000000000000001E-3</v>
      </c>
      <c r="AJ53" s="58">
        <f t="shared" si="11"/>
        <v>3.8005542070579764E-4</v>
      </c>
      <c r="AK53" s="58">
        <f t="shared" si="20"/>
        <v>2.6963582782868478E-3</v>
      </c>
      <c r="AL53" s="58">
        <f t="shared" si="20"/>
        <v>3.7998320879284453E-4</v>
      </c>
      <c r="AM53" s="58">
        <f t="shared" si="18"/>
        <v>2.3123201517987347E-2</v>
      </c>
    </row>
    <row r="54" spans="1:39">
      <c r="A54" s="58">
        <v>56</v>
      </c>
      <c r="B54" s="58">
        <f>'ACM Rates'!U67</f>
        <v>3.2387818902712769E-3</v>
      </c>
      <c r="C54" s="58">
        <f>'MI Epi'!CB76</f>
        <v>0</v>
      </c>
      <c r="D54" s="58">
        <f>'Stroke Epi'!BQ84</f>
        <v>1.5927981727433687E-4</v>
      </c>
      <c r="F54" s="58">
        <f>'Bowel Cancer Epi'!BN101</f>
        <v>1.8504156552934822E-4</v>
      </c>
      <c r="G54" s="58">
        <f>'Breast Cancer Epi'!AP95</f>
        <v>3.8005542070579764E-4</v>
      </c>
      <c r="I54" s="58">
        <f t="shared" si="0"/>
        <v>3.5831032730749618E-3</v>
      </c>
      <c r="J54" s="58">
        <f t="shared" si="1"/>
        <v>3.2335426939359424E-3</v>
      </c>
      <c r="K54" s="58">
        <f t="shared" si="13"/>
        <v>9689.1525851337246</v>
      </c>
      <c r="L54" s="58">
        <f t="shared" si="14"/>
        <v>31.330288552089705</v>
      </c>
      <c r="M54" s="58">
        <f t="shared" si="2"/>
        <v>9673.4874408576798</v>
      </c>
      <c r="N54" s="58">
        <f t="shared" si="3"/>
        <v>283618.99383964203</v>
      </c>
      <c r="O54" s="58">
        <f t="shared" si="4"/>
        <v>29.271805903315503</v>
      </c>
      <c r="Q54" s="58">
        <f>'MI Epi'!BO76</f>
        <v>5.8365662078381964E-4</v>
      </c>
      <c r="R54" s="58">
        <f t="shared" si="5"/>
        <v>0</v>
      </c>
      <c r="S54" s="58">
        <f t="shared" si="6"/>
        <v>5.8348632639104725E-4</v>
      </c>
      <c r="T54" s="58">
        <f t="shared" si="6"/>
        <v>0</v>
      </c>
      <c r="U54" s="58">
        <f t="shared" si="15"/>
        <v>3.0802882857991773E-3</v>
      </c>
      <c r="W54" s="58">
        <f>'Stroke Epi'!BD84</f>
        <v>7.9639908637168437E-4</v>
      </c>
      <c r="X54" s="58">
        <f t="shared" si="7"/>
        <v>1.5927981727433687E-4</v>
      </c>
      <c r="Y54" s="58">
        <f t="shared" si="8"/>
        <v>7.9608204478875955E-4</v>
      </c>
      <c r="Z54" s="58">
        <f t="shared" si="8"/>
        <v>1.5926713291769534E-4</v>
      </c>
      <c r="AA54" s="58">
        <f t="shared" si="16"/>
        <v>4.6084629974371379E-3</v>
      </c>
      <c r="AC54" s="58">
        <f>'Bowel Cancer Epi'!BA101</f>
        <v>3.7008313105869645E-4</v>
      </c>
      <c r="AD54" s="58">
        <f t="shared" si="9"/>
        <v>1.8504156552934822E-4</v>
      </c>
      <c r="AE54" s="58">
        <f t="shared" si="19"/>
        <v>3.7001465874386685E-4</v>
      </c>
      <c r="AF54" s="58">
        <f t="shared" si="19"/>
        <v>1.850244463947881E-4</v>
      </c>
      <c r="AG54" s="58">
        <f t="shared" si="17"/>
        <v>1.1096332943474566E-3</v>
      </c>
      <c r="AI54" s="58">
        <f>'Breast Cancer Epi'!AG95</f>
        <v>2.7000000000000001E-3</v>
      </c>
      <c r="AJ54" s="58">
        <f t="shared" si="11"/>
        <v>3.8005542070579764E-4</v>
      </c>
      <c r="AK54" s="58">
        <f t="shared" si="20"/>
        <v>2.6963582782868478E-3</v>
      </c>
      <c r="AL54" s="58">
        <f t="shared" si="20"/>
        <v>3.7998320879284453E-4</v>
      </c>
      <c r="AM54" s="58">
        <f t="shared" si="18"/>
        <v>2.5386874737771913E-2</v>
      </c>
    </row>
    <row r="55" spans="1:39">
      <c r="A55" s="58">
        <v>57</v>
      </c>
      <c r="B55" s="58">
        <f>'ACM Rates'!U68</f>
        <v>3.2387818902712769E-3</v>
      </c>
      <c r="C55" s="58">
        <f>'MI Epi'!CB77</f>
        <v>0</v>
      </c>
      <c r="D55" s="58">
        <f>'Stroke Epi'!BQ85</f>
        <v>1.5927981727433687E-4</v>
      </c>
      <c r="F55" s="58">
        <f>'Bowel Cancer Epi'!BN102</f>
        <v>1.8504156552934822E-4</v>
      </c>
      <c r="G55" s="58">
        <f>'Breast Cancer Epi'!AP96</f>
        <v>3.8005542070579764E-4</v>
      </c>
      <c r="I55" s="58">
        <f t="shared" si="0"/>
        <v>3.5831032730749618E-3</v>
      </c>
      <c r="J55" s="58">
        <f t="shared" si="1"/>
        <v>3.2335426939359424E-3</v>
      </c>
      <c r="K55" s="58">
        <f t="shared" si="13"/>
        <v>9657.8222965816349</v>
      </c>
      <c r="L55" s="58">
        <f t="shared" si="14"/>
        <v>31.22898072644319</v>
      </c>
      <c r="M55" s="58">
        <f t="shared" si="2"/>
        <v>9642.2078062184137</v>
      </c>
      <c r="N55" s="58">
        <f t="shared" si="3"/>
        <v>273976.78603342368</v>
      </c>
      <c r="O55" s="58">
        <f t="shared" si="4"/>
        <v>28.368381361748305</v>
      </c>
      <c r="Q55" s="58">
        <f>'MI Epi'!BO77</f>
        <v>5.8365662078381964E-4</v>
      </c>
      <c r="R55" s="58">
        <f t="shared" si="5"/>
        <v>0</v>
      </c>
      <c r="S55" s="58">
        <f t="shared" si="6"/>
        <v>5.8348632639104725E-4</v>
      </c>
      <c r="T55" s="58">
        <f t="shared" si="6"/>
        <v>0</v>
      </c>
      <c r="U55" s="58">
        <f t="shared" si="15"/>
        <v>3.6619773060941182E-3</v>
      </c>
      <c r="W55" s="58">
        <f>'Stroke Epi'!BD85</f>
        <v>7.9639908637168437E-4</v>
      </c>
      <c r="X55" s="58">
        <f t="shared" si="7"/>
        <v>1.5927981727433687E-4</v>
      </c>
      <c r="Y55" s="58">
        <f t="shared" si="8"/>
        <v>7.9608204478875955E-4</v>
      </c>
      <c r="Z55" s="58">
        <f t="shared" si="8"/>
        <v>1.5926713291769534E-4</v>
      </c>
      <c r="AA55" s="58">
        <f t="shared" si="16"/>
        <v>5.2424441437101191E-3</v>
      </c>
      <c r="AC55" s="58">
        <f>'Bowel Cancer Epi'!BA102</f>
        <v>3.7008313105869645E-4</v>
      </c>
      <c r="AD55" s="58">
        <f t="shared" si="9"/>
        <v>1.8504156552934822E-4</v>
      </c>
      <c r="AE55" s="58">
        <f t="shared" si="19"/>
        <v>3.7001465874386685E-4</v>
      </c>
      <c r="AF55" s="58">
        <f t="shared" si="19"/>
        <v>1.850244463947881E-4</v>
      </c>
      <c r="AG55" s="58">
        <f t="shared" si="17"/>
        <v>1.2944524314563112E-3</v>
      </c>
      <c r="AI55" s="58">
        <f>'Breast Cancer Epi'!AG96</f>
        <v>2.7000000000000001E-3</v>
      </c>
      <c r="AJ55" s="58">
        <f t="shared" si="11"/>
        <v>3.8005542070579764E-4</v>
      </c>
      <c r="AK55" s="58">
        <f t="shared" si="20"/>
        <v>2.6963582782868478E-3</v>
      </c>
      <c r="AL55" s="58">
        <f t="shared" si="20"/>
        <v>3.7998320879284453E-4</v>
      </c>
      <c r="AM55" s="58">
        <f t="shared" si="18"/>
        <v>2.7645302448139189E-2</v>
      </c>
    </row>
    <row r="56" spans="1:39">
      <c r="A56" s="58">
        <v>58</v>
      </c>
      <c r="B56" s="58">
        <f>'ACM Rates'!U69</f>
        <v>3.2387818902712769E-3</v>
      </c>
      <c r="C56" s="58">
        <f>'MI Epi'!CB78</f>
        <v>0</v>
      </c>
      <c r="D56" s="58">
        <f>'Stroke Epi'!BQ86</f>
        <v>1.5927981727433687E-4</v>
      </c>
      <c r="F56" s="58">
        <f>'Bowel Cancer Epi'!BN103</f>
        <v>1.8504156552934822E-4</v>
      </c>
      <c r="G56" s="58">
        <f>'Breast Cancer Epi'!AP97</f>
        <v>3.8005542070579764E-4</v>
      </c>
      <c r="I56" s="58">
        <f t="shared" si="0"/>
        <v>3.5831032730749618E-3</v>
      </c>
      <c r="J56" s="58">
        <f t="shared" si="1"/>
        <v>3.2335426939359424E-3</v>
      </c>
      <c r="K56" s="58">
        <f t="shared" si="13"/>
        <v>9626.5933158551925</v>
      </c>
      <c r="L56" s="58">
        <f t="shared" si="14"/>
        <v>31.128000483976134</v>
      </c>
      <c r="M56" s="58">
        <f t="shared" si="2"/>
        <v>9611.0293156132047</v>
      </c>
      <c r="N56" s="58">
        <f t="shared" si="3"/>
        <v>264365.75671781047</v>
      </c>
      <c r="O56" s="58">
        <f t="shared" si="4"/>
        <v>27.462026081687149</v>
      </c>
      <c r="Q56" s="58">
        <f>'MI Epi'!BO78</f>
        <v>5.8365662078381964E-4</v>
      </c>
      <c r="R56" s="58">
        <f t="shared" si="5"/>
        <v>0</v>
      </c>
      <c r="S56" s="58">
        <f t="shared" si="6"/>
        <v>5.8348632639104725E-4</v>
      </c>
      <c r="T56" s="58">
        <f t="shared" si="6"/>
        <v>0</v>
      </c>
      <c r="U56" s="58">
        <f t="shared" si="15"/>
        <v>4.2433269187995056E-3</v>
      </c>
      <c r="W56" s="58">
        <f>'Stroke Epi'!BD86</f>
        <v>7.9639908637168437E-4</v>
      </c>
      <c r="X56" s="58">
        <f t="shared" si="7"/>
        <v>1.5927981727433687E-4</v>
      </c>
      <c r="Y56" s="58">
        <f t="shared" si="8"/>
        <v>7.9608204478875955E-4</v>
      </c>
      <c r="Z56" s="58">
        <f t="shared" si="8"/>
        <v>1.5926713291769534E-4</v>
      </c>
      <c r="AA56" s="58">
        <f t="shared" si="16"/>
        <v>5.8760214970243621E-3</v>
      </c>
      <c r="AC56" s="58">
        <f>'Bowel Cancer Epi'!BA103</f>
        <v>3.7008313105869645E-4</v>
      </c>
      <c r="AD56" s="58">
        <f t="shared" si="9"/>
        <v>1.8504156552934822E-4</v>
      </c>
      <c r="AE56" s="58">
        <f t="shared" si="19"/>
        <v>3.7001465874386685E-4</v>
      </c>
      <c r="AF56" s="58">
        <f t="shared" si="19"/>
        <v>1.850244463947881E-4</v>
      </c>
      <c r="AG56" s="58">
        <f t="shared" si="17"/>
        <v>1.479237372506639E-3</v>
      </c>
      <c r="AI56" s="58">
        <f>'Breast Cancer Epi'!AG97</f>
        <v>2.7000000000000001E-3</v>
      </c>
      <c r="AJ56" s="58">
        <f t="shared" si="11"/>
        <v>3.8005542070579764E-4</v>
      </c>
      <c r="AK56" s="58">
        <f t="shared" si="20"/>
        <v>2.6963582782868478E-3</v>
      </c>
      <c r="AL56" s="58">
        <f t="shared" si="20"/>
        <v>3.7998320879284453E-4</v>
      </c>
      <c r="AM56" s="58">
        <f t="shared" si="18"/>
        <v>2.9898496804275178E-2</v>
      </c>
    </row>
    <row r="57" spans="1:39">
      <c r="A57" s="58">
        <v>59</v>
      </c>
      <c r="B57" s="58">
        <f>'ACM Rates'!U70</f>
        <v>3.2387818902712769E-3</v>
      </c>
      <c r="C57" s="58">
        <f>'MI Epi'!CB79</f>
        <v>0</v>
      </c>
      <c r="D57" s="58">
        <f>'Stroke Epi'!BQ87</f>
        <v>1.5927981727433687E-4</v>
      </c>
      <c r="F57" s="58">
        <f>'Bowel Cancer Epi'!BN104</f>
        <v>1.8504156552934822E-4</v>
      </c>
      <c r="G57" s="58">
        <f>'Breast Cancer Epi'!AP98</f>
        <v>6.6509698623514585E-4</v>
      </c>
      <c r="I57" s="58">
        <f t="shared" si="0"/>
        <v>3.5831032730749618E-3</v>
      </c>
      <c r="J57" s="58">
        <f t="shared" si="1"/>
        <v>3.2335426939359424E-3</v>
      </c>
      <c r="K57" s="58">
        <f t="shared" si="13"/>
        <v>9595.465315371217</v>
      </c>
      <c r="L57" s="58">
        <f t="shared" si="14"/>
        <v>31.027346765434341</v>
      </c>
      <c r="M57" s="58">
        <f t="shared" si="2"/>
        <v>9579.9516419885003</v>
      </c>
      <c r="N57" s="58">
        <f t="shared" si="3"/>
        <v>254785.80507582196</v>
      </c>
      <c r="O57" s="58">
        <f t="shared" si="4"/>
        <v>26.552730555721375</v>
      </c>
      <c r="Q57" s="58">
        <f>'MI Epi'!BO79</f>
        <v>5.8365662078381964E-4</v>
      </c>
      <c r="R57" s="58">
        <f t="shared" si="5"/>
        <v>0</v>
      </c>
      <c r="S57" s="58">
        <f t="shared" si="6"/>
        <v>5.8348632639104725E-4</v>
      </c>
      <c r="T57" s="58">
        <f t="shared" si="6"/>
        <v>0</v>
      </c>
      <c r="U57" s="58">
        <f t="shared" si="15"/>
        <v>4.8243373219550266E-3</v>
      </c>
      <c r="W57" s="58">
        <f>'Stroke Epi'!BD87</f>
        <v>7.9639908637168437E-4</v>
      </c>
      <c r="X57" s="58">
        <f t="shared" si="7"/>
        <v>1.5927981727433687E-4</v>
      </c>
      <c r="Y57" s="58">
        <f t="shared" si="8"/>
        <v>7.9608204478875955E-4</v>
      </c>
      <c r="Z57" s="58">
        <f t="shared" si="8"/>
        <v>1.5926713291769534E-4</v>
      </c>
      <c r="AA57" s="58">
        <f t="shared" si="16"/>
        <v>6.5091953145622041E-3</v>
      </c>
      <c r="AC57" s="58">
        <f>'Bowel Cancer Epi'!BA104</f>
        <v>3.7008313105869645E-4</v>
      </c>
      <c r="AD57" s="58">
        <f t="shared" si="9"/>
        <v>1.8504156552934822E-4</v>
      </c>
      <c r="AE57" s="58">
        <f t="shared" si="19"/>
        <v>3.7001465874386685E-4</v>
      </c>
      <c r="AF57" s="58">
        <f t="shared" si="19"/>
        <v>1.850244463947881E-4</v>
      </c>
      <c r="AG57" s="58">
        <f t="shared" si="17"/>
        <v>1.663988123825547E-3</v>
      </c>
      <c r="AI57" s="58">
        <f>'Breast Cancer Epi'!AG98</f>
        <v>2.8E-3</v>
      </c>
      <c r="AJ57" s="58">
        <f t="shared" si="11"/>
        <v>6.6509698623514585E-4</v>
      </c>
      <c r="AK57" s="58">
        <f t="shared" si="20"/>
        <v>2.7960836561070623E-3</v>
      </c>
      <c r="AL57" s="58">
        <f t="shared" si="20"/>
        <v>6.6487585826113804E-4</v>
      </c>
      <c r="AM57" s="58">
        <f t="shared" si="18"/>
        <v>3.2146469933199223E-2</v>
      </c>
    </row>
    <row r="58" spans="1:39">
      <c r="A58" s="58">
        <v>60</v>
      </c>
      <c r="B58" s="58">
        <f>'ACM Rates'!U71</f>
        <v>4.9391423826636964E-3</v>
      </c>
      <c r="C58" s="58">
        <f>'MI Epi'!CB80</f>
        <v>0</v>
      </c>
      <c r="D58" s="58">
        <f>'Stroke Epi'!BQ88</f>
        <v>3.1855963454867375E-4</v>
      </c>
      <c r="F58" s="58">
        <f>'Bowel Cancer Epi'!BN105</f>
        <v>2.7756234829402234E-4</v>
      </c>
      <c r="G58" s="58">
        <f>'Breast Cancer Epi'!AP99</f>
        <v>6.6509698623514585E-4</v>
      </c>
      <c r="I58" s="58">
        <f t="shared" si="0"/>
        <v>5.5352643655063923E-3</v>
      </c>
      <c r="J58" s="58">
        <f t="shared" si="1"/>
        <v>4.9269648759879825E-3</v>
      </c>
      <c r="K58" s="58">
        <f t="shared" si="13"/>
        <v>9564.4379686057819</v>
      </c>
      <c r="L58" s="58">
        <f t="shared" si="14"/>
        <v>47.12364992988654</v>
      </c>
      <c r="M58" s="58">
        <f t="shared" si="2"/>
        <v>9540.8761436408386</v>
      </c>
      <c r="N58" s="58">
        <f t="shared" si="3"/>
        <v>245244.92893218112</v>
      </c>
      <c r="O58" s="58">
        <f t="shared" si="4"/>
        <v>25.641331956689008</v>
      </c>
      <c r="Q58" s="58">
        <f>'MI Epi'!BO80</f>
        <v>8.3379517254831377E-4</v>
      </c>
      <c r="R58" s="58">
        <f t="shared" si="5"/>
        <v>0</v>
      </c>
      <c r="S58" s="58">
        <f t="shared" si="6"/>
        <v>8.3344766194437536E-4</v>
      </c>
      <c r="T58" s="58">
        <f t="shared" si="6"/>
        <v>0</v>
      </c>
      <c r="U58" s="58">
        <f t="shared" si="15"/>
        <v>5.4050087134848148E-3</v>
      </c>
      <c r="W58" s="58">
        <f>'Stroke Epi'!BD88</f>
        <v>1.274238538194695E-3</v>
      </c>
      <c r="X58" s="58">
        <f t="shared" si="7"/>
        <v>3.1855963454867375E-4</v>
      </c>
      <c r="Y58" s="58">
        <f t="shared" si="8"/>
        <v>1.2734270409855419E-3</v>
      </c>
      <c r="Z58" s="58">
        <f t="shared" si="8"/>
        <v>3.1850889981577257E-4</v>
      </c>
      <c r="AA58" s="58">
        <f t="shared" si="16"/>
        <v>7.14196585334218E-3</v>
      </c>
      <c r="AC58" s="58">
        <f>'Bowel Cancer Epi'!BA105</f>
        <v>3.7008313105869645E-4</v>
      </c>
      <c r="AD58" s="58">
        <f t="shared" si="9"/>
        <v>2.7756234829402234E-4</v>
      </c>
      <c r="AE58" s="58">
        <f t="shared" si="19"/>
        <v>3.7001465874386685E-4</v>
      </c>
      <c r="AF58" s="58">
        <f t="shared" si="19"/>
        <v>2.7752383142909398E-4</v>
      </c>
      <c r="AG58" s="58">
        <f t="shared" si="17"/>
        <v>1.8487046917389711E-3</v>
      </c>
      <c r="AI58" s="58">
        <f>'Breast Cancer Epi'!AG99</f>
        <v>2.8E-3</v>
      </c>
      <c r="AJ58" s="58">
        <f t="shared" si="11"/>
        <v>6.6509698623514585E-4</v>
      </c>
      <c r="AK58" s="58">
        <f t="shared" si="20"/>
        <v>2.7960836561070623E-3</v>
      </c>
      <c r="AL58" s="58">
        <f t="shared" si="20"/>
        <v>6.6487585826113804E-4</v>
      </c>
      <c r="AM58" s="58">
        <f t="shared" si="18"/>
        <v>3.4210539273524451E-2</v>
      </c>
    </row>
    <row r="59" spans="1:39">
      <c r="A59" s="58">
        <v>61</v>
      </c>
      <c r="B59" s="58">
        <f>'ACM Rates'!U72</f>
        <v>4.9391423826636964E-3</v>
      </c>
      <c r="C59" s="58">
        <f>'MI Epi'!CB81</f>
        <v>0</v>
      </c>
      <c r="D59" s="58">
        <f>'Stroke Epi'!BQ89</f>
        <v>3.1855963454867375E-4</v>
      </c>
      <c r="F59" s="58">
        <f>'Bowel Cancer Epi'!BN106</f>
        <v>2.7756234829402234E-4</v>
      </c>
      <c r="G59" s="58">
        <f>'Breast Cancer Epi'!AP100</f>
        <v>6.6509698623514585E-4</v>
      </c>
      <c r="I59" s="58">
        <f t="shared" si="0"/>
        <v>5.5352643655063923E-3</v>
      </c>
      <c r="J59" s="58">
        <f t="shared" si="1"/>
        <v>4.9269648759879825E-3</v>
      </c>
      <c r="K59" s="58">
        <f t="shared" si="13"/>
        <v>9517.3143186758953</v>
      </c>
      <c r="L59" s="58">
        <f t="shared" si="14"/>
        <v>46.891473361853635</v>
      </c>
      <c r="M59" s="58">
        <f t="shared" si="2"/>
        <v>9493.8685819949678</v>
      </c>
      <c r="N59" s="58">
        <f t="shared" si="3"/>
        <v>235751.06035018616</v>
      </c>
      <c r="O59" s="58">
        <f t="shared" si="4"/>
        <v>24.770754905884544</v>
      </c>
      <c r="Q59" s="58">
        <f>'MI Epi'!BO81</f>
        <v>8.3379517254831377E-4</v>
      </c>
      <c r="R59" s="58">
        <f t="shared" si="5"/>
        <v>0</v>
      </c>
      <c r="S59" s="58">
        <f t="shared" si="6"/>
        <v>8.3344766194437536E-4</v>
      </c>
      <c r="T59" s="58">
        <f t="shared" si="6"/>
        <v>0</v>
      </c>
      <c r="U59" s="58">
        <f t="shared" si="15"/>
        <v>6.2339515835541474E-3</v>
      </c>
      <c r="W59" s="58">
        <f>'Stroke Epi'!BD89</f>
        <v>1.274238538194695E-3</v>
      </c>
      <c r="X59" s="58">
        <f t="shared" si="7"/>
        <v>3.1855963454867375E-4</v>
      </c>
      <c r="Y59" s="58">
        <f t="shared" si="8"/>
        <v>1.2734270409855419E-3</v>
      </c>
      <c r="Z59" s="58">
        <f t="shared" si="8"/>
        <v>3.1850889981577257E-4</v>
      </c>
      <c r="AA59" s="58">
        <f t="shared" si="16"/>
        <v>8.0903660756663741E-3</v>
      </c>
      <c r="AC59" s="58">
        <f>'Bowel Cancer Epi'!BA106</f>
        <v>3.7008313105869645E-4</v>
      </c>
      <c r="AD59" s="58">
        <f t="shared" si="9"/>
        <v>2.7756234829402234E-4</v>
      </c>
      <c r="AE59" s="58">
        <f t="shared" si="19"/>
        <v>3.7001465874386685E-4</v>
      </c>
      <c r="AF59" s="58">
        <f t="shared" si="19"/>
        <v>2.7752383142909398E-4</v>
      </c>
      <c r="AG59" s="58">
        <f t="shared" si="17"/>
        <v>1.9410501588952047E-3</v>
      </c>
      <c r="AI59" s="58">
        <f>'Breast Cancer Epi'!AG100</f>
        <v>2.8E-3</v>
      </c>
      <c r="AJ59" s="58">
        <f t="shared" si="11"/>
        <v>6.6509698623514585E-4</v>
      </c>
      <c r="AK59" s="58">
        <f t="shared" si="20"/>
        <v>2.7960836561070623E-3</v>
      </c>
      <c r="AL59" s="58">
        <f t="shared" si="20"/>
        <v>6.6487585826113804E-4</v>
      </c>
      <c r="AM59" s="58">
        <f t="shared" si="18"/>
        <v>3.6270206726467635E-2</v>
      </c>
    </row>
    <row r="60" spans="1:39">
      <c r="A60" s="58">
        <v>62</v>
      </c>
      <c r="B60" s="58">
        <f>'ACM Rates'!U73</f>
        <v>4.9391423826636964E-3</v>
      </c>
      <c r="C60" s="58">
        <f>'MI Epi'!CB82</f>
        <v>0</v>
      </c>
      <c r="D60" s="58">
        <f>'Stroke Epi'!BQ90</f>
        <v>3.1855963454867375E-4</v>
      </c>
      <c r="F60" s="58">
        <f>'Bowel Cancer Epi'!BN107</f>
        <v>2.7756234829402234E-4</v>
      </c>
      <c r="G60" s="58">
        <f>'Breast Cancer Epi'!AP101</f>
        <v>6.6509698623514585E-4</v>
      </c>
      <c r="I60" s="58">
        <f t="shared" si="0"/>
        <v>5.5352643655063923E-3</v>
      </c>
      <c r="J60" s="58">
        <f t="shared" si="1"/>
        <v>4.9269648759879825E-3</v>
      </c>
      <c r="K60" s="58">
        <f t="shared" si="13"/>
        <v>9470.4228453140422</v>
      </c>
      <c r="L60" s="58">
        <f t="shared" si="14"/>
        <v>46.660440719616453</v>
      </c>
      <c r="M60" s="58">
        <f t="shared" si="2"/>
        <v>9447.0926249542335</v>
      </c>
      <c r="N60" s="58">
        <f t="shared" si="3"/>
        <v>226303.96772523198</v>
      </c>
      <c r="O60" s="58">
        <f t="shared" si="4"/>
        <v>23.895867314647624</v>
      </c>
      <c r="Q60" s="58">
        <f>'MI Epi'!BO82</f>
        <v>8.3379517254831377E-4</v>
      </c>
      <c r="R60" s="58">
        <f t="shared" si="5"/>
        <v>0</v>
      </c>
      <c r="S60" s="58">
        <f t="shared" si="6"/>
        <v>8.3344766194437536E-4</v>
      </c>
      <c r="T60" s="58">
        <f t="shared" si="6"/>
        <v>0</v>
      </c>
      <c r="U60" s="58">
        <f t="shared" si="15"/>
        <v>7.0622035731265353E-3</v>
      </c>
      <c r="W60" s="58">
        <f>'Stroke Epi'!BD90</f>
        <v>1.274238538194695E-3</v>
      </c>
      <c r="X60" s="58">
        <f t="shared" si="7"/>
        <v>3.1855963454867375E-4</v>
      </c>
      <c r="Y60" s="58">
        <f t="shared" si="8"/>
        <v>1.2734270409855419E-3</v>
      </c>
      <c r="Z60" s="58">
        <f t="shared" si="8"/>
        <v>3.1850889981577257E-4</v>
      </c>
      <c r="AA60" s="58">
        <f t="shared" si="16"/>
        <v>9.0378603648654191E-3</v>
      </c>
      <c r="AC60" s="58">
        <f>'Bowel Cancer Epi'!BA107</f>
        <v>3.7008313105869645E-4</v>
      </c>
      <c r="AD60" s="58">
        <f t="shared" si="9"/>
        <v>2.7756234829402234E-4</v>
      </c>
      <c r="AE60" s="58">
        <f t="shared" si="19"/>
        <v>3.7001465874386685E-4</v>
      </c>
      <c r="AF60" s="58">
        <f t="shared" si="19"/>
        <v>2.7752383142909398E-4</v>
      </c>
      <c r="AG60" s="58">
        <f t="shared" si="17"/>
        <v>2.033387082571763E-3</v>
      </c>
      <c r="AI60" s="58">
        <f>'Breast Cancer Epi'!AG101</f>
        <v>2.8E-3</v>
      </c>
      <c r="AJ60" s="58">
        <f t="shared" si="11"/>
        <v>6.6509698623514585E-4</v>
      </c>
      <c r="AK60" s="58">
        <f t="shared" si="20"/>
        <v>2.7960836561070623E-3</v>
      </c>
      <c r="AL60" s="58">
        <f t="shared" si="20"/>
        <v>6.6487585826113804E-4</v>
      </c>
      <c r="AM60" s="58">
        <f t="shared" si="18"/>
        <v>3.832548167960706E-2</v>
      </c>
    </row>
    <row r="61" spans="1:39">
      <c r="A61" s="58">
        <v>63</v>
      </c>
      <c r="B61" s="58">
        <f>'ACM Rates'!U74</f>
        <v>4.9391423826636964E-3</v>
      </c>
      <c r="C61" s="58">
        <f>'MI Epi'!CB83</f>
        <v>0</v>
      </c>
      <c r="D61" s="58">
        <f>'Stroke Epi'!BQ91</f>
        <v>3.1855963454867375E-4</v>
      </c>
      <c r="F61" s="58">
        <f>'Bowel Cancer Epi'!BN108</f>
        <v>2.7756234829402234E-4</v>
      </c>
      <c r="G61" s="58">
        <f>'Breast Cancer Epi'!AP102</f>
        <v>6.6509698623514585E-4</v>
      </c>
      <c r="I61" s="58">
        <f t="shared" si="0"/>
        <v>5.5352643655063923E-3</v>
      </c>
      <c r="J61" s="58">
        <f t="shared" si="1"/>
        <v>4.9269648759879825E-3</v>
      </c>
      <c r="K61" s="58">
        <f t="shared" si="13"/>
        <v>9423.7624045944249</v>
      </c>
      <c r="L61" s="58">
        <f t="shared" si="14"/>
        <v>46.430546367092781</v>
      </c>
      <c r="M61" s="58">
        <f t="shared" si="2"/>
        <v>9400.5471314108781</v>
      </c>
      <c r="N61" s="58">
        <f t="shared" si="3"/>
        <v>216903.42059382107</v>
      </c>
      <c r="O61" s="58">
        <f t="shared" si="4"/>
        <v>23.016647839940532</v>
      </c>
      <c r="Q61" s="58">
        <f>'MI Epi'!BO83</f>
        <v>8.3379517254831377E-4</v>
      </c>
      <c r="R61" s="58">
        <f t="shared" si="5"/>
        <v>0</v>
      </c>
      <c r="S61" s="58">
        <f t="shared" si="6"/>
        <v>8.3344766194437536E-4</v>
      </c>
      <c r="T61" s="58">
        <f t="shared" si="6"/>
        <v>0</v>
      </c>
      <c r="U61" s="58">
        <f t="shared" si="15"/>
        <v>7.8897652580147137E-3</v>
      </c>
      <c r="W61" s="58">
        <f>'Stroke Epi'!BD91</f>
        <v>1.274238538194695E-3</v>
      </c>
      <c r="X61" s="58">
        <f t="shared" si="7"/>
        <v>3.1855963454867375E-4</v>
      </c>
      <c r="Y61" s="58">
        <f t="shared" si="8"/>
        <v>1.2734270409855419E-3</v>
      </c>
      <c r="Z61" s="58">
        <f t="shared" si="8"/>
        <v>3.1850889981577257E-4</v>
      </c>
      <c r="AA61" s="58">
        <f t="shared" si="16"/>
        <v>9.9844495863069174E-3</v>
      </c>
      <c r="AC61" s="58">
        <f>'Bowel Cancer Epi'!BA108</f>
        <v>3.7008313105869645E-4</v>
      </c>
      <c r="AD61" s="58">
        <f t="shared" si="9"/>
        <v>2.7756234829402234E-4</v>
      </c>
      <c r="AE61" s="58">
        <f t="shared" si="19"/>
        <v>3.7001465874386685E-4</v>
      </c>
      <c r="AF61" s="58">
        <f t="shared" si="19"/>
        <v>2.7752383142909398E-4</v>
      </c>
      <c r="AG61" s="58">
        <f t="shared" si="17"/>
        <v>2.125715463559059E-3</v>
      </c>
      <c r="AI61" s="58">
        <f>'Breast Cancer Epi'!AG102</f>
        <v>2.8E-3</v>
      </c>
      <c r="AJ61" s="58">
        <f t="shared" si="11"/>
        <v>6.6509698623514585E-4</v>
      </c>
      <c r="AK61" s="58">
        <f t="shared" si="20"/>
        <v>2.7960836561070623E-3</v>
      </c>
      <c r="AL61" s="58">
        <f t="shared" si="20"/>
        <v>6.6487585826113804E-4</v>
      </c>
      <c r="AM61" s="58">
        <f t="shared" si="18"/>
        <v>4.0376373500500821E-2</v>
      </c>
    </row>
    <row r="62" spans="1:39">
      <c r="A62" s="58">
        <v>64</v>
      </c>
      <c r="B62" s="58">
        <f>'ACM Rates'!U75</f>
        <v>4.9391423826636964E-3</v>
      </c>
      <c r="C62" s="58">
        <f>'MI Epi'!CB84</f>
        <v>0</v>
      </c>
      <c r="D62" s="58">
        <f>'Stroke Epi'!BQ92</f>
        <v>3.1855963454867375E-4</v>
      </c>
      <c r="F62" s="58">
        <f>'Bowel Cancer Epi'!BN109</f>
        <v>2.7756234829402234E-4</v>
      </c>
      <c r="G62" s="58">
        <f>'Breast Cancer Epi'!AP103</f>
        <v>8.5512469658804459E-4</v>
      </c>
      <c r="I62" s="58">
        <f t="shared" si="0"/>
        <v>5.5352643655063923E-3</v>
      </c>
      <c r="J62" s="58">
        <f t="shared" si="1"/>
        <v>4.9269648759879825E-3</v>
      </c>
      <c r="K62" s="58">
        <f t="shared" si="13"/>
        <v>9377.3318582273314</v>
      </c>
      <c r="L62" s="58">
        <f t="shared" si="14"/>
        <v>46.201784695969181</v>
      </c>
      <c r="M62" s="58">
        <f t="shared" si="2"/>
        <v>9354.2309658793456</v>
      </c>
      <c r="N62" s="58">
        <f t="shared" si="3"/>
        <v>207549.18962794173</v>
      </c>
      <c r="O62" s="58">
        <f t="shared" si="4"/>
        <v>22.13307503304851</v>
      </c>
      <c r="Q62" s="58">
        <f>'MI Epi'!BO84</f>
        <v>8.3379517254831377E-4</v>
      </c>
      <c r="R62" s="58">
        <f t="shared" si="5"/>
        <v>0</v>
      </c>
      <c r="S62" s="58">
        <f t="shared" si="6"/>
        <v>8.3344766194437536E-4</v>
      </c>
      <c r="T62" s="58">
        <f t="shared" si="6"/>
        <v>0</v>
      </c>
      <c r="U62" s="58">
        <f t="shared" si="15"/>
        <v>8.7166372135515074E-3</v>
      </c>
      <c r="W62" s="58">
        <f>'Stroke Epi'!BD92</f>
        <v>1.274238538194695E-3</v>
      </c>
      <c r="X62" s="58">
        <f t="shared" si="7"/>
        <v>3.1855963454867375E-4</v>
      </c>
      <c r="Y62" s="58">
        <f t="shared" si="8"/>
        <v>1.2734270409855419E-3</v>
      </c>
      <c r="Z62" s="58">
        <f t="shared" si="8"/>
        <v>3.1850889981577257E-4</v>
      </c>
      <c r="AA62" s="58">
        <f t="shared" si="16"/>
        <v>1.0930134604531854E-2</v>
      </c>
      <c r="AC62" s="58">
        <f>'Bowel Cancer Epi'!BA109</f>
        <v>3.7008313105869645E-4</v>
      </c>
      <c r="AD62" s="58">
        <f t="shared" si="9"/>
        <v>2.7756234829402234E-4</v>
      </c>
      <c r="AE62" s="58">
        <f t="shared" si="19"/>
        <v>3.7001465874386685E-4</v>
      </c>
      <c r="AF62" s="58">
        <f t="shared" si="19"/>
        <v>2.7752383142909398E-4</v>
      </c>
      <c r="AG62" s="58">
        <f t="shared" si="17"/>
        <v>2.218035302647432E-3</v>
      </c>
      <c r="AI62" s="58">
        <f>'Breast Cancer Epi'!AG103</f>
        <v>3.0000000000000001E-3</v>
      </c>
      <c r="AJ62" s="58">
        <f t="shared" si="11"/>
        <v>8.5512469658804459E-4</v>
      </c>
      <c r="AK62" s="58">
        <f t="shared" si="20"/>
        <v>2.9955044966269995E-3</v>
      </c>
      <c r="AL62" s="58">
        <f t="shared" si="20"/>
        <v>8.5475918165900389E-4</v>
      </c>
      <c r="AM62" s="58">
        <f t="shared" si="18"/>
        <v>4.2422891536729526E-2</v>
      </c>
    </row>
    <row r="63" spans="1:39">
      <c r="A63" s="58">
        <v>65</v>
      </c>
      <c r="B63" s="58">
        <f>'ACM Rates'!U76</f>
        <v>7.6111374421375007E-3</v>
      </c>
      <c r="C63" s="58">
        <f>'MI Epi'!CB85</f>
        <v>0</v>
      </c>
      <c r="D63" s="58">
        <f>'Stroke Epi'!BQ93</f>
        <v>6.371192690973475E-4</v>
      </c>
      <c r="F63" s="58">
        <f>'Bowel Cancer Epi'!BN110</f>
        <v>4.6260391382337056E-4</v>
      </c>
      <c r="G63" s="58">
        <f>'Breast Cancer Epi'!AP104</f>
        <v>8.5512469658804459E-4</v>
      </c>
      <c r="I63" s="58">
        <f t="shared" si="0"/>
        <v>8.7108606250582178E-3</v>
      </c>
      <c r="J63" s="58">
        <f t="shared" si="1"/>
        <v>7.582246080730437E-3</v>
      </c>
      <c r="K63" s="58">
        <f t="shared" si="13"/>
        <v>9331.1300735313616</v>
      </c>
      <c r="L63" s="58">
        <f t="shared" si="14"/>
        <v>70.750924428819076</v>
      </c>
      <c r="M63" s="58">
        <f t="shared" si="2"/>
        <v>9295.7546113169519</v>
      </c>
      <c r="N63" s="58">
        <f t="shared" si="3"/>
        <v>198253.43501662478</v>
      </c>
      <c r="O63" s="58">
        <f t="shared" si="4"/>
        <v>21.246454979658843</v>
      </c>
      <c r="Q63" s="58">
        <f>'MI Epi'!BO85</f>
        <v>1.2506927588224707E-3</v>
      </c>
      <c r="R63" s="58">
        <f t="shared" si="5"/>
        <v>0</v>
      </c>
      <c r="S63" s="58">
        <f t="shared" si="6"/>
        <v>1.2499109685943921E-3</v>
      </c>
      <c r="T63" s="58">
        <f t="shared" si="6"/>
        <v>0</v>
      </c>
      <c r="U63" s="58">
        <f t="shared" si="15"/>
        <v>9.5428200145902305E-3</v>
      </c>
      <c r="W63" s="58">
        <f>'Stroke Epi'!BD93</f>
        <v>2.6281169850265584E-3</v>
      </c>
      <c r="X63" s="58">
        <f t="shared" si="7"/>
        <v>6.371192690973475E-4</v>
      </c>
      <c r="Y63" s="58">
        <f t="shared" si="8"/>
        <v>2.6246665089965093E-3</v>
      </c>
      <c r="Z63" s="58">
        <f t="shared" si="8"/>
        <v>6.369163517122578E-4</v>
      </c>
      <c r="AA63" s="58">
        <f t="shared" si="16"/>
        <v>1.1874916283255385E-2</v>
      </c>
      <c r="AC63" s="58">
        <f>'Bowel Cancer Epi'!BA110</f>
        <v>6.4764547935271884E-4</v>
      </c>
      <c r="AD63" s="58">
        <f t="shared" si="9"/>
        <v>4.6260391382337056E-4</v>
      </c>
      <c r="AE63" s="58">
        <f t="shared" si="19"/>
        <v>6.4743580228721065E-4</v>
      </c>
      <c r="AF63" s="58">
        <f t="shared" si="19"/>
        <v>4.6249692913069573E-4</v>
      </c>
      <c r="AG63" s="58">
        <f t="shared" si="17"/>
        <v>2.3103466006271492E-3</v>
      </c>
      <c r="AI63" s="58">
        <f>'Breast Cancer Epi'!AG104</f>
        <v>3.0000000000000001E-3</v>
      </c>
      <c r="AJ63" s="58">
        <f t="shared" si="11"/>
        <v>8.5512469658804459E-4</v>
      </c>
      <c r="AK63" s="58">
        <f t="shared" si="20"/>
        <v>2.9955044966269995E-3</v>
      </c>
      <c r="AL63" s="58">
        <f t="shared" si="20"/>
        <v>8.5475918165900389E-4</v>
      </c>
      <c r="AM63" s="58">
        <f t="shared" si="18"/>
        <v>4.4474573939764714E-2</v>
      </c>
    </row>
    <row r="64" spans="1:39">
      <c r="A64" s="58">
        <v>66</v>
      </c>
      <c r="B64" s="58">
        <f>'ACM Rates'!U77</f>
        <v>7.6111374421375007E-3</v>
      </c>
      <c r="C64" s="58">
        <f>'MI Epi'!CB86</f>
        <v>0</v>
      </c>
      <c r="D64" s="58">
        <f>'Stroke Epi'!BQ94</f>
        <v>6.371192690973475E-4</v>
      </c>
      <c r="F64" s="58">
        <f>'Bowel Cancer Epi'!BN111</f>
        <v>4.6260391382337056E-4</v>
      </c>
      <c r="G64" s="58">
        <f>'Breast Cancer Epi'!AP105</f>
        <v>8.5512469658804459E-4</v>
      </c>
      <c r="I64" s="58">
        <f t="shared" si="0"/>
        <v>8.7108606250582178E-3</v>
      </c>
      <c r="J64" s="58">
        <f t="shared" si="1"/>
        <v>7.582246080730437E-3</v>
      </c>
      <c r="K64" s="58">
        <f t="shared" si="13"/>
        <v>9260.3791491025422</v>
      </c>
      <c r="L64" s="58">
        <f t="shared" si="14"/>
        <v>70.214473509360616</v>
      </c>
      <c r="M64" s="58">
        <f t="shared" si="2"/>
        <v>9225.2719123478619</v>
      </c>
      <c r="N64" s="58">
        <f t="shared" si="3"/>
        <v>189028.1631042769</v>
      </c>
      <c r="O64" s="58">
        <f t="shared" si="4"/>
        <v>20.41257275330852</v>
      </c>
      <c r="Q64" s="58">
        <f>'MI Epi'!BO86</f>
        <v>1.2506927588224707E-3</v>
      </c>
      <c r="R64" s="58">
        <f t="shared" si="5"/>
        <v>0</v>
      </c>
      <c r="S64" s="58">
        <f t="shared" si="6"/>
        <v>1.2499109685943921E-3</v>
      </c>
      <c r="T64" s="58">
        <f t="shared" si="6"/>
        <v>0</v>
      </c>
      <c r="U64" s="58">
        <f t="shared" si="15"/>
        <v>1.0780803307777065E-2</v>
      </c>
      <c r="W64" s="58">
        <f>'Stroke Epi'!BD94</f>
        <v>2.6281169850265584E-3</v>
      </c>
      <c r="X64" s="58">
        <f t="shared" si="7"/>
        <v>6.371192690973475E-4</v>
      </c>
      <c r="Y64" s="58">
        <f t="shared" si="8"/>
        <v>2.6246665089965093E-3</v>
      </c>
      <c r="Z64" s="58">
        <f t="shared" si="8"/>
        <v>6.369163517122578E-4</v>
      </c>
      <c r="AA64" s="58">
        <f t="shared" si="16"/>
        <v>1.3840313867689E-2</v>
      </c>
      <c r="AC64" s="58">
        <f>'Bowel Cancer Epi'!BA111</f>
        <v>6.4764547935271884E-4</v>
      </c>
      <c r="AD64" s="58">
        <f t="shared" si="9"/>
        <v>4.6260391382337056E-4</v>
      </c>
      <c r="AE64" s="58">
        <f t="shared" si="19"/>
        <v>6.4743580228721065E-4</v>
      </c>
      <c r="AF64" s="58">
        <f t="shared" si="19"/>
        <v>4.6249692913069573E-4</v>
      </c>
      <c r="AG64" s="58">
        <f t="shared" si="17"/>
        <v>2.4949435764211746E-3</v>
      </c>
      <c r="AI64" s="58">
        <f>'Breast Cancer Epi'!AG105</f>
        <v>3.0000000000000001E-3</v>
      </c>
      <c r="AJ64" s="58">
        <f t="shared" si="11"/>
        <v>8.5512469658804459E-4</v>
      </c>
      <c r="AK64" s="58">
        <f t="shared" si="20"/>
        <v>2.9955044966269995E-3</v>
      </c>
      <c r="AL64" s="58">
        <f t="shared" si="20"/>
        <v>8.5475918165900389E-4</v>
      </c>
      <c r="AM64" s="58">
        <f t="shared" si="18"/>
        <v>4.6521860455883093E-2</v>
      </c>
    </row>
    <row r="65" spans="1:39">
      <c r="A65" s="58">
        <v>67</v>
      </c>
      <c r="B65" s="58">
        <f>'ACM Rates'!U78</f>
        <v>7.6111374421375007E-3</v>
      </c>
      <c r="C65" s="58">
        <f>'MI Epi'!CB87</f>
        <v>0</v>
      </c>
      <c r="D65" s="58">
        <f>'Stroke Epi'!BQ95</f>
        <v>6.371192690973475E-4</v>
      </c>
      <c r="F65" s="58">
        <f>'Bowel Cancer Epi'!BN112</f>
        <v>4.6260391382337056E-4</v>
      </c>
      <c r="G65" s="58">
        <f>'Breast Cancer Epi'!AP106</f>
        <v>8.5512469658804459E-4</v>
      </c>
      <c r="I65" s="58">
        <f t="shared" si="0"/>
        <v>8.7108606250582178E-3</v>
      </c>
      <c r="J65" s="58">
        <f t="shared" si="1"/>
        <v>7.582246080730437E-3</v>
      </c>
      <c r="K65" s="58">
        <f t="shared" si="13"/>
        <v>9190.1646755931815</v>
      </c>
      <c r="L65" s="58">
        <f t="shared" si="14"/>
        <v>69.68209009278371</v>
      </c>
      <c r="M65" s="58">
        <f t="shared" si="2"/>
        <v>9155.3236305467908</v>
      </c>
      <c r="N65" s="58">
        <f t="shared" si="3"/>
        <v>179872.83947373016</v>
      </c>
      <c r="O65" s="58">
        <f t="shared" si="4"/>
        <v>19.572319520174453</v>
      </c>
      <c r="Q65" s="58">
        <f>'MI Epi'!BO87</f>
        <v>1.2506927588224707E-3</v>
      </c>
      <c r="R65" s="58">
        <f t="shared" si="5"/>
        <v>0</v>
      </c>
      <c r="S65" s="58">
        <f t="shared" si="6"/>
        <v>1.2499109685943921E-3</v>
      </c>
      <c r="T65" s="58">
        <f t="shared" si="6"/>
        <v>0</v>
      </c>
      <c r="U65" s="58">
        <f t="shared" si="15"/>
        <v>1.2017239232066807E-2</v>
      </c>
      <c r="W65" s="58">
        <f>'Stroke Epi'!BD95</f>
        <v>2.6281169850265584E-3</v>
      </c>
      <c r="X65" s="58">
        <f t="shared" si="7"/>
        <v>6.371192690973475E-4</v>
      </c>
      <c r="Y65" s="58">
        <f t="shared" si="8"/>
        <v>2.6246665089965093E-3</v>
      </c>
      <c r="Z65" s="58">
        <f t="shared" si="8"/>
        <v>6.369163517122578E-4</v>
      </c>
      <c r="AA65" s="58">
        <f t="shared" si="16"/>
        <v>1.5801802242925773E-2</v>
      </c>
      <c r="AC65" s="58">
        <f>'Bowel Cancer Epi'!BA112</f>
        <v>6.4764547935271884E-4</v>
      </c>
      <c r="AD65" s="58">
        <f t="shared" si="9"/>
        <v>4.6260391382337056E-4</v>
      </c>
      <c r="AE65" s="58">
        <f t="shared" si="19"/>
        <v>6.4743580228721065E-4</v>
      </c>
      <c r="AF65" s="58">
        <f t="shared" si="19"/>
        <v>4.6249692913069573E-4</v>
      </c>
      <c r="AG65" s="58">
        <f t="shared" si="17"/>
        <v>2.6795063972619476E-3</v>
      </c>
      <c r="AI65" s="58">
        <f>'Breast Cancer Epi'!AG106</f>
        <v>3.0000000000000001E-3</v>
      </c>
      <c r="AJ65" s="58">
        <f t="shared" si="11"/>
        <v>8.5512469658804459E-4</v>
      </c>
      <c r="AK65" s="58">
        <f t="shared" si="20"/>
        <v>2.9955044966269995E-3</v>
      </c>
      <c r="AL65" s="58">
        <f t="shared" si="20"/>
        <v>8.5475918165900389E-4</v>
      </c>
      <c r="AM65" s="58">
        <f t="shared" si="18"/>
        <v>4.8564760503609569E-2</v>
      </c>
    </row>
    <row r="66" spans="1:39">
      <c r="A66" s="58">
        <v>68</v>
      </c>
      <c r="B66" s="58">
        <f>'ACM Rates'!U79</f>
        <v>7.6111374421375007E-3</v>
      </c>
      <c r="C66" s="58">
        <f>'MI Epi'!CB88</f>
        <v>0</v>
      </c>
      <c r="D66" s="58">
        <f>'Stroke Epi'!BQ96</f>
        <v>6.371192690973475E-4</v>
      </c>
      <c r="F66" s="58">
        <f>'Bowel Cancer Epi'!BN113</f>
        <v>4.6260391382337056E-4</v>
      </c>
      <c r="G66" s="58">
        <f>'Breast Cancer Epi'!AP107</f>
        <v>8.5512469658804459E-4</v>
      </c>
      <c r="I66" s="58">
        <f t="shared" si="0"/>
        <v>8.7108606250582178E-3</v>
      </c>
      <c r="J66" s="58">
        <f t="shared" si="1"/>
        <v>7.582246080730437E-3</v>
      </c>
      <c r="K66" s="58">
        <f t="shared" si="13"/>
        <v>9120.4825855003983</v>
      </c>
      <c r="L66" s="58">
        <f t="shared" si="14"/>
        <v>69.153743338280592</v>
      </c>
      <c r="M66" s="58">
        <f t="shared" si="2"/>
        <v>9085.9057138312583</v>
      </c>
      <c r="N66" s="58">
        <f t="shared" si="3"/>
        <v>170786.93375989885</v>
      </c>
      <c r="O66" s="58">
        <f t="shared" si="4"/>
        <v>18.72564660464494</v>
      </c>
      <c r="Q66" s="58">
        <f>'MI Epi'!BO88</f>
        <v>1.2506927588224707E-3</v>
      </c>
      <c r="R66" s="58">
        <f t="shared" si="5"/>
        <v>0</v>
      </c>
      <c r="S66" s="58">
        <f t="shared" si="6"/>
        <v>1.2499109685943921E-3</v>
      </c>
      <c r="T66" s="58">
        <f t="shared" si="6"/>
        <v>0</v>
      </c>
      <c r="U66" s="58">
        <f t="shared" si="15"/>
        <v>1.3252129721532816E-2</v>
      </c>
      <c r="W66" s="58">
        <f>'Stroke Epi'!BD96</f>
        <v>2.6281169850265584E-3</v>
      </c>
      <c r="X66" s="58">
        <f t="shared" si="7"/>
        <v>6.371192690973475E-4</v>
      </c>
      <c r="Y66" s="58">
        <f t="shared" si="8"/>
        <v>2.6246665089965093E-3</v>
      </c>
      <c r="Z66" s="58">
        <f t="shared" si="8"/>
        <v>6.369163517122578E-4</v>
      </c>
      <c r="AA66" s="58">
        <f t="shared" si="16"/>
        <v>1.7759389184449227E-2</v>
      </c>
      <c r="AC66" s="58">
        <f>'Bowel Cancer Epi'!BA113</f>
        <v>6.4764547935271884E-4</v>
      </c>
      <c r="AD66" s="58">
        <f t="shared" si="9"/>
        <v>4.6260391382337056E-4</v>
      </c>
      <c r="AE66" s="58">
        <f t="shared" si="19"/>
        <v>6.4743580228721065E-4</v>
      </c>
      <c r="AF66" s="58">
        <f t="shared" si="19"/>
        <v>4.6249692913069573E-4</v>
      </c>
      <c r="AG66" s="58">
        <f t="shared" si="17"/>
        <v>2.8640350694689697E-3</v>
      </c>
      <c r="AI66" s="58">
        <f>'Breast Cancer Epi'!AG107</f>
        <v>3.0000000000000001E-3</v>
      </c>
      <c r="AJ66" s="58">
        <f t="shared" si="11"/>
        <v>8.5512469658804459E-4</v>
      </c>
      <c r="AK66" s="58">
        <f t="shared" si="20"/>
        <v>2.9955044966269995E-3</v>
      </c>
      <c r="AL66" s="58">
        <f t="shared" si="20"/>
        <v>8.5475918165900389E-4</v>
      </c>
      <c r="AM66" s="58">
        <f t="shared" si="18"/>
        <v>5.0603283481289119E-2</v>
      </c>
    </row>
    <row r="67" spans="1:39">
      <c r="A67" s="58">
        <v>69</v>
      </c>
      <c r="B67" s="58">
        <f>'ACM Rates'!U80</f>
        <v>7.6111374421375007E-3</v>
      </c>
      <c r="C67" s="58">
        <f>'MI Epi'!CB89</f>
        <v>0</v>
      </c>
      <c r="D67" s="58">
        <f>'Stroke Epi'!BQ97</f>
        <v>6.371192690973475E-4</v>
      </c>
      <c r="F67" s="58">
        <f>'Bowel Cancer Epi'!BN114</f>
        <v>4.6260391382337056E-4</v>
      </c>
      <c r="G67" s="58">
        <f>'Breast Cancer Epi'!AP108</f>
        <v>1.1401662621173926E-3</v>
      </c>
      <c r="I67" s="58">
        <f t="shared" ref="I67:I98" si="21">B67+(SUM(C67:F67))</f>
        <v>8.7108606250582178E-3</v>
      </c>
      <c r="J67" s="58">
        <f t="shared" ref="J67:J98" si="22">1-EXP(-B67)</f>
        <v>7.582246080730437E-3</v>
      </c>
      <c r="K67" s="58">
        <f t="shared" si="13"/>
        <v>9051.3288421621182</v>
      </c>
      <c r="L67" s="58">
        <f t="shared" si="14"/>
        <v>68.629402638886091</v>
      </c>
      <c r="M67" s="58">
        <f t="shared" si="2"/>
        <v>9017.0141408426753</v>
      </c>
      <c r="N67" s="58">
        <f t="shared" si="3"/>
        <v>161769.91961905616</v>
      </c>
      <c r="O67" s="58">
        <f t="shared" si="4"/>
        <v>17.872504959218087</v>
      </c>
      <c r="Q67" s="58">
        <f>'MI Epi'!BO89</f>
        <v>1.2506927588224707E-3</v>
      </c>
      <c r="R67" s="58">
        <f t="shared" si="5"/>
        <v>0</v>
      </c>
      <c r="S67" s="58">
        <f t="shared" si="6"/>
        <v>1.2499109685943921E-3</v>
      </c>
      <c r="T67" s="58">
        <f t="shared" si="6"/>
        <v>0</v>
      </c>
      <c r="U67" s="58">
        <f t="shared" si="15"/>
        <v>1.4485476707831029E-2</v>
      </c>
      <c r="W67" s="58">
        <f>'Stroke Epi'!BD97</f>
        <v>2.6281169850265584E-3</v>
      </c>
      <c r="X67" s="58">
        <f t="shared" si="7"/>
        <v>6.371192690973475E-4</v>
      </c>
      <c r="Y67" s="58">
        <f t="shared" si="8"/>
        <v>2.6246665089965093E-3</v>
      </c>
      <c r="Z67" s="58">
        <f t="shared" si="8"/>
        <v>6.369163517122578E-4</v>
      </c>
      <c r="AA67" s="58">
        <f t="shared" si="16"/>
        <v>1.971308245227733E-2</v>
      </c>
      <c r="AC67" s="58">
        <f>'Bowel Cancer Epi'!BA114</f>
        <v>6.4764547935271884E-4</v>
      </c>
      <c r="AD67" s="58">
        <f t="shared" si="9"/>
        <v>4.6260391382337056E-4</v>
      </c>
      <c r="AE67" s="58">
        <f t="shared" si="19"/>
        <v>6.4743580228721065E-4</v>
      </c>
      <c r="AF67" s="58">
        <f t="shared" si="19"/>
        <v>4.6249692913069573E-4</v>
      </c>
      <c r="AG67" s="58">
        <f t="shared" si="17"/>
        <v>3.0485295993605724E-3</v>
      </c>
      <c r="AI67" s="58">
        <f>'Breast Cancer Epi'!AG108</f>
        <v>3.2000000000000002E-3</v>
      </c>
      <c r="AJ67" s="58">
        <f t="shared" si="11"/>
        <v>1.1401662621173926E-3</v>
      </c>
      <c r="AK67" s="58">
        <f t="shared" si="20"/>
        <v>3.1948854569671115E-3</v>
      </c>
      <c r="AL67" s="58">
        <f t="shared" si="20"/>
        <v>1.1395165195263735E-3</v>
      </c>
      <c r="AM67" s="58">
        <f t="shared" si="18"/>
        <v>5.2637438767130042E-2</v>
      </c>
    </row>
    <row r="68" spans="1:39">
      <c r="A68" s="58">
        <v>70</v>
      </c>
      <c r="B68" s="58">
        <f>'ACM Rates'!U81</f>
        <v>1.2955127561085108E-2</v>
      </c>
      <c r="C68" s="58">
        <f>'MI Epi'!CB90</f>
        <v>8.3379517254831377E-5</v>
      </c>
      <c r="D68" s="58">
        <f>'Stroke Epi'!BQ98</f>
        <v>1.274238538194695E-3</v>
      </c>
      <c r="F68" s="58">
        <f>'Bowel Cancer Epi'!BN115</f>
        <v>7.401662621173929E-4</v>
      </c>
      <c r="G68" s="58">
        <f>'Breast Cancer Epi'!AP109</f>
        <v>1.1401662621173926E-3</v>
      </c>
      <c r="I68" s="58">
        <f t="shared" si="21"/>
        <v>1.5052911878652027E-2</v>
      </c>
      <c r="J68" s="58">
        <f t="shared" si="22"/>
        <v>1.2871571113380331E-2</v>
      </c>
      <c r="K68" s="58">
        <f t="shared" si="13"/>
        <v>8982.6994395232323</v>
      </c>
      <c r="L68" s="58">
        <f t="shared" si="14"/>
        <v>115.62145462594493</v>
      </c>
      <c r="M68" s="58">
        <f t="shared" ref="M68:M98" si="23">0.5*(K68+K69)</f>
        <v>8924.8887122102606</v>
      </c>
      <c r="N68" s="58">
        <f t="shared" ref="N68:N98" si="24">SUM(M69:M162)</f>
        <v>152845.03090684593</v>
      </c>
      <c r="O68" s="58">
        <f t="shared" ref="O68:O98" si="25">N68/K68</f>
        <v>17.015489824176768</v>
      </c>
      <c r="Q68" s="58">
        <f>'MI Epi'!BO90</f>
        <v>2.0011084141159526E-3</v>
      </c>
      <c r="R68" s="58">
        <f t="shared" ref="R68:R98" si="26">C68</f>
        <v>8.3379517254831377E-5</v>
      </c>
      <c r="S68" s="58">
        <f t="shared" ref="S68:T98" si="27">1-EXP(-Q68)</f>
        <v>1.9991075315569651E-3</v>
      </c>
      <c r="T68" s="58">
        <f t="shared" si="27"/>
        <v>8.337604127950371E-5</v>
      </c>
      <c r="U68" s="58">
        <f t="shared" si="15"/>
        <v>1.5717282120202986E-2</v>
      </c>
      <c r="W68" s="58">
        <f>'Stroke Epi'!BD98</f>
        <v>4.0616353404955901E-3</v>
      </c>
      <c r="X68" s="58">
        <f t="shared" ref="X68:X98" si="28">D68</f>
        <v>1.274238538194695E-3</v>
      </c>
      <c r="Y68" s="58">
        <f t="shared" ref="Y68:Z98" si="29">1-EXP(-W68)</f>
        <v>4.0533980557320159E-3</v>
      </c>
      <c r="Z68" s="58">
        <f t="shared" si="29"/>
        <v>1.2734270409855419E-3</v>
      </c>
      <c r="AA68" s="58">
        <f t="shared" si="16"/>
        <v>2.1662889790993227E-2</v>
      </c>
      <c r="AC68" s="58">
        <f>'Bowel Cancer Epi'!BA115</f>
        <v>8.3268704488206695E-4</v>
      </c>
      <c r="AD68" s="58">
        <f t="shared" ref="AD68:AD98" si="30">F68</f>
        <v>7.401662621173929E-4</v>
      </c>
      <c r="AE68" s="58">
        <f t="shared" si="19"/>
        <v>8.3234045723101779E-4</v>
      </c>
      <c r="AF68" s="58">
        <f t="shared" si="19"/>
        <v>7.398924066399637E-4</v>
      </c>
      <c r="AG68" s="58">
        <f t="shared" si="17"/>
        <v>3.2329899932539191E-3</v>
      </c>
      <c r="AI68" s="58">
        <f>'Breast Cancer Epi'!AG109</f>
        <v>3.2000000000000002E-3</v>
      </c>
      <c r="AJ68" s="58">
        <f t="shared" ref="AJ68:AJ98" si="31">G68</f>
        <v>1.1401662621173926E-3</v>
      </c>
      <c r="AK68" s="58">
        <f t="shared" si="20"/>
        <v>3.1948854569671115E-3</v>
      </c>
      <c r="AL68" s="58">
        <f t="shared" si="20"/>
        <v>1.1395165195263735E-3</v>
      </c>
      <c r="AM68" s="58">
        <f t="shared" si="18"/>
        <v>5.458683972257429E-2</v>
      </c>
    </row>
    <row r="69" spans="1:39">
      <c r="A69" s="58">
        <v>71</v>
      </c>
      <c r="B69" s="58">
        <f>'ACM Rates'!U82</f>
        <v>1.2955127561085108E-2</v>
      </c>
      <c r="C69" s="58">
        <f>'MI Epi'!CB91</f>
        <v>8.3379517254831377E-5</v>
      </c>
      <c r="D69" s="58">
        <f>'Stroke Epi'!BQ99</f>
        <v>1.274238538194695E-3</v>
      </c>
      <c r="F69" s="58">
        <f>'Bowel Cancer Epi'!BN116</f>
        <v>7.401662621173929E-4</v>
      </c>
      <c r="G69" s="58">
        <f>'Breast Cancer Epi'!AP110</f>
        <v>1.1401662621173926E-3</v>
      </c>
      <c r="I69" s="58">
        <f t="shared" si="21"/>
        <v>1.5052911878652027E-2</v>
      </c>
      <c r="J69" s="58">
        <f t="shared" si="22"/>
        <v>1.2871571113380331E-2</v>
      </c>
      <c r="K69" s="58">
        <f t="shared" ref="K69:K98" si="32">K68-L68</f>
        <v>8867.077984897287</v>
      </c>
      <c r="L69" s="58">
        <f t="shared" ref="L69:L98" si="33">K69*J69</f>
        <v>114.1332248504946</v>
      </c>
      <c r="M69" s="58">
        <f t="shared" si="23"/>
        <v>8810.0113724720395</v>
      </c>
      <c r="N69" s="58">
        <f t="shared" si="24"/>
        <v>144035.01953437389</v>
      </c>
      <c r="O69" s="58">
        <f t="shared" si="25"/>
        <v>16.243797537328451</v>
      </c>
      <c r="Q69" s="58">
        <f>'MI Epi'!BO91</f>
        <v>2.0011084141159526E-3</v>
      </c>
      <c r="R69" s="58">
        <f t="shared" si="26"/>
        <v>8.3379517254831377E-5</v>
      </c>
      <c r="S69" s="58">
        <f t="shared" si="27"/>
        <v>1.9991075315569651E-3</v>
      </c>
      <c r="T69" s="58">
        <f t="shared" si="27"/>
        <v>8.337604127950371E-5</v>
      </c>
      <c r="U69" s="58">
        <f t="shared" ref="U69:U98" si="34">((U68-T68+((1-U68)*S68))/(1-T68))</f>
        <v>1.7603060746937824E-2</v>
      </c>
      <c r="W69" s="58">
        <f>'Stroke Epi'!BD99</f>
        <v>4.0616353404955901E-3</v>
      </c>
      <c r="X69" s="58">
        <f t="shared" si="28"/>
        <v>1.274238538194695E-3</v>
      </c>
      <c r="Y69" s="58">
        <f t="shared" si="29"/>
        <v>4.0533980557320159E-3</v>
      </c>
      <c r="Z69" s="58">
        <f t="shared" si="29"/>
        <v>1.2734270409855419E-3</v>
      </c>
      <c r="AA69" s="58">
        <f t="shared" ref="AA69:AA98" si="35">((AA68-Z68+((1-AA68)*Y68))/(1-Z68))</f>
        <v>2.4386106417716023E-2</v>
      </c>
      <c r="AC69" s="58">
        <f>'Bowel Cancer Epi'!BA116</f>
        <v>8.3268704488206695E-4</v>
      </c>
      <c r="AD69" s="58">
        <f t="shared" si="30"/>
        <v>7.401662621173929E-4</v>
      </c>
      <c r="AE69" s="58">
        <f t="shared" si="19"/>
        <v>8.3234045723101779E-4</v>
      </c>
      <c r="AF69" s="58">
        <f t="shared" si="19"/>
        <v>7.398924066399637E-4</v>
      </c>
      <c r="AG69" s="58">
        <f t="shared" ref="AG69:AG98" si="36">((AG68-AF68+((1-AG68)*AE68))/(1-AF68))</f>
        <v>3.3252073911749984E-3</v>
      </c>
      <c r="AI69" s="58">
        <f>'Breast Cancer Epi'!AG110</f>
        <v>3.2000000000000002E-3</v>
      </c>
      <c r="AJ69" s="58">
        <f t="shared" si="31"/>
        <v>1.1401662621173926E-3</v>
      </c>
      <c r="AK69" s="58">
        <f t="shared" si="20"/>
        <v>3.1948854569671115E-3</v>
      </c>
      <c r="AL69" s="58">
        <f t="shared" si="20"/>
        <v>1.1395165195263735E-3</v>
      </c>
      <c r="AM69" s="58">
        <f t="shared" ref="AM69:AM98" si="37">((AM68-AL68+((1-AM68)*AK68))/(1-AL68))</f>
        <v>5.6532229368895091E-2</v>
      </c>
    </row>
    <row r="70" spans="1:39">
      <c r="A70" s="58">
        <v>72</v>
      </c>
      <c r="B70" s="58">
        <f>'ACM Rates'!U83</f>
        <v>1.2955127561085108E-2</v>
      </c>
      <c r="C70" s="58">
        <f>'MI Epi'!CB92</f>
        <v>8.3379517254831377E-5</v>
      </c>
      <c r="D70" s="58">
        <f>'Stroke Epi'!BQ100</f>
        <v>1.274238538194695E-3</v>
      </c>
      <c r="F70" s="58">
        <f>'Bowel Cancer Epi'!BN117</f>
        <v>7.401662621173929E-4</v>
      </c>
      <c r="G70" s="58">
        <f>'Breast Cancer Epi'!AP111</f>
        <v>1.1401662621173926E-3</v>
      </c>
      <c r="I70" s="58">
        <f t="shared" si="21"/>
        <v>1.5052911878652027E-2</v>
      </c>
      <c r="J70" s="58">
        <f t="shared" si="22"/>
        <v>1.2871571113380331E-2</v>
      </c>
      <c r="K70" s="58">
        <f t="shared" si="32"/>
        <v>8752.944760046792</v>
      </c>
      <c r="L70" s="58">
        <f t="shared" si="33"/>
        <v>112.66415093043203</v>
      </c>
      <c r="M70" s="58">
        <f t="shared" si="23"/>
        <v>8696.6126845815761</v>
      </c>
      <c r="N70" s="58">
        <f t="shared" si="24"/>
        <v>135338.40684979229</v>
      </c>
      <c r="O70" s="58">
        <f t="shared" si="25"/>
        <v>15.462042839291126</v>
      </c>
      <c r="Q70" s="58">
        <f>'MI Epi'!BO92</f>
        <v>2.0011084141159526E-3</v>
      </c>
      <c r="R70" s="58">
        <f t="shared" si="26"/>
        <v>8.3379517254831377E-5</v>
      </c>
      <c r="S70" s="58">
        <f t="shared" si="27"/>
        <v>1.9991075315569651E-3</v>
      </c>
      <c r="T70" s="58">
        <f t="shared" si="27"/>
        <v>8.337604127950371E-5</v>
      </c>
      <c r="U70" s="58">
        <f t="shared" si="34"/>
        <v>1.948522642694054E-2</v>
      </c>
      <c r="W70" s="58">
        <f>'Stroke Epi'!BD100</f>
        <v>4.0616353404955901E-3</v>
      </c>
      <c r="X70" s="58">
        <f t="shared" si="28"/>
        <v>1.274238538194695E-3</v>
      </c>
      <c r="Y70" s="58">
        <f t="shared" si="29"/>
        <v>4.0533980557320159E-3</v>
      </c>
      <c r="Z70" s="58">
        <f t="shared" si="29"/>
        <v>1.2734270409855419E-3</v>
      </c>
      <c r="AA70" s="58">
        <f t="shared" si="35"/>
        <v>2.7101742928424946E-2</v>
      </c>
      <c r="AC70" s="58">
        <f>'Bowel Cancer Epi'!BA117</f>
        <v>8.3268704488206695E-4</v>
      </c>
      <c r="AD70" s="58">
        <f t="shared" si="30"/>
        <v>7.401662621173929E-4</v>
      </c>
      <c r="AE70" s="58">
        <f t="shared" si="19"/>
        <v>8.3234045723101779E-4</v>
      </c>
      <c r="AF70" s="58">
        <f t="shared" si="19"/>
        <v>7.398924066399637E-4</v>
      </c>
      <c r="AG70" s="58">
        <f t="shared" si="36"/>
        <v>3.4174162574649204E-3</v>
      </c>
      <c r="AI70" s="58">
        <f>'Breast Cancer Epi'!AG111</f>
        <v>3.2000000000000002E-3</v>
      </c>
      <c r="AJ70" s="58">
        <f t="shared" si="31"/>
        <v>1.1401662621173926E-3</v>
      </c>
      <c r="AK70" s="58">
        <f t="shared" si="20"/>
        <v>3.1948854569671115E-3</v>
      </c>
      <c r="AL70" s="58">
        <f t="shared" si="20"/>
        <v>1.1395165195263735E-3</v>
      </c>
      <c r="AM70" s="58">
        <f t="shared" si="37"/>
        <v>5.8473615960218328E-2</v>
      </c>
    </row>
    <row r="71" spans="1:39">
      <c r="A71" s="58">
        <v>73</v>
      </c>
      <c r="B71" s="58">
        <f>'ACM Rates'!U84</f>
        <v>1.2955127561085108E-2</v>
      </c>
      <c r="C71" s="58">
        <f>'MI Epi'!CB93</f>
        <v>8.3379517254831377E-5</v>
      </c>
      <c r="D71" s="58">
        <f>'Stroke Epi'!BQ101</f>
        <v>1.274238538194695E-3</v>
      </c>
      <c r="F71" s="58">
        <f>'Bowel Cancer Epi'!BN118</f>
        <v>7.401662621173929E-4</v>
      </c>
      <c r="G71" s="58">
        <f>'Breast Cancer Epi'!AP112</f>
        <v>1.1401662621173926E-3</v>
      </c>
      <c r="I71" s="58">
        <f t="shared" si="21"/>
        <v>1.5052911878652027E-2</v>
      </c>
      <c r="J71" s="58">
        <f t="shared" si="22"/>
        <v>1.2871571113380331E-2</v>
      </c>
      <c r="K71" s="58">
        <f t="shared" si="32"/>
        <v>8640.2806091163602</v>
      </c>
      <c r="L71" s="58">
        <f t="shared" si="33"/>
        <v>111.21398629980236</v>
      </c>
      <c r="M71" s="58">
        <f t="shared" si="23"/>
        <v>8584.6736159664579</v>
      </c>
      <c r="N71" s="58">
        <f t="shared" si="24"/>
        <v>126753.73323382581</v>
      </c>
      <c r="O71" s="58">
        <f t="shared" si="25"/>
        <v>14.670094522171878</v>
      </c>
      <c r="Q71" s="58">
        <f>'MI Epi'!BO93</f>
        <v>2.0011084141159526E-3</v>
      </c>
      <c r="R71" s="58">
        <f t="shared" si="26"/>
        <v>8.3379517254831377E-5</v>
      </c>
      <c r="S71" s="58">
        <f t="shared" si="27"/>
        <v>1.9991075315569651E-3</v>
      </c>
      <c r="T71" s="58">
        <f t="shared" si="27"/>
        <v>8.337604127950371E-5</v>
      </c>
      <c r="U71" s="58">
        <f t="shared" si="34"/>
        <v>2.1363786082224088E-2</v>
      </c>
      <c r="W71" s="58">
        <f>'Stroke Epi'!BD101</f>
        <v>4.0616353404955901E-3</v>
      </c>
      <c r="X71" s="58">
        <f t="shared" si="28"/>
        <v>1.274238538194695E-3</v>
      </c>
      <c r="Y71" s="58">
        <f t="shared" si="29"/>
        <v>4.0533980557320159E-3</v>
      </c>
      <c r="Z71" s="58">
        <f t="shared" si="29"/>
        <v>1.2734270409855419E-3</v>
      </c>
      <c r="AA71" s="58">
        <f t="shared" si="35"/>
        <v>2.9809820422491317E-2</v>
      </c>
      <c r="AC71" s="58">
        <f>'Bowel Cancer Epi'!BA118</f>
        <v>8.3268704488206695E-4</v>
      </c>
      <c r="AD71" s="58">
        <f t="shared" si="30"/>
        <v>7.401662621173929E-4</v>
      </c>
      <c r="AE71" s="58">
        <f t="shared" si="19"/>
        <v>8.3234045723101779E-4</v>
      </c>
      <c r="AF71" s="58">
        <f t="shared" si="19"/>
        <v>7.398924066399637E-4</v>
      </c>
      <c r="AG71" s="58">
        <f t="shared" si="36"/>
        <v>3.5096165929130014E-3</v>
      </c>
      <c r="AI71" s="58">
        <f>'Breast Cancer Epi'!AG112</f>
        <v>3.2000000000000002E-3</v>
      </c>
      <c r="AJ71" s="58">
        <f t="shared" si="31"/>
        <v>1.1401662621173926E-3</v>
      </c>
      <c r="AK71" s="58">
        <f t="shared" si="20"/>
        <v>3.1948854569671115E-3</v>
      </c>
      <c r="AL71" s="58">
        <f t="shared" si="20"/>
        <v>1.1395165195263735E-3</v>
      </c>
      <c r="AM71" s="58">
        <f t="shared" si="37"/>
        <v>6.0411007733685254E-2</v>
      </c>
    </row>
    <row r="72" spans="1:39">
      <c r="A72" s="58">
        <v>74</v>
      </c>
      <c r="B72" s="58">
        <f>'ACM Rates'!U85</f>
        <v>1.2955127561085108E-2</v>
      </c>
      <c r="C72" s="58">
        <f>'MI Epi'!CB94</f>
        <v>8.3379517254831377E-5</v>
      </c>
      <c r="D72" s="58">
        <f>'Stroke Epi'!BQ102</f>
        <v>1.274238538194695E-3</v>
      </c>
      <c r="F72" s="58">
        <f>'Bowel Cancer Epi'!BN119</f>
        <v>7.401662621173929E-4</v>
      </c>
      <c r="G72" s="58">
        <f>'Breast Cancer Epi'!AP113</f>
        <v>1.8052632483525387E-3</v>
      </c>
      <c r="I72" s="58">
        <f t="shared" si="21"/>
        <v>1.5052911878652027E-2</v>
      </c>
      <c r="J72" s="58">
        <f t="shared" si="22"/>
        <v>1.2871571113380331E-2</v>
      </c>
      <c r="K72" s="58">
        <f t="shared" si="32"/>
        <v>8529.0666228165574</v>
      </c>
      <c r="L72" s="58">
        <f t="shared" si="33"/>
        <v>109.78248756634194</v>
      </c>
      <c r="M72" s="58">
        <f t="shared" si="23"/>
        <v>8474.175379033386</v>
      </c>
      <c r="N72" s="58">
        <f t="shared" si="24"/>
        <v>118279.55785479244</v>
      </c>
      <c r="O72" s="58">
        <f t="shared" si="25"/>
        <v>13.867819667204444</v>
      </c>
      <c r="Q72" s="58">
        <f>'MI Epi'!BO94</f>
        <v>2.0011084141159526E-3</v>
      </c>
      <c r="R72" s="58">
        <f t="shared" si="26"/>
        <v>8.3379517254831377E-5</v>
      </c>
      <c r="S72" s="58">
        <f t="shared" si="27"/>
        <v>1.9991075315569651E-3</v>
      </c>
      <c r="T72" s="58">
        <f t="shared" si="27"/>
        <v>8.337604127950371E-5</v>
      </c>
      <c r="U72" s="58">
        <f t="shared" si="34"/>
        <v>2.3238746621539602E-2</v>
      </c>
      <c r="W72" s="58">
        <f>'Stroke Epi'!BD102</f>
        <v>4.0616353404955901E-3</v>
      </c>
      <c r="X72" s="58">
        <f t="shared" si="28"/>
        <v>1.274238538194695E-3</v>
      </c>
      <c r="Y72" s="58">
        <f t="shared" si="29"/>
        <v>4.0533980557320159E-3</v>
      </c>
      <c r="Z72" s="58">
        <f t="shared" si="29"/>
        <v>1.2734270409855419E-3</v>
      </c>
      <c r="AA72" s="58">
        <f t="shared" si="35"/>
        <v>3.2510359940556025E-2</v>
      </c>
      <c r="AC72" s="58">
        <f>'Bowel Cancer Epi'!BA119</f>
        <v>8.3268704488206695E-4</v>
      </c>
      <c r="AD72" s="58">
        <f t="shared" si="30"/>
        <v>7.401662621173929E-4</v>
      </c>
      <c r="AE72" s="58">
        <f t="shared" si="19"/>
        <v>8.3234045723101779E-4</v>
      </c>
      <c r="AF72" s="58">
        <f t="shared" si="19"/>
        <v>7.398924066399637E-4</v>
      </c>
      <c r="AG72" s="58">
        <f t="shared" si="36"/>
        <v>3.6018083983084849E-3</v>
      </c>
      <c r="AI72" s="58">
        <f>'Breast Cancer Epi'!AG113</f>
        <v>2.7000000000000001E-3</v>
      </c>
      <c r="AJ72" s="58">
        <f t="shared" si="31"/>
        <v>1.8052632483525387E-3</v>
      </c>
      <c r="AK72" s="58">
        <f t="shared" si="20"/>
        <v>2.6963582782868478E-3</v>
      </c>
      <c r="AL72" s="58">
        <f t="shared" si="20"/>
        <v>1.8036347407636155E-3</v>
      </c>
      <c r="AM72" s="58">
        <f t="shared" si="37"/>
        <v>6.2344412909487446E-2</v>
      </c>
    </row>
    <row r="73" spans="1:39">
      <c r="A73" s="58">
        <v>75</v>
      </c>
      <c r="B73" s="58">
        <f>'ACM Rates'!U86</f>
        <v>2.2752442779155717E-2</v>
      </c>
      <c r="C73" s="58">
        <f>'MI Epi'!CB95</f>
        <v>8.3379517254831377E-5</v>
      </c>
      <c r="D73" s="58">
        <f>'Stroke Epi'!BQ103</f>
        <v>3.1855963454867375E-3</v>
      </c>
      <c r="F73" s="58">
        <f>'Bowel Cancer Epi'!BN120</f>
        <v>1.0177286104114153E-3</v>
      </c>
      <c r="G73" s="58">
        <f>'Breast Cancer Epi'!AP114</f>
        <v>1.8052632483525387E-3</v>
      </c>
      <c r="I73" s="58">
        <f t="shared" si="21"/>
        <v>2.7039147252308701E-2</v>
      </c>
      <c r="J73" s="58">
        <f t="shared" si="22"/>
        <v>2.2495557894174123E-2</v>
      </c>
      <c r="K73" s="58">
        <f t="shared" si="32"/>
        <v>8419.2841352502146</v>
      </c>
      <c r="L73" s="58">
        <f t="shared" si="33"/>
        <v>189.39649369202291</v>
      </c>
      <c r="M73" s="58">
        <f t="shared" si="23"/>
        <v>8324.5858884042027</v>
      </c>
      <c r="N73" s="58">
        <f t="shared" si="24"/>
        <v>109954.97196638823</v>
      </c>
      <c r="O73" s="58">
        <f t="shared" si="25"/>
        <v>13.059895615830817</v>
      </c>
      <c r="Q73" s="58">
        <f>'MI Epi'!BO95</f>
        <v>3.1684216556835919E-3</v>
      </c>
      <c r="R73" s="58">
        <f t="shared" si="26"/>
        <v>8.3379517254831377E-5</v>
      </c>
      <c r="S73" s="58">
        <f t="shared" si="27"/>
        <v>3.1634075048354582E-3</v>
      </c>
      <c r="T73" s="58">
        <f t="shared" si="27"/>
        <v>8.337604127950371E-5</v>
      </c>
      <c r="U73" s="58">
        <f t="shared" si="34"/>
        <v>2.5110114940401801E-2</v>
      </c>
      <c r="W73" s="58">
        <f>'Stroke Epi'!BD103</f>
        <v>6.5304725082478117E-3</v>
      </c>
      <c r="X73" s="58">
        <f t="shared" si="28"/>
        <v>3.1855963454867375E-3</v>
      </c>
      <c r="Y73" s="58">
        <f t="shared" si="29"/>
        <v>6.5091953145616221E-3</v>
      </c>
      <c r="Z73" s="58">
        <f t="shared" si="29"/>
        <v>3.1805277170784407E-3</v>
      </c>
      <c r="AA73" s="58">
        <f t="shared" si="35"/>
        <v>3.5203382464692998E-2</v>
      </c>
      <c r="AC73" s="58">
        <f>'Bowel Cancer Epi'!BA120</f>
        <v>1.1102493931760893E-3</v>
      </c>
      <c r="AD73" s="58">
        <f t="shared" si="30"/>
        <v>1.0177286104114153E-3</v>
      </c>
      <c r="AE73" s="58">
        <f t="shared" ref="AE73:AF98" si="38">1-EXP(-AC73)</f>
        <v>1.1096332943474341E-3</v>
      </c>
      <c r="AF73" s="58">
        <f t="shared" si="38"/>
        <v>1.017210900293497E-3</v>
      </c>
      <c r="AG73" s="58">
        <f t="shared" si="36"/>
        <v>3.6939916744405422E-3</v>
      </c>
      <c r="AI73" s="58">
        <f>'Breast Cancer Epi'!AG114</f>
        <v>2.7000000000000001E-3</v>
      </c>
      <c r="AJ73" s="58">
        <f t="shared" si="31"/>
        <v>1.8052632483525387E-3</v>
      </c>
      <c r="AK73" s="58">
        <f t="shared" ref="AK73:AL98" si="39">1-EXP(-AI73)</f>
        <v>2.6963582782868478E-3</v>
      </c>
      <c r="AL73" s="58">
        <f t="shared" si="39"/>
        <v>1.8036347407636155E-3</v>
      </c>
      <c r="AM73" s="58">
        <f t="shared" si="37"/>
        <v>6.3182992613660657E-2</v>
      </c>
    </row>
    <row r="74" spans="1:39">
      <c r="A74" s="58">
        <v>76</v>
      </c>
      <c r="B74" s="58">
        <f>'ACM Rates'!U87</f>
        <v>2.2752442779155717E-2</v>
      </c>
      <c r="C74" s="58">
        <f>'MI Epi'!CB96</f>
        <v>8.3379517254831377E-5</v>
      </c>
      <c r="D74" s="58">
        <f>'Stroke Epi'!BQ104</f>
        <v>3.1855963454867375E-3</v>
      </c>
      <c r="F74" s="58">
        <f>'Bowel Cancer Epi'!BN121</f>
        <v>1.0177286104114153E-3</v>
      </c>
      <c r="G74" s="58">
        <f>'Breast Cancer Epi'!AP115</f>
        <v>1.8052632483525387E-3</v>
      </c>
      <c r="I74" s="58">
        <f t="shared" si="21"/>
        <v>2.7039147252308701E-2</v>
      </c>
      <c r="J74" s="58">
        <f t="shared" si="22"/>
        <v>2.2495557894174123E-2</v>
      </c>
      <c r="K74" s="58">
        <f t="shared" si="32"/>
        <v>8229.8876415581908</v>
      </c>
      <c r="L74" s="58">
        <f t="shared" si="33"/>
        <v>185.13591390322043</v>
      </c>
      <c r="M74" s="58">
        <f t="shared" si="23"/>
        <v>8137.3196846065803</v>
      </c>
      <c r="N74" s="58">
        <f t="shared" si="24"/>
        <v>101817.65228178164</v>
      </c>
      <c r="O74" s="58">
        <f t="shared" si="25"/>
        <v>12.371694088220162</v>
      </c>
      <c r="Q74" s="58">
        <f>'MI Epi'!BO96</f>
        <v>3.1684216556835919E-3</v>
      </c>
      <c r="R74" s="58">
        <f t="shared" si="26"/>
        <v>8.3379517254831377E-5</v>
      </c>
      <c r="S74" s="58">
        <f t="shared" si="27"/>
        <v>3.1634075048354582E-3</v>
      </c>
      <c r="T74" s="58">
        <f t="shared" si="27"/>
        <v>8.337604127950371E-5</v>
      </c>
      <c r="U74" s="58">
        <f t="shared" si="34"/>
        <v>2.8113056833295031E-2</v>
      </c>
      <c r="W74" s="58">
        <f>'Stroke Epi'!BD104</f>
        <v>6.5304725082478117E-3</v>
      </c>
      <c r="X74" s="58">
        <f t="shared" si="28"/>
        <v>3.1855963454867375E-3</v>
      </c>
      <c r="Y74" s="58">
        <f t="shared" si="29"/>
        <v>6.5091953145616221E-3</v>
      </c>
      <c r="Z74" s="58">
        <f t="shared" si="29"/>
        <v>3.1805277170784407E-3</v>
      </c>
      <c r="AA74" s="58">
        <f t="shared" si="35"/>
        <v>3.842511651809806E-2</v>
      </c>
      <c r="AC74" s="58">
        <f>'Bowel Cancer Epi'!BA121</f>
        <v>1.1102493931760893E-3</v>
      </c>
      <c r="AD74" s="58">
        <f t="shared" si="30"/>
        <v>1.0177286104114153E-3</v>
      </c>
      <c r="AE74" s="58">
        <f t="shared" si="38"/>
        <v>1.1096332943474341E-3</v>
      </c>
      <c r="AF74" s="58">
        <f t="shared" si="38"/>
        <v>1.017210900293497E-3</v>
      </c>
      <c r="AG74" s="58">
        <f t="shared" si="36"/>
        <v>3.7861664220983616E-3</v>
      </c>
      <c r="AI74" s="58">
        <f>'Breast Cancer Epi'!AG115</f>
        <v>2.7000000000000001E-3</v>
      </c>
      <c r="AJ74" s="58">
        <f t="shared" si="31"/>
        <v>1.8052632483525387E-3</v>
      </c>
      <c r="AK74" s="58">
        <f t="shared" si="39"/>
        <v>2.6963582782868478E-3</v>
      </c>
      <c r="AL74" s="58">
        <f t="shared" si="39"/>
        <v>1.8036347407636155E-3</v>
      </c>
      <c r="AM74" s="58">
        <f t="shared" si="37"/>
        <v>6.4020822345317377E-2</v>
      </c>
    </row>
    <row r="75" spans="1:39">
      <c r="A75" s="58">
        <v>77</v>
      </c>
      <c r="B75" s="58">
        <f>'ACM Rates'!U88</f>
        <v>2.2752442779155717E-2</v>
      </c>
      <c r="C75" s="58">
        <f>'MI Epi'!CB97</f>
        <v>8.3379517254831377E-5</v>
      </c>
      <c r="D75" s="58">
        <f>'Stroke Epi'!BQ105</f>
        <v>3.1855963454867375E-3</v>
      </c>
      <c r="F75" s="58">
        <f>'Bowel Cancer Epi'!BN122</f>
        <v>1.0177286104114153E-3</v>
      </c>
      <c r="G75" s="58">
        <f>'Breast Cancer Epi'!AP116</f>
        <v>1.8052632483525387E-3</v>
      </c>
      <c r="I75" s="58">
        <f t="shared" si="21"/>
        <v>2.7039147252308701E-2</v>
      </c>
      <c r="J75" s="58">
        <f t="shared" si="22"/>
        <v>2.2495557894174123E-2</v>
      </c>
      <c r="K75" s="58">
        <f t="shared" si="32"/>
        <v>8044.7517276549706</v>
      </c>
      <c r="L75" s="58">
        <f t="shared" si="33"/>
        <v>180.97117823371968</v>
      </c>
      <c r="M75" s="58">
        <f t="shared" si="23"/>
        <v>7954.2661385381107</v>
      </c>
      <c r="N75" s="58">
        <f t="shared" si="24"/>
        <v>93863.386143243537</v>
      </c>
      <c r="O75" s="58">
        <f t="shared" si="25"/>
        <v>11.667654804134587</v>
      </c>
      <c r="Q75" s="58">
        <f>'MI Epi'!BO97</f>
        <v>3.1684216556835919E-3</v>
      </c>
      <c r="R75" s="58">
        <f t="shared" si="26"/>
        <v>8.3379517254831377E-5</v>
      </c>
      <c r="S75" s="58">
        <f t="shared" si="27"/>
        <v>3.1634075048354582E-3</v>
      </c>
      <c r="T75" s="58">
        <f t="shared" si="27"/>
        <v>8.337604127950371E-5</v>
      </c>
      <c r="U75" s="58">
        <f t="shared" si="34"/>
        <v>3.1106748799452646E-2</v>
      </c>
      <c r="W75" s="58">
        <f>'Stroke Epi'!BD105</f>
        <v>6.5304725082478117E-3</v>
      </c>
      <c r="X75" s="58">
        <f t="shared" si="28"/>
        <v>3.1855963454867375E-3</v>
      </c>
      <c r="Y75" s="58">
        <f t="shared" si="29"/>
        <v>6.5091953145616221E-3</v>
      </c>
      <c r="Z75" s="58">
        <f t="shared" si="29"/>
        <v>3.1805277170784407E-3</v>
      </c>
      <c r="AA75" s="58">
        <f t="shared" si="35"/>
        <v>4.1636092272684264E-2</v>
      </c>
      <c r="AC75" s="58">
        <f>'Bowel Cancer Epi'!BA122</f>
        <v>1.1102493931760893E-3</v>
      </c>
      <c r="AD75" s="58">
        <f t="shared" si="30"/>
        <v>1.0177286104114153E-3</v>
      </c>
      <c r="AE75" s="58">
        <f t="shared" si="38"/>
        <v>1.1096332943474341E-3</v>
      </c>
      <c r="AF75" s="58">
        <f t="shared" si="38"/>
        <v>1.017210900293497E-3</v>
      </c>
      <c r="AG75" s="58">
        <f t="shared" si="36"/>
        <v>3.8783326420708765E-3</v>
      </c>
      <c r="AI75" s="58">
        <f>'Breast Cancer Epi'!AG116</f>
        <v>2.7000000000000001E-3</v>
      </c>
      <c r="AJ75" s="58">
        <f t="shared" si="31"/>
        <v>1.8052632483525387E-3</v>
      </c>
      <c r="AK75" s="58">
        <f t="shared" si="39"/>
        <v>2.6963582782868478E-3</v>
      </c>
      <c r="AL75" s="58">
        <f t="shared" si="39"/>
        <v>1.8036347407636155E-3</v>
      </c>
      <c r="AM75" s="58">
        <f t="shared" si="37"/>
        <v>6.485790277518548E-2</v>
      </c>
    </row>
    <row r="76" spans="1:39">
      <c r="A76" s="58">
        <v>78</v>
      </c>
      <c r="B76" s="58">
        <f>'ACM Rates'!U89</f>
        <v>2.2752442779155717E-2</v>
      </c>
      <c r="C76" s="58">
        <f>'MI Epi'!CB98</f>
        <v>8.3379517254831377E-5</v>
      </c>
      <c r="D76" s="58">
        <f>'Stroke Epi'!BQ106</f>
        <v>3.1855963454867375E-3</v>
      </c>
      <c r="F76" s="58">
        <f>'Bowel Cancer Epi'!BN123</f>
        <v>1.0177286104114153E-3</v>
      </c>
      <c r="G76" s="58">
        <f>'Breast Cancer Epi'!AP117</f>
        <v>1.8052632483525387E-3</v>
      </c>
      <c r="I76" s="58">
        <f t="shared" si="21"/>
        <v>2.7039147252308701E-2</v>
      </c>
      <c r="J76" s="58">
        <f t="shared" si="22"/>
        <v>2.2495557894174123E-2</v>
      </c>
      <c r="K76" s="58">
        <f t="shared" si="32"/>
        <v>7863.7805494212507</v>
      </c>
      <c r="L76" s="58">
        <f t="shared" si="33"/>
        <v>176.90013061658613</v>
      </c>
      <c r="M76" s="58">
        <f t="shared" si="23"/>
        <v>7775.3304841129575</v>
      </c>
      <c r="N76" s="58">
        <f t="shared" si="24"/>
        <v>86088.055659130579</v>
      </c>
      <c r="O76" s="58">
        <f t="shared" si="25"/>
        <v>10.947413285263458</v>
      </c>
      <c r="Q76" s="58">
        <f>'MI Epi'!BO98</f>
        <v>3.1684216556835919E-3</v>
      </c>
      <c r="R76" s="58">
        <f t="shared" si="26"/>
        <v>8.3379517254831377E-5</v>
      </c>
      <c r="S76" s="58">
        <f t="shared" si="27"/>
        <v>3.1634075048354582E-3</v>
      </c>
      <c r="T76" s="58">
        <f t="shared" si="27"/>
        <v>8.337604127950371E-5</v>
      </c>
      <c r="U76" s="58">
        <f t="shared" si="34"/>
        <v>3.409121933131562E-2</v>
      </c>
      <c r="W76" s="58">
        <f>'Stroke Epi'!BD106</f>
        <v>6.5304725082478117E-3</v>
      </c>
      <c r="X76" s="58">
        <f t="shared" si="28"/>
        <v>3.1855963454867375E-3</v>
      </c>
      <c r="Y76" s="58">
        <f t="shared" si="29"/>
        <v>6.5091953145616221E-3</v>
      </c>
      <c r="Z76" s="58">
        <f t="shared" si="29"/>
        <v>3.1805277170784407E-3</v>
      </c>
      <c r="AA76" s="58">
        <f t="shared" si="35"/>
        <v>4.4836345653512938E-2</v>
      </c>
      <c r="AC76" s="58">
        <f>'Bowel Cancer Epi'!BA123</f>
        <v>1.1102493931760893E-3</v>
      </c>
      <c r="AD76" s="58">
        <f t="shared" si="30"/>
        <v>1.0177286104114153E-3</v>
      </c>
      <c r="AE76" s="58">
        <f t="shared" si="38"/>
        <v>1.1096332943474341E-3</v>
      </c>
      <c r="AF76" s="58">
        <f t="shared" si="38"/>
        <v>1.017210900293497E-3</v>
      </c>
      <c r="AG76" s="58">
        <f t="shared" si="36"/>
        <v>3.9704903351470379E-3</v>
      </c>
      <c r="AI76" s="58">
        <f>'Breast Cancer Epi'!AG117</f>
        <v>2.7000000000000001E-3</v>
      </c>
      <c r="AJ76" s="58">
        <f t="shared" si="31"/>
        <v>1.8052632483525387E-3</v>
      </c>
      <c r="AK76" s="58">
        <f t="shared" si="39"/>
        <v>2.6963582782868478E-3</v>
      </c>
      <c r="AL76" s="58">
        <f t="shared" si="39"/>
        <v>1.8036347407636155E-3</v>
      </c>
      <c r="AM76" s="58">
        <f t="shared" si="37"/>
        <v>6.5694234573392962E-2</v>
      </c>
    </row>
    <row r="77" spans="1:39">
      <c r="A77" s="58">
        <v>79</v>
      </c>
      <c r="B77" s="58">
        <f>'ACM Rates'!U90</f>
        <v>2.2752442779155717E-2</v>
      </c>
      <c r="C77" s="58">
        <f>'MI Epi'!CB99</f>
        <v>8.3379517254831377E-5</v>
      </c>
      <c r="D77" s="58">
        <f>'Stroke Epi'!BQ107</f>
        <v>3.1855963454867375E-3</v>
      </c>
      <c r="F77" s="58">
        <f>'Bowel Cancer Epi'!BN124</f>
        <v>1.0177286104114153E-3</v>
      </c>
      <c r="G77" s="58">
        <f>'Breast Cancer Epi'!AP118</f>
        <v>2.6603879449405834E-3</v>
      </c>
      <c r="I77" s="58">
        <f t="shared" si="21"/>
        <v>2.7039147252308701E-2</v>
      </c>
      <c r="J77" s="58">
        <f t="shared" si="22"/>
        <v>2.2495557894174123E-2</v>
      </c>
      <c r="K77" s="58">
        <f t="shared" si="32"/>
        <v>7686.8804188046643</v>
      </c>
      <c r="L77" s="58">
        <f t="shared" si="33"/>
        <v>172.92066348681377</v>
      </c>
      <c r="M77" s="58">
        <f t="shared" si="23"/>
        <v>7600.4200870612567</v>
      </c>
      <c r="N77" s="58">
        <f t="shared" si="24"/>
        <v>78487.635572069325</v>
      </c>
      <c r="O77" s="58">
        <f t="shared" si="25"/>
        <v>10.210596665464248</v>
      </c>
      <c r="Q77" s="58">
        <f>'MI Epi'!BO99</f>
        <v>3.1684216556835919E-3</v>
      </c>
      <c r="R77" s="58">
        <f t="shared" si="26"/>
        <v>8.3379517254831377E-5</v>
      </c>
      <c r="S77" s="58">
        <f t="shared" si="27"/>
        <v>3.1634075048354582E-3</v>
      </c>
      <c r="T77" s="58">
        <f t="shared" si="27"/>
        <v>8.337604127950371E-5</v>
      </c>
      <c r="U77" s="58">
        <f t="shared" si="34"/>
        <v>3.7066496833559982E-2</v>
      </c>
      <c r="W77" s="58">
        <f>'Stroke Epi'!BD107</f>
        <v>6.5304725082478117E-3</v>
      </c>
      <c r="X77" s="58">
        <f t="shared" si="28"/>
        <v>3.1855963454867375E-3</v>
      </c>
      <c r="Y77" s="58">
        <f t="shared" si="29"/>
        <v>6.5091953145616221E-3</v>
      </c>
      <c r="Z77" s="58">
        <f t="shared" si="29"/>
        <v>3.1805277170784407E-3</v>
      </c>
      <c r="AA77" s="58">
        <f t="shared" si="35"/>
        <v>4.8025912465681289E-2</v>
      </c>
      <c r="AC77" s="58">
        <f>'Bowel Cancer Epi'!BA124</f>
        <v>1.1102493931760893E-3</v>
      </c>
      <c r="AD77" s="58">
        <f t="shared" si="30"/>
        <v>1.0177286104114153E-3</v>
      </c>
      <c r="AE77" s="58">
        <f t="shared" si="38"/>
        <v>1.1096332943474341E-3</v>
      </c>
      <c r="AF77" s="58">
        <f t="shared" si="38"/>
        <v>1.017210900293497E-3</v>
      </c>
      <c r="AG77" s="58">
        <f t="shared" si="36"/>
        <v>4.0626395021157264E-3</v>
      </c>
      <c r="AI77" s="58">
        <f>'Breast Cancer Epi'!AG118</f>
        <v>1.9E-3</v>
      </c>
      <c r="AJ77" s="58">
        <f t="shared" si="31"/>
        <v>2.6603879449405834E-3</v>
      </c>
      <c r="AK77" s="58">
        <f t="shared" si="39"/>
        <v>1.8981961426238758E-3</v>
      </c>
      <c r="AL77" s="58">
        <f t="shared" si="39"/>
        <v>2.6568522490676427E-3</v>
      </c>
      <c r="AM77" s="58">
        <f t="shared" si="37"/>
        <v>6.6529818409468519E-2</v>
      </c>
    </row>
    <row r="78" spans="1:39">
      <c r="A78" s="58">
        <v>80</v>
      </c>
      <c r="B78" s="58">
        <f>'ACM Rates'!U91</f>
        <v>4.3156768687864763E-2</v>
      </c>
      <c r="C78" s="58">
        <f>'MI Epi'!CB100</f>
        <v>1.6675903450966275E-4</v>
      </c>
      <c r="D78" s="58">
        <f>'Stroke Epi'!BQ108</f>
        <v>7.1675917773451588E-3</v>
      </c>
      <c r="F78" s="58">
        <f>'Bowel Cancer Epi'!BN125</f>
        <v>1.4803325242347858E-3</v>
      </c>
      <c r="G78" s="58">
        <f>'Breast Cancer Epi'!AP119</f>
        <v>2.6603879449405834E-3</v>
      </c>
      <c r="I78" s="58">
        <f t="shared" si="21"/>
        <v>5.1971452023954368E-2</v>
      </c>
      <c r="J78" s="58">
        <f t="shared" si="22"/>
        <v>4.2238768674278893E-2</v>
      </c>
      <c r="K78" s="58">
        <f t="shared" si="32"/>
        <v>7513.9597553178501</v>
      </c>
      <c r="L78" s="58">
        <f t="shared" si="33"/>
        <v>317.38040793271188</v>
      </c>
      <c r="M78" s="58">
        <f t="shared" si="23"/>
        <v>7355.2695513514936</v>
      </c>
      <c r="N78" s="58">
        <f t="shared" si="24"/>
        <v>71132.366020717833</v>
      </c>
      <c r="O78" s="58">
        <f t="shared" si="25"/>
        <v>9.4666951031212765</v>
      </c>
      <c r="Q78" s="58">
        <f>'MI Epi'!BO100</f>
        <v>4.4191144145060623E-3</v>
      </c>
      <c r="R78" s="58">
        <f t="shared" si="26"/>
        <v>1.6675903450966275E-4</v>
      </c>
      <c r="S78" s="58">
        <f t="shared" si="27"/>
        <v>4.4093644956914035E-3</v>
      </c>
      <c r="T78" s="58">
        <f t="shared" si="27"/>
        <v>1.6674513099468324E-4</v>
      </c>
      <c r="U78" s="58">
        <f t="shared" si="34"/>
        <v>4.0032609623367181E-2</v>
      </c>
      <c r="W78" s="58">
        <f>'Stroke Epi'!BD108</f>
        <v>9.9549885796460548E-3</v>
      </c>
      <c r="X78" s="58">
        <f t="shared" si="28"/>
        <v>7.1675917773451588E-3</v>
      </c>
      <c r="Y78" s="58">
        <f t="shared" si="29"/>
        <v>9.9056016986442952E-3</v>
      </c>
      <c r="Z78" s="58">
        <f t="shared" si="29"/>
        <v>7.141965853341592E-3</v>
      </c>
      <c r="AA78" s="58">
        <f t="shared" si="35"/>
        <v>5.1204828394722977E-2</v>
      </c>
      <c r="AC78" s="58">
        <f>'Bowel Cancer Epi'!BA125</f>
        <v>1.6653740897641339E-3</v>
      </c>
      <c r="AD78" s="58">
        <f t="shared" si="30"/>
        <v>1.4803325242347858E-3</v>
      </c>
      <c r="AE78" s="58">
        <f t="shared" si="38"/>
        <v>1.6639881238253995E-3</v>
      </c>
      <c r="AF78" s="58">
        <f t="shared" si="38"/>
        <v>1.4792373725065477E-3</v>
      </c>
      <c r="AG78" s="58">
        <f t="shared" si="36"/>
        <v>4.154780143765747E-3</v>
      </c>
      <c r="AI78" s="58">
        <f>'Breast Cancer Epi'!AG119</f>
        <v>1.9E-3</v>
      </c>
      <c r="AJ78" s="58">
        <f t="shared" si="31"/>
        <v>2.6603879449405834E-3</v>
      </c>
      <c r="AK78" s="58">
        <f t="shared" si="39"/>
        <v>1.8981961426238758E-3</v>
      </c>
      <c r="AL78" s="58">
        <f t="shared" si="39"/>
        <v>2.6568522490676427E-3</v>
      </c>
      <c r="AM78" s="58">
        <f t="shared" si="37"/>
        <v>6.5819749006531508E-2</v>
      </c>
    </row>
    <row r="79" spans="1:39">
      <c r="A79" s="58">
        <v>81</v>
      </c>
      <c r="B79" s="58">
        <f>'ACM Rates'!U92</f>
        <v>4.3156768687864763E-2</v>
      </c>
      <c r="C79" s="58">
        <f>'MI Epi'!CB101</f>
        <v>1.6675903450966275E-4</v>
      </c>
      <c r="D79" s="58">
        <f>'Stroke Epi'!BQ109</f>
        <v>7.1675917773451588E-3</v>
      </c>
      <c r="F79" s="58">
        <f>'Bowel Cancer Epi'!BN126</f>
        <v>1.4803325242347858E-3</v>
      </c>
      <c r="G79" s="58">
        <f>'Breast Cancer Epi'!AP120</f>
        <v>2.6603879449405834E-3</v>
      </c>
      <c r="I79" s="58">
        <f t="shared" si="21"/>
        <v>5.1971452023954368E-2</v>
      </c>
      <c r="J79" s="58">
        <f t="shared" si="22"/>
        <v>4.2238768674278893E-2</v>
      </c>
      <c r="K79" s="58">
        <f t="shared" si="32"/>
        <v>7196.5793473851381</v>
      </c>
      <c r="L79" s="58">
        <f t="shared" si="33"/>
        <v>303.97465030029383</v>
      </c>
      <c r="M79" s="58">
        <f t="shared" si="23"/>
        <v>7044.5920222349914</v>
      </c>
      <c r="N79" s="58">
        <f t="shared" si="24"/>
        <v>64087.773998482859</v>
      </c>
      <c r="O79" s="58">
        <f t="shared" si="25"/>
        <v>8.9053105517094053</v>
      </c>
      <c r="Q79" s="58">
        <f>'MI Epi'!BO101</f>
        <v>4.4191144145060623E-3</v>
      </c>
      <c r="R79" s="58">
        <f t="shared" si="26"/>
        <v>1.6675903450966275E-4</v>
      </c>
      <c r="S79" s="58">
        <f t="shared" si="27"/>
        <v>4.4093644956914035E-3</v>
      </c>
      <c r="T79" s="58">
        <f t="shared" si="27"/>
        <v>1.6674513099468324E-4</v>
      </c>
      <c r="U79" s="58">
        <f t="shared" si="34"/>
        <v>4.4106065092122199E-2</v>
      </c>
      <c r="W79" s="58">
        <f>'Stroke Epi'!BD109</f>
        <v>9.9549885796460548E-3</v>
      </c>
      <c r="X79" s="58">
        <f t="shared" si="28"/>
        <v>7.1675917773451588E-3</v>
      </c>
      <c r="Y79" s="58">
        <f t="shared" si="29"/>
        <v>9.9056016986442952E-3</v>
      </c>
      <c r="Z79" s="58">
        <f t="shared" si="29"/>
        <v>7.141965853341592E-3</v>
      </c>
      <c r="AA79" s="58">
        <f t="shared" si="35"/>
        <v>5.3845814573932511E-2</v>
      </c>
      <c r="AC79" s="58">
        <f>'Bowel Cancer Epi'!BA126</f>
        <v>1.6653740897641339E-3</v>
      </c>
      <c r="AD79" s="58">
        <f t="shared" si="30"/>
        <v>1.4803325242347858E-3</v>
      </c>
      <c r="AE79" s="58">
        <f t="shared" si="38"/>
        <v>1.6639881238253995E-3</v>
      </c>
      <c r="AF79" s="58">
        <f t="shared" si="38"/>
        <v>1.4792373725065477E-3</v>
      </c>
      <c r="AG79" s="58">
        <f t="shared" si="36"/>
        <v>4.3390358542645408E-3</v>
      </c>
      <c r="AI79" s="58">
        <f>'Breast Cancer Epi'!AG120</f>
        <v>1.9E-3</v>
      </c>
      <c r="AJ79" s="58">
        <f t="shared" si="31"/>
        <v>2.6603879449405834E-3</v>
      </c>
      <c r="AK79" s="58">
        <f t="shared" si="39"/>
        <v>1.8981961426238758E-3</v>
      </c>
      <c r="AL79" s="58">
        <f t="shared" si="39"/>
        <v>2.6568522490676427E-3</v>
      </c>
      <c r="AM79" s="58">
        <f t="shared" si="37"/>
        <v>6.5109139470050925E-2</v>
      </c>
    </row>
    <row r="80" spans="1:39">
      <c r="A80" s="58">
        <v>82</v>
      </c>
      <c r="B80" s="58">
        <f>'ACM Rates'!U93</f>
        <v>4.3156768687864763E-2</v>
      </c>
      <c r="C80" s="58">
        <f>'MI Epi'!CB102</f>
        <v>1.6675903450966275E-4</v>
      </c>
      <c r="D80" s="58">
        <f>'Stroke Epi'!BQ110</f>
        <v>7.1675917773451588E-3</v>
      </c>
      <c r="F80" s="58">
        <f>'Bowel Cancer Epi'!BN127</f>
        <v>1.4803325242347858E-3</v>
      </c>
      <c r="G80" s="58">
        <f>'Breast Cancer Epi'!AP121</f>
        <v>2.6603879449405834E-3</v>
      </c>
      <c r="I80" s="58">
        <f t="shared" si="21"/>
        <v>5.1971452023954368E-2</v>
      </c>
      <c r="J80" s="58">
        <f t="shared" si="22"/>
        <v>4.2238768674278893E-2</v>
      </c>
      <c r="K80" s="58">
        <f t="shared" si="32"/>
        <v>6892.6046970848447</v>
      </c>
      <c r="L80" s="58">
        <f t="shared" si="33"/>
        <v>291.13513536341492</v>
      </c>
      <c r="M80" s="58">
        <f t="shared" si="23"/>
        <v>6747.0371294031374</v>
      </c>
      <c r="N80" s="58">
        <f t="shared" si="24"/>
        <v>57340.736869079723</v>
      </c>
      <c r="O80" s="58">
        <f t="shared" si="25"/>
        <v>8.3191680633202996</v>
      </c>
      <c r="Q80" s="58">
        <f>'MI Epi'!BO102</f>
        <v>4.4191144145060623E-3</v>
      </c>
      <c r="R80" s="58">
        <f t="shared" si="26"/>
        <v>1.6675903450966275E-4</v>
      </c>
      <c r="S80" s="58">
        <f t="shared" si="27"/>
        <v>4.4093644956914035E-3</v>
      </c>
      <c r="T80" s="58">
        <f t="shared" si="27"/>
        <v>1.6674513099468324E-4</v>
      </c>
      <c r="U80" s="58">
        <f t="shared" si="34"/>
        <v>4.8162235557634117E-2</v>
      </c>
      <c r="W80" s="58">
        <f>'Stroke Epi'!BD110</f>
        <v>9.9549885796460548E-3</v>
      </c>
      <c r="X80" s="58">
        <f t="shared" si="28"/>
        <v>7.1675917773451588E-3</v>
      </c>
      <c r="Y80" s="58">
        <f t="shared" si="29"/>
        <v>9.9056016986442952E-3</v>
      </c>
      <c r="Z80" s="58">
        <f t="shared" si="29"/>
        <v>7.141965853341592E-3</v>
      </c>
      <c r="AA80" s="58">
        <f t="shared" si="35"/>
        <v>5.6479449526863172E-2</v>
      </c>
      <c r="AC80" s="58">
        <f>'Bowel Cancer Epi'!BA127</f>
        <v>1.6653740897641339E-3</v>
      </c>
      <c r="AD80" s="58">
        <f t="shared" si="30"/>
        <v>1.4803325242347858E-3</v>
      </c>
      <c r="AE80" s="58">
        <f t="shared" si="38"/>
        <v>1.6639881238253995E-3</v>
      </c>
      <c r="AF80" s="58">
        <f t="shared" si="38"/>
        <v>1.4792373725065477E-3</v>
      </c>
      <c r="AG80" s="58">
        <f t="shared" si="36"/>
        <v>4.5232574729525046E-3</v>
      </c>
      <c r="AI80" s="58">
        <f>'Breast Cancer Epi'!AG121</f>
        <v>1.9E-3</v>
      </c>
      <c r="AJ80" s="58">
        <f t="shared" si="31"/>
        <v>2.6603879449405834E-3</v>
      </c>
      <c r="AK80" s="58">
        <f t="shared" si="39"/>
        <v>1.8981961426238758E-3</v>
      </c>
      <c r="AL80" s="58">
        <f t="shared" si="39"/>
        <v>2.6568522490676427E-3</v>
      </c>
      <c r="AM80" s="58">
        <f t="shared" si="37"/>
        <v>6.4397989389159568E-2</v>
      </c>
    </row>
    <row r="81" spans="1:39">
      <c r="A81" s="58">
        <v>83</v>
      </c>
      <c r="B81" s="58">
        <f>'ACM Rates'!U94</f>
        <v>4.3156768687864763E-2</v>
      </c>
      <c r="C81" s="58">
        <f>'MI Epi'!CB103</f>
        <v>1.6675903450966275E-4</v>
      </c>
      <c r="D81" s="58">
        <f>'Stroke Epi'!BQ111</f>
        <v>7.1675917773451588E-3</v>
      </c>
      <c r="F81" s="58">
        <f>'Bowel Cancer Epi'!BN128</f>
        <v>1.4803325242347858E-3</v>
      </c>
      <c r="G81" s="58">
        <f>'Breast Cancer Epi'!AP122</f>
        <v>2.6603879449405834E-3</v>
      </c>
      <c r="I81" s="58">
        <f t="shared" si="21"/>
        <v>5.1971452023954368E-2</v>
      </c>
      <c r="J81" s="58">
        <f t="shared" si="22"/>
        <v>4.2238768674278893E-2</v>
      </c>
      <c r="K81" s="58">
        <f t="shared" si="32"/>
        <v>6601.4695617214302</v>
      </c>
      <c r="L81" s="58">
        <f t="shared" si="33"/>
        <v>278.83794572784478</v>
      </c>
      <c r="M81" s="58">
        <f t="shared" si="23"/>
        <v>6462.050588857508</v>
      </c>
      <c r="N81" s="58">
        <f t="shared" si="24"/>
        <v>50878.686280222209</v>
      </c>
      <c r="O81" s="58">
        <f t="shared" si="25"/>
        <v>7.7071757742006231</v>
      </c>
      <c r="Q81" s="58">
        <f>'MI Epi'!BO103</f>
        <v>4.4191144145060623E-3</v>
      </c>
      <c r="R81" s="58">
        <f t="shared" si="26"/>
        <v>1.6675903450966275E-4</v>
      </c>
      <c r="S81" s="58">
        <f t="shared" si="27"/>
        <v>4.4093644956914035E-3</v>
      </c>
      <c r="T81" s="58">
        <f t="shared" si="27"/>
        <v>1.6674513099468324E-4</v>
      </c>
      <c r="U81" s="58">
        <f t="shared" si="34"/>
        <v>5.2201194365822483E-2</v>
      </c>
      <c r="W81" s="58">
        <f>'Stroke Epi'!BD111</f>
        <v>9.9549885796460548E-3</v>
      </c>
      <c r="X81" s="58">
        <f t="shared" si="28"/>
        <v>7.1675917773451588E-3</v>
      </c>
      <c r="Y81" s="58">
        <f t="shared" si="29"/>
        <v>9.9056016986442952E-3</v>
      </c>
      <c r="Z81" s="58">
        <f t="shared" si="29"/>
        <v>7.141965853341592E-3</v>
      </c>
      <c r="AA81" s="58">
        <f t="shared" si="35"/>
        <v>5.9105753715768122E-2</v>
      </c>
      <c r="AC81" s="58">
        <f>'Bowel Cancer Epi'!BA128</f>
        <v>1.6653740897641339E-3</v>
      </c>
      <c r="AD81" s="58">
        <f t="shared" si="30"/>
        <v>1.4803325242347858E-3</v>
      </c>
      <c r="AE81" s="58">
        <f t="shared" si="38"/>
        <v>1.6639881238253995E-3</v>
      </c>
      <c r="AF81" s="58">
        <f t="shared" si="38"/>
        <v>1.4792373725065477E-3</v>
      </c>
      <c r="AG81" s="58">
        <f t="shared" si="36"/>
        <v>4.7074450061374571E-3</v>
      </c>
      <c r="AI81" s="58">
        <f>'Breast Cancer Epi'!AG122</f>
        <v>1.9E-3</v>
      </c>
      <c r="AJ81" s="58">
        <f t="shared" si="31"/>
        <v>2.6603879449405834E-3</v>
      </c>
      <c r="AK81" s="58">
        <f t="shared" si="39"/>
        <v>1.8981961426238758E-3</v>
      </c>
      <c r="AL81" s="58">
        <f t="shared" si="39"/>
        <v>2.6568522490676427E-3</v>
      </c>
      <c r="AM81" s="58">
        <f t="shared" si="37"/>
        <v>6.3686298352677667E-2</v>
      </c>
    </row>
    <row r="82" spans="1:39">
      <c r="A82" s="58">
        <v>84</v>
      </c>
      <c r="B82" s="58">
        <f>'ACM Rates'!U95</f>
        <v>4.3156768687864763E-2</v>
      </c>
      <c r="C82" s="58">
        <f>'MI Epi'!CB104</f>
        <v>1.6675903450966275E-4</v>
      </c>
      <c r="D82" s="58">
        <f>'Stroke Epi'!BQ112</f>
        <v>7.1675917773451588E-3</v>
      </c>
      <c r="F82" s="58">
        <f>'Bowel Cancer Epi'!BN129</f>
        <v>1.4803325242347858E-3</v>
      </c>
      <c r="G82" s="58">
        <f>'Breast Cancer Epi'!AP123</f>
        <v>3.5155126415286281E-3</v>
      </c>
      <c r="I82" s="58">
        <f t="shared" si="21"/>
        <v>5.1971452023954368E-2</v>
      </c>
      <c r="J82" s="58">
        <f t="shared" si="22"/>
        <v>4.2238768674278893E-2</v>
      </c>
      <c r="K82" s="58">
        <f t="shared" si="32"/>
        <v>6322.631615993585</v>
      </c>
      <c r="L82" s="58">
        <f t="shared" si="33"/>
        <v>267.06017424063515</v>
      </c>
      <c r="M82" s="58">
        <f t="shared" si="23"/>
        <v>6189.1015288732669</v>
      </c>
      <c r="N82" s="58">
        <f t="shared" si="24"/>
        <v>44689.584751348943</v>
      </c>
      <c r="O82" s="58">
        <f t="shared" si="25"/>
        <v>7.0681936676973534</v>
      </c>
      <c r="Q82" s="58">
        <f>'MI Epi'!BO104</f>
        <v>4.4191144145060623E-3</v>
      </c>
      <c r="R82" s="58">
        <f t="shared" si="26"/>
        <v>1.6675903450966275E-4</v>
      </c>
      <c r="S82" s="58">
        <f t="shared" si="27"/>
        <v>4.4093644956914035E-3</v>
      </c>
      <c r="T82" s="58">
        <f t="shared" si="27"/>
        <v>1.6674513099468324E-4</v>
      </c>
      <c r="U82" s="58">
        <f t="shared" si="34"/>
        <v>5.6223014551376148E-2</v>
      </c>
      <c r="W82" s="58">
        <f>'Stroke Epi'!BD112</f>
        <v>9.9549885796460548E-3</v>
      </c>
      <c r="X82" s="58">
        <f t="shared" si="28"/>
        <v>7.1675917773451588E-3</v>
      </c>
      <c r="Y82" s="58">
        <f t="shared" si="29"/>
        <v>9.9056016986442952E-3</v>
      </c>
      <c r="Z82" s="58">
        <f t="shared" si="29"/>
        <v>7.141965853341592E-3</v>
      </c>
      <c r="AA82" s="58">
        <f t="shared" si="35"/>
        <v>6.1724747545943523E-2</v>
      </c>
      <c r="AC82" s="58">
        <f>'Bowel Cancer Epi'!BA129</f>
        <v>1.6653740897641339E-3</v>
      </c>
      <c r="AD82" s="58">
        <f t="shared" si="30"/>
        <v>1.4803325242347858E-3</v>
      </c>
      <c r="AE82" s="58">
        <f t="shared" si="38"/>
        <v>1.6639881238253995E-3</v>
      </c>
      <c r="AF82" s="58">
        <f t="shared" si="38"/>
        <v>1.4792373725065477E-3</v>
      </c>
      <c r="AG82" s="58">
        <f t="shared" si="36"/>
        <v>4.8915984601260488E-3</v>
      </c>
      <c r="AI82" s="58">
        <f>'Breast Cancer Epi'!AG123</f>
        <v>1.6000000000000001E-3</v>
      </c>
      <c r="AJ82" s="58">
        <f t="shared" si="31"/>
        <v>3.5155126415286281E-3</v>
      </c>
      <c r="AK82" s="58">
        <f t="shared" si="39"/>
        <v>1.5987206823936395E-3</v>
      </c>
      <c r="AL82" s="58">
        <f t="shared" si="39"/>
        <v>3.5093404618725677E-3</v>
      </c>
      <c r="AM82" s="58">
        <f t="shared" si="37"/>
        <v>6.2974065949112687E-2</v>
      </c>
    </row>
    <row r="83" spans="1:39">
      <c r="A83" s="58">
        <v>85</v>
      </c>
      <c r="B83" s="58">
        <f>'ACM Rates'!U96</f>
        <v>8.1293425445809045E-2</v>
      </c>
      <c r="C83" s="58">
        <f>'MI Epi'!CB105</f>
        <v>3.3351806901932551E-4</v>
      </c>
      <c r="D83" s="58">
        <f>'Stroke Epi'!BQ113</f>
        <v>9.2382294019115376E-3</v>
      </c>
      <c r="F83" s="58">
        <f>'Bowel Cancer Epi'!BN130</f>
        <v>2.1279780035875044E-3</v>
      </c>
      <c r="G83" s="58">
        <f>'Breast Cancer Epi'!AP124</f>
        <v>3.5155126415286281E-3</v>
      </c>
      <c r="I83" s="58">
        <f t="shared" si="21"/>
        <v>9.2993150920327408E-2</v>
      </c>
      <c r="J83" s="58">
        <f t="shared" si="22"/>
        <v>7.8076863954565812E-2</v>
      </c>
      <c r="K83" s="58">
        <f t="shared" si="32"/>
        <v>6055.5714417529498</v>
      </c>
      <c r="L83" s="58">
        <f t="shared" si="33"/>
        <v>472.80002762489903</v>
      </c>
      <c r="M83" s="58">
        <f t="shared" si="23"/>
        <v>5819.1714279405005</v>
      </c>
      <c r="N83" s="58">
        <f t="shared" si="24"/>
        <v>38870.413323408444</v>
      </c>
      <c r="O83" s="58">
        <f t="shared" si="25"/>
        <v>6.4189504982797043</v>
      </c>
      <c r="Q83" s="58">
        <f>'MI Epi'!BO105</f>
        <v>4.6692529662705571E-3</v>
      </c>
      <c r="R83" s="58">
        <f t="shared" si="26"/>
        <v>3.3351806901932551E-4</v>
      </c>
      <c r="S83" s="58">
        <f t="shared" si="27"/>
        <v>4.6583689513015614E-3</v>
      </c>
      <c r="T83" s="58">
        <f t="shared" si="27"/>
        <v>3.3346245805077057E-4</v>
      </c>
      <c r="U83" s="58">
        <f t="shared" si="34"/>
        <v>6.0227768839073874E-2</v>
      </c>
      <c r="W83" s="58">
        <f>'Stroke Epi'!BD113</f>
        <v>1.2025626204212434E-2</v>
      </c>
      <c r="X83" s="58">
        <f t="shared" si="28"/>
        <v>9.2382294019115376E-3</v>
      </c>
      <c r="Y83" s="58">
        <f t="shared" si="29"/>
        <v>1.1953607341128047E-2</v>
      </c>
      <c r="Z83" s="58">
        <f t="shared" si="29"/>
        <v>9.1956880636744343E-3</v>
      </c>
      <c r="AA83" s="58">
        <f t="shared" si="35"/>
        <v>6.4336451365887073E-2</v>
      </c>
      <c r="AC83" s="58">
        <f>'Bowel Cancer Epi'!BA130</f>
        <v>2.313019569116853E-3</v>
      </c>
      <c r="AD83" s="58">
        <f t="shared" si="30"/>
        <v>2.1279780035875044E-3</v>
      </c>
      <c r="AE83" s="58">
        <f t="shared" si="38"/>
        <v>2.3103466006265672E-3</v>
      </c>
      <c r="AF83" s="58">
        <f t="shared" si="38"/>
        <v>2.1257154635586639E-3</v>
      </c>
      <c r="AG83" s="58">
        <f t="shared" si="36"/>
        <v>5.0757178412237647E-3</v>
      </c>
      <c r="AI83" s="58">
        <f>'Breast Cancer Epi'!AG124</f>
        <v>1.6000000000000001E-3</v>
      </c>
      <c r="AJ83" s="58">
        <f t="shared" si="31"/>
        <v>3.5155126415286281E-3</v>
      </c>
      <c r="AK83" s="58">
        <f t="shared" si="39"/>
        <v>1.5987206823936395E-3</v>
      </c>
      <c r="AL83" s="58">
        <f t="shared" si="39"/>
        <v>3.5093404618725677E-3</v>
      </c>
      <c r="AM83" s="58">
        <f t="shared" si="37"/>
        <v>6.1177460766368527E-2</v>
      </c>
    </row>
    <row r="84" spans="1:39">
      <c r="A84" s="58">
        <v>86</v>
      </c>
      <c r="B84" s="58">
        <f>'ACM Rates'!U97</f>
        <v>8.1293425445809045E-2</v>
      </c>
      <c r="C84" s="58">
        <f>'MI Epi'!CB106</f>
        <v>3.3351806901932551E-4</v>
      </c>
      <c r="D84" s="58">
        <f>'Stroke Epi'!BQ114</f>
        <v>9.2382294019115376E-3</v>
      </c>
      <c r="F84" s="58">
        <f>'Bowel Cancer Epi'!BN131</f>
        <v>2.1279780035875044E-3</v>
      </c>
      <c r="G84" s="58">
        <f>'Breast Cancer Epi'!AP125</f>
        <v>3.5155126415286281E-3</v>
      </c>
      <c r="I84" s="58">
        <f t="shared" si="21"/>
        <v>9.2993150920327408E-2</v>
      </c>
      <c r="J84" s="58">
        <f t="shared" si="22"/>
        <v>7.8076863954565812E-2</v>
      </c>
      <c r="K84" s="58">
        <f t="shared" si="32"/>
        <v>5582.7714141280503</v>
      </c>
      <c r="L84" s="58">
        <f t="shared" si="33"/>
        <v>435.88528419031479</v>
      </c>
      <c r="M84" s="58">
        <f t="shared" si="23"/>
        <v>5364.8287720328935</v>
      </c>
      <c r="N84" s="58">
        <f t="shared" si="24"/>
        <v>33505.584551375548</v>
      </c>
      <c r="O84" s="58">
        <f t="shared" si="25"/>
        <v>6.0016042330847688</v>
      </c>
      <c r="Q84" s="58">
        <f>'MI Epi'!BO106</f>
        <v>4.6692529662705571E-3</v>
      </c>
      <c r="R84" s="58">
        <f t="shared" si="26"/>
        <v>3.3351806901932551E-4</v>
      </c>
      <c r="S84" s="58">
        <f t="shared" si="27"/>
        <v>4.6583689513015614E-3</v>
      </c>
      <c r="T84" s="58">
        <f t="shared" si="27"/>
        <v>3.3346245805077057E-4</v>
      </c>
      <c r="U84" s="58">
        <f t="shared" si="34"/>
        <v>6.4293551649728498E-2</v>
      </c>
      <c r="W84" s="58">
        <f>'Stroke Epi'!BD114</f>
        <v>1.2025626204212434E-2</v>
      </c>
      <c r="X84" s="58">
        <f t="shared" si="28"/>
        <v>9.2382294019115376E-3</v>
      </c>
      <c r="Y84" s="58">
        <f t="shared" si="29"/>
        <v>1.1953607341128047E-2</v>
      </c>
      <c r="Z84" s="58">
        <f t="shared" si="29"/>
        <v>9.1956880636744343E-3</v>
      </c>
      <c r="AA84" s="58">
        <f t="shared" si="35"/>
        <v>6.6940885467456177E-2</v>
      </c>
      <c r="AC84" s="58">
        <f>'Bowel Cancer Epi'!BA131</f>
        <v>2.313019569116853E-3</v>
      </c>
      <c r="AD84" s="58">
        <f t="shared" si="30"/>
        <v>2.1279780035875044E-3</v>
      </c>
      <c r="AE84" s="58">
        <f t="shared" si="38"/>
        <v>2.3103466006265672E-3</v>
      </c>
      <c r="AF84" s="58">
        <f t="shared" si="38"/>
        <v>2.1257154635586639E-3</v>
      </c>
      <c r="AG84" s="58">
        <f t="shared" si="36"/>
        <v>5.2598031557348776E-3</v>
      </c>
      <c r="AI84" s="58">
        <f>'Breast Cancer Epi'!AG125</f>
        <v>1.6000000000000001E-3</v>
      </c>
      <c r="AJ84" s="58">
        <f t="shared" si="31"/>
        <v>3.5155126415286281E-3</v>
      </c>
      <c r="AK84" s="58">
        <f t="shared" si="39"/>
        <v>1.5987206823936395E-3</v>
      </c>
      <c r="AL84" s="58">
        <f t="shared" si="39"/>
        <v>3.5093404618725677E-3</v>
      </c>
      <c r="AM84" s="58">
        <f t="shared" si="37"/>
        <v>5.9377410865537744E-2</v>
      </c>
    </row>
    <row r="85" spans="1:39">
      <c r="A85" s="58">
        <v>87</v>
      </c>
      <c r="B85" s="58">
        <f>'ACM Rates'!U98</f>
        <v>8.1293425445809045E-2</v>
      </c>
      <c r="C85" s="58">
        <f>'MI Epi'!CB107</f>
        <v>3.3351806901932551E-4</v>
      </c>
      <c r="D85" s="58">
        <f>'Stroke Epi'!BQ115</f>
        <v>9.2382294019115376E-3</v>
      </c>
      <c r="F85" s="58">
        <f>'Bowel Cancer Epi'!BN132</f>
        <v>2.1279780035875044E-3</v>
      </c>
      <c r="G85" s="58">
        <f>'Breast Cancer Epi'!AP126</f>
        <v>3.5155126415286281E-3</v>
      </c>
      <c r="I85" s="58">
        <f t="shared" si="21"/>
        <v>9.2993150920327408E-2</v>
      </c>
      <c r="J85" s="58">
        <f t="shared" si="22"/>
        <v>7.8076863954565812E-2</v>
      </c>
      <c r="K85" s="58">
        <f t="shared" si="32"/>
        <v>5146.8861299377359</v>
      </c>
      <c r="L85" s="58">
        <f t="shared" si="33"/>
        <v>401.85272815679036</v>
      </c>
      <c r="M85" s="58">
        <f t="shared" si="23"/>
        <v>4945.9597658593411</v>
      </c>
      <c r="N85" s="58">
        <f t="shared" si="24"/>
        <v>28559.624785516204</v>
      </c>
      <c r="O85" s="58">
        <f t="shared" si="25"/>
        <v>5.5489132777572641</v>
      </c>
      <c r="Q85" s="58">
        <f>'MI Epi'!BO107</f>
        <v>4.6692529662705571E-3</v>
      </c>
      <c r="R85" s="58">
        <f t="shared" si="26"/>
        <v>3.3351806901932551E-4</v>
      </c>
      <c r="S85" s="58">
        <f t="shared" si="27"/>
        <v>4.6583689513015614E-3</v>
      </c>
      <c r="T85" s="58">
        <f t="shared" si="27"/>
        <v>3.3346245805077057E-4</v>
      </c>
      <c r="U85" s="58">
        <f t="shared" si="34"/>
        <v>6.8341744464301829E-2</v>
      </c>
      <c r="W85" s="58">
        <f>'Stroke Epi'!BD115</f>
        <v>1.2025626204212434E-2</v>
      </c>
      <c r="X85" s="58">
        <f t="shared" si="28"/>
        <v>9.2382294019115376E-3</v>
      </c>
      <c r="Y85" s="58">
        <f t="shared" si="29"/>
        <v>1.1953607341128047E-2</v>
      </c>
      <c r="Z85" s="58">
        <f t="shared" si="29"/>
        <v>9.1956880636744343E-3</v>
      </c>
      <c r="AA85" s="58">
        <f t="shared" si="35"/>
        <v>6.9538070086025416E-2</v>
      </c>
      <c r="AC85" s="58">
        <f>'Bowel Cancer Epi'!BA132</f>
        <v>2.313019569116853E-3</v>
      </c>
      <c r="AD85" s="58">
        <f t="shared" si="30"/>
        <v>2.1279780035875044E-3</v>
      </c>
      <c r="AE85" s="58">
        <f t="shared" si="38"/>
        <v>2.3103466006265672E-3</v>
      </c>
      <c r="AF85" s="58">
        <f t="shared" si="38"/>
        <v>2.1257154635586639E-3</v>
      </c>
      <c r="AG85" s="58">
        <f t="shared" si="36"/>
        <v>5.4438544099625836E-3</v>
      </c>
      <c r="AI85" s="58">
        <f>'Breast Cancer Epi'!AG126</f>
        <v>1.6000000000000001E-3</v>
      </c>
      <c r="AJ85" s="58">
        <f t="shared" si="31"/>
        <v>3.5155126415286281E-3</v>
      </c>
      <c r="AK85" s="58">
        <f t="shared" si="39"/>
        <v>1.5987206823936395E-3</v>
      </c>
      <c r="AL85" s="58">
        <f t="shared" si="39"/>
        <v>3.5093404618725677E-3</v>
      </c>
      <c r="AM85" s="58">
        <f t="shared" si="37"/>
        <v>5.7573909641895592E-2</v>
      </c>
    </row>
    <row r="86" spans="1:39">
      <c r="A86" s="58">
        <v>88</v>
      </c>
      <c r="B86" s="58">
        <f>'ACM Rates'!U99</f>
        <v>8.1293425445809045E-2</v>
      </c>
      <c r="C86" s="58">
        <f>'MI Epi'!CB108</f>
        <v>3.3351806901932551E-4</v>
      </c>
      <c r="D86" s="58">
        <f>'Stroke Epi'!BQ116</f>
        <v>9.2382294019115376E-3</v>
      </c>
      <c r="F86" s="58">
        <f>'Bowel Cancer Epi'!BN133</f>
        <v>2.1279780035875044E-3</v>
      </c>
      <c r="G86" s="58">
        <f>'Breast Cancer Epi'!AP127</f>
        <v>3.5155126415286281E-3</v>
      </c>
      <c r="I86" s="58">
        <f t="shared" si="21"/>
        <v>9.2993150920327408E-2</v>
      </c>
      <c r="J86" s="58">
        <f t="shared" si="22"/>
        <v>7.8076863954565812E-2</v>
      </c>
      <c r="K86" s="58">
        <f t="shared" si="32"/>
        <v>4745.0334017809455</v>
      </c>
      <c r="L86" s="58">
        <f t="shared" si="33"/>
        <v>370.47732737072153</v>
      </c>
      <c r="M86" s="58">
        <f t="shared" si="23"/>
        <v>4559.7947380955848</v>
      </c>
      <c r="N86" s="58">
        <f t="shared" si="24"/>
        <v>23999.830047420619</v>
      </c>
      <c r="O86" s="58">
        <f t="shared" si="25"/>
        <v>5.0578843214070535</v>
      </c>
      <c r="Q86" s="58">
        <f>'MI Epi'!BO108</f>
        <v>4.6692529662705571E-3</v>
      </c>
      <c r="R86" s="58">
        <f t="shared" si="26"/>
        <v>3.3351806901932551E-4</v>
      </c>
      <c r="S86" s="58">
        <f t="shared" si="27"/>
        <v>4.6583689513015614E-3</v>
      </c>
      <c r="T86" s="58">
        <f t="shared" si="27"/>
        <v>3.3346245805077057E-4</v>
      </c>
      <c r="U86" s="58">
        <f t="shared" si="34"/>
        <v>7.2372423383258791E-2</v>
      </c>
      <c r="W86" s="58">
        <f>'Stroke Epi'!BD116</f>
        <v>1.2025626204212434E-2</v>
      </c>
      <c r="X86" s="58">
        <f t="shared" si="28"/>
        <v>9.2382294019115376E-3</v>
      </c>
      <c r="Y86" s="58">
        <f t="shared" si="29"/>
        <v>1.1953607341128047E-2</v>
      </c>
      <c r="Z86" s="58">
        <f t="shared" si="29"/>
        <v>9.1956880636744343E-3</v>
      </c>
      <c r="AA86" s="58">
        <f t="shared" si="35"/>
        <v>7.2128025400643947E-2</v>
      </c>
      <c r="AC86" s="58">
        <f>'Bowel Cancer Epi'!BA133</f>
        <v>2.313019569116853E-3</v>
      </c>
      <c r="AD86" s="58">
        <f t="shared" si="30"/>
        <v>2.1279780035875044E-3</v>
      </c>
      <c r="AE86" s="58">
        <f t="shared" si="38"/>
        <v>2.3103466006265672E-3</v>
      </c>
      <c r="AF86" s="58">
        <f t="shared" si="38"/>
        <v>2.1257154635586639E-3</v>
      </c>
      <c r="AG86" s="58">
        <f t="shared" si="36"/>
        <v>5.6278716102088674E-3</v>
      </c>
      <c r="AI86" s="58">
        <f>'Breast Cancer Epi'!AG127</f>
        <v>1.6000000000000001E-3</v>
      </c>
      <c r="AJ86" s="58">
        <f t="shared" si="31"/>
        <v>3.5155126415286281E-3</v>
      </c>
      <c r="AK86" s="58">
        <f t="shared" si="39"/>
        <v>1.5987206823936395E-3</v>
      </c>
      <c r="AL86" s="58">
        <f t="shared" si="39"/>
        <v>3.5093404618725677E-3</v>
      </c>
      <c r="AM86" s="58">
        <f t="shared" si="37"/>
        <v>5.576695047805378E-2</v>
      </c>
    </row>
    <row r="87" spans="1:39">
      <c r="A87" s="58">
        <v>89</v>
      </c>
      <c r="B87" s="58">
        <f>'ACM Rates'!U100</f>
        <v>8.1293425445809045E-2</v>
      </c>
      <c r="C87" s="58">
        <f>'MI Epi'!CB109</f>
        <v>3.3351806901932551E-4</v>
      </c>
      <c r="D87" s="58">
        <f>'Stroke Epi'!BQ117</f>
        <v>9.2382294019115376E-3</v>
      </c>
      <c r="F87" s="58">
        <f>'Bowel Cancer Epi'!BN134</f>
        <v>2.1279780035875044E-3</v>
      </c>
      <c r="G87" s="58">
        <f>'Breast Cancer Epi'!AP128</f>
        <v>4.2756234829402226E-3</v>
      </c>
      <c r="I87" s="58">
        <f t="shared" si="21"/>
        <v>9.2993150920327408E-2</v>
      </c>
      <c r="J87" s="58">
        <f t="shared" si="22"/>
        <v>7.8076863954565812E-2</v>
      </c>
      <c r="K87" s="58">
        <f t="shared" si="32"/>
        <v>4374.556074410224</v>
      </c>
      <c r="L87" s="58">
        <f t="shared" si="33"/>
        <v>341.55161948334654</v>
      </c>
      <c r="M87" s="58">
        <f t="shared" si="23"/>
        <v>4203.7802646685504</v>
      </c>
      <c r="N87" s="58">
        <f t="shared" si="24"/>
        <v>19796.04978275207</v>
      </c>
      <c r="O87" s="58">
        <f t="shared" si="25"/>
        <v>4.5252705522630583</v>
      </c>
      <c r="Q87" s="58">
        <f>'MI Epi'!BO109</f>
        <v>4.6692529662705571E-3</v>
      </c>
      <c r="R87" s="58">
        <f t="shared" si="26"/>
        <v>3.3351806901932551E-4</v>
      </c>
      <c r="S87" s="58">
        <f t="shared" si="27"/>
        <v>4.6583689513015614E-3</v>
      </c>
      <c r="T87" s="58">
        <f t="shared" si="27"/>
        <v>3.3346245805077057E-4</v>
      </c>
      <c r="U87" s="58">
        <f t="shared" si="34"/>
        <v>7.6385664177827134E-2</v>
      </c>
      <c r="W87" s="58">
        <f>'Stroke Epi'!BD117</f>
        <v>1.2025626204212434E-2</v>
      </c>
      <c r="X87" s="58">
        <f t="shared" si="28"/>
        <v>9.2382294019115376E-3</v>
      </c>
      <c r="Y87" s="58">
        <f t="shared" si="29"/>
        <v>1.1953607341128047E-2</v>
      </c>
      <c r="Z87" s="58">
        <f t="shared" si="29"/>
        <v>9.1956880636744343E-3</v>
      </c>
      <c r="AA87" s="58">
        <f t="shared" si="35"/>
        <v>7.4710771534192227E-2</v>
      </c>
      <c r="AC87" s="58">
        <f>'Bowel Cancer Epi'!BA134</f>
        <v>2.313019569116853E-3</v>
      </c>
      <c r="AD87" s="58">
        <f t="shared" si="30"/>
        <v>2.1279780035875044E-3</v>
      </c>
      <c r="AE87" s="58">
        <f t="shared" si="38"/>
        <v>2.3103466006265672E-3</v>
      </c>
      <c r="AF87" s="58">
        <f t="shared" si="38"/>
        <v>2.1257154635586639E-3</v>
      </c>
      <c r="AG87" s="58">
        <f t="shared" si="36"/>
        <v>5.8118547627745484E-3</v>
      </c>
      <c r="AI87" s="58">
        <f>'Breast Cancer Epi'!AG128</f>
        <v>2.3E-3</v>
      </c>
      <c r="AJ87" s="58">
        <f t="shared" si="31"/>
        <v>4.2756234829402226E-3</v>
      </c>
      <c r="AK87" s="58">
        <f t="shared" si="39"/>
        <v>2.29735702666789E-3</v>
      </c>
      <c r="AL87" s="58">
        <f t="shared" si="39"/>
        <v>4.2664960180244238E-3</v>
      </c>
      <c r="AM87" s="58">
        <f t="shared" si="37"/>
        <v>5.3956526743936167E-2</v>
      </c>
    </row>
    <row r="88" spans="1:39">
      <c r="A88" s="58">
        <v>90</v>
      </c>
      <c r="B88" s="58">
        <f>'ACM Rates'!U101</f>
        <v>0.17011701878649879</v>
      </c>
      <c r="C88" s="58">
        <f>'MI Epi'!CB110</f>
        <v>4.1689758627415688E-4</v>
      </c>
      <c r="D88" s="58">
        <f>'Stroke Epi'!BQ118</f>
        <v>9.9549885796460548E-3</v>
      </c>
      <c r="F88" s="58">
        <f>'Bowel Cancer Epi'!BN135</f>
        <v>2.5905819174108754E-3</v>
      </c>
      <c r="G88" s="58">
        <f>'Breast Cancer Epi'!AP129</f>
        <v>4.2756234829402226E-3</v>
      </c>
      <c r="I88" s="58">
        <f t="shared" si="21"/>
        <v>0.18307948686982989</v>
      </c>
      <c r="J88" s="58">
        <f t="shared" si="22"/>
        <v>0.15643390226057308</v>
      </c>
      <c r="K88" s="58">
        <f t="shared" si="32"/>
        <v>4033.0044549268773</v>
      </c>
      <c r="L88" s="58">
        <f t="shared" si="33"/>
        <v>630.89862471848687</v>
      </c>
      <c r="M88" s="58">
        <f t="shared" si="23"/>
        <v>3717.555142567634</v>
      </c>
      <c r="N88" s="58">
        <f t="shared" si="24"/>
        <v>16078.494640184434</v>
      </c>
      <c r="O88" s="58">
        <f t="shared" si="25"/>
        <v>3.9867287080584082</v>
      </c>
      <c r="Q88" s="58">
        <f>'MI Epi'!BO110</f>
        <v>3.0016626211739291E-3</v>
      </c>
      <c r="R88" s="58">
        <f t="shared" si="26"/>
        <v>4.1689758627415688E-4</v>
      </c>
      <c r="S88" s="58">
        <f t="shared" si="27"/>
        <v>2.9971621360337375E-3</v>
      </c>
      <c r="T88" s="58">
        <f t="shared" si="27"/>
        <v>4.1681069655052916E-4</v>
      </c>
      <c r="U88" s="58">
        <f t="shared" si="34"/>
        <v>8.038154229142179E-2</v>
      </c>
      <c r="W88" s="58">
        <f>'Stroke Epi'!BD118</f>
        <v>1.3060945016495623E-2</v>
      </c>
      <c r="X88" s="58">
        <f t="shared" si="28"/>
        <v>9.9549885796460548E-3</v>
      </c>
      <c r="Y88" s="58">
        <f t="shared" si="29"/>
        <v>1.2976021005480232E-2</v>
      </c>
      <c r="Z88" s="58">
        <f t="shared" si="29"/>
        <v>9.9056016986442952E-3</v>
      </c>
      <c r="AA88" s="58">
        <f t="shared" si="35"/>
        <v>7.7286328553538383E-2</v>
      </c>
      <c r="AC88" s="58">
        <f>'Bowel Cancer Epi'!BA135</f>
        <v>2.6831027001755492E-3</v>
      </c>
      <c r="AD88" s="58">
        <f t="shared" si="30"/>
        <v>2.5905819174108754E-3</v>
      </c>
      <c r="AE88" s="58">
        <f t="shared" si="38"/>
        <v>2.6795063972614441E-3</v>
      </c>
      <c r="AF88" s="58">
        <f t="shared" si="38"/>
        <v>2.5872292558152266E-3</v>
      </c>
      <c r="AG88" s="58">
        <f t="shared" si="36"/>
        <v>5.9958038739592809E-3</v>
      </c>
      <c r="AI88" s="58">
        <f>'Breast Cancer Epi'!AG129</f>
        <v>2.3E-3</v>
      </c>
      <c r="AJ88" s="58">
        <f t="shared" si="31"/>
        <v>4.2756234829402226E-3</v>
      </c>
      <c r="AK88" s="58">
        <f t="shared" si="39"/>
        <v>2.29735702666789E-3</v>
      </c>
      <c r="AL88" s="58">
        <f t="shared" si="39"/>
        <v>4.2664960180244238E-3</v>
      </c>
      <c r="AM88" s="58">
        <f t="shared" si="37"/>
        <v>5.2085653580326519E-2</v>
      </c>
    </row>
    <row r="89" spans="1:39">
      <c r="A89" s="58">
        <v>91</v>
      </c>
      <c r="B89" s="58">
        <f>'ACM Rates'!U102</f>
        <v>0.17011701878649879</v>
      </c>
      <c r="C89" s="58">
        <f>'MI Epi'!CB111</f>
        <v>4.1689758627415688E-4</v>
      </c>
      <c r="D89" s="58">
        <f>'Stroke Epi'!BQ119</f>
        <v>9.9549885796460548E-3</v>
      </c>
      <c r="F89" s="58">
        <f>'Bowel Cancer Epi'!BN136</f>
        <v>2.5905819174108754E-3</v>
      </c>
      <c r="G89" s="58">
        <f>'Breast Cancer Epi'!AP130</f>
        <v>4.2756234829402226E-3</v>
      </c>
      <c r="I89" s="58">
        <f t="shared" si="21"/>
        <v>0.18307948686982989</v>
      </c>
      <c r="J89" s="58">
        <f t="shared" si="22"/>
        <v>0.15643390226057308</v>
      </c>
      <c r="K89" s="58">
        <f t="shared" si="32"/>
        <v>3402.1058302083902</v>
      </c>
      <c r="L89" s="58">
        <f t="shared" si="33"/>
        <v>532.20469092294513</v>
      </c>
      <c r="M89" s="58">
        <f t="shared" si="23"/>
        <v>3136.0034847469178</v>
      </c>
      <c r="N89" s="58">
        <f t="shared" si="24"/>
        <v>12942.491155437516</v>
      </c>
      <c r="O89" s="58">
        <f t="shared" si="25"/>
        <v>3.8042588330195319</v>
      </c>
      <c r="Q89" s="58">
        <f>'MI Epi'!BO111</f>
        <v>3.0016626211739291E-3</v>
      </c>
      <c r="R89" s="58">
        <f t="shared" si="26"/>
        <v>4.1689758627415688E-4</v>
      </c>
      <c r="S89" s="58">
        <f t="shared" si="27"/>
        <v>2.9971621360337375E-3</v>
      </c>
      <c r="T89" s="58">
        <f t="shared" si="27"/>
        <v>4.1681069655052916E-4</v>
      </c>
      <c r="U89" s="58">
        <f t="shared" si="34"/>
        <v>8.2755470581249491E-2</v>
      </c>
      <c r="W89" s="58">
        <f>'Stroke Epi'!BD119</f>
        <v>1.3060945016495623E-2</v>
      </c>
      <c r="X89" s="58">
        <f t="shared" si="28"/>
        <v>9.9549885796460548E-3</v>
      </c>
      <c r="Y89" s="58">
        <f t="shared" si="29"/>
        <v>1.2976021005480232E-2</v>
      </c>
      <c r="Z89" s="58">
        <f t="shared" si="29"/>
        <v>9.9056016986442952E-3</v>
      </c>
      <c r="AA89" s="58">
        <f t="shared" si="35"/>
        <v>8.0147790931622026E-2</v>
      </c>
      <c r="AC89" s="58">
        <f>'Bowel Cancer Epi'!BA136</f>
        <v>2.6831027001755492E-3</v>
      </c>
      <c r="AD89" s="58">
        <f t="shared" si="30"/>
        <v>2.5905819174108754E-3</v>
      </c>
      <c r="AE89" s="58">
        <f t="shared" si="38"/>
        <v>2.6795063972614441E-3</v>
      </c>
      <c r="AF89" s="58">
        <f t="shared" si="38"/>
        <v>2.5872292558152266E-3</v>
      </c>
      <c r="AG89" s="58">
        <f t="shared" si="36"/>
        <v>6.0877656660021278E-3</v>
      </c>
      <c r="AI89" s="58">
        <f>'Breast Cancer Epi'!AG130</f>
        <v>2.3E-3</v>
      </c>
      <c r="AJ89" s="58">
        <f t="shared" si="31"/>
        <v>4.2756234829402226E-3</v>
      </c>
      <c r="AK89" s="58">
        <f t="shared" si="39"/>
        <v>2.29735702666789E-3</v>
      </c>
      <c r="AL89" s="58">
        <f t="shared" si="39"/>
        <v>4.2664960180244238E-3</v>
      </c>
      <c r="AM89" s="58">
        <f t="shared" si="37"/>
        <v>5.0211080622264224E-2</v>
      </c>
    </row>
    <row r="90" spans="1:39">
      <c r="A90" s="58">
        <v>92</v>
      </c>
      <c r="B90" s="58">
        <f>'ACM Rates'!U103</f>
        <v>0.17011701878649879</v>
      </c>
      <c r="C90" s="58">
        <f>'MI Epi'!CB112</f>
        <v>4.1689758627415688E-4</v>
      </c>
      <c r="D90" s="58">
        <f>'Stroke Epi'!BQ120</f>
        <v>9.9549885796460548E-3</v>
      </c>
      <c r="F90" s="58">
        <f>'Bowel Cancer Epi'!BN137</f>
        <v>2.5905819174108754E-3</v>
      </c>
      <c r="G90" s="58">
        <f>'Breast Cancer Epi'!AP131</f>
        <v>4.2756234829402226E-3</v>
      </c>
      <c r="I90" s="58">
        <f t="shared" si="21"/>
        <v>0.18307948686982989</v>
      </c>
      <c r="J90" s="58">
        <f t="shared" si="22"/>
        <v>0.15643390226057308</v>
      </c>
      <c r="K90" s="58">
        <f t="shared" si="32"/>
        <v>2869.901139285445</v>
      </c>
      <c r="L90" s="58">
        <f t="shared" si="33"/>
        <v>448.94983432048662</v>
      </c>
      <c r="M90" s="58">
        <f t="shared" si="23"/>
        <v>2645.426222125202</v>
      </c>
      <c r="N90" s="58">
        <f t="shared" si="24"/>
        <v>10297.064933312315</v>
      </c>
      <c r="O90" s="58">
        <f t="shared" si="25"/>
        <v>3.5879510943279751</v>
      </c>
      <c r="Q90" s="58">
        <f>'MI Epi'!BO112</f>
        <v>3.0016626211739291E-3</v>
      </c>
      <c r="R90" s="58">
        <f t="shared" si="26"/>
        <v>4.1689758627415688E-4</v>
      </c>
      <c r="S90" s="58">
        <f t="shared" si="27"/>
        <v>2.9971621360337375E-3</v>
      </c>
      <c r="T90" s="58">
        <f t="shared" si="27"/>
        <v>4.1681069655052916E-4</v>
      </c>
      <c r="U90" s="58">
        <f t="shared" si="34"/>
        <v>8.5123270747529858E-2</v>
      </c>
      <c r="W90" s="58">
        <f>'Stroke Epi'!BD120</f>
        <v>1.3060945016495623E-2</v>
      </c>
      <c r="X90" s="58">
        <f t="shared" si="28"/>
        <v>9.9549885796460548E-3</v>
      </c>
      <c r="Y90" s="58">
        <f t="shared" si="29"/>
        <v>1.2976021005480232E-2</v>
      </c>
      <c r="Z90" s="58">
        <f t="shared" si="29"/>
        <v>9.9056016986442952E-3</v>
      </c>
      <c r="AA90" s="58">
        <f t="shared" si="35"/>
        <v>8.3000379520149312E-2</v>
      </c>
      <c r="AC90" s="58">
        <f>'Bowel Cancer Epi'!BA137</f>
        <v>2.6831027001755492E-3</v>
      </c>
      <c r="AD90" s="58">
        <f t="shared" si="30"/>
        <v>2.5905819174108754E-3</v>
      </c>
      <c r="AE90" s="58">
        <f t="shared" si="38"/>
        <v>2.6795063972614441E-3</v>
      </c>
      <c r="AF90" s="58">
        <f t="shared" si="38"/>
        <v>2.5872292558152266E-3</v>
      </c>
      <c r="AG90" s="58">
        <f t="shared" si="36"/>
        <v>6.1797189500615796E-3</v>
      </c>
      <c r="AI90" s="58">
        <f>'Breast Cancer Epi'!AG131</f>
        <v>2.3E-3</v>
      </c>
      <c r="AJ90" s="58">
        <f t="shared" si="31"/>
        <v>4.2756234829402226E-3</v>
      </c>
      <c r="AK90" s="58">
        <f t="shared" si="39"/>
        <v>2.29735702666789E-3</v>
      </c>
      <c r="AL90" s="58">
        <f t="shared" si="39"/>
        <v>4.2664960180244238E-3</v>
      </c>
      <c r="AM90" s="58">
        <f t="shared" si="37"/>
        <v>4.8332800553123417E-2</v>
      </c>
    </row>
    <row r="91" spans="1:39">
      <c r="A91" s="58">
        <v>93</v>
      </c>
      <c r="B91" s="58">
        <f>'ACM Rates'!U104</f>
        <v>0.17011701878649879</v>
      </c>
      <c r="C91" s="58">
        <f>'MI Epi'!CB113</f>
        <v>4.1689758627415688E-4</v>
      </c>
      <c r="D91" s="58">
        <f>'Stroke Epi'!BQ121</f>
        <v>9.9549885796460548E-3</v>
      </c>
      <c r="F91" s="58">
        <f>'Bowel Cancer Epi'!BN138</f>
        <v>2.5905819174108754E-3</v>
      </c>
      <c r="G91" s="58">
        <f>'Breast Cancer Epi'!AP132</f>
        <v>4.2756234829402226E-3</v>
      </c>
      <c r="I91" s="58">
        <f t="shared" si="21"/>
        <v>0.18307948686982989</v>
      </c>
      <c r="J91" s="58">
        <f t="shared" si="22"/>
        <v>0.15643390226057308</v>
      </c>
      <c r="K91" s="58">
        <f t="shared" si="32"/>
        <v>2420.9513049649586</v>
      </c>
      <c r="L91" s="58">
        <f t="shared" si="33"/>
        <v>378.71885981849516</v>
      </c>
      <c r="M91" s="58">
        <f t="shared" si="23"/>
        <v>2231.5918750557112</v>
      </c>
      <c r="N91" s="58">
        <f t="shared" si="24"/>
        <v>8065.4730582566026</v>
      </c>
      <c r="O91" s="58">
        <f t="shared" si="25"/>
        <v>3.3315304780049444</v>
      </c>
      <c r="Q91" s="58">
        <f>'MI Epi'!BO113</f>
        <v>3.0016626211739291E-3</v>
      </c>
      <c r="R91" s="58">
        <f t="shared" si="26"/>
        <v>4.1689758627415688E-4</v>
      </c>
      <c r="S91" s="58">
        <f t="shared" si="27"/>
        <v>2.9971621360337375E-3</v>
      </c>
      <c r="T91" s="58">
        <f t="shared" si="27"/>
        <v>4.1681069655052916E-4</v>
      </c>
      <c r="U91" s="58">
        <f t="shared" si="34"/>
        <v>8.7484958609568966E-2</v>
      </c>
      <c r="W91" s="58">
        <f>'Stroke Epi'!BD121</f>
        <v>1.3060945016495623E-2</v>
      </c>
      <c r="X91" s="58">
        <f t="shared" si="28"/>
        <v>9.9549885796460548E-3</v>
      </c>
      <c r="Y91" s="58">
        <f t="shared" si="29"/>
        <v>1.2976021005480232E-2</v>
      </c>
      <c r="Z91" s="58">
        <f t="shared" si="29"/>
        <v>9.9056016986442952E-3</v>
      </c>
      <c r="AA91" s="58">
        <f t="shared" si="35"/>
        <v>8.5844121837965748E-2</v>
      </c>
      <c r="AC91" s="58">
        <f>'Bowel Cancer Epi'!BA138</f>
        <v>2.6831027001755492E-3</v>
      </c>
      <c r="AD91" s="58">
        <f t="shared" si="30"/>
        <v>2.5905819174108754E-3</v>
      </c>
      <c r="AE91" s="58">
        <f t="shared" si="38"/>
        <v>2.6795063972614441E-3</v>
      </c>
      <c r="AF91" s="58">
        <f t="shared" si="38"/>
        <v>2.5872292558152266E-3</v>
      </c>
      <c r="AG91" s="58">
        <f t="shared" si="36"/>
        <v>6.2716637269247645E-3</v>
      </c>
      <c r="AI91" s="58">
        <f>'Breast Cancer Epi'!AG132</f>
        <v>2.3E-3</v>
      </c>
      <c r="AJ91" s="58">
        <f t="shared" si="31"/>
        <v>4.2756234829402226E-3</v>
      </c>
      <c r="AK91" s="58">
        <f t="shared" si="39"/>
        <v>2.29735702666789E-3</v>
      </c>
      <c r="AL91" s="58">
        <f t="shared" si="39"/>
        <v>4.2664960180244238E-3</v>
      </c>
      <c r="AM91" s="58">
        <f t="shared" si="37"/>
        <v>4.6450806041809026E-2</v>
      </c>
    </row>
    <row r="92" spans="1:39">
      <c r="A92" s="58">
        <v>94</v>
      </c>
      <c r="B92" s="58">
        <f>'ACM Rates'!U105</f>
        <v>0.17011701878649879</v>
      </c>
      <c r="C92" s="58">
        <f>'MI Epi'!CB114</f>
        <v>4.1689758627415688E-4</v>
      </c>
      <c r="D92" s="58">
        <f>'Stroke Epi'!BQ122</f>
        <v>9.9549885796460548E-3</v>
      </c>
      <c r="F92" s="58">
        <f>'Bowel Cancer Epi'!BN139</f>
        <v>2.5905819174108754E-3</v>
      </c>
      <c r="G92" s="58">
        <f>'Breast Cancer Epi'!AP133</f>
        <v>4.2756234829402226E-3</v>
      </c>
      <c r="I92" s="58">
        <f t="shared" si="21"/>
        <v>0.18307948686982989</v>
      </c>
      <c r="J92" s="58">
        <f t="shared" si="22"/>
        <v>0.15643390226057308</v>
      </c>
      <c r="K92" s="58">
        <f t="shared" si="32"/>
        <v>2042.2324451464633</v>
      </c>
      <c r="L92" s="58">
        <f t="shared" si="33"/>
        <v>319.47439071741303</v>
      </c>
      <c r="M92" s="58">
        <f t="shared" si="23"/>
        <v>1882.4952497877568</v>
      </c>
      <c r="N92" s="58">
        <f t="shared" si="24"/>
        <v>6182.977808468846</v>
      </c>
      <c r="O92" s="58">
        <f t="shared" si="25"/>
        <v>3.0275583091254923</v>
      </c>
      <c r="Q92" s="58">
        <f>'MI Epi'!BO114</f>
        <v>3.0016626211739291E-3</v>
      </c>
      <c r="R92" s="58">
        <f t="shared" si="26"/>
        <v>4.1689758627415688E-4</v>
      </c>
      <c r="S92" s="58">
        <f t="shared" si="27"/>
        <v>2.9971621360337375E-3</v>
      </c>
      <c r="T92" s="58">
        <f t="shared" si="27"/>
        <v>4.1681069655052916E-4</v>
      </c>
      <c r="U92" s="58">
        <f t="shared" si="34"/>
        <v>8.9840549945836498E-2</v>
      </c>
      <c r="W92" s="58">
        <f>'Stroke Epi'!BD122</f>
        <v>1.3060945016495623E-2</v>
      </c>
      <c r="X92" s="58">
        <f t="shared" si="28"/>
        <v>9.9549885796460548E-3</v>
      </c>
      <c r="Y92" s="58">
        <f t="shared" si="29"/>
        <v>1.2976021005480232E-2</v>
      </c>
      <c r="Z92" s="58">
        <f t="shared" si="29"/>
        <v>9.9056016986442952E-3</v>
      </c>
      <c r="AA92" s="58">
        <f t="shared" si="35"/>
        <v>8.8679045318577093E-2</v>
      </c>
      <c r="AC92" s="58">
        <f>'Bowel Cancer Epi'!BA139</f>
        <v>2.6831027001755492E-3</v>
      </c>
      <c r="AD92" s="58">
        <f t="shared" si="30"/>
        <v>2.5905819174108754E-3</v>
      </c>
      <c r="AE92" s="58">
        <f t="shared" si="38"/>
        <v>2.6795063972614441E-3</v>
      </c>
      <c r="AF92" s="58">
        <f t="shared" si="38"/>
        <v>2.5872292558152266E-3</v>
      </c>
      <c r="AG92" s="58">
        <f t="shared" si="36"/>
        <v>6.3635999973787388E-3</v>
      </c>
      <c r="AI92" s="58">
        <f>'Breast Cancer Epi'!AG133</f>
        <v>3.5999999999999999E-3</v>
      </c>
      <c r="AJ92" s="58">
        <f t="shared" si="31"/>
        <v>4.2756234829402226E-3</v>
      </c>
      <c r="AK92" s="58">
        <f t="shared" si="39"/>
        <v>3.5935277690066769E-3</v>
      </c>
      <c r="AL92" s="58">
        <f t="shared" si="39"/>
        <v>4.2664960180244238E-3</v>
      </c>
      <c r="AM92" s="58">
        <f t="shared" si="37"/>
        <v>4.4565089742728201E-2</v>
      </c>
    </row>
    <row r="93" spans="1:39">
      <c r="A93" s="58">
        <v>95</v>
      </c>
      <c r="B93" s="58">
        <f>'ACM Rates'!U106</f>
        <v>0.17011701878649879</v>
      </c>
      <c r="C93" s="58">
        <f>'MI Epi'!CB115</f>
        <v>5.0027710352898815E-4</v>
      </c>
      <c r="D93" s="58">
        <f>'Stroke Epi'!BQ123</f>
        <v>1.0034628488283223E-2</v>
      </c>
      <c r="F93" s="58">
        <f>'Bowel Cancer Epi'!BN140</f>
        <v>2.7756234829402235E-3</v>
      </c>
      <c r="G93" s="58">
        <f>'Breast Cancer Epi'!AP134</f>
        <v>4.2756234829402226E-3</v>
      </c>
      <c r="I93" s="58">
        <f t="shared" si="21"/>
        <v>0.18342754786125123</v>
      </c>
      <c r="J93" s="58">
        <f t="shared" si="22"/>
        <v>0.15643390226057308</v>
      </c>
      <c r="K93" s="58">
        <f t="shared" si="32"/>
        <v>1722.7580544290504</v>
      </c>
      <c r="L93" s="58">
        <f t="shared" si="33"/>
        <v>269.49776510516909</v>
      </c>
      <c r="M93" s="58">
        <f t="shared" si="23"/>
        <v>1588.0091718764659</v>
      </c>
      <c r="N93" s="58">
        <f t="shared" si="24"/>
        <v>4594.9686365923799</v>
      </c>
      <c r="O93" s="58">
        <f t="shared" si="25"/>
        <v>2.6672164583872608</v>
      </c>
      <c r="Q93" s="58">
        <f>'MI Epi'!BO115</f>
        <v>2.3346264831352785E-3</v>
      </c>
      <c r="R93" s="58">
        <f t="shared" si="26"/>
        <v>5.0027710352898815E-4</v>
      </c>
      <c r="S93" s="58">
        <f t="shared" si="27"/>
        <v>2.3319033622962726E-3</v>
      </c>
      <c r="T93" s="58">
        <f t="shared" si="27"/>
        <v>5.0015198580422027E-4</v>
      </c>
      <c r="U93" s="58">
        <f t="shared" si="34"/>
        <v>9.2190060494071163E-2</v>
      </c>
      <c r="W93" s="58">
        <f>'Stroke Epi'!BD123</f>
        <v>1.322022483376996E-2</v>
      </c>
      <c r="X93" s="58">
        <f t="shared" si="28"/>
        <v>1.0034628488283223E-2</v>
      </c>
      <c r="Y93" s="58">
        <f t="shared" si="29"/>
        <v>1.3133221484735613E-2</v>
      </c>
      <c r="Z93" s="58">
        <f t="shared" si="29"/>
        <v>9.9844495863062876E-3</v>
      </c>
      <c r="AA93" s="58">
        <f t="shared" si="35"/>
        <v>9.1505177310414021E-2</v>
      </c>
      <c r="AC93" s="58">
        <f>'Bowel Cancer Epi'!BA140</f>
        <v>2.7756234829402235E-3</v>
      </c>
      <c r="AD93" s="58">
        <f t="shared" si="30"/>
        <v>2.7756234829402235E-3</v>
      </c>
      <c r="AE93" s="58">
        <f t="shared" si="38"/>
        <v>2.7717750015492371E-3</v>
      </c>
      <c r="AF93" s="58">
        <f t="shared" si="38"/>
        <v>2.7717750015492371E-3</v>
      </c>
      <c r="AG93" s="58">
        <f t="shared" si="36"/>
        <v>6.4555277622104848E-3</v>
      </c>
      <c r="AI93" s="58">
        <f>'Breast Cancer Epi'!AG134</f>
        <v>3.5999999999999999E-3</v>
      </c>
      <c r="AJ93" s="58">
        <f t="shared" si="31"/>
        <v>4.2756234829402226E-3</v>
      </c>
      <c r="AK93" s="58">
        <f t="shared" si="39"/>
        <v>3.5935277690066769E-3</v>
      </c>
      <c r="AL93" s="58">
        <f t="shared" si="39"/>
        <v>4.2664960180244238E-3</v>
      </c>
      <c r="AM93" s="58">
        <f t="shared" si="37"/>
        <v>4.3919357369522946E-2</v>
      </c>
    </row>
    <row r="94" spans="1:39">
      <c r="A94" s="58">
        <v>96</v>
      </c>
      <c r="B94" s="58">
        <f>'ACM Rates'!U107</f>
        <v>0.17011701878649879</v>
      </c>
      <c r="C94" s="58">
        <f>'MI Epi'!CB116</f>
        <v>5.0027710352898815E-4</v>
      </c>
      <c r="D94" s="58">
        <f>'Stroke Epi'!BQ124</f>
        <v>1.0034628488283223E-2</v>
      </c>
      <c r="F94" s="58">
        <f>'Bowel Cancer Epi'!BN141</f>
        <v>2.7756234829402235E-3</v>
      </c>
      <c r="G94" s="58">
        <f>'Breast Cancer Epi'!AP135</f>
        <v>4.2756234829402226E-3</v>
      </c>
      <c r="I94" s="58">
        <f t="shared" si="21"/>
        <v>0.18342754786125123</v>
      </c>
      <c r="J94" s="58">
        <f t="shared" si="22"/>
        <v>0.15643390226057308</v>
      </c>
      <c r="K94" s="58">
        <f t="shared" si="32"/>
        <v>1453.2602893238814</v>
      </c>
      <c r="L94" s="58">
        <f t="shared" si="33"/>
        <v>227.33917805926421</v>
      </c>
      <c r="M94" s="58">
        <f t="shared" si="23"/>
        <v>1339.5907002942492</v>
      </c>
      <c r="N94" s="58">
        <f t="shared" si="24"/>
        <v>3255.3779362981318</v>
      </c>
      <c r="O94" s="58">
        <f t="shared" si="25"/>
        <v>2.2400515311766154</v>
      </c>
      <c r="Q94" s="58">
        <f>'MI Epi'!BO116</f>
        <v>2.3346264831352785E-3</v>
      </c>
      <c r="R94" s="58">
        <f t="shared" si="26"/>
        <v>5.0027710352898815E-4</v>
      </c>
      <c r="S94" s="58">
        <f t="shared" si="27"/>
        <v>2.3319033622962726E-3</v>
      </c>
      <c r="T94" s="58">
        <f t="shared" si="27"/>
        <v>5.0015198580422027E-4</v>
      </c>
      <c r="U94" s="58">
        <f t="shared" si="34"/>
        <v>9.3853774710323384E-2</v>
      </c>
      <c r="W94" s="58">
        <f>'Stroke Epi'!BD124</f>
        <v>1.322022483376996E-2</v>
      </c>
      <c r="X94" s="58">
        <f t="shared" si="28"/>
        <v>1.0034628488283223E-2</v>
      </c>
      <c r="Y94" s="58">
        <f t="shared" si="29"/>
        <v>1.3133221484735613E-2</v>
      </c>
      <c r="Z94" s="58">
        <f t="shared" si="29"/>
        <v>9.9844495863062876E-3</v>
      </c>
      <c r="AA94" s="58">
        <f t="shared" si="35"/>
        <v>9.4394670274800418E-2</v>
      </c>
      <c r="AC94" s="58">
        <f>'Bowel Cancer Epi'!BA141</f>
        <v>2.7756234829402235E-3</v>
      </c>
      <c r="AD94" s="58">
        <f t="shared" si="30"/>
        <v>2.7756234829402235E-3</v>
      </c>
      <c r="AE94" s="58">
        <f t="shared" si="38"/>
        <v>2.7717750015492371E-3</v>
      </c>
      <c r="AF94" s="58">
        <f t="shared" si="38"/>
        <v>2.7717750015492371E-3</v>
      </c>
      <c r="AG94" s="58">
        <f t="shared" si="36"/>
        <v>6.4555277622104848E-3</v>
      </c>
      <c r="AI94" s="58">
        <f>'Breast Cancer Epi'!AG135</f>
        <v>3.5999999999999999E-3</v>
      </c>
      <c r="AJ94" s="58">
        <f t="shared" si="31"/>
        <v>4.2756234829402226E-3</v>
      </c>
      <c r="AK94" s="58">
        <f t="shared" si="39"/>
        <v>3.5935277690066769E-3</v>
      </c>
      <c r="AL94" s="58">
        <f t="shared" si="39"/>
        <v>4.2664960180244238E-3</v>
      </c>
      <c r="AM94" s="58">
        <f t="shared" si="37"/>
        <v>4.3273188576951678E-2</v>
      </c>
    </row>
    <row r="95" spans="1:39">
      <c r="A95" s="58">
        <v>97</v>
      </c>
      <c r="B95" s="58">
        <f>'ACM Rates'!U108</f>
        <v>0.17011701878649879</v>
      </c>
      <c r="C95" s="58">
        <f>'MI Epi'!CB117</f>
        <v>5.0027710352898815E-4</v>
      </c>
      <c r="D95" s="58">
        <f>'Stroke Epi'!BQ125</f>
        <v>1.0034628488283223E-2</v>
      </c>
      <c r="F95" s="58">
        <f>'Bowel Cancer Epi'!BN142</f>
        <v>2.7756234829402235E-3</v>
      </c>
      <c r="G95" s="58">
        <f>'Breast Cancer Epi'!AP136</f>
        <v>4.2756234829402226E-3</v>
      </c>
      <c r="I95" s="58">
        <f t="shared" si="21"/>
        <v>0.18342754786125123</v>
      </c>
      <c r="J95" s="58">
        <f t="shared" si="22"/>
        <v>0.15643390226057308</v>
      </c>
      <c r="K95" s="58">
        <f t="shared" si="32"/>
        <v>1225.9211112646171</v>
      </c>
      <c r="L95" s="58">
        <f t="shared" si="33"/>
        <v>191.77562329874226</v>
      </c>
      <c r="M95" s="58">
        <f t="shared" si="23"/>
        <v>1130.0332996152461</v>
      </c>
      <c r="N95" s="58">
        <f t="shared" si="24"/>
        <v>2125.3446366828857</v>
      </c>
      <c r="O95" s="58">
        <f t="shared" si="25"/>
        <v>1.7336716181438909</v>
      </c>
      <c r="Q95" s="58">
        <f>'MI Epi'!BO117</f>
        <v>2.3346264831352785E-3</v>
      </c>
      <c r="R95" s="58">
        <f t="shared" si="26"/>
        <v>5.0027710352898815E-4</v>
      </c>
      <c r="S95" s="58">
        <f t="shared" si="27"/>
        <v>2.3319033622962726E-3</v>
      </c>
      <c r="T95" s="58">
        <f t="shared" si="27"/>
        <v>5.0015198580422027E-4</v>
      </c>
      <c r="U95" s="58">
        <f t="shared" si="34"/>
        <v>9.5514439890788588E-2</v>
      </c>
      <c r="W95" s="58">
        <f>'Stroke Epi'!BD125</f>
        <v>1.322022483376996E-2</v>
      </c>
      <c r="X95" s="58">
        <f t="shared" si="28"/>
        <v>1.0034628488283223E-2</v>
      </c>
      <c r="Y95" s="58">
        <f t="shared" si="29"/>
        <v>1.3133221484735613E-2</v>
      </c>
      <c r="Z95" s="58">
        <f t="shared" si="29"/>
        <v>9.9844495863062876E-3</v>
      </c>
      <c r="AA95" s="58">
        <f t="shared" si="35"/>
        <v>9.7274973126725284E-2</v>
      </c>
      <c r="AC95" s="58">
        <f>'Bowel Cancer Epi'!BA142</f>
        <v>2.7756234829402235E-3</v>
      </c>
      <c r="AD95" s="58">
        <f t="shared" si="30"/>
        <v>2.7756234829402235E-3</v>
      </c>
      <c r="AE95" s="58">
        <f t="shared" si="38"/>
        <v>2.7717750015492371E-3</v>
      </c>
      <c r="AF95" s="58">
        <f t="shared" si="38"/>
        <v>2.7717750015492371E-3</v>
      </c>
      <c r="AG95" s="58">
        <f t="shared" si="36"/>
        <v>6.4555277622104848E-3</v>
      </c>
      <c r="AI95" s="58">
        <f>'Breast Cancer Epi'!AG136</f>
        <v>3.5999999999999999E-3</v>
      </c>
      <c r="AJ95" s="58">
        <f t="shared" si="31"/>
        <v>4.2756234829402226E-3</v>
      </c>
      <c r="AK95" s="58">
        <f t="shared" si="39"/>
        <v>3.5935277690066769E-3</v>
      </c>
      <c r="AL95" s="58">
        <f t="shared" si="39"/>
        <v>4.2664960180244238E-3</v>
      </c>
      <c r="AM95" s="58">
        <f t="shared" si="37"/>
        <v>4.2626583070059586E-2</v>
      </c>
    </row>
    <row r="96" spans="1:39">
      <c r="A96" s="58">
        <v>98</v>
      </c>
      <c r="B96" s="58">
        <f>'ACM Rates'!U109</f>
        <v>0.17011701878649879</v>
      </c>
      <c r="C96" s="58">
        <f>'MI Epi'!CB118</f>
        <v>5.0027710352898815E-4</v>
      </c>
      <c r="D96" s="58">
        <f>'Stroke Epi'!BQ126</f>
        <v>1.0034628488283223E-2</v>
      </c>
      <c r="F96" s="58">
        <f>'Bowel Cancer Epi'!BN143</f>
        <v>2.7756234829402235E-3</v>
      </c>
      <c r="G96" s="58">
        <f>'Breast Cancer Epi'!AP137</f>
        <v>4.2756234829402226E-3</v>
      </c>
      <c r="I96" s="58">
        <f t="shared" si="21"/>
        <v>0.18342754786125123</v>
      </c>
      <c r="J96" s="58">
        <f t="shared" si="22"/>
        <v>0.15643390226057308</v>
      </c>
      <c r="K96" s="58">
        <f t="shared" si="32"/>
        <v>1034.145487965875</v>
      </c>
      <c r="L96" s="58">
        <f t="shared" si="33"/>
        <v>161.77541418766634</v>
      </c>
      <c r="M96" s="58">
        <f t="shared" si="23"/>
        <v>953.25778087204185</v>
      </c>
      <c r="N96" s="58">
        <f t="shared" si="24"/>
        <v>1172.0868558108436</v>
      </c>
      <c r="O96" s="58">
        <f t="shared" si="25"/>
        <v>1.1333868101250377</v>
      </c>
      <c r="Q96" s="58">
        <f>'MI Epi'!BO118</f>
        <v>2.3346264831352785E-3</v>
      </c>
      <c r="R96" s="58">
        <f t="shared" si="26"/>
        <v>5.0027710352898815E-4</v>
      </c>
      <c r="S96" s="58">
        <f t="shared" si="27"/>
        <v>2.3319033622962726E-3</v>
      </c>
      <c r="T96" s="58">
        <f t="shared" si="27"/>
        <v>5.0015198580422027E-4</v>
      </c>
      <c r="U96" s="58">
        <f t="shared" si="34"/>
        <v>9.7172061623337067E-2</v>
      </c>
      <c r="W96" s="58">
        <f>'Stroke Epi'!BD126</f>
        <v>1.322022483376996E-2</v>
      </c>
      <c r="X96" s="58">
        <f t="shared" si="28"/>
        <v>1.0034628488283223E-2</v>
      </c>
      <c r="Y96" s="58">
        <f t="shared" si="29"/>
        <v>1.3133221484735613E-2</v>
      </c>
      <c r="Z96" s="58">
        <f t="shared" si="29"/>
        <v>9.9844495863062876E-3</v>
      </c>
      <c r="AA96" s="58">
        <f t="shared" si="35"/>
        <v>0.10014611509559602</v>
      </c>
      <c r="AC96" s="58">
        <f>'Bowel Cancer Epi'!BA143</f>
        <v>2.7756234829402235E-3</v>
      </c>
      <c r="AD96" s="58">
        <f t="shared" si="30"/>
        <v>2.7756234829402235E-3</v>
      </c>
      <c r="AE96" s="58">
        <f t="shared" si="38"/>
        <v>2.7717750015492371E-3</v>
      </c>
      <c r="AF96" s="58">
        <f t="shared" si="38"/>
        <v>2.7717750015492371E-3</v>
      </c>
      <c r="AG96" s="58">
        <f t="shared" si="36"/>
        <v>6.4555277622104848E-3</v>
      </c>
      <c r="AI96" s="58">
        <f>'Breast Cancer Epi'!AG137</f>
        <v>3.5999999999999999E-3</v>
      </c>
      <c r="AJ96" s="58">
        <f t="shared" si="31"/>
        <v>4.2756234829402226E-3</v>
      </c>
      <c r="AK96" s="58">
        <f t="shared" si="39"/>
        <v>3.5935277690066769E-3</v>
      </c>
      <c r="AL96" s="58">
        <f t="shared" si="39"/>
        <v>4.2664960180244238E-3</v>
      </c>
      <c r="AM96" s="58">
        <f t="shared" si="37"/>
        <v>4.1979540553692532E-2</v>
      </c>
    </row>
    <row r="97" spans="1:39">
      <c r="A97" s="58">
        <v>99</v>
      </c>
      <c r="B97" s="58">
        <f>'ACM Rates'!U110</f>
        <v>0.17011701878649879</v>
      </c>
      <c r="C97" s="58">
        <f>'MI Epi'!CB119</f>
        <v>5.0027710352898815E-4</v>
      </c>
      <c r="D97" s="58">
        <f>'Stroke Epi'!BQ127</f>
        <v>1.0034628488283223E-2</v>
      </c>
      <c r="F97" s="58">
        <f>'Bowel Cancer Epi'!BN144</f>
        <v>2.7756234829402235E-3</v>
      </c>
      <c r="G97" s="58">
        <f>'Breast Cancer Epi'!AP138</f>
        <v>4.2756234829402226E-3</v>
      </c>
      <c r="I97" s="58">
        <f t="shared" si="21"/>
        <v>0.18342754786125123</v>
      </c>
      <c r="J97" s="58">
        <f t="shared" si="22"/>
        <v>0.15643390226057308</v>
      </c>
      <c r="K97" s="58">
        <f t="shared" si="32"/>
        <v>872.37007377820862</v>
      </c>
      <c r="L97" s="58">
        <f t="shared" si="33"/>
        <v>136.4682548564692</v>
      </c>
      <c r="M97" s="58">
        <f t="shared" si="23"/>
        <v>804.13594634997401</v>
      </c>
      <c r="N97" s="58">
        <f t="shared" si="24"/>
        <v>367.9509094608697</v>
      </c>
      <c r="O97" s="58">
        <f t="shared" si="25"/>
        <v>0.42178304886971346</v>
      </c>
      <c r="Q97" s="58">
        <f>'MI Epi'!BO119</f>
        <v>2.3346264831352785E-3</v>
      </c>
      <c r="R97" s="58">
        <f t="shared" si="26"/>
        <v>5.0027710352898815E-4</v>
      </c>
      <c r="S97" s="58">
        <f t="shared" si="27"/>
        <v>2.3319033622962726E-3</v>
      </c>
      <c r="T97" s="58">
        <f t="shared" si="27"/>
        <v>5.0015198580422027E-4</v>
      </c>
      <c r="U97" s="58">
        <f t="shared" si="34"/>
        <v>9.8826645485598386E-2</v>
      </c>
      <c r="W97" s="58">
        <f>'Stroke Epi'!BD127</f>
        <v>1.322022483376996E-2</v>
      </c>
      <c r="X97" s="58">
        <f t="shared" si="28"/>
        <v>1.0034628488283223E-2</v>
      </c>
      <c r="Y97" s="58">
        <f t="shared" si="29"/>
        <v>1.3133221484735613E-2</v>
      </c>
      <c r="Z97" s="58">
        <f t="shared" si="29"/>
        <v>9.9844495863062876E-3</v>
      </c>
      <c r="AA97" s="58">
        <f t="shared" si="35"/>
        <v>0.10300812531785511</v>
      </c>
      <c r="AC97" s="58">
        <f>'Bowel Cancer Epi'!BA144</f>
        <v>2.7756234829402235E-3</v>
      </c>
      <c r="AD97" s="58">
        <f t="shared" si="30"/>
        <v>2.7756234829402235E-3</v>
      </c>
      <c r="AE97" s="58">
        <f t="shared" si="38"/>
        <v>2.7717750015492371E-3</v>
      </c>
      <c r="AF97" s="58">
        <f t="shared" si="38"/>
        <v>2.7717750015492371E-3</v>
      </c>
      <c r="AG97" s="58">
        <f t="shared" si="36"/>
        <v>6.4555277622104848E-3</v>
      </c>
      <c r="AI97" s="58">
        <f>'Breast Cancer Epi'!AG138</f>
        <v>4.1999999999999997E-3</v>
      </c>
      <c r="AJ97" s="58">
        <f t="shared" si="31"/>
        <v>4.2756234829402226E-3</v>
      </c>
      <c r="AK97" s="58">
        <f t="shared" si="39"/>
        <v>4.1911923350455016E-3</v>
      </c>
      <c r="AL97" s="58">
        <f t="shared" si="39"/>
        <v>4.2664960180244238E-3</v>
      </c>
      <c r="AM97" s="58">
        <f t="shared" si="37"/>
        <v>4.1332060732496893E-2</v>
      </c>
    </row>
    <row r="98" spans="1:39">
      <c r="A98" s="58">
        <v>100</v>
      </c>
      <c r="B98" s="58">
        <f>'ACM Rates'!U111</f>
        <v>0.80969547256781915</v>
      </c>
      <c r="C98" s="58">
        <f>'MI Epi'!CB120</f>
        <v>5.0027710352898815E-4</v>
      </c>
      <c r="D98" s="58">
        <f>'Stroke Epi'!BQ128</f>
        <v>1.019390830555756E-2</v>
      </c>
      <c r="F98" s="58">
        <f>'Bowel Cancer Epi'!BN145</f>
        <v>2.7756234829402235E-3</v>
      </c>
      <c r="G98" s="58">
        <f>'Breast Cancer Epi'!AP139</f>
        <v>4.2756234829402226E-3</v>
      </c>
      <c r="I98" s="58">
        <f t="shared" si="21"/>
        <v>0.82316528145984591</v>
      </c>
      <c r="J98" s="58">
        <f t="shared" si="22"/>
        <v>0.55500644166298141</v>
      </c>
      <c r="K98" s="58">
        <f t="shared" si="32"/>
        <v>735.90181892173939</v>
      </c>
      <c r="L98" s="58">
        <f t="shared" si="33"/>
        <v>408.43024993307029</v>
      </c>
      <c r="M98" s="109">
        <f t="shared" si="23"/>
        <v>367.9509094608697</v>
      </c>
      <c r="N98" s="58">
        <f t="shared" si="24"/>
        <v>0</v>
      </c>
      <c r="O98" s="58">
        <f t="shared" si="25"/>
        <v>0</v>
      </c>
      <c r="Q98" s="58">
        <f>'MI Epi'!BO120</f>
        <v>2.4180060003901097E-3</v>
      </c>
      <c r="R98" s="58">
        <f t="shared" si="26"/>
        <v>5.0027710352898815E-4</v>
      </c>
      <c r="S98" s="58">
        <f t="shared" si="27"/>
        <v>2.4150849787047957E-3</v>
      </c>
      <c r="T98" s="58">
        <f t="shared" si="27"/>
        <v>5.0015198580422027E-4</v>
      </c>
      <c r="U98" s="58">
        <f t="shared" si="34"/>
        <v>0.10047819704498019</v>
      </c>
      <c r="W98" s="58">
        <f>'Stroke Epi'!BD128</f>
        <v>1.322022483376996E-2</v>
      </c>
      <c r="X98" s="58">
        <f t="shared" si="28"/>
        <v>1.019390830555756E-2</v>
      </c>
      <c r="Y98" s="58">
        <f t="shared" si="29"/>
        <v>1.3133221484735613E-2</v>
      </c>
      <c r="Z98" s="58">
        <f t="shared" si="29"/>
        <v>1.0142126524564588E-2</v>
      </c>
      <c r="AA98" s="58">
        <f t="shared" si="35"/>
        <v>0.10586103283727573</v>
      </c>
      <c r="AC98" s="58">
        <f>'Bowel Cancer Epi'!BA145</f>
        <v>2.7756234829402235E-3</v>
      </c>
      <c r="AD98" s="58">
        <f t="shared" si="30"/>
        <v>2.7756234829402235E-3</v>
      </c>
      <c r="AE98" s="58">
        <f t="shared" si="38"/>
        <v>2.7717750015492371E-3</v>
      </c>
      <c r="AF98" s="58">
        <f t="shared" si="38"/>
        <v>2.7717750015492371E-3</v>
      </c>
      <c r="AG98" s="58">
        <f t="shared" si="36"/>
        <v>6.4555277622104848E-3</v>
      </c>
      <c r="AI98" s="58">
        <f>'Breast Cancer Epi'!AG139</f>
        <v>4.1999999999999997E-3</v>
      </c>
      <c r="AJ98" s="58">
        <f t="shared" si="31"/>
        <v>4.2756234829402226E-3</v>
      </c>
      <c r="AK98" s="58">
        <f t="shared" si="39"/>
        <v>4.1911923350455016E-3</v>
      </c>
      <c r="AL98" s="58">
        <f t="shared" si="39"/>
        <v>4.2664960180244238E-3</v>
      </c>
      <c r="AM98" s="58">
        <f t="shared" si="37"/>
        <v>4.1259560182608838E-2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8"/>
  <sheetViews>
    <sheetView topLeftCell="U1" workbookViewId="0">
      <selection activeCell="AI1" sqref="AI1:AM1048576"/>
    </sheetView>
  </sheetViews>
  <sheetFormatPr defaultRowHeight="15"/>
  <cols>
    <col min="1" max="1" width="9.140625" style="58"/>
    <col min="2" max="2" width="12" style="58" bestFit="1" customWidth="1"/>
    <col min="3" max="3" width="9.140625" style="58"/>
    <col min="4" max="4" width="12" style="58" bestFit="1" customWidth="1"/>
    <col min="5" max="22" width="9.140625" style="58"/>
    <col min="23" max="23" width="12" style="58" bestFit="1" customWidth="1"/>
    <col min="24" max="24" width="13.7109375" style="58" bestFit="1" customWidth="1"/>
    <col min="25" max="33" width="9.140625" style="58"/>
    <col min="35" max="39" width="9.140625" style="58"/>
  </cols>
  <sheetData>
    <row r="1" spans="1:39">
      <c r="M1" s="58" t="s">
        <v>464</v>
      </c>
      <c r="Q1" s="58" t="s">
        <v>446</v>
      </c>
      <c r="W1" s="58" t="s">
        <v>447</v>
      </c>
      <c r="AC1" s="58" t="s">
        <v>449</v>
      </c>
      <c r="AI1" s="58" t="s">
        <v>465</v>
      </c>
    </row>
    <row r="2" spans="1:39">
      <c r="A2" s="58" t="s">
        <v>58</v>
      </c>
      <c r="B2" s="58" t="s">
        <v>445</v>
      </c>
      <c r="C2" s="58" t="s">
        <v>446</v>
      </c>
      <c r="D2" s="58" t="s">
        <v>447</v>
      </c>
      <c r="E2" s="58" t="s">
        <v>448</v>
      </c>
      <c r="F2" s="58" t="s">
        <v>449</v>
      </c>
      <c r="G2" s="58" t="s">
        <v>465</v>
      </c>
      <c r="H2" s="58" t="s">
        <v>466</v>
      </c>
      <c r="I2" s="58" t="s">
        <v>450</v>
      </c>
      <c r="J2" s="58" t="s">
        <v>457</v>
      </c>
      <c r="K2" s="58" t="s">
        <v>456</v>
      </c>
      <c r="L2" s="58" t="s">
        <v>12</v>
      </c>
      <c r="M2" s="58" t="s">
        <v>451</v>
      </c>
      <c r="N2" s="58" t="s">
        <v>452</v>
      </c>
      <c r="O2" s="58" t="s">
        <v>453</v>
      </c>
      <c r="Q2" s="58" t="s">
        <v>460</v>
      </c>
      <c r="R2" s="58" t="s">
        <v>461</v>
      </c>
      <c r="S2" s="58" t="s">
        <v>462</v>
      </c>
      <c r="T2" s="58" t="s">
        <v>463</v>
      </c>
      <c r="U2" s="58" t="s">
        <v>270</v>
      </c>
      <c r="W2" s="58" t="s">
        <v>460</v>
      </c>
      <c r="X2" s="58" t="s">
        <v>461</v>
      </c>
      <c r="Y2" s="58" t="s">
        <v>462</v>
      </c>
      <c r="Z2" s="58" t="s">
        <v>463</v>
      </c>
      <c r="AA2" s="58" t="s">
        <v>270</v>
      </c>
      <c r="AC2" s="58" t="s">
        <v>460</v>
      </c>
      <c r="AD2" s="58" t="s">
        <v>461</v>
      </c>
      <c r="AE2" s="58" t="s">
        <v>462</v>
      </c>
      <c r="AF2" s="58" t="s">
        <v>463</v>
      </c>
      <c r="AG2" s="58" t="s">
        <v>270</v>
      </c>
      <c r="AI2" s="58" t="s">
        <v>460</v>
      </c>
      <c r="AJ2" s="58" t="s">
        <v>461</v>
      </c>
      <c r="AK2" s="58" t="s">
        <v>462</v>
      </c>
      <c r="AL2" s="58" t="s">
        <v>463</v>
      </c>
      <c r="AM2" s="58" t="s">
        <v>270</v>
      </c>
    </row>
    <row r="3" spans="1:39">
      <c r="A3" s="58">
        <v>5</v>
      </c>
      <c r="B3" s="58">
        <f>'ACM Rates'!V16</f>
        <v>7.2763633831622598E-5</v>
      </c>
      <c r="C3" s="58">
        <f>'MI Epi'!CC25</f>
        <v>0</v>
      </c>
      <c r="D3" s="58">
        <f>'Stroke Epi'!BR33</f>
        <v>7.0860656282740333E-5</v>
      </c>
      <c r="F3" s="58">
        <f>'Bowel Cancer Epi'!BO50</f>
        <v>0</v>
      </c>
      <c r="G3" s="58">
        <f>'Breast Cancer Epi'!AQ44</f>
        <v>0</v>
      </c>
      <c r="I3" s="58">
        <f t="shared" ref="I3:I66" si="0">B3+(SUM(C3:F3))</f>
        <v>1.4362429011436295E-4</v>
      </c>
      <c r="J3" s="58">
        <f t="shared" ref="J3:J66" si="1">1-EXP(-B3)</f>
        <v>7.2760986622677493E-5</v>
      </c>
      <c r="K3" s="58">
        <v>10000</v>
      </c>
      <c r="L3" s="58">
        <f>K3*J3</f>
        <v>0.72760986622677493</v>
      </c>
      <c r="M3" s="58">
        <f>0.5*(K3+K4)</f>
        <v>9999.636195066887</v>
      </c>
      <c r="N3" s="58">
        <f>SUM(M4:M97)</f>
        <v>798601.90483128547</v>
      </c>
      <c r="O3" s="58">
        <f>N3/K3</f>
        <v>79.860190483128548</v>
      </c>
      <c r="Q3" s="58">
        <f>'MI Epi'!BP25</f>
        <v>0</v>
      </c>
      <c r="R3" s="58">
        <f>C3</f>
        <v>0</v>
      </c>
      <c r="S3" s="58">
        <f>1-EXP(-Q3)</f>
        <v>0</v>
      </c>
      <c r="T3" s="58">
        <f>1-EXP(-R3)</f>
        <v>0</v>
      </c>
      <c r="U3" s="58">
        <v>0</v>
      </c>
      <c r="W3" s="58">
        <f>'Stroke Epi'!BE33</f>
        <v>0</v>
      </c>
      <c r="X3" s="58">
        <f>D3</f>
        <v>7.0860656282740333E-5</v>
      </c>
      <c r="Y3" s="58">
        <f>1-EXP(-W3)</f>
        <v>0</v>
      </c>
      <c r="Z3" s="58">
        <f>1-EXP(-X3)</f>
        <v>7.0858145725716248E-5</v>
      </c>
      <c r="AA3" s="58">
        <v>0</v>
      </c>
      <c r="AC3" s="58">
        <f>'Bowel Cancer Epi'!BB50</f>
        <v>0</v>
      </c>
      <c r="AD3" s="58">
        <f>F3</f>
        <v>0</v>
      </c>
      <c r="AE3" s="58">
        <f>1-EXP(-AC3)</f>
        <v>0</v>
      </c>
      <c r="AF3" s="58">
        <f>1-EXP(-AD3)</f>
        <v>0</v>
      </c>
      <c r="AG3" s="58">
        <v>0</v>
      </c>
      <c r="AI3" s="58">
        <f>'Breast Cancer Epi'!AH44</f>
        <v>0</v>
      </c>
      <c r="AJ3" s="58">
        <f>G3</f>
        <v>0</v>
      </c>
      <c r="AK3" s="58">
        <f>1-EXP(-AI3)</f>
        <v>0</v>
      </c>
      <c r="AL3" s="58">
        <f>1-EXP(-AJ3)</f>
        <v>0</v>
      </c>
      <c r="AM3" s="58">
        <v>0</v>
      </c>
    </row>
    <row r="4" spans="1:39">
      <c r="A4" s="58">
        <v>6</v>
      </c>
      <c r="B4" s="58">
        <f>'ACM Rates'!V17</f>
        <v>7.2763633831622598E-5</v>
      </c>
      <c r="C4" s="58">
        <f>'MI Epi'!CC26</f>
        <v>0</v>
      </c>
      <c r="D4" s="58">
        <f>'Stroke Epi'!BR34</f>
        <v>7.0860656282740333E-5</v>
      </c>
      <c r="F4" s="58">
        <f>'Bowel Cancer Epi'!BO51</f>
        <v>0</v>
      </c>
      <c r="G4" s="58">
        <f>'Breast Cancer Epi'!AQ45</f>
        <v>0</v>
      </c>
      <c r="I4" s="58">
        <f t="shared" si="0"/>
        <v>1.4362429011436295E-4</v>
      </c>
      <c r="J4" s="58">
        <f t="shared" si="1"/>
        <v>7.2760986622677493E-5</v>
      </c>
      <c r="K4" s="58">
        <f>K3-L3</f>
        <v>9999.272390133774</v>
      </c>
      <c r="L4" s="58">
        <f>K4*J4</f>
        <v>0.72755692461503196</v>
      </c>
      <c r="M4" s="58">
        <f t="shared" ref="M4:M67" si="2">0.5*(K4+K5)</f>
        <v>9998.9086116714661</v>
      </c>
      <c r="N4" s="58">
        <f t="shared" ref="N4:N67" si="3">SUM(M5:M98)</f>
        <v>789082.3242043741</v>
      </c>
      <c r="O4" s="58">
        <f t="shared" ref="O4:O67" si="4">N4/K4</f>
        <v>78.913974279064263</v>
      </c>
      <c r="Q4" s="58">
        <f>'MI Epi'!BP26</f>
        <v>0</v>
      </c>
      <c r="R4" s="58">
        <f t="shared" ref="R4:R67" si="5">C4</f>
        <v>0</v>
      </c>
      <c r="S4" s="58">
        <f t="shared" ref="S4:T67" si="6">1-EXP(-Q4)</f>
        <v>0</v>
      </c>
      <c r="T4" s="58">
        <f t="shared" si="6"/>
        <v>0</v>
      </c>
      <c r="U4" s="58">
        <f>((U3-T3+((1-U3)*S3))/(1-T3))</f>
        <v>0</v>
      </c>
      <c r="W4" s="58">
        <f>'Stroke Epi'!BE34</f>
        <v>0</v>
      </c>
      <c r="X4" s="58">
        <f t="shared" ref="X4:X67" si="7">D4</f>
        <v>7.0860656282740333E-5</v>
      </c>
      <c r="Y4" s="58">
        <f t="shared" ref="Y4:Z67" si="8">1-EXP(-W4)</f>
        <v>0</v>
      </c>
      <c r="Z4" s="58">
        <f t="shared" si="8"/>
        <v>7.0858145725716248E-5</v>
      </c>
      <c r="AA4" s="58">
        <f>((AA3-Z3+((1-AA3)*Y3))/(1-Z3))</f>
        <v>-7.0863166958327171E-5</v>
      </c>
      <c r="AC4" s="58">
        <f>'Bowel Cancer Epi'!BB51</f>
        <v>0</v>
      </c>
      <c r="AD4" s="58">
        <f t="shared" ref="AD4:AD67" si="9">F4</f>
        <v>0</v>
      </c>
      <c r="AE4" s="58">
        <f t="shared" ref="AE4:AF8" si="10">1-EXP(-AC4)</f>
        <v>0</v>
      </c>
      <c r="AF4" s="58">
        <f t="shared" si="10"/>
        <v>0</v>
      </c>
      <c r="AG4" s="58">
        <f>((AG3-AF3+((1-AG3)*AE3))/(1-AF3))</f>
        <v>0</v>
      </c>
      <c r="AI4" s="58">
        <f>'Breast Cancer Epi'!AH45</f>
        <v>0</v>
      </c>
      <c r="AJ4" s="58">
        <f t="shared" ref="AJ4:AJ67" si="11">G4</f>
        <v>0</v>
      </c>
      <c r="AK4" s="58">
        <f t="shared" ref="AK4:AL8" si="12">1-EXP(-AI4)</f>
        <v>0</v>
      </c>
      <c r="AL4" s="58">
        <f t="shared" si="12"/>
        <v>0</v>
      </c>
      <c r="AM4" s="58">
        <f>((AM3-AL3+((1-AM3)*AK3))/(1-AL3))</f>
        <v>0</v>
      </c>
    </row>
    <row r="5" spans="1:39">
      <c r="A5" s="58">
        <v>7</v>
      </c>
      <c r="B5" s="58">
        <f>'ACM Rates'!V18</f>
        <v>7.2763633831622598E-5</v>
      </c>
      <c r="C5" s="58">
        <f>'MI Epi'!CC27</f>
        <v>0</v>
      </c>
      <c r="D5" s="58">
        <f>'Stroke Epi'!BR35</f>
        <v>7.0860656282740333E-5</v>
      </c>
      <c r="F5" s="58">
        <f>'Bowel Cancer Epi'!BO52</f>
        <v>0</v>
      </c>
      <c r="G5" s="58">
        <f>'Breast Cancer Epi'!AQ46</f>
        <v>0</v>
      </c>
      <c r="I5" s="58">
        <f t="shared" si="0"/>
        <v>1.4362429011436295E-4</v>
      </c>
      <c r="J5" s="58">
        <f t="shared" si="1"/>
        <v>7.2760986622677493E-5</v>
      </c>
      <c r="K5" s="58">
        <f t="shared" ref="K5:K68" si="13">K4-L4</f>
        <v>9998.5448332091582</v>
      </c>
      <c r="L5" s="58">
        <f t="shared" ref="L5:L68" si="14">K5*J5</f>
        <v>0.72750398685537276</v>
      </c>
      <c r="M5" s="58">
        <f t="shared" si="2"/>
        <v>9998.181081215731</v>
      </c>
      <c r="N5" s="58">
        <f t="shared" si="3"/>
        <v>779084.14312315825</v>
      </c>
      <c r="O5" s="58">
        <f t="shared" si="4"/>
        <v>77.919752935998133</v>
      </c>
      <c r="Q5" s="58">
        <f>'MI Epi'!BP27</f>
        <v>0</v>
      </c>
      <c r="R5" s="58">
        <f t="shared" si="5"/>
        <v>0</v>
      </c>
      <c r="S5" s="58">
        <f t="shared" si="6"/>
        <v>0</v>
      </c>
      <c r="T5" s="58">
        <f t="shared" si="6"/>
        <v>0</v>
      </c>
      <c r="U5" s="58">
        <f t="shared" ref="U5:U68" si="15">((U4-T4+((1-U4)*S4))/(1-T4))</f>
        <v>0</v>
      </c>
      <c r="W5" s="58">
        <f>'Stroke Epi'!BE35</f>
        <v>0</v>
      </c>
      <c r="X5" s="58">
        <f t="shared" si="7"/>
        <v>7.0860656282740333E-5</v>
      </c>
      <c r="Y5" s="58">
        <f t="shared" si="8"/>
        <v>0</v>
      </c>
      <c r="Z5" s="58">
        <f t="shared" si="8"/>
        <v>7.0858145725716248E-5</v>
      </c>
      <c r="AA5" s="58">
        <f t="shared" ref="AA5:AA68" si="16">((AA4-Z4+((1-AA4)*Y4))/(1-Z4))</f>
        <v>-1.4173135550508569E-4</v>
      </c>
      <c r="AC5" s="58">
        <f>'Bowel Cancer Epi'!BB52</f>
        <v>0</v>
      </c>
      <c r="AD5" s="58">
        <f t="shared" si="9"/>
        <v>0</v>
      </c>
      <c r="AE5" s="58">
        <f t="shared" si="10"/>
        <v>0</v>
      </c>
      <c r="AF5" s="58">
        <f t="shared" si="10"/>
        <v>0</v>
      </c>
      <c r="AG5" s="58">
        <f t="shared" ref="AG5:AG68" si="17">((AG4-AF4+((1-AG4)*AE4))/(1-AF4))</f>
        <v>0</v>
      </c>
      <c r="AI5" s="58">
        <f>'Breast Cancer Epi'!AH46</f>
        <v>0</v>
      </c>
      <c r="AJ5" s="58">
        <f t="shared" si="11"/>
        <v>0</v>
      </c>
      <c r="AK5" s="58">
        <f t="shared" si="12"/>
        <v>0</v>
      </c>
      <c r="AL5" s="58">
        <f t="shared" si="12"/>
        <v>0</v>
      </c>
      <c r="AM5" s="58">
        <f t="shared" ref="AM5:AM68" si="18">((AM4-AL4+((1-AM4)*AK4))/(1-AL4))</f>
        <v>0</v>
      </c>
    </row>
    <row r="6" spans="1:39">
      <c r="A6" s="58">
        <v>8</v>
      </c>
      <c r="B6" s="58">
        <f>'ACM Rates'!V19</f>
        <v>7.2763633831622598E-5</v>
      </c>
      <c r="C6" s="58">
        <f>'MI Epi'!CC28</f>
        <v>0</v>
      </c>
      <c r="D6" s="58">
        <f>'Stroke Epi'!BR36</f>
        <v>7.0860656282740333E-5</v>
      </c>
      <c r="F6" s="58">
        <f>'Bowel Cancer Epi'!BO53</f>
        <v>0</v>
      </c>
      <c r="G6" s="58">
        <f>'Breast Cancer Epi'!AQ47</f>
        <v>0</v>
      </c>
      <c r="I6" s="58">
        <f t="shared" si="0"/>
        <v>1.4362429011436295E-4</v>
      </c>
      <c r="J6" s="58">
        <f t="shared" si="1"/>
        <v>7.2760986622677493E-5</v>
      </c>
      <c r="K6" s="58">
        <f t="shared" si="13"/>
        <v>9997.8173292223037</v>
      </c>
      <c r="L6" s="58">
        <f t="shared" si="14"/>
        <v>0.72745105294751722</v>
      </c>
      <c r="M6" s="58">
        <f t="shared" si="2"/>
        <v>9997.4536036958307</v>
      </c>
      <c r="N6" s="58">
        <f t="shared" si="3"/>
        <v>769086.68951946264</v>
      </c>
      <c r="O6" s="58">
        <f t="shared" si="4"/>
        <v>76.925459247142228</v>
      </c>
      <c r="Q6" s="58">
        <f>'MI Epi'!BP28</f>
        <v>0</v>
      </c>
      <c r="R6" s="58">
        <f t="shared" si="5"/>
        <v>0</v>
      </c>
      <c r="S6" s="58">
        <f t="shared" si="6"/>
        <v>0</v>
      </c>
      <c r="T6" s="58">
        <f t="shared" si="6"/>
        <v>0</v>
      </c>
      <c r="U6" s="58">
        <f t="shared" si="15"/>
        <v>0</v>
      </c>
      <c r="W6" s="58">
        <f>'Stroke Epi'!BE36</f>
        <v>0</v>
      </c>
      <c r="X6" s="58">
        <f t="shared" si="7"/>
        <v>7.0860656282740333E-5</v>
      </c>
      <c r="Y6" s="58">
        <f t="shared" si="8"/>
        <v>0</v>
      </c>
      <c r="Z6" s="58">
        <f t="shared" si="8"/>
        <v>7.0858145725716248E-5</v>
      </c>
      <c r="AA6" s="58">
        <f t="shared" si="16"/>
        <v>-2.1260456599612123E-4</v>
      </c>
      <c r="AC6" s="58">
        <f>'Bowel Cancer Epi'!BB53</f>
        <v>0</v>
      </c>
      <c r="AD6" s="58">
        <f t="shared" si="9"/>
        <v>0</v>
      </c>
      <c r="AE6" s="58">
        <f t="shared" si="10"/>
        <v>0</v>
      </c>
      <c r="AF6" s="58">
        <f t="shared" si="10"/>
        <v>0</v>
      </c>
      <c r="AG6" s="58">
        <f t="shared" si="17"/>
        <v>0</v>
      </c>
      <c r="AI6" s="58">
        <f>'Breast Cancer Epi'!AH47</f>
        <v>0</v>
      </c>
      <c r="AJ6" s="58">
        <f t="shared" si="11"/>
        <v>0</v>
      </c>
      <c r="AK6" s="58">
        <f t="shared" si="12"/>
        <v>0</v>
      </c>
      <c r="AL6" s="58">
        <f t="shared" si="12"/>
        <v>0</v>
      </c>
      <c r="AM6" s="58">
        <f t="shared" si="18"/>
        <v>0</v>
      </c>
    </row>
    <row r="7" spans="1:39">
      <c r="A7" s="58">
        <v>9</v>
      </c>
      <c r="B7" s="58">
        <f>'ACM Rates'!V20</f>
        <v>7.2763633831622598E-5</v>
      </c>
      <c r="C7" s="58">
        <f>'MI Epi'!CC29</f>
        <v>0</v>
      </c>
      <c r="D7" s="58">
        <f>'Stroke Epi'!BR37</f>
        <v>7.0860656282740333E-5</v>
      </c>
      <c r="F7" s="58">
        <f>'Bowel Cancer Epi'!BO54</f>
        <v>0</v>
      </c>
      <c r="G7" s="58">
        <f>'Breast Cancer Epi'!AQ48</f>
        <v>0</v>
      </c>
      <c r="I7" s="58">
        <f t="shared" si="0"/>
        <v>1.4362429011436295E-4</v>
      </c>
      <c r="J7" s="58">
        <f t="shared" si="1"/>
        <v>7.2760986622677493E-5</v>
      </c>
      <c r="K7" s="58">
        <f t="shared" si="13"/>
        <v>9997.0898781693559</v>
      </c>
      <c r="L7" s="58">
        <f t="shared" si="14"/>
        <v>0.72739812289118511</v>
      </c>
      <c r="M7" s="58">
        <f t="shared" si="2"/>
        <v>9996.7261791079109</v>
      </c>
      <c r="N7" s="58">
        <f t="shared" si="3"/>
        <v>759089.96334035462</v>
      </c>
      <c r="O7" s="58">
        <f t="shared" si="4"/>
        <v>75.931093207232166</v>
      </c>
      <c r="Q7" s="58">
        <f>'MI Epi'!BP29</f>
        <v>0</v>
      </c>
      <c r="R7" s="58">
        <f t="shared" si="5"/>
        <v>0</v>
      </c>
      <c r="S7" s="58">
        <f t="shared" si="6"/>
        <v>0</v>
      </c>
      <c r="T7" s="58">
        <f t="shared" si="6"/>
        <v>0</v>
      </c>
      <c r="U7" s="58">
        <f t="shared" si="15"/>
        <v>0</v>
      </c>
      <c r="W7" s="58">
        <f>'Stroke Epi'!BE37</f>
        <v>0</v>
      </c>
      <c r="X7" s="58">
        <f t="shared" si="7"/>
        <v>7.0860656282740333E-5</v>
      </c>
      <c r="Y7" s="58">
        <f t="shared" si="8"/>
        <v>0</v>
      </c>
      <c r="Z7" s="58">
        <f t="shared" si="8"/>
        <v>7.0858145725716248E-5</v>
      </c>
      <c r="AA7" s="58">
        <f t="shared" si="16"/>
        <v>-2.8348279878730463E-4</v>
      </c>
      <c r="AC7" s="58">
        <f>'Bowel Cancer Epi'!BB54</f>
        <v>0</v>
      </c>
      <c r="AD7" s="58">
        <f t="shared" si="9"/>
        <v>0</v>
      </c>
      <c r="AE7" s="58">
        <f t="shared" si="10"/>
        <v>0</v>
      </c>
      <c r="AF7" s="58">
        <f t="shared" si="10"/>
        <v>0</v>
      </c>
      <c r="AG7" s="58">
        <f t="shared" si="17"/>
        <v>0</v>
      </c>
      <c r="AI7" s="58">
        <f>'Breast Cancer Epi'!AH48</f>
        <v>0</v>
      </c>
      <c r="AJ7" s="58">
        <f t="shared" si="11"/>
        <v>0</v>
      </c>
      <c r="AK7" s="58">
        <f t="shared" si="12"/>
        <v>0</v>
      </c>
      <c r="AL7" s="58">
        <f t="shared" si="12"/>
        <v>0</v>
      </c>
      <c r="AM7" s="58">
        <f t="shared" si="18"/>
        <v>0</v>
      </c>
    </row>
    <row r="8" spans="1:39">
      <c r="A8" s="58">
        <v>10</v>
      </c>
      <c r="B8" s="58">
        <f>'ACM Rates'!V21</f>
        <v>7.2763633831622598E-5</v>
      </c>
      <c r="C8" s="58">
        <f>'MI Epi'!CC30</f>
        <v>0</v>
      </c>
      <c r="D8" s="58">
        <f>'Stroke Epi'!BR38</f>
        <v>7.0860656282740333E-5</v>
      </c>
      <c r="F8" s="58">
        <f>'Bowel Cancer Epi'!BO55</f>
        <v>0</v>
      </c>
      <c r="G8" s="58">
        <f>'Breast Cancer Epi'!AQ49</f>
        <v>0</v>
      </c>
      <c r="I8" s="58">
        <f t="shared" si="0"/>
        <v>1.4362429011436295E-4</v>
      </c>
      <c r="J8" s="58">
        <f t="shared" si="1"/>
        <v>7.2760986622677493E-5</v>
      </c>
      <c r="K8" s="58">
        <f t="shared" si="13"/>
        <v>9996.362480046464</v>
      </c>
      <c r="L8" s="58">
        <f t="shared" si="14"/>
        <v>0.72734519668609598</v>
      </c>
      <c r="M8" s="58">
        <f t="shared" si="2"/>
        <v>9995.9988074481207</v>
      </c>
      <c r="N8" s="58">
        <f t="shared" si="3"/>
        <v>749093.96453290642</v>
      </c>
      <c r="O8" s="58">
        <f t="shared" si="4"/>
        <v>74.936654811003265</v>
      </c>
      <c r="Q8" s="58">
        <f>'MI Epi'!BP30</f>
        <v>0</v>
      </c>
      <c r="R8" s="58">
        <f t="shared" si="5"/>
        <v>0</v>
      </c>
      <c r="S8" s="58">
        <f t="shared" si="6"/>
        <v>0</v>
      </c>
      <c r="T8" s="58">
        <f t="shared" si="6"/>
        <v>0</v>
      </c>
      <c r="U8" s="58">
        <f t="shared" si="15"/>
        <v>0</v>
      </c>
      <c r="W8" s="58">
        <f>'Stroke Epi'!BE38</f>
        <v>0</v>
      </c>
      <c r="X8" s="58">
        <f t="shared" si="7"/>
        <v>7.0860656282740333E-5</v>
      </c>
      <c r="Y8" s="58">
        <f>1-EXP(-W8)</f>
        <v>0</v>
      </c>
      <c r="Z8" s="58">
        <f t="shared" si="8"/>
        <v>7.0858145725716248E-5</v>
      </c>
      <c r="AA8" s="58">
        <f t="shared" si="16"/>
        <v>-3.5436605423453207E-4</v>
      </c>
      <c r="AC8" s="58">
        <f>'Bowel Cancer Epi'!BB55</f>
        <v>0</v>
      </c>
      <c r="AD8" s="58">
        <f t="shared" si="9"/>
        <v>0</v>
      </c>
      <c r="AE8" s="58">
        <f>1-EXP(-AC8)</f>
        <v>0</v>
      </c>
      <c r="AF8" s="58">
        <f t="shared" si="10"/>
        <v>0</v>
      </c>
      <c r="AG8" s="58">
        <f t="shared" si="17"/>
        <v>0</v>
      </c>
      <c r="AI8" s="58">
        <f>'Breast Cancer Epi'!AH49</f>
        <v>0</v>
      </c>
      <c r="AJ8" s="58">
        <f t="shared" si="11"/>
        <v>0</v>
      </c>
      <c r="AK8" s="58">
        <f>1-EXP(-AI8)</f>
        <v>0</v>
      </c>
      <c r="AL8" s="58">
        <f t="shared" si="12"/>
        <v>0</v>
      </c>
      <c r="AM8" s="58">
        <f t="shared" si="18"/>
        <v>0</v>
      </c>
    </row>
    <row r="9" spans="1:39">
      <c r="A9" s="58">
        <v>11</v>
      </c>
      <c r="B9" s="58">
        <f>'ACM Rates'!V22</f>
        <v>7.2763633831622598E-5</v>
      </c>
      <c r="C9" s="58">
        <f>'MI Epi'!CC31</f>
        <v>0</v>
      </c>
      <c r="D9" s="58">
        <f>'Stroke Epi'!BR39</f>
        <v>7.0860656282740333E-5</v>
      </c>
      <c r="F9" s="58">
        <f>'Bowel Cancer Epi'!BO56</f>
        <v>0</v>
      </c>
      <c r="G9" s="58">
        <f>'Breast Cancer Epi'!AQ50</f>
        <v>0</v>
      </c>
      <c r="I9" s="58">
        <f t="shared" si="0"/>
        <v>1.4362429011436295E-4</v>
      </c>
      <c r="J9" s="58">
        <f t="shared" si="1"/>
        <v>7.2760986622677493E-5</v>
      </c>
      <c r="K9" s="58">
        <f t="shared" si="13"/>
        <v>9995.6351348497774</v>
      </c>
      <c r="L9" s="58">
        <f t="shared" si="14"/>
        <v>0.72729227433196975</v>
      </c>
      <c r="M9" s="58">
        <f t="shared" si="2"/>
        <v>9995.2714887126112</v>
      </c>
      <c r="N9" s="58">
        <f t="shared" si="3"/>
        <v>739098.69304419402</v>
      </c>
      <c r="O9" s="58">
        <f t="shared" si="4"/>
        <v>73.942144053190447</v>
      </c>
      <c r="Q9" s="58">
        <f>'MI Epi'!BP31</f>
        <v>0</v>
      </c>
      <c r="R9" s="58">
        <f t="shared" si="5"/>
        <v>0</v>
      </c>
      <c r="S9" s="58">
        <f t="shared" si="6"/>
        <v>0</v>
      </c>
      <c r="T9" s="58">
        <f t="shared" si="6"/>
        <v>0</v>
      </c>
      <c r="U9" s="58">
        <f t="shared" si="15"/>
        <v>0</v>
      </c>
      <c r="W9" s="58">
        <f>'Stroke Epi'!BE39</f>
        <v>0</v>
      </c>
      <c r="X9" s="58">
        <f t="shared" si="7"/>
        <v>7.0860656282740333E-5</v>
      </c>
      <c r="Y9" s="58">
        <f t="shared" si="8"/>
        <v>0</v>
      </c>
      <c r="Z9" s="58">
        <f>1-EXP(-X9)</f>
        <v>7.0858145725716248E-5</v>
      </c>
      <c r="AA9" s="58">
        <f t="shared" si="16"/>
        <v>-4.252543326937248E-4</v>
      </c>
      <c r="AC9" s="58">
        <f>'Bowel Cancer Epi'!BB56</f>
        <v>0</v>
      </c>
      <c r="AD9" s="58">
        <f t="shared" si="9"/>
        <v>0</v>
      </c>
      <c r="AE9" s="58">
        <f t="shared" ref="AE9:AF72" si="19">1-EXP(-AC9)</f>
        <v>0</v>
      </c>
      <c r="AF9" s="58">
        <f>1-EXP(-AD9)</f>
        <v>0</v>
      </c>
      <c r="AG9" s="58">
        <f t="shared" si="17"/>
        <v>0</v>
      </c>
      <c r="AI9" s="58">
        <f>'Breast Cancer Epi'!AH50</f>
        <v>0</v>
      </c>
      <c r="AJ9" s="58">
        <f t="shared" si="11"/>
        <v>0</v>
      </c>
      <c r="AK9" s="58">
        <f t="shared" ref="AK9:AL72" si="20">1-EXP(-AI9)</f>
        <v>0</v>
      </c>
      <c r="AL9" s="58">
        <f>1-EXP(-AJ9)</f>
        <v>0</v>
      </c>
      <c r="AM9" s="58">
        <f t="shared" si="18"/>
        <v>0</v>
      </c>
    </row>
    <row r="10" spans="1:39">
      <c r="A10" s="58">
        <v>12</v>
      </c>
      <c r="B10" s="58">
        <f>'ACM Rates'!V23</f>
        <v>7.2763633831622598E-5</v>
      </c>
      <c r="C10" s="58">
        <f>'MI Epi'!CC32</f>
        <v>0</v>
      </c>
      <c r="D10" s="58">
        <f>'Stroke Epi'!BR40</f>
        <v>7.0860656282740333E-5</v>
      </c>
      <c r="F10" s="58">
        <f>'Bowel Cancer Epi'!BO57</f>
        <v>0</v>
      </c>
      <c r="G10" s="58">
        <f>'Breast Cancer Epi'!AQ51</f>
        <v>0</v>
      </c>
      <c r="I10" s="58">
        <f t="shared" si="0"/>
        <v>1.4362429011436295E-4</v>
      </c>
      <c r="J10" s="58">
        <f t="shared" si="1"/>
        <v>7.2760986622677493E-5</v>
      </c>
      <c r="K10" s="58">
        <f t="shared" si="13"/>
        <v>9994.9078425754451</v>
      </c>
      <c r="L10" s="58">
        <f t="shared" si="14"/>
        <v>0.72723935582852628</v>
      </c>
      <c r="M10" s="58">
        <f t="shared" si="2"/>
        <v>9994.5442228975298</v>
      </c>
      <c r="N10" s="58">
        <f t="shared" si="3"/>
        <v>729104.1488212964</v>
      </c>
      <c r="O10" s="58">
        <f t="shared" si="4"/>
        <v>72.947560928528176</v>
      </c>
      <c r="Q10" s="58">
        <f>'MI Epi'!BP32</f>
        <v>0</v>
      </c>
      <c r="R10" s="58">
        <f t="shared" si="5"/>
        <v>0</v>
      </c>
      <c r="S10" s="58">
        <f t="shared" si="6"/>
        <v>0</v>
      </c>
      <c r="T10" s="58">
        <f t="shared" si="6"/>
        <v>0</v>
      </c>
      <c r="U10" s="58">
        <f t="shared" si="15"/>
        <v>0</v>
      </c>
      <c r="W10" s="58">
        <f>'Stroke Epi'!BE40</f>
        <v>0</v>
      </c>
      <c r="X10" s="58">
        <f t="shared" si="7"/>
        <v>7.0860656282740333E-5</v>
      </c>
      <c r="Y10" s="58">
        <f t="shared" si="8"/>
        <v>0</v>
      </c>
      <c r="Z10" s="58">
        <f t="shared" si="8"/>
        <v>7.0858145725716248E-5</v>
      </c>
      <c r="AA10" s="58">
        <f t="shared" si="16"/>
        <v>-4.9614763452082938E-4</v>
      </c>
      <c r="AC10" s="58">
        <f>'Bowel Cancer Epi'!BB57</f>
        <v>0</v>
      </c>
      <c r="AD10" s="58">
        <f t="shared" si="9"/>
        <v>0</v>
      </c>
      <c r="AE10" s="58">
        <f t="shared" si="19"/>
        <v>0</v>
      </c>
      <c r="AF10" s="58">
        <f t="shared" si="19"/>
        <v>0</v>
      </c>
      <c r="AG10" s="58">
        <f t="shared" si="17"/>
        <v>0</v>
      </c>
      <c r="AI10" s="58">
        <f>'Breast Cancer Epi'!AH51</f>
        <v>0</v>
      </c>
      <c r="AJ10" s="58">
        <f t="shared" si="11"/>
        <v>0</v>
      </c>
      <c r="AK10" s="58">
        <f t="shared" si="20"/>
        <v>0</v>
      </c>
      <c r="AL10" s="58">
        <f t="shared" si="20"/>
        <v>0</v>
      </c>
      <c r="AM10" s="58">
        <f t="shared" si="18"/>
        <v>0</v>
      </c>
    </row>
    <row r="11" spans="1:39">
      <c r="A11" s="58">
        <v>13</v>
      </c>
      <c r="B11" s="58">
        <f>'ACM Rates'!V24</f>
        <v>7.2763633831622598E-5</v>
      </c>
      <c r="C11" s="58">
        <f>'MI Epi'!CC33</f>
        <v>0</v>
      </c>
      <c r="D11" s="58">
        <f>'Stroke Epi'!BR41</f>
        <v>7.0860656282740333E-5</v>
      </c>
      <c r="F11" s="58">
        <f>'Bowel Cancer Epi'!BO58</f>
        <v>0</v>
      </c>
      <c r="G11" s="58">
        <f>'Breast Cancer Epi'!AQ52</f>
        <v>0</v>
      </c>
      <c r="I11" s="58">
        <f t="shared" si="0"/>
        <v>1.4362429011436295E-4</v>
      </c>
      <c r="J11" s="58">
        <f t="shared" si="1"/>
        <v>7.2760986622677493E-5</v>
      </c>
      <c r="K11" s="58">
        <f t="shared" si="13"/>
        <v>9994.1806032196164</v>
      </c>
      <c r="L11" s="58">
        <f t="shared" si="14"/>
        <v>0.72718644117548537</v>
      </c>
      <c r="M11" s="58">
        <f t="shared" si="2"/>
        <v>9993.8170099990275</v>
      </c>
      <c r="N11" s="58">
        <f t="shared" si="3"/>
        <v>719110.33181129745</v>
      </c>
      <c r="O11" s="58">
        <f t="shared" si="4"/>
        <v>71.952905431750622</v>
      </c>
      <c r="Q11" s="58">
        <f>'MI Epi'!BP33</f>
        <v>0</v>
      </c>
      <c r="R11" s="58">
        <f t="shared" si="5"/>
        <v>0</v>
      </c>
      <c r="S11" s="58">
        <f t="shared" si="6"/>
        <v>0</v>
      </c>
      <c r="T11" s="58">
        <f t="shared" si="6"/>
        <v>0</v>
      </c>
      <c r="U11" s="58">
        <f t="shared" si="15"/>
        <v>0</v>
      </c>
      <c r="W11" s="58">
        <f>'Stroke Epi'!BE41</f>
        <v>0</v>
      </c>
      <c r="X11" s="58">
        <f t="shared" si="7"/>
        <v>7.0860656282740333E-5</v>
      </c>
      <c r="Y11" s="58">
        <f t="shared" si="8"/>
        <v>0</v>
      </c>
      <c r="Z11" s="58">
        <f t="shared" si="8"/>
        <v>7.0858145725716248E-5</v>
      </c>
      <c r="AA11" s="58">
        <f t="shared" si="16"/>
        <v>-5.6704596007181758E-4</v>
      </c>
      <c r="AC11" s="58">
        <f>'Bowel Cancer Epi'!BB58</f>
        <v>0</v>
      </c>
      <c r="AD11" s="58">
        <f t="shared" si="9"/>
        <v>0</v>
      </c>
      <c r="AE11" s="58">
        <f t="shared" si="19"/>
        <v>0</v>
      </c>
      <c r="AF11" s="58">
        <f t="shared" si="19"/>
        <v>0</v>
      </c>
      <c r="AG11" s="58">
        <f t="shared" si="17"/>
        <v>0</v>
      </c>
      <c r="AI11" s="58">
        <f>'Breast Cancer Epi'!AH52</f>
        <v>0</v>
      </c>
      <c r="AJ11" s="58">
        <f t="shared" si="11"/>
        <v>0</v>
      </c>
      <c r="AK11" s="58">
        <f t="shared" si="20"/>
        <v>0</v>
      </c>
      <c r="AL11" s="58">
        <f t="shared" si="20"/>
        <v>0</v>
      </c>
      <c r="AM11" s="58">
        <f t="shared" si="18"/>
        <v>0</v>
      </c>
    </row>
    <row r="12" spans="1:39">
      <c r="A12" s="58">
        <v>14</v>
      </c>
      <c r="B12" s="58">
        <f>'ACM Rates'!V25</f>
        <v>7.2763633831622598E-5</v>
      </c>
      <c r="C12" s="58">
        <f>'MI Epi'!CC34</f>
        <v>0</v>
      </c>
      <c r="D12" s="58">
        <f>'Stroke Epi'!BR42</f>
        <v>7.0860656282740333E-5</v>
      </c>
      <c r="F12" s="58">
        <f>'Bowel Cancer Epi'!BO59</f>
        <v>0</v>
      </c>
      <c r="G12" s="58">
        <f>'Breast Cancer Epi'!AQ53</f>
        <v>0</v>
      </c>
      <c r="I12" s="58">
        <f t="shared" si="0"/>
        <v>1.4362429011436295E-4</v>
      </c>
      <c r="J12" s="58">
        <f t="shared" si="1"/>
        <v>7.2760986622677493E-5</v>
      </c>
      <c r="K12" s="58">
        <f t="shared" si="13"/>
        <v>9993.4534167784404</v>
      </c>
      <c r="L12" s="58">
        <f t="shared" si="14"/>
        <v>0.72713353037256678</v>
      </c>
      <c r="M12" s="58">
        <f t="shared" si="2"/>
        <v>9993.0898500132535</v>
      </c>
      <c r="N12" s="58">
        <f t="shared" si="3"/>
        <v>709117.24196128407</v>
      </c>
      <c r="O12" s="58">
        <f t="shared" si="4"/>
        <v>70.958177557591512</v>
      </c>
      <c r="Q12" s="58">
        <f>'MI Epi'!BP34</f>
        <v>0</v>
      </c>
      <c r="R12" s="58">
        <f t="shared" si="5"/>
        <v>0</v>
      </c>
      <c r="S12" s="58">
        <f t="shared" si="6"/>
        <v>0</v>
      </c>
      <c r="T12" s="58">
        <f t="shared" si="6"/>
        <v>0</v>
      </c>
      <c r="U12" s="58">
        <f t="shared" si="15"/>
        <v>0</v>
      </c>
      <c r="W12" s="58">
        <f>'Stroke Epi'!BE42</f>
        <v>0</v>
      </c>
      <c r="X12" s="58">
        <f t="shared" si="7"/>
        <v>7.0860656282740333E-5</v>
      </c>
      <c r="Y12" s="58">
        <f t="shared" si="8"/>
        <v>0</v>
      </c>
      <c r="Z12" s="58">
        <f t="shared" si="8"/>
        <v>7.0858145725716248E-5</v>
      </c>
      <c r="AA12" s="58">
        <f t="shared" si="16"/>
        <v>-6.3794930970268642E-4</v>
      </c>
      <c r="AC12" s="58">
        <f>'Bowel Cancer Epi'!BB59</f>
        <v>0</v>
      </c>
      <c r="AD12" s="58">
        <f t="shared" si="9"/>
        <v>0</v>
      </c>
      <c r="AE12" s="58">
        <f t="shared" si="19"/>
        <v>0</v>
      </c>
      <c r="AF12" s="58">
        <f t="shared" si="19"/>
        <v>0</v>
      </c>
      <c r="AG12" s="58">
        <f t="shared" si="17"/>
        <v>0</v>
      </c>
      <c r="AI12" s="58">
        <f>'Breast Cancer Epi'!AH53</f>
        <v>0</v>
      </c>
      <c r="AJ12" s="58">
        <f t="shared" si="11"/>
        <v>0</v>
      </c>
      <c r="AK12" s="58">
        <f t="shared" si="20"/>
        <v>0</v>
      </c>
      <c r="AL12" s="58">
        <f t="shared" si="20"/>
        <v>0</v>
      </c>
      <c r="AM12" s="58">
        <f t="shared" si="18"/>
        <v>0</v>
      </c>
    </row>
    <row r="13" spans="1:39">
      <c r="A13" s="58">
        <v>15</v>
      </c>
      <c r="B13" s="58">
        <f>'ACM Rates'!V26</f>
        <v>7.2763633831622598E-5</v>
      </c>
      <c r="C13" s="58">
        <f>'MI Epi'!CC35</f>
        <v>0</v>
      </c>
      <c r="D13" s="58">
        <f>'Stroke Epi'!BR43</f>
        <v>0</v>
      </c>
      <c r="F13" s="58">
        <f>'Bowel Cancer Epi'!BO60</f>
        <v>0</v>
      </c>
      <c r="G13" s="58">
        <f>'Breast Cancer Epi'!AQ54</f>
        <v>0</v>
      </c>
      <c r="I13" s="58">
        <f t="shared" si="0"/>
        <v>7.2763633831622598E-5</v>
      </c>
      <c r="J13" s="58">
        <f t="shared" si="1"/>
        <v>7.2760986622677493E-5</v>
      </c>
      <c r="K13" s="58">
        <f t="shared" si="13"/>
        <v>9992.7262832480683</v>
      </c>
      <c r="L13" s="58">
        <f t="shared" si="14"/>
        <v>0.72708062341949042</v>
      </c>
      <c r="M13" s="58">
        <f t="shared" si="2"/>
        <v>9992.3627429363587</v>
      </c>
      <c r="N13" s="58">
        <f t="shared" si="3"/>
        <v>699124.8792183476</v>
      </c>
      <c r="O13" s="58">
        <f t="shared" si="4"/>
        <v>69.963377300784202</v>
      </c>
      <c r="Q13" s="58">
        <f>'MI Epi'!BP35</f>
        <v>0</v>
      </c>
      <c r="R13" s="58">
        <f t="shared" si="5"/>
        <v>0</v>
      </c>
      <c r="S13" s="58">
        <f t="shared" si="6"/>
        <v>0</v>
      </c>
      <c r="T13" s="58">
        <f t="shared" si="6"/>
        <v>0</v>
      </c>
      <c r="U13" s="58">
        <f t="shared" si="15"/>
        <v>0</v>
      </c>
      <c r="W13" s="58">
        <f>'Stroke Epi'!BE43</f>
        <v>0</v>
      </c>
      <c r="X13" s="58">
        <f t="shared" si="7"/>
        <v>0</v>
      </c>
      <c r="Y13" s="58">
        <f t="shared" si="8"/>
        <v>0</v>
      </c>
      <c r="Z13" s="58">
        <f t="shared" si="8"/>
        <v>0</v>
      </c>
      <c r="AA13" s="58">
        <f t="shared" si="16"/>
        <v>-7.0885768376945796E-4</v>
      </c>
      <c r="AC13" s="58">
        <f>'Bowel Cancer Epi'!BB60</f>
        <v>0</v>
      </c>
      <c r="AD13" s="58">
        <f t="shared" si="9"/>
        <v>0</v>
      </c>
      <c r="AE13" s="58">
        <f t="shared" si="19"/>
        <v>0</v>
      </c>
      <c r="AF13" s="58">
        <f t="shared" si="19"/>
        <v>0</v>
      </c>
      <c r="AG13" s="58">
        <f t="shared" si="17"/>
        <v>0</v>
      </c>
      <c r="AI13" s="58">
        <f>'Breast Cancer Epi'!AH54</f>
        <v>0</v>
      </c>
      <c r="AJ13" s="58">
        <f t="shared" si="11"/>
        <v>0</v>
      </c>
      <c r="AK13" s="58">
        <f t="shared" si="20"/>
        <v>0</v>
      </c>
      <c r="AL13" s="58">
        <f t="shared" si="20"/>
        <v>0</v>
      </c>
      <c r="AM13" s="58">
        <f t="shared" si="18"/>
        <v>0</v>
      </c>
    </row>
    <row r="14" spans="1:39">
      <c r="A14" s="58">
        <v>16</v>
      </c>
      <c r="B14" s="58">
        <f>'ACM Rates'!V27</f>
        <v>7.2763633831622598E-5</v>
      </c>
      <c r="C14" s="58">
        <f>'MI Epi'!CC36</f>
        <v>0</v>
      </c>
      <c r="D14" s="58">
        <f>'Stroke Epi'!BR44</f>
        <v>0</v>
      </c>
      <c r="F14" s="58">
        <f>'Bowel Cancer Epi'!BO61</f>
        <v>0</v>
      </c>
      <c r="G14" s="58">
        <f>'Breast Cancer Epi'!AQ55</f>
        <v>0</v>
      </c>
      <c r="I14" s="58">
        <f t="shared" si="0"/>
        <v>7.2763633831622598E-5</v>
      </c>
      <c r="J14" s="58">
        <f t="shared" si="1"/>
        <v>7.2760986622677493E-5</v>
      </c>
      <c r="K14" s="58">
        <f t="shared" si="13"/>
        <v>9991.9992026246491</v>
      </c>
      <c r="L14" s="58">
        <f t="shared" si="14"/>
        <v>0.72702772031597629</v>
      </c>
      <c r="M14" s="58">
        <f t="shared" si="2"/>
        <v>9991.6356887644906</v>
      </c>
      <c r="N14" s="58">
        <f t="shared" si="3"/>
        <v>689133.24352958309</v>
      </c>
      <c r="O14" s="58">
        <f t="shared" si="4"/>
        <v>68.968504656061725</v>
      </c>
      <c r="Q14" s="58">
        <f>'MI Epi'!BP36</f>
        <v>0</v>
      </c>
      <c r="R14" s="58">
        <f t="shared" si="5"/>
        <v>0</v>
      </c>
      <c r="S14" s="58">
        <f t="shared" si="6"/>
        <v>0</v>
      </c>
      <c r="T14" s="58">
        <f t="shared" si="6"/>
        <v>0</v>
      </c>
      <c r="U14" s="58">
        <f t="shared" si="15"/>
        <v>0</v>
      </c>
      <c r="W14" s="58">
        <f>'Stroke Epi'!BE44</f>
        <v>0</v>
      </c>
      <c r="X14" s="58">
        <f t="shared" si="7"/>
        <v>0</v>
      </c>
      <c r="Y14" s="58">
        <f t="shared" si="8"/>
        <v>0</v>
      </c>
      <c r="Z14" s="58">
        <f t="shared" si="8"/>
        <v>0</v>
      </c>
      <c r="AA14" s="58">
        <f t="shared" si="16"/>
        <v>-7.0885768376945796E-4</v>
      </c>
      <c r="AC14" s="58">
        <f>'Bowel Cancer Epi'!BB61</f>
        <v>0</v>
      </c>
      <c r="AD14" s="58">
        <f t="shared" si="9"/>
        <v>0</v>
      </c>
      <c r="AE14" s="58">
        <f t="shared" si="19"/>
        <v>0</v>
      </c>
      <c r="AF14" s="58">
        <f t="shared" si="19"/>
        <v>0</v>
      </c>
      <c r="AG14" s="58">
        <f t="shared" si="17"/>
        <v>0</v>
      </c>
      <c r="AI14" s="58">
        <f>'Breast Cancer Epi'!AH55</f>
        <v>0</v>
      </c>
      <c r="AJ14" s="58">
        <f t="shared" si="11"/>
        <v>0</v>
      </c>
      <c r="AK14" s="58">
        <f t="shared" si="20"/>
        <v>0</v>
      </c>
      <c r="AL14" s="58">
        <f t="shared" si="20"/>
        <v>0</v>
      </c>
      <c r="AM14" s="58">
        <f t="shared" si="18"/>
        <v>0</v>
      </c>
    </row>
    <row r="15" spans="1:39">
      <c r="A15" s="58">
        <v>17</v>
      </c>
      <c r="B15" s="58">
        <f>'ACM Rates'!V28</f>
        <v>7.2763633831622598E-5</v>
      </c>
      <c r="C15" s="58">
        <f>'MI Epi'!CC37</f>
        <v>0</v>
      </c>
      <c r="D15" s="58">
        <f>'Stroke Epi'!BR45</f>
        <v>0</v>
      </c>
      <c r="F15" s="58">
        <f>'Bowel Cancer Epi'!BO62</f>
        <v>0</v>
      </c>
      <c r="G15" s="58">
        <f>'Breast Cancer Epi'!AQ56</f>
        <v>0</v>
      </c>
      <c r="I15" s="58">
        <f t="shared" si="0"/>
        <v>7.2763633831622598E-5</v>
      </c>
      <c r="J15" s="58">
        <f t="shared" si="1"/>
        <v>7.2760986622677493E-5</v>
      </c>
      <c r="K15" s="58">
        <f t="shared" si="13"/>
        <v>9991.272174904334</v>
      </c>
      <c r="L15" s="58">
        <f t="shared" si="14"/>
        <v>0.72697482106174405</v>
      </c>
      <c r="M15" s="58">
        <f t="shared" si="2"/>
        <v>9990.9086874938039</v>
      </c>
      <c r="N15" s="58">
        <f t="shared" si="3"/>
        <v>679142.33484208933</v>
      </c>
      <c r="O15" s="58">
        <f t="shared" si="4"/>
        <v>67.973559618156642</v>
      </c>
      <c r="Q15" s="58">
        <f>'MI Epi'!BP37</f>
        <v>0</v>
      </c>
      <c r="R15" s="58">
        <f t="shared" si="5"/>
        <v>0</v>
      </c>
      <c r="S15" s="58">
        <f t="shared" si="6"/>
        <v>0</v>
      </c>
      <c r="T15" s="58">
        <f t="shared" si="6"/>
        <v>0</v>
      </c>
      <c r="U15" s="58">
        <f t="shared" si="15"/>
        <v>0</v>
      </c>
      <c r="W15" s="58">
        <f>'Stroke Epi'!BE45</f>
        <v>0</v>
      </c>
      <c r="X15" s="58">
        <f t="shared" si="7"/>
        <v>0</v>
      </c>
      <c r="Y15" s="58">
        <f t="shared" si="8"/>
        <v>0</v>
      </c>
      <c r="Z15" s="58">
        <f t="shared" si="8"/>
        <v>0</v>
      </c>
      <c r="AA15" s="58">
        <f t="shared" si="16"/>
        <v>-7.0885768376945796E-4</v>
      </c>
      <c r="AC15" s="58">
        <f>'Bowel Cancer Epi'!BB62</f>
        <v>0</v>
      </c>
      <c r="AD15" s="58">
        <f t="shared" si="9"/>
        <v>0</v>
      </c>
      <c r="AE15" s="58">
        <f t="shared" si="19"/>
        <v>0</v>
      </c>
      <c r="AF15" s="58">
        <f t="shared" si="19"/>
        <v>0</v>
      </c>
      <c r="AG15" s="58">
        <f t="shared" si="17"/>
        <v>0</v>
      </c>
      <c r="AI15" s="58">
        <f>'Breast Cancer Epi'!AH56</f>
        <v>0</v>
      </c>
      <c r="AJ15" s="58">
        <f t="shared" si="11"/>
        <v>0</v>
      </c>
      <c r="AK15" s="58">
        <f t="shared" si="20"/>
        <v>0</v>
      </c>
      <c r="AL15" s="58">
        <f t="shared" si="20"/>
        <v>0</v>
      </c>
      <c r="AM15" s="58">
        <f t="shared" si="18"/>
        <v>0</v>
      </c>
    </row>
    <row r="16" spans="1:39">
      <c r="A16" s="58">
        <v>18</v>
      </c>
      <c r="B16" s="58">
        <f>'ACM Rates'!V29</f>
        <v>7.2763633831622598E-5</v>
      </c>
      <c r="C16" s="58">
        <f>'MI Epi'!CC38</f>
        <v>0</v>
      </c>
      <c r="D16" s="58">
        <f>'Stroke Epi'!BR46</f>
        <v>0</v>
      </c>
      <c r="F16" s="58">
        <f>'Bowel Cancer Epi'!BO63</f>
        <v>0</v>
      </c>
      <c r="G16" s="58">
        <f>'Breast Cancer Epi'!AQ57</f>
        <v>0</v>
      </c>
      <c r="I16" s="58">
        <f t="shared" si="0"/>
        <v>7.2763633831622598E-5</v>
      </c>
      <c r="J16" s="58">
        <f t="shared" si="1"/>
        <v>7.2760986622677493E-5</v>
      </c>
      <c r="K16" s="58">
        <f t="shared" si="13"/>
        <v>9990.545200083272</v>
      </c>
      <c r="L16" s="58">
        <f t="shared" si="14"/>
        <v>0.72692192565651381</v>
      </c>
      <c r="M16" s="58">
        <f t="shared" si="2"/>
        <v>9990.181739120444</v>
      </c>
      <c r="N16" s="58">
        <f t="shared" si="3"/>
        <v>669152.15310296882</v>
      </c>
      <c r="O16" s="58">
        <f t="shared" si="4"/>
        <v>66.978542181801188</v>
      </c>
      <c r="Q16" s="58">
        <f>'MI Epi'!BP38</f>
        <v>0</v>
      </c>
      <c r="R16" s="58">
        <f t="shared" si="5"/>
        <v>0</v>
      </c>
      <c r="S16" s="58">
        <f t="shared" si="6"/>
        <v>0</v>
      </c>
      <c r="T16" s="58">
        <f t="shared" si="6"/>
        <v>0</v>
      </c>
      <c r="U16" s="58">
        <f t="shared" si="15"/>
        <v>0</v>
      </c>
      <c r="W16" s="58">
        <f>'Stroke Epi'!BE46</f>
        <v>0</v>
      </c>
      <c r="X16" s="58">
        <f t="shared" si="7"/>
        <v>0</v>
      </c>
      <c r="Y16" s="58">
        <f t="shared" si="8"/>
        <v>0</v>
      </c>
      <c r="Z16" s="58">
        <f t="shared" si="8"/>
        <v>0</v>
      </c>
      <c r="AA16" s="58">
        <f t="shared" si="16"/>
        <v>-7.0885768376945796E-4</v>
      </c>
      <c r="AC16" s="58">
        <f>'Bowel Cancer Epi'!BB63</f>
        <v>0</v>
      </c>
      <c r="AD16" s="58">
        <f t="shared" si="9"/>
        <v>0</v>
      </c>
      <c r="AE16" s="58">
        <f t="shared" si="19"/>
        <v>0</v>
      </c>
      <c r="AF16" s="58">
        <f t="shared" si="19"/>
        <v>0</v>
      </c>
      <c r="AG16" s="58">
        <f t="shared" si="17"/>
        <v>0</v>
      </c>
      <c r="AI16" s="58">
        <f>'Breast Cancer Epi'!AH57</f>
        <v>0</v>
      </c>
      <c r="AJ16" s="58">
        <f t="shared" si="11"/>
        <v>0</v>
      </c>
      <c r="AK16" s="58">
        <f t="shared" si="20"/>
        <v>0</v>
      </c>
      <c r="AL16" s="58">
        <f t="shared" si="20"/>
        <v>0</v>
      </c>
      <c r="AM16" s="58">
        <f t="shared" si="18"/>
        <v>0</v>
      </c>
    </row>
    <row r="17" spans="1:39">
      <c r="A17" s="58">
        <v>19</v>
      </c>
      <c r="B17" s="58">
        <f>'ACM Rates'!V30</f>
        <v>7.2763633831622598E-5</v>
      </c>
      <c r="C17" s="58">
        <f>'MI Epi'!CC39</f>
        <v>0</v>
      </c>
      <c r="D17" s="58">
        <f>'Stroke Epi'!BR47</f>
        <v>0</v>
      </c>
      <c r="F17" s="58">
        <f>'Bowel Cancer Epi'!BO64</f>
        <v>0</v>
      </c>
      <c r="G17" s="58">
        <f>'Breast Cancer Epi'!AQ58</f>
        <v>0</v>
      </c>
      <c r="I17" s="58">
        <f t="shared" si="0"/>
        <v>7.2763633831622598E-5</v>
      </c>
      <c r="J17" s="58">
        <f t="shared" si="1"/>
        <v>7.2760986622677493E-5</v>
      </c>
      <c r="K17" s="58">
        <f t="shared" si="13"/>
        <v>9989.8182781576161</v>
      </c>
      <c r="L17" s="58">
        <f t="shared" si="14"/>
        <v>0.72686903410000536</v>
      </c>
      <c r="M17" s="58">
        <f t="shared" si="2"/>
        <v>9989.4548436405657</v>
      </c>
      <c r="N17" s="58">
        <f t="shared" si="3"/>
        <v>659162.69825932826</v>
      </c>
      <c r="O17" s="58">
        <f t="shared" si="4"/>
        <v>65.983452341727187</v>
      </c>
      <c r="Q17" s="58">
        <f>'MI Epi'!BP39</f>
        <v>0</v>
      </c>
      <c r="R17" s="58">
        <f t="shared" si="5"/>
        <v>0</v>
      </c>
      <c r="S17" s="58">
        <f t="shared" si="6"/>
        <v>0</v>
      </c>
      <c r="T17" s="58">
        <f t="shared" si="6"/>
        <v>0</v>
      </c>
      <c r="U17" s="58">
        <f t="shared" si="15"/>
        <v>0</v>
      </c>
      <c r="W17" s="58">
        <f>'Stroke Epi'!BE47</f>
        <v>0</v>
      </c>
      <c r="X17" s="58">
        <f t="shared" si="7"/>
        <v>0</v>
      </c>
      <c r="Y17" s="58">
        <f t="shared" si="8"/>
        <v>0</v>
      </c>
      <c r="Z17" s="58">
        <f t="shared" si="8"/>
        <v>0</v>
      </c>
      <c r="AA17" s="58">
        <f t="shared" si="16"/>
        <v>-7.0885768376945796E-4</v>
      </c>
      <c r="AC17" s="58">
        <f>'Bowel Cancer Epi'!BB64</f>
        <v>0</v>
      </c>
      <c r="AD17" s="58">
        <f t="shared" si="9"/>
        <v>0</v>
      </c>
      <c r="AE17" s="58">
        <f t="shared" si="19"/>
        <v>0</v>
      </c>
      <c r="AF17" s="58">
        <f t="shared" si="19"/>
        <v>0</v>
      </c>
      <c r="AG17" s="58">
        <f t="shared" si="17"/>
        <v>0</v>
      </c>
      <c r="AI17" s="58">
        <f>'Breast Cancer Epi'!AH58</f>
        <v>0</v>
      </c>
      <c r="AJ17" s="58">
        <f t="shared" si="11"/>
        <v>0</v>
      </c>
      <c r="AK17" s="58">
        <f t="shared" si="20"/>
        <v>0</v>
      </c>
      <c r="AL17" s="58">
        <f t="shared" si="20"/>
        <v>0</v>
      </c>
      <c r="AM17" s="58">
        <f t="shared" si="18"/>
        <v>0</v>
      </c>
    </row>
    <row r="18" spans="1:39">
      <c r="A18" s="58">
        <v>20</v>
      </c>
      <c r="B18" s="58">
        <f>'ACM Rates'!V31</f>
        <v>1.455272676632452E-4</v>
      </c>
      <c r="C18" s="58">
        <f>'MI Epi'!CC40</f>
        <v>0</v>
      </c>
      <c r="D18" s="58">
        <f>'Stroke Epi'!BR48</f>
        <v>0</v>
      </c>
      <c r="F18" s="58">
        <f>'Bowel Cancer Epi'!BO65</f>
        <v>0</v>
      </c>
      <c r="G18" s="58">
        <f>'Breast Cancer Epi'!AQ59</f>
        <v>0</v>
      </c>
      <c r="I18" s="58">
        <f t="shared" si="0"/>
        <v>1.455272676632452E-4</v>
      </c>
      <c r="J18" s="58">
        <f t="shared" si="1"/>
        <v>1.4551667908402344E-4</v>
      </c>
      <c r="K18" s="58">
        <f t="shared" si="13"/>
        <v>9989.0914091235154</v>
      </c>
      <c r="L18" s="58">
        <f t="shared" si="14"/>
        <v>1.4535794089224021</v>
      </c>
      <c r="M18" s="58">
        <f t="shared" si="2"/>
        <v>9988.3646194190551</v>
      </c>
      <c r="N18" s="58">
        <f t="shared" si="3"/>
        <v>649174.33363990928</v>
      </c>
      <c r="O18" s="58">
        <f t="shared" si="4"/>
        <v>64.988326470512348</v>
      </c>
      <c r="Q18" s="58">
        <f>'MI Epi'!BP40</f>
        <v>0</v>
      </c>
      <c r="R18" s="58">
        <f t="shared" si="5"/>
        <v>0</v>
      </c>
      <c r="S18" s="58">
        <f t="shared" si="6"/>
        <v>0</v>
      </c>
      <c r="T18" s="58">
        <f t="shared" si="6"/>
        <v>0</v>
      </c>
      <c r="U18" s="58">
        <f t="shared" si="15"/>
        <v>0</v>
      </c>
      <c r="W18" s="58">
        <f>'Stroke Epi'!BE48</f>
        <v>0</v>
      </c>
      <c r="X18" s="58">
        <f t="shared" si="7"/>
        <v>0</v>
      </c>
      <c r="Y18" s="58">
        <f t="shared" si="8"/>
        <v>0</v>
      </c>
      <c r="Z18" s="58">
        <f t="shared" si="8"/>
        <v>0</v>
      </c>
      <c r="AA18" s="58">
        <f t="shared" si="16"/>
        <v>-7.0885768376945796E-4</v>
      </c>
      <c r="AC18" s="58">
        <f>'Bowel Cancer Epi'!BB65</f>
        <v>0</v>
      </c>
      <c r="AD18" s="58">
        <f t="shared" si="9"/>
        <v>0</v>
      </c>
      <c r="AE18" s="58">
        <f t="shared" si="19"/>
        <v>0</v>
      </c>
      <c r="AF18" s="58">
        <f t="shared" si="19"/>
        <v>0</v>
      </c>
      <c r="AG18" s="58">
        <f t="shared" si="17"/>
        <v>0</v>
      </c>
      <c r="AI18" s="58">
        <f>'Breast Cancer Epi'!AH59</f>
        <v>0</v>
      </c>
      <c r="AJ18" s="58">
        <f t="shared" si="11"/>
        <v>0</v>
      </c>
      <c r="AK18" s="58">
        <f t="shared" si="20"/>
        <v>0</v>
      </c>
      <c r="AL18" s="58">
        <f t="shared" si="20"/>
        <v>0</v>
      </c>
      <c r="AM18" s="58">
        <f t="shared" si="18"/>
        <v>0</v>
      </c>
    </row>
    <row r="19" spans="1:39">
      <c r="A19" s="58">
        <v>21</v>
      </c>
      <c r="B19" s="58">
        <f>'ACM Rates'!V32</f>
        <v>1.455272676632452E-4</v>
      </c>
      <c r="C19" s="58">
        <f>'MI Epi'!CC41</f>
        <v>0</v>
      </c>
      <c r="D19" s="58">
        <f>'Stroke Epi'!BR49</f>
        <v>0</v>
      </c>
      <c r="F19" s="58">
        <f>'Bowel Cancer Epi'!BO66</f>
        <v>0</v>
      </c>
      <c r="G19" s="58">
        <f>'Breast Cancer Epi'!AQ60</f>
        <v>0</v>
      </c>
      <c r="I19" s="58">
        <f t="shared" si="0"/>
        <v>1.455272676632452E-4</v>
      </c>
      <c r="J19" s="58">
        <f t="shared" si="1"/>
        <v>1.4551667908402344E-4</v>
      </c>
      <c r="K19" s="58">
        <f t="shared" si="13"/>
        <v>9987.637829714593</v>
      </c>
      <c r="L19" s="58">
        <f t="shared" si="14"/>
        <v>1.4533678888740307</v>
      </c>
      <c r="M19" s="58">
        <f t="shared" si="2"/>
        <v>9986.9111457701547</v>
      </c>
      <c r="N19" s="58">
        <f t="shared" si="3"/>
        <v>639187.42249413906</v>
      </c>
      <c r="O19" s="58">
        <f t="shared" si="4"/>
        <v>63.997857490633947</v>
      </c>
      <c r="Q19" s="58">
        <f>'MI Epi'!BP41</f>
        <v>0</v>
      </c>
      <c r="R19" s="58">
        <f t="shared" si="5"/>
        <v>0</v>
      </c>
      <c r="S19" s="58">
        <f t="shared" si="6"/>
        <v>0</v>
      </c>
      <c r="T19" s="58">
        <f t="shared" si="6"/>
        <v>0</v>
      </c>
      <c r="U19" s="58">
        <f t="shared" si="15"/>
        <v>0</v>
      </c>
      <c r="W19" s="58">
        <f>'Stroke Epi'!BE49</f>
        <v>0</v>
      </c>
      <c r="X19" s="58">
        <f t="shared" si="7"/>
        <v>0</v>
      </c>
      <c r="Y19" s="58">
        <f t="shared" si="8"/>
        <v>0</v>
      </c>
      <c r="Z19" s="58">
        <f t="shared" si="8"/>
        <v>0</v>
      </c>
      <c r="AA19" s="58">
        <f t="shared" si="16"/>
        <v>-7.0885768376945796E-4</v>
      </c>
      <c r="AC19" s="58">
        <f>'Bowel Cancer Epi'!BB66</f>
        <v>0</v>
      </c>
      <c r="AD19" s="58">
        <f t="shared" si="9"/>
        <v>0</v>
      </c>
      <c r="AE19" s="58">
        <f t="shared" si="19"/>
        <v>0</v>
      </c>
      <c r="AF19" s="58">
        <f t="shared" si="19"/>
        <v>0</v>
      </c>
      <c r="AG19" s="58">
        <f t="shared" si="17"/>
        <v>0</v>
      </c>
      <c r="AI19" s="58">
        <f>'Breast Cancer Epi'!AH60</f>
        <v>0</v>
      </c>
      <c r="AJ19" s="58">
        <f t="shared" si="11"/>
        <v>0</v>
      </c>
      <c r="AK19" s="58">
        <f t="shared" si="20"/>
        <v>0</v>
      </c>
      <c r="AL19" s="58">
        <f t="shared" si="20"/>
        <v>0</v>
      </c>
      <c r="AM19" s="58">
        <f t="shared" si="18"/>
        <v>0</v>
      </c>
    </row>
    <row r="20" spans="1:39">
      <c r="A20" s="58">
        <v>22</v>
      </c>
      <c r="B20" s="58">
        <f>'ACM Rates'!V33</f>
        <v>1.455272676632452E-4</v>
      </c>
      <c r="C20" s="58">
        <f>'MI Epi'!CC42</f>
        <v>0</v>
      </c>
      <c r="D20" s="58">
        <f>'Stroke Epi'!BR50</f>
        <v>0</v>
      </c>
      <c r="F20" s="58">
        <f>'Bowel Cancer Epi'!BO67</f>
        <v>0</v>
      </c>
      <c r="G20" s="58">
        <f>'Breast Cancer Epi'!AQ61</f>
        <v>0</v>
      </c>
      <c r="I20" s="58">
        <f t="shared" si="0"/>
        <v>1.455272676632452E-4</v>
      </c>
      <c r="J20" s="58">
        <f t="shared" si="1"/>
        <v>1.4551667908402344E-4</v>
      </c>
      <c r="K20" s="58">
        <f t="shared" si="13"/>
        <v>9986.1844618257182</v>
      </c>
      <c r="L20" s="58">
        <f t="shared" si="14"/>
        <v>1.4531563996053543</v>
      </c>
      <c r="M20" s="58">
        <f t="shared" si="2"/>
        <v>9985.4578836259152</v>
      </c>
      <c r="N20" s="58">
        <f t="shared" si="3"/>
        <v>629201.96461051307</v>
      </c>
      <c r="O20" s="58">
        <f t="shared" si="4"/>
        <v>63.007244360022526</v>
      </c>
      <c r="Q20" s="58">
        <f>'MI Epi'!BP42</f>
        <v>0</v>
      </c>
      <c r="R20" s="58">
        <f t="shared" si="5"/>
        <v>0</v>
      </c>
      <c r="S20" s="58">
        <f t="shared" si="6"/>
        <v>0</v>
      </c>
      <c r="T20" s="58">
        <f t="shared" si="6"/>
        <v>0</v>
      </c>
      <c r="U20" s="58">
        <f t="shared" si="15"/>
        <v>0</v>
      </c>
      <c r="W20" s="58">
        <f>'Stroke Epi'!BE50</f>
        <v>0</v>
      </c>
      <c r="X20" s="58">
        <f t="shared" si="7"/>
        <v>0</v>
      </c>
      <c r="Y20" s="58">
        <f t="shared" si="8"/>
        <v>0</v>
      </c>
      <c r="Z20" s="58">
        <f t="shared" si="8"/>
        <v>0</v>
      </c>
      <c r="AA20" s="58">
        <f t="shared" si="16"/>
        <v>-7.0885768376945796E-4</v>
      </c>
      <c r="AC20" s="58">
        <f>'Bowel Cancer Epi'!BB67</f>
        <v>0</v>
      </c>
      <c r="AD20" s="58">
        <f t="shared" si="9"/>
        <v>0</v>
      </c>
      <c r="AE20" s="58">
        <f t="shared" si="19"/>
        <v>0</v>
      </c>
      <c r="AF20" s="58">
        <f t="shared" si="19"/>
        <v>0</v>
      </c>
      <c r="AG20" s="58">
        <f t="shared" si="17"/>
        <v>0</v>
      </c>
      <c r="AI20" s="58">
        <f>'Breast Cancer Epi'!AH61</f>
        <v>0</v>
      </c>
      <c r="AJ20" s="58">
        <f t="shared" si="11"/>
        <v>0</v>
      </c>
      <c r="AK20" s="58">
        <f t="shared" si="20"/>
        <v>0</v>
      </c>
      <c r="AL20" s="58">
        <f t="shared" si="20"/>
        <v>0</v>
      </c>
      <c r="AM20" s="58">
        <f t="shared" si="18"/>
        <v>0</v>
      </c>
    </row>
    <row r="21" spans="1:39">
      <c r="A21" s="58">
        <v>23</v>
      </c>
      <c r="B21" s="58">
        <f>'ACM Rates'!V34</f>
        <v>1.455272676632452E-4</v>
      </c>
      <c r="C21" s="58">
        <f>'MI Epi'!CC43</f>
        <v>0</v>
      </c>
      <c r="D21" s="58">
        <f>'Stroke Epi'!BR51</f>
        <v>0</v>
      </c>
      <c r="F21" s="58">
        <f>'Bowel Cancer Epi'!BO68</f>
        <v>0</v>
      </c>
      <c r="G21" s="58">
        <f>'Breast Cancer Epi'!AQ62</f>
        <v>0</v>
      </c>
      <c r="I21" s="58">
        <f t="shared" si="0"/>
        <v>1.455272676632452E-4</v>
      </c>
      <c r="J21" s="58">
        <f t="shared" si="1"/>
        <v>1.4551667908402344E-4</v>
      </c>
      <c r="K21" s="58">
        <f t="shared" si="13"/>
        <v>9984.7313054261122</v>
      </c>
      <c r="L21" s="58">
        <f t="shared" si="14"/>
        <v>1.452944941111894</v>
      </c>
      <c r="M21" s="58">
        <f t="shared" si="2"/>
        <v>9984.0048329555575</v>
      </c>
      <c r="N21" s="58">
        <f t="shared" si="3"/>
        <v>619217.95977755752</v>
      </c>
      <c r="O21" s="58">
        <f t="shared" si="4"/>
        <v>62.016487057698697</v>
      </c>
      <c r="Q21" s="58">
        <f>'MI Epi'!BP43</f>
        <v>0</v>
      </c>
      <c r="R21" s="58">
        <f t="shared" si="5"/>
        <v>0</v>
      </c>
      <c r="S21" s="58">
        <f t="shared" si="6"/>
        <v>0</v>
      </c>
      <c r="T21" s="58">
        <f t="shared" si="6"/>
        <v>0</v>
      </c>
      <c r="U21" s="58">
        <f t="shared" si="15"/>
        <v>0</v>
      </c>
      <c r="W21" s="58">
        <f>'Stroke Epi'!BE51</f>
        <v>0</v>
      </c>
      <c r="X21" s="58">
        <f t="shared" si="7"/>
        <v>0</v>
      </c>
      <c r="Y21" s="58">
        <f t="shared" si="8"/>
        <v>0</v>
      </c>
      <c r="Z21" s="58">
        <f t="shared" si="8"/>
        <v>0</v>
      </c>
      <c r="AA21" s="58">
        <f t="shared" si="16"/>
        <v>-7.0885768376945796E-4</v>
      </c>
      <c r="AC21" s="58">
        <f>'Bowel Cancer Epi'!BB68</f>
        <v>0</v>
      </c>
      <c r="AD21" s="58">
        <f t="shared" si="9"/>
        <v>0</v>
      </c>
      <c r="AE21" s="58">
        <f t="shared" si="19"/>
        <v>0</v>
      </c>
      <c r="AF21" s="58">
        <f t="shared" si="19"/>
        <v>0</v>
      </c>
      <c r="AG21" s="58">
        <f t="shared" si="17"/>
        <v>0</v>
      </c>
      <c r="AI21" s="58">
        <f>'Breast Cancer Epi'!AH62</f>
        <v>0</v>
      </c>
      <c r="AJ21" s="58">
        <f t="shared" si="11"/>
        <v>0</v>
      </c>
      <c r="AK21" s="58">
        <f t="shared" si="20"/>
        <v>0</v>
      </c>
      <c r="AL21" s="58">
        <f t="shared" si="20"/>
        <v>0</v>
      </c>
      <c r="AM21" s="58">
        <f t="shared" si="18"/>
        <v>0</v>
      </c>
    </row>
    <row r="22" spans="1:39">
      <c r="A22" s="58">
        <v>24</v>
      </c>
      <c r="B22" s="58">
        <f>'ACM Rates'!V35</f>
        <v>1.455272676632452E-4</v>
      </c>
      <c r="C22" s="58">
        <f>'MI Epi'!CC44</f>
        <v>0</v>
      </c>
      <c r="D22" s="58">
        <f>'Stroke Epi'!BR52</f>
        <v>0</v>
      </c>
      <c r="F22" s="58">
        <f>'Bowel Cancer Epi'!BO69</f>
        <v>0</v>
      </c>
      <c r="G22" s="58">
        <f>'Breast Cancer Epi'!AQ63</f>
        <v>0</v>
      </c>
      <c r="I22" s="58">
        <f t="shared" si="0"/>
        <v>1.455272676632452E-4</v>
      </c>
      <c r="J22" s="58">
        <f t="shared" si="1"/>
        <v>1.4551667908402344E-4</v>
      </c>
      <c r="K22" s="58">
        <f t="shared" si="13"/>
        <v>9983.278360485001</v>
      </c>
      <c r="L22" s="58">
        <f t="shared" si="14"/>
        <v>1.4527335133891714</v>
      </c>
      <c r="M22" s="58">
        <f t="shared" si="2"/>
        <v>9982.5519937283061</v>
      </c>
      <c r="N22" s="58">
        <f t="shared" si="3"/>
        <v>609235.40778382937</v>
      </c>
      <c r="O22" s="58">
        <f t="shared" si="4"/>
        <v>61.025585562680021</v>
      </c>
      <c r="Q22" s="58">
        <f>'MI Epi'!BP44</f>
        <v>0</v>
      </c>
      <c r="R22" s="58">
        <f t="shared" si="5"/>
        <v>0</v>
      </c>
      <c r="S22" s="58">
        <f t="shared" si="6"/>
        <v>0</v>
      </c>
      <c r="T22" s="58">
        <f t="shared" si="6"/>
        <v>0</v>
      </c>
      <c r="U22" s="58">
        <f t="shared" si="15"/>
        <v>0</v>
      </c>
      <c r="W22" s="58">
        <f>'Stroke Epi'!BE52</f>
        <v>0</v>
      </c>
      <c r="X22" s="58">
        <f t="shared" si="7"/>
        <v>0</v>
      </c>
      <c r="Y22" s="58">
        <f t="shared" si="8"/>
        <v>0</v>
      </c>
      <c r="Z22" s="58">
        <f t="shared" si="8"/>
        <v>0</v>
      </c>
      <c r="AA22" s="58">
        <f t="shared" si="16"/>
        <v>-7.0885768376945796E-4</v>
      </c>
      <c r="AC22" s="58">
        <f>'Bowel Cancer Epi'!BB69</f>
        <v>0</v>
      </c>
      <c r="AD22" s="58">
        <f t="shared" si="9"/>
        <v>0</v>
      </c>
      <c r="AE22" s="58">
        <f t="shared" si="19"/>
        <v>0</v>
      </c>
      <c r="AF22" s="58">
        <f t="shared" si="19"/>
        <v>0</v>
      </c>
      <c r="AG22" s="58">
        <f t="shared" si="17"/>
        <v>0</v>
      </c>
      <c r="AI22" s="58">
        <f>'Breast Cancer Epi'!AH63</f>
        <v>0</v>
      </c>
      <c r="AJ22" s="58">
        <f t="shared" si="11"/>
        <v>0</v>
      </c>
      <c r="AK22" s="58">
        <f t="shared" si="20"/>
        <v>0</v>
      </c>
      <c r="AL22" s="58">
        <f t="shared" si="20"/>
        <v>0</v>
      </c>
      <c r="AM22" s="58">
        <f t="shared" si="18"/>
        <v>0</v>
      </c>
    </row>
    <row r="23" spans="1:39">
      <c r="A23" s="58">
        <v>25</v>
      </c>
      <c r="B23" s="58">
        <f>'ACM Rates'!V36</f>
        <v>2.1829090149486777E-4</v>
      </c>
      <c r="C23" s="58">
        <f>'MI Epi'!CC45</f>
        <v>0</v>
      </c>
      <c r="D23" s="58">
        <f>'Stroke Epi'!BR53</f>
        <v>0</v>
      </c>
      <c r="F23" s="58">
        <f>'Bowel Cancer Epi'!BO70</f>
        <v>0</v>
      </c>
      <c r="G23" s="58">
        <f>'Breast Cancer Epi'!AQ64</f>
        <v>0</v>
      </c>
      <c r="I23" s="58">
        <f t="shared" si="0"/>
        <v>2.1829090149486777E-4</v>
      </c>
      <c r="J23" s="58">
        <f t="shared" si="1"/>
        <v>2.1826707776950727E-4</v>
      </c>
      <c r="K23" s="58">
        <f t="shared" si="13"/>
        <v>9981.8256269716112</v>
      </c>
      <c r="L23" s="58">
        <f t="shared" si="14"/>
        <v>2.1787039104038732</v>
      </c>
      <c r="M23" s="58">
        <f t="shared" si="2"/>
        <v>9980.7362750164102</v>
      </c>
      <c r="N23" s="58">
        <f t="shared" si="3"/>
        <v>599254.67150881281</v>
      </c>
      <c r="O23" s="58">
        <f t="shared" si="4"/>
        <v>60.034576229180317</v>
      </c>
      <c r="Q23" s="58">
        <f>'MI Epi'!BP45</f>
        <v>0</v>
      </c>
      <c r="R23" s="58">
        <f t="shared" si="5"/>
        <v>0</v>
      </c>
      <c r="S23" s="58">
        <f t="shared" si="6"/>
        <v>0</v>
      </c>
      <c r="T23" s="58">
        <f t="shared" si="6"/>
        <v>0</v>
      </c>
      <c r="U23" s="58">
        <f t="shared" si="15"/>
        <v>0</v>
      </c>
      <c r="W23" s="58">
        <f>'Stroke Epi'!BE53</f>
        <v>0</v>
      </c>
      <c r="X23" s="58">
        <f t="shared" si="7"/>
        <v>0</v>
      </c>
      <c r="Y23" s="58">
        <f t="shared" si="8"/>
        <v>0</v>
      </c>
      <c r="Z23" s="58">
        <f t="shared" si="8"/>
        <v>0</v>
      </c>
      <c r="AA23" s="58">
        <f t="shared" si="16"/>
        <v>-7.0885768376945796E-4</v>
      </c>
      <c r="AC23" s="58">
        <f>'Bowel Cancer Epi'!BB70</f>
        <v>0</v>
      </c>
      <c r="AD23" s="58">
        <f t="shared" si="9"/>
        <v>0</v>
      </c>
      <c r="AE23" s="58">
        <f t="shared" si="19"/>
        <v>0</v>
      </c>
      <c r="AF23" s="58">
        <f t="shared" si="19"/>
        <v>0</v>
      </c>
      <c r="AG23" s="58">
        <f t="shared" si="17"/>
        <v>0</v>
      </c>
      <c r="AI23" s="58">
        <f>'Breast Cancer Epi'!AH64</f>
        <v>0</v>
      </c>
      <c r="AJ23" s="58">
        <f t="shared" si="11"/>
        <v>0</v>
      </c>
      <c r="AK23" s="58">
        <f t="shared" si="20"/>
        <v>0</v>
      </c>
      <c r="AL23" s="58">
        <f t="shared" si="20"/>
        <v>0</v>
      </c>
      <c r="AM23" s="58">
        <f t="shared" si="18"/>
        <v>0</v>
      </c>
    </row>
    <row r="24" spans="1:39">
      <c r="A24" s="58">
        <v>26</v>
      </c>
      <c r="B24" s="58">
        <f>'ACM Rates'!V37</f>
        <v>2.1829090149486777E-4</v>
      </c>
      <c r="C24" s="58">
        <f>'MI Epi'!CC46</f>
        <v>0</v>
      </c>
      <c r="D24" s="58">
        <f>'Stroke Epi'!BR54</f>
        <v>0</v>
      </c>
      <c r="F24" s="58">
        <f>'Bowel Cancer Epi'!BO71</f>
        <v>0</v>
      </c>
      <c r="G24" s="58">
        <f>'Breast Cancer Epi'!AQ65</f>
        <v>0</v>
      </c>
      <c r="I24" s="58">
        <f t="shared" si="0"/>
        <v>2.1829090149486777E-4</v>
      </c>
      <c r="J24" s="58">
        <f t="shared" si="1"/>
        <v>2.1826707776950727E-4</v>
      </c>
      <c r="K24" s="58">
        <f t="shared" si="13"/>
        <v>9979.6469230612074</v>
      </c>
      <c r="L24" s="58">
        <f t="shared" si="14"/>
        <v>2.1782283710680246</v>
      </c>
      <c r="M24" s="58">
        <f t="shared" si="2"/>
        <v>9978.5578088756738</v>
      </c>
      <c r="N24" s="58">
        <f t="shared" si="3"/>
        <v>589276.11369993724</v>
      </c>
      <c r="O24" s="58">
        <f t="shared" si="4"/>
        <v>59.047791794940544</v>
      </c>
      <c r="Q24" s="58">
        <f>'MI Epi'!BP46</f>
        <v>0</v>
      </c>
      <c r="R24" s="58">
        <f t="shared" si="5"/>
        <v>0</v>
      </c>
      <c r="S24" s="58">
        <f t="shared" si="6"/>
        <v>0</v>
      </c>
      <c r="T24" s="58">
        <f t="shared" si="6"/>
        <v>0</v>
      </c>
      <c r="U24" s="58">
        <f t="shared" si="15"/>
        <v>0</v>
      </c>
      <c r="W24" s="58">
        <f>'Stroke Epi'!BE54</f>
        <v>0</v>
      </c>
      <c r="X24" s="58">
        <f t="shared" si="7"/>
        <v>0</v>
      </c>
      <c r="Y24" s="58">
        <f t="shared" si="8"/>
        <v>0</v>
      </c>
      <c r="Z24" s="58">
        <f t="shared" si="8"/>
        <v>0</v>
      </c>
      <c r="AA24" s="58">
        <f t="shared" si="16"/>
        <v>-7.0885768376945796E-4</v>
      </c>
      <c r="AC24" s="58">
        <f>'Bowel Cancer Epi'!BB71</f>
        <v>0</v>
      </c>
      <c r="AD24" s="58">
        <f t="shared" si="9"/>
        <v>0</v>
      </c>
      <c r="AE24" s="58">
        <f t="shared" si="19"/>
        <v>0</v>
      </c>
      <c r="AF24" s="58">
        <f t="shared" si="19"/>
        <v>0</v>
      </c>
      <c r="AG24" s="58">
        <f t="shared" si="17"/>
        <v>0</v>
      </c>
      <c r="AI24" s="58">
        <f>'Breast Cancer Epi'!AH65</f>
        <v>0</v>
      </c>
      <c r="AJ24" s="58">
        <f t="shared" si="11"/>
        <v>0</v>
      </c>
      <c r="AK24" s="58">
        <f t="shared" si="20"/>
        <v>0</v>
      </c>
      <c r="AL24" s="58">
        <f t="shared" si="20"/>
        <v>0</v>
      </c>
      <c r="AM24" s="58">
        <f t="shared" si="18"/>
        <v>0</v>
      </c>
    </row>
    <row r="25" spans="1:39">
      <c r="A25" s="58">
        <v>27</v>
      </c>
      <c r="B25" s="58">
        <f>'ACM Rates'!V38</f>
        <v>2.1829090149486777E-4</v>
      </c>
      <c r="C25" s="58">
        <f>'MI Epi'!CC47</f>
        <v>0</v>
      </c>
      <c r="D25" s="58">
        <f>'Stroke Epi'!BR55</f>
        <v>0</v>
      </c>
      <c r="F25" s="58">
        <f>'Bowel Cancer Epi'!BO72</f>
        <v>0</v>
      </c>
      <c r="G25" s="58">
        <f>'Breast Cancer Epi'!AQ66</f>
        <v>0</v>
      </c>
      <c r="I25" s="58">
        <f t="shared" si="0"/>
        <v>2.1829090149486777E-4</v>
      </c>
      <c r="J25" s="58">
        <f t="shared" si="1"/>
        <v>2.1826707776950727E-4</v>
      </c>
      <c r="K25" s="58">
        <f t="shared" si="13"/>
        <v>9977.4686946901402</v>
      </c>
      <c r="L25" s="58">
        <f t="shared" si="14"/>
        <v>2.1777529355267569</v>
      </c>
      <c r="M25" s="58">
        <f t="shared" si="2"/>
        <v>9976.3798182223763</v>
      </c>
      <c r="N25" s="58">
        <f t="shared" si="3"/>
        <v>579299.73388171487</v>
      </c>
      <c r="O25" s="58">
        <f t="shared" si="4"/>
        <v>58.060791931124726</v>
      </c>
      <c r="Q25" s="58">
        <f>'MI Epi'!BP47</f>
        <v>0</v>
      </c>
      <c r="R25" s="58">
        <f t="shared" si="5"/>
        <v>0</v>
      </c>
      <c r="S25" s="58">
        <f t="shared" si="6"/>
        <v>0</v>
      </c>
      <c r="T25" s="58">
        <f t="shared" si="6"/>
        <v>0</v>
      </c>
      <c r="U25" s="58">
        <f t="shared" si="15"/>
        <v>0</v>
      </c>
      <c r="W25" s="58">
        <f>'Stroke Epi'!BE55</f>
        <v>0</v>
      </c>
      <c r="X25" s="58">
        <f t="shared" si="7"/>
        <v>0</v>
      </c>
      <c r="Y25" s="58">
        <f t="shared" si="8"/>
        <v>0</v>
      </c>
      <c r="Z25" s="58">
        <f t="shared" si="8"/>
        <v>0</v>
      </c>
      <c r="AA25" s="58">
        <f t="shared" si="16"/>
        <v>-7.0885768376945796E-4</v>
      </c>
      <c r="AC25" s="58">
        <f>'Bowel Cancer Epi'!BB72</f>
        <v>0</v>
      </c>
      <c r="AD25" s="58">
        <f t="shared" si="9"/>
        <v>0</v>
      </c>
      <c r="AE25" s="58">
        <f t="shared" si="19"/>
        <v>0</v>
      </c>
      <c r="AF25" s="58">
        <f t="shared" si="19"/>
        <v>0</v>
      </c>
      <c r="AG25" s="58">
        <f t="shared" si="17"/>
        <v>0</v>
      </c>
      <c r="AI25" s="58">
        <f>'Breast Cancer Epi'!AH66</f>
        <v>0</v>
      </c>
      <c r="AJ25" s="58">
        <f t="shared" si="11"/>
        <v>0</v>
      </c>
      <c r="AK25" s="58">
        <f t="shared" si="20"/>
        <v>0</v>
      </c>
      <c r="AL25" s="58">
        <f t="shared" si="20"/>
        <v>0</v>
      </c>
      <c r="AM25" s="58">
        <f t="shared" si="18"/>
        <v>0</v>
      </c>
    </row>
    <row r="26" spans="1:39">
      <c r="A26" s="58">
        <v>28</v>
      </c>
      <c r="B26" s="58">
        <f>'ACM Rates'!V39</f>
        <v>2.1829090149486777E-4</v>
      </c>
      <c r="C26" s="58">
        <f>'MI Epi'!CC48</f>
        <v>0</v>
      </c>
      <c r="D26" s="58">
        <f>'Stroke Epi'!BR56</f>
        <v>0</v>
      </c>
      <c r="F26" s="58">
        <f>'Bowel Cancer Epi'!BO73</f>
        <v>0</v>
      </c>
      <c r="G26" s="58">
        <f>'Breast Cancer Epi'!AQ67</f>
        <v>0</v>
      </c>
      <c r="I26" s="58">
        <f t="shared" si="0"/>
        <v>2.1829090149486777E-4</v>
      </c>
      <c r="J26" s="58">
        <f t="shared" si="1"/>
        <v>2.1826707776950727E-4</v>
      </c>
      <c r="K26" s="58">
        <f t="shared" si="13"/>
        <v>9975.2909417546143</v>
      </c>
      <c r="L26" s="58">
        <f t="shared" si="14"/>
        <v>2.1772776037574157</v>
      </c>
      <c r="M26" s="58">
        <f t="shared" si="2"/>
        <v>9974.2023029527354</v>
      </c>
      <c r="N26" s="58">
        <f t="shared" si="3"/>
        <v>569325.53157876211</v>
      </c>
      <c r="O26" s="58">
        <f t="shared" si="4"/>
        <v>57.073576590701421</v>
      </c>
      <c r="Q26" s="58">
        <f>'MI Epi'!BP48</f>
        <v>0</v>
      </c>
      <c r="R26" s="58">
        <f t="shared" si="5"/>
        <v>0</v>
      </c>
      <c r="S26" s="58">
        <f t="shared" si="6"/>
        <v>0</v>
      </c>
      <c r="T26" s="58">
        <f t="shared" si="6"/>
        <v>0</v>
      </c>
      <c r="U26" s="58">
        <f t="shared" si="15"/>
        <v>0</v>
      </c>
      <c r="W26" s="58">
        <f>'Stroke Epi'!BE56</f>
        <v>0</v>
      </c>
      <c r="X26" s="58">
        <f t="shared" si="7"/>
        <v>0</v>
      </c>
      <c r="Y26" s="58">
        <f t="shared" si="8"/>
        <v>0</v>
      </c>
      <c r="Z26" s="58">
        <f t="shared" si="8"/>
        <v>0</v>
      </c>
      <c r="AA26" s="58">
        <f t="shared" si="16"/>
        <v>-7.0885768376945796E-4</v>
      </c>
      <c r="AC26" s="58">
        <f>'Bowel Cancer Epi'!BB73</f>
        <v>0</v>
      </c>
      <c r="AD26" s="58">
        <f t="shared" si="9"/>
        <v>0</v>
      </c>
      <c r="AE26" s="58">
        <f t="shared" si="19"/>
        <v>0</v>
      </c>
      <c r="AF26" s="58">
        <f t="shared" si="19"/>
        <v>0</v>
      </c>
      <c r="AG26" s="58">
        <f t="shared" si="17"/>
        <v>0</v>
      </c>
      <c r="AI26" s="58">
        <f>'Breast Cancer Epi'!AH67</f>
        <v>0</v>
      </c>
      <c r="AJ26" s="58">
        <f t="shared" si="11"/>
        <v>0</v>
      </c>
      <c r="AK26" s="58">
        <f t="shared" si="20"/>
        <v>0</v>
      </c>
      <c r="AL26" s="58">
        <f t="shared" si="20"/>
        <v>0</v>
      </c>
      <c r="AM26" s="58">
        <f t="shared" si="18"/>
        <v>0</v>
      </c>
    </row>
    <row r="27" spans="1:39">
      <c r="A27" s="58">
        <v>29</v>
      </c>
      <c r="B27" s="58">
        <f>'ACM Rates'!V40</f>
        <v>2.1829090149486777E-4</v>
      </c>
      <c r="C27" s="58">
        <f>'MI Epi'!CC49</f>
        <v>0</v>
      </c>
      <c r="D27" s="58">
        <f>'Stroke Epi'!BR57</f>
        <v>0</v>
      </c>
      <c r="F27" s="58">
        <f>'Bowel Cancer Epi'!BO74</f>
        <v>0</v>
      </c>
      <c r="G27" s="58">
        <f>'Breast Cancer Epi'!AQ68</f>
        <v>0</v>
      </c>
      <c r="I27" s="58">
        <f t="shared" si="0"/>
        <v>2.1829090149486777E-4</v>
      </c>
      <c r="J27" s="58">
        <f t="shared" si="1"/>
        <v>2.1826707776950727E-4</v>
      </c>
      <c r="K27" s="58">
        <f t="shared" si="13"/>
        <v>9973.1136641508565</v>
      </c>
      <c r="L27" s="58">
        <f t="shared" si="14"/>
        <v>2.1768023757373505</v>
      </c>
      <c r="M27" s="58">
        <f t="shared" si="2"/>
        <v>9972.0252629629867</v>
      </c>
      <c r="N27" s="58">
        <f t="shared" si="3"/>
        <v>559353.50631579896</v>
      </c>
      <c r="O27" s="58">
        <f t="shared" si="4"/>
        <v>56.086145726628914</v>
      </c>
      <c r="Q27" s="58">
        <f>'MI Epi'!BP49</f>
        <v>0</v>
      </c>
      <c r="R27" s="58">
        <f t="shared" si="5"/>
        <v>0</v>
      </c>
      <c r="S27" s="58">
        <f t="shared" si="6"/>
        <v>0</v>
      </c>
      <c r="T27" s="58">
        <f t="shared" si="6"/>
        <v>0</v>
      </c>
      <c r="U27" s="58">
        <f t="shared" si="15"/>
        <v>0</v>
      </c>
      <c r="W27" s="58">
        <f>'Stroke Epi'!BE57</f>
        <v>0</v>
      </c>
      <c r="X27" s="58">
        <f t="shared" si="7"/>
        <v>0</v>
      </c>
      <c r="Y27" s="58">
        <f t="shared" si="8"/>
        <v>0</v>
      </c>
      <c r="Z27" s="58">
        <f t="shared" si="8"/>
        <v>0</v>
      </c>
      <c r="AA27" s="58">
        <f t="shared" si="16"/>
        <v>-7.0885768376945796E-4</v>
      </c>
      <c r="AC27" s="58">
        <f>'Bowel Cancer Epi'!BB74</f>
        <v>0</v>
      </c>
      <c r="AD27" s="58">
        <f t="shared" si="9"/>
        <v>0</v>
      </c>
      <c r="AE27" s="58">
        <f t="shared" si="19"/>
        <v>0</v>
      </c>
      <c r="AF27" s="58">
        <f t="shared" si="19"/>
        <v>0</v>
      </c>
      <c r="AG27" s="58">
        <f t="shared" si="17"/>
        <v>0</v>
      </c>
      <c r="AI27" s="58">
        <f>'Breast Cancer Epi'!AH68</f>
        <v>1E-4</v>
      </c>
      <c r="AJ27" s="58">
        <f t="shared" si="11"/>
        <v>0</v>
      </c>
      <c r="AK27" s="58">
        <f t="shared" si="20"/>
        <v>9.999500016666385E-5</v>
      </c>
      <c r="AL27" s="58">
        <f t="shared" si="20"/>
        <v>0</v>
      </c>
      <c r="AM27" s="58">
        <f t="shared" si="18"/>
        <v>0</v>
      </c>
    </row>
    <row r="28" spans="1:39">
      <c r="A28" s="58">
        <v>30</v>
      </c>
      <c r="B28" s="58">
        <f>'ACM Rates'!V41</f>
        <v>2.9105453532649039E-4</v>
      </c>
      <c r="C28" s="58">
        <f>'MI Epi'!CC50</f>
        <v>0</v>
      </c>
      <c r="D28" s="58">
        <f>'Stroke Epi'!BR58</f>
        <v>0</v>
      </c>
      <c r="F28" s="58">
        <f>'Bowel Cancer Epi'!BO75</f>
        <v>0</v>
      </c>
      <c r="G28" s="58">
        <f>'Breast Cancer Epi'!AQ69</f>
        <v>0</v>
      </c>
      <c r="I28" s="58">
        <f t="shared" si="0"/>
        <v>2.9105453532649039E-4</v>
      </c>
      <c r="J28" s="58">
        <f t="shared" si="1"/>
        <v>2.9101218306426535E-4</v>
      </c>
      <c r="K28" s="58">
        <f t="shared" si="13"/>
        <v>9970.9368617751188</v>
      </c>
      <c r="L28" s="58">
        <f t="shared" si="14"/>
        <v>2.9016641033411323</v>
      </c>
      <c r="M28" s="58">
        <f t="shared" si="2"/>
        <v>9969.4860297234482</v>
      </c>
      <c r="N28" s="58">
        <f t="shared" si="3"/>
        <v>549384.02028607565</v>
      </c>
      <c r="O28" s="58">
        <f t="shared" si="4"/>
        <v>55.098535664407891</v>
      </c>
      <c r="Q28" s="58">
        <f>'MI Epi'!BP50</f>
        <v>0</v>
      </c>
      <c r="R28" s="58">
        <f t="shared" si="5"/>
        <v>0</v>
      </c>
      <c r="S28" s="58">
        <f t="shared" si="6"/>
        <v>0</v>
      </c>
      <c r="T28" s="58">
        <f t="shared" si="6"/>
        <v>0</v>
      </c>
      <c r="U28" s="58">
        <f t="shared" si="15"/>
        <v>0</v>
      </c>
      <c r="W28" s="58">
        <f>'Stroke Epi'!BE58</f>
        <v>7.0860656282740333E-5</v>
      </c>
      <c r="X28" s="58">
        <f t="shared" si="7"/>
        <v>0</v>
      </c>
      <c r="Y28" s="58">
        <f t="shared" si="8"/>
        <v>7.0858145725716248E-5</v>
      </c>
      <c r="Z28" s="58">
        <f t="shared" si="8"/>
        <v>0</v>
      </c>
      <c r="AA28" s="58">
        <f t="shared" si="16"/>
        <v>-7.0885768376945796E-4</v>
      </c>
      <c r="AC28" s="58">
        <f>'Bowel Cancer Epi'!BB75</f>
        <v>0</v>
      </c>
      <c r="AD28" s="58">
        <f t="shared" si="9"/>
        <v>0</v>
      </c>
      <c r="AE28" s="58">
        <f t="shared" si="19"/>
        <v>0</v>
      </c>
      <c r="AF28" s="58">
        <f t="shared" si="19"/>
        <v>0</v>
      </c>
      <c r="AG28" s="58">
        <f t="shared" si="17"/>
        <v>0</v>
      </c>
      <c r="AI28" s="58">
        <f>'Breast Cancer Epi'!AH69</f>
        <v>1E-4</v>
      </c>
      <c r="AJ28" s="58">
        <f t="shared" si="11"/>
        <v>0</v>
      </c>
      <c r="AK28" s="58">
        <f t="shared" si="20"/>
        <v>9.999500016666385E-5</v>
      </c>
      <c r="AL28" s="58">
        <f t="shared" si="20"/>
        <v>0</v>
      </c>
      <c r="AM28" s="58">
        <f t="shared" si="18"/>
        <v>9.999500016666385E-5</v>
      </c>
    </row>
    <row r="29" spans="1:39">
      <c r="A29" s="58">
        <v>31</v>
      </c>
      <c r="B29" s="58">
        <f>'ACM Rates'!V42</f>
        <v>2.9105453532649039E-4</v>
      </c>
      <c r="C29" s="58">
        <f>'MI Epi'!CC51</f>
        <v>0</v>
      </c>
      <c r="D29" s="58">
        <f>'Stroke Epi'!BR59</f>
        <v>0</v>
      </c>
      <c r="F29" s="58">
        <f>'Bowel Cancer Epi'!BO76</f>
        <v>0</v>
      </c>
      <c r="G29" s="58">
        <f>'Breast Cancer Epi'!AQ70</f>
        <v>0</v>
      </c>
      <c r="I29" s="58">
        <f t="shared" si="0"/>
        <v>2.9105453532649039E-4</v>
      </c>
      <c r="J29" s="58">
        <f t="shared" si="1"/>
        <v>2.9101218306426535E-4</v>
      </c>
      <c r="K29" s="58">
        <f t="shared" si="13"/>
        <v>9968.0351976717775</v>
      </c>
      <c r="L29" s="58">
        <f t="shared" si="14"/>
        <v>2.9008196837358997</v>
      </c>
      <c r="M29" s="58">
        <f t="shared" si="2"/>
        <v>9966.5847878299101</v>
      </c>
      <c r="N29" s="58">
        <f t="shared" si="3"/>
        <v>539417.43549824576</v>
      </c>
      <c r="O29" s="58">
        <f t="shared" si="4"/>
        <v>54.114720183194862</v>
      </c>
      <c r="Q29" s="58">
        <f>'MI Epi'!BP51</f>
        <v>0</v>
      </c>
      <c r="R29" s="58">
        <f t="shared" si="5"/>
        <v>0</v>
      </c>
      <c r="S29" s="58">
        <f t="shared" si="6"/>
        <v>0</v>
      </c>
      <c r="T29" s="58">
        <f t="shared" si="6"/>
        <v>0</v>
      </c>
      <c r="U29" s="58">
        <f t="shared" si="15"/>
        <v>0</v>
      </c>
      <c r="W29" s="58">
        <f>'Stroke Epi'!BE59</f>
        <v>7.0860656282740333E-5</v>
      </c>
      <c r="X29" s="58">
        <f t="shared" si="7"/>
        <v>0</v>
      </c>
      <c r="Y29" s="58">
        <f t="shared" si="8"/>
        <v>7.0858145725716248E-5</v>
      </c>
      <c r="Z29" s="58">
        <f t="shared" si="8"/>
        <v>0</v>
      </c>
      <c r="AA29" s="58">
        <f t="shared" si="16"/>
        <v>-6.3794930970268642E-4</v>
      </c>
      <c r="AC29" s="58">
        <f>'Bowel Cancer Epi'!BB76</f>
        <v>0</v>
      </c>
      <c r="AD29" s="58">
        <f t="shared" si="9"/>
        <v>0</v>
      </c>
      <c r="AE29" s="58">
        <f t="shared" si="19"/>
        <v>0</v>
      </c>
      <c r="AF29" s="58">
        <f t="shared" si="19"/>
        <v>0</v>
      </c>
      <c r="AG29" s="58">
        <f t="shared" si="17"/>
        <v>0</v>
      </c>
      <c r="AI29" s="58">
        <f>'Breast Cancer Epi'!AH70</f>
        <v>1E-4</v>
      </c>
      <c r="AJ29" s="58">
        <f t="shared" si="11"/>
        <v>0</v>
      </c>
      <c r="AK29" s="58">
        <f t="shared" si="20"/>
        <v>9.999500016666385E-5</v>
      </c>
      <c r="AL29" s="58">
        <f t="shared" si="20"/>
        <v>0</v>
      </c>
      <c r="AM29" s="58">
        <f t="shared" si="18"/>
        <v>1.9998000133326937E-4</v>
      </c>
    </row>
    <row r="30" spans="1:39">
      <c r="A30" s="58">
        <v>32</v>
      </c>
      <c r="B30" s="58">
        <f>'ACM Rates'!V43</f>
        <v>2.9105453532649039E-4</v>
      </c>
      <c r="C30" s="58">
        <f>'MI Epi'!CC52</f>
        <v>0</v>
      </c>
      <c r="D30" s="58">
        <f>'Stroke Epi'!BR60</f>
        <v>0</v>
      </c>
      <c r="F30" s="58">
        <f>'Bowel Cancer Epi'!BO77</f>
        <v>0</v>
      </c>
      <c r="G30" s="58">
        <f>'Breast Cancer Epi'!AQ71</f>
        <v>0</v>
      </c>
      <c r="I30" s="58">
        <f t="shared" si="0"/>
        <v>2.9105453532649039E-4</v>
      </c>
      <c r="J30" s="58">
        <f t="shared" si="1"/>
        <v>2.9101218306426535E-4</v>
      </c>
      <c r="K30" s="58">
        <f t="shared" si="13"/>
        <v>9965.1343779880408</v>
      </c>
      <c r="L30" s="58">
        <f t="shared" si="14"/>
        <v>2.8999755098670597</v>
      </c>
      <c r="M30" s="58">
        <f t="shared" si="2"/>
        <v>9963.6843902331075</v>
      </c>
      <c r="N30" s="58">
        <f t="shared" si="3"/>
        <v>529453.75110801263</v>
      </c>
      <c r="O30" s="58">
        <f t="shared" si="4"/>
        <v>53.130618316349214</v>
      </c>
      <c r="Q30" s="58">
        <f>'MI Epi'!BP52</f>
        <v>0</v>
      </c>
      <c r="R30" s="58">
        <f t="shared" si="5"/>
        <v>0</v>
      </c>
      <c r="S30" s="58">
        <f t="shared" si="6"/>
        <v>0</v>
      </c>
      <c r="T30" s="58">
        <f t="shared" si="6"/>
        <v>0</v>
      </c>
      <c r="U30" s="58">
        <f t="shared" si="15"/>
        <v>0</v>
      </c>
      <c r="W30" s="58">
        <f>'Stroke Epi'!BE60</f>
        <v>7.0860656282740333E-5</v>
      </c>
      <c r="X30" s="58">
        <f t="shared" si="7"/>
        <v>0</v>
      </c>
      <c r="Y30" s="58">
        <f t="shared" si="8"/>
        <v>7.0858145725716248E-5</v>
      </c>
      <c r="Z30" s="58">
        <f t="shared" si="8"/>
        <v>0</v>
      </c>
      <c r="AA30" s="58">
        <f t="shared" si="16"/>
        <v>-5.6704596007181758E-4</v>
      </c>
      <c r="AC30" s="58">
        <f>'Bowel Cancer Epi'!BB77</f>
        <v>0</v>
      </c>
      <c r="AD30" s="58">
        <f t="shared" si="9"/>
        <v>0</v>
      </c>
      <c r="AE30" s="58">
        <f t="shared" si="19"/>
        <v>0</v>
      </c>
      <c r="AF30" s="58">
        <f t="shared" si="19"/>
        <v>0</v>
      </c>
      <c r="AG30" s="58">
        <f t="shared" si="17"/>
        <v>0</v>
      </c>
      <c r="AI30" s="58">
        <f>'Breast Cancer Epi'!AH71</f>
        <v>1E-4</v>
      </c>
      <c r="AJ30" s="58">
        <f t="shared" si="11"/>
        <v>0</v>
      </c>
      <c r="AK30" s="58">
        <f t="shared" si="20"/>
        <v>9.999500016666385E-5</v>
      </c>
      <c r="AL30" s="58">
        <f t="shared" si="20"/>
        <v>0</v>
      </c>
      <c r="AM30" s="58">
        <f t="shared" si="18"/>
        <v>2.9995500449966656E-4</v>
      </c>
    </row>
    <row r="31" spans="1:39">
      <c r="A31" s="58">
        <v>33</v>
      </c>
      <c r="B31" s="58">
        <f>'ACM Rates'!V44</f>
        <v>2.9105453532649039E-4</v>
      </c>
      <c r="C31" s="58">
        <f>'MI Epi'!CC53</f>
        <v>0</v>
      </c>
      <c r="D31" s="58">
        <f>'Stroke Epi'!BR61</f>
        <v>0</v>
      </c>
      <c r="F31" s="58">
        <f>'Bowel Cancer Epi'!BO78</f>
        <v>0</v>
      </c>
      <c r="G31" s="58">
        <f>'Breast Cancer Epi'!AQ72</f>
        <v>0</v>
      </c>
      <c r="I31" s="58">
        <f t="shared" si="0"/>
        <v>2.9105453532649039E-4</v>
      </c>
      <c r="J31" s="58">
        <f t="shared" si="1"/>
        <v>2.9101218306426535E-4</v>
      </c>
      <c r="K31" s="58">
        <f t="shared" si="13"/>
        <v>9962.2344024781742</v>
      </c>
      <c r="L31" s="58">
        <f t="shared" si="14"/>
        <v>2.8991315816631005</v>
      </c>
      <c r="M31" s="58">
        <f t="shared" si="2"/>
        <v>9960.7848366873422</v>
      </c>
      <c r="N31" s="58">
        <f t="shared" si="3"/>
        <v>519492.96627132542</v>
      </c>
      <c r="O31" s="58">
        <f t="shared" si="4"/>
        <v>52.146229980504977</v>
      </c>
      <c r="Q31" s="58">
        <f>'MI Epi'!BP53</f>
        <v>0</v>
      </c>
      <c r="R31" s="58">
        <f t="shared" si="5"/>
        <v>0</v>
      </c>
      <c r="S31" s="58">
        <f t="shared" si="6"/>
        <v>0</v>
      </c>
      <c r="T31" s="58">
        <f t="shared" si="6"/>
        <v>0</v>
      </c>
      <c r="U31" s="58">
        <f t="shared" si="15"/>
        <v>0</v>
      </c>
      <c r="W31" s="58">
        <f>'Stroke Epi'!BE61</f>
        <v>7.0860656282740333E-5</v>
      </c>
      <c r="X31" s="58">
        <f t="shared" si="7"/>
        <v>0</v>
      </c>
      <c r="Y31" s="58">
        <f t="shared" si="8"/>
        <v>7.0858145725716248E-5</v>
      </c>
      <c r="Z31" s="58">
        <f t="shared" si="8"/>
        <v>0</v>
      </c>
      <c r="AA31" s="58">
        <f t="shared" si="16"/>
        <v>-4.9614763452082938E-4</v>
      </c>
      <c r="AC31" s="58">
        <f>'Bowel Cancer Epi'!BB78</f>
        <v>0</v>
      </c>
      <c r="AD31" s="58">
        <f t="shared" si="9"/>
        <v>0</v>
      </c>
      <c r="AE31" s="58">
        <f t="shared" si="19"/>
        <v>0</v>
      </c>
      <c r="AF31" s="58">
        <f t="shared" si="19"/>
        <v>0</v>
      </c>
      <c r="AG31" s="58">
        <f t="shared" si="17"/>
        <v>0</v>
      </c>
      <c r="AI31" s="58">
        <f>'Breast Cancer Epi'!AH72</f>
        <v>1E-4</v>
      </c>
      <c r="AJ31" s="58">
        <f t="shared" si="11"/>
        <v>0</v>
      </c>
      <c r="AK31" s="58">
        <f t="shared" si="20"/>
        <v>9.999500016666385E-5</v>
      </c>
      <c r="AL31" s="58">
        <f t="shared" si="20"/>
        <v>0</v>
      </c>
      <c r="AM31" s="58">
        <f t="shared" si="18"/>
        <v>3.9992001066560545E-4</v>
      </c>
    </row>
    <row r="32" spans="1:39">
      <c r="A32" s="58">
        <v>34</v>
      </c>
      <c r="B32" s="58">
        <f>'ACM Rates'!V45</f>
        <v>2.9105453532649039E-4</v>
      </c>
      <c r="C32" s="58">
        <f>'MI Epi'!CC54</f>
        <v>0</v>
      </c>
      <c r="D32" s="58">
        <f>'Stroke Epi'!BR62</f>
        <v>0</v>
      </c>
      <c r="F32" s="58">
        <f>'Bowel Cancer Epi'!BO79</f>
        <v>0</v>
      </c>
      <c r="G32" s="58">
        <f>'Breast Cancer Epi'!AQ73</f>
        <v>0</v>
      </c>
      <c r="I32" s="58">
        <f t="shared" si="0"/>
        <v>2.9105453532649039E-4</v>
      </c>
      <c r="J32" s="58">
        <f t="shared" si="1"/>
        <v>2.9101218306426535E-4</v>
      </c>
      <c r="K32" s="58">
        <f t="shared" si="13"/>
        <v>9959.3352708965103</v>
      </c>
      <c r="L32" s="58">
        <f t="shared" si="14"/>
        <v>2.89828789905253</v>
      </c>
      <c r="M32" s="58">
        <f t="shared" si="2"/>
        <v>9957.8861269469853</v>
      </c>
      <c r="N32" s="58">
        <f t="shared" si="3"/>
        <v>509535.08014437841</v>
      </c>
      <c r="O32" s="58">
        <f t="shared" si="4"/>
        <v>51.16155509227189</v>
      </c>
      <c r="Q32" s="58">
        <f>'MI Epi'!BP54</f>
        <v>0</v>
      </c>
      <c r="R32" s="58">
        <f t="shared" si="5"/>
        <v>0</v>
      </c>
      <c r="S32" s="58">
        <f t="shared" si="6"/>
        <v>0</v>
      </c>
      <c r="T32" s="58">
        <f t="shared" si="6"/>
        <v>0</v>
      </c>
      <c r="U32" s="58">
        <f t="shared" si="15"/>
        <v>0</v>
      </c>
      <c r="W32" s="58">
        <f>'Stroke Epi'!BE62</f>
        <v>7.0860656282740333E-5</v>
      </c>
      <c r="X32" s="58">
        <f t="shared" si="7"/>
        <v>0</v>
      </c>
      <c r="Y32" s="58">
        <f t="shared" si="8"/>
        <v>7.0858145725716248E-5</v>
      </c>
      <c r="Z32" s="58">
        <f t="shared" si="8"/>
        <v>0</v>
      </c>
      <c r="AA32" s="58">
        <f t="shared" si="16"/>
        <v>-4.252543326937248E-4</v>
      </c>
      <c r="AC32" s="58">
        <f>'Bowel Cancer Epi'!BB79</f>
        <v>0</v>
      </c>
      <c r="AD32" s="58">
        <f t="shared" si="9"/>
        <v>0</v>
      </c>
      <c r="AE32" s="58">
        <f t="shared" si="19"/>
        <v>0</v>
      </c>
      <c r="AF32" s="58">
        <f t="shared" si="19"/>
        <v>0</v>
      </c>
      <c r="AG32" s="58">
        <f t="shared" si="17"/>
        <v>0</v>
      </c>
      <c r="AI32" s="58">
        <f>'Breast Cancer Epi'!AH73</f>
        <v>2.9999999999999997E-4</v>
      </c>
      <c r="AJ32" s="58">
        <f t="shared" si="11"/>
        <v>0</v>
      </c>
      <c r="AK32" s="58">
        <f t="shared" si="20"/>
        <v>2.999550044996413E-4</v>
      </c>
      <c r="AL32" s="58">
        <f t="shared" si="20"/>
        <v>0</v>
      </c>
      <c r="AM32" s="58">
        <f t="shared" si="18"/>
        <v>4.9987502083073611E-4</v>
      </c>
    </row>
    <row r="33" spans="1:39">
      <c r="A33" s="58">
        <v>35</v>
      </c>
      <c r="B33" s="58">
        <f>'ACM Rates'!V46</f>
        <v>5.0934543682135819E-4</v>
      </c>
      <c r="C33" s="58">
        <f>'MI Epi'!CC55</f>
        <v>0</v>
      </c>
      <c r="D33" s="58">
        <f>'Stroke Epi'!BR63</f>
        <v>7.0860656282740333E-5</v>
      </c>
      <c r="F33" s="58">
        <f>'Bowel Cancer Epi'!BO80</f>
        <v>0</v>
      </c>
      <c r="G33" s="58">
        <f>'Breast Cancer Epi'!AQ74</f>
        <v>0</v>
      </c>
      <c r="I33" s="58">
        <f t="shared" si="0"/>
        <v>5.8020609310409854E-4</v>
      </c>
      <c r="J33" s="58">
        <f t="shared" si="1"/>
        <v>5.0921574245499368E-4</v>
      </c>
      <c r="K33" s="58">
        <f t="shared" si="13"/>
        <v>9956.4369829974585</v>
      </c>
      <c r="L33" s="58">
        <f t="shared" si="14"/>
        <v>5.0699744505034081</v>
      </c>
      <c r="M33" s="58">
        <f t="shared" si="2"/>
        <v>9953.9019957722066</v>
      </c>
      <c r="N33" s="58">
        <f t="shared" si="3"/>
        <v>499581.17814860615</v>
      </c>
      <c r="O33" s="58">
        <f t="shared" si="4"/>
        <v>50.176702670015146</v>
      </c>
      <c r="Q33" s="58">
        <f>'MI Epi'!BP55</f>
        <v>0</v>
      </c>
      <c r="R33" s="58">
        <f t="shared" si="5"/>
        <v>0</v>
      </c>
      <c r="S33" s="58">
        <f t="shared" si="6"/>
        <v>0</v>
      </c>
      <c r="T33" s="58">
        <f t="shared" si="6"/>
        <v>0</v>
      </c>
      <c r="U33" s="58">
        <f t="shared" si="15"/>
        <v>0</v>
      </c>
      <c r="W33" s="58">
        <f>'Stroke Epi'!BE63</f>
        <v>1.4172131256548067E-4</v>
      </c>
      <c r="X33" s="58">
        <f t="shared" si="7"/>
        <v>7.0860656282740333E-5</v>
      </c>
      <c r="Y33" s="58">
        <f t="shared" si="8"/>
        <v>1.4171127057460708E-4</v>
      </c>
      <c r="Z33" s="58">
        <f t="shared" si="8"/>
        <v>7.0858145725716248E-5</v>
      </c>
      <c r="AA33" s="58">
        <f t="shared" si="16"/>
        <v>-3.5436605423453207E-4</v>
      </c>
      <c r="AC33" s="58">
        <f>'Bowel Cancer Epi'!BB80</f>
        <v>0</v>
      </c>
      <c r="AD33" s="58">
        <f t="shared" si="9"/>
        <v>0</v>
      </c>
      <c r="AE33" s="58">
        <f t="shared" si="19"/>
        <v>0</v>
      </c>
      <c r="AF33" s="58">
        <f t="shared" si="19"/>
        <v>0</v>
      </c>
      <c r="AG33" s="58">
        <f t="shared" si="17"/>
        <v>0</v>
      </c>
      <c r="AI33" s="58">
        <f>'Breast Cancer Epi'!AH74</f>
        <v>2.9999999999999997E-4</v>
      </c>
      <c r="AJ33" s="58">
        <f t="shared" si="11"/>
        <v>0</v>
      </c>
      <c r="AK33" s="58">
        <f t="shared" si="20"/>
        <v>2.999550044996413E-4</v>
      </c>
      <c r="AL33" s="58">
        <f t="shared" si="20"/>
        <v>0</v>
      </c>
      <c r="AM33" s="58">
        <f t="shared" si="18"/>
        <v>7.9968008531625481E-4</v>
      </c>
    </row>
    <row r="34" spans="1:39">
      <c r="A34" s="58">
        <v>36</v>
      </c>
      <c r="B34" s="58">
        <f>'ACM Rates'!V47</f>
        <v>5.0934543682135819E-4</v>
      </c>
      <c r="C34" s="58">
        <f>'MI Epi'!CC56</f>
        <v>0</v>
      </c>
      <c r="D34" s="58">
        <f>'Stroke Epi'!BR64</f>
        <v>7.0860656282740333E-5</v>
      </c>
      <c r="F34" s="58">
        <f>'Bowel Cancer Epi'!BO81</f>
        <v>0</v>
      </c>
      <c r="G34" s="58">
        <f>'Breast Cancer Epi'!AQ75</f>
        <v>0</v>
      </c>
      <c r="I34" s="58">
        <f t="shared" si="0"/>
        <v>5.8020609310409854E-4</v>
      </c>
      <c r="J34" s="58">
        <f t="shared" si="1"/>
        <v>5.0921574245499368E-4</v>
      </c>
      <c r="K34" s="58">
        <f t="shared" si="13"/>
        <v>9951.3670085469548</v>
      </c>
      <c r="L34" s="58">
        <f t="shared" si="14"/>
        <v>5.0673927396993674</v>
      </c>
      <c r="M34" s="58">
        <f t="shared" si="2"/>
        <v>9948.8333121771047</v>
      </c>
      <c r="N34" s="58">
        <f t="shared" si="3"/>
        <v>489632.34483642905</v>
      </c>
      <c r="O34" s="58">
        <f t="shared" si="4"/>
        <v>49.202521062271877</v>
      </c>
      <c r="Q34" s="58">
        <f>'MI Epi'!BP56</f>
        <v>0</v>
      </c>
      <c r="R34" s="58">
        <f t="shared" si="5"/>
        <v>0</v>
      </c>
      <c r="S34" s="58">
        <f t="shared" si="6"/>
        <v>0</v>
      </c>
      <c r="T34" s="58">
        <f t="shared" si="6"/>
        <v>0</v>
      </c>
      <c r="U34" s="58">
        <f t="shared" si="15"/>
        <v>0</v>
      </c>
      <c r="W34" s="58">
        <f>'Stroke Epi'!BE64</f>
        <v>1.4172131256548067E-4</v>
      </c>
      <c r="X34" s="58">
        <f t="shared" si="7"/>
        <v>7.0860656282740333E-5</v>
      </c>
      <c r="Y34" s="58">
        <f t="shared" si="8"/>
        <v>1.4171127057460708E-4</v>
      </c>
      <c r="Z34" s="58">
        <f t="shared" si="8"/>
        <v>7.0858145725716248E-5</v>
      </c>
      <c r="AA34" s="58">
        <f t="shared" si="16"/>
        <v>-2.8348279878731434E-4</v>
      </c>
      <c r="AC34" s="58">
        <f>'Bowel Cancer Epi'!BB81</f>
        <v>0</v>
      </c>
      <c r="AD34" s="58">
        <f t="shared" si="9"/>
        <v>0</v>
      </c>
      <c r="AE34" s="58">
        <f t="shared" si="19"/>
        <v>0</v>
      </c>
      <c r="AF34" s="58">
        <f t="shared" si="19"/>
        <v>0</v>
      </c>
      <c r="AG34" s="58">
        <f t="shared" si="17"/>
        <v>0</v>
      </c>
      <c r="AI34" s="58">
        <f>'Breast Cancer Epi'!AH75</f>
        <v>2.9999999999999997E-4</v>
      </c>
      <c r="AJ34" s="58">
        <f t="shared" si="11"/>
        <v>0</v>
      </c>
      <c r="AK34" s="58">
        <f t="shared" si="20"/>
        <v>2.999550044996413E-4</v>
      </c>
      <c r="AL34" s="58">
        <f t="shared" si="20"/>
        <v>0</v>
      </c>
      <c r="AM34" s="58">
        <f t="shared" si="18"/>
        <v>1.0993952217723067E-3</v>
      </c>
    </row>
    <row r="35" spans="1:39">
      <c r="A35" s="58">
        <v>37</v>
      </c>
      <c r="B35" s="58">
        <f>'ACM Rates'!V48</f>
        <v>5.0934543682135819E-4</v>
      </c>
      <c r="C35" s="58">
        <f>'MI Epi'!CC57</f>
        <v>0</v>
      </c>
      <c r="D35" s="58">
        <f>'Stroke Epi'!BR65</f>
        <v>7.0860656282740333E-5</v>
      </c>
      <c r="F35" s="58">
        <f>'Bowel Cancer Epi'!BO82</f>
        <v>0</v>
      </c>
      <c r="G35" s="58">
        <f>'Breast Cancer Epi'!AQ76</f>
        <v>0</v>
      </c>
      <c r="I35" s="58">
        <f t="shared" si="0"/>
        <v>5.8020609310409854E-4</v>
      </c>
      <c r="J35" s="58">
        <f t="shared" si="1"/>
        <v>5.0921574245499368E-4</v>
      </c>
      <c r="K35" s="58">
        <f t="shared" si="13"/>
        <v>9946.2996158072547</v>
      </c>
      <c r="L35" s="58">
        <f t="shared" si="14"/>
        <v>5.0648123435431094</v>
      </c>
      <c r="M35" s="58">
        <f t="shared" si="2"/>
        <v>9943.7672096354836</v>
      </c>
      <c r="N35" s="58">
        <f t="shared" si="3"/>
        <v>479688.57762679359</v>
      </c>
      <c r="O35" s="58">
        <f t="shared" si="4"/>
        <v>48.227843133183299</v>
      </c>
      <c r="Q35" s="58">
        <f>'MI Epi'!BP57</f>
        <v>0</v>
      </c>
      <c r="R35" s="58">
        <f t="shared" si="5"/>
        <v>0</v>
      </c>
      <c r="S35" s="58">
        <f t="shared" si="6"/>
        <v>0</v>
      </c>
      <c r="T35" s="58">
        <f t="shared" si="6"/>
        <v>0</v>
      </c>
      <c r="U35" s="58">
        <f t="shared" si="15"/>
        <v>0</v>
      </c>
      <c r="W35" s="58">
        <f>'Stroke Epi'!BE65</f>
        <v>1.4172131256548067E-4</v>
      </c>
      <c r="X35" s="58">
        <f t="shared" si="7"/>
        <v>7.0860656282740333E-5</v>
      </c>
      <c r="Y35" s="58">
        <f t="shared" si="8"/>
        <v>1.4171127057460708E-4</v>
      </c>
      <c r="Z35" s="58">
        <f t="shared" si="8"/>
        <v>7.0858145725716248E-5</v>
      </c>
      <c r="AA35" s="58">
        <f t="shared" si="16"/>
        <v>-2.1260456599614063E-4</v>
      </c>
      <c r="AC35" s="58">
        <f>'Bowel Cancer Epi'!BB82</f>
        <v>0</v>
      </c>
      <c r="AD35" s="58">
        <f t="shared" si="9"/>
        <v>0</v>
      </c>
      <c r="AE35" s="58">
        <f t="shared" si="19"/>
        <v>0</v>
      </c>
      <c r="AF35" s="58">
        <f t="shared" si="19"/>
        <v>0</v>
      </c>
      <c r="AG35" s="58">
        <f t="shared" si="17"/>
        <v>0</v>
      </c>
      <c r="AI35" s="58">
        <f>'Breast Cancer Epi'!AH76</f>
        <v>2.9999999999999997E-4</v>
      </c>
      <c r="AJ35" s="58">
        <f t="shared" si="11"/>
        <v>0</v>
      </c>
      <c r="AK35" s="58">
        <f t="shared" si="20"/>
        <v>2.999550044996413E-4</v>
      </c>
      <c r="AL35" s="58">
        <f t="shared" si="20"/>
        <v>0</v>
      </c>
      <c r="AM35" s="58">
        <f t="shared" si="18"/>
        <v>1.3990204571732545E-3</v>
      </c>
    </row>
    <row r="36" spans="1:39">
      <c r="A36" s="58">
        <v>38</v>
      </c>
      <c r="B36" s="58">
        <f>'ACM Rates'!V49</f>
        <v>5.0934543682135819E-4</v>
      </c>
      <c r="C36" s="58">
        <f>'MI Epi'!CC58</f>
        <v>0</v>
      </c>
      <c r="D36" s="58">
        <f>'Stroke Epi'!BR66</f>
        <v>7.0860656282740333E-5</v>
      </c>
      <c r="F36" s="58">
        <f>'Bowel Cancer Epi'!BO83</f>
        <v>0</v>
      </c>
      <c r="G36" s="58">
        <f>'Breast Cancer Epi'!AQ77</f>
        <v>0</v>
      </c>
      <c r="I36" s="58">
        <f t="shared" si="0"/>
        <v>5.8020609310409854E-4</v>
      </c>
      <c r="J36" s="58">
        <f t="shared" si="1"/>
        <v>5.0921574245499368E-4</v>
      </c>
      <c r="K36" s="58">
        <f t="shared" si="13"/>
        <v>9941.2348034637107</v>
      </c>
      <c r="L36" s="58">
        <f t="shared" si="14"/>
        <v>5.062233261365197</v>
      </c>
      <c r="M36" s="58">
        <f t="shared" si="2"/>
        <v>9938.7036868330288</v>
      </c>
      <c r="N36" s="58">
        <f t="shared" si="3"/>
        <v>469749.87393996055</v>
      </c>
      <c r="O36" s="58">
        <f t="shared" si="4"/>
        <v>47.252668629885996</v>
      </c>
      <c r="Q36" s="58">
        <f>'MI Epi'!BP58</f>
        <v>0</v>
      </c>
      <c r="R36" s="58">
        <f t="shared" si="5"/>
        <v>0</v>
      </c>
      <c r="S36" s="58">
        <f t="shared" si="6"/>
        <v>0</v>
      </c>
      <c r="T36" s="58">
        <f t="shared" si="6"/>
        <v>0</v>
      </c>
      <c r="U36" s="58">
        <f t="shared" si="15"/>
        <v>0</v>
      </c>
      <c r="W36" s="58">
        <f>'Stroke Epi'!BE66</f>
        <v>1.4172131256548067E-4</v>
      </c>
      <c r="X36" s="58">
        <f t="shared" si="7"/>
        <v>7.0860656282740333E-5</v>
      </c>
      <c r="Y36" s="58">
        <f t="shared" si="8"/>
        <v>1.4171127057460708E-4</v>
      </c>
      <c r="Z36" s="58">
        <f t="shared" si="8"/>
        <v>7.0858145725716248E-5</v>
      </c>
      <c r="AA36" s="58">
        <f t="shared" si="16"/>
        <v>-1.417313555051148E-4</v>
      </c>
      <c r="AC36" s="58">
        <f>'Bowel Cancer Epi'!BB83</f>
        <v>0</v>
      </c>
      <c r="AD36" s="58">
        <f t="shared" si="9"/>
        <v>0</v>
      </c>
      <c r="AE36" s="58">
        <f t="shared" si="19"/>
        <v>0</v>
      </c>
      <c r="AF36" s="58">
        <f t="shared" si="19"/>
        <v>0</v>
      </c>
      <c r="AG36" s="58">
        <f t="shared" si="17"/>
        <v>0</v>
      </c>
      <c r="AI36" s="58">
        <f>'Breast Cancer Epi'!AH77</f>
        <v>2.9999999999999997E-4</v>
      </c>
      <c r="AJ36" s="58">
        <f t="shared" si="11"/>
        <v>0</v>
      </c>
      <c r="AK36" s="58">
        <f t="shared" si="20"/>
        <v>2.999550044996413E-4</v>
      </c>
      <c r="AL36" s="58">
        <f t="shared" si="20"/>
        <v>0</v>
      </c>
      <c r="AM36" s="58">
        <f t="shared" si="18"/>
        <v>1.6985558184853694E-3</v>
      </c>
    </row>
    <row r="37" spans="1:39">
      <c r="A37" s="58">
        <v>39</v>
      </c>
      <c r="B37" s="58">
        <f>'ACM Rates'!V50</f>
        <v>5.0934543682135819E-4</v>
      </c>
      <c r="C37" s="58">
        <f>'MI Epi'!CC59</f>
        <v>0</v>
      </c>
      <c r="D37" s="58">
        <f>'Stroke Epi'!BR67</f>
        <v>7.0860656282740333E-5</v>
      </c>
      <c r="F37" s="58">
        <f>'Bowel Cancer Epi'!BO84</f>
        <v>0</v>
      </c>
      <c r="G37" s="58">
        <f>'Breast Cancer Epi'!AQ78</f>
        <v>0</v>
      </c>
      <c r="I37" s="58">
        <f t="shared" si="0"/>
        <v>5.8020609310409854E-4</v>
      </c>
      <c r="J37" s="58">
        <f t="shared" si="1"/>
        <v>5.0921574245499368E-4</v>
      </c>
      <c r="K37" s="58">
        <f t="shared" si="13"/>
        <v>9936.172570202345</v>
      </c>
      <c r="L37" s="58">
        <f t="shared" si="14"/>
        <v>5.05965549249653</v>
      </c>
      <c r="M37" s="58">
        <f t="shared" si="2"/>
        <v>9933.642742456097</v>
      </c>
      <c r="N37" s="58">
        <f t="shared" si="3"/>
        <v>459816.2311975045</v>
      </c>
      <c r="O37" s="58">
        <f t="shared" si="4"/>
        <v>46.276997299387745</v>
      </c>
      <c r="Q37" s="58">
        <f>'MI Epi'!BP59</f>
        <v>0</v>
      </c>
      <c r="R37" s="58">
        <f t="shared" si="5"/>
        <v>0</v>
      </c>
      <c r="S37" s="58">
        <f t="shared" si="6"/>
        <v>0</v>
      </c>
      <c r="T37" s="58">
        <f t="shared" si="6"/>
        <v>0</v>
      </c>
      <c r="U37" s="58">
        <f t="shared" si="15"/>
        <v>0</v>
      </c>
      <c r="W37" s="58">
        <f>'Stroke Epi'!BE67</f>
        <v>1.4172131256548067E-4</v>
      </c>
      <c r="X37" s="58">
        <f t="shared" si="7"/>
        <v>7.0860656282740333E-5</v>
      </c>
      <c r="Y37" s="58">
        <f t="shared" si="8"/>
        <v>1.4171127057460708E-4</v>
      </c>
      <c r="Z37" s="58">
        <f t="shared" si="8"/>
        <v>7.0858145725716248E-5</v>
      </c>
      <c r="AA37" s="58">
        <f t="shared" si="16"/>
        <v>-7.0863166958365985E-5</v>
      </c>
      <c r="AC37" s="58">
        <f>'Bowel Cancer Epi'!BB84</f>
        <v>0</v>
      </c>
      <c r="AD37" s="58">
        <f t="shared" si="9"/>
        <v>0</v>
      </c>
      <c r="AE37" s="58">
        <f t="shared" si="19"/>
        <v>0</v>
      </c>
      <c r="AF37" s="58">
        <f t="shared" si="19"/>
        <v>0</v>
      </c>
      <c r="AG37" s="58">
        <f t="shared" si="17"/>
        <v>0</v>
      </c>
      <c r="AI37" s="58">
        <f>'Breast Cancer Epi'!AH78</f>
        <v>6.9999999999999999E-4</v>
      </c>
      <c r="AJ37" s="58">
        <f t="shared" si="11"/>
        <v>0</v>
      </c>
      <c r="AK37" s="58">
        <f t="shared" si="20"/>
        <v>6.9975505715669239E-4</v>
      </c>
      <c r="AL37" s="58">
        <f t="shared" si="20"/>
        <v>0</v>
      </c>
      <c r="AM37" s="58">
        <f t="shared" si="18"/>
        <v>1.9980013326668339E-3</v>
      </c>
    </row>
    <row r="38" spans="1:39">
      <c r="A38" s="58">
        <v>40</v>
      </c>
      <c r="B38" s="58">
        <f>'ACM Rates'!V51</f>
        <v>7.2763633831622598E-4</v>
      </c>
      <c r="C38" s="58">
        <f>'MI Epi'!CC60</f>
        <v>0</v>
      </c>
      <c r="D38" s="58">
        <f>'Stroke Epi'!BR68</f>
        <v>7.0860656282740333E-5</v>
      </c>
      <c r="F38" s="58">
        <f>'Bowel Cancer Epi'!BO85</f>
        <v>0</v>
      </c>
      <c r="G38" s="58">
        <f>'Breast Cancer Epi'!AQ79</f>
        <v>0</v>
      </c>
      <c r="I38" s="58">
        <f t="shared" si="0"/>
        <v>7.9849699459896633E-4</v>
      </c>
      <c r="J38" s="58">
        <f t="shared" si="1"/>
        <v>7.273716751925452E-4</v>
      </c>
      <c r="K38" s="58">
        <f t="shared" si="13"/>
        <v>9931.1129147098491</v>
      </c>
      <c r="L38" s="58">
        <f t="shared" si="14"/>
        <v>7.2236102372988231</v>
      </c>
      <c r="M38" s="58">
        <f t="shared" si="2"/>
        <v>9927.5011095911996</v>
      </c>
      <c r="N38" s="58">
        <f t="shared" si="3"/>
        <v>449888.73008791328</v>
      </c>
      <c r="O38" s="58">
        <f t="shared" si="4"/>
        <v>45.300937966533773</v>
      </c>
      <c r="Q38" s="58">
        <f>'MI Epi'!BP60</f>
        <v>0</v>
      </c>
      <c r="R38" s="58">
        <f t="shared" si="5"/>
        <v>0</v>
      </c>
      <c r="S38" s="58">
        <f t="shared" si="6"/>
        <v>0</v>
      </c>
      <c r="T38" s="58">
        <f t="shared" si="6"/>
        <v>0</v>
      </c>
      <c r="U38" s="58">
        <f t="shared" si="15"/>
        <v>0</v>
      </c>
      <c r="W38" s="58">
        <f>'Stroke Epi'!BE68</f>
        <v>2.1258196884822099E-4</v>
      </c>
      <c r="X38" s="58">
        <f t="shared" si="7"/>
        <v>7.0860656282740333E-5</v>
      </c>
      <c r="Y38" s="58">
        <f t="shared" si="8"/>
        <v>2.1255937490249899E-4</v>
      </c>
      <c r="Z38" s="58">
        <f t="shared" si="8"/>
        <v>7.0858145725716248E-5</v>
      </c>
      <c r="AA38" s="58">
        <f t="shared" si="16"/>
        <v>-4.8521485361206874E-17</v>
      </c>
      <c r="AC38" s="58">
        <f>'Bowel Cancer Epi'!BB85</f>
        <v>8.9295751287537259E-5</v>
      </c>
      <c r="AD38" s="58">
        <f t="shared" si="9"/>
        <v>0</v>
      </c>
      <c r="AE38" s="58">
        <f t="shared" si="19"/>
        <v>8.9291764540644358E-5</v>
      </c>
      <c r="AF38" s="58">
        <f t="shared" si="19"/>
        <v>0</v>
      </c>
      <c r="AG38" s="58">
        <f t="shared" si="17"/>
        <v>0</v>
      </c>
      <c r="AI38" s="58">
        <f>'Breast Cancer Epi'!AH79</f>
        <v>6.9999999999999999E-4</v>
      </c>
      <c r="AJ38" s="58">
        <f t="shared" si="11"/>
        <v>0</v>
      </c>
      <c r="AK38" s="58">
        <f t="shared" si="20"/>
        <v>6.9975505715669239E-4</v>
      </c>
      <c r="AL38" s="58">
        <f t="shared" si="20"/>
        <v>0</v>
      </c>
      <c r="AM38" s="58">
        <f t="shared" si="18"/>
        <v>2.6963582782867871E-3</v>
      </c>
    </row>
    <row r="39" spans="1:39">
      <c r="A39" s="58">
        <v>41</v>
      </c>
      <c r="B39" s="58">
        <f>'ACM Rates'!V52</f>
        <v>7.2763633831622598E-4</v>
      </c>
      <c r="C39" s="58">
        <f>'MI Epi'!CC61</f>
        <v>0</v>
      </c>
      <c r="D39" s="58">
        <f>'Stroke Epi'!BR69</f>
        <v>7.0860656282740333E-5</v>
      </c>
      <c r="F39" s="58">
        <f>'Bowel Cancer Epi'!BO86</f>
        <v>0</v>
      </c>
      <c r="G39" s="58">
        <f>'Breast Cancer Epi'!AQ80</f>
        <v>0</v>
      </c>
      <c r="I39" s="58">
        <f t="shared" si="0"/>
        <v>7.9849699459896633E-4</v>
      </c>
      <c r="J39" s="58">
        <f t="shared" si="1"/>
        <v>7.273716751925452E-4</v>
      </c>
      <c r="K39" s="58">
        <f t="shared" si="13"/>
        <v>9923.8893044725501</v>
      </c>
      <c r="L39" s="58">
        <f t="shared" si="14"/>
        <v>7.2183559878195807</v>
      </c>
      <c r="M39" s="58">
        <f t="shared" si="2"/>
        <v>9920.2801264786394</v>
      </c>
      <c r="N39" s="58">
        <f t="shared" si="3"/>
        <v>439968.44996143464</v>
      </c>
      <c r="O39" s="58">
        <f t="shared" si="4"/>
        <v>44.334276256300782</v>
      </c>
      <c r="Q39" s="58">
        <f>'MI Epi'!BP61</f>
        <v>0</v>
      </c>
      <c r="R39" s="58">
        <f t="shared" si="5"/>
        <v>0</v>
      </c>
      <c r="S39" s="58">
        <f t="shared" si="6"/>
        <v>0</v>
      </c>
      <c r="T39" s="58">
        <f t="shared" si="6"/>
        <v>0</v>
      </c>
      <c r="U39" s="58">
        <f t="shared" si="15"/>
        <v>0</v>
      </c>
      <c r="W39" s="58">
        <f>'Stroke Epi'!BE69</f>
        <v>2.1258196884822099E-4</v>
      </c>
      <c r="X39" s="58">
        <f t="shared" si="7"/>
        <v>7.0860656282740333E-5</v>
      </c>
      <c r="Y39" s="58">
        <f t="shared" si="8"/>
        <v>2.1255937490249899E-4</v>
      </c>
      <c r="Z39" s="58">
        <f t="shared" si="8"/>
        <v>7.0858145725716248E-5</v>
      </c>
      <c r="AA39" s="58">
        <f t="shared" si="16"/>
        <v>1.4171127057459556E-4</v>
      </c>
      <c r="AC39" s="58">
        <f>'Bowel Cancer Epi'!BB86</f>
        <v>8.9295751287537259E-5</v>
      </c>
      <c r="AD39" s="58">
        <f t="shared" si="9"/>
        <v>0</v>
      </c>
      <c r="AE39" s="58">
        <f t="shared" si="19"/>
        <v>8.9291764540644358E-5</v>
      </c>
      <c r="AF39" s="58">
        <f t="shared" si="19"/>
        <v>0</v>
      </c>
      <c r="AG39" s="58">
        <f t="shared" si="17"/>
        <v>8.9291764540644358E-5</v>
      </c>
      <c r="AI39" s="58">
        <f>'Breast Cancer Epi'!AH80</f>
        <v>6.9999999999999999E-4</v>
      </c>
      <c r="AJ39" s="58">
        <f t="shared" si="11"/>
        <v>0</v>
      </c>
      <c r="AK39" s="58">
        <f t="shared" si="20"/>
        <v>6.9975505715669239E-4</v>
      </c>
      <c r="AL39" s="58">
        <f t="shared" si="20"/>
        <v>0</v>
      </c>
      <c r="AM39" s="58">
        <f t="shared" si="18"/>
        <v>3.3942265451023419E-3</v>
      </c>
    </row>
    <row r="40" spans="1:39">
      <c r="A40" s="58">
        <v>42</v>
      </c>
      <c r="B40" s="58">
        <f>'ACM Rates'!V53</f>
        <v>7.2763633831622598E-4</v>
      </c>
      <c r="C40" s="58">
        <f>'MI Epi'!CC62</f>
        <v>0</v>
      </c>
      <c r="D40" s="58">
        <f>'Stroke Epi'!BR70</f>
        <v>7.0860656282740333E-5</v>
      </c>
      <c r="F40" s="58">
        <f>'Bowel Cancer Epi'!BO87</f>
        <v>0</v>
      </c>
      <c r="G40" s="58">
        <f>'Breast Cancer Epi'!AQ81</f>
        <v>0</v>
      </c>
      <c r="I40" s="58">
        <f t="shared" si="0"/>
        <v>7.9849699459896633E-4</v>
      </c>
      <c r="J40" s="58">
        <f t="shared" si="1"/>
        <v>7.273716751925452E-4</v>
      </c>
      <c r="K40" s="58">
        <f t="shared" si="13"/>
        <v>9916.6709484847306</v>
      </c>
      <c r="L40" s="58">
        <f t="shared" si="14"/>
        <v>7.2131055601325844</v>
      </c>
      <c r="M40" s="58">
        <f t="shared" si="2"/>
        <v>9913.0643957046632</v>
      </c>
      <c r="N40" s="58">
        <f t="shared" si="3"/>
        <v>430055.38556572999</v>
      </c>
      <c r="O40" s="58">
        <f t="shared" si="4"/>
        <v>43.366910911916719</v>
      </c>
      <c r="Q40" s="58">
        <f>'MI Epi'!BP62</f>
        <v>0</v>
      </c>
      <c r="R40" s="58">
        <f t="shared" si="5"/>
        <v>0</v>
      </c>
      <c r="S40" s="58">
        <f t="shared" si="6"/>
        <v>0</v>
      </c>
      <c r="T40" s="58">
        <f t="shared" si="6"/>
        <v>0</v>
      </c>
      <c r="U40" s="58">
        <f t="shared" si="15"/>
        <v>0</v>
      </c>
      <c r="W40" s="58">
        <f>'Stroke Epi'!BE70</f>
        <v>2.1258196884822099E-4</v>
      </c>
      <c r="X40" s="58">
        <f t="shared" si="7"/>
        <v>7.0860656282740333E-5</v>
      </c>
      <c r="Y40" s="58">
        <f t="shared" si="8"/>
        <v>2.1255937490249899E-4</v>
      </c>
      <c r="Z40" s="58">
        <f t="shared" si="8"/>
        <v>7.0858145725716248E-5</v>
      </c>
      <c r="AA40" s="58">
        <f t="shared" si="16"/>
        <v>2.8340245906503179E-4</v>
      </c>
      <c r="AC40" s="58">
        <f>'Bowel Cancer Epi'!BB87</f>
        <v>8.9295751287537259E-5</v>
      </c>
      <c r="AD40" s="58">
        <f t="shared" si="9"/>
        <v>0</v>
      </c>
      <c r="AE40" s="58">
        <f t="shared" si="19"/>
        <v>8.9291764540644358E-5</v>
      </c>
      <c r="AF40" s="58">
        <f t="shared" si="19"/>
        <v>0</v>
      </c>
      <c r="AG40" s="58">
        <f t="shared" si="17"/>
        <v>1.7857555606207393E-4</v>
      </c>
      <c r="AI40" s="58">
        <f>'Breast Cancer Epi'!AH81</f>
        <v>6.9999999999999999E-4</v>
      </c>
      <c r="AJ40" s="58">
        <f t="shared" si="11"/>
        <v>0</v>
      </c>
      <c r="AK40" s="58">
        <f t="shared" si="20"/>
        <v>6.9975505715669239E-4</v>
      </c>
      <c r="AL40" s="58">
        <f t="shared" si="20"/>
        <v>0</v>
      </c>
      <c r="AM40" s="58">
        <f t="shared" si="18"/>
        <v>4.0916064750689636E-3</v>
      </c>
    </row>
    <row r="41" spans="1:39">
      <c r="A41" s="58">
        <v>43</v>
      </c>
      <c r="B41" s="58">
        <f>'ACM Rates'!V54</f>
        <v>7.2763633831622598E-4</v>
      </c>
      <c r="C41" s="58">
        <f>'MI Epi'!CC63</f>
        <v>0</v>
      </c>
      <c r="D41" s="58">
        <f>'Stroke Epi'!BR71</f>
        <v>7.0860656282740333E-5</v>
      </c>
      <c r="F41" s="58">
        <f>'Bowel Cancer Epi'!BO88</f>
        <v>0</v>
      </c>
      <c r="G41" s="58">
        <f>'Breast Cancer Epi'!AQ82</f>
        <v>0</v>
      </c>
      <c r="I41" s="58">
        <f t="shared" si="0"/>
        <v>7.9849699459896633E-4</v>
      </c>
      <c r="J41" s="58">
        <f t="shared" si="1"/>
        <v>7.273716751925452E-4</v>
      </c>
      <c r="K41" s="58">
        <f t="shared" si="13"/>
        <v>9909.4578429245976</v>
      </c>
      <c r="L41" s="58">
        <f t="shared" si="14"/>
        <v>7.2078589514579701</v>
      </c>
      <c r="M41" s="58">
        <f t="shared" si="2"/>
        <v>9905.8539134488674</v>
      </c>
      <c r="N41" s="58">
        <f t="shared" si="3"/>
        <v>420149.53165228112</v>
      </c>
      <c r="O41" s="58">
        <f t="shared" si="4"/>
        <v>42.398841421205496</v>
      </c>
      <c r="Q41" s="58">
        <f>'MI Epi'!BP63</f>
        <v>0</v>
      </c>
      <c r="R41" s="58">
        <f t="shared" si="5"/>
        <v>0</v>
      </c>
      <c r="S41" s="58">
        <f t="shared" si="6"/>
        <v>0</v>
      </c>
      <c r="T41" s="58">
        <f t="shared" si="6"/>
        <v>0</v>
      </c>
      <c r="U41" s="58">
        <f t="shared" si="15"/>
        <v>0</v>
      </c>
      <c r="W41" s="58">
        <f>'Stroke Epi'!BE71</f>
        <v>2.1258196884822099E-4</v>
      </c>
      <c r="X41" s="58">
        <f t="shared" si="7"/>
        <v>7.0860656282740333E-5</v>
      </c>
      <c r="Y41" s="58">
        <f t="shared" si="8"/>
        <v>2.1255937490249899E-4</v>
      </c>
      <c r="Z41" s="58">
        <f t="shared" si="8"/>
        <v>7.0858145725716248E-5</v>
      </c>
      <c r="AA41" s="58">
        <f t="shared" si="16"/>
        <v>4.2507356831711785E-4</v>
      </c>
      <c r="AC41" s="58">
        <f>'Bowel Cancer Epi'!BB88</f>
        <v>8.9295751287537259E-5</v>
      </c>
      <c r="AD41" s="58">
        <f t="shared" si="9"/>
        <v>0</v>
      </c>
      <c r="AE41" s="58">
        <f t="shared" si="19"/>
        <v>8.9291764540644358E-5</v>
      </c>
      <c r="AF41" s="58">
        <f t="shared" si="19"/>
        <v>0</v>
      </c>
      <c r="AG41" s="58">
        <f t="shared" si="17"/>
        <v>2.6785137527621369E-4</v>
      </c>
      <c r="AI41" s="58">
        <f>'Breast Cancer Epi'!AH82</f>
        <v>6.9999999999999999E-4</v>
      </c>
      <c r="AJ41" s="58">
        <f t="shared" si="11"/>
        <v>0</v>
      </c>
      <c r="AK41" s="58">
        <f t="shared" si="20"/>
        <v>6.9975505715669239E-4</v>
      </c>
      <c r="AL41" s="58">
        <f t="shared" si="20"/>
        <v>0</v>
      </c>
      <c r="AM41" s="58">
        <f t="shared" si="18"/>
        <v>4.7884984099028317E-3</v>
      </c>
    </row>
    <row r="42" spans="1:39">
      <c r="A42" s="58">
        <v>44</v>
      </c>
      <c r="B42" s="58">
        <f>'ACM Rates'!V55</f>
        <v>7.2763633831622598E-4</v>
      </c>
      <c r="C42" s="58">
        <f>'MI Epi'!CC64</f>
        <v>0</v>
      </c>
      <c r="D42" s="58">
        <f>'Stroke Epi'!BR72</f>
        <v>7.0860656282740333E-5</v>
      </c>
      <c r="F42" s="58">
        <f>'Bowel Cancer Epi'!BO89</f>
        <v>0</v>
      </c>
      <c r="G42" s="58">
        <f>'Breast Cancer Epi'!AQ83</f>
        <v>9.2863834191691508E-5</v>
      </c>
      <c r="I42" s="58">
        <f t="shared" si="0"/>
        <v>7.9849699459896633E-4</v>
      </c>
      <c r="J42" s="58">
        <f t="shared" si="1"/>
        <v>7.273716751925452E-4</v>
      </c>
      <c r="K42" s="58">
        <f t="shared" si="13"/>
        <v>9902.249983973139</v>
      </c>
      <c r="L42" s="58">
        <f t="shared" si="14"/>
        <v>7.2026161590178956</v>
      </c>
      <c r="M42" s="58">
        <f t="shared" si="2"/>
        <v>9898.6486758936298</v>
      </c>
      <c r="N42" s="58">
        <f t="shared" si="3"/>
        <v>410250.88297638757</v>
      </c>
      <c r="O42" s="58">
        <f t="shared" si="4"/>
        <v>41.430067271618221</v>
      </c>
      <c r="Q42" s="58">
        <f>'MI Epi'!BP64</f>
        <v>0</v>
      </c>
      <c r="R42" s="58">
        <f t="shared" si="5"/>
        <v>0</v>
      </c>
      <c r="S42" s="58">
        <f t="shared" si="6"/>
        <v>0</v>
      </c>
      <c r="T42" s="58">
        <f t="shared" si="6"/>
        <v>0</v>
      </c>
      <c r="U42" s="58">
        <f t="shared" si="15"/>
        <v>0</v>
      </c>
      <c r="W42" s="58">
        <f>'Stroke Epi'!BE72</f>
        <v>2.1258196884822099E-4</v>
      </c>
      <c r="X42" s="58">
        <f t="shared" si="7"/>
        <v>7.0860656282740333E-5</v>
      </c>
      <c r="Y42" s="58">
        <f t="shared" si="8"/>
        <v>2.1255937490249899E-4</v>
      </c>
      <c r="Z42" s="58">
        <f t="shared" si="8"/>
        <v>7.0858145725716248E-5</v>
      </c>
      <c r="AA42" s="58">
        <f t="shared" si="16"/>
        <v>5.6672460117630807E-4</v>
      </c>
      <c r="AC42" s="58">
        <f>'Bowel Cancer Epi'!BB89</f>
        <v>8.9295751287537259E-5</v>
      </c>
      <c r="AD42" s="58">
        <f t="shared" si="9"/>
        <v>0</v>
      </c>
      <c r="AE42" s="58">
        <f t="shared" si="19"/>
        <v>8.9291764540644358E-5</v>
      </c>
      <c r="AF42" s="58">
        <f t="shared" si="19"/>
        <v>0</v>
      </c>
      <c r="AG42" s="58">
        <f t="shared" si="17"/>
        <v>3.5711922289492499E-4</v>
      </c>
      <c r="AI42" s="58">
        <f>'Breast Cancer Epi'!AH83</f>
        <v>1.2999999999999999E-3</v>
      </c>
      <c r="AJ42" s="58">
        <f t="shared" si="11"/>
        <v>9.2863834191691508E-5</v>
      </c>
      <c r="AK42" s="58">
        <f t="shared" si="20"/>
        <v>1.299155366047744E-3</v>
      </c>
      <c r="AL42" s="58">
        <f t="shared" si="20"/>
        <v>9.2859522479282752E-5</v>
      </c>
      <c r="AM42" s="58">
        <f t="shared" si="18"/>
        <v>5.4849026910810082E-3</v>
      </c>
    </row>
    <row r="43" spans="1:39">
      <c r="A43" s="58">
        <v>45</v>
      </c>
      <c r="B43" s="58">
        <f>'ACM Rates'!V56</f>
        <v>1.1642181413059616E-3</v>
      </c>
      <c r="C43" s="58">
        <f>'MI Epi'!CC65</f>
        <v>0</v>
      </c>
      <c r="D43" s="58">
        <f>'Stroke Epi'!BR73</f>
        <v>7.0860656282740333E-5</v>
      </c>
      <c r="F43" s="58">
        <f>'Bowel Cancer Epi'!BO90</f>
        <v>8.9295751287537259E-5</v>
      </c>
      <c r="G43" s="58">
        <f>'Breast Cancer Epi'!AQ84</f>
        <v>9.2863834191691508E-5</v>
      </c>
      <c r="I43" s="58">
        <f t="shared" si="0"/>
        <v>1.3243745488762393E-3</v>
      </c>
      <c r="J43" s="58">
        <f t="shared" si="1"/>
        <v>1.1635407022867472E-3</v>
      </c>
      <c r="K43" s="58">
        <f t="shared" si="13"/>
        <v>9895.0473678141207</v>
      </c>
      <c r="L43" s="58">
        <f t="shared" si="14"/>
        <v>11.513290363507071</v>
      </c>
      <c r="M43" s="58">
        <f t="shared" si="2"/>
        <v>9889.2907226323659</v>
      </c>
      <c r="N43" s="58">
        <f t="shared" si="3"/>
        <v>400361.59225375514</v>
      </c>
      <c r="O43" s="58">
        <f t="shared" si="4"/>
        <v>40.460806034746412</v>
      </c>
      <c r="Q43" s="58">
        <f>'MI Epi'!BP65</f>
        <v>1.524255612779434E-4</v>
      </c>
      <c r="R43" s="58">
        <f t="shared" si="5"/>
        <v>0</v>
      </c>
      <c r="S43" s="58">
        <f t="shared" si="6"/>
        <v>1.524139450922446E-4</v>
      </c>
      <c r="T43" s="58">
        <f t="shared" si="6"/>
        <v>0</v>
      </c>
      <c r="U43" s="58">
        <f t="shared" si="15"/>
        <v>0</v>
      </c>
      <c r="W43" s="58">
        <f>'Stroke Epi'!BE73</f>
        <v>2.8344262513096133E-4</v>
      </c>
      <c r="X43" s="58">
        <f t="shared" si="7"/>
        <v>7.0860656282740333E-5</v>
      </c>
      <c r="Y43" s="58">
        <f t="shared" si="8"/>
        <v>2.8340245906510741E-4</v>
      </c>
      <c r="Z43" s="58">
        <f t="shared" si="8"/>
        <v>7.0858145725716248E-5</v>
      </c>
      <c r="AA43" s="58">
        <f t="shared" si="16"/>
        <v>7.083555604876535E-4</v>
      </c>
      <c r="AC43" s="58">
        <f>'Bowel Cancer Epi'!BB90</f>
        <v>8.9295751287537259E-5</v>
      </c>
      <c r="AD43" s="58">
        <f t="shared" si="9"/>
        <v>8.9295751287537259E-5</v>
      </c>
      <c r="AE43" s="58">
        <f t="shared" si="19"/>
        <v>8.9291764540644358E-5</v>
      </c>
      <c r="AF43" s="58">
        <f t="shared" si="19"/>
        <v>8.9291764540644358E-5</v>
      </c>
      <c r="AG43" s="58">
        <f t="shared" si="17"/>
        <v>4.4637909963000569E-4</v>
      </c>
      <c r="AI43" s="58">
        <f>'Breast Cancer Epi'!AH84</f>
        <v>1.2999999999999999E-3</v>
      </c>
      <c r="AJ43" s="58">
        <f t="shared" si="11"/>
        <v>9.2863834191691508E-5</v>
      </c>
      <c r="AK43" s="58">
        <f t="shared" si="20"/>
        <v>1.299155366047744E-3</v>
      </c>
      <c r="AL43" s="58">
        <f t="shared" si="20"/>
        <v>9.2859522479282752E-5</v>
      </c>
      <c r="AM43" s="58">
        <f t="shared" si="18"/>
        <v>6.6846935313353423E-3</v>
      </c>
    </row>
    <row r="44" spans="1:39">
      <c r="A44" s="58">
        <v>46</v>
      </c>
      <c r="B44" s="58">
        <f>'ACM Rates'!V57</f>
        <v>1.1642181413059616E-3</v>
      </c>
      <c r="C44" s="58">
        <f>'MI Epi'!CC66</f>
        <v>0</v>
      </c>
      <c r="D44" s="58">
        <f>'Stroke Epi'!BR74</f>
        <v>7.0860656282740333E-5</v>
      </c>
      <c r="F44" s="58">
        <f>'Bowel Cancer Epi'!BO91</f>
        <v>8.9295751287537259E-5</v>
      </c>
      <c r="G44" s="58">
        <f>'Breast Cancer Epi'!AQ85</f>
        <v>9.2863834191691508E-5</v>
      </c>
      <c r="I44" s="58">
        <f t="shared" si="0"/>
        <v>1.3243745488762393E-3</v>
      </c>
      <c r="J44" s="58">
        <f t="shared" si="1"/>
        <v>1.1635407022867472E-3</v>
      </c>
      <c r="K44" s="58">
        <f t="shared" si="13"/>
        <v>9883.534077450613</v>
      </c>
      <c r="L44" s="58">
        <f t="shared" si="14"/>
        <v>11.499894181551884</v>
      </c>
      <c r="M44" s="58">
        <f t="shared" si="2"/>
        <v>9877.7841303598361</v>
      </c>
      <c r="N44" s="58">
        <f t="shared" si="3"/>
        <v>390483.80812339525</v>
      </c>
      <c r="O44" s="58">
        <f t="shared" si="4"/>
        <v>39.508520440506011</v>
      </c>
      <c r="Q44" s="58">
        <f>'MI Epi'!BP66</f>
        <v>1.524255612779434E-4</v>
      </c>
      <c r="R44" s="58">
        <f t="shared" si="5"/>
        <v>0</v>
      </c>
      <c r="S44" s="58">
        <f t="shared" si="6"/>
        <v>1.524139450922446E-4</v>
      </c>
      <c r="T44" s="58">
        <f t="shared" si="6"/>
        <v>0</v>
      </c>
      <c r="U44" s="58">
        <f t="shared" si="15"/>
        <v>1.524139450922446E-4</v>
      </c>
      <c r="W44" s="58">
        <f>'Stroke Epi'!BE74</f>
        <v>2.8344262513096133E-4</v>
      </c>
      <c r="X44" s="58">
        <f t="shared" si="7"/>
        <v>7.0860656282740333E-5</v>
      </c>
      <c r="Y44" s="58">
        <f t="shared" si="8"/>
        <v>2.8340245906510741E-4</v>
      </c>
      <c r="Z44" s="58">
        <f t="shared" si="8"/>
        <v>7.0858145725716248E-5</v>
      </c>
      <c r="AA44" s="58">
        <f t="shared" si="16"/>
        <v>9.2076436777506086E-4</v>
      </c>
      <c r="AC44" s="58">
        <f>'Bowel Cancer Epi'!BB91</f>
        <v>8.9295751287537259E-5</v>
      </c>
      <c r="AD44" s="58">
        <f t="shared" si="9"/>
        <v>8.9295751287537259E-5</v>
      </c>
      <c r="AE44" s="58">
        <f t="shared" si="19"/>
        <v>8.9291764540644358E-5</v>
      </c>
      <c r="AF44" s="58">
        <f t="shared" si="19"/>
        <v>8.9291764540644358E-5</v>
      </c>
      <c r="AG44" s="58">
        <f t="shared" si="17"/>
        <v>4.4637909963000569E-4</v>
      </c>
      <c r="AI44" s="58">
        <f>'Breast Cancer Epi'!AH85</f>
        <v>1.2999999999999999E-3</v>
      </c>
      <c r="AJ44" s="58">
        <f t="shared" si="11"/>
        <v>9.2863834191691508E-5</v>
      </c>
      <c r="AK44" s="58">
        <f t="shared" si="20"/>
        <v>1.299155366047744E-3</v>
      </c>
      <c r="AL44" s="58">
        <f t="shared" si="20"/>
        <v>9.2859522479282752E-5</v>
      </c>
      <c r="AM44" s="58">
        <f t="shared" si="18"/>
        <v>7.8830369344776059E-3</v>
      </c>
    </row>
    <row r="45" spans="1:39">
      <c r="A45" s="58">
        <v>47</v>
      </c>
      <c r="B45" s="58">
        <f>'ACM Rates'!V58</f>
        <v>1.1642181413059616E-3</v>
      </c>
      <c r="C45" s="58">
        <f>'MI Epi'!CC67</f>
        <v>0</v>
      </c>
      <c r="D45" s="58">
        <f>'Stroke Epi'!BR75</f>
        <v>7.0860656282740333E-5</v>
      </c>
      <c r="F45" s="58">
        <f>'Bowel Cancer Epi'!BO92</f>
        <v>8.9295751287537259E-5</v>
      </c>
      <c r="G45" s="58">
        <f>'Breast Cancer Epi'!AQ86</f>
        <v>9.2863834191691508E-5</v>
      </c>
      <c r="I45" s="58">
        <f t="shared" si="0"/>
        <v>1.3243745488762393E-3</v>
      </c>
      <c r="J45" s="58">
        <f t="shared" si="1"/>
        <v>1.1635407022867472E-3</v>
      </c>
      <c r="K45" s="58">
        <f t="shared" si="13"/>
        <v>9872.034183269061</v>
      </c>
      <c r="L45" s="58">
        <f t="shared" si="14"/>
        <v>11.486513586599658</v>
      </c>
      <c r="M45" s="58">
        <f t="shared" si="2"/>
        <v>9866.2909264757618</v>
      </c>
      <c r="N45" s="58">
        <f t="shared" si="3"/>
        <v>380617.51719691959</v>
      </c>
      <c r="O45" s="58">
        <f t="shared" si="4"/>
        <v>38.555125532484787</v>
      </c>
      <c r="Q45" s="58">
        <f>'MI Epi'!BP67</f>
        <v>1.524255612779434E-4</v>
      </c>
      <c r="R45" s="58">
        <f t="shared" si="5"/>
        <v>0</v>
      </c>
      <c r="S45" s="58">
        <f t="shared" si="6"/>
        <v>1.524139450922446E-4</v>
      </c>
      <c r="T45" s="58">
        <f t="shared" si="6"/>
        <v>0</v>
      </c>
      <c r="U45" s="58">
        <f t="shared" si="15"/>
        <v>3.0480466017383063E-4</v>
      </c>
      <c r="W45" s="58">
        <f>'Stroke Epi'!BE75</f>
        <v>2.8344262513096133E-4</v>
      </c>
      <c r="X45" s="58">
        <f t="shared" si="7"/>
        <v>7.0860656282740333E-5</v>
      </c>
      <c r="Y45" s="58">
        <f t="shared" si="8"/>
        <v>2.8340245906510741E-4</v>
      </c>
      <c r="Z45" s="58">
        <f t="shared" si="8"/>
        <v>7.0858145725716248E-5</v>
      </c>
      <c r="AA45" s="58">
        <f t="shared" si="16"/>
        <v>1.1331280255791674E-3</v>
      </c>
      <c r="AC45" s="58">
        <f>'Bowel Cancer Epi'!BB92</f>
        <v>8.9295751287537259E-5</v>
      </c>
      <c r="AD45" s="58">
        <f t="shared" si="9"/>
        <v>8.9295751287537259E-5</v>
      </c>
      <c r="AE45" s="58">
        <f t="shared" si="19"/>
        <v>8.9291764540644358E-5</v>
      </c>
      <c r="AF45" s="58">
        <f t="shared" si="19"/>
        <v>8.9291764540644358E-5</v>
      </c>
      <c r="AG45" s="58">
        <f t="shared" si="17"/>
        <v>4.4637909963000569E-4</v>
      </c>
      <c r="AI45" s="58">
        <f>'Breast Cancer Epi'!AH86</f>
        <v>1.2999999999999999E-3</v>
      </c>
      <c r="AJ45" s="58">
        <f t="shared" si="11"/>
        <v>9.2863834191691508E-5</v>
      </c>
      <c r="AK45" s="58">
        <f t="shared" si="20"/>
        <v>1.299155366047744E-3</v>
      </c>
      <c r="AL45" s="58">
        <f t="shared" si="20"/>
        <v>9.2859522479282752E-5</v>
      </c>
      <c r="AM45" s="58">
        <f t="shared" si="18"/>
        <v>9.0799346467073244E-3</v>
      </c>
    </row>
    <row r="46" spans="1:39">
      <c r="A46" s="58">
        <v>48</v>
      </c>
      <c r="B46" s="58">
        <f>'ACM Rates'!V59</f>
        <v>1.1642181413059616E-3</v>
      </c>
      <c r="C46" s="58">
        <f>'MI Epi'!CC68</f>
        <v>0</v>
      </c>
      <c r="D46" s="58">
        <f>'Stroke Epi'!BR76</f>
        <v>7.0860656282740333E-5</v>
      </c>
      <c r="F46" s="58">
        <f>'Bowel Cancer Epi'!BO93</f>
        <v>8.9295751287537259E-5</v>
      </c>
      <c r="G46" s="58">
        <f>'Breast Cancer Epi'!AQ87</f>
        <v>9.2863834191691508E-5</v>
      </c>
      <c r="I46" s="58">
        <f t="shared" si="0"/>
        <v>1.3243745488762393E-3</v>
      </c>
      <c r="J46" s="58">
        <f t="shared" si="1"/>
        <v>1.1635407022867472E-3</v>
      </c>
      <c r="K46" s="58">
        <f t="shared" si="13"/>
        <v>9860.5476696824608</v>
      </c>
      <c r="L46" s="58">
        <f t="shared" si="14"/>
        <v>11.473148560514279</v>
      </c>
      <c r="M46" s="58">
        <f t="shared" si="2"/>
        <v>9854.811095402205</v>
      </c>
      <c r="N46" s="58">
        <f t="shared" si="3"/>
        <v>370762.70610151737</v>
      </c>
      <c r="O46" s="58">
        <f t="shared" si="4"/>
        <v>37.600620018447415</v>
      </c>
      <c r="Q46" s="58">
        <f>'MI Epi'!BP68</f>
        <v>1.524255612779434E-4</v>
      </c>
      <c r="R46" s="58">
        <f t="shared" si="5"/>
        <v>0</v>
      </c>
      <c r="S46" s="58">
        <f t="shared" si="6"/>
        <v>1.524139450922446E-4</v>
      </c>
      <c r="T46" s="58">
        <f t="shared" si="6"/>
        <v>0</v>
      </c>
      <c r="U46" s="58">
        <f t="shared" si="15"/>
        <v>4.5717214878533566E-4</v>
      </c>
      <c r="W46" s="58">
        <f>'Stroke Epi'!BE76</f>
        <v>2.8344262513096133E-4</v>
      </c>
      <c r="X46" s="58">
        <f t="shared" si="7"/>
        <v>7.0860656282740333E-5</v>
      </c>
      <c r="Y46" s="58">
        <f t="shared" si="8"/>
        <v>2.8340245906510741E-4</v>
      </c>
      <c r="Z46" s="58">
        <f t="shared" si="8"/>
        <v>7.0858145725716248E-5</v>
      </c>
      <c r="AA46" s="58">
        <f t="shared" si="16"/>
        <v>1.3454465434969191E-3</v>
      </c>
      <c r="AC46" s="58">
        <f>'Bowel Cancer Epi'!BB93</f>
        <v>8.9295751287537259E-5</v>
      </c>
      <c r="AD46" s="58">
        <f t="shared" si="9"/>
        <v>8.9295751287537259E-5</v>
      </c>
      <c r="AE46" s="58">
        <f t="shared" si="19"/>
        <v>8.9291764540644358E-5</v>
      </c>
      <c r="AF46" s="58">
        <f t="shared" si="19"/>
        <v>8.9291764540644358E-5</v>
      </c>
      <c r="AG46" s="58">
        <f t="shared" si="17"/>
        <v>4.4637909963000569E-4</v>
      </c>
      <c r="AI46" s="58">
        <f>'Breast Cancer Epi'!AH87</f>
        <v>1.2999999999999999E-3</v>
      </c>
      <c r="AJ46" s="58">
        <f t="shared" si="11"/>
        <v>9.2863834191691508E-5</v>
      </c>
      <c r="AK46" s="58">
        <f t="shared" si="20"/>
        <v>1.299155366047744E-3</v>
      </c>
      <c r="AL46" s="58">
        <f t="shared" si="20"/>
        <v>9.2859522479282752E-5</v>
      </c>
      <c r="AM46" s="58">
        <f t="shared" si="18"/>
        <v>1.027538841211739E-2</v>
      </c>
    </row>
    <row r="47" spans="1:39">
      <c r="A47" s="58">
        <v>49</v>
      </c>
      <c r="B47" s="58">
        <f>'ACM Rates'!V60</f>
        <v>1.1642181413059616E-3</v>
      </c>
      <c r="C47" s="58">
        <f>'MI Epi'!CC69</f>
        <v>0</v>
      </c>
      <c r="D47" s="58">
        <f>'Stroke Epi'!BR77</f>
        <v>7.0860656282740333E-5</v>
      </c>
      <c r="F47" s="58">
        <f>'Bowel Cancer Epi'!BO94</f>
        <v>8.9295751287537259E-5</v>
      </c>
      <c r="G47" s="58">
        <f>'Breast Cancer Epi'!AQ88</f>
        <v>1.8572766838338302E-4</v>
      </c>
      <c r="I47" s="58">
        <f t="shared" si="0"/>
        <v>1.3243745488762393E-3</v>
      </c>
      <c r="J47" s="58">
        <f t="shared" si="1"/>
        <v>1.1635407022867472E-3</v>
      </c>
      <c r="K47" s="58">
        <f t="shared" si="13"/>
        <v>9849.0745211219473</v>
      </c>
      <c r="L47" s="58">
        <f t="shared" si="14"/>
        <v>11.459799085180739</v>
      </c>
      <c r="M47" s="58">
        <f t="shared" si="2"/>
        <v>9843.3446215793574</v>
      </c>
      <c r="N47" s="58">
        <f t="shared" si="3"/>
        <v>360919.36147993809</v>
      </c>
      <c r="O47" s="58">
        <f t="shared" si="4"/>
        <v>36.645002604653286</v>
      </c>
      <c r="Q47" s="58">
        <f>'MI Epi'!BP69</f>
        <v>1.524255612779434E-4</v>
      </c>
      <c r="R47" s="58">
        <f t="shared" si="5"/>
        <v>0</v>
      </c>
      <c r="S47" s="58">
        <f t="shared" si="6"/>
        <v>1.524139450922446E-4</v>
      </c>
      <c r="T47" s="58">
        <f t="shared" si="6"/>
        <v>0</v>
      </c>
      <c r="U47" s="58">
        <f t="shared" si="15"/>
        <v>6.0951641446679752E-4</v>
      </c>
      <c r="W47" s="58">
        <f>'Stroke Epi'!BE77</f>
        <v>2.8344262513096133E-4</v>
      </c>
      <c r="X47" s="58">
        <f t="shared" si="7"/>
        <v>7.0860656282740333E-5</v>
      </c>
      <c r="Y47" s="58">
        <f t="shared" si="8"/>
        <v>2.8340245906510741E-4</v>
      </c>
      <c r="Z47" s="58">
        <f t="shared" si="8"/>
        <v>7.0858145725716248E-5</v>
      </c>
      <c r="AA47" s="58">
        <f t="shared" si="16"/>
        <v>1.5577199311232219E-3</v>
      </c>
      <c r="AC47" s="58">
        <f>'Bowel Cancer Epi'!BB94</f>
        <v>8.9295751287537259E-5</v>
      </c>
      <c r="AD47" s="58">
        <f t="shared" si="9"/>
        <v>8.9295751287537259E-5</v>
      </c>
      <c r="AE47" s="58">
        <f t="shared" si="19"/>
        <v>8.9291764540644358E-5</v>
      </c>
      <c r="AF47" s="58">
        <f t="shared" si="19"/>
        <v>8.9291764540644358E-5</v>
      </c>
      <c r="AG47" s="58">
        <f t="shared" si="17"/>
        <v>4.4637909963000569E-4</v>
      </c>
      <c r="AI47" s="58">
        <f>'Breast Cancer Epi'!AH88</f>
        <v>2.0999999999999999E-3</v>
      </c>
      <c r="AJ47" s="58">
        <f t="shared" si="11"/>
        <v>1.8572766838338302E-4</v>
      </c>
      <c r="AK47" s="58">
        <f t="shared" si="20"/>
        <v>2.0977965426900447E-3</v>
      </c>
      <c r="AL47" s="58">
        <f t="shared" si="20"/>
        <v>1.857104220677197E-4</v>
      </c>
      <c r="AM47" s="58">
        <f t="shared" si="18"/>
        <v>1.1469399972696614E-2</v>
      </c>
    </row>
    <row r="48" spans="1:39">
      <c r="A48" s="58">
        <v>50</v>
      </c>
      <c r="B48" s="58">
        <f>'ACM Rates'!V61</f>
        <v>1.819090845790565E-3</v>
      </c>
      <c r="C48" s="58">
        <f>'MI Epi'!CC70</f>
        <v>0</v>
      </c>
      <c r="D48" s="58">
        <f>'Stroke Epi'!BR78</f>
        <v>1.4172131256548067E-4</v>
      </c>
      <c r="F48" s="58">
        <f>'Bowel Cancer Epi'!BO95</f>
        <v>8.9295751287537259E-5</v>
      </c>
      <c r="G48" s="58">
        <f>'Breast Cancer Epi'!AQ89</f>
        <v>1.8572766838338302E-4</v>
      </c>
      <c r="I48" s="58">
        <f t="shared" si="0"/>
        <v>2.0501079096435829E-3</v>
      </c>
      <c r="J48" s="58">
        <f t="shared" si="1"/>
        <v>1.8174373028382318E-3</v>
      </c>
      <c r="K48" s="58">
        <f t="shared" si="13"/>
        <v>9837.6147220367675</v>
      </c>
      <c r="L48" s="58">
        <f t="shared" si="14"/>
        <v>17.879247966780184</v>
      </c>
      <c r="M48" s="58">
        <f t="shared" si="2"/>
        <v>9828.6750980533761</v>
      </c>
      <c r="N48" s="58">
        <f t="shared" si="3"/>
        <v>351090.68638188468</v>
      </c>
      <c r="O48" s="58">
        <f t="shared" si="4"/>
        <v>35.688598944154961</v>
      </c>
      <c r="Q48" s="58">
        <f>'MI Epi'!BP70</f>
        <v>3.048511225558868E-4</v>
      </c>
      <c r="R48" s="58">
        <f t="shared" si="5"/>
        <v>0</v>
      </c>
      <c r="S48" s="58">
        <f t="shared" si="6"/>
        <v>3.0480466017390739E-4</v>
      </c>
      <c r="T48" s="58">
        <f t="shared" si="6"/>
        <v>0</v>
      </c>
      <c r="U48" s="58">
        <f t="shared" si="15"/>
        <v>7.6183746075771477E-4</v>
      </c>
      <c r="W48" s="58">
        <f>'Stroke Epi'!BE78</f>
        <v>4.9602459397918232E-4</v>
      </c>
      <c r="X48" s="58">
        <f t="shared" si="7"/>
        <v>1.4172131256548067E-4</v>
      </c>
      <c r="Y48" s="58">
        <f t="shared" si="8"/>
        <v>4.9590159411805335E-4</v>
      </c>
      <c r="Z48" s="58">
        <f t="shared" si="8"/>
        <v>1.4171127057460708E-4</v>
      </c>
      <c r="AA48" s="58">
        <f t="shared" si="16"/>
        <v>1.7699481980509423E-3</v>
      </c>
      <c r="AC48" s="58">
        <f>'Bowel Cancer Epi'!BB95</f>
        <v>1.7859150257507452E-4</v>
      </c>
      <c r="AD48" s="58">
        <f t="shared" si="9"/>
        <v>8.9295751287537259E-5</v>
      </c>
      <c r="AE48" s="58">
        <f t="shared" si="19"/>
        <v>1.7857555606204389E-4</v>
      </c>
      <c r="AF48" s="58">
        <f t="shared" si="19"/>
        <v>8.9291764540644358E-5</v>
      </c>
      <c r="AG48" s="58">
        <f t="shared" si="17"/>
        <v>4.4637909963000569E-4</v>
      </c>
      <c r="AI48" s="58">
        <f>'Breast Cancer Epi'!AH89</f>
        <v>2.0999999999999999E-3</v>
      </c>
      <c r="AJ48" s="58">
        <f t="shared" si="11"/>
        <v>1.8572766838338302E-4</v>
      </c>
      <c r="AK48" s="58">
        <f t="shared" si="20"/>
        <v>2.0977965426900447E-3</v>
      </c>
      <c r="AL48" s="58">
        <f t="shared" si="20"/>
        <v>1.857104220677197E-4</v>
      </c>
      <c r="AM48" s="58">
        <f t="shared" si="18"/>
        <v>1.3359906699621459E-2</v>
      </c>
    </row>
    <row r="49" spans="1:39">
      <c r="A49" s="58">
        <v>51</v>
      </c>
      <c r="B49" s="58">
        <f>'ACM Rates'!V62</f>
        <v>1.819090845790565E-3</v>
      </c>
      <c r="C49" s="58">
        <f>'MI Epi'!CC71</f>
        <v>0</v>
      </c>
      <c r="D49" s="58">
        <f>'Stroke Epi'!BR79</f>
        <v>1.4172131256548067E-4</v>
      </c>
      <c r="F49" s="58">
        <f>'Bowel Cancer Epi'!BO96</f>
        <v>8.9295751287537259E-5</v>
      </c>
      <c r="G49" s="58">
        <f>'Breast Cancer Epi'!AQ90</f>
        <v>1.8572766838338302E-4</v>
      </c>
      <c r="I49" s="58">
        <f t="shared" si="0"/>
        <v>2.0501079096435829E-3</v>
      </c>
      <c r="J49" s="58">
        <f t="shared" si="1"/>
        <v>1.8174373028382318E-3</v>
      </c>
      <c r="K49" s="58">
        <f t="shared" si="13"/>
        <v>9819.7354740699866</v>
      </c>
      <c r="L49" s="58">
        <f t="shared" si="14"/>
        <v>17.846753554578662</v>
      </c>
      <c r="M49" s="58">
        <f t="shared" si="2"/>
        <v>9810.8120972926972</v>
      </c>
      <c r="N49" s="58">
        <f t="shared" si="3"/>
        <v>341279.87428459193</v>
      </c>
      <c r="O49" s="58">
        <f t="shared" si="4"/>
        <v>34.754487550685681</v>
      </c>
      <c r="Q49" s="58">
        <f>'MI Epi'!BP71</f>
        <v>3.048511225558868E-4</v>
      </c>
      <c r="R49" s="58">
        <f t="shared" si="5"/>
        <v>0</v>
      </c>
      <c r="S49" s="58">
        <f t="shared" si="6"/>
        <v>3.0480466017390739E-4</v>
      </c>
      <c r="T49" s="58">
        <f t="shared" si="6"/>
        <v>0</v>
      </c>
      <c r="U49" s="58">
        <f t="shared" si="15"/>
        <v>1.066409909323288E-3</v>
      </c>
      <c r="W49" s="58">
        <f>'Stroke Epi'!BE79</f>
        <v>4.9602459397918232E-4</v>
      </c>
      <c r="X49" s="58">
        <f t="shared" si="7"/>
        <v>1.4172131256548067E-4</v>
      </c>
      <c r="Y49" s="58">
        <f t="shared" si="8"/>
        <v>4.9590159411805335E-4</v>
      </c>
      <c r="Z49" s="58">
        <f t="shared" si="8"/>
        <v>1.4171127057460708E-4</v>
      </c>
      <c r="AA49" s="58">
        <f t="shared" si="16"/>
        <v>2.1235617340929509E-3</v>
      </c>
      <c r="AC49" s="58">
        <f>'Bowel Cancer Epi'!BB96</f>
        <v>1.7859150257507452E-4</v>
      </c>
      <c r="AD49" s="58">
        <f t="shared" si="9"/>
        <v>8.9295751287537259E-5</v>
      </c>
      <c r="AE49" s="58">
        <f t="shared" si="19"/>
        <v>1.7857555606204389E-4</v>
      </c>
      <c r="AF49" s="58">
        <f t="shared" si="19"/>
        <v>8.9291764540644358E-5</v>
      </c>
      <c r="AG49" s="58">
        <f t="shared" si="17"/>
        <v>5.3563100619315998E-4</v>
      </c>
      <c r="AI49" s="58">
        <f>'Breast Cancer Epi'!AH90</f>
        <v>2.0999999999999999E-3</v>
      </c>
      <c r="AJ49" s="58">
        <f t="shared" si="11"/>
        <v>1.8572766838338302E-4</v>
      </c>
      <c r="AK49" s="58">
        <f t="shared" si="20"/>
        <v>2.0977965426900447E-3</v>
      </c>
      <c r="AL49" s="58">
        <f t="shared" si="20"/>
        <v>1.857104220677197E-4</v>
      </c>
      <c r="AM49" s="58">
        <f t="shared" si="18"/>
        <v>1.5246797943439914E-2</v>
      </c>
    </row>
    <row r="50" spans="1:39">
      <c r="A50" s="58">
        <v>52</v>
      </c>
      <c r="B50" s="58">
        <f>'ACM Rates'!V63</f>
        <v>1.819090845790565E-3</v>
      </c>
      <c r="C50" s="58">
        <f>'MI Epi'!CC72</f>
        <v>0</v>
      </c>
      <c r="D50" s="58">
        <f>'Stroke Epi'!BR80</f>
        <v>1.4172131256548067E-4</v>
      </c>
      <c r="F50" s="58">
        <f>'Bowel Cancer Epi'!BO97</f>
        <v>8.9295751287537259E-5</v>
      </c>
      <c r="G50" s="58">
        <f>'Breast Cancer Epi'!AQ91</f>
        <v>1.8572766838338302E-4</v>
      </c>
      <c r="I50" s="58">
        <f t="shared" si="0"/>
        <v>2.0501079096435829E-3</v>
      </c>
      <c r="J50" s="58">
        <f t="shared" si="1"/>
        <v>1.8174373028382318E-3</v>
      </c>
      <c r="K50" s="58">
        <f t="shared" si="13"/>
        <v>9801.8887205154078</v>
      </c>
      <c r="L50" s="58">
        <f t="shared" si="14"/>
        <v>17.814318198934011</v>
      </c>
      <c r="M50" s="58">
        <f t="shared" si="2"/>
        <v>9792.9815614159415</v>
      </c>
      <c r="N50" s="58">
        <f t="shared" si="3"/>
        <v>331486.89272317599</v>
      </c>
      <c r="O50" s="58">
        <f t="shared" si="4"/>
        <v>33.818675377263986</v>
      </c>
      <c r="Q50" s="58">
        <f>'MI Epi'!BP72</f>
        <v>3.048511225558868E-4</v>
      </c>
      <c r="R50" s="58">
        <f t="shared" si="5"/>
        <v>0</v>
      </c>
      <c r="S50" s="58">
        <f t="shared" si="6"/>
        <v>3.0480466017390739E-4</v>
      </c>
      <c r="T50" s="58">
        <f t="shared" si="6"/>
        <v>0</v>
      </c>
      <c r="U50" s="58">
        <f t="shared" si="15"/>
        <v>1.370889522787178E-3</v>
      </c>
      <c r="W50" s="58">
        <f>'Stroke Epi'!BE80</f>
        <v>4.9602459397918232E-4</v>
      </c>
      <c r="X50" s="58">
        <f t="shared" si="7"/>
        <v>1.4172131256548067E-4</v>
      </c>
      <c r="Y50" s="58">
        <f t="shared" si="8"/>
        <v>4.9590159411805335E-4</v>
      </c>
      <c r="Z50" s="58">
        <f t="shared" si="8"/>
        <v>1.4171127057460708E-4</v>
      </c>
      <c r="AA50" s="58">
        <f t="shared" si="16"/>
        <v>2.4770500058908639E-3</v>
      </c>
      <c r="AC50" s="58">
        <f>'Bowel Cancer Epi'!BB97</f>
        <v>1.7859150257507452E-4</v>
      </c>
      <c r="AD50" s="58">
        <f t="shared" si="9"/>
        <v>8.9295751287537259E-5</v>
      </c>
      <c r="AE50" s="58">
        <f t="shared" si="19"/>
        <v>1.7857555606204389E-4</v>
      </c>
      <c r="AF50" s="58">
        <f t="shared" si="19"/>
        <v>8.9291764540644358E-5</v>
      </c>
      <c r="AG50" s="58">
        <f t="shared" si="17"/>
        <v>6.2487494329608868E-4</v>
      </c>
      <c r="AI50" s="58">
        <f>'Breast Cancer Epi'!AH91</f>
        <v>2.0999999999999999E-3</v>
      </c>
      <c r="AJ50" s="58">
        <f t="shared" si="11"/>
        <v>1.8572766838338302E-4</v>
      </c>
      <c r="AK50" s="58">
        <f t="shared" si="20"/>
        <v>2.0977965426900447E-3</v>
      </c>
      <c r="AL50" s="58">
        <f t="shared" si="20"/>
        <v>1.857104220677197E-4</v>
      </c>
      <c r="AM50" s="58">
        <f t="shared" si="18"/>
        <v>1.7130080618551122E-2</v>
      </c>
    </row>
    <row r="51" spans="1:39">
      <c r="A51" s="58">
        <v>53</v>
      </c>
      <c r="B51" s="58">
        <f>'ACM Rates'!V64</f>
        <v>1.819090845790565E-3</v>
      </c>
      <c r="C51" s="58">
        <f>'MI Epi'!CC73</f>
        <v>0</v>
      </c>
      <c r="D51" s="58">
        <f>'Stroke Epi'!BR81</f>
        <v>1.4172131256548067E-4</v>
      </c>
      <c r="F51" s="58">
        <f>'Bowel Cancer Epi'!BO98</f>
        <v>8.9295751287537259E-5</v>
      </c>
      <c r="G51" s="58">
        <f>'Breast Cancer Epi'!AQ92</f>
        <v>1.8572766838338302E-4</v>
      </c>
      <c r="I51" s="58">
        <f t="shared" si="0"/>
        <v>2.0501079096435829E-3</v>
      </c>
      <c r="J51" s="58">
        <f t="shared" si="1"/>
        <v>1.8174373028382318E-3</v>
      </c>
      <c r="K51" s="58">
        <f t="shared" si="13"/>
        <v>9784.0744023164734</v>
      </c>
      <c r="L51" s="58">
        <f t="shared" si="14"/>
        <v>17.781941792514637</v>
      </c>
      <c r="M51" s="58">
        <f t="shared" si="2"/>
        <v>9775.1834314202169</v>
      </c>
      <c r="N51" s="58">
        <f t="shared" si="3"/>
        <v>321711.70929175575</v>
      </c>
      <c r="O51" s="58">
        <f t="shared" si="4"/>
        <v>32.881159327200884</v>
      </c>
      <c r="Q51" s="58">
        <f>'MI Epi'!BP73</f>
        <v>3.048511225558868E-4</v>
      </c>
      <c r="R51" s="58">
        <f t="shared" si="5"/>
        <v>0</v>
      </c>
      <c r="S51" s="58">
        <f t="shared" si="6"/>
        <v>3.0480466017390739E-4</v>
      </c>
      <c r="T51" s="58">
        <f t="shared" si="6"/>
        <v>0</v>
      </c>
      <c r="U51" s="58">
        <f t="shared" si="15"/>
        <v>1.6752763294459563E-3</v>
      </c>
      <c r="W51" s="58">
        <f>'Stroke Epi'!BE81</f>
        <v>4.9602459397918232E-4</v>
      </c>
      <c r="X51" s="58">
        <f t="shared" si="7"/>
        <v>1.4172131256548067E-4</v>
      </c>
      <c r="Y51" s="58">
        <f t="shared" si="8"/>
        <v>4.9590159411805335E-4</v>
      </c>
      <c r="Z51" s="58">
        <f t="shared" si="8"/>
        <v>1.4171127057460708E-4</v>
      </c>
      <c r="AA51" s="58">
        <f t="shared" si="16"/>
        <v>2.8304130578183529E-3</v>
      </c>
      <c r="AC51" s="58">
        <f>'Bowel Cancer Epi'!BB98</f>
        <v>1.7859150257507452E-4</v>
      </c>
      <c r="AD51" s="58">
        <f t="shared" si="9"/>
        <v>8.9295751287537259E-5</v>
      </c>
      <c r="AE51" s="58">
        <f t="shared" si="19"/>
        <v>1.7857555606204389E-4</v>
      </c>
      <c r="AF51" s="58">
        <f t="shared" si="19"/>
        <v>8.9291764540644358E-5</v>
      </c>
      <c r="AG51" s="58">
        <f t="shared" si="17"/>
        <v>7.1411091165039895E-4</v>
      </c>
      <c r="AI51" s="58">
        <f>'Breast Cancer Epi'!AH92</f>
        <v>2.0999999999999999E-3</v>
      </c>
      <c r="AJ51" s="58">
        <f t="shared" si="11"/>
        <v>1.8572766838338302E-4</v>
      </c>
      <c r="AK51" s="58">
        <f t="shared" si="20"/>
        <v>2.0977965426900447E-3</v>
      </c>
      <c r="AL51" s="58">
        <f t="shared" si="20"/>
        <v>1.857104220677197E-4</v>
      </c>
      <c r="AM51" s="58">
        <f t="shared" si="18"/>
        <v>1.9009761626130845E-2</v>
      </c>
    </row>
    <row r="52" spans="1:39">
      <c r="A52" s="58">
        <v>54</v>
      </c>
      <c r="B52" s="58">
        <f>'ACM Rates'!V65</f>
        <v>1.819090845790565E-3</v>
      </c>
      <c r="C52" s="58">
        <f>'MI Epi'!CC74</f>
        <v>0</v>
      </c>
      <c r="D52" s="58">
        <f>'Stroke Epi'!BR82</f>
        <v>1.4172131256548067E-4</v>
      </c>
      <c r="F52" s="58">
        <f>'Bowel Cancer Epi'!BO99</f>
        <v>8.9295751287537259E-5</v>
      </c>
      <c r="G52" s="58">
        <f>'Breast Cancer Epi'!AQ93</f>
        <v>3.7145533676676603E-4</v>
      </c>
      <c r="I52" s="58">
        <f t="shared" si="0"/>
        <v>2.0501079096435829E-3</v>
      </c>
      <c r="J52" s="58">
        <f t="shared" si="1"/>
        <v>1.8174373028382318E-3</v>
      </c>
      <c r="K52" s="58">
        <f t="shared" si="13"/>
        <v>9766.2924605239587</v>
      </c>
      <c r="L52" s="58">
        <f t="shared" si="14"/>
        <v>17.749624228184022</v>
      </c>
      <c r="M52" s="58">
        <f t="shared" si="2"/>
        <v>9757.417648409868</v>
      </c>
      <c r="N52" s="58">
        <f t="shared" si="3"/>
        <v>311954.2916433459</v>
      </c>
      <c r="O52" s="58">
        <f t="shared" si="4"/>
        <v>31.941936298169146</v>
      </c>
      <c r="Q52" s="58">
        <f>'MI Epi'!BP74</f>
        <v>3.048511225558868E-4</v>
      </c>
      <c r="R52" s="58">
        <f t="shared" si="5"/>
        <v>0</v>
      </c>
      <c r="S52" s="58">
        <f t="shared" si="6"/>
        <v>3.0480466017390739E-4</v>
      </c>
      <c r="T52" s="58">
        <f t="shared" si="6"/>
        <v>0</v>
      </c>
      <c r="U52" s="58">
        <f t="shared" si="15"/>
        <v>1.9795703575875693E-3</v>
      </c>
      <c r="W52" s="58">
        <f>'Stroke Epi'!BE82</f>
        <v>4.9602459397918232E-4</v>
      </c>
      <c r="X52" s="58">
        <f t="shared" si="7"/>
        <v>1.4172131256548067E-4</v>
      </c>
      <c r="Y52" s="58">
        <f t="shared" si="8"/>
        <v>4.9590159411805335E-4</v>
      </c>
      <c r="Z52" s="58">
        <f t="shared" si="8"/>
        <v>1.4171127057460708E-4</v>
      </c>
      <c r="AA52" s="58">
        <f t="shared" si="16"/>
        <v>3.1836509342333709E-3</v>
      </c>
      <c r="AC52" s="58">
        <f>'Bowel Cancer Epi'!BB99</f>
        <v>1.7859150257507452E-4</v>
      </c>
      <c r="AD52" s="58">
        <f t="shared" si="9"/>
        <v>8.9295751287537259E-5</v>
      </c>
      <c r="AE52" s="58">
        <f t="shared" si="19"/>
        <v>1.7857555606204389E-4</v>
      </c>
      <c r="AF52" s="58">
        <f t="shared" si="19"/>
        <v>8.9291764540644358E-5</v>
      </c>
      <c r="AG52" s="58">
        <f t="shared" si="17"/>
        <v>8.0333891196763434E-4</v>
      </c>
      <c r="AI52" s="58">
        <f>'Breast Cancer Epi'!AH93</f>
        <v>2.7000000000000001E-3</v>
      </c>
      <c r="AJ52" s="58">
        <f t="shared" si="11"/>
        <v>3.7145533676676603E-4</v>
      </c>
      <c r="AK52" s="58">
        <f t="shared" si="20"/>
        <v>2.6963582782868478E-3</v>
      </c>
      <c r="AL52" s="58">
        <f t="shared" si="20"/>
        <v>3.7138635577449453E-4</v>
      </c>
      <c r="AM52" s="58">
        <f t="shared" si="18"/>
        <v>2.0885847854156748E-2</v>
      </c>
    </row>
    <row r="53" spans="1:39">
      <c r="A53" s="58">
        <v>55</v>
      </c>
      <c r="B53" s="58">
        <f>'ACM Rates'!V66</f>
        <v>2.9105453532649039E-3</v>
      </c>
      <c r="C53" s="58">
        <f>'MI Epi'!CC75</f>
        <v>0</v>
      </c>
      <c r="D53" s="58">
        <f>'Stroke Epi'!BR83</f>
        <v>1.4172131256548067E-4</v>
      </c>
      <c r="F53" s="58">
        <f>'Bowel Cancer Epi'!BO100</f>
        <v>1.7859150257507452E-4</v>
      </c>
      <c r="G53" s="58">
        <f>'Breast Cancer Epi'!AQ94</f>
        <v>3.7145533676676603E-4</v>
      </c>
      <c r="I53" s="58">
        <f t="shared" si="0"/>
        <v>3.2308581684054594E-3</v>
      </c>
      <c r="J53" s="58">
        <f t="shared" si="1"/>
        <v>2.9063138224878493E-3</v>
      </c>
      <c r="K53" s="58">
        <f t="shared" si="13"/>
        <v>9748.5428362957755</v>
      </c>
      <c r="L53" s="58">
        <f t="shared" si="14"/>
        <v>28.332324794241316</v>
      </c>
      <c r="M53" s="58">
        <f t="shared" si="2"/>
        <v>9734.376673898656</v>
      </c>
      <c r="N53" s="58">
        <f t="shared" si="3"/>
        <v>302219.91496944724</v>
      </c>
      <c r="O53" s="58">
        <f t="shared" si="4"/>
        <v>31.001547620452776</v>
      </c>
      <c r="Q53" s="58">
        <f>'MI Epi'!BP75</f>
        <v>5.3348946447280185E-4</v>
      </c>
      <c r="R53" s="58">
        <f t="shared" si="5"/>
        <v>0</v>
      </c>
      <c r="S53" s="58">
        <f t="shared" si="6"/>
        <v>5.3334718427122674E-4</v>
      </c>
      <c r="T53" s="58">
        <f t="shared" si="6"/>
        <v>0</v>
      </c>
      <c r="U53" s="58">
        <f t="shared" si="15"/>
        <v>2.2837716354913418E-3</v>
      </c>
      <c r="W53" s="58">
        <f>'Stroke Epi'!BE83</f>
        <v>7.0860656282740336E-4</v>
      </c>
      <c r="X53" s="58">
        <f t="shared" si="7"/>
        <v>1.4172131256548067E-4</v>
      </c>
      <c r="Y53" s="58">
        <f t="shared" si="8"/>
        <v>7.0835556048776116E-4</v>
      </c>
      <c r="Z53" s="58">
        <f t="shared" si="8"/>
        <v>1.4171127057460708E-4</v>
      </c>
      <c r="AA53" s="58">
        <f t="shared" si="16"/>
        <v>3.5367636794781561E-3</v>
      </c>
      <c r="AC53" s="58">
        <f>'Bowel Cancer Epi'!BB100</f>
        <v>3.5718300515014904E-4</v>
      </c>
      <c r="AD53" s="58">
        <f t="shared" si="9"/>
        <v>1.7859150257507452E-4</v>
      </c>
      <c r="AE53" s="58">
        <f t="shared" si="19"/>
        <v>3.5711922289471953E-4</v>
      </c>
      <c r="AF53" s="58">
        <f t="shared" si="19"/>
        <v>1.7857555606204389E-4</v>
      </c>
      <c r="AG53" s="58">
        <f t="shared" si="17"/>
        <v>8.9255894495927489E-4</v>
      </c>
      <c r="AI53" s="58">
        <f>'Breast Cancer Epi'!AH94</f>
        <v>2.7000000000000001E-3</v>
      </c>
      <c r="AJ53" s="58">
        <f t="shared" si="11"/>
        <v>3.7145533676676603E-4</v>
      </c>
      <c r="AK53" s="58">
        <f t="shared" si="20"/>
        <v>2.6963582782868478E-3</v>
      </c>
      <c r="AL53" s="58">
        <f t="shared" si="20"/>
        <v>3.7138635577449453E-4</v>
      </c>
      <c r="AM53" s="58">
        <f t="shared" si="18"/>
        <v>2.3163106509623534E-2</v>
      </c>
    </row>
    <row r="54" spans="1:39">
      <c r="A54" s="58">
        <v>56</v>
      </c>
      <c r="B54" s="58">
        <f>'ACM Rates'!V67</f>
        <v>2.9105453532649039E-3</v>
      </c>
      <c r="C54" s="58">
        <f>'MI Epi'!CC76</f>
        <v>0</v>
      </c>
      <c r="D54" s="58">
        <f>'Stroke Epi'!BR84</f>
        <v>1.4172131256548067E-4</v>
      </c>
      <c r="F54" s="58">
        <f>'Bowel Cancer Epi'!BO101</f>
        <v>1.7859150257507452E-4</v>
      </c>
      <c r="G54" s="58">
        <f>'Breast Cancer Epi'!AQ95</f>
        <v>3.7145533676676603E-4</v>
      </c>
      <c r="I54" s="58">
        <f t="shared" si="0"/>
        <v>3.2308581684054594E-3</v>
      </c>
      <c r="J54" s="58">
        <f t="shared" si="1"/>
        <v>2.9063138224878493E-3</v>
      </c>
      <c r="K54" s="58">
        <f t="shared" si="13"/>
        <v>9720.2105115015347</v>
      </c>
      <c r="L54" s="58">
        <f t="shared" si="14"/>
        <v>28.249982167068598</v>
      </c>
      <c r="M54" s="58">
        <f t="shared" si="2"/>
        <v>9706.0855204180007</v>
      </c>
      <c r="N54" s="58">
        <f t="shared" si="3"/>
        <v>292513.82944902923</v>
      </c>
      <c r="O54" s="58">
        <f t="shared" si="4"/>
        <v>30.09336362652942</v>
      </c>
      <c r="Q54" s="58">
        <f>'MI Epi'!BP76</f>
        <v>5.3348946447280185E-4</v>
      </c>
      <c r="R54" s="58">
        <f t="shared" si="5"/>
        <v>0</v>
      </c>
      <c r="S54" s="58">
        <f t="shared" si="6"/>
        <v>5.3334718427122674E-4</v>
      </c>
      <c r="T54" s="58">
        <f t="shared" si="6"/>
        <v>0</v>
      </c>
      <c r="U54" s="58">
        <f t="shared" si="15"/>
        <v>2.8159007765912606E-3</v>
      </c>
      <c r="W54" s="58">
        <f>'Stroke Epi'!BE84</f>
        <v>7.0860656282740336E-4</v>
      </c>
      <c r="X54" s="58">
        <f t="shared" si="7"/>
        <v>1.4172131256548067E-4</v>
      </c>
      <c r="Y54" s="58">
        <f t="shared" si="8"/>
        <v>7.0835556048776116E-4</v>
      </c>
      <c r="Z54" s="58">
        <f t="shared" si="8"/>
        <v>1.4171127057460708E-4</v>
      </c>
      <c r="AA54" s="58">
        <f t="shared" si="16"/>
        <v>4.1014839096689005E-3</v>
      </c>
      <c r="AC54" s="58">
        <f>'Bowel Cancer Epi'!BB101</f>
        <v>3.5718300515014904E-4</v>
      </c>
      <c r="AD54" s="58">
        <f t="shared" si="9"/>
        <v>1.7859150257507452E-4</v>
      </c>
      <c r="AE54" s="58">
        <f t="shared" si="19"/>
        <v>3.5711922289471953E-4</v>
      </c>
      <c r="AF54" s="58">
        <f t="shared" si="19"/>
        <v>1.7857555606204389E-4</v>
      </c>
      <c r="AG54" s="58">
        <f t="shared" si="17"/>
        <v>1.0709751118112593E-3</v>
      </c>
      <c r="AI54" s="58">
        <f>'Breast Cancer Epi'!AH95</f>
        <v>2.7000000000000001E-3</v>
      </c>
      <c r="AJ54" s="58">
        <f t="shared" si="11"/>
        <v>3.7145533676676603E-4</v>
      </c>
      <c r="AK54" s="58">
        <f t="shared" si="20"/>
        <v>2.6963582782868478E-3</v>
      </c>
      <c r="AL54" s="58">
        <f t="shared" si="20"/>
        <v>3.7138635577449453E-4</v>
      </c>
      <c r="AM54" s="58">
        <f t="shared" si="18"/>
        <v>2.5435068635597271E-2</v>
      </c>
    </row>
    <row r="55" spans="1:39">
      <c r="A55" s="58">
        <v>57</v>
      </c>
      <c r="B55" s="58">
        <f>'ACM Rates'!V68</f>
        <v>2.9105453532649039E-3</v>
      </c>
      <c r="C55" s="58">
        <f>'MI Epi'!CC77</f>
        <v>0</v>
      </c>
      <c r="D55" s="58">
        <f>'Stroke Epi'!BR85</f>
        <v>1.4172131256548067E-4</v>
      </c>
      <c r="F55" s="58">
        <f>'Bowel Cancer Epi'!BO102</f>
        <v>1.7859150257507452E-4</v>
      </c>
      <c r="G55" s="58">
        <f>'Breast Cancer Epi'!AQ96</f>
        <v>3.7145533676676603E-4</v>
      </c>
      <c r="I55" s="58">
        <f t="shared" si="0"/>
        <v>3.2308581684054594E-3</v>
      </c>
      <c r="J55" s="58">
        <f t="shared" si="1"/>
        <v>2.9063138224878493E-3</v>
      </c>
      <c r="K55" s="58">
        <f t="shared" si="13"/>
        <v>9691.9605293344666</v>
      </c>
      <c r="L55" s="58">
        <f t="shared" si="14"/>
        <v>28.167878853411413</v>
      </c>
      <c r="M55" s="58">
        <f t="shared" si="2"/>
        <v>9677.8765899077607</v>
      </c>
      <c r="N55" s="58">
        <f t="shared" si="3"/>
        <v>282835.95285912143</v>
      </c>
      <c r="O55" s="58">
        <f t="shared" si="4"/>
        <v>29.182532471430047</v>
      </c>
      <c r="Q55" s="58">
        <f>'MI Epi'!BP77</f>
        <v>5.3348946447280185E-4</v>
      </c>
      <c r="R55" s="58">
        <f t="shared" si="5"/>
        <v>0</v>
      </c>
      <c r="S55" s="58">
        <f t="shared" si="6"/>
        <v>5.3334718427122674E-4</v>
      </c>
      <c r="T55" s="58">
        <f t="shared" si="6"/>
        <v>0</v>
      </c>
      <c r="U55" s="58">
        <f t="shared" si="15"/>
        <v>3.3477461081121052E-3</v>
      </c>
      <c r="W55" s="58">
        <f>'Stroke Epi'!BE85</f>
        <v>7.0860656282740336E-4</v>
      </c>
      <c r="X55" s="58">
        <f t="shared" si="7"/>
        <v>1.4172131256548067E-4</v>
      </c>
      <c r="Y55" s="58">
        <f t="shared" si="8"/>
        <v>7.0835556048776116E-4</v>
      </c>
      <c r="Z55" s="58">
        <f t="shared" si="8"/>
        <v>1.4171127057460708E-4</v>
      </c>
      <c r="AA55" s="58">
        <f t="shared" si="16"/>
        <v>4.6658840990124141E-3</v>
      </c>
      <c r="AC55" s="58">
        <f>'Bowel Cancer Epi'!BB102</f>
        <v>3.5718300515014904E-4</v>
      </c>
      <c r="AD55" s="58">
        <f t="shared" si="9"/>
        <v>1.7859150257507452E-4</v>
      </c>
      <c r="AE55" s="58">
        <f t="shared" si="19"/>
        <v>3.5711922289471953E-4</v>
      </c>
      <c r="AF55" s="58">
        <f t="shared" si="19"/>
        <v>1.7857555606204389E-4</v>
      </c>
      <c r="AG55" s="58">
        <f t="shared" si="17"/>
        <v>1.2493594178970377E-3</v>
      </c>
      <c r="AI55" s="58">
        <f>'Breast Cancer Epi'!AH96</f>
        <v>2.7000000000000001E-3</v>
      </c>
      <c r="AJ55" s="58">
        <f t="shared" si="11"/>
        <v>3.7145533676676603E-4</v>
      </c>
      <c r="AK55" s="58">
        <f t="shared" si="20"/>
        <v>2.6963582782868478E-3</v>
      </c>
      <c r="AL55" s="58">
        <f t="shared" si="20"/>
        <v>3.7138635577449453E-4</v>
      </c>
      <c r="AM55" s="58">
        <f t="shared" si="18"/>
        <v>2.7701746550935376E-2</v>
      </c>
    </row>
    <row r="56" spans="1:39">
      <c r="A56" s="58">
        <v>58</v>
      </c>
      <c r="B56" s="58">
        <f>'ACM Rates'!V69</f>
        <v>2.9105453532649039E-3</v>
      </c>
      <c r="C56" s="58">
        <f>'MI Epi'!CC78</f>
        <v>0</v>
      </c>
      <c r="D56" s="58">
        <f>'Stroke Epi'!BR86</f>
        <v>1.4172131256548067E-4</v>
      </c>
      <c r="F56" s="58">
        <f>'Bowel Cancer Epi'!BO103</f>
        <v>1.7859150257507452E-4</v>
      </c>
      <c r="G56" s="58">
        <f>'Breast Cancer Epi'!AQ97</f>
        <v>3.7145533676676603E-4</v>
      </c>
      <c r="I56" s="58">
        <f t="shared" si="0"/>
        <v>3.2308581684054594E-3</v>
      </c>
      <c r="J56" s="58">
        <f t="shared" si="1"/>
        <v>2.9063138224878493E-3</v>
      </c>
      <c r="K56" s="58">
        <f t="shared" si="13"/>
        <v>9663.7926504810548</v>
      </c>
      <c r="L56" s="58">
        <f t="shared" si="14"/>
        <v>28.086014157749577</v>
      </c>
      <c r="M56" s="58">
        <f t="shared" si="2"/>
        <v>9649.7496434021796</v>
      </c>
      <c r="N56" s="58">
        <f t="shared" si="3"/>
        <v>273186.20321571926</v>
      </c>
      <c r="O56" s="58">
        <f t="shared" si="4"/>
        <v>28.269046439248704</v>
      </c>
      <c r="Q56" s="58">
        <f>'MI Epi'!BP78</f>
        <v>5.3348946447280185E-4</v>
      </c>
      <c r="R56" s="58">
        <f t="shared" si="5"/>
        <v>0</v>
      </c>
      <c r="S56" s="58">
        <f t="shared" si="6"/>
        <v>5.3334718427122674E-4</v>
      </c>
      <c r="T56" s="58">
        <f t="shared" si="6"/>
        <v>0</v>
      </c>
      <c r="U56" s="58">
        <f t="shared" si="15"/>
        <v>3.8793077814229153E-3</v>
      </c>
      <c r="W56" s="58">
        <f>'Stroke Epi'!BE86</f>
        <v>7.0860656282740336E-4</v>
      </c>
      <c r="X56" s="58">
        <f t="shared" si="7"/>
        <v>1.4172131256548067E-4</v>
      </c>
      <c r="Y56" s="58">
        <f t="shared" si="8"/>
        <v>7.0835556048776116E-4</v>
      </c>
      <c r="Z56" s="58">
        <f t="shared" si="8"/>
        <v>1.4171127057460708E-4</v>
      </c>
      <c r="AA56" s="58">
        <f t="shared" si="16"/>
        <v>5.2299644288837186E-3</v>
      </c>
      <c r="AC56" s="58">
        <f>'Bowel Cancer Epi'!BB103</f>
        <v>3.5718300515014904E-4</v>
      </c>
      <c r="AD56" s="58">
        <f t="shared" si="9"/>
        <v>1.7859150257507452E-4</v>
      </c>
      <c r="AE56" s="58">
        <f t="shared" si="19"/>
        <v>3.5711922289471953E-4</v>
      </c>
      <c r="AF56" s="58">
        <f t="shared" si="19"/>
        <v>1.7857555606204389E-4</v>
      </c>
      <c r="AG56" s="58">
        <f t="shared" si="17"/>
        <v>1.4277118689061639E-3</v>
      </c>
      <c r="AI56" s="58">
        <f>'Breast Cancer Epi'!AH97</f>
        <v>2.7000000000000001E-3</v>
      </c>
      <c r="AJ56" s="58">
        <f t="shared" si="11"/>
        <v>3.7145533676676603E-4</v>
      </c>
      <c r="AK56" s="58">
        <f t="shared" si="20"/>
        <v>2.6963582782868478E-3</v>
      </c>
      <c r="AL56" s="58">
        <f t="shared" si="20"/>
        <v>3.7138635577449453E-4</v>
      </c>
      <c r="AM56" s="58">
        <f t="shared" si="18"/>
        <v>2.9963152545843627E-2</v>
      </c>
    </row>
    <row r="57" spans="1:39">
      <c r="A57" s="58">
        <v>59</v>
      </c>
      <c r="B57" s="58">
        <f>'ACM Rates'!V70</f>
        <v>2.9105453532649039E-3</v>
      </c>
      <c r="C57" s="58">
        <f>'MI Epi'!CC79</f>
        <v>0</v>
      </c>
      <c r="D57" s="58">
        <f>'Stroke Epi'!BR87</f>
        <v>1.4172131256548067E-4</v>
      </c>
      <c r="F57" s="58">
        <f>'Bowel Cancer Epi'!BO104</f>
        <v>1.7859150257507452E-4</v>
      </c>
      <c r="G57" s="58">
        <f>'Breast Cancer Epi'!AQ98</f>
        <v>6.5004683934184054E-4</v>
      </c>
      <c r="I57" s="58">
        <f t="shared" si="0"/>
        <v>3.2308581684054594E-3</v>
      </c>
      <c r="J57" s="58">
        <f t="shared" si="1"/>
        <v>2.9063138224878493E-3</v>
      </c>
      <c r="K57" s="58">
        <f t="shared" si="13"/>
        <v>9635.7066363233043</v>
      </c>
      <c r="L57" s="58">
        <f t="shared" si="14"/>
        <v>28.00438738658432</v>
      </c>
      <c r="M57" s="58">
        <f t="shared" si="2"/>
        <v>9621.7044426300126</v>
      </c>
      <c r="N57" s="58">
        <f t="shared" si="3"/>
        <v>263564.4987730892</v>
      </c>
      <c r="O57" s="58">
        <f t="shared" si="4"/>
        <v>27.352897791589211</v>
      </c>
      <c r="Q57" s="58">
        <f>'MI Epi'!BP79</f>
        <v>5.3348946447280185E-4</v>
      </c>
      <c r="R57" s="58">
        <f t="shared" si="5"/>
        <v>0</v>
      </c>
      <c r="S57" s="58">
        <f t="shared" si="6"/>
        <v>5.3334718427122674E-4</v>
      </c>
      <c r="T57" s="58">
        <f t="shared" si="6"/>
        <v>0</v>
      </c>
      <c r="U57" s="58">
        <f t="shared" si="15"/>
        <v>4.4105859478119989E-3</v>
      </c>
      <c r="W57" s="58">
        <f>'Stroke Epi'!BE87</f>
        <v>7.0860656282740336E-4</v>
      </c>
      <c r="X57" s="58">
        <f t="shared" si="7"/>
        <v>1.4172131256548067E-4</v>
      </c>
      <c r="Y57" s="58">
        <f t="shared" si="8"/>
        <v>7.0835556048776116E-4</v>
      </c>
      <c r="Z57" s="58">
        <f t="shared" si="8"/>
        <v>1.4171127057460708E-4</v>
      </c>
      <c r="AA57" s="58">
        <f t="shared" si="16"/>
        <v>5.7937250805550448E-3</v>
      </c>
      <c r="AC57" s="58">
        <f>'Bowel Cancer Epi'!BB104</f>
        <v>3.5718300515014904E-4</v>
      </c>
      <c r="AD57" s="58">
        <f t="shared" si="9"/>
        <v>1.7859150257507452E-4</v>
      </c>
      <c r="AE57" s="58">
        <f t="shared" si="19"/>
        <v>3.5711922289471953E-4</v>
      </c>
      <c r="AF57" s="58">
        <f t="shared" si="19"/>
        <v>1.7857555606204389E-4</v>
      </c>
      <c r="AG57" s="58">
        <f t="shared" si="17"/>
        <v>1.6060324705271763E-3</v>
      </c>
      <c r="AI57" s="58">
        <f>'Breast Cancer Epi'!AH98</f>
        <v>2.8E-3</v>
      </c>
      <c r="AJ57" s="58">
        <f t="shared" si="11"/>
        <v>6.5004683934184054E-4</v>
      </c>
      <c r="AK57" s="58">
        <f t="shared" si="20"/>
        <v>2.7960836561070623E-3</v>
      </c>
      <c r="AL57" s="58">
        <f t="shared" si="20"/>
        <v>6.4983560466846946E-4</v>
      </c>
      <c r="AM57" s="58">
        <f t="shared" si="18"/>
        <v>3.2219298881942797E-2</v>
      </c>
    </row>
    <row r="58" spans="1:39">
      <c r="A58" s="58">
        <v>60</v>
      </c>
      <c r="B58" s="58">
        <f>'ACM Rates'!V71</f>
        <v>4.4385816637289785E-3</v>
      </c>
      <c r="C58" s="58">
        <f>'MI Epi'!CC80</f>
        <v>0</v>
      </c>
      <c r="D58" s="58">
        <f>'Stroke Epi'!BR88</f>
        <v>2.8344262513096133E-4</v>
      </c>
      <c r="F58" s="58">
        <f>'Bowel Cancer Epi'!BO105</f>
        <v>2.6788725386261178E-4</v>
      </c>
      <c r="G58" s="58">
        <f>'Breast Cancer Epi'!AQ99</f>
        <v>6.5004683934184054E-4</v>
      </c>
      <c r="I58" s="58">
        <f t="shared" si="0"/>
        <v>4.9899115427225514E-3</v>
      </c>
      <c r="J58" s="58">
        <f t="shared" si="1"/>
        <v>4.4287457180666179E-3</v>
      </c>
      <c r="K58" s="58">
        <f t="shared" si="13"/>
        <v>9607.7022489367191</v>
      </c>
      <c r="L58" s="58">
        <f t="shared" si="14"/>
        <v>42.550070195437506</v>
      </c>
      <c r="M58" s="58">
        <f t="shared" si="2"/>
        <v>9586.4272138390006</v>
      </c>
      <c r="N58" s="58">
        <f t="shared" si="3"/>
        <v>253978.07155925024</v>
      </c>
      <c r="O58" s="58">
        <f t="shared" si="4"/>
        <v>26.434839983447436</v>
      </c>
      <c r="Q58" s="58">
        <f>'MI Epi'!BP80</f>
        <v>7.6212780638971697E-4</v>
      </c>
      <c r="R58" s="58">
        <f t="shared" si="5"/>
        <v>0</v>
      </c>
      <c r="S58" s="58">
        <f t="shared" si="6"/>
        <v>7.6183746075797476E-4</v>
      </c>
      <c r="T58" s="58">
        <f t="shared" si="6"/>
        <v>0</v>
      </c>
      <c r="U58" s="58">
        <f t="shared" si="15"/>
        <v>4.9415807584869739E-3</v>
      </c>
      <c r="W58" s="58">
        <f>'Stroke Epi'!BE88</f>
        <v>1.1337705005238453E-3</v>
      </c>
      <c r="X58" s="58">
        <f t="shared" si="7"/>
        <v>2.8344262513096133E-4</v>
      </c>
      <c r="Y58" s="58">
        <f t="shared" si="8"/>
        <v>1.1331280255791887E-3</v>
      </c>
      <c r="Z58" s="58">
        <f t="shared" si="8"/>
        <v>2.8340245906510741E-4</v>
      </c>
      <c r="AA58" s="58">
        <f t="shared" si="16"/>
        <v>6.3571662351958932E-3</v>
      </c>
      <c r="AC58" s="58">
        <f>'Bowel Cancer Epi'!BB105</f>
        <v>3.5718300515014904E-4</v>
      </c>
      <c r="AD58" s="58">
        <f t="shared" si="9"/>
        <v>2.6788725386261178E-4</v>
      </c>
      <c r="AE58" s="58">
        <f t="shared" si="19"/>
        <v>3.5711922289471953E-4</v>
      </c>
      <c r="AF58" s="58">
        <f t="shared" si="19"/>
        <v>2.6785137527607361E-4</v>
      </c>
      <c r="AG58" s="58">
        <f t="shared" si="17"/>
        <v>1.7843212284475969E-3</v>
      </c>
      <c r="AI58" s="58">
        <f>'Breast Cancer Epi'!AH99</f>
        <v>2.8E-3</v>
      </c>
      <c r="AJ58" s="58">
        <f t="shared" si="11"/>
        <v>6.5004683934184054E-4</v>
      </c>
      <c r="AK58" s="58">
        <f t="shared" si="20"/>
        <v>2.7960836561070623E-3</v>
      </c>
      <c r="AL58" s="58">
        <f t="shared" si="20"/>
        <v>6.4983560466846946E-4</v>
      </c>
      <c r="AM58" s="58">
        <f t="shared" si="18"/>
        <v>3.4297746975510961E-2</v>
      </c>
    </row>
    <row r="59" spans="1:39">
      <c r="A59" s="58">
        <v>61</v>
      </c>
      <c r="B59" s="58">
        <f>'ACM Rates'!V72</f>
        <v>4.4385816637289785E-3</v>
      </c>
      <c r="C59" s="58">
        <f>'MI Epi'!CC81</f>
        <v>0</v>
      </c>
      <c r="D59" s="58">
        <f>'Stroke Epi'!BR89</f>
        <v>2.8344262513096133E-4</v>
      </c>
      <c r="F59" s="58">
        <f>'Bowel Cancer Epi'!BO106</f>
        <v>2.6788725386261178E-4</v>
      </c>
      <c r="G59" s="58">
        <f>'Breast Cancer Epi'!AQ100</f>
        <v>6.5004683934184054E-4</v>
      </c>
      <c r="I59" s="58">
        <f t="shared" si="0"/>
        <v>4.9899115427225514E-3</v>
      </c>
      <c r="J59" s="58">
        <f t="shared" si="1"/>
        <v>4.4287457180666179E-3</v>
      </c>
      <c r="K59" s="58">
        <f t="shared" si="13"/>
        <v>9565.1521787412821</v>
      </c>
      <c r="L59" s="58">
        <f t="shared" si="14"/>
        <v>42.361626754256037</v>
      </c>
      <c r="M59" s="58">
        <f t="shared" si="2"/>
        <v>9543.9713653641538</v>
      </c>
      <c r="N59" s="58">
        <f t="shared" si="3"/>
        <v>244434.10019388612</v>
      </c>
      <c r="O59" s="58">
        <f t="shared" si="4"/>
        <v>25.554648334518419</v>
      </c>
      <c r="Q59" s="58">
        <f>'MI Epi'!BP81</f>
        <v>7.6212780638971697E-4</v>
      </c>
      <c r="R59" s="58">
        <f t="shared" si="5"/>
        <v>0</v>
      </c>
      <c r="S59" s="58">
        <f t="shared" si="6"/>
        <v>7.6183746075797476E-4</v>
      </c>
      <c r="T59" s="58">
        <f t="shared" si="6"/>
        <v>0</v>
      </c>
      <c r="U59" s="58">
        <f t="shared" si="15"/>
        <v>5.6996535379077728E-3</v>
      </c>
      <c r="W59" s="58">
        <f>'Stroke Epi'!BE89</f>
        <v>1.1337705005238453E-3</v>
      </c>
      <c r="X59" s="58">
        <f t="shared" si="7"/>
        <v>2.8344262513096133E-4</v>
      </c>
      <c r="Y59" s="58">
        <f t="shared" si="8"/>
        <v>1.1331280255791887E-3</v>
      </c>
      <c r="Z59" s="58">
        <f t="shared" si="8"/>
        <v>2.8340245906510741E-4</v>
      </c>
      <c r="AA59" s="58">
        <f t="shared" si="16"/>
        <v>7.20172930628053E-3</v>
      </c>
      <c r="AC59" s="58">
        <f>'Bowel Cancer Epi'!BB106</f>
        <v>3.5718300515014904E-4</v>
      </c>
      <c r="AD59" s="58">
        <f t="shared" si="9"/>
        <v>2.6788725386261178E-4</v>
      </c>
      <c r="AE59" s="58">
        <f t="shared" si="19"/>
        <v>3.5711922289471953E-4</v>
      </c>
      <c r="AF59" s="58">
        <f t="shared" si="19"/>
        <v>2.6785137527607361E-4</v>
      </c>
      <c r="AG59" s="58">
        <f t="shared" si="17"/>
        <v>1.8734536677971806E-3</v>
      </c>
      <c r="AI59" s="58">
        <f>'Breast Cancer Epi'!AH100</f>
        <v>2.8E-3</v>
      </c>
      <c r="AJ59" s="58">
        <f t="shared" si="11"/>
        <v>6.5004683934184054E-4</v>
      </c>
      <c r="AK59" s="58">
        <f t="shared" si="20"/>
        <v>2.7960836561070623E-3</v>
      </c>
      <c r="AL59" s="58">
        <f t="shared" si="20"/>
        <v>6.4983560466846946E-4</v>
      </c>
      <c r="AM59" s="58">
        <f t="shared" si="18"/>
        <v>3.6371731303194287E-2</v>
      </c>
    </row>
    <row r="60" spans="1:39">
      <c r="A60" s="58">
        <v>62</v>
      </c>
      <c r="B60" s="58">
        <f>'ACM Rates'!V73</f>
        <v>4.4385816637289785E-3</v>
      </c>
      <c r="C60" s="58">
        <f>'MI Epi'!CC82</f>
        <v>0</v>
      </c>
      <c r="D60" s="58">
        <f>'Stroke Epi'!BR90</f>
        <v>2.8344262513096133E-4</v>
      </c>
      <c r="F60" s="58">
        <f>'Bowel Cancer Epi'!BO107</f>
        <v>2.6788725386261178E-4</v>
      </c>
      <c r="G60" s="58">
        <f>'Breast Cancer Epi'!AQ101</f>
        <v>6.5004683934184054E-4</v>
      </c>
      <c r="I60" s="58">
        <f t="shared" si="0"/>
        <v>4.9899115427225514E-3</v>
      </c>
      <c r="J60" s="58">
        <f t="shared" si="1"/>
        <v>4.4287457180666179E-3</v>
      </c>
      <c r="K60" s="58">
        <f t="shared" si="13"/>
        <v>9522.7905519870255</v>
      </c>
      <c r="L60" s="58">
        <f t="shared" si="14"/>
        <v>42.174017881157781</v>
      </c>
      <c r="M60" s="58">
        <f t="shared" si="2"/>
        <v>9501.7035430464457</v>
      </c>
      <c r="N60" s="58">
        <f t="shared" si="3"/>
        <v>234932.39665083963</v>
      </c>
      <c r="O60" s="58">
        <f t="shared" si="4"/>
        <v>24.670541199902651</v>
      </c>
      <c r="Q60" s="58">
        <f>'MI Epi'!BP82</f>
        <v>7.6212780638971697E-4</v>
      </c>
      <c r="R60" s="58">
        <f t="shared" si="5"/>
        <v>0</v>
      </c>
      <c r="S60" s="58">
        <f t="shared" si="6"/>
        <v>7.6183746075797476E-4</v>
      </c>
      <c r="T60" s="58">
        <f t="shared" si="6"/>
        <v>0</v>
      </c>
      <c r="U60" s="58">
        <f t="shared" si="15"/>
        <v>6.4571487890872281E-3</v>
      </c>
      <c r="W60" s="58">
        <f>'Stroke Epi'!BE90</f>
        <v>1.1337705005238453E-3</v>
      </c>
      <c r="X60" s="58">
        <f t="shared" si="7"/>
        <v>2.8344262513096133E-4</v>
      </c>
      <c r="Y60" s="58">
        <f t="shared" si="8"/>
        <v>1.1331280255791887E-3</v>
      </c>
      <c r="Z60" s="58">
        <f t="shared" si="8"/>
        <v>2.8340245906510741E-4</v>
      </c>
      <c r="AA60" s="58">
        <f t="shared" si="16"/>
        <v>8.0455745270905984E-3</v>
      </c>
      <c r="AC60" s="58">
        <f>'Bowel Cancer Epi'!BB107</f>
        <v>3.5718300515014904E-4</v>
      </c>
      <c r="AD60" s="58">
        <f t="shared" si="9"/>
        <v>2.6788725386261178E-4</v>
      </c>
      <c r="AE60" s="58">
        <f t="shared" si="19"/>
        <v>3.5711922289471953E-4</v>
      </c>
      <c r="AF60" s="58">
        <f t="shared" si="19"/>
        <v>2.6785137527607361E-4</v>
      </c>
      <c r="AG60" s="58">
        <f t="shared" si="17"/>
        <v>1.9625781483539771E-3</v>
      </c>
      <c r="AI60" s="58">
        <f>'Breast Cancer Epi'!AH101</f>
        <v>2.8E-3</v>
      </c>
      <c r="AJ60" s="58">
        <f t="shared" si="11"/>
        <v>6.5004683934184054E-4</v>
      </c>
      <c r="AK60" s="58">
        <f t="shared" si="20"/>
        <v>2.7960836561070623E-3</v>
      </c>
      <c r="AL60" s="58">
        <f t="shared" si="20"/>
        <v>6.4983560466846946E-4</v>
      </c>
      <c r="AM60" s="58">
        <f t="shared" si="18"/>
        <v>3.8441261451571299E-2</v>
      </c>
    </row>
    <row r="61" spans="1:39">
      <c r="A61" s="58">
        <v>63</v>
      </c>
      <c r="B61" s="58">
        <f>'ACM Rates'!V74</f>
        <v>4.4385816637289785E-3</v>
      </c>
      <c r="C61" s="58">
        <f>'MI Epi'!CC83</f>
        <v>0</v>
      </c>
      <c r="D61" s="58">
        <f>'Stroke Epi'!BR91</f>
        <v>2.8344262513096133E-4</v>
      </c>
      <c r="F61" s="58">
        <f>'Bowel Cancer Epi'!BO108</f>
        <v>2.6788725386261178E-4</v>
      </c>
      <c r="G61" s="58">
        <f>'Breast Cancer Epi'!AQ102</f>
        <v>6.5004683934184054E-4</v>
      </c>
      <c r="I61" s="58">
        <f t="shared" si="0"/>
        <v>4.9899115427225514E-3</v>
      </c>
      <c r="J61" s="58">
        <f t="shared" si="1"/>
        <v>4.4287457180666179E-3</v>
      </c>
      <c r="K61" s="58">
        <f t="shared" si="13"/>
        <v>9480.6165341058677</v>
      </c>
      <c r="L61" s="58">
        <f t="shared" si="14"/>
        <v>41.98723988005294</v>
      </c>
      <c r="M61" s="58">
        <f t="shared" si="2"/>
        <v>9459.6229141658405</v>
      </c>
      <c r="N61" s="58">
        <f t="shared" si="3"/>
        <v>225472.77373667379</v>
      </c>
      <c r="O61" s="58">
        <f t="shared" si="4"/>
        <v>23.78250116177054</v>
      </c>
      <c r="Q61" s="58">
        <f>'MI Epi'!BP83</f>
        <v>7.6212780638971697E-4</v>
      </c>
      <c r="R61" s="58">
        <f t="shared" si="5"/>
        <v>0</v>
      </c>
      <c r="S61" s="58">
        <f t="shared" si="6"/>
        <v>7.6183746075797476E-4</v>
      </c>
      <c r="T61" s="58">
        <f t="shared" si="6"/>
        <v>0</v>
      </c>
      <c r="U61" s="58">
        <f t="shared" si="15"/>
        <v>7.2140669520079879E-3</v>
      </c>
      <c r="W61" s="58">
        <f>'Stroke Epi'!BE91</f>
        <v>1.1337705005238453E-3</v>
      </c>
      <c r="X61" s="58">
        <f t="shared" si="7"/>
        <v>2.8344262513096133E-4</v>
      </c>
      <c r="Y61" s="58">
        <f t="shared" si="8"/>
        <v>1.1331280255791887E-3</v>
      </c>
      <c r="Z61" s="58">
        <f t="shared" si="8"/>
        <v>2.8340245906510741E-4</v>
      </c>
      <c r="AA61" s="58">
        <f t="shared" si="16"/>
        <v>8.8887025077747477E-3</v>
      </c>
      <c r="AC61" s="58">
        <f>'Bowel Cancer Epi'!BB108</f>
        <v>3.5718300515014904E-4</v>
      </c>
      <c r="AD61" s="58">
        <f t="shared" si="9"/>
        <v>2.6788725386261178E-4</v>
      </c>
      <c r="AE61" s="58">
        <f t="shared" si="19"/>
        <v>3.5711922289471953E-4</v>
      </c>
      <c r="AF61" s="58">
        <f t="shared" si="19"/>
        <v>2.6785137527607361E-4</v>
      </c>
      <c r="AG61" s="58">
        <f t="shared" si="17"/>
        <v>2.0516946708286411E-3</v>
      </c>
      <c r="AI61" s="58">
        <f>'Breast Cancer Epi'!AH102</f>
        <v>2.8E-3</v>
      </c>
      <c r="AJ61" s="58">
        <f t="shared" si="11"/>
        <v>6.5004683934184054E-4</v>
      </c>
      <c r="AK61" s="58">
        <f t="shared" si="20"/>
        <v>2.7960836561070623E-3</v>
      </c>
      <c r="AL61" s="58">
        <f t="shared" si="20"/>
        <v>6.4983560466846946E-4</v>
      </c>
      <c r="AM61" s="58">
        <f t="shared" si="18"/>
        <v>4.0506346986631983E-2</v>
      </c>
    </row>
    <row r="62" spans="1:39">
      <c r="A62" s="58">
        <v>64</v>
      </c>
      <c r="B62" s="58">
        <f>'ACM Rates'!V75</f>
        <v>4.4385816637289785E-3</v>
      </c>
      <c r="C62" s="58">
        <f>'MI Epi'!CC84</f>
        <v>0</v>
      </c>
      <c r="D62" s="58">
        <f>'Stroke Epi'!BR92</f>
        <v>2.8344262513096133E-4</v>
      </c>
      <c r="F62" s="58">
        <f>'Bowel Cancer Epi'!BO109</f>
        <v>2.6788725386261178E-4</v>
      </c>
      <c r="G62" s="58">
        <f>'Breast Cancer Epi'!AQ103</f>
        <v>8.3577450772522358E-4</v>
      </c>
      <c r="I62" s="58">
        <f t="shared" si="0"/>
        <v>4.9899115427225514E-3</v>
      </c>
      <c r="J62" s="58">
        <f t="shared" si="1"/>
        <v>4.4287457180666179E-3</v>
      </c>
      <c r="K62" s="58">
        <f t="shared" si="13"/>
        <v>9438.6292942258151</v>
      </c>
      <c r="L62" s="58">
        <f t="shared" si="14"/>
        <v>41.801289071220722</v>
      </c>
      <c r="M62" s="58">
        <f t="shared" si="2"/>
        <v>9417.7286496902052</v>
      </c>
      <c r="N62" s="58">
        <f t="shared" si="3"/>
        <v>216055.04508698359</v>
      </c>
      <c r="O62" s="58">
        <f t="shared" si="4"/>
        <v>22.890510724810184</v>
      </c>
      <c r="Q62" s="58">
        <f>'MI Epi'!BP84</f>
        <v>7.6212780638971697E-4</v>
      </c>
      <c r="R62" s="58">
        <f t="shared" si="5"/>
        <v>0</v>
      </c>
      <c r="S62" s="58">
        <f t="shared" si="6"/>
        <v>7.6183746075797476E-4</v>
      </c>
      <c r="T62" s="58">
        <f t="shared" si="6"/>
        <v>0</v>
      </c>
      <c r="U62" s="58">
        <f t="shared" si="15"/>
        <v>7.9704084663175072E-3</v>
      </c>
      <c r="W62" s="58">
        <f>'Stroke Epi'!BE92</f>
        <v>1.1337705005238453E-3</v>
      </c>
      <c r="X62" s="58">
        <f t="shared" si="7"/>
        <v>2.8344262513096133E-4</v>
      </c>
      <c r="Y62" s="58">
        <f t="shared" si="8"/>
        <v>1.1331280255791887E-3</v>
      </c>
      <c r="Z62" s="58">
        <f t="shared" si="8"/>
        <v>2.8340245906510741E-4</v>
      </c>
      <c r="AA62" s="58">
        <f t="shared" si="16"/>
        <v>9.7311138579630231E-3</v>
      </c>
      <c r="AC62" s="58">
        <f>'Bowel Cancer Epi'!BB109</f>
        <v>3.5718300515014904E-4</v>
      </c>
      <c r="AD62" s="58">
        <f t="shared" si="9"/>
        <v>2.6788725386261178E-4</v>
      </c>
      <c r="AE62" s="58">
        <f t="shared" si="19"/>
        <v>3.5711922289471953E-4</v>
      </c>
      <c r="AF62" s="58">
        <f t="shared" si="19"/>
        <v>2.6785137527607361E-4</v>
      </c>
      <c r="AG62" s="58">
        <f t="shared" si="17"/>
        <v>2.140803235931763E-3</v>
      </c>
      <c r="AI62" s="58">
        <f>'Breast Cancer Epi'!AH103</f>
        <v>3.0000000000000001E-3</v>
      </c>
      <c r="AJ62" s="58">
        <f t="shared" si="11"/>
        <v>8.3577450772522358E-4</v>
      </c>
      <c r="AK62" s="58">
        <f t="shared" si="20"/>
        <v>2.9955044966269995E-3</v>
      </c>
      <c r="AL62" s="58">
        <f t="shared" si="20"/>
        <v>8.3542534549174707E-4</v>
      </c>
      <c r="AM62" s="58">
        <f t="shared" si="18"/>
        <v>4.2566997453821982E-2</v>
      </c>
    </row>
    <row r="63" spans="1:39">
      <c r="A63" s="58">
        <v>65</v>
      </c>
      <c r="B63" s="58">
        <f>'ACM Rates'!V76</f>
        <v>6.8397815801725242E-3</v>
      </c>
      <c r="C63" s="58">
        <f>'MI Epi'!CC85</f>
        <v>0</v>
      </c>
      <c r="D63" s="58">
        <f>'Stroke Epi'!BR93</f>
        <v>5.6688525026192267E-4</v>
      </c>
      <c r="F63" s="58">
        <f>'Bowel Cancer Epi'!BO110</f>
        <v>4.464787564376863E-4</v>
      </c>
      <c r="G63" s="58">
        <f>'Breast Cancer Epi'!AQ104</f>
        <v>8.3577450772522358E-4</v>
      </c>
      <c r="I63" s="58">
        <f t="shared" si="0"/>
        <v>7.8531455868721331E-3</v>
      </c>
      <c r="J63" s="58">
        <f t="shared" si="1"/>
        <v>6.8164435135473767E-3</v>
      </c>
      <c r="K63" s="58">
        <f t="shared" si="13"/>
        <v>9396.8280051545935</v>
      </c>
      <c r="L63" s="58">
        <f t="shared" si="14"/>
        <v>64.052947303656367</v>
      </c>
      <c r="M63" s="58">
        <f t="shared" si="2"/>
        <v>9364.801531502766</v>
      </c>
      <c r="N63" s="58">
        <f t="shared" si="3"/>
        <v>206690.24355548082</v>
      </c>
      <c r="O63" s="58">
        <f t="shared" si="4"/>
        <v>21.995746164780464</v>
      </c>
      <c r="Q63" s="58">
        <f>'MI Epi'!BP85</f>
        <v>1.1431917095845756E-3</v>
      </c>
      <c r="R63" s="58">
        <f t="shared" si="5"/>
        <v>0</v>
      </c>
      <c r="S63" s="58">
        <f t="shared" si="6"/>
        <v>1.1425385148747802E-3</v>
      </c>
      <c r="T63" s="58">
        <f t="shared" si="6"/>
        <v>0</v>
      </c>
      <c r="U63" s="58">
        <f t="shared" si="15"/>
        <v>8.7261737713282984E-3</v>
      </c>
      <c r="W63" s="58">
        <f>'Stroke Epi'!BE93</f>
        <v>2.3384016573304309E-3</v>
      </c>
      <c r="X63" s="58">
        <f t="shared" si="7"/>
        <v>5.6688525026192267E-4</v>
      </c>
      <c r="Y63" s="58">
        <f t="shared" si="8"/>
        <v>2.3356697260407122E-3</v>
      </c>
      <c r="Z63" s="58">
        <f t="shared" si="8"/>
        <v>5.667246011764604E-4</v>
      </c>
      <c r="AA63" s="58">
        <f t="shared" si="16"/>
        <v>1.05728091867673E-2</v>
      </c>
      <c r="AC63" s="58">
        <f>'Bowel Cancer Epi'!BB110</f>
        <v>6.2507025901276081E-4</v>
      </c>
      <c r="AD63" s="58">
        <f t="shared" si="9"/>
        <v>4.464787564376863E-4</v>
      </c>
      <c r="AE63" s="58">
        <f t="shared" si="19"/>
        <v>6.2487494329588333E-4</v>
      </c>
      <c r="AF63" s="58">
        <f t="shared" si="19"/>
        <v>4.4637909962985667E-4</v>
      </c>
      <c r="AG63" s="58">
        <f t="shared" si="17"/>
        <v>2.2299038443738713E-3</v>
      </c>
      <c r="AI63" s="58">
        <f>'Breast Cancer Epi'!AH104</f>
        <v>3.0000000000000001E-3</v>
      </c>
      <c r="AJ63" s="58">
        <f t="shared" si="11"/>
        <v>8.3577450772522358E-4</v>
      </c>
      <c r="AK63" s="58">
        <f t="shared" si="20"/>
        <v>2.9955044966269995E-3</v>
      </c>
      <c r="AL63" s="58">
        <f t="shared" si="20"/>
        <v>8.3542534549174707E-4</v>
      </c>
      <c r="AM63" s="58">
        <f t="shared" si="18"/>
        <v>4.4636857734971301E-2</v>
      </c>
    </row>
    <row r="64" spans="1:39">
      <c r="A64" s="58">
        <v>66</v>
      </c>
      <c r="B64" s="58">
        <f>'ACM Rates'!V77</f>
        <v>6.8397815801725242E-3</v>
      </c>
      <c r="C64" s="58">
        <f>'MI Epi'!CC86</f>
        <v>0</v>
      </c>
      <c r="D64" s="58">
        <f>'Stroke Epi'!BR94</f>
        <v>5.6688525026192267E-4</v>
      </c>
      <c r="F64" s="58">
        <f>'Bowel Cancer Epi'!BO111</f>
        <v>4.464787564376863E-4</v>
      </c>
      <c r="G64" s="58">
        <f>'Breast Cancer Epi'!AQ105</f>
        <v>8.3577450772522358E-4</v>
      </c>
      <c r="I64" s="58">
        <f t="shared" si="0"/>
        <v>7.8531455868721331E-3</v>
      </c>
      <c r="J64" s="58">
        <f t="shared" si="1"/>
        <v>6.8164435135473767E-3</v>
      </c>
      <c r="K64" s="58">
        <f t="shared" si="13"/>
        <v>9332.7750578509367</v>
      </c>
      <c r="L64" s="58">
        <f t="shared" si="14"/>
        <v>63.616334006484763</v>
      </c>
      <c r="M64" s="58">
        <f t="shared" si="2"/>
        <v>9300.9668908476942</v>
      </c>
      <c r="N64" s="58">
        <f t="shared" si="3"/>
        <v>197389.27666463316</v>
      </c>
      <c r="O64" s="58">
        <f t="shared" si="4"/>
        <v>21.150116170279379</v>
      </c>
      <c r="Q64" s="58">
        <f>'MI Epi'!BP86</f>
        <v>1.1431917095845756E-3</v>
      </c>
      <c r="R64" s="58">
        <f t="shared" si="5"/>
        <v>0</v>
      </c>
      <c r="S64" s="58">
        <f t="shared" si="6"/>
        <v>1.1425385148747802E-3</v>
      </c>
      <c r="T64" s="58">
        <f t="shared" si="6"/>
        <v>0</v>
      </c>
      <c r="U64" s="58">
        <f t="shared" si="15"/>
        <v>9.8587422965818461E-3</v>
      </c>
      <c r="W64" s="58">
        <f>'Stroke Epi'!BE94</f>
        <v>2.3384016573304309E-3</v>
      </c>
      <c r="X64" s="58">
        <f t="shared" si="7"/>
        <v>5.6688525026192267E-4</v>
      </c>
      <c r="Y64" s="58">
        <f t="shared" si="8"/>
        <v>2.3356697260407122E-3</v>
      </c>
      <c r="Z64" s="58">
        <f t="shared" si="8"/>
        <v>5.667246011764604E-4</v>
      </c>
      <c r="AA64" s="58">
        <f t="shared" si="16"/>
        <v>1.232404406024974E-2</v>
      </c>
      <c r="AC64" s="58">
        <f>'Bowel Cancer Epi'!BB111</f>
        <v>6.2507025901276081E-4</v>
      </c>
      <c r="AD64" s="58">
        <f t="shared" si="9"/>
        <v>4.464787564376863E-4</v>
      </c>
      <c r="AE64" s="58">
        <f t="shared" si="19"/>
        <v>6.2487494329588333E-4</v>
      </c>
      <c r="AF64" s="58">
        <f t="shared" si="19"/>
        <v>4.4637909962985667E-4</v>
      </c>
      <c r="AG64" s="58">
        <f t="shared" si="17"/>
        <v>2.4080811941168553E-3</v>
      </c>
      <c r="AI64" s="58">
        <f>'Breast Cancer Epi'!AH105</f>
        <v>3.0000000000000001E-3</v>
      </c>
      <c r="AJ64" s="58">
        <f t="shared" si="11"/>
        <v>8.3577450772522358E-4</v>
      </c>
      <c r="AK64" s="58">
        <f t="shared" si="20"/>
        <v>2.9955044966269995E-3</v>
      </c>
      <c r="AL64" s="58">
        <f t="shared" si="20"/>
        <v>8.3542534549174707E-4</v>
      </c>
      <c r="AM64" s="58">
        <f t="shared" si="18"/>
        <v>4.6702243215719877E-2</v>
      </c>
    </row>
    <row r="65" spans="1:39">
      <c r="A65" s="58">
        <v>67</v>
      </c>
      <c r="B65" s="58">
        <f>'ACM Rates'!V78</f>
        <v>6.8397815801725242E-3</v>
      </c>
      <c r="C65" s="58">
        <f>'MI Epi'!CC87</f>
        <v>0</v>
      </c>
      <c r="D65" s="58">
        <f>'Stroke Epi'!BR95</f>
        <v>5.6688525026192267E-4</v>
      </c>
      <c r="F65" s="58">
        <f>'Bowel Cancer Epi'!BO112</f>
        <v>4.464787564376863E-4</v>
      </c>
      <c r="G65" s="58">
        <f>'Breast Cancer Epi'!AQ106</f>
        <v>8.3577450772522358E-4</v>
      </c>
      <c r="I65" s="58">
        <f t="shared" si="0"/>
        <v>7.8531455868721331E-3</v>
      </c>
      <c r="J65" s="58">
        <f t="shared" si="1"/>
        <v>6.8164435135473767E-3</v>
      </c>
      <c r="K65" s="58">
        <f t="shared" si="13"/>
        <v>9269.1587238444517</v>
      </c>
      <c r="L65" s="58">
        <f t="shared" si="14"/>
        <v>63.182696859190592</v>
      </c>
      <c r="M65" s="58">
        <f t="shared" si="2"/>
        <v>9237.5673754148556</v>
      </c>
      <c r="N65" s="58">
        <f t="shared" si="3"/>
        <v>188151.7092892183</v>
      </c>
      <c r="O65" s="58">
        <f t="shared" si="4"/>
        <v>20.298682425753196</v>
      </c>
      <c r="Q65" s="58">
        <f>'MI Epi'!BP87</f>
        <v>1.1431917095845756E-3</v>
      </c>
      <c r="R65" s="58">
        <f t="shared" si="5"/>
        <v>0</v>
      </c>
      <c r="S65" s="58">
        <f t="shared" si="6"/>
        <v>1.1425385148747802E-3</v>
      </c>
      <c r="T65" s="58">
        <f t="shared" si="6"/>
        <v>0</v>
      </c>
      <c r="U65" s="58">
        <f t="shared" si="15"/>
        <v>1.0990016818674557E-2</v>
      </c>
      <c r="W65" s="58">
        <f>'Stroke Epi'!BE95</f>
        <v>2.3384016573304309E-3</v>
      </c>
      <c r="X65" s="58">
        <f t="shared" si="7"/>
        <v>5.6688525026192267E-4</v>
      </c>
      <c r="Y65" s="58">
        <f t="shared" si="8"/>
        <v>2.3356697260407122E-3</v>
      </c>
      <c r="Z65" s="58">
        <f t="shared" si="8"/>
        <v>5.667246011764604E-4</v>
      </c>
      <c r="AA65" s="58">
        <f t="shared" si="16"/>
        <v>1.4072179338723496E-2</v>
      </c>
      <c r="AC65" s="58">
        <f>'Bowel Cancer Epi'!BB112</f>
        <v>6.2507025901276081E-4</v>
      </c>
      <c r="AD65" s="58">
        <f t="shared" si="9"/>
        <v>4.464787564376863E-4</v>
      </c>
      <c r="AE65" s="58">
        <f t="shared" si="19"/>
        <v>6.2487494329588333E-4</v>
      </c>
      <c r="AF65" s="58">
        <f t="shared" si="19"/>
        <v>4.4637909962985667E-4</v>
      </c>
      <c r="AG65" s="58">
        <f t="shared" si="17"/>
        <v>2.5862267257405311E-3</v>
      </c>
      <c r="AI65" s="58">
        <f>'Breast Cancer Epi'!AH106</f>
        <v>3.0000000000000001E-3</v>
      </c>
      <c r="AJ65" s="58">
        <f t="shared" si="11"/>
        <v>8.3577450772522358E-4</v>
      </c>
      <c r="AK65" s="58">
        <f t="shared" si="20"/>
        <v>2.9955044966269995E-3</v>
      </c>
      <c r="AL65" s="58">
        <f t="shared" si="20"/>
        <v>8.3542534549174707E-4</v>
      </c>
      <c r="AM65" s="58">
        <f t="shared" si="18"/>
        <v>4.8763163570072675E-2</v>
      </c>
    </row>
    <row r="66" spans="1:39">
      <c r="A66" s="58">
        <v>68</v>
      </c>
      <c r="B66" s="58">
        <f>'ACM Rates'!V79</f>
        <v>6.8397815801725242E-3</v>
      </c>
      <c r="C66" s="58">
        <f>'MI Epi'!CC88</f>
        <v>0</v>
      </c>
      <c r="D66" s="58">
        <f>'Stroke Epi'!BR96</f>
        <v>5.6688525026192267E-4</v>
      </c>
      <c r="F66" s="58">
        <f>'Bowel Cancer Epi'!BO113</f>
        <v>4.464787564376863E-4</v>
      </c>
      <c r="G66" s="58">
        <f>'Breast Cancer Epi'!AQ107</f>
        <v>8.3577450772522358E-4</v>
      </c>
      <c r="I66" s="58">
        <f t="shared" si="0"/>
        <v>7.8531455868721331E-3</v>
      </c>
      <c r="J66" s="58">
        <f t="shared" si="1"/>
        <v>6.8164435135473767E-3</v>
      </c>
      <c r="K66" s="58">
        <f t="shared" si="13"/>
        <v>9205.9760269852613</v>
      </c>
      <c r="L66" s="58">
        <f t="shared" si="14"/>
        <v>62.752015575016337</v>
      </c>
      <c r="M66" s="58">
        <f t="shared" si="2"/>
        <v>9174.6000191977528</v>
      </c>
      <c r="N66" s="58">
        <f t="shared" si="3"/>
        <v>178977.10927002053</v>
      </c>
      <c r="O66" s="58">
        <f t="shared" si="4"/>
        <v>19.441405098752064</v>
      </c>
      <c r="Q66" s="58">
        <f>'MI Epi'!BP88</f>
        <v>1.1431917095845756E-3</v>
      </c>
      <c r="R66" s="58">
        <f t="shared" si="5"/>
        <v>0</v>
      </c>
      <c r="S66" s="58">
        <f t="shared" si="6"/>
        <v>1.1425385148747802E-3</v>
      </c>
      <c r="T66" s="58">
        <f t="shared" si="6"/>
        <v>0</v>
      </c>
      <c r="U66" s="58">
        <f t="shared" si="15"/>
        <v>1.211999881605488E-2</v>
      </c>
      <c r="W66" s="58">
        <f>'Stroke Epi'!BE96</f>
        <v>2.3384016573304309E-3</v>
      </c>
      <c r="X66" s="58">
        <f t="shared" si="7"/>
        <v>5.6688525026192267E-4</v>
      </c>
      <c r="Y66" s="58">
        <f t="shared" si="8"/>
        <v>2.3356697260407122E-3</v>
      </c>
      <c r="Z66" s="58">
        <f t="shared" si="8"/>
        <v>5.667246011764604E-4</v>
      </c>
      <c r="AA66" s="58">
        <f t="shared" si="16"/>
        <v>1.5817220508311171E-2</v>
      </c>
      <c r="AC66" s="58">
        <f>'Bowel Cancer Epi'!BB113</f>
        <v>6.2507025901276081E-4</v>
      </c>
      <c r="AD66" s="58">
        <f t="shared" si="9"/>
        <v>4.464787564376863E-4</v>
      </c>
      <c r="AE66" s="58">
        <f t="shared" si="19"/>
        <v>6.2487494329588333E-4</v>
      </c>
      <c r="AF66" s="58">
        <f t="shared" si="19"/>
        <v>4.4637909962985667E-4</v>
      </c>
      <c r="AG66" s="58">
        <f t="shared" si="17"/>
        <v>2.7643404449268372E-3</v>
      </c>
      <c r="AI66" s="58">
        <f>'Breast Cancer Epi'!AH107</f>
        <v>3.0000000000000001E-3</v>
      </c>
      <c r="AJ66" s="58">
        <f t="shared" si="11"/>
        <v>8.3577450772522358E-4</v>
      </c>
      <c r="AK66" s="58">
        <f t="shared" si="20"/>
        <v>2.9955044966269995E-3</v>
      </c>
      <c r="AL66" s="58">
        <f t="shared" si="20"/>
        <v>8.3542534549174707E-4</v>
      </c>
      <c r="AM66" s="58">
        <f t="shared" si="18"/>
        <v>5.0819628451120556E-2</v>
      </c>
    </row>
    <row r="67" spans="1:39">
      <c r="A67" s="58">
        <v>69</v>
      </c>
      <c r="B67" s="58">
        <f>'ACM Rates'!V80</f>
        <v>6.8397815801725242E-3</v>
      </c>
      <c r="C67" s="58">
        <f>'MI Epi'!CC89</f>
        <v>0</v>
      </c>
      <c r="D67" s="58">
        <f>'Stroke Epi'!BR97</f>
        <v>5.6688525026192267E-4</v>
      </c>
      <c r="F67" s="58">
        <f>'Bowel Cancer Epi'!BO114</f>
        <v>4.464787564376863E-4</v>
      </c>
      <c r="G67" s="58">
        <f>'Breast Cancer Epi'!AQ108</f>
        <v>1.114366010300298E-3</v>
      </c>
      <c r="I67" s="58">
        <f t="shared" ref="I67:I98" si="21">B67+(SUM(C67:F67))</f>
        <v>7.8531455868721331E-3</v>
      </c>
      <c r="J67" s="58">
        <f t="shared" ref="J67:J98" si="22">1-EXP(-B67)</f>
        <v>6.8164435135473767E-3</v>
      </c>
      <c r="K67" s="58">
        <f t="shared" si="13"/>
        <v>9143.2240114102442</v>
      </c>
      <c r="L67" s="58">
        <f t="shared" si="14"/>
        <v>62.324270005487982</v>
      </c>
      <c r="M67" s="58">
        <f t="shared" si="2"/>
        <v>9112.0618764075007</v>
      </c>
      <c r="N67" s="58">
        <f t="shared" si="3"/>
        <v>169865.04739361303</v>
      </c>
      <c r="O67" s="58">
        <f t="shared" si="4"/>
        <v>18.578244083447011</v>
      </c>
      <c r="Q67" s="58">
        <f>'MI Epi'!BP89</f>
        <v>1.1431917095845756E-3</v>
      </c>
      <c r="R67" s="58">
        <f t="shared" si="5"/>
        <v>0</v>
      </c>
      <c r="S67" s="58">
        <f t="shared" si="6"/>
        <v>1.1425385148747802E-3</v>
      </c>
      <c r="T67" s="58">
        <f t="shared" si="6"/>
        <v>0</v>
      </c>
      <c r="U67" s="58">
        <f t="shared" si="15"/>
        <v>1.3248689765482081E-2</v>
      </c>
      <c r="W67" s="58">
        <f>'Stroke Epi'!BE97</f>
        <v>2.3384016573304309E-3</v>
      </c>
      <c r="X67" s="58">
        <f t="shared" si="7"/>
        <v>5.6688525026192267E-4</v>
      </c>
      <c r="Y67" s="58">
        <f t="shared" si="8"/>
        <v>2.3356697260407122E-3</v>
      </c>
      <c r="Z67" s="58">
        <f t="shared" si="8"/>
        <v>5.667246011764604E-4</v>
      </c>
      <c r="AA67" s="58">
        <f t="shared" si="16"/>
        <v>1.7559173045425206E-2</v>
      </c>
      <c r="AC67" s="58">
        <f>'Bowel Cancer Epi'!BB114</f>
        <v>6.2507025901276081E-4</v>
      </c>
      <c r="AD67" s="58">
        <f t="shared" si="9"/>
        <v>4.464787564376863E-4</v>
      </c>
      <c r="AE67" s="58">
        <f t="shared" si="19"/>
        <v>6.2487494329588333E-4</v>
      </c>
      <c r="AF67" s="58">
        <f t="shared" si="19"/>
        <v>4.4637909962985667E-4</v>
      </c>
      <c r="AG67" s="58">
        <f t="shared" si="17"/>
        <v>2.9424223573566977E-3</v>
      </c>
      <c r="AI67" s="58">
        <f>'Breast Cancer Epi'!AH108</f>
        <v>3.2000000000000002E-3</v>
      </c>
      <c r="AJ67" s="58">
        <f t="shared" si="11"/>
        <v>1.114366010300298E-3</v>
      </c>
      <c r="AK67" s="58">
        <f t="shared" si="20"/>
        <v>3.1948854569671115E-3</v>
      </c>
      <c r="AL67" s="58">
        <f t="shared" si="20"/>
        <v>1.1137453350723581E-3</v>
      </c>
      <c r="AM67" s="58">
        <f t="shared" si="18"/>
        <v>5.287164749108552E-2</v>
      </c>
    </row>
    <row r="68" spans="1:39">
      <c r="A68" s="58">
        <v>70</v>
      </c>
      <c r="B68" s="58">
        <f>'ACM Rates'!V81</f>
        <v>1.1642181413059616E-2</v>
      </c>
      <c r="C68" s="58">
        <f>'MI Epi'!CC90</f>
        <v>7.6212780638971699E-5</v>
      </c>
      <c r="D68" s="58">
        <f>'Stroke Epi'!BR98</f>
        <v>1.1337705005238453E-3</v>
      </c>
      <c r="F68" s="58">
        <f>'Bowel Cancer Epi'!BO115</f>
        <v>7.1436601030029807E-4</v>
      </c>
      <c r="G68" s="58">
        <f>'Breast Cancer Epi'!AQ109</f>
        <v>1.114366010300298E-3</v>
      </c>
      <c r="I68" s="58">
        <f t="shared" si="21"/>
        <v>1.356653070452273E-2</v>
      </c>
      <c r="J68" s="58">
        <f t="shared" si="22"/>
        <v>1.1574673452975803E-2</v>
      </c>
      <c r="K68" s="58">
        <f t="shared" si="13"/>
        <v>9080.8997414047553</v>
      </c>
      <c r="L68" s="58">
        <f t="shared" si="14"/>
        <v>105.10844916597246</v>
      </c>
      <c r="M68" s="58">
        <f t="shared" ref="M68:M98" si="23">0.5*(K68+K69)</f>
        <v>9028.3455168217697</v>
      </c>
      <c r="N68" s="58">
        <f t="shared" ref="N68:N98" si="24">SUM(M69:M162)</f>
        <v>160836.70187679128</v>
      </c>
      <c r="O68" s="58">
        <f t="shared" ref="O68:O98" si="25">N68/K68</f>
        <v>17.7115381137234</v>
      </c>
      <c r="Q68" s="58">
        <f>'MI Epi'!BP90</f>
        <v>1.8291067353353207E-3</v>
      </c>
      <c r="R68" s="58">
        <f t="shared" ref="R68:R98" si="26">C68</f>
        <v>7.6212780638971699E-5</v>
      </c>
      <c r="S68" s="58">
        <f t="shared" ref="S68:T98" si="27">1-EXP(-Q68)</f>
        <v>1.8274349390640099E-3</v>
      </c>
      <c r="T68" s="58">
        <f t="shared" si="27"/>
        <v>7.6209876518795738E-5</v>
      </c>
      <c r="U68" s="58">
        <f t="shared" si="15"/>
        <v>1.4376091142028171E-2</v>
      </c>
      <c r="W68" s="58">
        <f>'Stroke Epi'!BE98</f>
        <v>3.6138934704197569E-3</v>
      </c>
      <c r="X68" s="58">
        <f t="shared" ref="X68:X98" si="28">D68</f>
        <v>1.1337705005238453E-3</v>
      </c>
      <c r="Y68" s="58">
        <f t="shared" ref="Y68:Z98" si="29">1-EXP(-W68)</f>
        <v>3.6073712166876382E-3</v>
      </c>
      <c r="Z68" s="58">
        <f t="shared" si="29"/>
        <v>1.1331280255791887E-3</v>
      </c>
      <c r="AA68" s="58">
        <f t="shared" si="16"/>
        <v>1.9298042416785087E-2</v>
      </c>
      <c r="AC68" s="58">
        <f>'Bowel Cancer Epi'!BB115</f>
        <v>8.0366176158783533E-4</v>
      </c>
      <c r="AD68" s="58">
        <f t="shared" ref="AD68:AD98" si="30">F68</f>
        <v>7.1436601030029807E-4</v>
      </c>
      <c r="AE68" s="58">
        <f t="shared" si="19"/>
        <v>8.0333891196737728E-4</v>
      </c>
      <c r="AF68" s="58">
        <f t="shared" si="19"/>
        <v>7.1411091165018981E-4</v>
      </c>
      <c r="AG68" s="58">
        <f t="shared" si="17"/>
        <v>3.1204724687100209E-3</v>
      </c>
      <c r="AI68" s="58">
        <f>'Breast Cancer Epi'!AH109</f>
        <v>3.2000000000000002E-3</v>
      </c>
      <c r="AJ68" s="58">
        <f t="shared" ref="AJ68:AJ98" si="31">G68</f>
        <v>1.114366010300298E-3</v>
      </c>
      <c r="AK68" s="58">
        <f t="shared" si="20"/>
        <v>3.1948854569671115E-3</v>
      </c>
      <c r="AL68" s="58">
        <f t="shared" si="20"/>
        <v>1.1137453350723581E-3</v>
      </c>
      <c r="AM68" s="58">
        <f t="shared" si="18"/>
        <v>5.4844952064839594E-2</v>
      </c>
    </row>
    <row r="69" spans="1:39">
      <c r="A69" s="58">
        <v>71</v>
      </c>
      <c r="B69" s="58">
        <f>'ACM Rates'!V82</f>
        <v>1.1642181413059616E-2</v>
      </c>
      <c r="C69" s="58">
        <f>'MI Epi'!CC91</f>
        <v>7.6212780638971699E-5</v>
      </c>
      <c r="D69" s="58">
        <f>'Stroke Epi'!BR99</f>
        <v>1.1337705005238453E-3</v>
      </c>
      <c r="F69" s="58">
        <f>'Bowel Cancer Epi'!BO116</f>
        <v>7.1436601030029807E-4</v>
      </c>
      <c r="G69" s="58">
        <f>'Breast Cancer Epi'!AQ110</f>
        <v>1.114366010300298E-3</v>
      </c>
      <c r="I69" s="58">
        <f t="shared" si="21"/>
        <v>1.356653070452273E-2</v>
      </c>
      <c r="J69" s="58">
        <f t="shared" si="22"/>
        <v>1.1574673452975803E-2</v>
      </c>
      <c r="K69" s="58">
        <f t="shared" ref="K69:K98" si="32">K68-L68</f>
        <v>8975.7912922387823</v>
      </c>
      <c r="L69" s="58">
        <f t="shared" ref="L69:L98" si="33">K69*J69</f>
        <v>103.89185318972761</v>
      </c>
      <c r="M69" s="58">
        <f t="shared" si="23"/>
        <v>8923.8453656439196</v>
      </c>
      <c r="N69" s="58">
        <f t="shared" si="24"/>
        <v>151912.85651114734</v>
      </c>
      <c r="O69" s="58">
        <f t="shared" si="25"/>
        <v>16.924731376330449</v>
      </c>
      <c r="Q69" s="58">
        <f>'MI Epi'!BP91</f>
        <v>1.8291067353353207E-3</v>
      </c>
      <c r="R69" s="58">
        <f t="shared" si="26"/>
        <v>7.6212780638971699E-5</v>
      </c>
      <c r="S69" s="58">
        <f t="shared" si="27"/>
        <v>1.8274349390640099E-3</v>
      </c>
      <c r="T69" s="58">
        <f t="shared" si="27"/>
        <v>7.6209876518795738E-5</v>
      </c>
      <c r="U69" s="58">
        <f t="shared" ref="U69:U98" si="34">((U68-T68+((1-U68)*S68))/(1-T68))</f>
        <v>1.6102271985492963E-2</v>
      </c>
      <c r="W69" s="58">
        <f>'Stroke Epi'!BE99</f>
        <v>3.6138934704197569E-3</v>
      </c>
      <c r="X69" s="58">
        <f t="shared" si="28"/>
        <v>1.1337705005238453E-3</v>
      </c>
      <c r="Y69" s="58">
        <f t="shared" si="29"/>
        <v>3.6073712166876382E-3</v>
      </c>
      <c r="Z69" s="58">
        <f t="shared" si="29"/>
        <v>1.1331280255791887E-3</v>
      </c>
      <c r="AA69" s="58">
        <f t="shared" ref="AA69:AA98" si="35">((AA68-Z68+((1-AA68)*Y68))/(1-Z68))</f>
        <v>2.1727290206593794E-2</v>
      </c>
      <c r="AC69" s="58">
        <f>'Bowel Cancer Epi'!BB116</f>
        <v>8.0366176158783533E-4</v>
      </c>
      <c r="AD69" s="58">
        <f t="shared" si="30"/>
        <v>7.1436601030029807E-4</v>
      </c>
      <c r="AE69" s="58">
        <f t="shared" si="19"/>
        <v>8.0333891196737728E-4</v>
      </c>
      <c r="AF69" s="58">
        <f t="shared" si="19"/>
        <v>7.1411091165018981E-4</v>
      </c>
      <c r="AG69" s="58">
        <f t="shared" ref="AG69:AG98" si="36">((AG68-AF68+((1-AG68)*AE68))/(1-AF68))</f>
        <v>3.2094856007576561E-3</v>
      </c>
      <c r="AI69" s="58">
        <f>'Breast Cancer Epi'!AH110</f>
        <v>3.2000000000000002E-3</v>
      </c>
      <c r="AJ69" s="58">
        <f t="shared" si="31"/>
        <v>1.114366010300298E-3</v>
      </c>
      <c r="AK69" s="58">
        <f t="shared" si="20"/>
        <v>3.1948854569671115E-3</v>
      </c>
      <c r="AL69" s="58">
        <f t="shared" si="20"/>
        <v>1.1137453350723581E-3</v>
      </c>
      <c r="AM69" s="58">
        <f t="shared" ref="AM69:AM98" si="37">((AM68-AL68+((1-AM68)*AK68))/(1-AL68))</f>
        <v>5.6814145336328788E-2</v>
      </c>
    </row>
    <row r="70" spans="1:39">
      <c r="A70" s="58">
        <v>72</v>
      </c>
      <c r="B70" s="58">
        <f>'ACM Rates'!V83</f>
        <v>1.1642181413059616E-2</v>
      </c>
      <c r="C70" s="58">
        <f>'MI Epi'!CC92</f>
        <v>7.6212780638971699E-5</v>
      </c>
      <c r="D70" s="58">
        <f>'Stroke Epi'!BR100</f>
        <v>1.1337705005238453E-3</v>
      </c>
      <c r="F70" s="58">
        <f>'Bowel Cancer Epi'!BO117</f>
        <v>7.1436601030029807E-4</v>
      </c>
      <c r="G70" s="58">
        <f>'Breast Cancer Epi'!AQ111</f>
        <v>1.114366010300298E-3</v>
      </c>
      <c r="I70" s="58">
        <f t="shared" si="21"/>
        <v>1.356653070452273E-2</v>
      </c>
      <c r="J70" s="58">
        <f t="shared" si="22"/>
        <v>1.1574673452975803E-2</v>
      </c>
      <c r="K70" s="58">
        <f t="shared" si="32"/>
        <v>8871.8994390490552</v>
      </c>
      <c r="L70" s="58">
        <f t="shared" si="33"/>
        <v>102.68933891463202</v>
      </c>
      <c r="M70" s="58">
        <f t="shared" si="23"/>
        <v>8820.5547695917394</v>
      </c>
      <c r="N70" s="58">
        <f t="shared" si="24"/>
        <v>143092.30174155565</v>
      </c>
      <c r="O70" s="58">
        <f t="shared" si="25"/>
        <v>16.128710962586517</v>
      </c>
      <c r="Q70" s="58">
        <f>'MI Epi'!BP92</f>
        <v>1.8291067353353207E-3</v>
      </c>
      <c r="R70" s="58">
        <f t="shared" si="26"/>
        <v>7.6212780638971699E-5</v>
      </c>
      <c r="S70" s="58">
        <f t="shared" si="27"/>
        <v>1.8274349390640099E-3</v>
      </c>
      <c r="T70" s="58">
        <f t="shared" si="27"/>
        <v>7.6209876518795738E-5</v>
      </c>
      <c r="U70" s="58">
        <f t="shared" si="34"/>
        <v>1.7825429667407425E-2</v>
      </c>
      <c r="W70" s="58">
        <f>'Stroke Epi'!BE100</f>
        <v>3.6138934704197569E-3</v>
      </c>
      <c r="X70" s="58">
        <f t="shared" si="28"/>
        <v>1.1337705005238453E-3</v>
      </c>
      <c r="Y70" s="58">
        <f t="shared" si="29"/>
        <v>3.6073712166876382E-3</v>
      </c>
      <c r="Z70" s="58">
        <f t="shared" si="29"/>
        <v>1.1331280255791887E-3</v>
      </c>
      <c r="AA70" s="58">
        <f t="shared" si="35"/>
        <v>2.4150520628150443E-2</v>
      </c>
      <c r="AC70" s="58">
        <f>'Bowel Cancer Epi'!BB117</f>
        <v>8.0366176158783533E-4</v>
      </c>
      <c r="AD70" s="58">
        <f t="shared" si="30"/>
        <v>7.1436601030029807E-4</v>
      </c>
      <c r="AE70" s="58">
        <f t="shared" si="19"/>
        <v>8.0333891196737728E-4</v>
      </c>
      <c r="AF70" s="58">
        <f t="shared" si="19"/>
        <v>7.1411091165018981E-4</v>
      </c>
      <c r="AG70" s="58">
        <f t="shared" si="36"/>
        <v>3.298490784665663E-3</v>
      </c>
      <c r="AI70" s="58">
        <f>'Breast Cancer Epi'!AH111</f>
        <v>3.2000000000000002E-3</v>
      </c>
      <c r="AJ70" s="58">
        <f t="shared" si="31"/>
        <v>1.114366010300298E-3</v>
      </c>
      <c r="AK70" s="58">
        <f t="shared" si="20"/>
        <v>3.1948854569671115E-3</v>
      </c>
      <c r="AL70" s="58">
        <f t="shared" si="20"/>
        <v>1.1137453350723581E-3</v>
      </c>
      <c r="AM70" s="58">
        <f t="shared" si="37"/>
        <v>5.8779235871289255E-2</v>
      </c>
    </row>
    <row r="71" spans="1:39">
      <c r="A71" s="58">
        <v>73</v>
      </c>
      <c r="B71" s="58">
        <f>'ACM Rates'!V84</f>
        <v>1.1642181413059616E-2</v>
      </c>
      <c r="C71" s="58">
        <f>'MI Epi'!CC93</f>
        <v>7.6212780638971699E-5</v>
      </c>
      <c r="D71" s="58">
        <f>'Stroke Epi'!BR101</f>
        <v>1.1337705005238453E-3</v>
      </c>
      <c r="F71" s="58">
        <f>'Bowel Cancer Epi'!BO118</f>
        <v>7.1436601030029807E-4</v>
      </c>
      <c r="G71" s="58">
        <f>'Breast Cancer Epi'!AQ112</f>
        <v>1.114366010300298E-3</v>
      </c>
      <c r="I71" s="58">
        <f t="shared" si="21"/>
        <v>1.356653070452273E-2</v>
      </c>
      <c r="J71" s="58">
        <f t="shared" si="22"/>
        <v>1.1574673452975803E-2</v>
      </c>
      <c r="K71" s="58">
        <f t="shared" si="32"/>
        <v>8769.2101001344236</v>
      </c>
      <c r="L71" s="58">
        <f t="shared" si="33"/>
        <v>101.50074334959319</v>
      </c>
      <c r="M71" s="58">
        <f t="shared" si="23"/>
        <v>8718.4597284596275</v>
      </c>
      <c r="N71" s="58">
        <f t="shared" si="24"/>
        <v>134373.842013096</v>
      </c>
      <c r="O71" s="58">
        <f t="shared" si="25"/>
        <v>15.323368978357147</v>
      </c>
      <c r="Q71" s="58">
        <f>'MI Epi'!BP93</f>
        <v>1.8291067353353207E-3</v>
      </c>
      <c r="R71" s="58">
        <f t="shared" si="26"/>
        <v>7.6212780638971699E-5</v>
      </c>
      <c r="S71" s="58">
        <f t="shared" si="27"/>
        <v>1.8274349390640099E-3</v>
      </c>
      <c r="T71" s="58">
        <f t="shared" si="27"/>
        <v>7.6209876518795738E-5</v>
      </c>
      <c r="U71" s="58">
        <f t="shared" si="34"/>
        <v>1.9545569482411332E-2</v>
      </c>
      <c r="W71" s="58">
        <f>'Stroke Epi'!BE101</f>
        <v>3.6138934704197569E-3</v>
      </c>
      <c r="X71" s="58">
        <f t="shared" si="28"/>
        <v>1.1337705005238453E-3</v>
      </c>
      <c r="Y71" s="58">
        <f t="shared" si="29"/>
        <v>3.6073712166876382E-3</v>
      </c>
      <c r="Z71" s="58">
        <f t="shared" si="29"/>
        <v>1.1331280255791887E-3</v>
      </c>
      <c r="AA71" s="58">
        <f t="shared" si="35"/>
        <v>2.6567748586777101E-2</v>
      </c>
      <c r="AC71" s="58">
        <f>'Bowel Cancer Epi'!BB118</f>
        <v>8.0366176158783533E-4</v>
      </c>
      <c r="AD71" s="58">
        <f t="shared" si="30"/>
        <v>7.1436601030029807E-4</v>
      </c>
      <c r="AE71" s="58">
        <f t="shared" si="19"/>
        <v>8.0333891196737728E-4</v>
      </c>
      <c r="AF71" s="58">
        <f t="shared" si="19"/>
        <v>7.1411091165018981E-4</v>
      </c>
      <c r="AG71" s="58">
        <f t="shared" si="36"/>
        <v>3.3874880211437457E-3</v>
      </c>
      <c r="AI71" s="58">
        <f>'Breast Cancer Epi'!AH112</f>
        <v>3.2000000000000002E-3</v>
      </c>
      <c r="AJ71" s="58">
        <f t="shared" si="31"/>
        <v>1.114366010300298E-3</v>
      </c>
      <c r="AK71" s="58">
        <f t="shared" si="20"/>
        <v>3.1948854569671115E-3</v>
      </c>
      <c r="AL71" s="58">
        <f t="shared" si="20"/>
        <v>1.1137453350723581E-3</v>
      </c>
      <c r="AM71" s="58">
        <f t="shared" si="37"/>
        <v>6.0740232217610761E-2</v>
      </c>
    </row>
    <row r="72" spans="1:39">
      <c r="A72" s="58">
        <v>74</v>
      </c>
      <c r="B72" s="58">
        <f>'ACM Rates'!V85</f>
        <v>1.1642181413059616E-2</v>
      </c>
      <c r="C72" s="58">
        <f>'MI Epi'!CC94</f>
        <v>7.6212780638971699E-5</v>
      </c>
      <c r="D72" s="58">
        <f>'Stroke Epi'!BR102</f>
        <v>1.1337705005238453E-3</v>
      </c>
      <c r="F72" s="58">
        <f>'Bowel Cancer Epi'!BO119</f>
        <v>7.1436601030029807E-4</v>
      </c>
      <c r="G72" s="58">
        <f>'Breast Cancer Epi'!AQ113</f>
        <v>1.7644128496421387E-3</v>
      </c>
      <c r="I72" s="58">
        <f t="shared" si="21"/>
        <v>1.356653070452273E-2</v>
      </c>
      <c r="J72" s="58">
        <f t="shared" si="22"/>
        <v>1.1574673452975803E-2</v>
      </c>
      <c r="K72" s="58">
        <f t="shared" si="32"/>
        <v>8667.7093567848297</v>
      </c>
      <c r="L72" s="58">
        <f t="shared" si="33"/>
        <v>100.32590539008734</v>
      </c>
      <c r="M72" s="58">
        <f t="shared" si="23"/>
        <v>8617.5464040897859</v>
      </c>
      <c r="N72" s="58">
        <f t="shared" si="24"/>
        <v>125756.29560900625</v>
      </c>
      <c r="O72" s="58">
        <f t="shared" si="25"/>
        <v>14.508596266044373</v>
      </c>
      <c r="Q72" s="58">
        <f>'MI Epi'!BP94</f>
        <v>1.8291067353353207E-3</v>
      </c>
      <c r="R72" s="58">
        <f t="shared" si="26"/>
        <v>7.6212780638971699E-5</v>
      </c>
      <c r="S72" s="58">
        <f t="shared" si="27"/>
        <v>1.8274349390640099E-3</v>
      </c>
      <c r="T72" s="58">
        <f t="shared" si="27"/>
        <v>7.6209876518795738E-5</v>
      </c>
      <c r="U72" s="58">
        <f t="shared" si="34"/>
        <v>2.1262696715871655E-2</v>
      </c>
      <c r="W72" s="58">
        <f>'Stroke Epi'!BE102</f>
        <v>3.6138934704197569E-3</v>
      </c>
      <c r="X72" s="58">
        <f t="shared" si="28"/>
        <v>1.1337705005238453E-3</v>
      </c>
      <c r="Y72" s="58">
        <f t="shared" si="29"/>
        <v>3.6073712166876382E-3</v>
      </c>
      <c r="Z72" s="58">
        <f t="shared" si="29"/>
        <v>1.1331280255791887E-3</v>
      </c>
      <c r="AA72" s="58">
        <f t="shared" si="35"/>
        <v>2.8978988950874602E-2</v>
      </c>
      <c r="AC72" s="58">
        <f>'Bowel Cancer Epi'!BB119</f>
        <v>8.0366176158783533E-4</v>
      </c>
      <c r="AD72" s="58">
        <f t="shared" si="30"/>
        <v>7.1436601030029807E-4</v>
      </c>
      <c r="AE72" s="58">
        <f t="shared" si="19"/>
        <v>8.0333891196737728E-4</v>
      </c>
      <c r="AF72" s="58">
        <f t="shared" si="19"/>
        <v>7.1411091165018981E-4</v>
      </c>
      <c r="AG72" s="58">
        <f t="shared" si="36"/>
        <v>3.476477310901544E-3</v>
      </c>
      <c r="AI72" s="58">
        <f>'Breast Cancer Epi'!AH113</f>
        <v>2.7000000000000001E-3</v>
      </c>
      <c r="AJ72" s="58">
        <f t="shared" si="31"/>
        <v>1.7644128496421387E-3</v>
      </c>
      <c r="AK72" s="58">
        <f t="shared" si="20"/>
        <v>2.6963582782868478E-3</v>
      </c>
      <c r="AL72" s="58">
        <f t="shared" si="20"/>
        <v>1.7628571883675503E-3</v>
      </c>
      <c r="AM72" s="58">
        <f t="shared" si="37"/>
        <v>6.2697142905373898E-2</v>
      </c>
    </row>
    <row r="73" spans="1:39">
      <c r="A73" s="58">
        <v>75</v>
      </c>
      <c r="B73" s="58">
        <f>'ACM Rates'!V86</f>
        <v>2.044658110668595E-2</v>
      </c>
      <c r="C73" s="58">
        <f>'MI Epi'!CC95</f>
        <v>7.6212780638971699E-5</v>
      </c>
      <c r="D73" s="58">
        <f>'Stroke Epi'!BR103</f>
        <v>2.8344262513096134E-3</v>
      </c>
      <c r="F73" s="58">
        <f>'Bowel Cancer Epi'!BO120</f>
        <v>9.8225326416290985E-4</v>
      </c>
      <c r="G73" s="58">
        <f>'Breast Cancer Epi'!AQ114</f>
        <v>1.7644128496421387E-3</v>
      </c>
      <c r="I73" s="58">
        <f t="shared" si="21"/>
        <v>2.4339473402797445E-2</v>
      </c>
      <c r="J73" s="58">
        <f t="shared" si="22"/>
        <v>2.0238967173283773E-2</v>
      </c>
      <c r="K73" s="58">
        <f t="shared" si="32"/>
        <v>8567.3834513947422</v>
      </c>
      <c r="L73" s="58">
        <f t="shared" si="33"/>
        <v>173.39499243371282</v>
      </c>
      <c r="M73" s="58">
        <f t="shared" si="23"/>
        <v>8480.6859551778871</v>
      </c>
      <c r="N73" s="58">
        <f t="shared" si="24"/>
        <v>117275.60965382837</v>
      </c>
      <c r="O73" s="58">
        <f t="shared" si="25"/>
        <v>13.688614536651361</v>
      </c>
      <c r="Q73" s="58">
        <f>'MI Epi'!BP95</f>
        <v>2.8960856642809246E-3</v>
      </c>
      <c r="R73" s="58">
        <f t="shared" si="26"/>
        <v>7.6212780638971699E-5</v>
      </c>
      <c r="S73" s="58">
        <f t="shared" si="27"/>
        <v>2.8918960536598037E-3</v>
      </c>
      <c r="T73" s="58">
        <f t="shared" si="27"/>
        <v>7.6209876518795738E-5</v>
      </c>
      <c r="U73" s="58">
        <f t="shared" si="34"/>
        <v>2.2976816643898789E-2</v>
      </c>
      <c r="W73" s="58">
        <f>'Stroke Epi'!BE103</f>
        <v>5.8105738151847074E-3</v>
      </c>
      <c r="X73" s="58">
        <f t="shared" si="28"/>
        <v>2.8344262513096134E-3</v>
      </c>
      <c r="Y73" s="58">
        <f t="shared" si="29"/>
        <v>5.7937250805548679E-3</v>
      </c>
      <c r="Z73" s="58">
        <f t="shared" si="29"/>
        <v>2.8304130578182818E-3</v>
      </c>
      <c r="AA73" s="58">
        <f t="shared" si="35"/>
        <v>3.138425655201401E-2</v>
      </c>
      <c r="AC73" s="58">
        <f>'Bowel Cancer Epi'!BB120</f>
        <v>1.0715490154504471E-3</v>
      </c>
      <c r="AD73" s="58">
        <f t="shared" si="30"/>
        <v>9.8225326416290985E-4</v>
      </c>
      <c r="AE73" s="58">
        <f t="shared" ref="AE73:AF98" si="38">1-EXP(-AC73)</f>
        <v>1.07097511181109E-3</v>
      </c>
      <c r="AF73" s="58">
        <f t="shared" si="38"/>
        <v>9.8177101133645195E-4</v>
      </c>
      <c r="AG73" s="58">
        <f t="shared" si="36"/>
        <v>3.5654586546486349E-3</v>
      </c>
      <c r="AI73" s="58">
        <f>'Breast Cancer Epi'!AH114</f>
        <v>2.7000000000000001E-3</v>
      </c>
      <c r="AJ73" s="58">
        <f t="shared" si="31"/>
        <v>1.7644128496421387E-3</v>
      </c>
      <c r="AK73" s="58">
        <f t="shared" ref="AK73:AL98" si="39">1-EXP(-AI73)</f>
        <v>2.6963582782868478E-3</v>
      </c>
      <c r="AL73" s="58">
        <f t="shared" si="39"/>
        <v>1.7628571883675503E-3</v>
      </c>
      <c r="AM73" s="58">
        <f t="shared" si="37"/>
        <v>6.3573661320845645E-2</v>
      </c>
    </row>
    <row r="74" spans="1:39">
      <c r="A74" s="58">
        <v>76</v>
      </c>
      <c r="B74" s="58">
        <f>'ACM Rates'!V87</f>
        <v>2.044658110668595E-2</v>
      </c>
      <c r="C74" s="58">
        <f>'MI Epi'!CC96</f>
        <v>7.6212780638971699E-5</v>
      </c>
      <c r="D74" s="58">
        <f>'Stroke Epi'!BR104</f>
        <v>2.8344262513096134E-3</v>
      </c>
      <c r="F74" s="58">
        <f>'Bowel Cancer Epi'!BO121</f>
        <v>9.8225326416290985E-4</v>
      </c>
      <c r="G74" s="58">
        <f>'Breast Cancer Epi'!AQ115</f>
        <v>1.7644128496421387E-3</v>
      </c>
      <c r="I74" s="58">
        <f t="shared" si="21"/>
        <v>2.4339473402797445E-2</v>
      </c>
      <c r="J74" s="58">
        <f t="shared" si="22"/>
        <v>2.0238967173283773E-2</v>
      </c>
      <c r="K74" s="58">
        <f t="shared" si="32"/>
        <v>8393.9884589610301</v>
      </c>
      <c r="L74" s="58">
        <f t="shared" si="33"/>
        <v>169.88565687383513</v>
      </c>
      <c r="M74" s="58">
        <f t="shared" si="23"/>
        <v>8309.0456305241132</v>
      </c>
      <c r="N74" s="58">
        <f t="shared" si="24"/>
        <v>108966.56402330426</v>
      </c>
      <c r="O74" s="58">
        <f t="shared" si="25"/>
        <v>12.981500338730708</v>
      </c>
      <c r="Q74" s="58">
        <f>'MI Epi'!BP96</f>
        <v>2.8960856642809246E-3</v>
      </c>
      <c r="R74" s="58">
        <f t="shared" si="26"/>
        <v>7.6212780638971699E-5</v>
      </c>
      <c r="S74" s="58">
        <f t="shared" si="27"/>
        <v>2.8918960536598037E-3</v>
      </c>
      <c r="T74" s="58">
        <f t="shared" si="27"/>
        <v>7.6209876518795738E-5</v>
      </c>
      <c r="U74" s="58">
        <f t="shared" si="34"/>
        <v>2.5728016984659118E-2</v>
      </c>
      <c r="W74" s="58">
        <f>'Stroke Epi'!BE104</f>
        <v>5.8105738151847074E-3</v>
      </c>
      <c r="X74" s="58">
        <f t="shared" si="28"/>
        <v>2.8344262513096134E-3</v>
      </c>
      <c r="Y74" s="58">
        <f t="shared" si="29"/>
        <v>5.7937250805548679E-3</v>
      </c>
      <c r="Z74" s="58">
        <f t="shared" si="29"/>
        <v>2.8304130578182818E-3</v>
      </c>
      <c r="AA74" s="58">
        <f t="shared" si="35"/>
        <v>3.4262714454819841E-2</v>
      </c>
      <c r="AC74" s="58">
        <f>'Bowel Cancer Epi'!BB121</f>
        <v>1.0715490154504471E-3</v>
      </c>
      <c r="AD74" s="58">
        <f t="shared" si="30"/>
        <v>9.8225326416290985E-4</v>
      </c>
      <c r="AE74" s="58">
        <f t="shared" si="38"/>
        <v>1.07097511181109E-3</v>
      </c>
      <c r="AF74" s="58">
        <f t="shared" si="38"/>
        <v>9.8177101133645195E-4</v>
      </c>
      <c r="AG74" s="58">
        <f t="shared" si="36"/>
        <v>3.6544320530945795E-3</v>
      </c>
      <c r="AI74" s="58">
        <f>'Breast Cancer Epi'!AH115</f>
        <v>2.7000000000000001E-3</v>
      </c>
      <c r="AJ74" s="58">
        <f t="shared" si="31"/>
        <v>1.7644128496421387E-3</v>
      </c>
      <c r="AK74" s="58">
        <f t="shared" si="39"/>
        <v>2.6963582782868478E-3</v>
      </c>
      <c r="AL74" s="58">
        <f t="shared" si="39"/>
        <v>1.7628571883675503E-3</v>
      </c>
      <c r="AM74" s="58">
        <f t="shared" si="37"/>
        <v>6.4449360060449726E-2</v>
      </c>
    </row>
    <row r="75" spans="1:39">
      <c r="A75" s="58">
        <v>77</v>
      </c>
      <c r="B75" s="58">
        <f>'ACM Rates'!V88</f>
        <v>2.044658110668595E-2</v>
      </c>
      <c r="C75" s="58">
        <f>'MI Epi'!CC97</f>
        <v>7.6212780638971699E-5</v>
      </c>
      <c r="D75" s="58">
        <f>'Stroke Epi'!BR105</f>
        <v>2.8344262513096134E-3</v>
      </c>
      <c r="F75" s="58">
        <f>'Bowel Cancer Epi'!BO122</f>
        <v>9.8225326416290985E-4</v>
      </c>
      <c r="G75" s="58">
        <f>'Breast Cancer Epi'!AQ116</f>
        <v>1.7644128496421387E-3</v>
      </c>
      <c r="I75" s="58">
        <f t="shared" si="21"/>
        <v>2.4339473402797445E-2</v>
      </c>
      <c r="J75" s="58">
        <f t="shared" si="22"/>
        <v>2.0238967173283773E-2</v>
      </c>
      <c r="K75" s="58">
        <f t="shared" si="32"/>
        <v>8224.1028020871945</v>
      </c>
      <c r="L75" s="58">
        <f t="shared" si="33"/>
        <v>166.44734664115381</v>
      </c>
      <c r="M75" s="58">
        <f t="shared" si="23"/>
        <v>8140.8791287666172</v>
      </c>
      <c r="N75" s="58">
        <f t="shared" si="24"/>
        <v>100825.68489453764</v>
      </c>
      <c r="O75" s="58">
        <f t="shared" si="25"/>
        <v>12.259779251415619</v>
      </c>
      <c r="Q75" s="58">
        <f>'MI Epi'!BP97</f>
        <v>2.8960856642809246E-3</v>
      </c>
      <c r="R75" s="58">
        <f t="shared" si="26"/>
        <v>7.6212780638971699E-5</v>
      </c>
      <c r="S75" s="58">
        <f t="shared" si="27"/>
        <v>2.8918960536598037E-3</v>
      </c>
      <c r="T75" s="58">
        <f t="shared" si="27"/>
        <v>7.6209876518795738E-5</v>
      </c>
      <c r="U75" s="58">
        <f t="shared" si="34"/>
        <v>2.8471470218243339E-2</v>
      </c>
      <c r="W75" s="58">
        <f>'Stroke Epi'!BE105</f>
        <v>5.8105738151847074E-3</v>
      </c>
      <c r="X75" s="58">
        <f t="shared" si="28"/>
        <v>2.8344262513096134E-3</v>
      </c>
      <c r="Y75" s="58">
        <f t="shared" si="29"/>
        <v>5.7937250805548679E-3</v>
      </c>
      <c r="Z75" s="58">
        <f t="shared" si="29"/>
        <v>2.8304130578182818E-3</v>
      </c>
      <c r="AA75" s="58">
        <f t="shared" si="35"/>
        <v>3.7132618377418075E-2</v>
      </c>
      <c r="AC75" s="58">
        <f>'Bowel Cancer Epi'!BB122</f>
        <v>1.0715490154504471E-3</v>
      </c>
      <c r="AD75" s="58">
        <f t="shared" si="30"/>
        <v>9.8225326416290985E-4</v>
      </c>
      <c r="AE75" s="58">
        <f t="shared" si="38"/>
        <v>1.07097511181109E-3</v>
      </c>
      <c r="AF75" s="58">
        <f t="shared" si="38"/>
        <v>9.8177101133645195E-4</v>
      </c>
      <c r="AG75" s="58">
        <f t="shared" si="36"/>
        <v>3.7433975069487797E-3</v>
      </c>
      <c r="AI75" s="58">
        <f>'Breast Cancer Epi'!AH116</f>
        <v>2.7000000000000001E-3</v>
      </c>
      <c r="AJ75" s="58">
        <f t="shared" si="31"/>
        <v>1.7644128496421387E-3</v>
      </c>
      <c r="AK75" s="58">
        <f t="shared" si="39"/>
        <v>2.6963582782868478E-3</v>
      </c>
      <c r="AL75" s="58">
        <f t="shared" si="39"/>
        <v>1.7628571883675503E-3</v>
      </c>
      <c r="AM75" s="58">
        <f t="shared" si="37"/>
        <v>6.532423989070571E-2</v>
      </c>
    </row>
    <row r="76" spans="1:39">
      <c r="A76" s="58">
        <v>78</v>
      </c>
      <c r="B76" s="58">
        <f>'ACM Rates'!V89</f>
        <v>2.044658110668595E-2</v>
      </c>
      <c r="C76" s="58">
        <f>'MI Epi'!CC98</f>
        <v>7.6212780638971699E-5</v>
      </c>
      <c r="D76" s="58">
        <f>'Stroke Epi'!BR106</f>
        <v>2.8344262513096134E-3</v>
      </c>
      <c r="F76" s="58">
        <f>'Bowel Cancer Epi'!BO123</f>
        <v>9.8225326416290985E-4</v>
      </c>
      <c r="G76" s="58">
        <f>'Breast Cancer Epi'!AQ117</f>
        <v>1.7644128496421387E-3</v>
      </c>
      <c r="I76" s="58">
        <f t="shared" si="21"/>
        <v>2.4339473402797445E-2</v>
      </c>
      <c r="J76" s="58">
        <f t="shared" si="22"/>
        <v>2.0238967173283773E-2</v>
      </c>
      <c r="K76" s="58">
        <f t="shared" si="32"/>
        <v>8057.6554554460408</v>
      </c>
      <c r="L76" s="58">
        <f t="shared" si="33"/>
        <v>163.07862425640332</v>
      </c>
      <c r="M76" s="58">
        <f t="shared" si="23"/>
        <v>7976.1161433178386</v>
      </c>
      <c r="N76" s="58">
        <f t="shared" si="24"/>
        <v>92849.568751219806</v>
      </c>
      <c r="O76" s="58">
        <f t="shared" si="25"/>
        <v>11.523149539543077</v>
      </c>
      <c r="Q76" s="58">
        <f>'MI Epi'!BP98</f>
        <v>2.8960856642809246E-3</v>
      </c>
      <c r="R76" s="58">
        <f t="shared" si="26"/>
        <v>7.6212780638971699E-5</v>
      </c>
      <c r="S76" s="58">
        <f t="shared" si="27"/>
        <v>2.8918960536598037E-3</v>
      </c>
      <c r="T76" s="58">
        <f t="shared" si="27"/>
        <v>7.6209876518795738E-5</v>
      </c>
      <c r="U76" s="58">
        <f t="shared" si="34"/>
        <v>3.1207198159736566E-2</v>
      </c>
      <c r="W76" s="58">
        <f>'Stroke Epi'!BE106</f>
        <v>5.8105738151847074E-3</v>
      </c>
      <c r="X76" s="58">
        <f t="shared" si="28"/>
        <v>2.8344262513096134E-3</v>
      </c>
      <c r="Y76" s="58">
        <f t="shared" si="29"/>
        <v>5.7937250805548679E-3</v>
      </c>
      <c r="Z76" s="58">
        <f t="shared" si="29"/>
        <v>2.8304130578182818E-3</v>
      </c>
      <c r="AA76" s="58">
        <f t="shared" si="35"/>
        <v>3.9993993739870372E-2</v>
      </c>
      <c r="AC76" s="58">
        <f>'Bowel Cancer Epi'!BB123</f>
        <v>1.0715490154504471E-3</v>
      </c>
      <c r="AD76" s="58">
        <f t="shared" si="30"/>
        <v>9.8225326416290985E-4</v>
      </c>
      <c r="AE76" s="58">
        <f t="shared" si="38"/>
        <v>1.07097511181109E-3</v>
      </c>
      <c r="AF76" s="58">
        <f t="shared" si="38"/>
        <v>9.8177101133645195E-4</v>
      </c>
      <c r="AG76" s="58">
        <f t="shared" si="36"/>
        <v>3.832355016920622E-3</v>
      </c>
      <c r="AI76" s="58">
        <f>'Breast Cancer Epi'!AH117</f>
        <v>2.7000000000000001E-3</v>
      </c>
      <c r="AJ76" s="58">
        <f t="shared" si="31"/>
        <v>1.7644128496421387E-3</v>
      </c>
      <c r="AK76" s="58">
        <f t="shared" si="39"/>
        <v>2.6963582782868478E-3</v>
      </c>
      <c r="AL76" s="58">
        <f t="shared" si="39"/>
        <v>1.7628571883675503E-3</v>
      </c>
      <c r="AM76" s="58">
        <f t="shared" si="37"/>
        <v>6.6198301577416366E-2</v>
      </c>
    </row>
    <row r="77" spans="1:39">
      <c r="A77" s="58">
        <v>79</v>
      </c>
      <c r="B77" s="58">
        <f>'ACM Rates'!V90</f>
        <v>2.044658110668595E-2</v>
      </c>
      <c r="C77" s="58">
        <f>'MI Epi'!CC99</f>
        <v>7.6212780638971699E-5</v>
      </c>
      <c r="D77" s="58">
        <f>'Stroke Epi'!BR107</f>
        <v>2.8344262513096134E-3</v>
      </c>
      <c r="F77" s="58">
        <f>'Bowel Cancer Epi'!BO124</f>
        <v>9.8225326416290985E-4</v>
      </c>
      <c r="G77" s="58">
        <f>'Breast Cancer Epi'!AQ118</f>
        <v>2.6001873573673622E-3</v>
      </c>
      <c r="I77" s="58">
        <f t="shared" si="21"/>
        <v>2.4339473402797445E-2</v>
      </c>
      <c r="J77" s="58">
        <f t="shared" si="22"/>
        <v>2.0238967173283773E-2</v>
      </c>
      <c r="K77" s="58">
        <f t="shared" si="32"/>
        <v>7894.5768311896372</v>
      </c>
      <c r="L77" s="58">
        <f t="shared" si="33"/>
        <v>159.7780813334137</v>
      </c>
      <c r="M77" s="58">
        <f t="shared" si="23"/>
        <v>7814.6877905229303</v>
      </c>
      <c r="N77" s="58">
        <f t="shared" si="24"/>
        <v>85034.880960696872</v>
      </c>
      <c r="O77" s="58">
        <f t="shared" si="25"/>
        <v>10.771303234993399</v>
      </c>
      <c r="Q77" s="58">
        <f>'MI Epi'!BP99</f>
        <v>2.8960856642809246E-3</v>
      </c>
      <c r="R77" s="58">
        <f t="shared" si="26"/>
        <v>7.6212780638971699E-5</v>
      </c>
      <c r="S77" s="58">
        <f t="shared" si="27"/>
        <v>2.8918960536598037E-3</v>
      </c>
      <c r="T77" s="58">
        <f t="shared" si="27"/>
        <v>7.6209876518795738E-5</v>
      </c>
      <c r="U77" s="58">
        <f t="shared" si="34"/>
        <v>3.3935222562794798E-2</v>
      </c>
      <c r="W77" s="58">
        <f>'Stroke Epi'!BE107</f>
        <v>5.8105738151847074E-3</v>
      </c>
      <c r="X77" s="58">
        <f t="shared" si="28"/>
        <v>2.8344262513096134E-3</v>
      </c>
      <c r="Y77" s="58">
        <f t="shared" si="29"/>
        <v>5.7937250805548679E-3</v>
      </c>
      <c r="Z77" s="58">
        <f t="shared" si="29"/>
        <v>2.8304130578182818E-3</v>
      </c>
      <c r="AA77" s="58">
        <f t="shared" si="35"/>
        <v>4.2846865886697012E-2</v>
      </c>
      <c r="AC77" s="58">
        <f>'Bowel Cancer Epi'!BB124</f>
        <v>1.0715490154504471E-3</v>
      </c>
      <c r="AD77" s="58">
        <f t="shared" si="30"/>
        <v>9.8225326416290985E-4</v>
      </c>
      <c r="AE77" s="58">
        <f t="shared" si="38"/>
        <v>1.07097511181109E-3</v>
      </c>
      <c r="AF77" s="58">
        <f t="shared" si="38"/>
        <v>9.8177101133645195E-4</v>
      </c>
      <c r="AG77" s="58">
        <f t="shared" si="36"/>
        <v>3.9213045837194309E-3</v>
      </c>
      <c r="AI77" s="58">
        <f>'Breast Cancer Epi'!AH118</f>
        <v>1.9E-3</v>
      </c>
      <c r="AJ77" s="58">
        <f t="shared" si="31"/>
        <v>2.6001873573673622E-3</v>
      </c>
      <c r="AK77" s="58">
        <f t="shared" si="39"/>
        <v>1.8981961426238758E-3</v>
      </c>
      <c r="AL77" s="58">
        <f t="shared" si="39"/>
        <v>2.5968097982836946E-3</v>
      </c>
      <c r="AM77" s="58">
        <f t="shared" si="37"/>
        <v>6.7071545885668341E-2</v>
      </c>
    </row>
    <row r="78" spans="1:39">
      <c r="A78" s="58">
        <v>80</v>
      </c>
      <c r="B78" s="58">
        <f>'ACM Rates'!V91</f>
        <v>3.8783016832254845E-2</v>
      </c>
      <c r="C78" s="58">
        <f>'MI Epi'!CC100</f>
        <v>1.524255612779434E-4</v>
      </c>
      <c r="D78" s="58">
        <f>'Stroke Epi'!BR108</f>
        <v>6.3774590654466293E-3</v>
      </c>
      <c r="F78" s="58">
        <f>'Bowel Cancer Epi'!BO125</f>
        <v>1.4287320206005961E-3</v>
      </c>
      <c r="G78" s="58">
        <f>'Breast Cancer Epi'!AQ119</f>
        <v>2.6001873573673622E-3</v>
      </c>
      <c r="I78" s="58">
        <f t="shared" si="21"/>
        <v>4.6741633479580012E-2</v>
      </c>
      <c r="J78" s="58">
        <f t="shared" si="22"/>
        <v>3.8040584496117136E-2</v>
      </c>
      <c r="K78" s="58">
        <f t="shared" si="32"/>
        <v>7734.7987498562234</v>
      </c>
      <c r="L78" s="58">
        <f t="shared" si="33"/>
        <v>294.23626540436686</v>
      </c>
      <c r="M78" s="58">
        <f t="shared" si="23"/>
        <v>7587.6806171540393</v>
      </c>
      <c r="N78" s="58">
        <f t="shared" si="24"/>
        <v>77447.20034354282</v>
      </c>
      <c r="O78" s="58">
        <f t="shared" si="25"/>
        <v>10.01282681659719</v>
      </c>
      <c r="Q78" s="58">
        <f>'MI Epi'!BP100</f>
        <v>4.0392773738655002E-3</v>
      </c>
      <c r="R78" s="58">
        <f t="shared" si="26"/>
        <v>1.524255612779434E-4</v>
      </c>
      <c r="S78" s="58">
        <f t="shared" si="27"/>
        <v>4.0311304659123026E-3</v>
      </c>
      <c r="T78" s="58">
        <f t="shared" si="27"/>
        <v>1.524139450922446E-4</v>
      </c>
      <c r="U78" s="58">
        <f t="shared" si="34"/>
        <v>3.66555651198179E-2</v>
      </c>
      <c r="W78" s="58">
        <f>'Stroke Epi'!BE108</f>
        <v>8.8575820353425424E-3</v>
      </c>
      <c r="X78" s="58">
        <f t="shared" si="28"/>
        <v>6.3774590654466293E-3</v>
      </c>
      <c r="Y78" s="58">
        <f t="shared" si="29"/>
        <v>8.8184692224261285E-3</v>
      </c>
      <c r="Z78" s="58">
        <f t="shared" si="29"/>
        <v>6.3571662351956659E-3</v>
      </c>
      <c r="AA78" s="58">
        <f t="shared" si="35"/>
        <v>4.5691260087101372E-2</v>
      </c>
      <c r="AC78" s="58">
        <f>'Bowel Cancer Epi'!BB125</f>
        <v>1.6073235231756707E-3</v>
      </c>
      <c r="AD78" s="58">
        <f t="shared" si="30"/>
        <v>1.4287320206005961E-3</v>
      </c>
      <c r="AE78" s="58">
        <f t="shared" si="38"/>
        <v>1.6060324705273743E-3</v>
      </c>
      <c r="AF78" s="58">
        <f t="shared" si="38"/>
        <v>1.4277118689062229E-3</v>
      </c>
      <c r="AG78" s="58">
        <f t="shared" si="36"/>
        <v>4.0102462080544637E-3</v>
      </c>
      <c r="AI78" s="58">
        <f>'Breast Cancer Epi'!AH119</f>
        <v>1.9E-3</v>
      </c>
      <c r="AJ78" s="58">
        <f t="shared" si="31"/>
        <v>2.6001873573673622E-3</v>
      </c>
      <c r="AK78" s="58">
        <f t="shared" si="39"/>
        <v>1.8981961426238758E-3</v>
      </c>
      <c r="AL78" s="58">
        <f t="shared" si="39"/>
        <v>2.5968097982836946E-3</v>
      </c>
      <c r="AM78" s="58">
        <f t="shared" si="37"/>
        <v>6.6418092433543269E-2</v>
      </c>
    </row>
    <row r="79" spans="1:39">
      <c r="A79" s="58">
        <v>81</v>
      </c>
      <c r="B79" s="58">
        <f>'ACM Rates'!V92</f>
        <v>3.8783016832254845E-2</v>
      </c>
      <c r="C79" s="58">
        <f>'MI Epi'!CC101</f>
        <v>1.524255612779434E-4</v>
      </c>
      <c r="D79" s="58">
        <f>'Stroke Epi'!BR109</f>
        <v>6.3774590654466293E-3</v>
      </c>
      <c r="F79" s="58">
        <f>'Bowel Cancer Epi'!BO126</f>
        <v>1.4287320206005961E-3</v>
      </c>
      <c r="G79" s="58">
        <f>'Breast Cancer Epi'!AQ120</f>
        <v>2.6001873573673622E-3</v>
      </c>
      <c r="I79" s="58">
        <f t="shared" si="21"/>
        <v>4.6741633479580012E-2</v>
      </c>
      <c r="J79" s="58">
        <f t="shared" si="22"/>
        <v>3.8040584496117136E-2</v>
      </c>
      <c r="K79" s="58">
        <f t="shared" si="32"/>
        <v>7440.5624844518561</v>
      </c>
      <c r="L79" s="58">
        <f t="shared" si="33"/>
        <v>283.04334588843005</v>
      </c>
      <c r="M79" s="58">
        <f t="shared" si="23"/>
        <v>7299.0408115076407</v>
      </c>
      <c r="N79" s="58">
        <f t="shared" si="24"/>
        <v>70148.159532035177</v>
      </c>
      <c r="O79" s="58">
        <f t="shared" si="25"/>
        <v>9.4278032982882696</v>
      </c>
      <c r="Q79" s="58">
        <f>'MI Epi'!BP101</f>
        <v>4.0392773738655002E-3</v>
      </c>
      <c r="R79" s="58">
        <f t="shared" si="26"/>
        <v>1.524255612779434E-4</v>
      </c>
      <c r="S79" s="58">
        <f t="shared" si="27"/>
        <v>4.0311304659123026E-3</v>
      </c>
      <c r="T79" s="58">
        <f t="shared" si="27"/>
        <v>1.524139450922446E-4</v>
      </c>
      <c r="U79" s="58">
        <f t="shared" si="34"/>
        <v>4.0392674682239373E-2</v>
      </c>
      <c r="W79" s="58">
        <f>'Stroke Epi'!BE109</f>
        <v>8.8575820353425424E-3</v>
      </c>
      <c r="X79" s="58">
        <f t="shared" si="28"/>
        <v>6.3774590654466293E-3</v>
      </c>
      <c r="Y79" s="58">
        <f t="shared" si="29"/>
        <v>8.8184692224261285E-3</v>
      </c>
      <c r="Z79" s="58">
        <f t="shared" si="29"/>
        <v>6.3571662351956659E-3</v>
      </c>
      <c r="AA79" s="58">
        <f t="shared" si="35"/>
        <v>4.8055130556924265E-2</v>
      </c>
      <c r="AC79" s="58">
        <f>'Bowel Cancer Epi'!BB126</f>
        <v>1.6073235231756707E-3</v>
      </c>
      <c r="AD79" s="58">
        <f t="shared" si="30"/>
        <v>1.4287320206005961E-3</v>
      </c>
      <c r="AE79" s="58">
        <f t="shared" si="38"/>
        <v>1.6060324705273743E-3</v>
      </c>
      <c r="AF79" s="58">
        <f t="shared" si="38"/>
        <v>1.4277118689062229E-3</v>
      </c>
      <c r="AG79" s="58">
        <f t="shared" si="36"/>
        <v>4.1881056321699519E-3</v>
      </c>
      <c r="AI79" s="58">
        <f>'Breast Cancer Epi'!AH120</f>
        <v>1.9E-3</v>
      </c>
      <c r="AJ79" s="58">
        <f t="shared" si="31"/>
        <v>2.6001873573673622E-3</v>
      </c>
      <c r="AK79" s="58">
        <f t="shared" si="39"/>
        <v>1.8981961426238758E-3</v>
      </c>
      <c r="AL79" s="58">
        <f t="shared" si="39"/>
        <v>2.5968097982836946E-3</v>
      </c>
      <c r="AM79" s="58">
        <f t="shared" si="37"/>
        <v>6.5764181281353182E-2</v>
      </c>
    </row>
    <row r="80" spans="1:39">
      <c r="A80" s="58">
        <v>82</v>
      </c>
      <c r="B80" s="58">
        <f>'ACM Rates'!V93</f>
        <v>3.8783016832254845E-2</v>
      </c>
      <c r="C80" s="58">
        <f>'MI Epi'!CC102</f>
        <v>1.524255612779434E-4</v>
      </c>
      <c r="D80" s="58">
        <f>'Stroke Epi'!BR110</f>
        <v>6.3774590654466293E-3</v>
      </c>
      <c r="F80" s="58">
        <f>'Bowel Cancer Epi'!BO127</f>
        <v>1.4287320206005961E-3</v>
      </c>
      <c r="G80" s="58">
        <f>'Breast Cancer Epi'!AQ121</f>
        <v>2.6001873573673622E-3</v>
      </c>
      <c r="I80" s="58">
        <f t="shared" si="21"/>
        <v>4.6741633479580012E-2</v>
      </c>
      <c r="J80" s="58">
        <f t="shared" si="22"/>
        <v>3.8040584496117136E-2</v>
      </c>
      <c r="K80" s="58">
        <f t="shared" si="32"/>
        <v>7157.5191385634262</v>
      </c>
      <c r="L80" s="58">
        <f t="shared" si="33"/>
        <v>272.27621157309756</v>
      </c>
      <c r="M80" s="58">
        <f t="shared" si="23"/>
        <v>7021.381032776877</v>
      </c>
      <c r="N80" s="58">
        <f t="shared" si="24"/>
        <v>63126.778499258297</v>
      </c>
      <c r="O80" s="58">
        <f t="shared" si="25"/>
        <v>8.8196450861224474</v>
      </c>
      <c r="Q80" s="58">
        <f>'MI Epi'!BP102</f>
        <v>4.0392773738655002E-3</v>
      </c>
      <c r="R80" s="58">
        <f t="shared" si="26"/>
        <v>1.524255612779434E-4</v>
      </c>
      <c r="S80" s="58">
        <f t="shared" si="27"/>
        <v>4.0311304659123026E-3</v>
      </c>
      <c r="T80" s="58">
        <f t="shared" si="27"/>
        <v>1.524139450922446E-4</v>
      </c>
      <c r="U80" s="58">
        <f t="shared" si="34"/>
        <v>4.4115286846455319E-2</v>
      </c>
      <c r="W80" s="58">
        <f>'Stroke Epi'!BE110</f>
        <v>8.8575820353425424E-3</v>
      </c>
      <c r="X80" s="58">
        <f t="shared" si="28"/>
        <v>6.3774590654466293E-3</v>
      </c>
      <c r="Y80" s="58">
        <f t="shared" si="29"/>
        <v>8.8184692224261285E-3</v>
      </c>
      <c r="Z80" s="58">
        <f t="shared" si="29"/>
        <v>6.3571662351956659E-3</v>
      </c>
      <c r="AA80" s="58">
        <f t="shared" si="35"/>
        <v>5.0413145601385954E-2</v>
      </c>
      <c r="AC80" s="58">
        <f>'Bowel Cancer Epi'!BB127</f>
        <v>1.6073235231756707E-3</v>
      </c>
      <c r="AD80" s="58">
        <f t="shared" si="30"/>
        <v>1.4287320206005961E-3</v>
      </c>
      <c r="AE80" s="58">
        <f t="shared" si="38"/>
        <v>1.6060324705273743E-3</v>
      </c>
      <c r="AF80" s="58">
        <f t="shared" si="38"/>
        <v>1.4277118689062229E-3</v>
      </c>
      <c r="AG80" s="58">
        <f t="shared" si="36"/>
        <v>4.3659332949398787E-3</v>
      </c>
      <c r="AI80" s="58">
        <f>'Breast Cancer Epi'!AH121</f>
        <v>1.9E-3</v>
      </c>
      <c r="AJ80" s="58">
        <f t="shared" si="31"/>
        <v>2.6001873573673622E-3</v>
      </c>
      <c r="AK80" s="58">
        <f t="shared" si="39"/>
        <v>1.8981961426238758E-3</v>
      </c>
      <c r="AL80" s="58">
        <f t="shared" si="39"/>
        <v>2.5968097982836946E-3</v>
      </c>
      <c r="AM80" s="58">
        <f t="shared" si="37"/>
        <v>6.5109812108510065E-2</v>
      </c>
    </row>
    <row r="81" spans="1:39">
      <c r="A81" s="58">
        <v>83</v>
      </c>
      <c r="B81" s="58">
        <f>'ACM Rates'!V94</f>
        <v>3.8783016832254845E-2</v>
      </c>
      <c r="C81" s="58">
        <f>'MI Epi'!CC103</f>
        <v>1.524255612779434E-4</v>
      </c>
      <c r="D81" s="58">
        <f>'Stroke Epi'!BR111</f>
        <v>6.3774590654466293E-3</v>
      </c>
      <c r="F81" s="58">
        <f>'Bowel Cancer Epi'!BO128</f>
        <v>1.4287320206005961E-3</v>
      </c>
      <c r="G81" s="58">
        <f>'Breast Cancer Epi'!AQ122</f>
        <v>2.6001873573673622E-3</v>
      </c>
      <c r="I81" s="58">
        <f t="shared" si="21"/>
        <v>4.6741633479580012E-2</v>
      </c>
      <c r="J81" s="58">
        <f t="shared" si="22"/>
        <v>3.8040584496117136E-2</v>
      </c>
      <c r="K81" s="58">
        <f t="shared" si="32"/>
        <v>6885.2429269903287</v>
      </c>
      <c r="L81" s="58">
        <f t="shared" si="33"/>
        <v>261.91866534046846</v>
      </c>
      <c r="M81" s="58">
        <f t="shared" si="23"/>
        <v>6754.2835943200944</v>
      </c>
      <c r="N81" s="58">
        <f t="shared" si="24"/>
        <v>56372.494904938205</v>
      </c>
      <c r="O81" s="58">
        <f t="shared" si="25"/>
        <v>8.1874373210502966</v>
      </c>
      <c r="Q81" s="58">
        <f>'MI Epi'!BP103</f>
        <v>4.0392773738655002E-3</v>
      </c>
      <c r="R81" s="58">
        <f t="shared" si="26"/>
        <v>1.524255612779434E-4</v>
      </c>
      <c r="S81" s="58">
        <f t="shared" si="27"/>
        <v>4.0311304659123026E-3</v>
      </c>
      <c r="T81" s="58">
        <f t="shared" si="27"/>
        <v>1.524139450922446E-4</v>
      </c>
      <c r="U81" s="58">
        <f t="shared" si="34"/>
        <v>4.7823457852335403E-2</v>
      </c>
      <c r="W81" s="58">
        <f>'Stroke Epi'!BE111</f>
        <v>8.8575820353425424E-3</v>
      </c>
      <c r="X81" s="58">
        <f t="shared" si="28"/>
        <v>6.3774590654466293E-3</v>
      </c>
      <c r="Y81" s="58">
        <f t="shared" si="29"/>
        <v>8.8184692224261285E-3</v>
      </c>
      <c r="Z81" s="58">
        <f t="shared" si="29"/>
        <v>6.3571662351956659E-3</v>
      </c>
      <c r="AA81" s="58">
        <f t="shared" si="35"/>
        <v>5.2765319724667872E-2</v>
      </c>
      <c r="AC81" s="58">
        <f>'Bowel Cancer Epi'!BB128</f>
        <v>1.6073235231756707E-3</v>
      </c>
      <c r="AD81" s="58">
        <f t="shared" si="30"/>
        <v>1.4287320206005961E-3</v>
      </c>
      <c r="AE81" s="58">
        <f t="shared" si="38"/>
        <v>1.6060324705273743E-3</v>
      </c>
      <c r="AF81" s="58">
        <f t="shared" si="38"/>
        <v>1.4277118689062229E-3</v>
      </c>
      <c r="AG81" s="58">
        <f t="shared" si="36"/>
        <v>4.5437292020360422E-3</v>
      </c>
      <c r="AI81" s="58">
        <f>'Breast Cancer Epi'!AH122</f>
        <v>1.9E-3</v>
      </c>
      <c r="AJ81" s="58">
        <f t="shared" si="31"/>
        <v>2.6001873573673622E-3</v>
      </c>
      <c r="AK81" s="58">
        <f t="shared" si="39"/>
        <v>1.8981961426238758E-3</v>
      </c>
      <c r="AL81" s="58">
        <f t="shared" si="39"/>
        <v>2.5968097982836946E-3</v>
      </c>
      <c r="AM81" s="58">
        <f t="shared" si="37"/>
        <v>6.4454984594201362E-2</v>
      </c>
    </row>
    <row r="82" spans="1:39">
      <c r="A82" s="58">
        <v>84</v>
      </c>
      <c r="B82" s="58">
        <f>'ACM Rates'!V95</f>
        <v>3.8783016832254845E-2</v>
      </c>
      <c r="C82" s="58">
        <f>'MI Epi'!CC104</f>
        <v>1.524255612779434E-4</v>
      </c>
      <c r="D82" s="58">
        <f>'Stroke Epi'!BR112</f>
        <v>6.3774590654466293E-3</v>
      </c>
      <c r="F82" s="58">
        <f>'Bowel Cancer Epi'!BO129</f>
        <v>1.4287320206005961E-3</v>
      </c>
      <c r="G82" s="58">
        <f>'Breast Cancer Epi'!AQ123</f>
        <v>3.4359618650925861E-3</v>
      </c>
      <c r="I82" s="58">
        <f t="shared" si="21"/>
        <v>4.6741633479580012E-2</v>
      </c>
      <c r="J82" s="58">
        <f t="shared" si="22"/>
        <v>3.8040584496117136E-2</v>
      </c>
      <c r="K82" s="58">
        <f t="shared" si="32"/>
        <v>6623.3242616498601</v>
      </c>
      <c r="L82" s="58">
        <f t="shared" si="33"/>
        <v>251.95512622047414</v>
      </c>
      <c r="M82" s="58">
        <f t="shared" si="23"/>
        <v>6497.3466985396226</v>
      </c>
      <c r="N82" s="58">
        <f t="shared" si="24"/>
        <v>49875.148206398582</v>
      </c>
      <c r="O82" s="58">
        <f t="shared" si="25"/>
        <v>7.5302289660169466</v>
      </c>
      <c r="Q82" s="58">
        <f>'MI Epi'!BP104</f>
        <v>4.0392773738655002E-3</v>
      </c>
      <c r="R82" s="58">
        <f t="shared" si="26"/>
        <v>1.524255612779434E-4</v>
      </c>
      <c r="S82" s="58">
        <f t="shared" si="27"/>
        <v>4.0311304659123026E-3</v>
      </c>
      <c r="T82" s="58">
        <f t="shared" si="27"/>
        <v>1.524139450922446E-4</v>
      </c>
      <c r="U82" s="58">
        <f t="shared" si="34"/>
        <v>5.1517243721577524E-2</v>
      </c>
      <c r="W82" s="58">
        <f>'Stroke Epi'!BE112</f>
        <v>8.8575820353425424E-3</v>
      </c>
      <c r="X82" s="58">
        <f t="shared" si="28"/>
        <v>6.3774590654466293E-3</v>
      </c>
      <c r="Y82" s="58">
        <f t="shared" si="29"/>
        <v>8.8184692224261285E-3</v>
      </c>
      <c r="Z82" s="58">
        <f t="shared" si="29"/>
        <v>6.3571662351956659E-3</v>
      </c>
      <c r="AA82" s="58">
        <f t="shared" si="35"/>
        <v>5.5111667395023857E-2</v>
      </c>
      <c r="AC82" s="58">
        <f>'Bowel Cancer Epi'!BB129</f>
        <v>1.6073235231756707E-3</v>
      </c>
      <c r="AD82" s="58">
        <f t="shared" si="30"/>
        <v>1.4287320206005961E-3</v>
      </c>
      <c r="AE82" s="58">
        <f t="shared" si="38"/>
        <v>1.6060324705273743E-3</v>
      </c>
      <c r="AF82" s="58">
        <f t="shared" si="38"/>
        <v>1.4277118689062229E-3</v>
      </c>
      <c r="AG82" s="58">
        <f t="shared" si="36"/>
        <v>4.7214933591292309E-3</v>
      </c>
      <c r="AI82" s="58">
        <f>'Breast Cancer Epi'!AH123</f>
        <v>1.6000000000000001E-3</v>
      </c>
      <c r="AJ82" s="58">
        <f t="shared" si="31"/>
        <v>3.4359618650925861E-3</v>
      </c>
      <c r="AK82" s="58">
        <f t="shared" si="39"/>
        <v>1.5987206823936395E-3</v>
      </c>
      <c r="AL82" s="58">
        <f t="shared" si="39"/>
        <v>3.4300657030524873E-3</v>
      </c>
      <c r="AM82" s="58">
        <f t="shared" si="37"/>
        <v>6.3799698417389777E-2</v>
      </c>
    </row>
    <row r="83" spans="1:39">
      <c r="A83" s="58">
        <v>85</v>
      </c>
      <c r="B83" s="58">
        <f>'ACM Rates'!V96</f>
        <v>7.3054688366949089E-2</v>
      </c>
      <c r="C83" s="58">
        <f>'MI Epi'!CC105</f>
        <v>3.048511225558868E-4</v>
      </c>
      <c r="D83" s="58">
        <f>'Stroke Epi'!BR113</f>
        <v>8.2198361287978781E-3</v>
      </c>
      <c r="F83" s="58">
        <f>'Bowel Cancer Epi'!BO130</f>
        <v>2.0538022796133572E-3</v>
      </c>
      <c r="G83" s="58">
        <f>'Breast Cancer Epi'!AQ124</f>
        <v>3.4359618650925861E-3</v>
      </c>
      <c r="I83" s="58">
        <f t="shared" si="21"/>
        <v>8.3633177897916217E-2</v>
      </c>
      <c r="J83" s="58">
        <f t="shared" si="22"/>
        <v>7.0450006935408038E-2</v>
      </c>
      <c r="K83" s="58">
        <f t="shared" si="32"/>
        <v>6371.369135429386</v>
      </c>
      <c r="L83" s="58">
        <f t="shared" si="33"/>
        <v>448.86299977904497</v>
      </c>
      <c r="M83" s="58">
        <f t="shared" si="23"/>
        <v>6146.9376355398635</v>
      </c>
      <c r="N83" s="58">
        <f t="shared" si="24"/>
        <v>43728.210570858719</v>
      </c>
      <c r="O83" s="58">
        <f t="shared" si="25"/>
        <v>6.8632360865262818</v>
      </c>
      <c r="Q83" s="58">
        <f>'MI Epi'!BP105</f>
        <v>4.2679157157824148E-3</v>
      </c>
      <c r="R83" s="58">
        <f t="shared" si="26"/>
        <v>3.048511225558868E-4</v>
      </c>
      <c r="S83" s="58">
        <f t="shared" si="27"/>
        <v>4.2588211064462644E-3</v>
      </c>
      <c r="T83" s="58">
        <f t="shared" si="27"/>
        <v>3.0480466017390739E-4</v>
      </c>
      <c r="U83" s="58">
        <f t="shared" si="34"/>
        <v>5.5196700258554186E-2</v>
      </c>
      <c r="W83" s="58">
        <f>'Stroke Epi'!BE113</f>
        <v>1.0699959098693791E-2</v>
      </c>
      <c r="X83" s="58">
        <f t="shared" si="28"/>
        <v>8.2198361287978781E-3</v>
      </c>
      <c r="Y83" s="58">
        <f t="shared" si="29"/>
        <v>1.064291816283891E-2</v>
      </c>
      <c r="Z83" s="58">
        <f t="shared" si="29"/>
        <v>8.1861456490763818E-3</v>
      </c>
      <c r="AA83" s="58">
        <f t="shared" si="35"/>
        <v>5.7452203044869164E-2</v>
      </c>
      <c r="AC83" s="58">
        <f>'Bowel Cancer Epi'!BB130</f>
        <v>2.2323937821884317E-3</v>
      </c>
      <c r="AD83" s="58">
        <f t="shared" si="30"/>
        <v>2.0538022796133572E-3</v>
      </c>
      <c r="AE83" s="58">
        <f t="shared" si="38"/>
        <v>2.2299038443742702E-3</v>
      </c>
      <c r="AF83" s="58">
        <f t="shared" si="38"/>
        <v>2.0516946708289963E-3</v>
      </c>
      <c r="AG83" s="58">
        <f t="shared" si="36"/>
        <v>4.8992257718892193E-3</v>
      </c>
      <c r="AI83" s="58">
        <f>'Breast Cancer Epi'!AH124</f>
        <v>1.6000000000000001E-3</v>
      </c>
      <c r="AJ83" s="58">
        <f t="shared" si="31"/>
        <v>3.4359618650925861E-3</v>
      </c>
      <c r="AK83" s="58">
        <f t="shared" si="39"/>
        <v>1.5987206823936395E-3</v>
      </c>
      <c r="AL83" s="58">
        <f t="shared" si="39"/>
        <v>3.4300657030524873E-3</v>
      </c>
      <c r="AM83" s="58">
        <f t="shared" si="37"/>
        <v>6.207929154814968E-2</v>
      </c>
    </row>
    <row r="84" spans="1:39">
      <c r="A84" s="58">
        <v>86</v>
      </c>
      <c r="B84" s="58">
        <f>'ACM Rates'!V97</f>
        <v>7.3054688366949089E-2</v>
      </c>
      <c r="C84" s="58">
        <f>'MI Epi'!CC106</f>
        <v>3.048511225558868E-4</v>
      </c>
      <c r="D84" s="58">
        <f>'Stroke Epi'!BR114</f>
        <v>8.2198361287978781E-3</v>
      </c>
      <c r="F84" s="58">
        <f>'Bowel Cancer Epi'!BO131</f>
        <v>2.0538022796133572E-3</v>
      </c>
      <c r="G84" s="58">
        <f>'Breast Cancer Epi'!AQ125</f>
        <v>3.4359618650925861E-3</v>
      </c>
      <c r="I84" s="58">
        <f t="shared" si="21"/>
        <v>8.3633177897916217E-2</v>
      </c>
      <c r="J84" s="58">
        <f t="shared" si="22"/>
        <v>7.0450006935408038E-2</v>
      </c>
      <c r="K84" s="58">
        <f t="shared" si="32"/>
        <v>5922.5061356503411</v>
      </c>
      <c r="L84" s="58">
        <f t="shared" si="33"/>
        <v>417.24059833156321</v>
      </c>
      <c r="M84" s="58">
        <f t="shared" si="23"/>
        <v>5713.8858364845601</v>
      </c>
      <c r="N84" s="58">
        <f t="shared" si="24"/>
        <v>38014.324734374153</v>
      </c>
      <c r="O84" s="58">
        <f t="shared" si="25"/>
        <v>6.4186214186504778</v>
      </c>
      <c r="Q84" s="58">
        <f>'MI Epi'!BP106</f>
        <v>4.2679157157824148E-3</v>
      </c>
      <c r="R84" s="58">
        <f t="shared" si="26"/>
        <v>3.048511225558868E-4</v>
      </c>
      <c r="S84" s="58">
        <f t="shared" si="27"/>
        <v>4.2588211064462644E-3</v>
      </c>
      <c r="T84" s="58">
        <f t="shared" si="27"/>
        <v>3.0480466017390739E-4</v>
      </c>
      <c r="U84" s="58">
        <f t="shared" si="34"/>
        <v>5.8933607070835274E-2</v>
      </c>
      <c r="W84" s="58">
        <f>'Stroke Epi'!BE114</f>
        <v>1.0699959098693791E-2</v>
      </c>
      <c r="X84" s="58">
        <f t="shared" si="28"/>
        <v>8.2198361287978781E-3</v>
      </c>
      <c r="Y84" s="58">
        <f t="shared" si="29"/>
        <v>1.064291816283891E-2</v>
      </c>
      <c r="Z84" s="58">
        <f t="shared" si="29"/>
        <v>8.1861456490763818E-3</v>
      </c>
      <c r="AA84" s="58">
        <f t="shared" si="35"/>
        <v>5.978694107086923E-2</v>
      </c>
      <c r="AC84" s="58">
        <f>'Bowel Cancer Epi'!BB131</f>
        <v>2.2323937821884317E-3</v>
      </c>
      <c r="AD84" s="58">
        <f t="shared" si="30"/>
        <v>2.0538022796133572E-3</v>
      </c>
      <c r="AE84" s="58">
        <f t="shared" si="38"/>
        <v>2.2299038443742702E-3</v>
      </c>
      <c r="AF84" s="58">
        <f t="shared" si="38"/>
        <v>2.0516946708289963E-3</v>
      </c>
      <c r="AG84" s="58">
        <f t="shared" si="36"/>
        <v>5.0769264459847177E-3</v>
      </c>
      <c r="AI84" s="58">
        <f>'Breast Cancer Epi'!AH125</f>
        <v>1.6000000000000001E-3</v>
      </c>
      <c r="AJ84" s="58">
        <f t="shared" si="31"/>
        <v>3.4359618650925861E-3</v>
      </c>
      <c r="AK84" s="58">
        <f t="shared" si="39"/>
        <v>1.5987206823936395E-3</v>
      </c>
      <c r="AL84" s="58">
        <f t="shared" si="39"/>
        <v>3.4300657030524873E-3</v>
      </c>
      <c r="AM84" s="58">
        <f t="shared" si="37"/>
        <v>6.0355723176194052E-2</v>
      </c>
    </row>
    <row r="85" spans="1:39">
      <c r="A85" s="58">
        <v>87</v>
      </c>
      <c r="B85" s="58">
        <f>'ACM Rates'!V98</f>
        <v>7.3054688366949089E-2</v>
      </c>
      <c r="C85" s="58">
        <f>'MI Epi'!CC107</f>
        <v>3.048511225558868E-4</v>
      </c>
      <c r="D85" s="58">
        <f>'Stroke Epi'!BR115</f>
        <v>8.2198361287978781E-3</v>
      </c>
      <c r="F85" s="58">
        <f>'Bowel Cancer Epi'!BO132</f>
        <v>2.0538022796133572E-3</v>
      </c>
      <c r="G85" s="58">
        <f>'Breast Cancer Epi'!AQ126</f>
        <v>3.4359618650925861E-3</v>
      </c>
      <c r="I85" s="58">
        <f t="shared" si="21"/>
        <v>8.3633177897916217E-2</v>
      </c>
      <c r="J85" s="58">
        <f t="shared" si="22"/>
        <v>7.0450006935408038E-2</v>
      </c>
      <c r="K85" s="58">
        <f t="shared" si="32"/>
        <v>5505.2655373187781</v>
      </c>
      <c r="L85" s="58">
        <f t="shared" si="33"/>
        <v>387.8459952853708</v>
      </c>
      <c r="M85" s="58">
        <f t="shared" si="23"/>
        <v>5311.3425396760922</v>
      </c>
      <c r="N85" s="58">
        <f t="shared" si="24"/>
        <v>32702.982194698063</v>
      </c>
      <c r="O85" s="58">
        <f t="shared" si="25"/>
        <v>5.9403096858839897</v>
      </c>
      <c r="Q85" s="58">
        <f>'MI Epi'!BP107</f>
        <v>4.2679157157824148E-3</v>
      </c>
      <c r="R85" s="58">
        <f t="shared" si="26"/>
        <v>3.048511225558868E-4</v>
      </c>
      <c r="S85" s="58">
        <f t="shared" si="27"/>
        <v>4.2588211064462644E-3</v>
      </c>
      <c r="T85" s="58">
        <f t="shared" si="27"/>
        <v>3.0480466017390739E-4</v>
      </c>
      <c r="U85" s="58">
        <f t="shared" si="34"/>
        <v>6.2655733587019286E-2</v>
      </c>
      <c r="W85" s="58">
        <f>'Stroke Epi'!BE115</f>
        <v>1.0699959098693791E-2</v>
      </c>
      <c r="X85" s="58">
        <f t="shared" si="28"/>
        <v>8.2198361287978781E-3</v>
      </c>
      <c r="Y85" s="58">
        <f t="shared" si="29"/>
        <v>1.064291816283891E-2</v>
      </c>
      <c r="Z85" s="58">
        <f t="shared" si="29"/>
        <v>8.1861456490763818E-3</v>
      </c>
      <c r="AA85" s="58">
        <f t="shared" si="35"/>
        <v>6.211589583402824E-2</v>
      </c>
      <c r="AC85" s="58">
        <f>'Bowel Cancer Epi'!BB132</f>
        <v>2.2323937821884317E-3</v>
      </c>
      <c r="AD85" s="58">
        <f t="shared" si="30"/>
        <v>2.0538022796133572E-3</v>
      </c>
      <c r="AE85" s="58">
        <f t="shared" si="38"/>
        <v>2.2299038443742702E-3</v>
      </c>
      <c r="AF85" s="58">
        <f t="shared" si="38"/>
        <v>2.0516946708289963E-3</v>
      </c>
      <c r="AG85" s="58">
        <f t="shared" si="36"/>
        <v>5.2545953870835266E-3</v>
      </c>
      <c r="AI85" s="58">
        <f>'Breast Cancer Epi'!AH126</f>
        <v>1.6000000000000001E-3</v>
      </c>
      <c r="AJ85" s="58">
        <f t="shared" si="31"/>
        <v>3.4359618650925861E-3</v>
      </c>
      <c r="AK85" s="58">
        <f t="shared" si="39"/>
        <v>1.5987206823936395E-3</v>
      </c>
      <c r="AL85" s="58">
        <f t="shared" si="39"/>
        <v>3.4300657030524873E-3</v>
      </c>
      <c r="AM85" s="58">
        <f t="shared" si="37"/>
        <v>5.8628987491792885E-2</v>
      </c>
    </row>
    <row r="86" spans="1:39">
      <c r="A86" s="58">
        <v>88</v>
      </c>
      <c r="B86" s="58">
        <f>'ACM Rates'!V99</f>
        <v>7.3054688366949089E-2</v>
      </c>
      <c r="C86" s="58">
        <f>'MI Epi'!CC108</f>
        <v>3.048511225558868E-4</v>
      </c>
      <c r="D86" s="58">
        <f>'Stroke Epi'!BR116</f>
        <v>8.2198361287978781E-3</v>
      </c>
      <c r="F86" s="58">
        <f>'Bowel Cancer Epi'!BO133</f>
        <v>2.0538022796133572E-3</v>
      </c>
      <c r="G86" s="58">
        <f>'Breast Cancer Epi'!AQ127</f>
        <v>3.4359618650925861E-3</v>
      </c>
      <c r="I86" s="58">
        <f t="shared" si="21"/>
        <v>8.3633177897916217E-2</v>
      </c>
      <c r="J86" s="58">
        <f t="shared" si="22"/>
        <v>7.0450006935408038E-2</v>
      </c>
      <c r="K86" s="58">
        <f t="shared" si="32"/>
        <v>5117.4195420334072</v>
      </c>
      <c r="L86" s="58">
        <f t="shared" si="33"/>
        <v>360.52224222764619</v>
      </c>
      <c r="M86" s="58">
        <f t="shared" si="23"/>
        <v>4937.1584209195844</v>
      </c>
      <c r="N86" s="58">
        <f t="shared" si="24"/>
        <v>27765.823773778477</v>
      </c>
      <c r="O86" s="58">
        <f t="shared" si="25"/>
        <v>5.4257470089594655</v>
      </c>
      <c r="Q86" s="58">
        <f>'MI Epi'!BP108</f>
        <v>4.2679157157824148E-3</v>
      </c>
      <c r="R86" s="58">
        <f t="shared" si="26"/>
        <v>3.048511225558868E-4</v>
      </c>
      <c r="S86" s="58">
        <f t="shared" si="27"/>
        <v>4.2588211064462644E-3</v>
      </c>
      <c r="T86" s="58">
        <f t="shared" si="27"/>
        <v>3.0480466017390739E-4</v>
      </c>
      <c r="U86" s="58">
        <f t="shared" si="34"/>
        <v>6.6363138266458746E-2</v>
      </c>
      <c r="W86" s="58">
        <f>'Stroke Epi'!BE116</f>
        <v>1.0699959098693791E-2</v>
      </c>
      <c r="X86" s="58">
        <f t="shared" si="28"/>
        <v>8.2198361287978781E-3</v>
      </c>
      <c r="Y86" s="58">
        <f t="shared" si="29"/>
        <v>1.064291816283891E-2</v>
      </c>
      <c r="Z86" s="58">
        <f t="shared" si="29"/>
        <v>8.1861456490763818E-3</v>
      </c>
      <c r="AA86" s="58">
        <f t="shared" si="35"/>
        <v>6.4439081659777436E-2</v>
      </c>
      <c r="AC86" s="58">
        <f>'Bowel Cancer Epi'!BB133</f>
        <v>2.2323937821884317E-3</v>
      </c>
      <c r="AD86" s="58">
        <f t="shared" si="30"/>
        <v>2.0538022796133572E-3</v>
      </c>
      <c r="AE86" s="58">
        <f t="shared" si="38"/>
        <v>2.2299038443742702E-3</v>
      </c>
      <c r="AF86" s="58">
        <f t="shared" si="38"/>
        <v>2.0516946708289963E-3</v>
      </c>
      <c r="AG86" s="58">
        <f t="shared" si="36"/>
        <v>5.4322326008523839E-3</v>
      </c>
      <c r="AI86" s="58">
        <f>'Breast Cancer Epi'!AH127</f>
        <v>1.6000000000000001E-3</v>
      </c>
      <c r="AJ86" s="58">
        <f t="shared" si="31"/>
        <v>3.4359618650925861E-3</v>
      </c>
      <c r="AK86" s="58">
        <f t="shared" si="39"/>
        <v>1.5987206823936395E-3</v>
      </c>
      <c r="AL86" s="58">
        <f t="shared" si="39"/>
        <v>3.4300657030524873E-3</v>
      </c>
      <c r="AM86" s="58">
        <f t="shared" si="37"/>
        <v>5.689907867453993E-2</v>
      </c>
    </row>
    <row r="87" spans="1:39">
      <c r="A87" s="58">
        <v>89</v>
      </c>
      <c r="B87" s="58">
        <f>'ACM Rates'!V100</f>
        <v>7.3054688366949089E-2</v>
      </c>
      <c r="C87" s="58">
        <f>'MI Epi'!CC109</f>
        <v>3.048511225558868E-4</v>
      </c>
      <c r="D87" s="58">
        <f>'Stroke Epi'!BR117</f>
        <v>8.2198361287978781E-3</v>
      </c>
      <c r="F87" s="58">
        <f>'Bowel Cancer Epi'!BO134</f>
        <v>2.0538022796133572E-3</v>
      </c>
      <c r="G87" s="58">
        <f>'Breast Cancer Epi'!AQ128</f>
        <v>4.1788725386261178E-3</v>
      </c>
      <c r="I87" s="58">
        <f t="shared" si="21"/>
        <v>8.3633177897916217E-2</v>
      </c>
      <c r="J87" s="58">
        <f t="shared" si="22"/>
        <v>7.0450006935408038E-2</v>
      </c>
      <c r="K87" s="58">
        <f t="shared" si="32"/>
        <v>4756.8972998057607</v>
      </c>
      <c r="L87" s="58">
        <f t="shared" si="33"/>
        <v>335.12344776233959</v>
      </c>
      <c r="M87" s="58">
        <f t="shared" si="23"/>
        <v>4589.3355759245915</v>
      </c>
      <c r="N87" s="58">
        <f t="shared" si="24"/>
        <v>23176.488197853887</v>
      </c>
      <c r="O87" s="58">
        <f t="shared" si="25"/>
        <v>4.8721859517127388</v>
      </c>
      <c r="Q87" s="58">
        <f>'MI Epi'!BP109</f>
        <v>4.2679157157824148E-3</v>
      </c>
      <c r="R87" s="58">
        <f t="shared" si="26"/>
        <v>3.048511225558868E-4</v>
      </c>
      <c r="S87" s="58">
        <f t="shared" si="27"/>
        <v>4.2588211064462644E-3</v>
      </c>
      <c r="T87" s="58">
        <f t="shared" si="27"/>
        <v>3.0480466017390739E-4</v>
      </c>
      <c r="U87" s="58">
        <f t="shared" si="34"/>
        <v>7.0055879337286478E-2</v>
      </c>
      <c r="W87" s="58">
        <f>'Stroke Epi'!BE117</f>
        <v>1.0699959098693791E-2</v>
      </c>
      <c r="X87" s="58">
        <f t="shared" si="28"/>
        <v>8.2198361287978781E-3</v>
      </c>
      <c r="Y87" s="58">
        <f t="shared" si="29"/>
        <v>1.064291816283891E-2</v>
      </c>
      <c r="Z87" s="58">
        <f t="shared" si="29"/>
        <v>8.1861456490763818E-3</v>
      </c>
      <c r="AA87" s="58">
        <f t="shared" si="35"/>
        <v>6.6756512838063289E-2</v>
      </c>
      <c r="AC87" s="58">
        <f>'Bowel Cancer Epi'!BB134</f>
        <v>2.2323937821884317E-3</v>
      </c>
      <c r="AD87" s="58">
        <f t="shared" si="30"/>
        <v>2.0538022796133572E-3</v>
      </c>
      <c r="AE87" s="58">
        <f t="shared" si="38"/>
        <v>2.2299038443742702E-3</v>
      </c>
      <c r="AF87" s="58">
        <f t="shared" si="38"/>
        <v>2.0516946708289963E-3</v>
      </c>
      <c r="AG87" s="58">
        <f t="shared" si="36"/>
        <v>5.6098380929570152E-3</v>
      </c>
      <c r="AI87" s="58">
        <f>'Breast Cancer Epi'!AH128</f>
        <v>2.3E-3</v>
      </c>
      <c r="AJ87" s="58">
        <f t="shared" si="31"/>
        <v>4.1788725386261178E-3</v>
      </c>
      <c r="AK87" s="58">
        <f t="shared" si="39"/>
        <v>2.29735702666789E-3</v>
      </c>
      <c r="AL87" s="58">
        <f t="shared" si="39"/>
        <v>4.1701532006748199E-3</v>
      </c>
      <c r="AM87" s="58">
        <f t="shared" si="37"/>
        <v>5.5165990893333079E-2</v>
      </c>
    </row>
    <row r="88" spans="1:39">
      <c r="A88" s="58">
        <v>90</v>
      </c>
      <c r="B88" s="58">
        <f>'ACM Rates'!V101</f>
        <v>0.15287639468023906</v>
      </c>
      <c r="C88" s="58">
        <f>'MI Epi'!CC110</f>
        <v>3.8106390319485848E-4</v>
      </c>
      <c r="D88" s="58">
        <f>'Stroke Epi'!BR118</f>
        <v>8.8575820353425424E-3</v>
      </c>
      <c r="F88" s="58">
        <f>'Bowel Cancer Epi'!BO135</f>
        <v>2.5002810360510433E-3</v>
      </c>
      <c r="G88" s="58">
        <f>'Breast Cancer Epi'!AQ129</f>
        <v>4.1788725386261178E-3</v>
      </c>
      <c r="I88" s="58">
        <f t="shared" si="21"/>
        <v>0.16461532165482751</v>
      </c>
      <c r="J88" s="58">
        <f t="shared" si="22"/>
        <v>0.1417642022343043</v>
      </c>
      <c r="K88" s="58">
        <f t="shared" si="32"/>
        <v>4421.7738520434214</v>
      </c>
      <c r="L88" s="58">
        <f t="shared" si="33"/>
        <v>626.84924259544232</v>
      </c>
      <c r="M88" s="58">
        <f t="shared" si="23"/>
        <v>4108.3492307457</v>
      </c>
      <c r="N88" s="58">
        <f t="shared" si="24"/>
        <v>19068.138967108185</v>
      </c>
      <c r="O88" s="58">
        <f t="shared" si="25"/>
        <v>4.312327949177293</v>
      </c>
      <c r="Q88" s="58">
        <f>'MI Epi'!BP110</f>
        <v>2.7436601030029813E-3</v>
      </c>
      <c r="R88" s="58">
        <f t="shared" si="26"/>
        <v>3.8106390319485848E-4</v>
      </c>
      <c r="S88" s="58">
        <f t="shared" si="27"/>
        <v>2.7398997074911113E-3</v>
      </c>
      <c r="T88" s="58">
        <f t="shared" si="27"/>
        <v>3.8099130756719113E-4</v>
      </c>
      <c r="U88" s="58">
        <f t="shared" si="34"/>
        <v>7.3734014797330105E-2</v>
      </c>
      <c r="W88" s="58">
        <f>'Stroke Epi'!BE118</f>
        <v>1.1621147630369415E-2</v>
      </c>
      <c r="X88" s="58">
        <f t="shared" si="28"/>
        <v>8.8575820353425424E-3</v>
      </c>
      <c r="Y88" s="58">
        <f t="shared" si="29"/>
        <v>1.1553882910800617E-2</v>
      </c>
      <c r="Z88" s="58">
        <f t="shared" si="29"/>
        <v>8.8184692224261285E-3</v>
      </c>
      <c r="AA88" s="58">
        <f t="shared" si="35"/>
        <v>6.9068203623435312E-2</v>
      </c>
      <c r="AC88" s="58">
        <f>'Bowel Cancer Epi'!BB135</f>
        <v>2.5895767873385803E-3</v>
      </c>
      <c r="AD88" s="58">
        <f t="shared" si="30"/>
        <v>2.5002810360510433E-3</v>
      </c>
      <c r="AE88" s="58">
        <f t="shared" si="38"/>
        <v>2.5862267257410476E-3</v>
      </c>
      <c r="AF88" s="58">
        <f t="shared" si="38"/>
        <v>2.4971579368389119E-3</v>
      </c>
      <c r="AG88" s="58">
        <f t="shared" si="36"/>
        <v>5.7874118690621349E-3</v>
      </c>
      <c r="AI88" s="58">
        <f>'Breast Cancer Epi'!AH129</f>
        <v>2.3E-3</v>
      </c>
      <c r="AJ88" s="58">
        <f t="shared" si="31"/>
        <v>4.1788725386261178E-3</v>
      </c>
      <c r="AK88" s="58">
        <f t="shared" si="39"/>
        <v>2.29735702666789E-3</v>
      </c>
      <c r="AL88" s="58">
        <f t="shared" si="39"/>
        <v>4.1701532006748199E-3</v>
      </c>
      <c r="AM88" s="58">
        <f t="shared" si="37"/>
        <v>5.3389099466535771E-2</v>
      </c>
    </row>
    <row r="89" spans="1:39">
      <c r="A89" s="58">
        <v>91</v>
      </c>
      <c r="B89" s="58">
        <f>'ACM Rates'!V102</f>
        <v>0.15287639468023906</v>
      </c>
      <c r="C89" s="58">
        <f>'MI Epi'!CC111</f>
        <v>3.8106390319485848E-4</v>
      </c>
      <c r="D89" s="58">
        <f>'Stroke Epi'!BR119</f>
        <v>8.8575820353425424E-3</v>
      </c>
      <c r="F89" s="58">
        <f>'Bowel Cancer Epi'!BO136</f>
        <v>2.5002810360510433E-3</v>
      </c>
      <c r="G89" s="58">
        <f>'Breast Cancer Epi'!AQ130</f>
        <v>4.1788725386261178E-3</v>
      </c>
      <c r="I89" s="58">
        <f t="shared" si="21"/>
        <v>0.16461532165482751</v>
      </c>
      <c r="J89" s="58">
        <f t="shared" si="22"/>
        <v>0.1417642022343043</v>
      </c>
      <c r="K89" s="58">
        <f t="shared" si="32"/>
        <v>3794.924609447979</v>
      </c>
      <c r="L89" s="58">
        <f t="shared" si="33"/>
        <v>537.98445979772157</v>
      </c>
      <c r="M89" s="58">
        <f t="shared" si="23"/>
        <v>3525.9323795491182</v>
      </c>
      <c r="N89" s="58">
        <f t="shared" si="24"/>
        <v>15542.206587559069</v>
      </c>
      <c r="O89" s="58">
        <f t="shared" si="25"/>
        <v>4.0955244667745543</v>
      </c>
      <c r="Q89" s="58">
        <f>'MI Epi'!BP111</f>
        <v>2.7436601030029813E-3</v>
      </c>
      <c r="R89" s="58">
        <f t="shared" si="26"/>
        <v>3.8106390319485848E-4</v>
      </c>
      <c r="S89" s="58">
        <f t="shared" si="27"/>
        <v>2.7398997074911113E-3</v>
      </c>
      <c r="T89" s="58">
        <f t="shared" si="27"/>
        <v>3.8099130756719113E-4</v>
      </c>
      <c r="U89" s="58">
        <f t="shared" si="34"/>
        <v>7.5919824184765103E-2</v>
      </c>
      <c r="W89" s="58">
        <f>'Stroke Epi'!BE119</f>
        <v>1.1621147630369415E-2</v>
      </c>
      <c r="X89" s="58">
        <f t="shared" si="28"/>
        <v>8.8575820353425424E-3</v>
      </c>
      <c r="Y89" s="58">
        <f t="shared" si="29"/>
        <v>1.1553882910800617E-2</v>
      </c>
      <c r="Z89" s="58">
        <f t="shared" si="29"/>
        <v>8.8184692224261285E-3</v>
      </c>
      <c r="AA89" s="58">
        <f t="shared" si="35"/>
        <v>7.1637343079407431E-2</v>
      </c>
      <c r="AC89" s="58">
        <f>'Bowel Cancer Epi'!BB136</f>
        <v>2.5895767873385803E-3</v>
      </c>
      <c r="AD89" s="58">
        <f t="shared" si="30"/>
        <v>2.5002810360510433E-3</v>
      </c>
      <c r="AE89" s="58">
        <f t="shared" si="38"/>
        <v>2.5862267257410476E-3</v>
      </c>
      <c r="AF89" s="58">
        <f t="shared" si="38"/>
        <v>2.4971579368389119E-3</v>
      </c>
      <c r="AG89" s="58">
        <f t="shared" si="36"/>
        <v>5.876186865384876E-3</v>
      </c>
      <c r="AI89" s="58">
        <f>'Breast Cancer Epi'!AH130</f>
        <v>2.3E-3</v>
      </c>
      <c r="AJ89" s="58">
        <f t="shared" si="31"/>
        <v>4.1788725386261178E-3</v>
      </c>
      <c r="AK89" s="58">
        <f t="shared" si="39"/>
        <v>2.29735702666789E-3</v>
      </c>
      <c r="AL89" s="58">
        <f t="shared" si="39"/>
        <v>4.1701532006748199E-3</v>
      </c>
      <c r="AM89" s="58">
        <f t="shared" si="37"/>
        <v>5.1608866348910029E-2</v>
      </c>
    </row>
    <row r="90" spans="1:39">
      <c r="A90" s="58">
        <v>92</v>
      </c>
      <c r="B90" s="58">
        <f>'ACM Rates'!V103</f>
        <v>0.15287639468023906</v>
      </c>
      <c r="C90" s="58">
        <f>'MI Epi'!CC112</f>
        <v>3.8106390319485848E-4</v>
      </c>
      <c r="D90" s="58">
        <f>'Stroke Epi'!BR120</f>
        <v>8.8575820353425424E-3</v>
      </c>
      <c r="F90" s="58">
        <f>'Bowel Cancer Epi'!BO137</f>
        <v>2.5002810360510433E-3</v>
      </c>
      <c r="G90" s="58">
        <f>'Breast Cancer Epi'!AQ131</f>
        <v>4.1788725386261178E-3</v>
      </c>
      <c r="I90" s="58">
        <f t="shared" si="21"/>
        <v>0.16461532165482751</v>
      </c>
      <c r="J90" s="58">
        <f t="shared" si="22"/>
        <v>0.1417642022343043</v>
      </c>
      <c r="K90" s="58">
        <f t="shared" si="32"/>
        <v>3256.9401496502574</v>
      </c>
      <c r="L90" s="58">
        <f t="shared" si="33"/>
        <v>461.7175220400444</v>
      </c>
      <c r="M90" s="58">
        <f t="shared" si="23"/>
        <v>3026.0813886302349</v>
      </c>
      <c r="N90" s="58">
        <f t="shared" si="24"/>
        <v>12516.125198928834</v>
      </c>
      <c r="O90" s="58">
        <f t="shared" si="25"/>
        <v>3.8429091797320449</v>
      </c>
      <c r="Q90" s="58">
        <f>'MI Epi'!BP112</f>
        <v>2.7436601030029813E-3</v>
      </c>
      <c r="R90" s="58">
        <f t="shared" si="26"/>
        <v>3.8106390319485848E-4</v>
      </c>
      <c r="S90" s="58">
        <f t="shared" si="27"/>
        <v>2.7398997074911113E-3</v>
      </c>
      <c r="T90" s="58">
        <f t="shared" si="27"/>
        <v>3.8099130756719113E-4</v>
      </c>
      <c r="U90" s="58">
        <f t="shared" si="34"/>
        <v>7.810047548288826E-2</v>
      </c>
      <c r="W90" s="58">
        <f>'Stroke Epi'!BE120</f>
        <v>1.1621147630369415E-2</v>
      </c>
      <c r="X90" s="58">
        <f t="shared" si="28"/>
        <v>8.8575820353425424E-3</v>
      </c>
      <c r="Y90" s="58">
        <f t="shared" si="29"/>
        <v>1.1553882910800617E-2</v>
      </c>
      <c r="Z90" s="58">
        <f t="shared" si="29"/>
        <v>8.8184692224261285E-3</v>
      </c>
      <c r="AA90" s="58">
        <f t="shared" si="35"/>
        <v>7.4199392351576687E-2</v>
      </c>
      <c r="AC90" s="58">
        <f>'Bowel Cancer Epi'!BB137</f>
        <v>2.5895767873385803E-3</v>
      </c>
      <c r="AD90" s="58">
        <f t="shared" si="30"/>
        <v>2.5002810360510433E-3</v>
      </c>
      <c r="AE90" s="58">
        <f t="shared" si="38"/>
        <v>2.5862267257410476E-3</v>
      </c>
      <c r="AF90" s="58">
        <f t="shared" si="38"/>
        <v>2.4971579368389119E-3</v>
      </c>
      <c r="AG90" s="58">
        <f t="shared" si="36"/>
        <v>5.9649539348315475E-3</v>
      </c>
      <c r="AI90" s="58">
        <f>'Breast Cancer Epi'!AH131</f>
        <v>2.3E-3</v>
      </c>
      <c r="AJ90" s="58">
        <f t="shared" si="31"/>
        <v>4.1788725386261178E-3</v>
      </c>
      <c r="AK90" s="58">
        <f t="shared" si="39"/>
        <v>2.29735702666789E-3</v>
      </c>
      <c r="AL90" s="58">
        <f t="shared" si="39"/>
        <v>4.1701532006748199E-3</v>
      </c>
      <c r="AM90" s="58">
        <f t="shared" si="37"/>
        <v>4.9825285255942667E-2</v>
      </c>
    </row>
    <row r="91" spans="1:39">
      <c r="A91" s="58">
        <v>93</v>
      </c>
      <c r="B91" s="58">
        <f>'ACM Rates'!V104</f>
        <v>0.15287639468023906</v>
      </c>
      <c r="C91" s="58">
        <f>'MI Epi'!CC113</f>
        <v>3.8106390319485848E-4</v>
      </c>
      <c r="D91" s="58">
        <f>'Stroke Epi'!BR121</f>
        <v>8.8575820353425424E-3</v>
      </c>
      <c r="F91" s="58">
        <f>'Bowel Cancer Epi'!BO138</f>
        <v>2.5002810360510433E-3</v>
      </c>
      <c r="G91" s="58">
        <f>'Breast Cancer Epi'!AQ132</f>
        <v>4.1788725386261178E-3</v>
      </c>
      <c r="I91" s="58">
        <f t="shared" si="21"/>
        <v>0.16461532165482751</v>
      </c>
      <c r="J91" s="58">
        <f t="shared" si="22"/>
        <v>0.1417642022343043</v>
      </c>
      <c r="K91" s="58">
        <f t="shared" si="32"/>
        <v>2795.2226276102128</v>
      </c>
      <c r="L91" s="58">
        <f t="shared" si="33"/>
        <v>396.26250587043768</v>
      </c>
      <c r="M91" s="58">
        <f t="shared" si="23"/>
        <v>2597.0913746749939</v>
      </c>
      <c r="N91" s="58">
        <f t="shared" si="24"/>
        <v>9919.0338242538401</v>
      </c>
      <c r="O91" s="58">
        <f t="shared" si="25"/>
        <v>3.5485666602284769</v>
      </c>
      <c r="Q91" s="58">
        <f>'MI Epi'!BP113</f>
        <v>2.7436601030029813E-3</v>
      </c>
      <c r="R91" s="58">
        <f t="shared" si="26"/>
        <v>3.8106390319485848E-4</v>
      </c>
      <c r="S91" s="58">
        <f t="shared" si="27"/>
        <v>2.7398997074911113E-3</v>
      </c>
      <c r="T91" s="58">
        <f t="shared" si="27"/>
        <v>3.8099130756719113E-4</v>
      </c>
      <c r="U91" s="58">
        <f t="shared" si="34"/>
        <v>8.0275980863797239E-2</v>
      </c>
      <c r="W91" s="58">
        <f>'Stroke Epi'!BE121</f>
        <v>1.1621147630369415E-2</v>
      </c>
      <c r="X91" s="58">
        <f t="shared" si="28"/>
        <v>8.8575820353425424E-3</v>
      </c>
      <c r="Y91" s="58">
        <f t="shared" si="29"/>
        <v>1.1553882910800617E-2</v>
      </c>
      <c r="Z91" s="58">
        <f t="shared" si="29"/>
        <v>8.8184692224261285E-3</v>
      </c>
      <c r="AA91" s="58">
        <f t="shared" si="35"/>
        <v>7.6754371007081129E-2</v>
      </c>
      <c r="AC91" s="58">
        <f>'Bowel Cancer Epi'!BB138</f>
        <v>2.5895767873385803E-3</v>
      </c>
      <c r="AD91" s="58">
        <f t="shared" si="30"/>
        <v>2.5002810360510433E-3</v>
      </c>
      <c r="AE91" s="58">
        <f t="shared" si="38"/>
        <v>2.5862267257410476E-3</v>
      </c>
      <c r="AF91" s="58">
        <f t="shared" si="38"/>
        <v>2.4971579368389119E-3</v>
      </c>
      <c r="AG91" s="58">
        <f t="shared" si="36"/>
        <v>6.0537130781099556E-3</v>
      </c>
      <c r="AI91" s="58">
        <f>'Breast Cancer Epi'!AH132</f>
        <v>2.3E-3</v>
      </c>
      <c r="AJ91" s="58">
        <f t="shared" si="31"/>
        <v>4.1788725386261178E-3</v>
      </c>
      <c r="AK91" s="58">
        <f t="shared" si="39"/>
        <v>2.29735702666789E-3</v>
      </c>
      <c r="AL91" s="58">
        <f t="shared" si="39"/>
        <v>4.1701532006748199E-3</v>
      </c>
      <c r="AM91" s="58">
        <f t="shared" si="37"/>
        <v>4.803834989130161E-2</v>
      </c>
    </row>
    <row r="92" spans="1:39">
      <c r="A92" s="58">
        <v>94</v>
      </c>
      <c r="B92" s="58">
        <f>'ACM Rates'!V105</f>
        <v>0.15287639468023906</v>
      </c>
      <c r="C92" s="58">
        <f>'MI Epi'!CC114</f>
        <v>3.8106390319485848E-4</v>
      </c>
      <c r="D92" s="58">
        <f>'Stroke Epi'!BR122</f>
        <v>8.8575820353425424E-3</v>
      </c>
      <c r="F92" s="58">
        <f>'Bowel Cancer Epi'!BO139</f>
        <v>2.5002810360510433E-3</v>
      </c>
      <c r="G92" s="58">
        <f>'Breast Cancer Epi'!AQ133</f>
        <v>4.1788725386261178E-3</v>
      </c>
      <c r="I92" s="58">
        <f t="shared" si="21"/>
        <v>0.16461532165482751</v>
      </c>
      <c r="J92" s="58">
        <f t="shared" si="22"/>
        <v>0.1417642022343043</v>
      </c>
      <c r="K92" s="58">
        <f t="shared" si="32"/>
        <v>2398.9601217397753</v>
      </c>
      <c r="L92" s="58">
        <f t="shared" si="33"/>
        <v>340.08666785034876</v>
      </c>
      <c r="M92" s="58">
        <f t="shared" si="23"/>
        <v>2228.9167878146009</v>
      </c>
      <c r="N92" s="58">
        <f t="shared" si="24"/>
        <v>7690.1170364392374</v>
      </c>
      <c r="O92" s="58">
        <f t="shared" si="25"/>
        <v>3.2056043644703047</v>
      </c>
      <c r="Q92" s="58">
        <f>'MI Epi'!BP114</f>
        <v>2.7436601030029813E-3</v>
      </c>
      <c r="R92" s="58">
        <f t="shared" si="26"/>
        <v>3.8106390319485848E-4</v>
      </c>
      <c r="S92" s="58">
        <f t="shared" si="27"/>
        <v>2.7398997074911113E-3</v>
      </c>
      <c r="T92" s="58">
        <f t="shared" si="27"/>
        <v>3.8099130756719113E-4</v>
      </c>
      <c r="U92" s="58">
        <f t="shared" si="34"/>
        <v>8.2446352470865902E-2</v>
      </c>
      <c r="W92" s="58">
        <f>'Stroke Epi'!BE122</f>
        <v>1.1621147630369415E-2</v>
      </c>
      <c r="X92" s="58">
        <f t="shared" si="28"/>
        <v>8.8575820353425424E-3</v>
      </c>
      <c r="Y92" s="58">
        <f t="shared" si="29"/>
        <v>1.1553882910800617E-2</v>
      </c>
      <c r="Z92" s="58">
        <f t="shared" si="29"/>
        <v>8.8184692224261285E-3</v>
      </c>
      <c r="AA92" s="58">
        <f t="shared" si="35"/>
        <v>7.9302298559058348E-2</v>
      </c>
      <c r="AC92" s="58">
        <f>'Bowel Cancer Epi'!BB139</f>
        <v>2.5895767873385803E-3</v>
      </c>
      <c r="AD92" s="58">
        <f t="shared" si="30"/>
        <v>2.5002810360510433E-3</v>
      </c>
      <c r="AE92" s="58">
        <f t="shared" si="38"/>
        <v>2.5862267257410476E-3</v>
      </c>
      <c r="AF92" s="58">
        <f t="shared" si="38"/>
        <v>2.4971579368389119E-3</v>
      </c>
      <c r="AG92" s="58">
        <f t="shared" si="36"/>
        <v>6.1424642959278406E-3</v>
      </c>
      <c r="AI92" s="58">
        <f>'Breast Cancer Epi'!AH133</f>
        <v>3.5999999999999999E-3</v>
      </c>
      <c r="AJ92" s="58">
        <f t="shared" si="31"/>
        <v>4.1788725386261178E-3</v>
      </c>
      <c r="AK92" s="58">
        <f t="shared" si="39"/>
        <v>3.5935277690066769E-3</v>
      </c>
      <c r="AL92" s="58">
        <f t="shared" si="39"/>
        <v>4.1701532006748199E-3</v>
      </c>
      <c r="AM92" s="58">
        <f t="shared" si="37"/>
        <v>4.6248053946813653E-2</v>
      </c>
    </row>
    <row r="93" spans="1:39">
      <c r="A93" s="58">
        <v>95</v>
      </c>
      <c r="B93" s="58">
        <f>'ACM Rates'!V106</f>
        <v>0.15287639468023906</v>
      </c>
      <c r="C93" s="58">
        <f>'MI Epi'!CC115</f>
        <v>4.5727668383383017E-4</v>
      </c>
      <c r="D93" s="58">
        <f>'Stroke Epi'!BR123</f>
        <v>8.9284426916252813E-3</v>
      </c>
      <c r="F93" s="58">
        <f>'Bowel Cancer Epi'!BO140</f>
        <v>2.6788725386261178E-3</v>
      </c>
      <c r="G93" s="58">
        <f>'Breast Cancer Epi'!AQ134</f>
        <v>4.1788725386261178E-3</v>
      </c>
      <c r="I93" s="58">
        <f t="shared" si="21"/>
        <v>0.1649409865943243</v>
      </c>
      <c r="J93" s="58">
        <f t="shared" si="22"/>
        <v>0.1417642022343043</v>
      </c>
      <c r="K93" s="58">
        <f t="shared" si="32"/>
        <v>2058.8734538894264</v>
      </c>
      <c r="L93" s="58">
        <f t="shared" si="33"/>
        <v>291.87455269202127</v>
      </c>
      <c r="M93" s="58">
        <f t="shared" si="23"/>
        <v>1912.9361775434159</v>
      </c>
      <c r="N93" s="58">
        <f t="shared" si="24"/>
        <v>5777.180858895822</v>
      </c>
      <c r="O93" s="58">
        <f t="shared" si="25"/>
        <v>2.8059912317496374</v>
      </c>
      <c r="Q93" s="58">
        <f>'MI Epi'!BP115</f>
        <v>2.1339578578912074E-3</v>
      </c>
      <c r="R93" s="58">
        <f t="shared" si="26"/>
        <v>4.5727668383383017E-4</v>
      </c>
      <c r="S93" s="58">
        <f t="shared" si="27"/>
        <v>2.1316825885523416E-3</v>
      </c>
      <c r="T93" s="58">
        <f t="shared" si="27"/>
        <v>4.5717214878548962E-4</v>
      </c>
      <c r="U93" s="58">
        <f t="shared" si="34"/>
        <v>8.461160241881209E-2</v>
      </c>
      <c r="W93" s="58">
        <f>'Stroke Epi'!BE123</f>
        <v>1.1762868942934894E-2</v>
      </c>
      <c r="X93" s="58">
        <f t="shared" si="28"/>
        <v>8.9284426916252813E-3</v>
      </c>
      <c r="Y93" s="58">
        <f t="shared" si="29"/>
        <v>1.1693956865947874E-2</v>
      </c>
      <c r="Z93" s="58">
        <f t="shared" si="29"/>
        <v>8.8887025077746262E-3</v>
      </c>
      <c r="AA93" s="58">
        <f t="shared" si="35"/>
        <v>8.1843194466794597E-2</v>
      </c>
      <c r="AC93" s="58">
        <f>'Bowel Cancer Epi'!BB140</f>
        <v>2.6788725386261178E-3</v>
      </c>
      <c r="AD93" s="58">
        <f t="shared" si="30"/>
        <v>2.6788725386261178E-3</v>
      </c>
      <c r="AE93" s="58">
        <f t="shared" si="38"/>
        <v>2.6752875615337901E-3</v>
      </c>
      <c r="AF93" s="58">
        <f t="shared" si="38"/>
        <v>2.6752875615337901E-3</v>
      </c>
      <c r="AG93" s="58">
        <f t="shared" si="36"/>
        <v>6.2312075889928821E-3</v>
      </c>
      <c r="AI93" s="58">
        <f>'Breast Cancer Epi'!AH134</f>
        <v>3.5999999999999999E-3</v>
      </c>
      <c r="AJ93" s="58">
        <f t="shared" si="31"/>
        <v>4.1788725386261178E-3</v>
      </c>
      <c r="AK93" s="58">
        <f t="shared" si="39"/>
        <v>3.5935277690066769E-3</v>
      </c>
      <c r="AL93" s="58">
        <f t="shared" si="39"/>
        <v>4.1701532006748199E-3</v>
      </c>
      <c r="AM93" s="58">
        <f t="shared" si="37"/>
        <v>4.5695793307744786E-2</v>
      </c>
    </row>
    <row r="94" spans="1:39">
      <c r="A94" s="58">
        <v>96</v>
      </c>
      <c r="B94" s="58">
        <f>'ACM Rates'!V107</f>
        <v>0.15287639468023906</v>
      </c>
      <c r="C94" s="58">
        <f>'MI Epi'!CC116</f>
        <v>4.5727668383383017E-4</v>
      </c>
      <c r="D94" s="58">
        <f>'Stroke Epi'!BR124</f>
        <v>8.9284426916252813E-3</v>
      </c>
      <c r="F94" s="58">
        <f>'Bowel Cancer Epi'!BO141</f>
        <v>2.6788725386261178E-3</v>
      </c>
      <c r="G94" s="58">
        <f>'Breast Cancer Epi'!AQ135</f>
        <v>4.1788725386261178E-3</v>
      </c>
      <c r="I94" s="58">
        <f t="shared" si="21"/>
        <v>0.1649409865943243</v>
      </c>
      <c r="J94" s="58">
        <f t="shared" si="22"/>
        <v>0.1417642022343043</v>
      </c>
      <c r="K94" s="58">
        <f t="shared" si="32"/>
        <v>1766.9989011974051</v>
      </c>
      <c r="L94" s="58">
        <f t="shared" si="33"/>
        <v>250.49718957714242</v>
      </c>
      <c r="M94" s="58">
        <f t="shared" si="23"/>
        <v>1641.7503064088337</v>
      </c>
      <c r="N94" s="58">
        <f t="shared" si="24"/>
        <v>4135.4305524869887</v>
      </c>
      <c r="O94" s="58">
        <f t="shared" si="25"/>
        <v>2.3403696231415982</v>
      </c>
      <c r="Q94" s="58">
        <f>'MI Epi'!BP116</f>
        <v>2.1339578578912074E-3</v>
      </c>
      <c r="R94" s="58">
        <f t="shared" si="26"/>
        <v>4.5727668383383017E-4</v>
      </c>
      <c r="S94" s="58">
        <f t="shared" si="27"/>
        <v>2.1316825885523416E-3</v>
      </c>
      <c r="T94" s="58">
        <f t="shared" si="27"/>
        <v>4.5717214878548962E-4</v>
      </c>
      <c r="U94" s="58">
        <f t="shared" si="34"/>
        <v>8.6145130933529546E-2</v>
      </c>
      <c r="W94" s="58">
        <f>'Stroke Epi'!BE124</f>
        <v>1.1762868942934894E-2</v>
      </c>
      <c r="X94" s="58">
        <f t="shared" si="28"/>
        <v>8.9284426916252813E-3</v>
      </c>
      <c r="Y94" s="58">
        <f t="shared" si="29"/>
        <v>1.1693956865947874E-2</v>
      </c>
      <c r="Z94" s="58">
        <f t="shared" si="29"/>
        <v>8.8887025077746262E-3</v>
      </c>
      <c r="AA94" s="58">
        <f t="shared" si="35"/>
        <v>8.4441957478300522E-2</v>
      </c>
      <c r="AC94" s="58">
        <f>'Bowel Cancer Epi'!BB141</f>
        <v>2.6788725386261178E-3</v>
      </c>
      <c r="AD94" s="58">
        <f t="shared" si="30"/>
        <v>2.6788725386261178E-3</v>
      </c>
      <c r="AE94" s="58">
        <f t="shared" si="38"/>
        <v>2.6752875615337901E-3</v>
      </c>
      <c r="AF94" s="58">
        <f t="shared" si="38"/>
        <v>2.6752875615337901E-3</v>
      </c>
      <c r="AG94" s="58">
        <f t="shared" si="36"/>
        <v>6.2312075889928813E-3</v>
      </c>
      <c r="AI94" s="58">
        <f>'Breast Cancer Epi'!AH135</f>
        <v>3.5999999999999999E-3</v>
      </c>
      <c r="AJ94" s="58">
        <f t="shared" si="31"/>
        <v>4.1788725386261178E-3</v>
      </c>
      <c r="AK94" s="58">
        <f t="shared" si="39"/>
        <v>3.5935277690066769E-3</v>
      </c>
      <c r="AL94" s="58">
        <f t="shared" si="39"/>
        <v>4.1701532006748199E-3</v>
      </c>
      <c r="AM94" s="58">
        <f t="shared" si="37"/>
        <v>4.5143212887610487E-2</v>
      </c>
    </row>
    <row r="95" spans="1:39">
      <c r="A95" s="58">
        <v>97</v>
      </c>
      <c r="B95" s="58">
        <f>'ACM Rates'!V108</f>
        <v>0.15287639468023906</v>
      </c>
      <c r="C95" s="58">
        <f>'MI Epi'!CC117</f>
        <v>4.5727668383383017E-4</v>
      </c>
      <c r="D95" s="58">
        <f>'Stroke Epi'!BR125</f>
        <v>8.9284426916252813E-3</v>
      </c>
      <c r="F95" s="58">
        <f>'Bowel Cancer Epi'!BO142</f>
        <v>2.6788725386261178E-3</v>
      </c>
      <c r="G95" s="58">
        <f>'Breast Cancer Epi'!AQ136</f>
        <v>4.1788725386261178E-3</v>
      </c>
      <c r="I95" s="58">
        <f t="shared" si="21"/>
        <v>0.1649409865943243</v>
      </c>
      <c r="J95" s="58">
        <f t="shared" si="22"/>
        <v>0.1417642022343043</v>
      </c>
      <c r="K95" s="58">
        <f t="shared" si="32"/>
        <v>1516.5017116202625</v>
      </c>
      <c r="L95" s="58">
        <f t="shared" si="33"/>
        <v>214.98565533480351</v>
      </c>
      <c r="M95" s="58">
        <f t="shared" si="23"/>
        <v>1409.0088839528607</v>
      </c>
      <c r="N95" s="58">
        <f t="shared" si="24"/>
        <v>2726.421668534128</v>
      </c>
      <c r="O95" s="58">
        <f t="shared" si="25"/>
        <v>1.7978361960575444</v>
      </c>
      <c r="Q95" s="58">
        <f>'MI Epi'!BP117</f>
        <v>2.1339578578912074E-3</v>
      </c>
      <c r="R95" s="58">
        <f t="shared" si="26"/>
        <v>4.5727668383383017E-4</v>
      </c>
      <c r="S95" s="58">
        <f t="shared" si="27"/>
        <v>2.1316825885523416E-3</v>
      </c>
      <c r="T95" s="58">
        <f t="shared" si="27"/>
        <v>4.5717214878548962E-4</v>
      </c>
      <c r="U95" s="58">
        <f t="shared" si="34"/>
        <v>8.7676090364225745E-2</v>
      </c>
      <c r="W95" s="58">
        <f>'Stroke Epi'!BE125</f>
        <v>1.1762868942934894E-2</v>
      </c>
      <c r="X95" s="58">
        <f t="shared" si="28"/>
        <v>8.9284426916252813E-3</v>
      </c>
      <c r="Y95" s="58">
        <f t="shared" si="29"/>
        <v>1.1693956865947874E-2</v>
      </c>
      <c r="Z95" s="58">
        <f t="shared" si="29"/>
        <v>8.8887025077746262E-3</v>
      </c>
      <c r="AA95" s="58">
        <f t="shared" si="35"/>
        <v>8.7033364917044512E-2</v>
      </c>
      <c r="AC95" s="58">
        <f>'Bowel Cancer Epi'!BB142</f>
        <v>2.6788725386261178E-3</v>
      </c>
      <c r="AD95" s="58">
        <f t="shared" si="30"/>
        <v>2.6788725386261178E-3</v>
      </c>
      <c r="AE95" s="58">
        <f t="shared" si="38"/>
        <v>2.6752875615337901E-3</v>
      </c>
      <c r="AF95" s="58">
        <f t="shared" si="38"/>
        <v>2.6752875615337901E-3</v>
      </c>
      <c r="AG95" s="58">
        <f t="shared" si="36"/>
        <v>6.2312075889928813E-3</v>
      </c>
      <c r="AI95" s="58">
        <f>'Breast Cancer Epi'!AH136</f>
        <v>3.5999999999999999E-3</v>
      </c>
      <c r="AJ95" s="58">
        <f t="shared" si="31"/>
        <v>4.1788725386261178E-3</v>
      </c>
      <c r="AK95" s="58">
        <f t="shared" si="39"/>
        <v>3.5935277690066769E-3</v>
      </c>
      <c r="AL95" s="58">
        <f t="shared" si="39"/>
        <v>4.1701532006748199E-3</v>
      </c>
      <c r="AM95" s="58">
        <f t="shared" si="37"/>
        <v>4.4590312501244692E-2</v>
      </c>
    </row>
    <row r="96" spans="1:39">
      <c r="A96" s="58">
        <v>98</v>
      </c>
      <c r="B96" s="58">
        <f>'ACM Rates'!V109</f>
        <v>0.15287639468023906</v>
      </c>
      <c r="C96" s="58">
        <f>'MI Epi'!CC118</f>
        <v>4.5727668383383017E-4</v>
      </c>
      <c r="D96" s="58">
        <f>'Stroke Epi'!BR126</f>
        <v>8.9284426916252813E-3</v>
      </c>
      <c r="F96" s="58">
        <f>'Bowel Cancer Epi'!BO143</f>
        <v>2.6788725386261178E-3</v>
      </c>
      <c r="G96" s="58">
        <f>'Breast Cancer Epi'!AQ137</f>
        <v>4.1788725386261178E-3</v>
      </c>
      <c r="I96" s="58">
        <f t="shared" si="21"/>
        <v>0.1649409865943243</v>
      </c>
      <c r="J96" s="58">
        <f t="shared" si="22"/>
        <v>0.1417642022343043</v>
      </c>
      <c r="K96" s="58">
        <f t="shared" si="32"/>
        <v>1301.5160562854589</v>
      </c>
      <c r="L96" s="58">
        <f t="shared" si="33"/>
        <v>184.508385414446</v>
      </c>
      <c r="M96" s="58">
        <f t="shared" si="23"/>
        <v>1209.261863578236</v>
      </c>
      <c r="N96" s="58">
        <f t="shared" si="24"/>
        <v>1517.159804955892</v>
      </c>
      <c r="O96" s="58">
        <f t="shared" si="25"/>
        <v>1.1656865834493679</v>
      </c>
      <c r="Q96" s="58">
        <f>'MI Epi'!BP118</f>
        <v>2.1339578578912074E-3</v>
      </c>
      <c r="R96" s="58">
        <f t="shared" si="26"/>
        <v>4.5727668383383017E-4</v>
      </c>
      <c r="S96" s="58">
        <f t="shared" si="27"/>
        <v>2.1316825885523416E-3</v>
      </c>
      <c r="T96" s="58">
        <f t="shared" si="27"/>
        <v>4.5717214878548962E-4</v>
      </c>
      <c r="U96" s="58">
        <f t="shared" si="34"/>
        <v>8.9204485014826362E-2</v>
      </c>
      <c r="W96" s="58">
        <f>'Stroke Epi'!BE126</f>
        <v>1.1762868942934894E-2</v>
      </c>
      <c r="X96" s="58">
        <f t="shared" si="28"/>
        <v>8.9284426916252813E-3</v>
      </c>
      <c r="Y96" s="58">
        <f t="shared" si="29"/>
        <v>1.1693956865947874E-2</v>
      </c>
      <c r="Z96" s="58">
        <f t="shared" si="29"/>
        <v>8.8887025077746262E-3</v>
      </c>
      <c r="AA96" s="58">
        <f t="shared" si="35"/>
        <v>8.9617437602335759E-2</v>
      </c>
      <c r="AC96" s="58">
        <f>'Bowel Cancer Epi'!BB143</f>
        <v>2.6788725386261178E-3</v>
      </c>
      <c r="AD96" s="58">
        <f t="shared" si="30"/>
        <v>2.6788725386261178E-3</v>
      </c>
      <c r="AE96" s="58">
        <f t="shared" si="38"/>
        <v>2.6752875615337901E-3</v>
      </c>
      <c r="AF96" s="58">
        <f t="shared" si="38"/>
        <v>2.6752875615337901E-3</v>
      </c>
      <c r="AG96" s="58">
        <f t="shared" si="36"/>
        <v>6.2312075889928813E-3</v>
      </c>
      <c r="AI96" s="58">
        <f>'Breast Cancer Epi'!AH137</f>
        <v>3.5999999999999999E-3</v>
      </c>
      <c r="AJ96" s="58">
        <f t="shared" si="31"/>
        <v>4.1788725386261178E-3</v>
      </c>
      <c r="AK96" s="58">
        <f t="shared" si="39"/>
        <v>3.5935277690066769E-3</v>
      </c>
      <c r="AL96" s="58">
        <f t="shared" si="39"/>
        <v>4.1701532006748199E-3</v>
      </c>
      <c r="AM96" s="58">
        <f t="shared" si="37"/>
        <v>4.4037091963374117E-2</v>
      </c>
    </row>
    <row r="97" spans="1:39">
      <c r="A97" s="58">
        <v>99</v>
      </c>
      <c r="B97" s="58">
        <f>'ACM Rates'!V110</f>
        <v>0.15287639468023906</v>
      </c>
      <c r="C97" s="58">
        <f>'MI Epi'!CC119</f>
        <v>4.5727668383383017E-4</v>
      </c>
      <c r="D97" s="58">
        <f>'Stroke Epi'!BR127</f>
        <v>8.9284426916252813E-3</v>
      </c>
      <c r="F97" s="58">
        <f>'Bowel Cancer Epi'!BO144</f>
        <v>2.6788725386261178E-3</v>
      </c>
      <c r="G97" s="58">
        <f>'Breast Cancer Epi'!AQ138</f>
        <v>4.1788725386261178E-3</v>
      </c>
      <c r="I97" s="58">
        <f t="shared" si="21"/>
        <v>0.1649409865943243</v>
      </c>
      <c r="J97" s="58">
        <f t="shared" si="22"/>
        <v>0.1417642022343043</v>
      </c>
      <c r="K97" s="58">
        <f t="shared" si="32"/>
        <v>1117.007670871013</v>
      </c>
      <c r="L97" s="58">
        <f t="shared" si="33"/>
        <v>158.35170135062751</v>
      </c>
      <c r="M97" s="58">
        <f t="shared" si="23"/>
        <v>1037.8318201956993</v>
      </c>
      <c r="N97" s="58">
        <f t="shared" si="24"/>
        <v>479.32798476019275</v>
      </c>
      <c r="O97" s="58">
        <f t="shared" si="25"/>
        <v>0.42911789888284785</v>
      </c>
      <c r="Q97" s="58">
        <f>'MI Epi'!BP119</f>
        <v>2.1339578578912074E-3</v>
      </c>
      <c r="R97" s="58">
        <f t="shared" si="26"/>
        <v>4.5727668383383017E-4</v>
      </c>
      <c r="S97" s="58">
        <f t="shared" si="27"/>
        <v>2.1316825885523416E-3</v>
      </c>
      <c r="T97" s="58">
        <f t="shared" si="27"/>
        <v>4.5717214878548962E-4</v>
      </c>
      <c r="U97" s="58">
        <f t="shared" si="34"/>
        <v>9.073031918204677E-2</v>
      </c>
      <c r="W97" s="58">
        <f>'Stroke Epi'!BE127</f>
        <v>1.1762868942934894E-2</v>
      </c>
      <c r="X97" s="58">
        <f t="shared" si="28"/>
        <v>8.9284426916252813E-3</v>
      </c>
      <c r="Y97" s="58">
        <f t="shared" si="29"/>
        <v>1.1693956865947874E-2</v>
      </c>
      <c r="Z97" s="58">
        <f t="shared" si="29"/>
        <v>8.8887025077746262E-3</v>
      </c>
      <c r="AA97" s="58">
        <f t="shared" si="35"/>
        <v>9.2194196294556205E-2</v>
      </c>
      <c r="AC97" s="58">
        <f>'Bowel Cancer Epi'!BB144</f>
        <v>2.6788725386261178E-3</v>
      </c>
      <c r="AD97" s="58">
        <f t="shared" si="30"/>
        <v>2.6788725386261178E-3</v>
      </c>
      <c r="AE97" s="58">
        <f t="shared" si="38"/>
        <v>2.6752875615337901E-3</v>
      </c>
      <c r="AF97" s="58">
        <f t="shared" si="38"/>
        <v>2.6752875615337901E-3</v>
      </c>
      <c r="AG97" s="58">
        <f t="shared" si="36"/>
        <v>6.2312075889928813E-3</v>
      </c>
      <c r="AI97" s="58">
        <f>'Breast Cancer Epi'!AH138</f>
        <v>4.1999999999999997E-3</v>
      </c>
      <c r="AJ97" s="58">
        <f t="shared" si="31"/>
        <v>4.1788725386261178E-3</v>
      </c>
      <c r="AK97" s="58">
        <f t="shared" si="39"/>
        <v>4.1911923350455016E-3</v>
      </c>
      <c r="AL97" s="58">
        <f t="shared" si="39"/>
        <v>4.1701532006748199E-3</v>
      </c>
      <c r="AM97" s="58">
        <f t="shared" si="37"/>
        <v>4.3483551088618198E-2</v>
      </c>
    </row>
    <row r="98" spans="1:39">
      <c r="A98" s="58">
        <v>100</v>
      </c>
      <c r="B98" s="58">
        <f>'ACM Rates'!V111</f>
        <v>0.72763633831622598</v>
      </c>
      <c r="C98" s="58">
        <f>'MI Epi'!CC120</f>
        <v>4.5727668383383017E-4</v>
      </c>
      <c r="D98" s="58">
        <f>'Stroke Epi'!BR128</f>
        <v>9.0701640041907627E-3</v>
      </c>
      <c r="F98" s="58">
        <f>'Bowel Cancer Epi'!BO145</f>
        <v>2.6788725386261178E-3</v>
      </c>
      <c r="G98" s="58">
        <f>'Breast Cancer Epi'!AQ139</f>
        <v>4.1788725386261178E-3</v>
      </c>
      <c r="I98" s="58">
        <f t="shared" si="21"/>
        <v>0.73984265154287665</v>
      </c>
      <c r="J98" s="58">
        <f t="shared" si="22"/>
        <v>0.51695059284574552</v>
      </c>
      <c r="K98" s="58">
        <f t="shared" si="32"/>
        <v>958.6559695203855</v>
      </c>
      <c r="L98" s="58">
        <f t="shared" si="33"/>
        <v>495.57777177867621</v>
      </c>
      <c r="M98" s="109">
        <f t="shared" si="23"/>
        <v>479.32798476019275</v>
      </c>
      <c r="N98" s="58">
        <f t="shared" si="24"/>
        <v>0</v>
      </c>
      <c r="O98" s="58">
        <f t="shared" si="25"/>
        <v>0</v>
      </c>
      <c r="Q98" s="58">
        <f>'MI Epi'!BP120</f>
        <v>2.2101706385301793E-3</v>
      </c>
      <c r="R98" s="58">
        <f t="shared" si="26"/>
        <v>4.5727668383383017E-4</v>
      </c>
      <c r="S98" s="58">
        <f t="shared" si="27"/>
        <v>2.2077300098042318E-3</v>
      </c>
      <c r="T98" s="58">
        <f t="shared" si="27"/>
        <v>4.5717214878548962E-4</v>
      </c>
      <c r="U98" s="58">
        <f t="shared" si="34"/>
        <v>9.2253597155404182E-2</v>
      </c>
      <c r="W98" s="58">
        <f>'Stroke Epi'!BE128</f>
        <v>1.1762868942934894E-2</v>
      </c>
      <c r="X98" s="58">
        <f t="shared" si="28"/>
        <v>9.0701640041907627E-3</v>
      </c>
      <c r="Y98" s="58">
        <f t="shared" si="29"/>
        <v>1.1693956865947874E-2</v>
      </c>
      <c r="Z98" s="58">
        <f t="shared" si="29"/>
        <v>9.0291541490231664E-3</v>
      </c>
      <c r="AA98" s="58">
        <f t="shared" si="35"/>
        <v>9.4763661695327336E-2</v>
      </c>
      <c r="AC98" s="58">
        <f>'Bowel Cancer Epi'!BB145</f>
        <v>2.6788725386261178E-3</v>
      </c>
      <c r="AD98" s="58">
        <f t="shared" si="30"/>
        <v>2.6788725386261178E-3</v>
      </c>
      <c r="AE98" s="58">
        <f t="shared" si="38"/>
        <v>2.6752875615337901E-3</v>
      </c>
      <c r="AF98" s="58">
        <f t="shared" si="38"/>
        <v>2.6752875615337901E-3</v>
      </c>
      <c r="AG98" s="58">
        <f t="shared" si="36"/>
        <v>6.2312075889928813E-3</v>
      </c>
      <c r="AI98" s="58">
        <f>'Breast Cancer Epi'!AH139</f>
        <v>4.1999999999999997E-3</v>
      </c>
      <c r="AJ98" s="58">
        <f t="shared" si="31"/>
        <v>4.1788725386261178E-3</v>
      </c>
      <c r="AK98" s="58">
        <f t="shared" si="39"/>
        <v>4.1911923350455016E-3</v>
      </c>
      <c r="AL98" s="58">
        <f t="shared" si="39"/>
        <v>4.1701532006748199E-3</v>
      </c>
      <c r="AM98" s="58">
        <f t="shared" si="37"/>
        <v>4.3503759639467614E-2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8"/>
  <sheetViews>
    <sheetView topLeftCell="U1" workbookViewId="0">
      <selection activeCell="AI1" sqref="AI1:AM1048576"/>
    </sheetView>
  </sheetViews>
  <sheetFormatPr defaultRowHeight="15"/>
  <cols>
    <col min="1" max="1" width="9.140625" style="58"/>
    <col min="2" max="2" width="12" style="58" bestFit="1" customWidth="1"/>
    <col min="3" max="3" width="9.140625" style="58"/>
    <col min="4" max="4" width="12" style="58" bestFit="1" customWidth="1"/>
    <col min="5" max="22" width="9.140625" style="58"/>
    <col min="23" max="23" width="12" style="58" bestFit="1" customWidth="1"/>
    <col min="24" max="24" width="13.7109375" style="58" bestFit="1" customWidth="1"/>
    <col min="25" max="33" width="9.140625" style="58"/>
    <col min="35" max="39" width="9.140625" style="58"/>
  </cols>
  <sheetData>
    <row r="1" spans="1:39">
      <c r="M1" s="58" t="s">
        <v>464</v>
      </c>
      <c r="Q1" s="58" t="s">
        <v>446</v>
      </c>
      <c r="W1" s="58" t="s">
        <v>447</v>
      </c>
      <c r="AC1" s="58" t="s">
        <v>449</v>
      </c>
      <c r="AI1" s="58" t="s">
        <v>465</v>
      </c>
    </row>
    <row r="2" spans="1:39">
      <c r="A2" s="58" t="s">
        <v>58</v>
      </c>
      <c r="B2" s="58" t="s">
        <v>445</v>
      </c>
      <c r="C2" s="58" t="s">
        <v>446</v>
      </c>
      <c r="D2" s="58" t="s">
        <v>447</v>
      </c>
      <c r="E2" s="58" t="s">
        <v>448</v>
      </c>
      <c r="F2" s="58" t="s">
        <v>449</v>
      </c>
      <c r="G2" s="58" t="s">
        <v>465</v>
      </c>
      <c r="H2" s="58" t="s">
        <v>466</v>
      </c>
      <c r="I2" s="58" t="s">
        <v>450</v>
      </c>
      <c r="J2" s="58" t="s">
        <v>457</v>
      </c>
      <c r="K2" s="58" t="s">
        <v>456</v>
      </c>
      <c r="L2" s="58" t="s">
        <v>12</v>
      </c>
      <c r="M2" s="58" t="s">
        <v>451</v>
      </c>
      <c r="N2" s="58" t="s">
        <v>452</v>
      </c>
      <c r="O2" s="58" t="s">
        <v>453</v>
      </c>
      <c r="Q2" s="58" t="s">
        <v>460</v>
      </c>
      <c r="R2" s="58" t="s">
        <v>461</v>
      </c>
      <c r="S2" s="58" t="s">
        <v>462</v>
      </c>
      <c r="T2" s="58" t="s">
        <v>463</v>
      </c>
      <c r="U2" s="58" t="s">
        <v>270</v>
      </c>
      <c r="W2" s="58" t="s">
        <v>460</v>
      </c>
      <c r="X2" s="58" t="s">
        <v>461</v>
      </c>
      <c r="Y2" s="58" t="s">
        <v>462</v>
      </c>
      <c r="Z2" s="58" t="s">
        <v>463</v>
      </c>
      <c r="AA2" s="58" t="s">
        <v>270</v>
      </c>
      <c r="AC2" s="58" t="s">
        <v>460</v>
      </c>
      <c r="AD2" s="58" t="s">
        <v>461</v>
      </c>
      <c r="AE2" s="58" t="s">
        <v>462</v>
      </c>
      <c r="AF2" s="58" t="s">
        <v>463</v>
      </c>
      <c r="AG2" s="58" t="s">
        <v>270</v>
      </c>
      <c r="AI2" s="58" t="s">
        <v>460</v>
      </c>
      <c r="AJ2" s="58" t="s">
        <v>461</v>
      </c>
      <c r="AK2" s="58" t="s">
        <v>462</v>
      </c>
      <c r="AL2" s="58" t="s">
        <v>463</v>
      </c>
      <c r="AM2" s="58" t="s">
        <v>270</v>
      </c>
    </row>
    <row r="3" spans="1:39">
      <c r="A3" s="58">
        <v>5</v>
      </c>
      <c r="B3" s="58">
        <f>'ACM Rates'!W16</f>
        <v>6.5912024295471249E-5</v>
      </c>
      <c r="C3" s="58">
        <f>'MI Epi'!CD25</f>
        <v>0</v>
      </c>
      <c r="D3" s="58">
        <f>'Stroke Epi'!BS33</f>
        <v>6.3530331669827314E-5</v>
      </c>
      <c r="F3" s="58">
        <f>'Bowel Cancer Epi'!BP50</f>
        <v>0</v>
      </c>
      <c r="G3" s="58">
        <f>'Breast Cancer Epi'!AR44</f>
        <v>0</v>
      </c>
      <c r="I3" s="58">
        <f t="shared" ref="I3:I66" si="0">B3+(SUM(C3:F3))</f>
        <v>1.2944235596529856E-4</v>
      </c>
      <c r="J3" s="58">
        <f t="shared" ref="J3:J66" si="1">1-EXP(-B3)</f>
        <v>6.5909852145717984E-5</v>
      </c>
      <c r="K3" s="58">
        <v>10000</v>
      </c>
      <c r="L3" s="58">
        <f>K3*J3</f>
        <v>0.65909852145717984</v>
      </c>
      <c r="M3" s="58">
        <f>0.5*(K3+K4)</f>
        <v>9999.6704507392715</v>
      </c>
      <c r="N3" s="58">
        <f>SUM(M4:M97)</f>
        <v>806893.70360905083</v>
      </c>
      <c r="O3" s="58">
        <f>N3/K3</f>
        <v>80.689370360905087</v>
      </c>
      <c r="Q3" s="58">
        <f>'MI Epi'!BQ25</f>
        <v>0</v>
      </c>
      <c r="R3" s="58">
        <f>C3</f>
        <v>0</v>
      </c>
      <c r="S3" s="58">
        <f>1-EXP(-Q3)</f>
        <v>0</v>
      </c>
      <c r="T3" s="58">
        <f>1-EXP(-R3)</f>
        <v>0</v>
      </c>
      <c r="U3" s="58">
        <v>0</v>
      </c>
      <c r="W3" s="58">
        <f>'Stroke Epi'!BF33</f>
        <v>0</v>
      </c>
      <c r="X3" s="58">
        <f>D3</f>
        <v>6.3530331669827314E-5</v>
      </c>
      <c r="Y3" s="58">
        <f>1-EXP(-W3)</f>
        <v>0</v>
      </c>
      <c r="Z3" s="58">
        <f>1-EXP(-X3)</f>
        <v>6.3528313661076474E-5</v>
      </c>
      <c r="AA3" s="58">
        <v>0</v>
      </c>
      <c r="AC3" s="58">
        <f>'Bowel Cancer Epi'!BC50</f>
        <v>0</v>
      </c>
      <c r="AD3" s="58">
        <f>F3</f>
        <v>0</v>
      </c>
      <c r="AE3" s="58">
        <f>1-EXP(-AC3)</f>
        <v>0</v>
      </c>
      <c r="AF3" s="58">
        <f>1-EXP(-AD3)</f>
        <v>0</v>
      </c>
      <c r="AG3" s="58">
        <v>0</v>
      </c>
      <c r="AI3" s="58">
        <f>'Breast Cancer Epi'!AI44</f>
        <v>0</v>
      </c>
      <c r="AJ3" s="58">
        <f>G3</f>
        <v>0</v>
      </c>
      <c r="AK3" s="58">
        <f>1-EXP(-AI3)</f>
        <v>0</v>
      </c>
      <c r="AL3" s="58">
        <f>1-EXP(-AJ3)</f>
        <v>0</v>
      </c>
      <c r="AM3" s="58">
        <v>0</v>
      </c>
    </row>
    <row r="4" spans="1:39">
      <c r="A4" s="58">
        <v>6</v>
      </c>
      <c r="B4" s="58">
        <f>'ACM Rates'!W17</f>
        <v>6.5912024295471249E-5</v>
      </c>
      <c r="C4" s="58">
        <f>'MI Epi'!CD26</f>
        <v>0</v>
      </c>
      <c r="D4" s="58">
        <f>'Stroke Epi'!BS34</f>
        <v>6.3530331669827314E-5</v>
      </c>
      <c r="F4" s="58">
        <f>'Bowel Cancer Epi'!BP51</f>
        <v>0</v>
      </c>
      <c r="G4" s="58">
        <f>'Breast Cancer Epi'!AR45</f>
        <v>0</v>
      </c>
      <c r="I4" s="58">
        <f t="shared" si="0"/>
        <v>1.2944235596529856E-4</v>
      </c>
      <c r="J4" s="58">
        <f t="shared" si="1"/>
        <v>6.5909852145717984E-5</v>
      </c>
      <c r="K4" s="58">
        <f>K3-L3</f>
        <v>9999.3409014785429</v>
      </c>
      <c r="L4" s="58">
        <f>K4*J4</f>
        <v>0.65905508037108118</v>
      </c>
      <c r="M4" s="58">
        <f t="shared" ref="M4:M67" si="2">0.5*(K4+K5)</f>
        <v>9999.0113739383578</v>
      </c>
      <c r="N4" s="58">
        <f t="shared" ref="N4:N67" si="3">SUM(M5:M98)</f>
        <v>797492.4455838108</v>
      </c>
      <c r="O4" s="58">
        <f t="shared" ref="O4:O67" si="4">N4/K4</f>
        <v>79.754501165760871</v>
      </c>
      <c r="Q4" s="58">
        <f>'MI Epi'!BQ26</f>
        <v>0</v>
      </c>
      <c r="R4" s="58">
        <f t="shared" ref="R4:R67" si="5">C4</f>
        <v>0</v>
      </c>
      <c r="S4" s="58">
        <f t="shared" ref="S4:T67" si="6">1-EXP(-Q4)</f>
        <v>0</v>
      </c>
      <c r="T4" s="58">
        <f t="shared" si="6"/>
        <v>0</v>
      </c>
      <c r="U4" s="58">
        <f>((U3-T3+((1-U3)*S3))/(1-T3))</f>
        <v>0</v>
      </c>
      <c r="W4" s="58">
        <f>'Stroke Epi'!BF34</f>
        <v>0</v>
      </c>
      <c r="X4" s="58">
        <f t="shared" ref="X4:X67" si="7">D4</f>
        <v>6.3530331669827314E-5</v>
      </c>
      <c r="Y4" s="58">
        <f t="shared" ref="Y4:Z67" si="8">1-EXP(-W4)</f>
        <v>0</v>
      </c>
      <c r="Z4" s="58">
        <f t="shared" si="8"/>
        <v>6.3528313661076474E-5</v>
      </c>
      <c r="AA4" s="58">
        <f>((AA3-Z3+((1-AA3)*Y3))/(1-Z3))</f>
        <v>-6.3532349764119917E-5</v>
      </c>
      <c r="AC4" s="58">
        <f>'Bowel Cancer Epi'!BC51</f>
        <v>0</v>
      </c>
      <c r="AD4" s="58">
        <f t="shared" ref="AD4:AD67" si="9">F4</f>
        <v>0</v>
      </c>
      <c r="AE4" s="58">
        <f t="shared" ref="AE4:AF8" si="10">1-EXP(-AC4)</f>
        <v>0</v>
      </c>
      <c r="AF4" s="58">
        <f t="shared" si="10"/>
        <v>0</v>
      </c>
      <c r="AG4" s="58">
        <f>((AG3-AF3+((1-AG3)*AE3))/(1-AF3))</f>
        <v>0</v>
      </c>
      <c r="AI4" s="58">
        <f>'Breast Cancer Epi'!AI45</f>
        <v>0</v>
      </c>
      <c r="AJ4" s="58">
        <f t="shared" ref="AJ4:AJ67" si="11">G4</f>
        <v>0</v>
      </c>
      <c r="AK4" s="58">
        <f t="shared" ref="AK4:AL8" si="12">1-EXP(-AI4)</f>
        <v>0</v>
      </c>
      <c r="AL4" s="58">
        <f t="shared" si="12"/>
        <v>0</v>
      </c>
      <c r="AM4" s="58">
        <f>((AM3-AL3+((1-AM3)*AK3))/(1-AL3))</f>
        <v>0</v>
      </c>
    </row>
    <row r="5" spans="1:39">
      <c r="A5" s="58">
        <v>7</v>
      </c>
      <c r="B5" s="58">
        <f>'ACM Rates'!W18</f>
        <v>6.5912024295471249E-5</v>
      </c>
      <c r="C5" s="58">
        <f>'MI Epi'!CD27</f>
        <v>0</v>
      </c>
      <c r="D5" s="58">
        <f>'Stroke Epi'!BS35</f>
        <v>6.3530331669827314E-5</v>
      </c>
      <c r="F5" s="58">
        <f>'Bowel Cancer Epi'!BP52</f>
        <v>0</v>
      </c>
      <c r="G5" s="58">
        <f>'Breast Cancer Epi'!AR46</f>
        <v>0</v>
      </c>
      <c r="I5" s="58">
        <f t="shared" si="0"/>
        <v>1.2944235596529856E-4</v>
      </c>
      <c r="J5" s="58">
        <f t="shared" si="1"/>
        <v>6.5909852145717984E-5</v>
      </c>
      <c r="K5" s="58">
        <f t="shared" ref="K5:K68" si="13">K4-L4</f>
        <v>9998.6818463981726</v>
      </c>
      <c r="L5" s="58">
        <f t="shared" ref="L5:L68" si="14">K5*J5</f>
        <v>0.65901164214817809</v>
      </c>
      <c r="M5" s="58">
        <f t="shared" si="2"/>
        <v>9998.3523405770975</v>
      </c>
      <c r="N5" s="58">
        <f t="shared" si="3"/>
        <v>787494.09324323363</v>
      </c>
      <c r="O5" s="58">
        <f t="shared" si="4"/>
        <v>78.759791074551771</v>
      </c>
      <c r="Q5" s="58">
        <f>'MI Epi'!BQ27</f>
        <v>0</v>
      </c>
      <c r="R5" s="58">
        <f t="shared" si="5"/>
        <v>0</v>
      </c>
      <c r="S5" s="58">
        <f t="shared" si="6"/>
        <v>0</v>
      </c>
      <c r="T5" s="58">
        <f t="shared" si="6"/>
        <v>0</v>
      </c>
      <c r="U5" s="58">
        <f t="shared" ref="U5:U68" si="15">((U4-T4+((1-U4)*S4))/(1-T4))</f>
        <v>0</v>
      </c>
      <c r="W5" s="58">
        <f>'Stroke Epi'!BF35</f>
        <v>0</v>
      </c>
      <c r="X5" s="58">
        <f t="shared" si="7"/>
        <v>6.3530331669827314E-5</v>
      </c>
      <c r="Y5" s="58">
        <f t="shared" si="8"/>
        <v>0</v>
      </c>
      <c r="Z5" s="58">
        <f t="shared" si="8"/>
        <v>6.3528313661076474E-5</v>
      </c>
      <c r="AA5" s="58">
        <f t="shared" ref="AA5:AA68" si="16">((AA4-Z4+((1-AA4)*Y4))/(1-Z4))</f>
        <v>-1.2706873588770639E-4</v>
      </c>
      <c r="AC5" s="58">
        <f>'Bowel Cancer Epi'!BC52</f>
        <v>0</v>
      </c>
      <c r="AD5" s="58">
        <f t="shared" si="9"/>
        <v>0</v>
      </c>
      <c r="AE5" s="58">
        <f t="shared" si="10"/>
        <v>0</v>
      </c>
      <c r="AF5" s="58">
        <f t="shared" si="10"/>
        <v>0</v>
      </c>
      <c r="AG5" s="58">
        <f t="shared" ref="AG5:AG68" si="17">((AG4-AF4+((1-AG4)*AE4))/(1-AF4))</f>
        <v>0</v>
      </c>
      <c r="AI5" s="58">
        <f>'Breast Cancer Epi'!AI46</f>
        <v>0</v>
      </c>
      <c r="AJ5" s="58">
        <f t="shared" si="11"/>
        <v>0</v>
      </c>
      <c r="AK5" s="58">
        <f t="shared" si="12"/>
        <v>0</v>
      </c>
      <c r="AL5" s="58">
        <f t="shared" si="12"/>
        <v>0</v>
      </c>
      <c r="AM5" s="58">
        <f t="shared" ref="AM5:AM68" si="18">((AM4-AL4+((1-AM4)*AK4))/(1-AL4))</f>
        <v>0</v>
      </c>
    </row>
    <row r="6" spans="1:39">
      <c r="A6" s="58">
        <v>8</v>
      </c>
      <c r="B6" s="58">
        <f>'ACM Rates'!W19</f>
        <v>6.5912024295471249E-5</v>
      </c>
      <c r="C6" s="58">
        <f>'MI Epi'!CD28</f>
        <v>0</v>
      </c>
      <c r="D6" s="58">
        <f>'Stroke Epi'!BS36</f>
        <v>6.3530331669827314E-5</v>
      </c>
      <c r="F6" s="58">
        <f>'Bowel Cancer Epi'!BP53</f>
        <v>0</v>
      </c>
      <c r="G6" s="58">
        <f>'Breast Cancer Epi'!AR47</f>
        <v>0</v>
      </c>
      <c r="I6" s="58">
        <f t="shared" si="0"/>
        <v>1.2944235596529856E-4</v>
      </c>
      <c r="J6" s="58">
        <f t="shared" si="1"/>
        <v>6.5909852145717984E-5</v>
      </c>
      <c r="K6" s="58">
        <f t="shared" si="13"/>
        <v>9998.0228347560242</v>
      </c>
      <c r="L6" s="58">
        <f t="shared" si="14"/>
        <v>0.65896820678828172</v>
      </c>
      <c r="M6" s="58">
        <f t="shared" si="2"/>
        <v>9997.6933506526293</v>
      </c>
      <c r="N6" s="58">
        <f t="shared" si="3"/>
        <v>777496.39989258104</v>
      </c>
      <c r="O6" s="58">
        <f t="shared" si="4"/>
        <v>77.765015417826248</v>
      </c>
      <c r="Q6" s="58">
        <f>'MI Epi'!BQ28</f>
        <v>0</v>
      </c>
      <c r="R6" s="58">
        <f t="shared" si="5"/>
        <v>0</v>
      </c>
      <c r="S6" s="58">
        <f t="shared" si="6"/>
        <v>0</v>
      </c>
      <c r="T6" s="58">
        <f t="shared" si="6"/>
        <v>0</v>
      </c>
      <c r="U6" s="58">
        <f t="shared" si="15"/>
        <v>0</v>
      </c>
      <c r="W6" s="58">
        <f>'Stroke Epi'!BF36</f>
        <v>0</v>
      </c>
      <c r="X6" s="58">
        <f t="shared" si="7"/>
        <v>6.3530331669827314E-5</v>
      </c>
      <c r="Y6" s="58">
        <f t="shared" si="8"/>
        <v>0</v>
      </c>
      <c r="Z6" s="58">
        <f t="shared" si="8"/>
        <v>6.3528313661076474E-5</v>
      </c>
      <c r="AA6" s="58">
        <f t="shared" si="16"/>
        <v>-1.9060915862719881E-4</v>
      </c>
      <c r="AC6" s="58">
        <f>'Bowel Cancer Epi'!BC53</f>
        <v>0</v>
      </c>
      <c r="AD6" s="58">
        <f t="shared" si="9"/>
        <v>0</v>
      </c>
      <c r="AE6" s="58">
        <f t="shared" si="10"/>
        <v>0</v>
      </c>
      <c r="AF6" s="58">
        <f t="shared" si="10"/>
        <v>0</v>
      </c>
      <c r="AG6" s="58">
        <f t="shared" si="17"/>
        <v>0</v>
      </c>
      <c r="AI6" s="58">
        <f>'Breast Cancer Epi'!AI47</f>
        <v>0</v>
      </c>
      <c r="AJ6" s="58">
        <f t="shared" si="11"/>
        <v>0</v>
      </c>
      <c r="AK6" s="58">
        <f t="shared" si="12"/>
        <v>0</v>
      </c>
      <c r="AL6" s="58">
        <f t="shared" si="12"/>
        <v>0</v>
      </c>
      <c r="AM6" s="58">
        <f t="shared" si="18"/>
        <v>0</v>
      </c>
    </row>
    <row r="7" spans="1:39">
      <c r="A7" s="58">
        <v>9</v>
      </c>
      <c r="B7" s="58">
        <f>'ACM Rates'!W20</f>
        <v>6.5912024295471249E-5</v>
      </c>
      <c r="C7" s="58">
        <f>'MI Epi'!CD29</f>
        <v>0</v>
      </c>
      <c r="D7" s="58">
        <f>'Stroke Epi'!BS37</f>
        <v>6.3530331669827314E-5</v>
      </c>
      <c r="F7" s="58">
        <f>'Bowel Cancer Epi'!BP54</f>
        <v>0</v>
      </c>
      <c r="G7" s="58">
        <f>'Breast Cancer Epi'!AR48</f>
        <v>0</v>
      </c>
      <c r="I7" s="58">
        <f t="shared" si="0"/>
        <v>1.2944235596529856E-4</v>
      </c>
      <c r="J7" s="58">
        <f t="shared" si="1"/>
        <v>6.5909852145717984E-5</v>
      </c>
      <c r="K7" s="58">
        <f t="shared" si="13"/>
        <v>9997.3638665492363</v>
      </c>
      <c r="L7" s="58">
        <f t="shared" si="14"/>
        <v>0.65892477429120366</v>
      </c>
      <c r="M7" s="58">
        <f t="shared" si="2"/>
        <v>9997.034404162092</v>
      </c>
      <c r="N7" s="58">
        <f t="shared" si="3"/>
        <v>767499.36548841896</v>
      </c>
      <c r="O7" s="58">
        <f t="shared" si="4"/>
        <v>76.770174191262555</v>
      </c>
      <c r="Q7" s="58">
        <f>'MI Epi'!BQ29</f>
        <v>0</v>
      </c>
      <c r="R7" s="58">
        <f t="shared" si="5"/>
        <v>0</v>
      </c>
      <c r="S7" s="58">
        <f t="shared" si="6"/>
        <v>0</v>
      </c>
      <c r="T7" s="58">
        <f t="shared" si="6"/>
        <v>0</v>
      </c>
      <c r="U7" s="58">
        <f t="shared" si="15"/>
        <v>0</v>
      </c>
      <c r="W7" s="58">
        <f>'Stroke Epi'!BF37</f>
        <v>0</v>
      </c>
      <c r="X7" s="58">
        <f t="shared" si="7"/>
        <v>6.3530331669827314E-5</v>
      </c>
      <c r="Y7" s="58">
        <f t="shared" si="8"/>
        <v>0</v>
      </c>
      <c r="Z7" s="58">
        <f t="shared" si="8"/>
        <v>6.3528313661076474E-5</v>
      </c>
      <c r="AA7" s="58">
        <f t="shared" si="16"/>
        <v>-2.5415361823905291E-4</v>
      </c>
      <c r="AC7" s="58">
        <f>'Bowel Cancer Epi'!BC54</f>
        <v>0</v>
      </c>
      <c r="AD7" s="58">
        <f t="shared" si="9"/>
        <v>0</v>
      </c>
      <c r="AE7" s="58">
        <f t="shared" si="10"/>
        <v>0</v>
      </c>
      <c r="AF7" s="58">
        <f t="shared" si="10"/>
        <v>0</v>
      </c>
      <c r="AG7" s="58">
        <f t="shared" si="17"/>
        <v>0</v>
      </c>
      <c r="AI7" s="58">
        <f>'Breast Cancer Epi'!AI48</f>
        <v>0</v>
      </c>
      <c r="AJ7" s="58">
        <f t="shared" si="11"/>
        <v>0</v>
      </c>
      <c r="AK7" s="58">
        <f t="shared" si="12"/>
        <v>0</v>
      </c>
      <c r="AL7" s="58">
        <f t="shared" si="12"/>
        <v>0</v>
      </c>
      <c r="AM7" s="58">
        <f t="shared" si="18"/>
        <v>0</v>
      </c>
    </row>
    <row r="8" spans="1:39">
      <c r="A8" s="58">
        <v>10</v>
      </c>
      <c r="B8" s="58">
        <f>'ACM Rates'!W21</f>
        <v>6.5912024295471249E-5</v>
      </c>
      <c r="C8" s="58">
        <f>'MI Epi'!CD30</f>
        <v>0</v>
      </c>
      <c r="D8" s="58">
        <f>'Stroke Epi'!BS38</f>
        <v>6.3530331669827314E-5</v>
      </c>
      <c r="F8" s="58">
        <f>'Bowel Cancer Epi'!BP55</f>
        <v>0</v>
      </c>
      <c r="G8" s="58">
        <f>'Breast Cancer Epi'!AR49</f>
        <v>0</v>
      </c>
      <c r="I8" s="58">
        <f t="shared" si="0"/>
        <v>1.2944235596529856E-4</v>
      </c>
      <c r="J8" s="58">
        <f t="shared" si="1"/>
        <v>6.5909852145717984E-5</v>
      </c>
      <c r="K8" s="58">
        <f t="shared" si="13"/>
        <v>9996.7049417749458</v>
      </c>
      <c r="L8" s="58">
        <f t="shared" si="14"/>
        <v>0.65888134465675496</v>
      </c>
      <c r="M8" s="58">
        <f t="shared" si="2"/>
        <v>9996.3755011026187</v>
      </c>
      <c r="N8" s="58">
        <f t="shared" si="3"/>
        <v>757502.98998731631</v>
      </c>
      <c r="O8" s="58">
        <f t="shared" si="4"/>
        <v>75.775267390538716</v>
      </c>
      <c r="Q8" s="58">
        <f>'MI Epi'!BQ30</f>
        <v>0</v>
      </c>
      <c r="R8" s="58">
        <f t="shared" si="5"/>
        <v>0</v>
      </c>
      <c r="S8" s="58">
        <f t="shared" si="6"/>
        <v>0</v>
      </c>
      <c r="T8" s="58">
        <f t="shared" si="6"/>
        <v>0</v>
      </c>
      <c r="U8" s="58">
        <f t="shared" si="15"/>
        <v>0</v>
      </c>
      <c r="W8" s="58">
        <f>'Stroke Epi'!BF38</f>
        <v>0</v>
      </c>
      <c r="X8" s="58">
        <f t="shared" si="7"/>
        <v>6.3530331669827314E-5</v>
      </c>
      <c r="Y8" s="58">
        <f>1-EXP(-W8)</f>
        <v>0</v>
      </c>
      <c r="Z8" s="58">
        <f t="shared" si="8"/>
        <v>6.3528313661076474E-5</v>
      </c>
      <c r="AA8" s="58">
        <f t="shared" si="16"/>
        <v>-3.1770211497974057E-4</v>
      </c>
      <c r="AC8" s="58">
        <f>'Bowel Cancer Epi'!BC55</f>
        <v>0</v>
      </c>
      <c r="AD8" s="58">
        <f t="shared" si="9"/>
        <v>0</v>
      </c>
      <c r="AE8" s="58">
        <f>1-EXP(-AC8)</f>
        <v>0</v>
      </c>
      <c r="AF8" s="58">
        <f t="shared" si="10"/>
        <v>0</v>
      </c>
      <c r="AG8" s="58">
        <f t="shared" si="17"/>
        <v>0</v>
      </c>
      <c r="AI8" s="58">
        <f>'Breast Cancer Epi'!AI49</f>
        <v>0</v>
      </c>
      <c r="AJ8" s="58">
        <f t="shared" si="11"/>
        <v>0</v>
      </c>
      <c r="AK8" s="58">
        <f>1-EXP(-AI8)</f>
        <v>0</v>
      </c>
      <c r="AL8" s="58">
        <f t="shared" si="12"/>
        <v>0</v>
      </c>
      <c r="AM8" s="58">
        <f t="shared" si="18"/>
        <v>0</v>
      </c>
    </row>
    <row r="9" spans="1:39">
      <c r="A9" s="58">
        <v>11</v>
      </c>
      <c r="B9" s="58">
        <f>'ACM Rates'!W22</f>
        <v>6.5912024295471249E-5</v>
      </c>
      <c r="C9" s="58">
        <f>'MI Epi'!CD31</f>
        <v>0</v>
      </c>
      <c r="D9" s="58">
        <f>'Stroke Epi'!BS39</f>
        <v>6.3530331669827314E-5</v>
      </c>
      <c r="F9" s="58">
        <f>'Bowel Cancer Epi'!BP56</f>
        <v>0</v>
      </c>
      <c r="G9" s="58">
        <f>'Breast Cancer Epi'!AR50</f>
        <v>0</v>
      </c>
      <c r="I9" s="58">
        <f t="shared" si="0"/>
        <v>1.2944235596529856E-4</v>
      </c>
      <c r="J9" s="58">
        <f t="shared" si="1"/>
        <v>6.5909852145717984E-5</v>
      </c>
      <c r="K9" s="58">
        <f t="shared" si="13"/>
        <v>9996.0460604302898</v>
      </c>
      <c r="L9" s="58">
        <f t="shared" si="14"/>
        <v>0.6588379178847471</v>
      </c>
      <c r="M9" s="58">
        <f t="shared" si="2"/>
        <v>9995.7166414713465</v>
      </c>
      <c r="N9" s="58">
        <f t="shared" si="3"/>
        <v>747507.27334584494</v>
      </c>
      <c r="O9" s="58">
        <f t="shared" si="4"/>
        <v>74.780295011332484</v>
      </c>
      <c r="Q9" s="58">
        <f>'MI Epi'!BQ31</f>
        <v>0</v>
      </c>
      <c r="R9" s="58">
        <f t="shared" si="5"/>
        <v>0</v>
      </c>
      <c r="S9" s="58">
        <f t="shared" si="6"/>
        <v>0</v>
      </c>
      <c r="T9" s="58">
        <f t="shared" si="6"/>
        <v>0</v>
      </c>
      <c r="U9" s="58">
        <f t="shared" si="15"/>
        <v>0</v>
      </c>
      <c r="W9" s="58">
        <f>'Stroke Epi'!BF39</f>
        <v>0</v>
      </c>
      <c r="X9" s="58">
        <f t="shared" si="7"/>
        <v>6.3530331669827314E-5</v>
      </c>
      <c r="Y9" s="58">
        <f t="shared" si="8"/>
        <v>0</v>
      </c>
      <c r="Z9" s="58">
        <f>1-EXP(-X9)</f>
        <v>6.3528313661076474E-5</v>
      </c>
      <c r="AA9" s="58">
        <f t="shared" si="16"/>
        <v>-3.8125464910575019E-4</v>
      </c>
      <c r="AC9" s="58">
        <f>'Bowel Cancer Epi'!BC56</f>
        <v>0</v>
      </c>
      <c r="AD9" s="58">
        <f t="shared" si="9"/>
        <v>0</v>
      </c>
      <c r="AE9" s="58">
        <f t="shared" ref="AE9:AF72" si="19">1-EXP(-AC9)</f>
        <v>0</v>
      </c>
      <c r="AF9" s="58">
        <f>1-EXP(-AD9)</f>
        <v>0</v>
      </c>
      <c r="AG9" s="58">
        <f t="shared" si="17"/>
        <v>0</v>
      </c>
      <c r="AI9" s="58">
        <f>'Breast Cancer Epi'!AI50</f>
        <v>0</v>
      </c>
      <c r="AJ9" s="58">
        <f t="shared" si="11"/>
        <v>0</v>
      </c>
      <c r="AK9" s="58">
        <f t="shared" ref="AK9:AL72" si="20">1-EXP(-AI9)</f>
        <v>0</v>
      </c>
      <c r="AL9" s="58">
        <f>1-EXP(-AJ9)</f>
        <v>0</v>
      </c>
      <c r="AM9" s="58">
        <f t="shared" si="18"/>
        <v>0</v>
      </c>
    </row>
    <row r="10" spans="1:39">
      <c r="A10" s="58">
        <v>12</v>
      </c>
      <c r="B10" s="58">
        <f>'ACM Rates'!W23</f>
        <v>6.5912024295471249E-5</v>
      </c>
      <c r="C10" s="58">
        <f>'MI Epi'!CD32</f>
        <v>0</v>
      </c>
      <c r="D10" s="58">
        <f>'Stroke Epi'!BS40</f>
        <v>6.3530331669827314E-5</v>
      </c>
      <c r="F10" s="58">
        <f>'Bowel Cancer Epi'!BP57</f>
        <v>0</v>
      </c>
      <c r="G10" s="58">
        <f>'Breast Cancer Epi'!AR51</f>
        <v>0</v>
      </c>
      <c r="I10" s="58">
        <f t="shared" si="0"/>
        <v>1.2944235596529856E-4</v>
      </c>
      <c r="J10" s="58">
        <f t="shared" si="1"/>
        <v>6.5909852145717984E-5</v>
      </c>
      <c r="K10" s="58">
        <f t="shared" si="13"/>
        <v>9995.3872225124051</v>
      </c>
      <c r="L10" s="58">
        <f t="shared" si="14"/>
        <v>0.65879449397499135</v>
      </c>
      <c r="M10" s="58">
        <f t="shared" si="2"/>
        <v>9995.0578252654177</v>
      </c>
      <c r="N10" s="58">
        <f t="shared" si="3"/>
        <v>737512.21552057972</v>
      </c>
      <c r="O10" s="58">
        <f t="shared" si="4"/>
        <v>73.785257049321316</v>
      </c>
      <c r="Q10" s="58">
        <f>'MI Epi'!BQ32</f>
        <v>0</v>
      </c>
      <c r="R10" s="58">
        <f t="shared" si="5"/>
        <v>0</v>
      </c>
      <c r="S10" s="58">
        <f t="shared" si="6"/>
        <v>0</v>
      </c>
      <c r="T10" s="58">
        <f t="shared" si="6"/>
        <v>0</v>
      </c>
      <c r="U10" s="58">
        <f t="shared" si="15"/>
        <v>0</v>
      </c>
      <c r="W10" s="58">
        <f>'Stroke Epi'!BF40</f>
        <v>0</v>
      </c>
      <c r="X10" s="58">
        <f t="shared" si="7"/>
        <v>6.3530331669827314E-5</v>
      </c>
      <c r="Y10" s="58">
        <f t="shared" si="8"/>
        <v>0</v>
      </c>
      <c r="Z10" s="58">
        <f t="shared" si="8"/>
        <v>6.3528313661076474E-5</v>
      </c>
      <c r="AA10" s="58">
        <f t="shared" si="16"/>
        <v>-4.4481122087358627E-4</v>
      </c>
      <c r="AC10" s="58">
        <f>'Bowel Cancer Epi'!BC57</f>
        <v>0</v>
      </c>
      <c r="AD10" s="58">
        <f t="shared" si="9"/>
        <v>0</v>
      </c>
      <c r="AE10" s="58">
        <f t="shared" si="19"/>
        <v>0</v>
      </c>
      <c r="AF10" s="58">
        <f t="shared" si="19"/>
        <v>0</v>
      </c>
      <c r="AG10" s="58">
        <f t="shared" si="17"/>
        <v>0</v>
      </c>
      <c r="AI10" s="58">
        <f>'Breast Cancer Epi'!AI51</f>
        <v>0</v>
      </c>
      <c r="AJ10" s="58">
        <f t="shared" si="11"/>
        <v>0</v>
      </c>
      <c r="AK10" s="58">
        <f t="shared" si="20"/>
        <v>0</v>
      </c>
      <c r="AL10" s="58">
        <f t="shared" si="20"/>
        <v>0</v>
      </c>
      <c r="AM10" s="58">
        <f t="shared" si="18"/>
        <v>0</v>
      </c>
    </row>
    <row r="11" spans="1:39">
      <c r="A11" s="58">
        <v>13</v>
      </c>
      <c r="B11" s="58">
        <f>'ACM Rates'!W24</f>
        <v>6.5912024295471249E-5</v>
      </c>
      <c r="C11" s="58">
        <f>'MI Epi'!CD33</f>
        <v>0</v>
      </c>
      <c r="D11" s="58">
        <f>'Stroke Epi'!BS41</f>
        <v>6.3530331669827314E-5</v>
      </c>
      <c r="F11" s="58">
        <f>'Bowel Cancer Epi'!BP58</f>
        <v>0</v>
      </c>
      <c r="G11" s="58">
        <f>'Breast Cancer Epi'!AR52</f>
        <v>0</v>
      </c>
      <c r="I11" s="58">
        <f t="shared" si="0"/>
        <v>1.2944235596529856E-4</v>
      </c>
      <c r="J11" s="58">
        <f t="shared" si="1"/>
        <v>6.5909852145717984E-5</v>
      </c>
      <c r="K11" s="58">
        <f t="shared" si="13"/>
        <v>9994.7284280184303</v>
      </c>
      <c r="L11" s="58">
        <f t="shared" si="14"/>
        <v>0.65875107292729906</v>
      </c>
      <c r="M11" s="58">
        <f t="shared" si="2"/>
        <v>9994.3990524819674</v>
      </c>
      <c r="N11" s="58">
        <f t="shared" si="3"/>
        <v>727517.81646809762</v>
      </c>
      <c r="O11" s="58">
        <f t="shared" si="4"/>
        <v>72.790153500182328</v>
      </c>
      <c r="Q11" s="58">
        <f>'MI Epi'!BQ33</f>
        <v>0</v>
      </c>
      <c r="R11" s="58">
        <f t="shared" si="5"/>
        <v>0</v>
      </c>
      <c r="S11" s="58">
        <f t="shared" si="6"/>
        <v>0</v>
      </c>
      <c r="T11" s="58">
        <f t="shared" si="6"/>
        <v>0</v>
      </c>
      <c r="U11" s="58">
        <f t="shared" si="15"/>
        <v>0</v>
      </c>
      <c r="W11" s="58">
        <f>'Stroke Epi'!BF41</f>
        <v>0</v>
      </c>
      <c r="X11" s="58">
        <f t="shared" si="7"/>
        <v>6.3530331669827314E-5</v>
      </c>
      <c r="Y11" s="58">
        <f t="shared" si="8"/>
        <v>0</v>
      </c>
      <c r="Z11" s="58">
        <f t="shared" si="8"/>
        <v>6.3528313661076474E-5</v>
      </c>
      <c r="AA11" s="58">
        <f t="shared" si="16"/>
        <v>-5.0837183053976975E-4</v>
      </c>
      <c r="AC11" s="58">
        <f>'Bowel Cancer Epi'!BC58</f>
        <v>0</v>
      </c>
      <c r="AD11" s="58">
        <f t="shared" si="9"/>
        <v>0</v>
      </c>
      <c r="AE11" s="58">
        <f t="shared" si="19"/>
        <v>0</v>
      </c>
      <c r="AF11" s="58">
        <f t="shared" si="19"/>
        <v>0</v>
      </c>
      <c r="AG11" s="58">
        <f t="shared" si="17"/>
        <v>0</v>
      </c>
      <c r="AI11" s="58">
        <f>'Breast Cancer Epi'!AI52</f>
        <v>0</v>
      </c>
      <c r="AJ11" s="58">
        <f t="shared" si="11"/>
        <v>0</v>
      </c>
      <c r="AK11" s="58">
        <f t="shared" si="20"/>
        <v>0</v>
      </c>
      <c r="AL11" s="58">
        <f t="shared" si="20"/>
        <v>0</v>
      </c>
      <c r="AM11" s="58">
        <f t="shared" si="18"/>
        <v>0</v>
      </c>
    </row>
    <row r="12" spans="1:39">
      <c r="A12" s="58">
        <v>14</v>
      </c>
      <c r="B12" s="58">
        <f>'ACM Rates'!W25</f>
        <v>6.5912024295471249E-5</v>
      </c>
      <c r="C12" s="58">
        <f>'MI Epi'!CD34</f>
        <v>0</v>
      </c>
      <c r="D12" s="58">
        <f>'Stroke Epi'!BS42</f>
        <v>6.3530331669827314E-5</v>
      </c>
      <c r="F12" s="58">
        <f>'Bowel Cancer Epi'!BP59</f>
        <v>0</v>
      </c>
      <c r="G12" s="58">
        <f>'Breast Cancer Epi'!AR53</f>
        <v>0</v>
      </c>
      <c r="I12" s="58">
        <f t="shared" si="0"/>
        <v>1.2944235596529856E-4</v>
      </c>
      <c r="J12" s="58">
        <f t="shared" si="1"/>
        <v>6.5909852145717984E-5</v>
      </c>
      <c r="K12" s="58">
        <f t="shared" si="13"/>
        <v>9994.0696769455026</v>
      </c>
      <c r="L12" s="58">
        <f t="shared" si="14"/>
        <v>0.65870765474148163</v>
      </c>
      <c r="M12" s="58">
        <f t="shared" si="2"/>
        <v>9993.7403231181306</v>
      </c>
      <c r="N12" s="58">
        <f t="shared" si="3"/>
        <v>717524.07614497945</v>
      </c>
      <c r="O12" s="58">
        <f t="shared" si="4"/>
        <v>71.794984359592448</v>
      </c>
      <c r="Q12" s="58">
        <f>'MI Epi'!BQ34</f>
        <v>0</v>
      </c>
      <c r="R12" s="58">
        <f t="shared" si="5"/>
        <v>0</v>
      </c>
      <c r="S12" s="58">
        <f t="shared" si="6"/>
        <v>0</v>
      </c>
      <c r="T12" s="58">
        <f t="shared" si="6"/>
        <v>0</v>
      </c>
      <c r="U12" s="58">
        <f t="shared" si="15"/>
        <v>0</v>
      </c>
      <c r="W12" s="58">
        <f>'Stroke Epi'!BF42</f>
        <v>0</v>
      </c>
      <c r="X12" s="58">
        <f t="shared" si="7"/>
        <v>6.3530331669827314E-5</v>
      </c>
      <c r="Y12" s="58">
        <f t="shared" si="8"/>
        <v>0</v>
      </c>
      <c r="Z12" s="58">
        <f t="shared" si="8"/>
        <v>6.3528313661076474E-5</v>
      </c>
      <c r="AA12" s="58">
        <f t="shared" si="16"/>
        <v>-5.719364783608377E-4</v>
      </c>
      <c r="AC12" s="58">
        <f>'Bowel Cancer Epi'!BC59</f>
        <v>0</v>
      </c>
      <c r="AD12" s="58">
        <f t="shared" si="9"/>
        <v>0</v>
      </c>
      <c r="AE12" s="58">
        <f t="shared" si="19"/>
        <v>0</v>
      </c>
      <c r="AF12" s="58">
        <f t="shared" si="19"/>
        <v>0</v>
      </c>
      <c r="AG12" s="58">
        <f t="shared" si="17"/>
        <v>0</v>
      </c>
      <c r="AI12" s="58">
        <f>'Breast Cancer Epi'!AI53</f>
        <v>0</v>
      </c>
      <c r="AJ12" s="58">
        <f t="shared" si="11"/>
        <v>0</v>
      </c>
      <c r="AK12" s="58">
        <f t="shared" si="20"/>
        <v>0</v>
      </c>
      <c r="AL12" s="58">
        <f t="shared" si="20"/>
        <v>0</v>
      </c>
      <c r="AM12" s="58">
        <f t="shared" si="18"/>
        <v>0</v>
      </c>
    </row>
    <row r="13" spans="1:39">
      <c r="A13" s="58">
        <v>15</v>
      </c>
      <c r="B13" s="58">
        <f>'ACM Rates'!W26</f>
        <v>6.5912024295471249E-5</v>
      </c>
      <c r="C13" s="58">
        <f>'MI Epi'!CD35</f>
        <v>0</v>
      </c>
      <c r="D13" s="58">
        <f>'Stroke Epi'!BS43</f>
        <v>0</v>
      </c>
      <c r="F13" s="58">
        <f>'Bowel Cancer Epi'!BP60</f>
        <v>0</v>
      </c>
      <c r="G13" s="58">
        <f>'Breast Cancer Epi'!AR54</f>
        <v>0</v>
      </c>
      <c r="I13" s="58">
        <f t="shared" si="0"/>
        <v>6.5912024295471249E-5</v>
      </c>
      <c r="J13" s="58">
        <f t="shared" si="1"/>
        <v>6.5909852145717984E-5</v>
      </c>
      <c r="K13" s="58">
        <f t="shared" si="13"/>
        <v>9993.4109692907605</v>
      </c>
      <c r="L13" s="58">
        <f t="shared" si="14"/>
        <v>0.65866423941735031</v>
      </c>
      <c r="M13" s="58">
        <f t="shared" si="2"/>
        <v>9993.0816371710516</v>
      </c>
      <c r="N13" s="58">
        <f t="shared" si="3"/>
        <v>707530.99450780835</v>
      </c>
      <c r="O13" s="58">
        <f t="shared" si="4"/>
        <v>70.799749623228223</v>
      </c>
      <c r="Q13" s="58">
        <f>'MI Epi'!BQ35</f>
        <v>0</v>
      </c>
      <c r="R13" s="58">
        <f t="shared" si="5"/>
        <v>0</v>
      </c>
      <c r="S13" s="58">
        <f t="shared" si="6"/>
        <v>0</v>
      </c>
      <c r="T13" s="58">
        <f t="shared" si="6"/>
        <v>0</v>
      </c>
      <c r="U13" s="58">
        <f t="shared" si="15"/>
        <v>0</v>
      </c>
      <c r="W13" s="58">
        <f>'Stroke Epi'!BF43</f>
        <v>0</v>
      </c>
      <c r="X13" s="58">
        <f t="shared" si="7"/>
        <v>0</v>
      </c>
      <c r="Y13" s="58">
        <f t="shared" si="8"/>
        <v>0</v>
      </c>
      <c r="Z13" s="58">
        <f t="shared" si="8"/>
        <v>0</v>
      </c>
      <c r="AA13" s="58">
        <f t="shared" si="16"/>
        <v>-6.355051645933437E-4</v>
      </c>
      <c r="AC13" s="58">
        <f>'Bowel Cancer Epi'!BC60</f>
        <v>0</v>
      </c>
      <c r="AD13" s="58">
        <f t="shared" si="9"/>
        <v>0</v>
      </c>
      <c r="AE13" s="58">
        <f t="shared" si="19"/>
        <v>0</v>
      </c>
      <c r="AF13" s="58">
        <f t="shared" si="19"/>
        <v>0</v>
      </c>
      <c r="AG13" s="58">
        <f t="shared" si="17"/>
        <v>0</v>
      </c>
      <c r="AI13" s="58">
        <f>'Breast Cancer Epi'!AI54</f>
        <v>0</v>
      </c>
      <c r="AJ13" s="58">
        <f t="shared" si="11"/>
        <v>0</v>
      </c>
      <c r="AK13" s="58">
        <f t="shared" si="20"/>
        <v>0</v>
      </c>
      <c r="AL13" s="58">
        <f t="shared" si="20"/>
        <v>0</v>
      </c>
      <c r="AM13" s="58">
        <f t="shared" si="18"/>
        <v>0</v>
      </c>
    </row>
    <row r="14" spans="1:39">
      <c r="A14" s="58">
        <v>16</v>
      </c>
      <c r="B14" s="58">
        <f>'ACM Rates'!W27</f>
        <v>6.5912024295471249E-5</v>
      </c>
      <c r="C14" s="58">
        <f>'MI Epi'!CD36</f>
        <v>0</v>
      </c>
      <c r="D14" s="58">
        <f>'Stroke Epi'!BS44</f>
        <v>0</v>
      </c>
      <c r="F14" s="58">
        <f>'Bowel Cancer Epi'!BP61</f>
        <v>0</v>
      </c>
      <c r="G14" s="58">
        <f>'Breast Cancer Epi'!AR55</f>
        <v>0</v>
      </c>
      <c r="I14" s="58">
        <f t="shared" si="0"/>
        <v>6.5912024295471249E-5</v>
      </c>
      <c r="J14" s="58">
        <f t="shared" si="1"/>
        <v>6.5909852145717984E-5</v>
      </c>
      <c r="K14" s="58">
        <f t="shared" si="13"/>
        <v>9992.7523050513428</v>
      </c>
      <c r="L14" s="58">
        <f t="shared" si="14"/>
        <v>0.65862082695471658</v>
      </c>
      <c r="M14" s="58">
        <f t="shared" si="2"/>
        <v>9992.4229946378655</v>
      </c>
      <c r="N14" s="58">
        <f t="shared" si="3"/>
        <v>697538.57151317049</v>
      </c>
      <c r="O14" s="58">
        <f t="shared" si="4"/>
        <v>69.804449286766001</v>
      </c>
      <c r="Q14" s="58">
        <f>'MI Epi'!BQ36</f>
        <v>0</v>
      </c>
      <c r="R14" s="58">
        <f t="shared" si="5"/>
        <v>0</v>
      </c>
      <c r="S14" s="58">
        <f t="shared" si="6"/>
        <v>0</v>
      </c>
      <c r="T14" s="58">
        <f t="shared" si="6"/>
        <v>0</v>
      </c>
      <c r="U14" s="58">
        <f t="shared" si="15"/>
        <v>0</v>
      </c>
      <c r="W14" s="58">
        <f>'Stroke Epi'!BF44</f>
        <v>0</v>
      </c>
      <c r="X14" s="58">
        <f t="shared" si="7"/>
        <v>0</v>
      </c>
      <c r="Y14" s="58">
        <f t="shared" si="8"/>
        <v>0</v>
      </c>
      <c r="Z14" s="58">
        <f t="shared" si="8"/>
        <v>0</v>
      </c>
      <c r="AA14" s="58">
        <f t="shared" si="16"/>
        <v>-6.355051645933437E-4</v>
      </c>
      <c r="AC14" s="58">
        <f>'Bowel Cancer Epi'!BC61</f>
        <v>0</v>
      </c>
      <c r="AD14" s="58">
        <f t="shared" si="9"/>
        <v>0</v>
      </c>
      <c r="AE14" s="58">
        <f t="shared" si="19"/>
        <v>0</v>
      </c>
      <c r="AF14" s="58">
        <f t="shared" si="19"/>
        <v>0</v>
      </c>
      <c r="AG14" s="58">
        <f t="shared" si="17"/>
        <v>0</v>
      </c>
      <c r="AI14" s="58">
        <f>'Breast Cancer Epi'!AI55</f>
        <v>0</v>
      </c>
      <c r="AJ14" s="58">
        <f t="shared" si="11"/>
        <v>0</v>
      </c>
      <c r="AK14" s="58">
        <f t="shared" si="20"/>
        <v>0</v>
      </c>
      <c r="AL14" s="58">
        <f t="shared" si="20"/>
        <v>0</v>
      </c>
      <c r="AM14" s="58">
        <f t="shared" si="18"/>
        <v>0</v>
      </c>
    </row>
    <row r="15" spans="1:39">
      <c r="A15" s="58">
        <v>17</v>
      </c>
      <c r="B15" s="58">
        <f>'ACM Rates'!W28</f>
        <v>6.5912024295471249E-5</v>
      </c>
      <c r="C15" s="58">
        <f>'MI Epi'!CD37</f>
        <v>0</v>
      </c>
      <c r="D15" s="58">
        <f>'Stroke Epi'!BS45</f>
        <v>0</v>
      </c>
      <c r="F15" s="58">
        <f>'Bowel Cancer Epi'!BP62</f>
        <v>0</v>
      </c>
      <c r="G15" s="58">
        <f>'Breast Cancer Epi'!AR56</f>
        <v>0</v>
      </c>
      <c r="I15" s="58">
        <f t="shared" si="0"/>
        <v>6.5912024295471249E-5</v>
      </c>
      <c r="J15" s="58">
        <f t="shared" si="1"/>
        <v>6.5909852145717984E-5</v>
      </c>
      <c r="K15" s="58">
        <f t="shared" si="13"/>
        <v>9992.0936842243882</v>
      </c>
      <c r="L15" s="58">
        <f t="shared" si="14"/>
        <v>0.65857741735339193</v>
      </c>
      <c r="M15" s="58">
        <f t="shared" si="2"/>
        <v>9991.7643955157109</v>
      </c>
      <c r="N15" s="58">
        <f t="shared" si="3"/>
        <v>687546.80711765506</v>
      </c>
      <c r="O15" s="58">
        <f t="shared" si="4"/>
        <v>68.809083345881803</v>
      </c>
      <c r="Q15" s="58">
        <f>'MI Epi'!BQ37</f>
        <v>0</v>
      </c>
      <c r="R15" s="58">
        <f t="shared" si="5"/>
        <v>0</v>
      </c>
      <c r="S15" s="58">
        <f t="shared" si="6"/>
        <v>0</v>
      </c>
      <c r="T15" s="58">
        <f t="shared" si="6"/>
        <v>0</v>
      </c>
      <c r="U15" s="58">
        <f t="shared" si="15"/>
        <v>0</v>
      </c>
      <c r="W15" s="58">
        <f>'Stroke Epi'!BF45</f>
        <v>0</v>
      </c>
      <c r="X15" s="58">
        <f t="shared" si="7"/>
        <v>0</v>
      </c>
      <c r="Y15" s="58">
        <f t="shared" si="8"/>
        <v>0</v>
      </c>
      <c r="Z15" s="58">
        <f t="shared" si="8"/>
        <v>0</v>
      </c>
      <c r="AA15" s="58">
        <f t="shared" si="16"/>
        <v>-6.355051645933437E-4</v>
      </c>
      <c r="AC15" s="58">
        <f>'Bowel Cancer Epi'!BC62</f>
        <v>0</v>
      </c>
      <c r="AD15" s="58">
        <f t="shared" si="9"/>
        <v>0</v>
      </c>
      <c r="AE15" s="58">
        <f t="shared" si="19"/>
        <v>0</v>
      </c>
      <c r="AF15" s="58">
        <f t="shared" si="19"/>
        <v>0</v>
      </c>
      <c r="AG15" s="58">
        <f t="shared" si="17"/>
        <v>0</v>
      </c>
      <c r="AI15" s="58">
        <f>'Breast Cancer Epi'!AI56</f>
        <v>0</v>
      </c>
      <c r="AJ15" s="58">
        <f t="shared" si="11"/>
        <v>0</v>
      </c>
      <c r="AK15" s="58">
        <f t="shared" si="20"/>
        <v>0</v>
      </c>
      <c r="AL15" s="58">
        <f t="shared" si="20"/>
        <v>0</v>
      </c>
      <c r="AM15" s="58">
        <f t="shared" si="18"/>
        <v>0</v>
      </c>
    </row>
    <row r="16" spans="1:39">
      <c r="A16" s="58">
        <v>18</v>
      </c>
      <c r="B16" s="58">
        <f>'ACM Rates'!W29</f>
        <v>6.5912024295471249E-5</v>
      </c>
      <c r="C16" s="58">
        <f>'MI Epi'!CD38</f>
        <v>0</v>
      </c>
      <c r="D16" s="58">
        <f>'Stroke Epi'!BS46</f>
        <v>0</v>
      </c>
      <c r="F16" s="58">
        <f>'Bowel Cancer Epi'!BP63</f>
        <v>0</v>
      </c>
      <c r="G16" s="58">
        <f>'Breast Cancer Epi'!AR57</f>
        <v>0</v>
      </c>
      <c r="I16" s="58">
        <f t="shared" si="0"/>
        <v>6.5912024295471249E-5</v>
      </c>
      <c r="J16" s="58">
        <f t="shared" si="1"/>
        <v>6.5909852145717984E-5</v>
      </c>
      <c r="K16" s="58">
        <f t="shared" si="13"/>
        <v>9991.4351068070355</v>
      </c>
      <c r="L16" s="58">
        <f t="shared" si="14"/>
        <v>0.65853401061318773</v>
      </c>
      <c r="M16" s="58">
        <f t="shared" si="2"/>
        <v>9991.1058398017285</v>
      </c>
      <c r="N16" s="58">
        <f t="shared" si="3"/>
        <v>677555.70127785311</v>
      </c>
      <c r="O16" s="58">
        <f t="shared" si="4"/>
        <v>67.813651796251293</v>
      </c>
      <c r="Q16" s="58">
        <f>'MI Epi'!BQ38</f>
        <v>0</v>
      </c>
      <c r="R16" s="58">
        <f t="shared" si="5"/>
        <v>0</v>
      </c>
      <c r="S16" s="58">
        <f t="shared" si="6"/>
        <v>0</v>
      </c>
      <c r="T16" s="58">
        <f t="shared" si="6"/>
        <v>0</v>
      </c>
      <c r="U16" s="58">
        <f t="shared" si="15"/>
        <v>0</v>
      </c>
      <c r="W16" s="58">
        <f>'Stroke Epi'!BF46</f>
        <v>0</v>
      </c>
      <c r="X16" s="58">
        <f t="shared" si="7"/>
        <v>0</v>
      </c>
      <c r="Y16" s="58">
        <f t="shared" si="8"/>
        <v>0</v>
      </c>
      <c r="Z16" s="58">
        <f t="shared" si="8"/>
        <v>0</v>
      </c>
      <c r="AA16" s="58">
        <f t="shared" si="16"/>
        <v>-6.355051645933437E-4</v>
      </c>
      <c r="AC16" s="58">
        <f>'Bowel Cancer Epi'!BC63</f>
        <v>0</v>
      </c>
      <c r="AD16" s="58">
        <f t="shared" si="9"/>
        <v>0</v>
      </c>
      <c r="AE16" s="58">
        <f t="shared" si="19"/>
        <v>0</v>
      </c>
      <c r="AF16" s="58">
        <f t="shared" si="19"/>
        <v>0</v>
      </c>
      <c r="AG16" s="58">
        <f t="shared" si="17"/>
        <v>0</v>
      </c>
      <c r="AI16" s="58">
        <f>'Breast Cancer Epi'!AI57</f>
        <v>0</v>
      </c>
      <c r="AJ16" s="58">
        <f t="shared" si="11"/>
        <v>0</v>
      </c>
      <c r="AK16" s="58">
        <f t="shared" si="20"/>
        <v>0</v>
      </c>
      <c r="AL16" s="58">
        <f t="shared" si="20"/>
        <v>0</v>
      </c>
      <c r="AM16" s="58">
        <f t="shared" si="18"/>
        <v>0</v>
      </c>
    </row>
    <row r="17" spans="1:39">
      <c r="A17" s="58">
        <v>19</v>
      </c>
      <c r="B17" s="58">
        <f>'ACM Rates'!W30</f>
        <v>6.5912024295471249E-5</v>
      </c>
      <c r="C17" s="58">
        <f>'MI Epi'!CD39</f>
        <v>0</v>
      </c>
      <c r="D17" s="58">
        <f>'Stroke Epi'!BS47</f>
        <v>0</v>
      </c>
      <c r="F17" s="58">
        <f>'Bowel Cancer Epi'!BP64</f>
        <v>0</v>
      </c>
      <c r="G17" s="58">
        <f>'Breast Cancer Epi'!AR58</f>
        <v>0</v>
      </c>
      <c r="I17" s="58">
        <f t="shared" si="0"/>
        <v>6.5912024295471249E-5</v>
      </c>
      <c r="J17" s="58">
        <f t="shared" si="1"/>
        <v>6.5909852145717984E-5</v>
      </c>
      <c r="K17" s="58">
        <f t="shared" si="13"/>
        <v>9990.7765727964215</v>
      </c>
      <c r="L17" s="58">
        <f t="shared" si="14"/>
        <v>0.65849060673391524</v>
      </c>
      <c r="M17" s="58">
        <f t="shared" si="2"/>
        <v>9990.4473274930533</v>
      </c>
      <c r="N17" s="58">
        <f t="shared" si="3"/>
        <v>667565.25395036</v>
      </c>
      <c r="O17" s="58">
        <f t="shared" si="4"/>
        <v>66.818154633549995</v>
      </c>
      <c r="Q17" s="58">
        <f>'MI Epi'!BQ39</f>
        <v>0</v>
      </c>
      <c r="R17" s="58">
        <f t="shared" si="5"/>
        <v>0</v>
      </c>
      <c r="S17" s="58">
        <f t="shared" si="6"/>
        <v>0</v>
      </c>
      <c r="T17" s="58">
        <f t="shared" si="6"/>
        <v>0</v>
      </c>
      <c r="U17" s="58">
        <f t="shared" si="15"/>
        <v>0</v>
      </c>
      <c r="W17" s="58">
        <f>'Stroke Epi'!BF47</f>
        <v>0</v>
      </c>
      <c r="X17" s="58">
        <f t="shared" si="7"/>
        <v>0</v>
      </c>
      <c r="Y17" s="58">
        <f t="shared" si="8"/>
        <v>0</v>
      </c>
      <c r="Z17" s="58">
        <f t="shared" si="8"/>
        <v>0</v>
      </c>
      <c r="AA17" s="58">
        <f t="shared" si="16"/>
        <v>-6.355051645933437E-4</v>
      </c>
      <c r="AC17" s="58">
        <f>'Bowel Cancer Epi'!BC64</f>
        <v>0</v>
      </c>
      <c r="AD17" s="58">
        <f t="shared" si="9"/>
        <v>0</v>
      </c>
      <c r="AE17" s="58">
        <f t="shared" si="19"/>
        <v>0</v>
      </c>
      <c r="AF17" s="58">
        <f t="shared" si="19"/>
        <v>0</v>
      </c>
      <c r="AG17" s="58">
        <f t="shared" si="17"/>
        <v>0</v>
      </c>
      <c r="AI17" s="58">
        <f>'Breast Cancer Epi'!AI58</f>
        <v>0</v>
      </c>
      <c r="AJ17" s="58">
        <f t="shared" si="11"/>
        <v>0</v>
      </c>
      <c r="AK17" s="58">
        <f t="shared" si="20"/>
        <v>0</v>
      </c>
      <c r="AL17" s="58">
        <f t="shared" si="20"/>
        <v>0</v>
      </c>
      <c r="AM17" s="58">
        <f t="shared" si="18"/>
        <v>0</v>
      </c>
    </row>
    <row r="18" spans="1:39">
      <c r="A18" s="58">
        <v>20</v>
      </c>
      <c r="B18" s="58">
        <f>'ACM Rates'!W31</f>
        <v>1.318240485909425E-4</v>
      </c>
      <c r="C18" s="58">
        <f>'MI Epi'!CD40</f>
        <v>0</v>
      </c>
      <c r="D18" s="58">
        <f>'Stroke Epi'!BS48</f>
        <v>0</v>
      </c>
      <c r="F18" s="58">
        <f>'Bowel Cancer Epi'!BP65</f>
        <v>0</v>
      </c>
      <c r="G18" s="58">
        <f>'Breast Cancer Epi'!AR59</f>
        <v>0</v>
      </c>
      <c r="I18" s="58">
        <f t="shared" si="0"/>
        <v>1.318240485909425E-4</v>
      </c>
      <c r="J18" s="58">
        <f t="shared" si="1"/>
        <v>1.3181536018280759E-4</v>
      </c>
      <c r="K18" s="58">
        <f t="shared" si="13"/>
        <v>9990.1180821896869</v>
      </c>
      <c r="L18" s="58">
        <f t="shared" si="14"/>
        <v>1.3168510132726126</v>
      </c>
      <c r="M18" s="58">
        <f t="shared" si="2"/>
        <v>9989.4596566830514</v>
      </c>
      <c r="N18" s="58">
        <f t="shared" si="3"/>
        <v>657575.79429367697</v>
      </c>
      <c r="O18" s="58">
        <f t="shared" si="4"/>
        <v>65.822624806207102</v>
      </c>
      <c r="Q18" s="58">
        <f>'MI Epi'!BQ40</f>
        <v>0</v>
      </c>
      <c r="R18" s="58">
        <f t="shared" si="5"/>
        <v>0</v>
      </c>
      <c r="S18" s="58">
        <f t="shared" si="6"/>
        <v>0</v>
      </c>
      <c r="T18" s="58">
        <f t="shared" si="6"/>
        <v>0</v>
      </c>
      <c r="U18" s="58">
        <f t="shared" si="15"/>
        <v>0</v>
      </c>
      <c r="W18" s="58">
        <f>'Stroke Epi'!BF48</f>
        <v>0</v>
      </c>
      <c r="X18" s="58">
        <f t="shared" si="7"/>
        <v>0</v>
      </c>
      <c r="Y18" s="58">
        <f t="shared" si="8"/>
        <v>0</v>
      </c>
      <c r="Z18" s="58">
        <f t="shared" si="8"/>
        <v>0</v>
      </c>
      <c r="AA18" s="58">
        <f t="shared" si="16"/>
        <v>-6.355051645933437E-4</v>
      </c>
      <c r="AC18" s="58">
        <f>'Bowel Cancer Epi'!BC65</f>
        <v>0</v>
      </c>
      <c r="AD18" s="58">
        <f t="shared" si="9"/>
        <v>0</v>
      </c>
      <c r="AE18" s="58">
        <f t="shared" si="19"/>
        <v>0</v>
      </c>
      <c r="AF18" s="58">
        <f t="shared" si="19"/>
        <v>0</v>
      </c>
      <c r="AG18" s="58">
        <f t="shared" si="17"/>
        <v>0</v>
      </c>
      <c r="AI18" s="58">
        <f>'Breast Cancer Epi'!AI59</f>
        <v>0</v>
      </c>
      <c r="AJ18" s="58">
        <f t="shared" si="11"/>
        <v>0</v>
      </c>
      <c r="AK18" s="58">
        <f t="shared" si="20"/>
        <v>0</v>
      </c>
      <c r="AL18" s="58">
        <f t="shared" si="20"/>
        <v>0</v>
      </c>
      <c r="AM18" s="58">
        <f t="shared" si="18"/>
        <v>0</v>
      </c>
    </row>
    <row r="19" spans="1:39">
      <c r="A19" s="58">
        <v>21</v>
      </c>
      <c r="B19" s="58">
        <f>'ACM Rates'!W32</f>
        <v>1.318240485909425E-4</v>
      </c>
      <c r="C19" s="58">
        <f>'MI Epi'!CD41</f>
        <v>0</v>
      </c>
      <c r="D19" s="58">
        <f>'Stroke Epi'!BS49</f>
        <v>0</v>
      </c>
      <c r="F19" s="58">
        <f>'Bowel Cancer Epi'!BP66</f>
        <v>0</v>
      </c>
      <c r="G19" s="58">
        <f>'Breast Cancer Epi'!AR60</f>
        <v>0</v>
      </c>
      <c r="I19" s="58">
        <f t="shared" si="0"/>
        <v>1.318240485909425E-4</v>
      </c>
      <c r="J19" s="58">
        <f t="shared" si="1"/>
        <v>1.3181536018280759E-4</v>
      </c>
      <c r="K19" s="58">
        <f t="shared" si="13"/>
        <v>9988.8012311764141</v>
      </c>
      <c r="L19" s="58">
        <f t="shared" si="14"/>
        <v>1.316677432081991</v>
      </c>
      <c r="M19" s="58">
        <f t="shared" si="2"/>
        <v>9988.1428924603733</v>
      </c>
      <c r="N19" s="58">
        <f t="shared" si="3"/>
        <v>647587.65140121663</v>
      </c>
      <c r="O19" s="58">
        <f t="shared" si="4"/>
        <v>64.831368290722125</v>
      </c>
      <c r="Q19" s="58">
        <f>'MI Epi'!BQ41</f>
        <v>0</v>
      </c>
      <c r="R19" s="58">
        <f t="shared" si="5"/>
        <v>0</v>
      </c>
      <c r="S19" s="58">
        <f t="shared" si="6"/>
        <v>0</v>
      </c>
      <c r="T19" s="58">
        <f t="shared" si="6"/>
        <v>0</v>
      </c>
      <c r="U19" s="58">
        <f t="shared" si="15"/>
        <v>0</v>
      </c>
      <c r="W19" s="58">
        <f>'Stroke Epi'!BF49</f>
        <v>0</v>
      </c>
      <c r="X19" s="58">
        <f t="shared" si="7"/>
        <v>0</v>
      </c>
      <c r="Y19" s="58">
        <f t="shared" si="8"/>
        <v>0</v>
      </c>
      <c r="Z19" s="58">
        <f t="shared" si="8"/>
        <v>0</v>
      </c>
      <c r="AA19" s="58">
        <f t="shared" si="16"/>
        <v>-6.355051645933437E-4</v>
      </c>
      <c r="AC19" s="58">
        <f>'Bowel Cancer Epi'!BC66</f>
        <v>0</v>
      </c>
      <c r="AD19" s="58">
        <f t="shared" si="9"/>
        <v>0</v>
      </c>
      <c r="AE19" s="58">
        <f t="shared" si="19"/>
        <v>0</v>
      </c>
      <c r="AF19" s="58">
        <f t="shared" si="19"/>
        <v>0</v>
      </c>
      <c r="AG19" s="58">
        <f t="shared" si="17"/>
        <v>0</v>
      </c>
      <c r="AI19" s="58">
        <f>'Breast Cancer Epi'!AI60</f>
        <v>0</v>
      </c>
      <c r="AJ19" s="58">
        <f t="shared" si="11"/>
        <v>0</v>
      </c>
      <c r="AK19" s="58">
        <f t="shared" si="20"/>
        <v>0</v>
      </c>
      <c r="AL19" s="58">
        <f t="shared" si="20"/>
        <v>0</v>
      </c>
      <c r="AM19" s="58">
        <f t="shared" si="18"/>
        <v>0</v>
      </c>
    </row>
    <row r="20" spans="1:39">
      <c r="A20" s="58">
        <v>22</v>
      </c>
      <c r="B20" s="58">
        <f>'ACM Rates'!W33</f>
        <v>1.318240485909425E-4</v>
      </c>
      <c r="C20" s="58">
        <f>'MI Epi'!CD42</f>
        <v>0</v>
      </c>
      <c r="D20" s="58">
        <f>'Stroke Epi'!BS50</f>
        <v>0</v>
      </c>
      <c r="F20" s="58">
        <f>'Bowel Cancer Epi'!BP67</f>
        <v>0</v>
      </c>
      <c r="G20" s="58">
        <f>'Breast Cancer Epi'!AR61</f>
        <v>0</v>
      </c>
      <c r="I20" s="58">
        <f t="shared" si="0"/>
        <v>1.318240485909425E-4</v>
      </c>
      <c r="J20" s="58">
        <f t="shared" si="1"/>
        <v>1.3181536018280759E-4</v>
      </c>
      <c r="K20" s="58">
        <f t="shared" si="13"/>
        <v>9987.4845537443325</v>
      </c>
      <c r="L20" s="58">
        <f t="shared" si="14"/>
        <v>1.3165038737720365</v>
      </c>
      <c r="M20" s="58">
        <f t="shared" si="2"/>
        <v>9986.8263018074467</v>
      </c>
      <c r="N20" s="58">
        <f t="shared" si="3"/>
        <v>637600.82509940909</v>
      </c>
      <c r="O20" s="58">
        <f t="shared" si="4"/>
        <v>63.83998109517686</v>
      </c>
      <c r="Q20" s="58">
        <f>'MI Epi'!BQ42</f>
        <v>0</v>
      </c>
      <c r="R20" s="58">
        <f t="shared" si="5"/>
        <v>0</v>
      </c>
      <c r="S20" s="58">
        <f t="shared" si="6"/>
        <v>0</v>
      </c>
      <c r="T20" s="58">
        <f t="shared" si="6"/>
        <v>0</v>
      </c>
      <c r="U20" s="58">
        <f t="shared" si="15"/>
        <v>0</v>
      </c>
      <c r="W20" s="58">
        <f>'Stroke Epi'!BF50</f>
        <v>0</v>
      </c>
      <c r="X20" s="58">
        <f t="shared" si="7"/>
        <v>0</v>
      </c>
      <c r="Y20" s="58">
        <f t="shared" si="8"/>
        <v>0</v>
      </c>
      <c r="Z20" s="58">
        <f t="shared" si="8"/>
        <v>0</v>
      </c>
      <c r="AA20" s="58">
        <f t="shared" si="16"/>
        <v>-6.355051645933437E-4</v>
      </c>
      <c r="AC20" s="58">
        <f>'Bowel Cancer Epi'!BC67</f>
        <v>0</v>
      </c>
      <c r="AD20" s="58">
        <f t="shared" si="9"/>
        <v>0</v>
      </c>
      <c r="AE20" s="58">
        <f t="shared" si="19"/>
        <v>0</v>
      </c>
      <c r="AF20" s="58">
        <f t="shared" si="19"/>
        <v>0</v>
      </c>
      <c r="AG20" s="58">
        <f t="shared" si="17"/>
        <v>0</v>
      </c>
      <c r="AI20" s="58">
        <f>'Breast Cancer Epi'!AI61</f>
        <v>0</v>
      </c>
      <c r="AJ20" s="58">
        <f t="shared" si="11"/>
        <v>0</v>
      </c>
      <c r="AK20" s="58">
        <f t="shared" si="20"/>
        <v>0</v>
      </c>
      <c r="AL20" s="58">
        <f t="shared" si="20"/>
        <v>0</v>
      </c>
      <c r="AM20" s="58">
        <f t="shared" si="18"/>
        <v>0</v>
      </c>
    </row>
    <row r="21" spans="1:39">
      <c r="A21" s="58">
        <v>23</v>
      </c>
      <c r="B21" s="58">
        <f>'ACM Rates'!W34</f>
        <v>1.318240485909425E-4</v>
      </c>
      <c r="C21" s="58">
        <f>'MI Epi'!CD43</f>
        <v>0</v>
      </c>
      <c r="D21" s="58">
        <f>'Stroke Epi'!BS51</f>
        <v>0</v>
      </c>
      <c r="F21" s="58">
        <f>'Bowel Cancer Epi'!BP68</f>
        <v>0</v>
      </c>
      <c r="G21" s="58">
        <f>'Breast Cancer Epi'!AR62</f>
        <v>0</v>
      </c>
      <c r="I21" s="58">
        <f t="shared" si="0"/>
        <v>1.318240485909425E-4</v>
      </c>
      <c r="J21" s="58">
        <f t="shared" si="1"/>
        <v>1.3181536018280759E-4</v>
      </c>
      <c r="K21" s="58">
        <f t="shared" si="13"/>
        <v>9986.1680498705609</v>
      </c>
      <c r="L21" s="58">
        <f t="shared" si="14"/>
        <v>1.3163303383397333</v>
      </c>
      <c r="M21" s="58">
        <f t="shared" si="2"/>
        <v>9985.5098847013905</v>
      </c>
      <c r="N21" s="58">
        <f t="shared" si="3"/>
        <v>627615.31521470763</v>
      </c>
      <c r="O21" s="58">
        <f t="shared" si="4"/>
        <v>62.848463202343432</v>
      </c>
      <c r="Q21" s="58">
        <f>'MI Epi'!BQ43</f>
        <v>0</v>
      </c>
      <c r="R21" s="58">
        <f t="shared" si="5"/>
        <v>0</v>
      </c>
      <c r="S21" s="58">
        <f t="shared" si="6"/>
        <v>0</v>
      </c>
      <c r="T21" s="58">
        <f t="shared" si="6"/>
        <v>0</v>
      </c>
      <c r="U21" s="58">
        <f t="shared" si="15"/>
        <v>0</v>
      </c>
      <c r="W21" s="58">
        <f>'Stroke Epi'!BF51</f>
        <v>0</v>
      </c>
      <c r="X21" s="58">
        <f t="shared" si="7"/>
        <v>0</v>
      </c>
      <c r="Y21" s="58">
        <f t="shared" si="8"/>
        <v>0</v>
      </c>
      <c r="Z21" s="58">
        <f t="shared" si="8"/>
        <v>0</v>
      </c>
      <c r="AA21" s="58">
        <f t="shared" si="16"/>
        <v>-6.355051645933437E-4</v>
      </c>
      <c r="AC21" s="58">
        <f>'Bowel Cancer Epi'!BC68</f>
        <v>0</v>
      </c>
      <c r="AD21" s="58">
        <f t="shared" si="9"/>
        <v>0</v>
      </c>
      <c r="AE21" s="58">
        <f t="shared" si="19"/>
        <v>0</v>
      </c>
      <c r="AF21" s="58">
        <f t="shared" si="19"/>
        <v>0</v>
      </c>
      <c r="AG21" s="58">
        <f t="shared" si="17"/>
        <v>0</v>
      </c>
      <c r="AI21" s="58">
        <f>'Breast Cancer Epi'!AI62</f>
        <v>0</v>
      </c>
      <c r="AJ21" s="58">
        <f t="shared" si="11"/>
        <v>0</v>
      </c>
      <c r="AK21" s="58">
        <f t="shared" si="20"/>
        <v>0</v>
      </c>
      <c r="AL21" s="58">
        <f t="shared" si="20"/>
        <v>0</v>
      </c>
      <c r="AM21" s="58">
        <f t="shared" si="18"/>
        <v>0</v>
      </c>
    </row>
    <row r="22" spans="1:39">
      <c r="A22" s="58">
        <v>24</v>
      </c>
      <c r="B22" s="58">
        <f>'ACM Rates'!W35</f>
        <v>1.318240485909425E-4</v>
      </c>
      <c r="C22" s="58">
        <f>'MI Epi'!CD44</f>
        <v>0</v>
      </c>
      <c r="D22" s="58">
        <f>'Stroke Epi'!BS52</f>
        <v>0</v>
      </c>
      <c r="F22" s="58">
        <f>'Bowel Cancer Epi'!BP69</f>
        <v>0</v>
      </c>
      <c r="G22" s="58">
        <f>'Breast Cancer Epi'!AR63</f>
        <v>0</v>
      </c>
      <c r="I22" s="58">
        <f t="shared" si="0"/>
        <v>1.318240485909425E-4</v>
      </c>
      <c r="J22" s="58">
        <f t="shared" si="1"/>
        <v>1.3181536018280759E-4</v>
      </c>
      <c r="K22" s="58">
        <f t="shared" si="13"/>
        <v>9984.851719532222</v>
      </c>
      <c r="L22" s="58">
        <f t="shared" si="14"/>
        <v>1.3161568257820655</v>
      </c>
      <c r="M22" s="58">
        <f t="shared" si="2"/>
        <v>9984.193641119331</v>
      </c>
      <c r="N22" s="58">
        <f t="shared" si="3"/>
        <v>617631.12157358835</v>
      </c>
      <c r="O22" s="58">
        <f t="shared" si="4"/>
        <v>61.856814594991661</v>
      </c>
      <c r="Q22" s="58">
        <f>'MI Epi'!BQ44</f>
        <v>0</v>
      </c>
      <c r="R22" s="58">
        <f t="shared" si="5"/>
        <v>0</v>
      </c>
      <c r="S22" s="58">
        <f t="shared" si="6"/>
        <v>0</v>
      </c>
      <c r="T22" s="58">
        <f t="shared" si="6"/>
        <v>0</v>
      </c>
      <c r="U22" s="58">
        <f t="shared" si="15"/>
        <v>0</v>
      </c>
      <c r="W22" s="58">
        <f>'Stroke Epi'!BF52</f>
        <v>0</v>
      </c>
      <c r="X22" s="58">
        <f t="shared" si="7"/>
        <v>0</v>
      </c>
      <c r="Y22" s="58">
        <f t="shared" si="8"/>
        <v>0</v>
      </c>
      <c r="Z22" s="58">
        <f t="shared" si="8"/>
        <v>0</v>
      </c>
      <c r="AA22" s="58">
        <f t="shared" si="16"/>
        <v>-6.355051645933437E-4</v>
      </c>
      <c r="AC22" s="58">
        <f>'Bowel Cancer Epi'!BC69</f>
        <v>0</v>
      </c>
      <c r="AD22" s="58">
        <f t="shared" si="9"/>
        <v>0</v>
      </c>
      <c r="AE22" s="58">
        <f t="shared" si="19"/>
        <v>0</v>
      </c>
      <c r="AF22" s="58">
        <f t="shared" si="19"/>
        <v>0</v>
      </c>
      <c r="AG22" s="58">
        <f t="shared" si="17"/>
        <v>0</v>
      </c>
      <c r="AI22" s="58">
        <f>'Breast Cancer Epi'!AI63</f>
        <v>0</v>
      </c>
      <c r="AJ22" s="58">
        <f t="shared" si="11"/>
        <v>0</v>
      </c>
      <c r="AK22" s="58">
        <f t="shared" si="20"/>
        <v>0</v>
      </c>
      <c r="AL22" s="58">
        <f t="shared" si="20"/>
        <v>0</v>
      </c>
      <c r="AM22" s="58">
        <f t="shared" si="18"/>
        <v>0</v>
      </c>
    </row>
    <row r="23" spans="1:39">
      <c r="A23" s="58">
        <v>25</v>
      </c>
      <c r="B23" s="58">
        <f>'ACM Rates'!W36</f>
        <v>1.9773607288641373E-4</v>
      </c>
      <c r="C23" s="58">
        <f>'MI Epi'!CD45</f>
        <v>0</v>
      </c>
      <c r="D23" s="58">
        <f>'Stroke Epi'!BS53</f>
        <v>0</v>
      </c>
      <c r="F23" s="58">
        <f>'Bowel Cancer Epi'!BP70</f>
        <v>0</v>
      </c>
      <c r="G23" s="58">
        <f>'Breast Cancer Epi'!AR64</f>
        <v>0</v>
      </c>
      <c r="I23" s="58">
        <f t="shared" si="0"/>
        <v>1.9773607288641373E-4</v>
      </c>
      <c r="J23" s="58">
        <f t="shared" si="1"/>
        <v>1.9771652439770637E-4</v>
      </c>
      <c r="K23" s="58">
        <f t="shared" si="13"/>
        <v>9983.53556270644</v>
      </c>
      <c r="L23" s="58">
        <f t="shared" si="14"/>
        <v>1.973909952659217</v>
      </c>
      <c r="M23" s="58">
        <f t="shared" si="2"/>
        <v>9982.5486077301102</v>
      </c>
      <c r="N23" s="58">
        <f t="shared" si="3"/>
        <v>607648.57296585827</v>
      </c>
      <c r="O23" s="58">
        <f t="shared" si="4"/>
        <v>60.8650682064712</v>
      </c>
      <c r="Q23" s="58">
        <f>'MI Epi'!BQ45</f>
        <v>0</v>
      </c>
      <c r="R23" s="58">
        <f t="shared" si="5"/>
        <v>0</v>
      </c>
      <c r="S23" s="58">
        <f t="shared" si="6"/>
        <v>0</v>
      </c>
      <c r="T23" s="58">
        <f t="shared" si="6"/>
        <v>0</v>
      </c>
      <c r="U23" s="58">
        <f t="shared" si="15"/>
        <v>0</v>
      </c>
      <c r="W23" s="58">
        <f>'Stroke Epi'!BF53</f>
        <v>0</v>
      </c>
      <c r="X23" s="58">
        <f t="shared" si="7"/>
        <v>0</v>
      </c>
      <c r="Y23" s="58">
        <f t="shared" si="8"/>
        <v>0</v>
      </c>
      <c r="Z23" s="58">
        <f t="shared" si="8"/>
        <v>0</v>
      </c>
      <c r="AA23" s="58">
        <f t="shared" si="16"/>
        <v>-6.355051645933437E-4</v>
      </c>
      <c r="AC23" s="58">
        <f>'Bowel Cancer Epi'!BC70</f>
        <v>0</v>
      </c>
      <c r="AD23" s="58">
        <f t="shared" si="9"/>
        <v>0</v>
      </c>
      <c r="AE23" s="58">
        <f t="shared" si="19"/>
        <v>0</v>
      </c>
      <c r="AF23" s="58">
        <f t="shared" si="19"/>
        <v>0</v>
      </c>
      <c r="AG23" s="58">
        <f t="shared" si="17"/>
        <v>0</v>
      </c>
      <c r="AI23" s="58">
        <f>'Breast Cancer Epi'!AI64</f>
        <v>0</v>
      </c>
      <c r="AJ23" s="58">
        <f t="shared" si="11"/>
        <v>0</v>
      </c>
      <c r="AK23" s="58">
        <f t="shared" si="20"/>
        <v>0</v>
      </c>
      <c r="AL23" s="58">
        <f t="shared" si="20"/>
        <v>0</v>
      </c>
      <c r="AM23" s="58">
        <f t="shared" si="18"/>
        <v>0</v>
      </c>
    </row>
    <row r="24" spans="1:39">
      <c r="A24" s="58">
        <v>26</v>
      </c>
      <c r="B24" s="58">
        <f>'ACM Rates'!W37</f>
        <v>1.9773607288641373E-4</v>
      </c>
      <c r="C24" s="58">
        <f>'MI Epi'!CD46</f>
        <v>0</v>
      </c>
      <c r="D24" s="58">
        <f>'Stroke Epi'!BS54</f>
        <v>0</v>
      </c>
      <c r="F24" s="58">
        <f>'Bowel Cancer Epi'!BP71</f>
        <v>0</v>
      </c>
      <c r="G24" s="58">
        <f>'Breast Cancer Epi'!AR65</f>
        <v>0</v>
      </c>
      <c r="I24" s="58">
        <f t="shared" si="0"/>
        <v>1.9773607288641373E-4</v>
      </c>
      <c r="J24" s="58">
        <f t="shared" si="1"/>
        <v>1.9771652439770637E-4</v>
      </c>
      <c r="K24" s="58">
        <f t="shared" si="13"/>
        <v>9981.5616527537804</v>
      </c>
      <c r="L24" s="58">
        <f t="shared" si="14"/>
        <v>1.9735196780439033</v>
      </c>
      <c r="M24" s="58">
        <f t="shared" si="2"/>
        <v>9980.5748929147594</v>
      </c>
      <c r="N24" s="58">
        <f t="shared" si="3"/>
        <v>597667.99807294353</v>
      </c>
      <c r="O24" s="58">
        <f t="shared" si="4"/>
        <v>59.877203474273472</v>
      </c>
      <c r="Q24" s="58">
        <f>'MI Epi'!BQ46</f>
        <v>0</v>
      </c>
      <c r="R24" s="58">
        <f t="shared" si="5"/>
        <v>0</v>
      </c>
      <c r="S24" s="58">
        <f t="shared" si="6"/>
        <v>0</v>
      </c>
      <c r="T24" s="58">
        <f t="shared" si="6"/>
        <v>0</v>
      </c>
      <c r="U24" s="58">
        <f t="shared" si="15"/>
        <v>0</v>
      </c>
      <c r="W24" s="58">
        <f>'Stroke Epi'!BF54</f>
        <v>0</v>
      </c>
      <c r="X24" s="58">
        <f t="shared" si="7"/>
        <v>0</v>
      </c>
      <c r="Y24" s="58">
        <f t="shared" si="8"/>
        <v>0</v>
      </c>
      <c r="Z24" s="58">
        <f t="shared" si="8"/>
        <v>0</v>
      </c>
      <c r="AA24" s="58">
        <f t="shared" si="16"/>
        <v>-6.355051645933437E-4</v>
      </c>
      <c r="AC24" s="58">
        <f>'Bowel Cancer Epi'!BC71</f>
        <v>0</v>
      </c>
      <c r="AD24" s="58">
        <f t="shared" si="9"/>
        <v>0</v>
      </c>
      <c r="AE24" s="58">
        <f t="shared" si="19"/>
        <v>0</v>
      </c>
      <c r="AF24" s="58">
        <f t="shared" si="19"/>
        <v>0</v>
      </c>
      <c r="AG24" s="58">
        <f t="shared" si="17"/>
        <v>0</v>
      </c>
      <c r="AI24" s="58">
        <f>'Breast Cancer Epi'!AI65</f>
        <v>0</v>
      </c>
      <c r="AJ24" s="58">
        <f t="shared" si="11"/>
        <v>0</v>
      </c>
      <c r="AK24" s="58">
        <f t="shared" si="20"/>
        <v>0</v>
      </c>
      <c r="AL24" s="58">
        <f t="shared" si="20"/>
        <v>0</v>
      </c>
      <c r="AM24" s="58">
        <f t="shared" si="18"/>
        <v>0</v>
      </c>
    </row>
    <row r="25" spans="1:39">
      <c r="A25" s="58">
        <v>27</v>
      </c>
      <c r="B25" s="58">
        <f>'ACM Rates'!W38</f>
        <v>1.9773607288641373E-4</v>
      </c>
      <c r="C25" s="58">
        <f>'MI Epi'!CD47</f>
        <v>0</v>
      </c>
      <c r="D25" s="58">
        <f>'Stroke Epi'!BS55</f>
        <v>0</v>
      </c>
      <c r="F25" s="58">
        <f>'Bowel Cancer Epi'!BP72</f>
        <v>0</v>
      </c>
      <c r="G25" s="58">
        <f>'Breast Cancer Epi'!AR66</f>
        <v>0</v>
      </c>
      <c r="I25" s="58">
        <f t="shared" si="0"/>
        <v>1.9773607288641373E-4</v>
      </c>
      <c r="J25" s="58">
        <f t="shared" si="1"/>
        <v>1.9771652439770637E-4</v>
      </c>
      <c r="K25" s="58">
        <f t="shared" si="13"/>
        <v>9979.5881330757366</v>
      </c>
      <c r="L25" s="58">
        <f t="shared" si="14"/>
        <v>1.9731294805923298</v>
      </c>
      <c r="M25" s="58">
        <f t="shared" si="2"/>
        <v>9978.6015683354417</v>
      </c>
      <c r="N25" s="58">
        <f t="shared" si="3"/>
        <v>587689.3965046081</v>
      </c>
      <c r="O25" s="58">
        <f t="shared" si="4"/>
        <v>58.889143386269247</v>
      </c>
      <c r="Q25" s="58">
        <f>'MI Epi'!BQ47</f>
        <v>0</v>
      </c>
      <c r="R25" s="58">
        <f t="shared" si="5"/>
        <v>0</v>
      </c>
      <c r="S25" s="58">
        <f t="shared" si="6"/>
        <v>0</v>
      </c>
      <c r="T25" s="58">
        <f t="shared" si="6"/>
        <v>0</v>
      </c>
      <c r="U25" s="58">
        <f t="shared" si="15"/>
        <v>0</v>
      </c>
      <c r="W25" s="58">
        <f>'Stroke Epi'!BF55</f>
        <v>0</v>
      </c>
      <c r="X25" s="58">
        <f t="shared" si="7"/>
        <v>0</v>
      </c>
      <c r="Y25" s="58">
        <f t="shared" si="8"/>
        <v>0</v>
      </c>
      <c r="Z25" s="58">
        <f t="shared" si="8"/>
        <v>0</v>
      </c>
      <c r="AA25" s="58">
        <f t="shared" si="16"/>
        <v>-6.355051645933437E-4</v>
      </c>
      <c r="AC25" s="58">
        <f>'Bowel Cancer Epi'!BC72</f>
        <v>0</v>
      </c>
      <c r="AD25" s="58">
        <f t="shared" si="9"/>
        <v>0</v>
      </c>
      <c r="AE25" s="58">
        <f t="shared" si="19"/>
        <v>0</v>
      </c>
      <c r="AF25" s="58">
        <f t="shared" si="19"/>
        <v>0</v>
      </c>
      <c r="AG25" s="58">
        <f t="shared" si="17"/>
        <v>0</v>
      </c>
      <c r="AI25" s="58">
        <f>'Breast Cancer Epi'!AI66</f>
        <v>0</v>
      </c>
      <c r="AJ25" s="58">
        <f t="shared" si="11"/>
        <v>0</v>
      </c>
      <c r="AK25" s="58">
        <f t="shared" si="20"/>
        <v>0</v>
      </c>
      <c r="AL25" s="58">
        <f t="shared" si="20"/>
        <v>0</v>
      </c>
      <c r="AM25" s="58">
        <f t="shared" si="18"/>
        <v>0</v>
      </c>
    </row>
    <row r="26" spans="1:39">
      <c r="A26" s="58">
        <v>28</v>
      </c>
      <c r="B26" s="58">
        <f>'ACM Rates'!W39</f>
        <v>1.9773607288641373E-4</v>
      </c>
      <c r="C26" s="58">
        <f>'MI Epi'!CD48</f>
        <v>0</v>
      </c>
      <c r="D26" s="58">
        <f>'Stroke Epi'!BS56</f>
        <v>0</v>
      </c>
      <c r="F26" s="58">
        <f>'Bowel Cancer Epi'!BP73</f>
        <v>0</v>
      </c>
      <c r="G26" s="58">
        <f>'Breast Cancer Epi'!AR67</f>
        <v>0</v>
      </c>
      <c r="I26" s="58">
        <f t="shared" si="0"/>
        <v>1.9773607288641373E-4</v>
      </c>
      <c r="J26" s="58">
        <f t="shared" si="1"/>
        <v>1.9771652439770637E-4</v>
      </c>
      <c r="K26" s="58">
        <f t="shared" si="13"/>
        <v>9977.615003595145</v>
      </c>
      <c r="L26" s="58">
        <f t="shared" si="14"/>
        <v>1.9727393602892407</v>
      </c>
      <c r="M26" s="58">
        <f t="shared" si="2"/>
        <v>9976.6286339149992</v>
      </c>
      <c r="N26" s="58">
        <f t="shared" si="3"/>
        <v>577712.76787069312</v>
      </c>
      <c r="O26" s="58">
        <f t="shared" si="4"/>
        <v>57.900887903825819</v>
      </c>
      <c r="Q26" s="58">
        <f>'MI Epi'!BQ48</f>
        <v>0</v>
      </c>
      <c r="R26" s="58">
        <f t="shared" si="5"/>
        <v>0</v>
      </c>
      <c r="S26" s="58">
        <f t="shared" si="6"/>
        <v>0</v>
      </c>
      <c r="T26" s="58">
        <f t="shared" si="6"/>
        <v>0</v>
      </c>
      <c r="U26" s="58">
        <f t="shared" si="15"/>
        <v>0</v>
      </c>
      <c r="W26" s="58">
        <f>'Stroke Epi'!BF56</f>
        <v>0</v>
      </c>
      <c r="X26" s="58">
        <f t="shared" si="7"/>
        <v>0</v>
      </c>
      <c r="Y26" s="58">
        <f t="shared" si="8"/>
        <v>0</v>
      </c>
      <c r="Z26" s="58">
        <f t="shared" si="8"/>
        <v>0</v>
      </c>
      <c r="AA26" s="58">
        <f t="shared" si="16"/>
        <v>-6.355051645933437E-4</v>
      </c>
      <c r="AC26" s="58">
        <f>'Bowel Cancer Epi'!BC73</f>
        <v>0</v>
      </c>
      <c r="AD26" s="58">
        <f t="shared" si="9"/>
        <v>0</v>
      </c>
      <c r="AE26" s="58">
        <f t="shared" si="19"/>
        <v>0</v>
      </c>
      <c r="AF26" s="58">
        <f t="shared" si="19"/>
        <v>0</v>
      </c>
      <c r="AG26" s="58">
        <f t="shared" si="17"/>
        <v>0</v>
      </c>
      <c r="AI26" s="58">
        <f>'Breast Cancer Epi'!AI67</f>
        <v>0</v>
      </c>
      <c r="AJ26" s="58">
        <f t="shared" si="11"/>
        <v>0</v>
      </c>
      <c r="AK26" s="58">
        <f t="shared" si="20"/>
        <v>0</v>
      </c>
      <c r="AL26" s="58">
        <f t="shared" si="20"/>
        <v>0</v>
      </c>
      <c r="AM26" s="58">
        <f t="shared" si="18"/>
        <v>0</v>
      </c>
    </row>
    <row r="27" spans="1:39">
      <c r="A27" s="58">
        <v>29</v>
      </c>
      <c r="B27" s="58">
        <f>'ACM Rates'!W40</f>
        <v>1.9773607288641373E-4</v>
      </c>
      <c r="C27" s="58">
        <f>'MI Epi'!CD49</f>
        <v>0</v>
      </c>
      <c r="D27" s="58">
        <f>'Stroke Epi'!BS57</f>
        <v>0</v>
      </c>
      <c r="F27" s="58">
        <f>'Bowel Cancer Epi'!BP74</f>
        <v>0</v>
      </c>
      <c r="G27" s="58">
        <f>'Breast Cancer Epi'!AR68</f>
        <v>0</v>
      </c>
      <c r="I27" s="58">
        <f t="shared" si="0"/>
        <v>1.9773607288641373E-4</v>
      </c>
      <c r="J27" s="58">
        <f t="shared" si="1"/>
        <v>1.9771652439770637E-4</v>
      </c>
      <c r="K27" s="58">
        <f t="shared" si="13"/>
        <v>9975.6422642348552</v>
      </c>
      <c r="L27" s="58">
        <f t="shared" si="14"/>
        <v>1.9723493171193816</v>
      </c>
      <c r="M27" s="58">
        <f t="shared" si="2"/>
        <v>9974.6560895762959</v>
      </c>
      <c r="N27" s="58">
        <f t="shared" si="3"/>
        <v>567738.11178111681</v>
      </c>
      <c r="O27" s="58">
        <f t="shared" si="4"/>
        <v>56.912436988302836</v>
      </c>
      <c r="Q27" s="58">
        <f>'MI Epi'!BQ49</f>
        <v>0</v>
      </c>
      <c r="R27" s="58">
        <f t="shared" si="5"/>
        <v>0</v>
      </c>
      <c r="S27" s="58">
        <f t="shared" si="6"/>
        <v>0</v>
      </c>
      <c r="T27" s="58">
        <f t="shared" si="6"/>
        <v>0</v>
      </c>
      <c r="U27" s="58">
        <f t="shared" si="15"/>
        <v>0</v>
      </c>
      <c r="W27" s="58">
        <f>'Stroke Epi'!BF57</f>
        <v>0</v>
      </c>
      <c r="X27" s="58">
        <f t="shared" si="7"/>
        <v>0</v>
      </c>
      <c r="Y27" s="58">
        <f t="shared" si="8"/>
        <v>0</v>
      </c>
      <c r="Z27" s="58">
        <f t="shared" si="8"/>
        <v>0</v>
      </c>
      <c r="AA27" s="58">
        <f t="shared" si="16"/>
        <v>-6.355051645933437E-4</v>
      </c>
      <c r="AC27" s="58">
        <f>'Bowel Cancer Epi'!BC74</f>
        <v>0</v>
      </c>
      <c r="AD27" s="58">
        <f t="shared" si="9"/>
        <v>0</v>
      </c>
      <c r="AE27" s="58">
        <f t="shared" si="19"/>
        <v>0</v>
      </c>
      <c r="AF27" s="58">
        <f t="shared" si="19"/>
        <v>0</v>
      </c>
      <c r="AG27" s="58">
        <f t="shared" si="17"/>
        <v>0</v>
      </c>
      <c r="AI27" s="58">
        <f>'Breast Cancer Epi'!AI68</f>
        <v>9.501385517644941E-5</v>
      </c>
      <c r="AJ27" s="58">
        <f t="shared" si="11"/>
        <v>0</v>
      </c>
      <c r="AK27" s="58">
        <f t="shared" si="20"/>
        <v>9.5009341503082823E-5</v>
      </c>
      <c r="AL27" s="58">
        <f t="shared" si="20"/>
        <v>0</v>
      </c>
      <c r="AM27" s="58">
        <f t="shared" si="18"/>
        <v>0</v>
      </c>
    </row>
    <row r="28" spans="1:39">
      <c r="A28" s="58">
        <v>30</v>
      </c>
      <c r="B28" s="58">
        <f>'ACM Rates'!W41</f>
        <v>2.63648097181885E-4</v>
      </c>
      <c r="C28" s="58">
        <f>'MI Epi'!CD50</f>
        <v>0</v>
      </c>
      <c r="D28" s="58">
        <f>'Stroke Epi'!BS58</f>
        <v>0</v>
      </c>
      <c r="F28" s="58">
        <f>'Bowel Cancer Epi'!BP75</f>
        <v>0</v>
      </c>
      <c r="G28" s="58">
        <f>'Breast Cancer Epi'!AR69</f>
        <v>0</v>
      </c>
      <c r="I28" s="58">
        <f t="shared" si="0"/>
        <v>2.63648097181885E-4</v>
      </c>
      <c r="J28" s="58">
        <f t="shared" si="1"/>
        <v>2.6361334507651879E-4</v>
      </c>
      <c r="K28" s="58">
        <f t="shared" si="13"/>
        <v>9973.6699149177366</v>
      </c>
      <c r="L28" s="58">
        <f t="shared" si="14"/>
        <v>2.6291924889605029</v>
      </c>
      <c r="M28" s="58">
        <f t="shared" si="2"/>
        <v>9972.355318673257</v>
      </c>
      <c r="N28" s="58">
        <f t="shared" si="3"/>
        <v>557765.75646244362</v>
      </c>
      <c r="O28" s="58">
        <f t="shared" si="4"/>
        <v>55.923823549462647</v>
      </c>
      <c r="Q28" s="58">
        <f>'MI Epi'!BQ50</f>
        <v>0</v>
      </c>
      <c r="R28" s="58">
        <f t="shared" si="5"/>
        <v>0</v>
      </c>
      <c r="S28" s="58">
        <f t="shared" si="6"/>
        <v>0</v>
      </c>
      <c r="T28" s="58">
        <f t="shared" si="6"/>
        <v>0</v>
      </c>
      <c r="U28" s="58">
        <f t="shared" si="15"/>
        <v>0</v>
      </c>
      <c r="W28" s="58">
        <f>'Stroke Epi'!BF58</f>
        <v>6.3530331669827314E-5</v>
      </c>
      <c r="X28" s="58">
        <f t="shared" si="7"/>
        <v>0</v>
      </c>
      <c r="Y28" s="58">
        <f t="shared" si="8"/>
        <v>6.3528313661076474E-5</v>
      </c>
      <c r="Z28" s="58">
        <f t="shared" si="8"/>
        <v>0</v>
      </c>
      <c r="AA28" s="58">
        <f t="shared" si="16"/>
        <v>-6.355051645933437E-4</v>
      </c>
      <c r="AC28" s="58">
        <f>'Bowel Cancer Epi'!BC75</f>
        <v>0</v>
      </c>
      <c r="AD28" s="58">
        <f t="shared" si="9"/>
        <v>0</v>
      </c>
      <c r="AE28" s="58">
        <f t="shared" si="19"/>
        <v>0</v>
      </c>
      <c r="AF28" s="58">
        <f t="shared" si="19"/>
        <v>0</v>
      </c>
      <c r="AG28" s="58">
        <f t="shared" si="17"/>
        <v>0</v>
      </c>
      <c r="AI28" s="58">
        <f>'Breast Cancer Epi'!AI69</f>
        <v>9.501385517644941E-5</v>
      </c>
      <c r="AJ28" s="58">
        <f t="shared" si="11"/>
        <v>0</v>
      </c>
      <c r="AK28" s="58">
        <f t="shared" si="20"/>
        <v>9.5009341503082823E-5</v>
      </c>
      <c r="AL28" s="58">
        <f t="shared" si="20"/>
        <v>0</v>
      </c>
      <c r="AM28" s="58">
        <f t="shared" si="18"/>
        <v>9.5009341503082823E-5</v>
      </c>
    </row>
    <row r="29" spans="1:39">
      <c r="A29" s="58">
        <v>31</v>
      </c>
      <c r="B29" s="58">
        <f>'ACM Rates'!W42</f>
        <v>2.63648097181885E-4</v>
      </c>
      <c r="C29" s="58">
        <f>'MI Epi'!CD51</f>
        <v>0</v>
      </c>
      <c r="D29" s="58">
        <f>'Stroke Epi'!BS59</f>
        <v>0</v>
      </c>
      <c r="F29" s="58">
        <f>'Bowel Cancer Epi'!BP76</f>
        <v>0</v>
      </c>
      <c r="G29" s="58">
        <f>'Breast Cancer Epi'!AR70</f>
        <v>0</v>
      </c>
      <c r="I29" s="58">
        <f t="shared" si="0"/>
        <v>2.63648097181885E-4</v>
      </c>
      <c r="J29" s="58">
        <f t="shared" si="1"/>
        <v>2.6361334507651879E-4</v>
      </c>
      <c r="K29" s="58">
        <f t="shared" si="13"/>
        <v>9971.0407224287756</v>
      </c>
      <c r="L29" s="58">
        <f t="shared" si="14"/>
        <v>2.6284993987336378</v>
      </c>
      <c r="M29" s="58">
        <f t="shared" si="2"/>
        <v>9969.7264727294096</v>
      </c>
      <c r="N29" s="58">
        <f t="shared" si="3"/>
        <v>547796.02998971415</v>
      </c>
      <c r="O29" s="58">
        <f t="shared" si="4"/>
        <v>54.938701509613367</v>
      </c>
      <c r="Q29" s="58">
        <f>'MI Epi'!BQ51</f>
        <v>0</v>
      </c>
      <c r="R29" s="58">
        <f t="shared" si="5"/>
        <v>0</v>
      </c>
      <c r="S29" s="58">
        <f t="shared" si="6"/>
        <v>0</v>
      </c>
      <c r="T29" s="58">
        <f t="shared" si="6"/>
        <v>0</v>
      </c>
      <c r="U29" s="58">
        <f t="shared" si="15"/>
        <v>0</v>
      </c>
      <c r="W29" s="58">
        <f>'Stroke Epi'!BF59</f>
        <v>6.3530331669827314E-5</v>
      </c>
      <c r="X29" s="58">
        <f t="shared" si="7"/>
        <v>0</v>
      </c>
      <c r="Y29" s="58">
        <f t="shared" si="8"/>
        <v>6.3528313661076474E-5</v>
      </c>
      <c r="Z29" s="58">
        <f t="shared" si="8"/>
        <v>0</v>
      </c>
      <c r="AA29" s="58">
        <f t="shared" si="16"/>
        <v>-5.719364783608377E-4</v>
      </c>
      <c r="AC29" s="58">
        <f>'Bowel Cancer Epi'!BC76</f>
        <v>0</v>
      </c>
      <c r="AD29" s="58">
        <f t="shared" si="9"/>
        <v>0</v>
      </c>
      <c r="AE29" s="58">
        <f t="shared" si="19"/>
        <v>0</v>
      </c>
      <c r="AF29" s="58">
        <f t="shared" si="19"/>
        <v>0</v>
      </c>
      <c r="AG29" s="58">
        <f t="shared" si="17"/>
        <v>0</v>
      </c>
      <c r="AI29" s="58">
        <f>'Breast Cancer Epi'!AI70</f>
        <v>9.501385517644941E-5</v>
      </c>
      <c r="AJ29" s="58">
        <f t="shared" si="11"/>
        <v>0</v>
      </c>
      <c r="AK29" s="58">
        <f t="shared" si="20"/>
        <v>9.5009341503082823E-5</v>
      </c>
      <c r="AL29" s="58">
        <f t="shared" si="20"/>
        <v>0</v>
      </c>
      <c r="AM29" s="58">
        <f t="shared" si="18"/>
        <v>1.900096562311928E-4</v>
      </c>
    </row>
    <row r="30" spans="1:39">
      <c r="A30" s="58">
        <v>32</v>
      </c>
      <c r="B30" s="58">
        <f>'ACM Rates'!W43</f>
        <v>2.63648097181885E-4</v>
      </c>
      <c r="C30" s="58">
        <f>'MI Epi'!CD52</f>
        <v>0</v>
      </c>
      <c r="D30" s="58">
        <f>'Stroke Epi'!BS60</f>
        <v>0</v>
      </c>
      <c r="F30" s="58">
        <f>'Bowel Cancer Epi'!BP77</f>
        <v>0</v>
      </c>
      <c r="G30" s="58">
        <f>'Breast Cancer Epi'!AR71</f>
        <v>0</v>
      </c>
      <c r="I30" s="58">
        <f t="shared" si="0"/>
        <v>2.63648097181885E-4</v>
      </c>
      <c r="J30" s="58">
        <f t="shared" si="1"/>
        <v>2.6361334507651879E-4</v>
      </c>
      <c r="K30" s="58">
        <f t="shared" si="13"/>
        <v>9968.4122230300418</v>
      </c>
      <c r="L30" s="58">
        <f t="shared" si="14"/>
        <v>2.6278064912146064</v>
      </c>
      <c r="M30" s="58">
        <f t="shared" si="2"/>
        <v>9967.0983197844344</v>
      </c>
      <c r="N30" s="58">
        <f t="shared" si="3"/>
        <v>537828.93166992976</v>
      </c>
      <c r="O30" s="58">
        <f t="shared" si="4"/>
        <v>53.953319709971723</v>
      </c>
      <c r="Q30" s="58">
        <f>'MI Epi'!BQ52</f>
        <v>0</v>
      </c>
      <c r="R30" s="58">
        <f t="shared" si="5"/>
        <v>0</v>
      </c>
      <c r="S30" s="58">
        <f t="shared" si="6"/>
        <v>0</v>
      </c>
      <c r="T30" s="58">
        <f t="shared" si="6"/>
        <v>0</v>
      </c>
      <c r="U30" s="58">
        <f t="shared" si="15"/>
        <v>0</v>
      </c>
      <c r="W30" s="58">
        <f>'Stroke Epi'!BF60</f>
        <v>6.3530331669827314E-5</v>
      </c>
      <c r="X30" s="58">
        <f t="shared" si="7"/>
        <v>0</v>
      </c>
      <c r="Y30" s="58">
        <f t="shared" si="8"/>
        <v>6.3528313661076474E-5</v>
      </c>
      <c r="Z30" s="58">
        <f t="shared" si="8"/>
        <v>0</v>
      </c>
      <c r="AA30" s="58">
        <f t="shared" si="16"/>
        <v>-5.0837183053976975E-4</v>
      </c>
      <c r="AC30" s="58">
        <f>'Bowel Cancer Epi'!BC77</f>
        <v>0</v>
      </c>
      <c r="AD30" s="58">
        <f t="shared" si="9"/>
        <v>0</v>
      </c>
      <c r="AE30" s="58">
        <f t="shared" si="19"/>
        <v>0</v>
      </c>
      <c r="AF30" s="58">
        <f t="shared" si="19"/>
        <v>0</v>
      </c>
      <c r="AG30" s="58">
        <f t="shared" si="17"/>
        <v>0</v>
      </c>
      <c r="AI30" s="58">
        <f>'Breast Cancer Epi'!AI71</f>
        <v>9.501385517644941E-5</v>
      </c>
      <c r="AJ30" s="58">
        <f t="shared" si="11"/>
        <v>0</v>
      </c>
      <c r="AK30" s="58">
        <f t="shared" si="20"/>
        <v>9.5009341503082823E-5</v>
      </c>
      <c r="AL30" s="58">
        <f t="shared" si="20"/>
        <v>0</v>
      </c>
      <c r="AM30" s="58">
        <f t="shared" si="18"/>
        <v>2.8500094504195787E-4</v>
      </c>
    </row>
    <row r="31" spans="1:39">
      <c r="A31" s="58">
        <v>33</v>
      </c>
      <c r="B31" s="58">
        <f>'ACM Rates'!W44</f>
        <v>2.63648097181885E-4</v>
      </c>
      <c r="C31" s="58">
        <f>'MI Epi'!CD53</f>
        <v>0</v>
      </c>
      <c r="D31" s="58">
        <f>'Stroke Epi'!BS61</f>
        <v>0</v>
      </c>
      <c r="F31" s="58">
        <f>'Bowel Cancer Epi'!BP78</f>
        <v>0</v>
      </c>
      <c r="G31" s="58">
        <f>'Breast Cancer Epi'!AR72</f>
        <v>0</v>
      </c>
      <c r="I31" s="58">
        <f t="shared" si="0"/>
        <v>2.63648097181885E-4</v>
      </c>
      <c r="J31" s="58">
        <f t="shared" si="1"/>
        <v>2.6361334507651879E-4</v>
      </c>
      <c r="K31" s="58">
        <f t="shared" si="13"/>
        <v>9965.7844165388269</v>
      </c>
      <c r="L31" s="58">
        <f t="shared" si="14"/>
        <v>2.6271137663552433</v>
      </c>
      <c r="M31" s="58">
        <f t="shared" si="2"/>
        <v>9964.4708596556484</v>
      </c>
      <c r="N31" s="58">
        <f t="shared" si="3"/>
        <v>527864.460810274</v>
      </c>
      <c r="O31" s="58">
        <f t="shared" si="4"/>
        <v>52.96767808204347</v>
      </c>
      <c r="Q31" s="58">
        <f>'MI Epi'!BQ53</f>
        <v>0</v>
      </c>
      <c r="R31" s="58">
        <f t="shared" si="5"/>
        <v>0</v>
      </c>
      <c r="S31" s="58">
        <f t="shared" si="6"/>
        <v>0</v>
      </c>
      <c r="T31" s="58">
        <f t="shared" si="6"/>
        <v>0</v>
      </c>
      <c r="U31" s="58">
        <f t="shared" si="15"/>
        <v>0</v>
      </c>
      <c r="W31" s="58">
        <f>'Stroke Epi'!BF61</f>
        <v>6.3530331669827314E-5</v>
      </c>
      <c r="X31" s="58">
        <f t="shared" si="7"/>
        <v>0</v>
      </c>
      <c r="Y31" s="58">
        <f t="shared" si="8"/>
        <v>6.3528313661076474E-5</v>
      </c>
      <c r="Z31" s="58">
        <f t="shared" si="8"/>
        <v>0</v>
      </c>
      <c r="AA31" s="58">
        <f t="shared" si="16"/>
        <v>-4.4481122087358627E-4</v>
      </c>
      <c r="AC31" s="58">
        <f>'Bowel Cancer Epi'!BC78</f>
        <v>0</v>
      </c>
      <c r="AD31" s="58">
        <f t="shared" si="9"/>
        <v>0</v>
      </c>
      <c r="AE31" s="58">
        <f t="shared" si="19"/>
        <v>0</v>
      </c>
      <c r="AF31" s="58">
        <f t="shared" si="19"/>
        <v>0</v>
      </c>
      <c r="AG31" s="58">
        <f t="shared" si="17"/>
        <v>0</v>
      </c>
      <c r="AI31" s="58">
        <f>'Breast Cancer Epi'!AI72</f>
        <v>9.501385517644941E-5</v>
      </c>
      <c r="AJ31" s="58">
        <f t="shared" si="11"/>
        <v>0</v>
      </c>
      <c r="AK31" s="58">
        <f t="shared" si="20"/>
        <v>9.5009341503082823E-5</v>
      </c>
      <c r="AL31" s="58">
        <f t="shared" si="20"/>
        <v>0</v>
      </c>
      <c r="AM31" s="58">
        <f t="shared" si="18"/>
        <v>3.7998320879292449E-4</v>
      </c>
    </row>
    <row r="32" spans="1:39">
      <c r="A32" s="58">
        <v>34</v>
      </c>
      <c r="B32" s="58">
        <f>'ACM Rates'!W45</f>
        <v>2.63648097181885E-4</v>
      </c>
      <c r="C32" s="58">
        <f>'MI Epi'!CD54</f>
        <v>0</v>
      </c>
      <c r="D32" s="58">
        <f>'Stroke Epi'!BS62</f>
        <v>0</v>
      </c>
      <c r="F32" s="58">
        <f>'Bowel Cancer Epi'!BP79</f>
        <v>0</v>
      </c>
      <c r="G32" s="58">
        <f>'Breast Cancer Epi'!AR73</f>
        <v>0</v>
      </c>
      <c r="I32" s="58">
        <f t="shared" si="0"/>
        <v>2.63648097181885E-4</v>
      </c>
      <c r="J32" s="58">
        <f t="shared" si="1"/>
        <v>2.6361334507651879E-4</v>
      </c>
      <c r="K32" s="58">
        <f t="shared" si="13"/>
        <v>9963.1573027724717</v>
      </c>
      <c r="L32" s="58">
        <f t="shared" si="14"/>
        <v>2.6264212241073976</v>
      </c>
      <c r="M32" s="58">
        <f t="shared" si="2"/>
        <v>9961.8440921604179</v>
      </c>
      <c r="N32" s="58">
        <f t="shared" si="3"/>
        <v>517902.6167181136</v>
      </c>
      <c r="O32" s="58">
        <f t="shared" si="4"/>
        <v>51.981776557316387</v>
      </c>
      <c r="Q32" s="58">
        <f>'MI Epi'!BQ54</f>
        <v>0</v>
      </c>
      <c r="R32" s="58">
        <f t="shared" si="5"/>
        <v>0</v>
      </c>
      <c r="S32" s="58">
        <f t="shared" si="6"/>
        <v>0</v>
      </c>
      <c r="T32" s="58">
        <f t="shared" si="6"/>
        <v>0</v>
      </c>
      <c r="U32" s="58">
        <f t="shared" si="15"/>
        <v>0</v>
      </c>
      <c r="W32" s="58">
        <f>'Stroke Epi'!BF62</f>
        <v>6.3530331669827314E-5</v>
      </c>
      <c r="X32" s="58">
        <f t="shared" si="7"/>
        <v>0</v>
      </c>
      <c r="Y32" s="58">
        <f t="shared" si="8"/>
        <v>6.3528313661076474E-5</v>
      </c>
      <c r="Z32" s="58">
        <f t="shared" si="8"/>
        <v>0</v>
      </c>
      <c r="AA32" s="58">
        <f t="shared" si="16"/>
        <v>-3.8125464910575019E-4</v>
      </c>
      <c r="AC32" s="58">
        <f>'Bowel Cancer Epi'!BC79</f>
        <v>0</v>
      </c>
      <c r="AD32" s="58">
        <f t="shared" si="9"/>
        <v>0</v>
      </c>
      <c r="AE32" s="58">
        <f t="shared" si="19"/>
        <v>0</v>
      </c>
      <c r="AF32" s="58">
        <f t="shared" si="19"/>
        <v>0</v>
      </c>
      <c r="AG32" s="58">
        <f t="shared" si="17"/>
        <v>0</v>
      </c>
      <c r="AI32" s="58">
        <f>'Breast Cancer Epi'!AI73</f>
        <v>2.8504156552934816E-4</v>
      </c>
      <c r="AJ32" s="58">
        <f t="shared" si="11"/>
        <v>0</v>
      </c>
      <c r="AK32" s="58">
        <f t="shared" si="20"/>
        <v>2.8500094504191331E-4</v>
      </c>
      <c r="AL32" s="58">
        <f t="shared" si="20"/>
        <v>0</v>
      </c>
      <c r="AM32" s="58">
        <f t="shared" si="18"/>
        <v>4.7495644834155768E-4</v>
      </c>
    </row>
    <row r="33" spans="1:39">
      <c r="A33" s="58">
        <v>35</v>
      </c>
      <c r="B33" s="58">
        <f>'ACM Rates'!W46</f>
        <v>4.6138417006829876E-4</v>
      </c>
      <c r="C33" s="58">
        <f>'MI Epi'!CD55</f>
        <v>0</v>
      </c>
      <c r="D33" s="58">
        <f>'Stroke Epi'!BS63</f>
        <v>6.3530331669827314E-5</v>
      </c>
      <c r="F33" s="58">
        <f>'Bowel Cancer Epi'!BP80</f>
        <v>0</v>
      </c>
      <c r="G33" s="58">
        <f>'Breast Cancer Epi'!AR74</f>
        <v>0</v>
      </c>
      <c r="I33" s="58">
        <f t="shared" si="0"/>
        <v>5.2491450173812611E-4</v>
      </c>
      <c r="J33" s="58">
        <f t="shared" si="1"/>
        <v>4.6127774875981409E-4</v>
      </c>
      <c r="K33" s="58">
        <f t="shared" si="13"/>
        <v>9960.5308815483641</v>
      </c>
      <c r="L33" s="58">
        <f t="shared" si="14"/>
        <v>4.5945712614932361</v>
      </c>
      <c r="M33" s="58">
        <f t="shared" si="2"/>
        <v>9958.2335959176162</v>
      </c>
      <c r="N33" s="58">
        <f t="shared" si="3"/>
        <v>507944.38312219596</v>
      </c>
      <c r="O33" s="58">
        <f t="shared" si="4"/>
        <v>50.995713899461954</v>
      </c>
      <c r="Q33" s="58">
        <f>'MI Epi'!BQ55</f>
        <v>0</v>
      </c>
      <c r="R33" s="58">
        <f t="shared" si="5"/>
        <v>0</v>
      </c>
      <c r="S33" s="58">
        <f t="shared" si="6"/>
        <v>0</v>
      </c>
      <c r="T33" s="58">
        <f t="shared" si="6"/>
        <v>0</v>
      </c>
      <c r="U33" s="58">
        <f t="shared" si="15"/>
        <v>0</v>
      </c>
      <c r="W33" s="58">
        <f>'Stroke Epi'!BF63</f>
        <v>1.2706066333965463E-4</v>
      </c>
      <c r="X33" s="58">
        <f t="shared" si="7"/>
        <v>6.3530331669827314E-5</v>
      </c>
      <c r="Y33" s="58">
        <f t="shared" si="8"/>
        <v>1.2705259147549608E-4</v>
      </c>
      <c r="Z33" s="58">
        <f t="shared" si="8"/>
        <v>6.3528313661076474E-5</v>
      </c>
      <c r="AA33" s="58">
        <f t="shared" si="16"/>
        <v>-3.1770211497974057E-4</v>
      </c>
      <c r="AC33" s="58">
        <f>'Bowel Cancer Epi'!BC80</f>
        <v>0</v>
      </c>
      <c r="AD33" s="58">
        <f t="shared" si="9"/>
        <v>0</v>
      </c>
      <c r="AE33" s="58">
        <f t="shared" si="19"/>
        <v>0</v>
      </c>
      <c r="AF33" s="58">
        <f t="shared" si="19"/>
        <v>0</v>
      </c>
      <c r="AG33" s="58">
        <f t="shared" si="17"/>
        <v>0</v>
      </c>
      <c r="AI33" s="58">
        <f>'Breast Cancer Epi'!AI74</f>
        <v>2.8504156552934816E-4</v>
      </c>
      <c r="AJ33" s="58">
        <f t="shared" si="11"/>
        <v>0</v>
      </c>
      <c r="AK33" s="58">
        <f t="shared" si="20"/>
        <v>2.8500094504191331E-4</v>
      </c>
      <c r="AL33" s="58">
        <f t="shared" si="20"/>
        <v>0</v>
      </c>
      <c r="AM33" s="58">
        <f t="shared" si="18"/>
        <v>7.598220303468399E-4</v>
      </c>
    </row>
    <row r="34" spans="1:39">
      <c r="A34" s="58">
        <v>36</v>
      </c>
      <c r="B34" s="58">
        <f>'ACM Rates'!W47</f>
        <v>4.6138417006829876E-4</v>
      </c>
      <c r="C34" s="58">
        <f>'MI Epi'!CD56</f>
        <v>0</v>
      </c>
      <c r="D34" s="58">
        <f>'Stroke Epi'!BS64</f>
        <v>6.3530331669827314E-5</v>
      </c>
      <c r="F34" s="58">
        <f>'Bowel Cancer Epi'!BP81</f>
        <v>0</v>
      </c>
      <c r="G34" s="58">
        <f>'Breast Cancer Epi'!AR75</f>
        <v>0</v>
      </c>
      <c r="I34" s="58">
        <f t="shared" si="0"/>
        <v>5.2491450173812611E-4</v>
      </c>
      <c r="J34" s="58">
        <f t="shared" si="1"/>
        <v>4.6127774875981409E-4</v>
      </c>
      <c r="K34" s="58">
        <f t="shared" si="13"/>
        <v>9955.9363102868701</v>
      </c>
      <c r="L34" s="58">
        <f t="shared" si="14"/>
        <v>4.5924518880052174</v>
      </c>
      <c r="M34" s="58">
        <f t="shared" si="2"/>
        <v>9953.6400843428673</v>
      </c>
      <c r="N34" s="58">
        <f t="shared" si="3"/>
        <v>497990.7430378531</v>
      </c>
      <c r="O34" s="58">
        <f t="shared" si="4"/>
        <v>50.01947858217104</v>
      </c>
      <c r="Q34" s="58">
        <f>'MI Epi'!BQ56</f>
        <v>0</v>
      </c>
      <c r="R34" s="58">
        <f t="shared" si="5"/>
        <v>0</v>
      </c>
      <c r="S34" s="58">
        <f t="shared" si="6"/>
        <v>0</v>
      </c>
      <c r="T34" s="58">
        <f t="shared" si="6"/>
        <v>0</v>
      </c>
      <c r="U34" s="58">
        <f t="shared" si="15"/>
        <v>0</v>
      </c>
      <c r="W34" s="58">
        <f>'Stroke Epi'!BF64</f>
        <v>1.2706066333965463E-4</v>
      </c>
      <c r="X34" s="58">
        <f t="shared" si="7"/>
        <v>6.3530331669827314E-5</v>
      </c>
      <c r="Y34" s="58">
        <f t="shared" si="8"/>
        <v>1.2705259147549608E-4</v>
      </c>
      <c r="Z34" s="58">
        <f t="shared" si="8"/>
        <v>6.3528313661076474E-5</v>
      </c>
      <c r="AA34" s="58">
        <f t="shared" si="16"/>
        <v>-2.5415361823907313E-4</v>
      </c>
      <c r="AC34" s="58">
        <f>'Bowel Cancer Epi'!BC81</f>
        <v>0</v>
      </c>
      <c r="AD34" s="58">
        <f t="shared" si="9"/>
        <v>0</v>
      </c>
      <c r="AE34" s="58">
        <f t="shared" si="19"/>
        <v>0</v>
      </c>
      <c r="AF34" s="58">
        <f t="shared" si="19"/>
        <v>0</v>
      </c>
      <c r="AG34" s="58">
        <f t="shared" si="17"/>
        <v>0</v>
      </c>
      <c r="AI34" s="58">
        <f>'Breast Cancer Epi'!AI75</f>
        <v>2.8504156552934816E-4</v>
      </c>
      <c r="AJ34" s="58">
        <f t="shared" si="11"/>
        <v>0</v>
      </c>
      <c r="AK34" s="58">
        <f t="shared" si="20"/>
        <v>2.8500094504191331E-4</v>
      </c>
      <c r="AL34" s="58">
        <f t="shared" si="20"/>
        <v>0</v>
      </c>
      <c r="AM34" s="58">
        <f t="shared" si="18"/>
        <v>1.0446064253920406E-3</v>
      </c>
    </row>
    <row r="35" spans="1:39">
      <c r="A35" s="58">
        <v>37</v>
      </c>
      <c r="B35" s="58">
        <f>'ACM Rates'!W48</f>
        <v>4.6138417006829876E-4</v>
      </c>
      <c r="C35" s="58">
        <f>'MI Epi'!CD57</f>
        <v>0</v>
      </c>
      <c r="D35" s="58">
        <f>'Stroke Epi'!BS65</f>
        <v>6.3530331669827314E-5</v>
      </c>
      <c r="F35" s="58">
        <f>'Bowel Cancer Epi'!BP82</f>
        <v>0</v>
      </c>
      <c r="G35" s="58">
        <f>'Breast Cancer Epi'!AR76</f>
        <v>0</v>
      </c>
      <c r="I35" s="58">
        <f t="shared" si="0"/>
        <v>5.2491450173812611E-4</v>
      </c>
      <c r="J35" s="58">
        <f t="shared" si="1"/>
        <v>4.6127774875981409E-4</v>
      </c>
      <c r="K35" s="58">
        <f t="shared" si="13"/>
        <v>9951.3438583988645</v>
      </c>
      <c r="L35" s="58">
        <f t="shared" si="14"/>
        <v>4.59033349213703</v>
      </c>
      <c r="M35" s="58">
        <f t="shared" si="2"/>
        <v>9949.0486916527952</v>
      </c>
      <c r="N35" s="58">
        <f t="shared" si="3"/>
        <v>488041.69434620033</v>
      </c>
      <c r="O35" s="58">
        <f t="shared" si="4"/>
        <v>49.042792741434269</v>
      </c>
      <c r="Q35" s="58">
        <f>'MI Epi'!BQ57</f>
        <v>0</v>
      </c>
      <c r="R35" s="58">
        <f t="shared" si="5"/>
        <v>0</v>
      </c>
      <c r="S35" s="58">
        <f t="shared" si="6"/>
        <v>0</v>
      </c>
      <c r="T35" s="58">
        <f t="shared" si="6"/>
        <v>0</v>
      </c>
      <c r="U35" s="58">
        <f t="shared" si="15"/>
        <v>0</v>
      </c>
      <c r="W35" s="58">
        <f>'Stroke Epi'!BF65</f>
        <v>1.2706066333965463E-4</v>
      </c>
      <c r="X35" s="58">
        <f t="shared" si="7"/>
        <v>6.3530331669827314E-5</v>
      </c>
      <c r="Y35" s="58">
        <f t="shared" si="8"/>
        <v>1.2705259147549608E-4</v>
      </c>
      <c r="Z35" s="58">
        <f t="shared" si="8"/>
        <v>6.3528313661076474E-5</v>
      </c>
      <c r="AA35" s="58">
        <f t="shared" si="16"/>
        <v>-1.9060915862723933E-4</v>
      </c>
      <c r="AC35" s="58">
        <f>'Bowel Cancer Epi'!BC82</f>
        <v>0</v>
      </c>
      <c r="AD35" s="58">
        <f t="shared" si="9"/>
        <v>0</v>
      </c>
      <c r="AE35" s="58">
        <f t="shared" si="19"/>
        <v>0</v>
      </c>
      <c r="AF35" s="58">
        <f t="shared" si="19"/>
        <v>0</v>
      </c>
      <c r="AG35" s="58">
        <f t="shared" si="17"/>
        <v>0</v>
      </c>
      <c r="AI35" s="58">
        <f>'Breast Cancer Epi'!AI76</f>
        <v>2.8504156552934816E-4</v>
      </c>
      <c r="AJ35" s="58">
        <f t="shared" si="11"/>
        <v>0</v>
      </c>
      <c r="AK35" s="58">
        <f t="shared" si="20"/>
        <v>2.8500094504191331E-4</v>
      </c>
      <c r="AL35" s="58">
        <f t="shared" si="20"/>
        <v>0</v>
      </c>
      <c r="AM35" s="58">
        <f t="shared" si="18"/>
        <v>1.3293096566155203E-3</v>
      </c>
    </row>
    <row r="36" spans="1:39">
      <c r="A36" s="58">
        <v>38</v>
      </c>
      <c r="B36" s="58">
        <f>'ACM Rates'!W49</f>
        <v>4.6138417006829876E-4</v>
      </c>
      <c r="C36" s="58">
        <f>'MI Epi'!CD58</f>
        <v>0</v>
      </c>
      <c r="D36" s="58">
        <f>'Stroke Epi'!BS66</f>
        <v>6.3530331669827314E-5</v>
      </c>
      <c r="F36" s="58">
        <f>'Bowel Cancer Epi'!BP83</f>
        <v>0</v>
      </c>
      <c r="G36" s="58">
        <f>'Breast Cancer Epi'!AR77</f>
        <v>0</v>
      </c>
      <c r="I36" s="58">
        <f t="shared" si="0"/>
        <v>5.2491450173812611E-4</v>
      </c>
      <c r="J36" s="58">
        <f t="shared" si="1"/>
        <v>4.6127774875981409E-4</v>
      </c>
      <c r="K36" s="58">
        <f t="shared" si="13"/>
        <v>9946.7535249067278</v>
      </c>
      <c r="L36" s="58">
        <f t="shared" si="14"/>
        <v>4.5882160734377209</v>
      </c>
      <c r="M36" s="58">
        <f t="shared" si="2"/>
        <v>9944.4594168700096</v>
      </c>
      <c r="N36" s="58">
        <f t="shared" si="3"/>
        <v>478097.2349293303</v>
      </c>
      <c r="O36" s="58">
        <f t="shared" si="4"/>
        <v>48.065656169339277</v>
      </c>
      <c r="Q36" s="58">
        <f>'MI Epi'!BQ58</f>
        <v>0</v>
      </c>
      <c r="R36" s="58">
        <f t="shared" si="5"/>
        <v>0</v>
      </c>
      <c r="S36" s="58">
        <f t="shared" si="6"/>
        <v>0</v>
      </c>
      <c r="T36" s="58">
        <f t="shared" si="6"/>
        <v>0</v>
      </c>
      <c r="U36" s="58">
        <f t="shared" si="15"/>
        <v>0</v>
      </c>
      <c r="W36" s="58">
        <f>'Stroke Epi'!BF66</f>
        <v>1.2706066333965463E-4</v>
      </c>
      <c r="X36" s="58">
        <f t="shared" si="7"/>
        <v>6.3530331669827314E-5</v>
      </c>
      <c r="Y36" s="58">
        <f t="shared" si="8"/>
        <v>1.2705259147549608E-4</v>
      </c>
      <c r="Z36" s="58">
        <f t="shared" si="8"/>
        <v>6.3528313661076474E-5</v>
      </c>
      <c r="AA36" s="58">
        <f t="shared" si="16"/>
        <v>-1.2706873588776716E-4</v>
      </c>
      <c r="AC36" s="58">
        <f>'Bowel Cancer Epi'!BC83</f>
        <v>0</v>
      </c>
      <c r="AD36" s="58">
        <f t="shared" si="9"/>
        <v>0</v>
      </c>
      <c r="AE36" s="58">
        <f t="shared" si="19"/>
        <v>0</v>
      </c>
      <c r="AF36" s="58">
        <f t="shared" si="19"/>
        <v>0</v>
      </c>
      <c r="AG36" s="58">
        <f t="shared" si="17"/>
        <v>0</v>
      </c>
      <c r="AI36" s="58">
        <f>'Breast Cancer Epi'!AI77</f>
        <v>2.8504156552934816E-4</v>
      </c>
      <c r="AJ36" s="58">
        <f t="shared" si="11"/>
        <v>0</v>
      </c>
      <c r="AK36" s="58">
        <f t="shared" si="20"/>
        <v>2.8500094504191331E-4</v>
      </c>
      <c r="AL36" s="58">
        <f t="shared" si="20"/>
        <v>0</v>
      </c>
      <c r="AM36" s="58">
        <f t="shared" si="18"/>
        <v>1.6139317471490448E-3</v>
      </c>
    </row>
    <row r="37" spans="1:39">
      <c r="A37" s="58">
        <v>39</v>
      </c>
      <c r="B37" s="58">
        <f>'ACM Rates'!W50</f>
        <v>4.6138417006829876E-4</v>
      </c>
      <c r="C37" s="58">
        <f>'MI Epi'!CD59</f>
        <v>0</v>
      </c>
      <c r="D37" s="58">
        <f>'Stroke Epi'!BS67</f>
        <v>6.3530331669827314E-5</v>
      </c>
      <c r="F37" s="58">
        <f>'Bowel Cancer Epi'!BP84</f>
        <v>0</v>
      </c>
      <c r="G37" s="58">
        <f>'Breast Cancer Epi'!AR78</f>
        <v>0</v>
      </c>
      <c r="I37" s="58">
        <f t="shared" si="0"/>
        <v>5.2491450173812611E-4</v>
      </c>
      <c r="J37" s="58">
        <f t="shared" si="1"/>
        <v>4.6127774875981409E-4</v>
      </c>
      <c r="K37" s="58">
        <f t="shared" si="13"/>
        <v>9942.1653088332896</v>
      </c>
      <c r="L37" s="58">
        <f t="shared" si="14"/>
        <v>4.5860996314565412</v>
      </c>
      <c r="M37" s="58">
        <f t="shared" si="2"/>
        <v>9939.8722590175603</v>
      </c>
      <c r="N37" s="58">
        <f t="shared" si="3"/>
        <v>468157.36267031275</v>
      </c>
      <c r="O37" s="58">
        <f t="shared" si="4"/>
        <v>47.088068657877798</v>
      </c>
      <c r="Q37" s="58">
        <f>'MI Epi'!BQ59</f>
        <v>0</v>
      </c>
      <c r="R37" s="58">
        <f t="shared" si="5"/>
        <v>0</v>
      </c>
      <c r="S37" s="58">
        <f t="shared" si="6"/>
        <v>0</v>
      </c>
      <c r="T37" s="58">
        <f t="shared" si="6"/>
        <v>0</v>
      </c>
      <c r="U37" s="58">
        <f t="shared" si="15"/>
        <v>0</v>
      </c>
      <c r="W37" s="58">
        <f>'Stroke Epi'!BF67</f>
        <v>1.2706066333965463E-4</v>
      </c>
      <c r="X37" s="58">
        <f t="shared" si="7"/>
        <v>6.3530331669827314E-5</v>
      </c>
      <c r="Y37" s="58">
        <f t="shared" si="8"/>
        <v>1.2705259147549608E-4</v>
      </c>
      <c r="Z37" s="58">
        <f t="shared" si="8"/>
        <v>6.3528313661076474E-5</v>
      </c>
      <c r="AA37" s="58">
        <f t="shared" si="16"/>
        <v>-6.3532349764200934E-5</v>
      </c>
      <c r="AC37" s="58">
        <f>'Bowel Cancer Epi'!BC84</f>
        <v>0</v>
      </c>
      <c r="AD37" s="58">
        <f t="shared" si="9"/>
        <v>0</v>
      </c>
      <c r="AE37" s="58">
        <f t="shared" si="19"/>
        <v>0</v>
      </c>
      <c r="AF37" s="58">
        <f t="shared" si="19"/>
        <v>0</v>
      </c>
      <c r="AG37" s="58">
        <f t="shared" si="17"/>
        <v>0</v>
      </c>
      <c r="AI37" s="58">
        <f>'Breast Cancer Epi'!AI78</f>
        <v>6.6509698623514585E-4</v>
      </c>
      <c r="AJ37" s="58">
        <f t="shared" si="11"/>
        <v>0</v>
      </c>
      <c r="AK37" s="58">
        <f t="shared" si="20"/>
        <v>6.6487585826113804E-4</v>
      </c>
      <c r="AL37" s="58">
        <f t="shared" si="20"/>
        <v>0</v>
      </c>
      <c r="AM37" s="58">
        <f t="shared" si="18"/>
        <v>1.8984727201177875E-3</v>
      </c>
    </row>
    <row r="38" spans="1:39">
      <c r="A38" s="58">
        <v>40</v>
      </c>
      <c r="B38" s="58">
        <f>'ACM Rates'!W51</f>
        <v>6.5912024295471246E-4</v>
      </c>
      <c r="C38" s="58">
        <f>'MI Epi'!CD60</f>
        <v>0</v>
      </c>
      <c r="D38" s="58">
        <f>'Stroke Epi'!BS68</f>
        <v>6.3530331669827314E-5</v>
      </c>
      <c r="F38" s="58">
        <f>'Bowel Cancer Epi'!BP85</f>
        <v>0</v>
      </c>
      <c r="G38" s="58">
        <f>'Breast Cancer Epi'!AR79</f>
        <v>0</v>
      </c>
      <c r="I38" s="58">
        <f t="shared" si="0"/>
        <v>7.2265057462453982E-4</v>
      </c>
      <c r="J38" s="58">
        <f t="shared" si="1"/>
        <v>6.5890307092419942E-4</v>
      </c>
      <c r="K38" s="58">
        <f t="shared" si="13"/>
        <v>9937.5792092018328</v>
      </c>
      <c r="L38" s="58">
        <f t="shared" si="14"/>
        <v>6.5479014584955646</v>
      </c>
      <c r="M38" s="58">
        <f t="shared" si="2"/>
        <v>9934.3052584725847</v>
      </c>
      <c r="N38" s="58">
        <f t="shared" si="3"/>
        <v>458223.05741184013</v>
      </c>
      <c r="O38" s="58">
        <f t="shared" si="4"/>
        <v>46.110128811606593</v>
      </c>
      <c r="Q38" s="58">
        <f>'MI Epi'!BQ60</f>
        <v>0</v>
      </c>
      <c r="R38" s="58">
        <f t="shared" si="5"/>
        <v>0</v>
      </c>
      <c r="S38" s="58">
        <f t="shared" si="6"/>
        <v>0</v>
      </c>
      <c r="T38" s="58">
        <f t="shared" si="6"/>
        <v>0</v>
      </c>
      <c r="U38" s="58">
        <f t="shared" si="15"/>
        <v>0</v>
      </c>
      <c r="W38" s="58">
        <f>'Stroke Epi'!BF68</f>
        <v>1.9059099500948193E-4</v>
      </c>
      <c r="X38" s="58">
        <f t="shared" si="7"/>
        <v>6.3530331669827314E-5</v>
      </c>
      <c r="Y38" s="58">
        <f t="shared" si="8"/>
        <v>1.9057283369960931E-4</v>
      </c>
      <c r="Z38" s="58">
        <f t="shared" si="8"/>
        <v>6.3528313661076474E-5</v>
      </c>
      <c r="AA38" s="58">
        <f t="shared" si="16"/>
        <v>-1.0127091648069304E-16</v>
      </c>
      <c r="AC38" s="58">
        <f>'Bowel Cancer Epi'!BC85</f>
        <v>8.6602978980752891E-5</v>
      </c>
      <c r="AD38" s="58">
        <f t="shared" si="9"/>
        <v>0</v>
      </c>
      <c r="AE38" s="58">
        <f t="shared" si="19"/>
        <v>8.6599229051076421E-5</v>
      </c>
      <c r="AF38" s="58">
        <f t="shared" si="19"/>
        <v>0</v>
      </c>
      <c r="AG38" s="58">
        <f t="shared" si="17"/>
        <v>0</v>
      </c>
      <c r="AI38" s="58">
        <f>'Breast Cancer Epi'!AI79</f>
        <v>6.6509698623514585E-4</v>
      </c>
      <c r="AJ38" s="58">
        <f t="shared" si="11"/>
        <v>0</v>
      </c>
      <c r="AK38" s="58">
        <f t="shared" si="20"/>
        <v>6.6487585826113804E-4</v>
      </c>
      <c r="AL38" s="58">
        <f t="shared" si="20"/>
        <v>0</v>
      </c>
      <c r="AM38" s="58">
        <f t="shared" si="18"/>
        <v>2.5620863296997518E-3</v>
      </c>
    </row>
    <row r="39" spans="1:39">
      <c r="A39" s="58">
        <v>41</v>
      </c>
      <c r="B39" s="58">
        <f>'ACM Rates'!W52</f>
        <v>6.5912024295471246E-4</v>
      </c>
      <c r="C39" s="58">
        <f>'MI Epi'!CD61</f>
        <v>0</v>
      </c>
      <c r="D39" s="58">
        <f>'Stroke Epi'!BS69</f>
        <v>6.3530331669827314E-5</v>
      </c>
      <c r="F39" s="58">
        <f>'Bowel Cancer Epi'!BP86</f>
        <v>0</v>
      </c>
      <c r="G39" s="58">
        <f>'Breast Cancer Epi'!AR80</f>
        <v>0</v>
      </c>
      <c r="I39" s="58">
        <f t="shared" si="0"/>
        <v>7.2265057462453982E-4</v>
      </c>
      <c r="J39" s="58">
        <f t="shared" si="1"/>
        <v>6.5890307092419942E-4</v>
      </c>
      <c r="K39" s="58">
        <f t="shared" si="13"/>
        <v>9931.0313077433366</v>
      </c>
      <c r="L39" s="58">
        <f t="shared" si="14"/>
        <v>6.5435870261164526</v>
      </c>
      <c r="M39" s="58">
        <f t="shared" si="2"/>
        <v>9927.759514230278</v>
      </c>
      <c r="N39" s="58">
        <f t="shared" si="3"/>
        <v>448295.29789760988</v>
      </c>
      <c r="O39" s="58">
        <f t="shared" si="4"/>
        <v>45.140860400678527</v>
      </c>
      <c r="Q39" s="58">
        <f>'MI Epi'!BQ61</f>
        <v>0</v>
      </c>
      <c r="R39" s="58">
        <f t="shared" si="5"/>
        <v>0</v>
      </c>
      <c r="S39" s="58">
        <f t="shared" si="6"/>
        <v>0</v>
      </c>
      <c r="T39" s="58">
        <f t="shared" si="6"/>
        <v>0</v>
      </c>
      <c r="U39" s="58">
        <f t="shared" si="15"/>
        <v>0</v>
      </c>
      <c r="W39" s="58">
        <f>'Stroke Epi'!BF69</f>
        <v>1.9059099500948193E-4</v>
      </c>
      <c r="X39" s="58">
        <f t="shared" si="7"/>
        <v>6.3530331669827314E-5</v>
      </c>
      <c r="Y39" s="58">
        <f t="shared" si="8"/>
        <v>1.9057283369960931E-4</v>
      </c>
      <c r="Z39" s="58">
        <f t="shared" si="8"/>
        <v>6.3528313661076474E-5</v>
      </c>
      <c r="AA39" s="58">
        <f t="shared" si="16"/>
        <v>1.2705259147531426E-4</v>
      </c>
      <c r="AC39" s="58">
        <f>'Bowel Cancer Epi'!BC86</f>
        <v>8.6602978980752891E-5</v>
      </c>
      <c r="AD39" s="58">
        <f t="shared" si="9"/>
        <v>0</v>
      </c>
      <c r="AE39" s="58">
        <f t="shared" si="19"/>
        <v>8.6599229051076421E-5</v>
      </c>
      <c r="AF39" s="58">
        <f t="shared" si="19"/>
        <v>0</v>
      </c>
      <c r="AG39" s="58">
        <f t="shared" si="17"/>
        <v>8.6599229051076421E-5</v>
      </c>
      <c r="AI39" s="58">
        <f>'Breast Cancer Epi'!AI80</f>
        <v>6.6509698623514585E-4</v>
      </c>
      <c r="AJ39" s="58">
        <f t="shared" si="11"/>
        <v>0</v>
      </c>
      <c r="AK39" s="58">
        <f t="shared" si="20"/>
        <v>6.6487585826113804E-4</v>
      </c>
      <c r="AL39" s="58">
        <f t="shared" si="20"/>
        <v>0</v>
      </c>
      <c r="AM39" s="58">
        <f t="shared" si="18"/>
        <v>3.2252587186134916E-3</v>
      </c>
    </row>
    <row r="40" spans="1:39">
      <c r="A40" s="58">
        <v>42</v>
      </c>
      <c r="B40" s="58">
        <f>'ACM Rates'!W53</f>
        <v>6.5912024295471246E-4</v>
      </c>
      <c r="C40" s="58">
        <f>'MI Epi'!CD62</f>
        <v>0</v>
      </c>
      <c r="D40" s="58">
        <f>'Stroke Epi'!BS70</f>
        <v>6.3530331669827314E-5</v>
      </c>
      <c r="F40" s="58">
        <f>'Bowel Cancer Epi'!BP87</f>
        <v>0</v>
      </c>
      <c r="G40" s="58">
        <f>'Breast Cancer Epi'!AR81</f>
        <v>0</v>
      </c>
      <c r="I40" s="58">
        <f t="shared" si="0"/>
        <v>7.2265057462453982E-4</v>
      </c>
      <c r="J40" s="58">
        <f t="shared" si="1"/>
        <v>6.5890307092419942E-4</v>
      </c>
      <c r="K40" s="58">
        <f t="shared" si="13"/>
        <v>9924.4877207172194</v>
      </c>
      <c r="L40" s="58">
        <f t="shared" si="14"/>
        <v>6.539275436530084</v>
      </c>
      <c r="M40" s="58">
        <f t="shared" si="2"/>
        <v>9921.2180829989557</v>
      </c>
      <c r="N40" s="58">
        <f t="shared" si="3"/>
        <v>438374.07981461089</v>
      </c>
      <c r="O40" s="58">
        <f t="shared" si="4"/>
        <v>44.170952914729448</v>
      </c>
      <c r="Q40" s="58">
        <f>'MI Epi'!BQ62</f>
        <v>0</v>
      </c>
      <c r="R40" s="58">
        <f t="shared" si="5"/>
        <v>0</v>
      </c>
      <c r="S40" s="58">
        <f t="shared" si="6"/>
        <v>0</v>
      </c>
      <c r="T40" s="58">
        <f t="shared" si="6"/>
        <v>0</v>
      </c>
      <c r="U40" s="58">
        <f t="shared" si="15"/>
        <v>0</v>
      </c>
      <c r="W40" s="58">
        <f>'Stroke Epi'!BF70</f>
        <v>1.9059099500948193E-4</v>
      </c>
      <c r="X40" s="58">
        <f t="shared" si="7"/>
        <v>6.3530331669827314E-5</v>
      </c>
      <c r="Y40" s="58">
        <f t="shared" si="8"/>
        <v>1.9057283369960931E-4</v>
      </c>
      <c r="Z40" s="58">
        <f t="shared" si="8"/>
        <v>6.3528313661076474E-5</v>
      </c>
      <c r="AA40" s="58">
        <f t="shared" si="16"/>
        <v>2.5408904058972915E-4</v>
      </c>
      <c r="AC40" s="58">
        <f>'Bowel Cancer Epi'!BC87</f>
        <v>8.6602978980752891E-5</v>
      </c>
      <c r="AD40" s="58">
        <f t="shared" si="9"/>
        <v>0</v>
      </c>
      <c r="AE40" s="58">
        <f t="shared" si="19"/>
        <v>8.6599229051076421E-5</v>
      </c>
      <c r="AF40" s="58">
        <f t="shared" si="19"/>
        <v>0</v>
      </c>
      <c r="AG40" s="58">
        <f t="shared" si="17"/>
        <v>1.731909586756806E-4</v>
      </c>
      <c r="AI40" s="58">
        <f>'Breast Cancer Epi'!AI81</f>
        <v>6.6509698623514585E-4</v>
      </c>
      <c r="AJ40" s="58">
        <f t="shared" si="11"/>
        <v>0</v>
      </c>
      <c r="AK40" s="58">
        <f t="shared" si="20"/>
        <v>6.6487585826113804E-4</v>
      </c>
      <c r="AL40" s="58">
        <f t="shared" si="20"/>
        <v>0</v>
      </c>
      <c r="AM40" s="58">
        <f t="shared" si="18"/>
        <v>3.8879901802159771E-3</v>
      </c>
    </row>
    <row r="41" spans="1:39">
      <c r="A41" s="58">
        <v>43</v>
      </c>
      <c r="B41" s="58">
        <f>'ACM Rates'!W54</f>
        <v>6.5912024295471246E-4</v>
      </c>
      <c r="C41" s="58">
        <f>'MI Epi'!CD63</f>
        <v>0</v>
      </c>
      <c r="D41" s="58">
        <f>'Stroke Epi'!BS71</f>
        <v>6.3530331669827314E-5</v>
      </c>
      <c r="F41" s="58">
        <f>'Bowel Cancer Epi'!BP88</f>
        <v>0</v>
      </c>
      <c r="G41" s="58">
        <f>'Breast Cancer Epi'!AR82</f>
        <v>0</v>
      </c>
      <c r="I41" s="58">
        <f t="shared" si="0"/>
        <v>7.2265057462453982E-4</v>
      </c>
      <c r="J41" s="58">
        <f t="shared" si="1"/>
        <v>6.5890307092419942E-4</v>
      </c>
      <c r="K41" s="58">
        <f t="shared" si="13"/>
        <v>9917.9484452806901</v>
      </c>
      <c r="L41" s="58">
        <f t="shared" si="14"/>
        <v>6.5349666878633359</v>
      </c>
      <c r="M41" s="58">
        <f t="shared" si="2"/>
        <v>9914.6809619367596</v>
      </c>
      <c r="N41" s="58">
        <f t="shared" si="3"/>
        <v>428459.39885267417</v>
      </c>
      <c r="O41" s="58">
        <f t="shared" si="4"/>
        <v>43.200405932393231</v>
      </c>
      <c r="Q41" s="58">
        <f>'MI Epi'!BQ63</f>
        <v>0</v>
      </c>
      <c r="R41" s="58">
        <f t="shared" si="5"/>
        <v>0</v>
      </c>
      <c r="S41" s="58">
        <f t="shared" si="6"/>
        <v>0</v>
      </c>
      <c r="T41" s="58">
        <f t="shared" si="6"/>
        <v>0</v>
      </c>
      <c r="U41" s="58">
        <f t="shared" si="15"/>
        <v>0</v>
      </c>
      <c r="W41" s="58">
        <f>'Stroke Epi'!BF71</f>
        <v>1.9059099500948193E-4</v>
      </c>
      <c r="X41" s="58">
        <f t="shared" si="7"/>
        <v>6.3530331669827314E-5</v>
      </c>
      <c r="Y41" s="58">
        <f t="shared" si="8"/>
        <v>1.9057283369960931E-4</v>
      </c>
      <c r="Z41" s="58">
        <f t="shared" si="8"/>
        <v>6.3528313661076474E-5</v>
      </c>
      <c r="AA41" s="58">
        <f t="shared" si="16"/>
        <v>3.8110934939407229E-4</v>
      </c>
      <c r="AC41" s="58">
        <f>'Bowel Cancer Epi'!BC88</f>
        <v>8.6602978980752891E-5</v>
      </c>
      <c r="AD41" s="58">
        <f t="shared" si="9"/>
        <v>0</v>
      </c>
      <c r="AE41" s="58">
        <f t="shared" si="19"/>
        <v>8.6599229051076421E-5</v>
      </c>
      <c r="AF41" s="58">
        <f t="shared" si="19"/>
        <v>0</v>
      </c>
      <c r="AG41" s="58">
        <f t="shared" si="17"/>
        <v>2.5977518952325707E-4</v>
      </c>
      <c r="AI41" s="58">
        <f>'Breast Cancer Epi'!AI82</f>
        <v>6.6509698623514585E-4</v>
      </c>
      <c r="AJ41" s="58">
        <f t="shared" si="11"/>
        <v>0</v>
      </c>
      <c r="AK41" s="58">
        <f t="shared" si="20"/>
        <v>6.6487585826113804E-4</v>
      </c>
      <c r="AL41" s="58">
        <f t="shared" si="20"/>
        <v>0</v>
      </c>
      <c r="AM41" s="58">
        <f t="shared" si="18"/>
        <v>4.5502810076691333E-3</v>
      </c>
    </row>
    <row r="42" spans="1:39">
      <c r="A42" s="58">
        <v>44</v>
      </c>
      <c r="B42" s="58">
        <f>'ACM Rates'!W55</f>
        <v>6.5912024295471246E-4</v>
      </c>
      <c r="C42" s="58">
        <f>'MI Epi'!CD64</f>
        <v>0</v>
      </c>
      <c r="D42" s="58">
        <f>'Stroke Epi'!BS72</f>
        <v>6.3530331669827314E-5</v>
      </c>
      <c r="F42" s="58">
        <f>'Bowel Cancer Epi'!BP89</f>
        <v>0</v>
      </c>
      <c r="G42" s="58">
        <f>'Breast Cancer Epi'!AR83</f>
        <v>9.1068652653835248E-5</v>
      </c>
      <c r="I42" s="58">
        <f t="shared" si="0"/>
        <v>7.2265057462453982E-4</v>
      </c>
      <c r="J42" s="58">
        <f t="shared" si="1"/>
        <v>6.5890307092419942E-4</v>
      </c>
      <c r="K42" s="58">
        <f t="shared" si="13"/>
        <v>9911.4134785928272</v>
      </c>
      <c r="L42" s="58">
        <f t="shared" si="14"/>
        <v>6.5306607782443153</v>
      </c>
      <c r="M42" s="58">
        <f t="shared" si="2"/>
        <v>9908.1481482037052</v>
      </c>
      <c r="N42" s="58">
        <f t="shared" si="3"/>
        <v>418551.25070447044</v>
      </c>
      <c r="O42" s="58">
        <f t="shared" si="4"/>
        <v>42.229219032025917</v>
      </c>
      <c r="Q42" s="58">
        <f>'MI Epi'!BQ64</f>
        <v>0</v>
      </c>
      <c r="R42" s="58">
        <f t="shared" si="5"/>
        <v>0</v>
      </c>
      <c r="S42" s="58">
        <f t="shared" si="6"/>
        <v>0</v>
      </c>
      <c r="T42" s="58">
        <f t="shared" si="6"/>
        <v>0</v>
      </c>
      <c r="U42" s="58">
        <f t="shared" si="15"/>
        <v>0</v>
      </c>
      <c r="W42" s="58">
        <f>'Stroke Epi'!BF72</f>
        <v>1.9059099500948193E-4</v>
      </c>
      <c r="X42" s="58">
        <f t="shared" si="7"/>
        <v>6.3530331669827314E-5</v>
      </c>
      <c r="Y42" s="58">
        <f t="shared" si="8"/>
        <v>1.9057283369960931E-4</v>
      </c>
      <c r="Z42" s="58">
        <f t="shared" si="8"/>
        <v>6.3528313661076474E-5</v>
      </c>
      <c r="AA42" s="58">
        <f t="shared" si="16"/>
        <v>5.081135199390118E-4</v>
      </c>
      <c r="AC42" s="58">
        <f>'Bowel Cancer Epi'!BC89</f>
        <v>8.6602978980752891E-5</v>
      </c>
      <c r="AD42" s="58">
        <f t="shared" si="9"/>
        <v>0</v>
      </c>
      <c r="AE42" s="58">
        <f t="shared" si="19"/>
        <v>8.6599229051076421E-5</v>
      </c>
      <c r="AF42" s="58">
        <f t="shared" si="19"/>
        <v>0</v>
      </c>
      <c r="AG42" s="58">
        <f t="shared" si="17"/>
        <v>3.463519222431942E-4</v>
      </c>
      <c r="AI42" s="58">
        <f>'Breast Cancer Epi'!AI83</f>
        <v>1.2351801172938422E-3</v>
      </c>
      <c r="AJ42" s="58">
        <f t="shared" si="11"/>
        <v>9.1068652653835248E-5</v>
      </c>
      <c r="AK42" s="58">
        <f t="shared" si="20"/>
        <v>1.2344175963153736E-3</v>
      </c>
      <c r="AL42" s="58">
        <f t="shared" si="20"/>
        <v>9.1064506029914227E-5</v>
      </c>
      <c r="AM42" s="58">
        <f t="shared" si="18"/>
        <v>5.212131493939968E-3</v>
      </c>
    </row>
    <row r="43" spans="1:39">
      <c r="A43" s="58">
        <v>45</v>
      </c>
      <c r="B43" s="58">
        <f>'ACM Rates'!W56</f>
        <v>1.05459238872754E-3</v>
      </c>
      <c r="C43" s="58">
        <f>'MI Epi'!CD65</f>
        <v>0</v>
      </c>
      <c r="D43" s="58">
        <f>'Stroke Epi'!BS73</f>
        <v>6.3530331669827314E-5</v>
      </c>
      <c r="F43" s="58">
        <f>'Bowel Cancer Epi'!BP90</f>
        <v>8.6602978980752891E-5</v>
      </c>
      <c r="G43" s="58">
        <f>'Breast Cancer Epi'!AR84</f>
        <v>9.1068652653835248E-5</v>
      </c>
      <c r="I43" s="58">
        <f t="shared" si="0"/>
        <v>1.2047256993781201E-3</v>
      </c>
      <c r="J43" s="58">
        <f t="shared" si="1"/>
        <v>1.0540365016029618E-3</v>
      </c>
      <c r="K43" s="58">
        <f t="shared" si="13"/>
        <v>9904.8828178145832</v>
      </c>
      <c r="L43" s="58">
        <f t="shared" si="14"/>
        <v>10.44010803407657</v>
      </c>
      <c r="M43" s="58">
        <f t="shared" si="2"/>
        <v>9899.6627637975453</v>
      </c>
      <c r="N43" s="58">
        <f t="shared" si="3"/>
        <v>408651.58794067288</v>
      </c>
      <c r="O43" s="58">
        <f t="shared" si="4"/>
        <v>41.257589358420894</v>
      </c>
      <c r="Q43" s="58">
        <f>'MI Epi'!BQ65</f>
        <v>1.4045768435890174E-4</v>
      </c>
      <c r="R43" s="58">
        <f t="shared" si="5"/>
        <v>0</v>
      </c>
      <c r="S43" s="58">
        <f t="shared" si="6"/>
        <v>1.4044782064015493E-4</v>
      </c>
      <c r="T43" s="58">
        <f t="shared" si="6"/>
        <v>0</v>
      </c>
      <c r="U43" s="58">
        <f t="shared" si="15"/>
        <v>0</v>
      </c>
      <c r="W43" s="58">
        <f>'Stroke Epi'!BF73</f>
        <v>2.5412132667930926E-4</v>
      </c>
      <c r="X43" s="58">
        <f t="shared" si="7"/>
        <v>6.3530331669827314E-5</v>
      </c>
      <c r="Y43" s="58">
        <f t="shared" si="8"/>
        <v>2.5408904058987769E-4</v>
      </c>
      <c r="Z43" s="58">
        <f t="shared" si="8"/>
        <v>6.3528313661076474E-5</v>
      </c>
      <c r="AA43" s="58">
        <f t="shared" si="16"/>
        <v>6.3510155427495536E-4</v>
      </c>
      <c r="AC43" s="58">
        <f>'Bowel Cancer Epi'!BC90</f>
        <v>8.6602978980752891E-5</v>
      </c>
      <c r="AD43" s="58">
        <f t="shared" si="9"/>
        <v>8.6602978980752891E-5</v>
      </c>
      <c r="AE43" s="58">
        <f t="shared" si="19"/>
        <v>8.6599229051076421E-5</v>
      </c>
      <c r="AF43" s="58">
        <f t="shared" si="19"/>
        <v>8.6599229051076421E-5</v>
      </c>
      <c r="AG43" s="58">
        <f t="shared" si="17"/>
        <v>4.3292115748482397E-4</v>
      </c>
      <c r="AI43" s="58">
        <f>'Breast Cancer Epi'!AI84</f>
        <v>1.2351801172938422E-3</v>
      </c>
      <c r="AJ43" s="58">
        <f t="shared" si="11"/>
        <v>9.1068652653835248E-5</v>
      </c>
      <c r="AK43" s="58">
        <f t="shared" si="20"/>
        <v>1.2344175963153736E-3</v>
      </c>
      <c r="AL43" s="58">
        <f t="shared" si="20"/>
        <v>9.1064506029914227E-5</v>
      </c>
      <c r="AM43" s="58">
        <f t="shared" si="18"/>
        <v>6.3496288632108999E-3</v>
      </c>
    </row>
    <row r="44" spans="1:39">
      <c r="A44" s="58">
        <v>46</v>
      </c>
      <c r="B44" s="58">
        <f>'ACM Rates'!W57</f>
        <v>1.05459238872754E-3</v>
      </c>
      <c r="C44" s="58">
        <f>'MI Epi'!CD66</f>
        <v>0</v>
      </c>
      <c r="D44" s="58">
        <f>'Stroke Epi'!BS74</f>
        <v>6.3530331669827314E-5</v>
      </c>
      <c r="F44" s="58">
        <f>'Bowel Cancer Epi'!BP91</f>
        <v>8.6602978980752891E-5</v>
      </c>
      <c r="G44" s="58">
        <f>'Breast Cancer Epi'!AR85</f>
        <v>9.1068652653835248E-5</v>
      </c>
      <c r="I44" s="58">
        <f t="shared" si="0"/>
        <v>1.2047256993781201E-3</v>
      </c>
      <c r="J44" s="58">
        <f t="shared" si="1"/>
        <v>1.0540365016029618E-3</v>
      </c>
      <c r="K44" s="58">
        <f t="shared" si="13"/>
        <v>9894.4427097805074</v>
      </c>
      <c r="L44" s="58">
        <f t="shared" si="14"/>
        <v>10.429103779127976</v>
      </c>
      <c r="M44" s="58">
        <f t="shared" si="2"/>
        <v>9889.2281578909424</v>
      </c>
      <c r="N44" s="58">
        <f t="shared" si="3"/>
        <v>398762.35978278198</v>
      </c>
      <c r="O44" s="58">
        <f t="shared" si="4"/>
        <v>40.301649267079128</v>
      </c>
      <c r="Q44" s="58">
        <f>'MI Epi'!BQ66</f>
        <v>1.4045768435890174E-4</v>
      </c>
      <c r="R44" s="58">
        <f t="shared" si="5"/>
        <v>0</v>
      </c>
      <c r="S44" s="58">
        <f t="shared" si="6"/>
        <v>1.4044782064015493E-4</v>
      </c>
      <c r="T44" s="58">
        <f t="shared" si="6"/>
        <v>0</v>
      </c>
      <c r="U44" s="58">
        <f t="shared" si="15"/>
        <v>1.4044782064015493E-4</v>
      </c>
      <c r="W44" s="58">
        <f>'Stroke Epi'!BF74</f>
        <v>2.5412132667930926E-4</v>
      </c>
      <c r="X44" s="58">
        <f t="shared" si="7"/>
        <v>6.3530331669827314E-5</v>
      </c>
      <c r="Y44" s="58">
        <f t="shared" si="8"/>
        <v>2.5408904058987769E-4</v>
      </c>
      <c r="Z44" s="58">
        <f t="shared" si="8"/>
        <v>6.3528313661076474E-5</v>
      </c>
      <c r="AA44" s="58">
        <f t="shared" si="16"/>
        <v>8.2555335487162604E-4</v>
      </c>
      <c r="AC44" s="58">
        <f>'Bowel Cancer Epi'!BC91</f>
        <v>8.6602978980752891E-5</v>
      </c>
      <c r="AD44" s="58">
        <f t="shared" si="9"/>
        <v>8.6602978980752891E-5</v>
      </c>
      <c r="AE44" s="58">
        <f t="shared" si="19"/>
        <v>8.6599229051076421E-5</v>
      </c>
      <c r="AF44" s="58">
        <f t="shared" si="19"/>
        <v>8.6599229051076421E-5</v>
      </c>
      <c r="AG44" s="58">
        <f t="shared" si="17"/>
        <v>4.3292115748482397E-4</v>
      </c>
      <c r="AI44" s="58">
        <f>'Breast Cancer Epi'!AI85</f>
        <v>1.2351801172938422E-3</v>
      </c>
      <c r="AJ44" s="58">
        <f t="shared" si="11"/>
        <v>9.1068652653835248E-5</v>
      </c>
      <c r="AK44" s="58">
        <f t="shared" si="20"/>
        <v>1.2344175963153736E-3</v>
      </c>
      <c r="AL44" s="58">
        <f t="shared" si="20"/>
        <v>9.1064506029914227E-5</v>
      </c>
      <c r="AM44" s="58">
        <f t="shared" si="18"/>
        <v>7.4858255529037417E-3</v>
      </c>
    </row>
    <row r="45" spans="1:39">
      <c r="A45" s="58">
        <v>47</v>
      </c>
      <c r="B45" s="58">
        <f>'ACM Rates'!W58</f>
        <v>1.05459238872754E-3</v>
      </c>
      <c r="C45" s="58">
        <f>'MI Epi'!CD67</f>
        <v>0</v>
      </c>
      <c r="D45" s="58">
        <f>'Stroke Epi'!BS75</f>
        <v>6.3530331669827314E-5</v>
      </c>
      <c r="F45" s="58">
        <f>'Bowel Cancer Epi'!BP92</f>
        <v>8.6602978980752891E-5</v>
      </c>
      <c r="G45" s="58">
        <f>'Breast Cancer Epi'!AR86</f>
        <v>9.1068652653835248E-5</v>
      </c>
      <c r="I45" s="58">
        <f t="shared" si="0"/>
        <v>1.2047256993781201E-3</v>
      </c>
      <c r="J45" s="58">
        <f t="shared" si="1"/>
        <v>1.0540365016029618E-3</v>
      </c>
      <c r="K45" s="58">
        <f t="shared" si="13"/>
        <v>9884.0136060013792</v>
      </c>
      <c r="L45" s="58">
        <f t="shared" si="14"/>
        <v>10.418111123065769</v>
      </c>
      <c r="M45" s="58">
        <f t="shared" si="2"/>
        <v>9878.8045504398469</v>
      </c>
      <c r="N45" s="58">
        <f t="shared" si="3"/>
        <v>388883.55523234216</v>
      </c>
      <c r="O45" s="58">
        <f t="shared" si="4"/>
        <v>39.344700516824432</v>
      </c>
      <c r="Q45" s="58">
        <f>'MI Epi'!BQ67</f>
        <v>1.4045768435890174E-4</v>
      </c>
      <c r="R45" s="58">
        <f t="shared" si="5"/>
        <v>0</v>
      </c>
      <c r="S45" s="58">
        <f t="shared" si="6"/>
        <v>1.4044782064015493E-4</v>
      </c>
      <c r="T45" s="58">
        <f t="shared" si="6"/>
        <v>0</v>
      </c>
      <c r="U45" s="58">
        <f t="shared" si="15"/>
        <v>2.8087591568998725E-4</v>
      </c>
      <c r="W45" s="58">
        <f>'Stroke Epi'!BF75</f>
        <v>2.5412132667930926E-4</v>
      </c>
      <c r="X45" s="58">
        <f t="shared" si="7"/>
        <v>6.3530331669827314E-5</v>
      </c>
      <c r="Y45" s="58">
        <f t="shared" si="8"/>
        <v>2.5408904058987769E-4</v>
      </c>
      <c r="Z45" s="58">
        <f t="shared" si="8"/>
        <v>6.3528313661076474E-5</v>
      </c>
      <c r="AA45" s="58">
        <f t="shared" si="16"/>
        <v>1.0159688605289737E-3</v>
      </c>
      <c r="AC45" s="58">
        <f>'Bowel Cancer Epi'!BC92</f>
        <v>8.6602978980752891E-5</v>
      </c>
      <c r="AD45" s="58">
        <f t="shared" si="9"/>
        <v>8.6602978980752891E-5</v>
      </c>
      <c r="AE45" s="58">
        <f t="shared" si="19"/>
        <v>8.6599229051076421E-5</v>
      </c>
      <c r="AF45" s="58">
        <f t="shared" si="19"/>
        <v>8.6599229051076421E-5</v>
      </c>
      <c r="AG45" s="58">
        <f t="shared" si="17"/>
        <v>4.3292115748482397E-4</v>
      </c>
      <c r="AI45" s="58">
        <f>'Breast Cancer Epi'!AI86</f>
        <v>1.2351801172938422E-3</v>
      </c>
      <c r="AJ45" s="58">
        <f t="shared" si="11"/>
        <v>9.1068652653835248E-5</v>
      </c>
      <c r="AK45" s="58">
        <f t="shared" si="20"/>
        <v>1.2344175963153736E-3</v>
      </c>
      <c r="AL45" s="58">
        <f t="shared" si="20"/>
        <v>9.1064506029914227E-5</v>
      </c>
      <c r="AM45" s="58">
        <f t="shared" si="18"/>
        <v>8.6207230502899444E-3</v>
      </c>
    </row>
    <row r="46" spans="1:39">
      <c r="A46" s="58">
        <v>48</v>
      </c>
      <c r="B46" s="58">
        <f>'ACM Rates'!W59</f>
        <v>1.05459238872754E-3</v>
      </c>
      <c r="C46" s="58">
        <f>'MI Epi'!CD68</f>
        <v>0</v>
      </c>
      <c r="D46" s="58">
        <f>'Stroke Epi'!BS76</f>
        <v>6.3530331669827314E-5</v>
      </c>
      <c r="F46" s="58">
        <f>'Bowel Cancer Epi'!BP93</f>
        <v>8.6602978980752891E-5</v>
      </c>
      <c r="G46" s="58">
        <f>'Breast Cancer Epi'!AR87</f>
        <v>9.1068652653835248E-5</v>
      </c>
      <c r="I46" s="58">
        <f t="shared" si="0"/>
        <v>1.2047256993781201E-3</v>
      </c>
      <c r="J46" s="58">
        <f t="shared" si="1"/>
        <v>1.0540365016029618E-3</v>
      </c>
      <c r="K46" s="58">
        <f t="shared" si="13"/>
        <v>9873.5954948783128</v>
      </c>
      <c r="L46" s="58">
        <f t="shared" si="14"/>
        <v>10.407130053664302</v>
      </c>
      <c r="M46" s="58">
        <f t="shared" si="2"/>
        <v>9868.3919298514811</v>
      </c>
      <c r="N46" s="58">
        <f t="shared" si="3"/>
        <v>379015.16330249066</v>
      </c>
      <c r="O46" s="58">
        <f t="shared" si="4"/>
        <v>38.38674204337169</v>
      </c>
      <c r="Q46" s="58">
        <f>'MI Epi'!BQ68</f>
        <v>1.4045768435890174E-4</v>
      </c>
      <c r="R46" s="58">
        <f t="shared" si="5"/>
        <v>0</v>
      </c>
      <c r="S46" s="58">
        <f t="shared" si="6"/>
        <v>1.4044782064015493E-4</v>
      </c>
      <c r="T46" s="58">
        <f t="shared" si="6"/>
        <v>0</v>
      </c>
      <c r="U46" s="58">
        <f t="shared" si="15"/>
        <v>4.2128428791991324E-4</v>
      </c>
      <c r="W46" s="58">
        <f>'Stroke Epi'!BF76</f>
        <v>2.5412132667930926E-4</v>
      </c>
      <c r="X46" s="58">
        <f t="shared" si="7"/>
        <v>6.3530331669827314E-5</v>
      </c>
      <c r="Y46" s="58">
        <f t="shared" si="8"/>
        <v>2.5408904058987769E-4</v>
      </c>
      <c r="Z46" s="58">
        <f t="shared" si="8"/>
        <v>6.3528313661076474E-5</v>
      </c>
      <c r="AA46" s="58">
        <f t="shared" si="16"/>
        <v>1.2063480781638279E-3</v>
      </c>
      <c r="AC46" s="58">
        <f>'Bowel Cancer Epi'!BC93</f>
        <v>8.6602978980752891E-5</v>
      </c>
      <c r="AD46" s="58">
        <f t="shared" si="9"/>
        <v>8.6602978980752891E-5</v>
      </c>
      <c r="AE46" s="58">
        <f t="shared" si="19"/>
        <v>8.6599229051076421E-5</v>
      </c>
      <c r="AF46" s="58">
        <f t="shared" si="19"/>
        <v>8.6599229051076421E-5</v>
      </c>
      <c r="AG46" s="58">
        <f t="shared" si="17"/>
        <v>4.3292115748482397E-4</v>
      </c>
      <c r="AI46" s="58">
        <f>'Breast Cancer Epi'!AI87</f>
        <v>1.2351801172938422E-3</v>
      </c>
      <c r="AJ46" s="58">
        <f t="shared" si="11"/>
        <v>9.1068652653835248E-5</v>
      </c>
      <c r="AK46" s="58">
        <f t="shared" si="20"/>
        <v>1.2344175963153736E-3</v>
      </c>
      <c r="AL46" s="58">
        <f t="shared" si="20"/>
        <v>9.1064506029914227E-5</v>
      </c>
      <c r="AM46" s="58">
        <f t="shared" si="18"/>
        <v>9.7543228409403306E-3</v>
      </c>
    </row>
    <row r="47" spans="1:39">
      <c r="A47" s="58">
        <v>49</v>
      </c>
      <c r="B47" s="58">
        <f>'ACM Rates'!W60</f>
        <v>1.05459238872754E-3</v>
      </c>
      <c r="C47" s="58">
        <f>'MI Epi'!CD69</f>
        <v>0</v>
      </c>
      <c r="D47" s="58">
        <f>'Stroke Epi'!BS77</f>
        <v>6.3530331669827314E-5</v>
      </c>
      <c r="F47" s="58">
        <f>'Bowel Cancer Epi'!BP94</f>
        <v>8.6602978980752891E-5</v>
      </c>
      <c r="G47" s="58">
        <f>'Breast Cancer Epi'!AR88</f>
        <v>1.821373053076705E-4</v>
      </c>
      <c r="I47" s="58">
        <f t="shared" si="0"/>
        <v>1.2047256993781201E-3</v>
      </c>
      <c r="J47" s="58">
        <f t="shared" si="1"/>
        <v>1.0540365016029618E-3</v>
      </c>
      <c r="K47" s="58">
        <f t="shared" si="13"/>
        <v>9863.1883648246494</v>
      </c>
      <c r="L47" s="58">
        <f t="shared" si="14"/>
        <v>10.396160558710811</v>
      </c>
      <c r="M47" s="58">
        <f t="shared" si="2"/>
        <v>9857.9902845452943</v>
      </c>
      <c r="N47" s="58">
        <f t="shared" si="3"/>
        <v>369157.17301794532</v>
      </c>
      <c r="O47" s="58">
        <f t="shared" si="4"/>
        <v>37.427772781312818</v>
      </c>
      <c r="Q47" s="58">
        <f>'MI Epi'!BQ69</f>
        <v>1.4045768435890174E-4</v>
      </c>
      <c r="R47" s="58">
        <f t="shared" si="5"/>
        <v>0</v>
      </c>
      <c r="S47" s="58">
        <f t="shared" si="6"/>
        <v>1.4044782064015493E-4</v>
      </c>
      <c r="T47" s="58">
        <f t="shared" si="6"/>
        <v>0</v>
      </c>
      <c r="U47" s="58">
        <f t="shared" si="15"/>
        <v>5.6167294009995994E-4</v>
      </c>
      <c r="W47" s="58">
        <f>'Stroke Epi'!BF77</f>
        <v>2.5412132667930926E-4</v>
      </c>
      <c r="X47" s="58">
        <f t="shared" si="7"/>
        <v>6.3530331669827314E-5</v>
      </c>
      <c r="Y47" s="58">
        <f t="shared" si="8"/>
        <v>2.5408904058987769E-4</v>
      </c>
      <c r="Z47" s="58">
        <f t="shared" si="8"/>
        <v>6.3528313661076474E-5</v>
      </c>
      <c r="AA47" s="58">
        <f t="shared" si="16"/>
        <v>1.3966910146916999E-3</v>
      </c>
      <c r="AC47" s="58">
        <f>'Bowel Cancer Epi'!BC94</f>
        <v>8.6602978980752891E-5</v>
      </c>
      <c r="AD47" s="58">
        <f t="shared" si="9"/>
        <v>8.6602978980752891E-5</v>
      </c>
      <c r="AE47" s="58">
        <f t="shared" si="19"/>
        <v>8.6599229051076421E-5</v>
      </c>
      <c r="AF47" s="58">
        <f t="shared" si="19"/>
        <v>8.6599229051076421E-5</v>
      </c>
      <c r="AG47" s="58">
        <f t="shared" si="17"/>
        <v>4.3292115748482397E-4</v>
      </c>
      <c r="AI47" s="58">
        <f>'Breast Cancer Epi'!AI88</f>
        <v>1.9952909587054373E-3</v>
      </c>
      <c r="AJ47" s="58">
        <f t="shared" si="11"/>
        <v>1.821373053076705E-4</v>
      </c>
      <c r="AK47" s="58">
        <f t="shared" si="20"/>
        <v>1.9933016889777111E-3</v>
      </c>
      <c r="AL47" s="58">
        <f t="shared" si="20"/>
        <v>1.8212071931567042E-4</v>
      </c>
      <c r="AM47" s="58">
        <f t="shared" si="18"/>
        <v>1.0886626408727035E-2</v>
      </c>
    </row>
    <row r="48" spans="1:39">
      <c r="A48" s="58">
        <v>50</v>
      </c>
      <c r="B48" s="58">
        <f>'ACM Rates'!W61</f>
        <v>1.6478006073867813E-3</v>
      </c>
      <c r="C48" s="58">
        <f>'MI Epi'!CD70</f>
        <v>0</v>
      </c>
      <c r="D48" s="58">
        <f>'Stroke Epi'!BS78</f>
        <v>1.2706066333965463E-4</v>
      </c>
      <c r="F48" s="58">
        <f>'Bowel Cancer Epi'!BP95</f>
        <v>8.6602978980752891E-5</v>
      </c>
      <c r="G48" s="58">
        <f>'Breast Cancer Epi'!AR89</f>
        <v>1.821373053076705E-4</v>
      </c>
      <c r="I48" s="58">
        <f t="shared" si="0"/>
        <v>1.8614642497071889E-3</v>
      </c>
      <c r="J48" s="58">
        <f t="shared" si="1"/>
        <v>1.646443729356406E-3</v>
      </c>
      <c r="K48" s="58">
        <f t="shared" si="13"/>
        <v>9852.7922042659393</v>
      </c>
      <c r="L48" s="58">
        <f t="shared" si="14"/>
        <v>16.222067941365339</v>
      </c>
      <c r="M48" s="58">
        <f t="shared" si="2"/>
        <v>9844.6811702952564</v>
      </c>
      <c r="N48" s="58">
        <f t="shared" si="3"/>
        <v>359312.49184765015</v>
      </c>
      <c r="O48" s="58">
        <f t="shared" si="4"/>
        <v>36.468087867729466</v>
      </c>
      <c r="Q48" s="58">
        <f>'MI Epi'!BQ70</f>
        <v>2.8091536871780348E-4</v>
      </c>
      <c r="R48" s="58">
        <f t="shared" si="5"/>
        <v>0</v>
      </c>
      <c r="S48" s="58">
        <f t="shared" si="6"/>
        <v>2.8087591569003756E-4</v>
      </c>
      <c r="T48" s="58">
        <f t="shared" si="6"/>
        <v>0</v>
      </c>
      <c r="U48" s="58">
        <f t="shared" si="15"/>
        <v>7.0204187499976528E-4</v>
      </c>
      <c r="W48" s="58">
        <f>'Stroke Epi'!BF78</f>
        <v>4.4471232168879116E-4</v>
      </c>
      <c r="X48" s="58">
        <f t="shared" si="7"/>
        <v>1.2706066333965463E-4</v>
      </c>
      <c r="Y48" s="58">
        <f t="shared" si="8"/>
        <v>4.4461345182100764E-4</v>
      </c>
      <c r="Z48" s="58">
        <f t="shared" si="8"/>
        <v>1.2705259147549608E-4</v>
      </c>
      <c r="AA48" s="58">
        <f t="shared" si="16"/>
        <v>1.5869976770267833E-3</v>
      </c>
      <c r="AC48" s="58">
        <f>'Bowel Cancer Epi'!BC95</f>
        <v>1.7320595796150578E-4</v>
      </c>
      <c r="AD48" s="58">
        <f t="shared" si="9"/>
        <v>8.6602978980752891E-5</v>
      </c>
      <c r="AE48" s="58">
        <f t="shared" si="19"/>
        <v>1.7319095867551759E-4</v>
      </c>
      <c r="AF48" s="58">
        <f t="shared" si="19"/>
        <v>8.6599229051076421E-5</v>
      </c>
      <c r="AG48" s="58">
        <f t="shared" si="17"/>
        <v>4.3292115748482397E-4</v>
      </c>
      <c r="AI48" s="58">
        <f>'Breast Cancer Epi'!AI89</f>
        <v>1.9952909587054373E-3</v>
      </c>
      <c r="AJ48" s="58">
        <f t="shared" si="11"/>
        <v>1.821373053076705E-4</v>
      </c>
      <c r="AK48" s="58">
        <f t="shared" si="20"/>
        <v>1.9933016889777111E-3</v>
      </c>
      <c r="AL48" s="58">
        <f t="shared" si="20"/>
        <v>1.8212071931567042E-4</v>
      </c>
      <c r="AM48" s="58">
        <f t="shared" si="18"/>
        <v>1.2678416049832069E-2</v>
      </c>
    </row>
    <row r="49" spans="1:39">
      <c r="A49" s="58">
        <v>51</v>
      </c>
      <c r="B49" s="58">
        <f>'ACM Rates'!W62</f>
        <v>1.6478006073867813E-3</v>
      </c>
      <c r="C49" s="58">
        <f>'MI Epi'!CD71</f>
        <v>0</v>
      </c>
      <c r="D49" s="58">
        <f>'Stroke Epi'!BS79</f>
        <v>1.2706066333965463E-4</v>
      </c>
      <c r="F49" s="58">
        <f>'Bowel Cancer Epi'!BP96</f>
        <v>8.6602978980752891E-5</v>
      </c>
      <c r="G49" s="58">
        <f>'Breast Cancer Epi'!AR90</f>
        <v>1.821373053076705E-4</v>
      </c>
      <c r="I49" s="58">
        <f t="shared" si="0"/>
        <v>1.8614642497071889E-3</v>
      </c>
      <c r="J49" s="58">
        <f t="shared" si="1"/>
        <v>1.646443729356406E-3</v>
      </c>
      <c r="K49" s="58">
        <f t="shared" si="13"/>
        <v>9836.5701363245735</v>
      </c>
      <c r="L49" s="58">
        <f t="shared" si="14"/>
        <v>16.195359219326082</v>
      </c>
      <c r="M49" s="58">
        <f t="shared" si="2"/>
        <v>9828.4724567149096</v>
      </c>
      <c r="N49" s="58">
        <f t="shared" si="3"/>
        <v>349484.01939093519</v>
      </c>
      <c r="O49" s="58">
        <f t="shared" si="4"/>
        <v>35.529052764068396</v>
      </c>
      <c r="Q49" s="58">
        <f>'MI Epi'!BQ71</f>
        <v>2.8091536871780348E-4</v>
      </c>
      <c r="R49" s="58">
        <f t="shared" si="5"/>
        <v>0</v>
      </c>
      <c r="S49" s="58">
        <f t="shared" si="6"/>
        <v>2.8087591569003756E-4</v>
      </c>
      <c r="T49" s="58">
        <f t="shared" si="6"/>
        <v>0</v>
      </c>
      <c r="U49" s="58">
        <f t="shared" si="15"/>
        <v>9.8272060403530948E-4</v>
      </c>
      <c r="W49" s="58">
        <f>'Stroke Epi'!BF79</f>
        <v>4.4471232168879116E-4</v>
      </c>
      <c r="X49" s="58">
        <f t="shared" si="7"/>
        <v>1.2706066333965463E-4</v>
      </c>
      <c r="Y49" s="58">
        <f t="shared" si="8"/>
        <v>4.4461345182100764E-4</v>
      </c>
      <c r="Z49" s="58">
        <f t="shared" si="8"/>
        <v>1.2705259147549608E-4</v>
      </c>
      <c r="AA49" s="58">
        <f t="shared" si="16"/>
        <v>1.9040948570430826E-3</v>
      </c>
      <c r="AC49" s="58">
        <f>'Bowel Cancer Epi'!BC96</f>
        <v>1.7320595796150578E-4</v>
      </c>
      <c r="AD49" s="58">
        <f t="shared" si="9"/>
        <v>8.6602978980752891E-5</v>
      </c>
      <c r="AE49" s="58">
        <f t="shared" si="19"/>
        <v>1.7319095867551759E-4</v>
      </c>
      <c r="AF49" s="58">
        <f t="shared" si="19"/>
        <v>8.6599229051076421E-5</v>
      </c>
      <c r="AG49" s="58">
        <f t="shared" si="17"/>
        <v>5.194828958972593E-4</v>
      </c>
      <c r="AI49" s="58">
        <f>'Breast Cancer Epi'!AI90</f>
        <v>1.9952909587054373E-3</v>
      </c>
      <c r="AJ49" s="58">
        <f t="shared" si="11"/>
        <v>1.821373053076705E-4</v>
      </c>
      <c r="AK49" s="58">
        <f t="shared" si="20"/>
        <v>1.9933016889777111E-3</v>
      </c>
      <c r="AL49" s="58">
        <f t="shared" si="20"/>
        <v>1.8212071931567042E-4</v>
      </c>
      <c r="AM49" s="58">
        <f t="shared" si="18"/>
        <v>1.4466959844501607E-2</v>
      </c>
    </row>
    <row r="50" spans="1:39">
      <c r="A50" s="58">
        <v>52</v>
      </c>
      <c r="B50" s="58">
        <f>'ACM Rates'!W63</f>
        <v>1.6478006073867813E-3</v>
      </c>
      <c r="C50" s="58">
        <f>'MI Epi'!CD72</f>
        <v>0</v>
      </c>
      <c r="D50" s="58">
        <f>'Stroke Epi'!BS80</f>
        <v>1.2706066333965463E-4</v>
      </c>
      <c r="F50" s="58">
        <f>'Bowel Cancer Epi'!BP97</f>
        <v>8.6602978980752891E-5</v>
      </c>
      <c r="G50" s="58">
        <f>'Breast Cancer Epi'!AR91</f>
        <v>1.821373053076705E-4</v>
      </c>
      <c r="I50" s="58">
        <f t="shared" si="0"/>
        <v>1.8614642497071889E-3</v>
      </c>
      <c r="J50" s="58">
        <f t="shared" si="1"/>
        <v>1.646443729356406E-3</v>
      </c>
      <c r="K50" s="58">
        <f t="shared" si="13"/>
        <v>9820.3747771052476</v>
      </c>
      <c r="L50" s="58">
        <f t="shared" si="14"/>
        <v>16.168694471694749</v>
      </c>
      <c r="M50" s="58">
        <f t="shared" si="2"/>
        <v>9812.2904298694011</v>
      </c>
      <c r="N50" s="58">
        <f t="shared" si="3"/>
        <v>339671.72896106576</v>
      </c>
      <c r="O50" s="58">
        <f t="shared" si="4"/>
        <v>34.588469042236575</v>
      </c>
      <c r="Q50" s="58">
        <f>'MI Epi'!BQ72</f>
        <v>2.8091536871780348E-4</v>
      </c>
      <c r="R50" s="58">
        <f t="shared" si="5"/>
        <v>0</v>
      </c>
      <c r="S50" s="58">
        <f t="shared" si="6"/>
        <v>2.8087591569003756E-4</v>
      </c>
      <c r="T50" s="58">
        <f t="shared" si="6"/>
        <v>0</v>
      </c>
      <c r="U50" s="58">
        <f t="shared" si="15"/>
        <v>1.2633204971758212E-3</v>
      </c>
      <c r="W50" s="58">
        <f>'Stroke Epi'!BF80</f>
        <v>4.4471232168879116E-4</v>
      </c>
      <c r="X50" s="58">
        <f t="shared" si="7"/>
        <v>1.2706066333965463E-4</v>
      </c>
      <c r="Y50" s="58">
        <f t="shared" si="8"/>
        <v>4.4461345182100764E-4</v>
      </c>
      <c r="Z50" s="58">
        <f t="shared" si="8"/>
        <v>1.2705259147549608E-4</v>
      </c>
      <c r="AA50" s="58">
        <f t="shared" si="16"/>
        <v>2.2210913266105595E-3</v>
      </c>
      <c r="AC50" s="58">
        <f>'Bowel Cancer Epi'!BC97</f>
        <v>1.7320595796150578E-4</v>
      </c>
      <c r="AD50" s="58">
        <f t="shared" si="9"/>
        <v>8.6602978980752891E-5</v>
      </c>
      <c r="AE50" s="58">
        <f t="shared" si="19"/>
        <v>1.7319095867551759E-4</v>
      </c>
      <c r="AF50" s="58">
        <f t="shared" si="19"/>
        <v>8.6599229051076421E-5</v>
      </c>
      <c r="AG50" s="58">
        <f t="shared" si="17"/>
        <v>6.0603713812988288E-4</v>
      </c>
      <c r="AI50" s="58">
        <f>'Breast Cancer Epi'!AI91</f>
        <v>1.9952909587054373E-3</v>
      </c>
      <c r="AJ50" s="58">
        <f t="shared" si="11"/>
        <v>1.821373053076705E-4</v>
      </c>
      <c r="AK50" s="58">
        <f t="shared" si="20"/>
        <v>1.9933016889777111E-3</v>
      </c>
      <c r="AL50" s="58">
        <f t="shared" si="20"/>
        <v>1.8212071931567042E-4</v>
      </c>
      <c r="AM50" s="58">
        <f t="shared" si="18"/>
        <v>1.6252263672621794E-2</v>
      </c>
    </row>
    <row r="51" spans="1:39">
      <c r="A51" s="58">
        <v>53</v>
      </c>
      <c r="B51" s="58">
        <f>'ACM Rates'!W64</f>
        <v>1.6478006073867813E-3</v>
      </c>
      <c r="C51" s="58">
        <f>'MI Epi'!CD73</f>
        <v>0</v>
      </c>
      <c r="D51" s="58">
        <f>'Stroke Epi'!BS81</f>
        <v>1.2706066333965463E-4</v>
      </c>
      <c r="F51" s="58">
        <f>'Bowel Cancer Epi'!BP98</f>
        <v>8.6602978980752891E-5</v>
      </c>
      <c r="G51" s="58">
        <f>'Breast Cancer Epi'!AR92</f>
        <v>1.821373053076705E-4</v>
      </c>
      <c r="I51" s="58">
        <f t="shared" si="0"/>
        <v>1.8614642497071889E-3</v>
      </c>
      <c r="J51" s="58">
        <f t="shared" si="1"/>
        <v>1.646443729356406E-3</v>
      </c>
      <c r="K51" s="58">
        <f t="shared" si="13"/>
        <v>9804.2060826335528</v>
      </c>
      <c r="L51" s="58">
        <f t="shared" si="14"/>
        <v>16.142073626069948</v>
      </c>
      <c r="M51" s="58">
        <f t="shared" si="2"/>
        <v>9796.1350458205179</v>
      </c>
      <c r="N51" s="58">
        <f t="shared" si="3"/>
        <v>329875.59391524526</v>
      </c>
      <c r="O51" s="58">
        <f t="shared" si="4"/>
        <v>33.646334148316463</v>
      </c>
      <c r="Q51" s="58">
        <f>'MI Epi'!BQ73</f>
        <v>2.8091536871780348E-4</v>
      </c>
      <c r="R51" s="58">
        <f t="shared" si="5"/>
        <v>0</v>
      </c>
      <c r="S51" s="58">
        <f t="shared" si="6"/>
        <v>2.8087591569003756E-4</v>
      </c>
      <c r="T51" s="58">
        <f t="shared" si="6"/>
        <v>0</v>
      </c>
      <c r="U51" s="58">
        <f t="shared" si="15"/>
        <v>1.5438415765644045E-3</v>
      </c>
      <c r="W51" s="58">
        <f>'Stroke Epi'!BF81</f>
        <v>4.4471232168879116E-4</v>
      </c>
      <c r="X51" s="58">
        <f t="shared" si="7"/>
        <v>1.2706066333965463E-4</v>
      </c>
      <c r="Y51" s="58">
        <f t="shared" si="8"/>
        <v>4.4461345182100764E-4</v>
      </c>
      <c r="Z51" s="58">
        <f t="shared" si="8"/>
        <v>1.2705259147549608E-4</v>
      </c>
      <c r="AA51" s="58">
        <f t="shared" si="16"/>
        <v>2.5379871177149743E-3</v>
      </c>
      <c r="AC51" s="58">
        <f>'Bowel Cancer Epi'!BC98</f>
        <v>1.7320595796150578E-4</v>
      </c>
      <c r="AD51" s="58">
        <f t="shared" si="9"/>
        <v>8.6602978980752891E-5</v>
      </c>
      <c r="AE51" s="58">
        <f t="shared" si="19"/>
        <v>1.7319095867551759E-4</v>
      </c>
      <c r="AF51" s="58">
        <f t="shared" si="19"/>
        <v>8.6599229051076421E-5</v>
      </c>
      <c r="AG51" s="58">
        <f t="shared" si="17"/>
        <v>6.9258388483185804E-4</v>
      </c>
      <c r="AI51" s="58">
        <f>'Breast Cancer Epi'!AI92</f>
        <v>1.9952909587054373E-3</v>
      </c>
      <c r="AJ51" s="58">
        <f t="shared" si="11"/>
        <v>1.821373053076705E-4</v>
      </c>
      <c r="AK51" s="58">
        <f t="shared" si="20"/>
        <v>1.9933016889777111E-3</v>
      </c>
      <c r="AL51" s="58">
        <f t="shared" si="20"/>
        <v>1.8212071931567042E-4</v>
      </c>
      <c r="AM51" s="58">
        <f t="shared" si="18"/>
        <v>1.8034333403427295E-2</v>
      </c>
    </row>
    <row r="52" spans="1:39">
      <c r="A52" s="58">
        <v>54</v>
      </c>
      <c r="B52" s="58">
        <f>'ACM Rates'!W65</f>
        <v>1.6478006073867813E-3</v>
      </c>
      <c r="C52" s="58">
        <f>'MI Epi'!CD74</f>
        <v>0</v>
      </c>
      <c r="D52" s="58">
        <f>'Stroke Epi'!BS82</f>
        <v>1.2706066333965463E-4</v>
      </c>
      <c r="F52" s="58">
        <f>'Bowel Cancer Epi'!BP99</f>
        <v>8.6602978980752891E-5</v>
      </c>
      <c r="G52" s="58">
        <f>'Breast Cancer Epi'!AR93</f>
        <v>3.6427461061534099E-4</v>
      </c>
      <c r="I52" s="58">
        <f t="shared" si="0"/>
        <v>1.8614642497071889E-3</v>
      </c>
      <c r="J52" s="58">
        <f t="shared" si="1"/>
        <v>1.646443729356406E-3</v>
      </c>
      <c r="K52" s="58">
        <f t="shared" si="13"/>
        <v>9788.064009007483</v>
      </c>
      <c r="L52" s="58">
        <f t="shared" si="14"/>
        <v>16.115496610169494</v>
      </c>
      <c r="M52" s="58">
        <f t="shared" si="2"/>
        <v>9780.0062607023974</v>
      </c>
      <c r="N52" s="58">
        <f t="shared" si="3"/>
        <v>320095.58765454288</v>
      </c>
      <c r="O52" s="58">
        <f t="shared" si="4"/>
        <v>32.702645524178671</v>
      </c>
      <c r="Q52" s="58">
        <f>'MI Epi'!BQ74</f>
        <v>2.8091536871780348E-4</v>
      </c>
      <c r="R52" s="58">
        <f t="shared" si="5"/>
        <v>0</v>
      </c>
      <c r="S52" s="58">
        <f t="shared" si="6"/>
        <v>2.8087591569003756E-4</v>
      </c>
      <c r="T52" s="58">
        <f t="shared" si="6"/>
        <v>0</v>
      </c>
      <c r="U52" s="58">
        <f t="shared" si="15"/>
        <v>1.8242838643379442E-3</v>
      </c>
      <c r="W52" s="58">
        <f>'Stroke Epi'!BF82</f>
        <v>4.4471232168879116E-4</v>
      </c>
      <c r="X52" s="58">
        <f t="shared" si="7"/>
        <v>1.2706066333965463E-4</v>
      </c>
      <c r="Y52" s="58">
        <f t="shared" si="8"/>
        <v>4.4461345182100764E-4</v>
      </c>
      <c r="Z52" s="58">
        <f t="shared" si="8"/>
        <v>1.2705259147549608E-4</v>
      </c>
      <c r="AA52" s="58">
        <f t="shared" si="16"/>
        <v>2.8547822623319289E-3</v>
      </c>
      <c r="AC52" s="58">
        <f>'Bowel Cancer Epi'!BC99</f>
        <v>1.7320595796150578E-4</v>
      </c>
      <c r="AD52" s="58">
        <f t="shared" si="9"/>
        <v>8.6602978980752891E-5</v>
      </c>
      <c r="AE52" s="58">
        <f t="shared" si="19"/>
        <v>1.7319095867551759E-4</v>
      </c>
      <c r="AF52" s="58">
        <f t="shared" si="19"/>
        <v>8.6599229051076421E-5</v>
      </c>
      <c r="AG52" s="58">
        <f t="shared" si="17"/>
        <v>7.7912313665229197E-4</v>
      </c>
      <c r="AI52" s="58">
        <f>'Breast Cancer Epi'!AI93</f>
        <v>2.5653740897641341E-3</v>
      </c>
      <c r="AJ52" s="58">
        <f t="shared" si="11"/>
        <v>3.6427461061534099E-4</v>
      </c>
      <c r="AK52" s="58">
        <f t="shared" si="20"/>
        <v>2.5620863296996754E-3</v>
      </c>
      <c r="AL52" s="58">
        <f t="shared" si="20"/>
        <v>3.6420827067495942E-4</v>
      </c>
      <c r="AM52" s="58">
        <f t="shared" si="18"/>
        <v>1.9813174895520598E-2</v>
      </c>
    </row>
    <row r="53" spans="1:39">
      <c r="A53" s="58">
        <v>55</v>
      </c>
      <c r="B53" s="58">
        <f>'ACM Rates'!W66</f>
        <v>2.6364809718188499E-3</v>
      </c>
      <c r="C53" s="58">
        <f>'MI Epi'!CD75</f>
        <v>0</v>
      </c>
      <c r="D53" s="58">
        <f>'Stroke Epi'!BS83</f>
        <v>1.2706066333965463E-4</v>
      </c>
      <c r="F53" s="58">
        <f>'Bowel Cancer Epi'!BP100</f>
        <v>1.7320595796150578E-4</v>
      </c>
      <c r="G53" s="58">
        <f>'Breast Cancer Epi'!AR94</f>
        <v>3.6427461061534099E-4</v>
      </c>
      <c r="I53" s="58">
        <f t="shared" si="0"/>
        <v>2.9367475931200101E-3</v>
      </c>
      <c r="J53" s="58">
        <f t="shared" si="1"/>
        <v>2.6330085082265642E-3</v>
      </c>
      <c r="K53" s="58">
        <f t="shared" si="13"/>
        <v>9771.9485123973136</v>
      </c>
      <c r="L53" s="58">
        <f t="shared" si="14"/>
        <v>25.729623575094045</v>
      </c>
      <c r="M53" s="58">
        <f t="shared" si="2"/>
        <v>9759.0837006097663</v>
      </c>
      <c r="N53" s="58">
        <f t="shared" si="3"/>
        <v>310336.50395393308</v>
      </c>
      <c r="O53" s="58">
        <f t="shared" si="4"/>
        <v>31.757893889864494</v>
      </c>
      <c r="Q53" s="58">
        <f>'MI Epi'!BQ75</f>
        <v>4.9160189525615603E-4</v>
      </c>
      <c r="R53" s="58">
        <f t="shared" si="5"/>
        <v>0</v>
      </c>
      <c r="S53" s="58">
        <f t="shared" si="6"/>
        <v>4.9148107884311454E-4</v>
      </c>
      <c r="T53" s="58">
        <f t="shared" si="6"/>
        <v>0</v>
      </c>
      <c r="U53" s="58">
        <f t="shared" si="15"/>
        <v>2.1046473826271074E-3</v>
      </c>
      <c r="W53" s="58">
        <f>'Stroke Epi'!BF83</f>
        <v>6.3530331669827311E-4</v>
      </c>
      <c r="X53" s="58">
        <f t="shared" si="7"/>
        <v>1.2706066333965463E-4</v>
      </c>
      <c r="Y53" s="58">
        <f t="shared" si="8"/>
        <v>6.351015542752636E-4</v>
      </c>
      <c r="Z53" s="58">
        <f t="shared" si="8"/>
        <v>1.2705259147549608E-4</v>
      </c>
      <c r="AA53" s="58">
        <f t="shared" si="16"/>
        <v>3.1714767924268697E-3</v>
      </c>
      <c r="AC53" s="58">
        <f>'Bowel Cancer Epi'!BC100</f>
        <v>3.4641191592301156E-4</v>
      </c>
      <c r="AD53" s="58">
        <f t="shared" si="9"/>
        <v>1.7320595796150578E-4</v>
      </c>
      <c r="AE53" s="58">
        <f t="shared" si="19"/>
        <v>3.4635192224297118E-4</v>
      </c>
      <c r="AF53" s="58">
        <f t="shared" si="19"/>
        <v>1.7319095867551759E-4</v>
      </c>
      <c r="AG53" s="58">
        <f t="shared" si="17"/>
        <v>8.6565489424023556E-4</v>
      </c>
      <c r="AI53" s="58">
        <f>'Breast Cancer Epi'!AI94</f>
        <v>2.5653740897641341E-3</v>
      </c>
      <c r="AJ53" s="58">
        <f t="shared" si="11"/>
        <v>3.6427461061534099E-4</v>
      </c>
      <c r="AK53" s="58">
        <f t="shared" si="20"/>
        <v>2.5620863296996754E-3</v>
      </c>
      <c r="AL53" s="58">
        <f t="shared" si="20"/>
        <v>3.6420827067495942E-4</v>
      </c>
      <c r="AM53" s="58">
        <f t="shared" si="18"/>
        <v>2.1968290923244392E-2</v>
      </c>
    </row>
    <row r="54" spans="1:39">
      <c r="A54" s="58">
        <v>56</v>
      </c>
      <c r="B54" s="58">
        <f>'ACM Rates'!W67</f>
        <v>2.6364809718188499E-3</v>
      </c>
      <c r="C54" s="58">
        <f>'MI Epi'!CD76</f>
        <v>0</v>
      </c>
      <c r="D54" s="58">
        <f>'Stroke Epi'!BS84</f>
        <v>1.2706066333965463E-4</v>
      </c>
      <c r="F54" s="58">
        <f>'Bowel Cancer Epi'!BP101</f>
        <v>1.7320595796150578E-4</v>
      </c>
      <c r="G54" s="58">
        <f>'Breast Cancer Epi'!AR95</f>
        <v>3.6427461061534099E-4</v>
      </c>
      <c r="I54" s="58">
        <f t="shared" si="0"/>
        <v>2.9367475931200101E-3</v>
      </c>
      <c r="J54" s="58">
        <f t="shared" si="1"/>
        <v>2.6330085082265642E-3</v>
      </c>
      <c r="K54" s="58">
        <f t="shared" si="13"/>
        <v>9746.218888822219</v>
      </c>
      <c r="L54" s="58">
        <f t="shared" si="14"/>
        <v>25.661877257307353</v>
      </c>
      <c r="M54" s="58">
        <f t="shared" si="2"/>
        <v>9733.3879501935662</v>
      </c>
      <c r="N54" s="58">
        <f t="shared" si="3"/>
        <v>300603.11600373953</v>
      </c>
      <c r="O54" s="58">
        <f t="shared" si="4"/>
        <v>30.843049949195827</v>
      </c>
      <c r="Q54" s="58">
        <f>'MI Epi'!BQ76</f>
        <v>4.9160189525615603E-4</v>
      </c>
      <c r="R54" s="58">
        <f t="shared" si="5"/>
        <v>0</v>
      </c>
      <c r="S54" s="58">
        <f t="shared" si="6"/>
        <v>4.9148107884311454E-4</v>
      </c>
      <c r="T54" s="58">
        <f t="shared" si="6"/>
        <v>0</v>
      </c>
      <c r="U54" s="58">
        <f t="shared" si="15"/>
        <v>2.5950940671040238E-3</v>
      </c>
      <c r="W54" s="58">
        <f>'Stroke Epi'!BF84</f>
        <v>6.3530331669827311E-4</v>
      </c>
      <c r="X54" s="58">
        <f t="shared" si="7"/>
        <v>1.2706066333965463E-4</v>
      </c>
      <c r="Y54" s="58">
        <f t="shared" si="8"/>
        <v>6.351015542752636E-4</v>
      </c>
      <c r="Z54" s="58">
        <f t="shared" si="8"/>
        <v>1.2705259147549608E-4</v>
      </c>
      <c r="AA54" s="58">
        <f t="shared" si="16"/>
        <v>3.6779788421297034E-3</v>
      </c>
      <c r="AC54" s="58">
        <f>'Bowel Cancer Epi'!BC101</f>
        <v>3.4641191592301156E-4</v>
      </c>
      <c r="AD54" s="58">
        <f t="shared" si="9"/>
        <v>1.7320595796150578E-4</v>
      </c>
      <c r="AE54" s="58">
        <f t="shared" si="19"/>
        <v>3.4635192224297118E-4</v>
      </c>
      <c r="AF54" s="58">
        <f t="shared" si="19"/>
        <v>1.7319095867551759E-4</v>
      </c>
      <c r="AG54" s="58">
        <f t="shared" si="17"/>
        <v>1.0386959293148402E-3</v>
      </c>
      <c r="AI54" s="58">
        <f>'Breast Cancer Epi'!AI95</f>
        <v>2.5653740897641341E-3</v>
      </c>
      <c r="AJ54" s="58">
        <f t="shared" si="11"/>
        <v>3.6427461061534099E-4</v>
      </c>
      <c r="AK54" s="58">
        <f t="shared" si="20"/>
        <v>2.5620863296996754E-3</v>
      </c>
      <c r="AL54" s="58">
        <f t="shared" si="20"/>
        <v>3.6420827067495942E-4</v>
      </c>
      <c r="AM54" s="58">
        <f t="shared" si="18"/>
        <v>2.4118668542968815E-2</v>
      </c>
    </row>
    <row r="55" spans="1:39">
      <c r="A55" s="58">
        <v>57</v>
      </c>
      <c r="B55" s="58">
        <f>'ACM Rates'!W68</f>
        <v>2.6364809718188499E-3</v>
      </c>
      <c r="C55" s="58">
        <f>'MI Epi'!CD77</f>
        <v>0</v>
      </c>
      <c r="D55" s="58">
        <f>'Stroke Epi'!BS85</f>
        <v>1.2706066333965463E-4</v>
      </c>
      <c r="F55" s="58">
        <f>'Bowel Cancer Epi'!BP102</f>
        <v>1.7320595796150578E-4</v>
      </c>
      <c r="G55" s="58">
        <f>'Breast Cancer Epi'!AR96</f>
        <v>3.6427461061534099E-4</v>
      </c>
      <c r="I55" s="58">
        <f t="shared" si="0"/>
        <v>2.9367475931200101E-3</v>
      </c>
      <c r="J55" s="58">
        <f t="shared" si="1"/>
        <v>2.6330085082265642E-3</v>
      </c>
      <c r="K55" s="58">
        <f t="shared" si="13"/>
        <v>9720.5570115649116</v>
      </c>
      <c r="L55" s="58">
        <f t="shared" si="14"/>
        <v>25.594309316151797</v>
      </c>
      <c r="M55" s="58">
        <f t="shared" si="2"/>
        <v>9707.7598569068359</v>
      </c>
      <c r="N55" s="58">
        <f t="shared" si="3"/>
        <v>290895.3561468327</v>
      </c>
      <c r="O55" s="58">
        <f t="shared" si="4"/>
        <v>29.925790857534562</v>
      </c>
      <c r="Q55" s="58">
        <f>'MI Epi'!BQ77</f>
        <v>4.9160189525615603E-4</v>
      </c>
      <c r="R55" s="58">
        <f t="shared" si="5"/>
        <v>0</v>
      </c>
      <c r="S55" s="58">
        <f t="shared" si="6"/>
        <v>4.9148107884311454E-4</v>
      </c>
      <c r="T55" s="58">
        <f t="shared" si="6"/>
        <v>0</v>
      </c>
      <c r="U55" s="58">
        <f t="shared" si="15"/>
        <v>3.0852997063153388E-3</v>
      </c>
      <c r="W55" s="58">
        <f>'Stroke Epi'!BF85</f>
        <v>6.3530331669827311E-4</v>
      </c>
      <c r="X55" s="58">
        <f t="shared" si="7"/>
        <v>1.2706066333965463E-4</v>
      </c>
      <c r="Y55" s="58">
        <f t="shared" si="8"/>
        <v>6.351015542752636E-4</v>
      </c>
      <c r="Z55" s="58">
        <f t="shared" si="8"/>
        <v>1.2705259147549608E-4</v>
      </c>
      <c r="AA55" s="58">
        <f t="shared" si="16"/>
        <v>4.1842235312932064E-3</v>
      </c>
      <c r="AC55" s="58">
        <f>'Bowel Cancer Epi'!BC102</f>
        <v>3.4641191592301156E-4</v>
      </c>
      <c r="AD55" s="58">
        <f t="shared" si="9"/>
        <v>1.7320595796150578E-4</v>
      </c>
      <c r="AE55" s="58">
        <f t="shared" si="19"/>
        <v>3.4635192224297118E-4</v>
      </c>
      <c r="AF55" s="58">
        <f t="shared" si="19"/>
        <v>1.7319095867551759E-4</v>
      </c>
      <c r="AG55" s="58">
        <f t="shared" si="17"/>
        <v>1.2117069952466903E-3</v>
      </c>
      <c r="AI55" s="58">
        <f>'Breast Cancer Epi'!AI96</f>
        <v>2.5653740897641341E-3</v>
      </c>
      <c r="AJ55" s="58">
        <f t="shared" si="11"/>
        <v>3.6427461061534099E-4</v>
      </c>
      <c r="AK55" s="58">
        <f t="shared" si="20"/>
        <v>2.5620863296996754E-3</v>
      </c>
      <c r="AL55" s="58">
        <f t="shared" si="20"/>
        <v>3.6420827067495942E-4</v>
      </c>
      <c r="AM55" s="58">
        <f t="shared" si="18"/>
        <v>2.6264318172931254E-2</v>
      </c>
    </row>
    <row r="56" spans="1:39">
      <c r="A56" s="58">
        <v>58</v>
      </c>
      <c r="B56" s="58">
        <f>'ACM Rates'!W69</f>
        <v>2.6364809718188499E-3</v>
      </c>
      <c r="C56" s="58">
        <f>'MI Epi'!CD78</f>
        <v>0</v>
      </c>
      <c r="D56" s="58">
        <f>'Stroke Epi'!BS86</f>
        <v>1.2706066333965463E-4</v>
      </c>
      <c r="F56" s="58">
        <f>'Bowel Cancer Epi'!BP103</f>
        <v>1.7320595796150578E-4</v>
      </c>
      <c r="G56" s="58">
        <f>'Breast Cancer Epi'!AR97</f>
        <v>3.6427461061534099E-4</v>
      </c>
      <c r="I56" s="58">
        <f t="shared" si="0"/>
        <v>2.9367475931200101E-3</v>
      </c>
      <c r="J56" s="58">
        <f t="shared" si="1"/>
        <v>2.6330085082265642E-3</v>
      </c>
      <c r="K56" s="58">
        <f t="shared" si="13"/>
        <v>9694.9627022487603</v>
      </c>
      <c r="L56" s="58">
        <f t="shared" si="14"/>
        <v>25.526919281960186</v>
      </c>
      <c r="M56" s="58">
        <f t="shared" si="2"/>
        <v>9682.1992426077813</v>
      </c>
      <c r="N56" s="58">
        <f t="shared" si="3"/>
        <v>281213.15690422495</v>
      </c>
      <c r="O56" s="58">
        <f t="shared" si="4"/>
        <v>29.00611023897979</v>
      </c>
      <c r="Q56" s="58">
        <f>'MI Epi'!BQ78</f>
        <v>4.9160189525615603E-4</v>
      </c>
      <c r="R56" s="58">
        <f t="shared" si="5"/>
        <v>0</v>
      </c>
      <c r="S56" s="58">
        <f t="shared" si="6"/>
        <v>4.9148107884311454E-4</v>
      </c>
      <c r="T56" s="58">
        <f t="shared" si="6"/>
        <v>0</v>
      </c>
      <c r="U56" s="58">
        <f t="shared" si="15"/>
        <v>3.5752644187302392E-3</v>
      </c>
      <c r="W56" s="58">
        <f>'Stroke Epi'!BF86</f>
        <v>6.3530331669827311E-4</v>
      </c>
      <c r="X56" s="58">
        <f t="shared" si="7"/>
        <v>1.2706066333965463E-4</v>
      </c>
      <c r="Y56" s="58">
        <f t="shared" si="8"/>
        <v>6.351015542752636E-4</v>
      </c>
      <c r="Z56" s="58">
        <f t="shared" si="8"/>
        <v>1.2705259147549608E-4</v>
      </c>
      <c r="AA56" s="58">
        <f t="shared" si="16"/>
        <v>4.6902109906857481E-3</v>
      </c>
      <c r="AC56" s="58">
        <f>'Bowel Cancer Epi'!BC103</f>
        <v>3.4641191592301156E-4</v>
      </c>
      <c r="AD56" s="58">
        <f t="shared" si="9"/>
        <v>1.7320595796150578E-4</v>
      </c>
      <c r="AE56" s="58">
        <f t="shared" si="19"/>
        <v>3.4635192224297118E-4</v>
      </c>
      <c r="AF56" s="58">
        <f t="shared" si="19"/>
        <v>1.7319095867551759E-4</v>
      </c>
      <c r="AG56" s="58">
        <f t="shared" si="17"/>
        <v>1.3846880972261701E-3</v>
      </c>
      <c r="AI56" s="58">
        <f>'Breast Cancer Epi'!AI97</f>
        <v>2.5653740897641341E-3</v>
      </c>
      <c r="AJ56" s="58">
        <f t="shared" si="11"/>
        <v>3.6427461061534099E-4</v>
      </c>
      <c r="AK56" s="58">
        <f t="shared" si="20"/>
        <v>2.5620863296996754E-3</v>
      </c>
      <c r="AL56" s="58">
        <f t="shared" si="20"/>
        <v>3.6420827067495942E-4</v>
      </c>
      <c r="AM56" s="58">
        <f t="shared" si="18"/>
        <v>2.8405250208462733E-2</v>
      </c>
    </row>
    <row r="57" spans="1:39">
      <c r="A57" s="58">
        <v>59</v>
      </c>
      <c r="B57" s="58">
        <f>'ACM Rates'!W70</f>
        <v>2.6364809718188499E-3</v>
      </c>
      <c r="C57" s="58">
        <f>'MI Epi'!CD79</f>
        <v>0</v>
      </c>
      <c r="D57" s="58">
        <f>'Stroke Epi'!BS87</f>
        <v>1.2706066333965463E-4</v>
      </c>
      <c r="F57" s="58">
        <f>'Bowel Cancer Epi'!BP104</f>
        <v>1.7320595796150578E-4</v>
      </c>
      <c r="G57" s="58">
        <f>'Breast Cancer Epi'!AR98</f>
        <v>6.3748056857684669E-4</v>
      </c>
      <c r="I57" s="58">
        <f t="shared" si="0"/>
        <v>2.9367475931200101E-3</v>
      </c>
      <c r="J57" s="58">
        <f t="shared" si="1"/>
        <v>2.6330085082265642E-3</v>
      </c>
      <c r="K57" s="58">
        <f t="shared" si="13"/>
        <v>9669.4357829668006</v>
      </c>
      <c r="L57" s="58">
        <f t="shared" si="14"/>
        <v>25.459706686301974</v>
      </c>
      <c r="M57" s="58">
        <f t="shared" si="2"/>
        <v>9656.7059296236494</v>
      </c>
      <c r="N57" s="58">
        <f t="shared" si="3"/>
        <v>271556.45097460132</v>
      </c>
      <c r="O57" s="58">
        <f t="shared" si="4"/>
        <v>28.084001700798481</v>
      </c>
      <c r="Q57" s="58">
        <f>'MI Epi'!BQ79</f>
        <v>4.9160189525615603E-4</v>
      </c>
      <c r="R57" s="58">
        <f t="shared" si="5"/>
        <v>0</v>
      </c>
      <c r="S57" s="58">
        <f t="shared" si="6"/>
        <v>4.9148107884311454E-4</v>
      </c>
      <c r="T57" s="58">
        <f t="shared" si="6"/>
        <v>0</v>
      </c>
      <c r="U57" s="58">
        <f t="shared" si="15"/>
        <v>4.0649883227596864E-3</v>
      </c>
      <c r="W57" s="58">
        <f>'Stroke Epi'!BF87</f>
        <v>6.3530331669827311E-4</v>
      </c>
      <c r="X57" s="58">
        <f t="shared" si="7"/>
        <v>1.2706066333965463E-4</v>
      </c>
      <c r="Y57" s="58">
        <f t="shared" si="8"/>
        <v>6.351015542752636E-4</v>
      </c>
      <c r="Z57" s="58">
        <f t="shared" si="8"/>
        <v>1.2705259147549608E-4</v>
      </c>
      <c r="AA57" s="58">
        <f t="shared" si="16"/>
        <v>5.1959413510092528E-3</v>
      </c>
      <c r="AC57" s="58">
        <f>'Bowel Cancer Epi'!BC104</f>
        <v>3.4641191592301156E-4</v>
      </c>
      <c r="AD57" s="58">
        <f t="shared" si="9"/>
        <v>1.7320595796150578E-4</v>
      </c>
      <c r="AE57" s="58">
        <f t="shared" si="19"/>
        <v>3.4635192224297118E-4</v>
      </c>
      <c r="AF57" s="58">
        <f t="shared" si="19"/>
        <v>1.7319095867551759E-4</v>
      </c>
      <c r="AG57" s="58">
        <f t="shared" si="17"/>
        <v>1.5576392404427653E-3</v>
      </c>
      <c r="AI57" s="58">
        <f>'Breast Cancer Epi'!AI98</f>
        <v>2.6603879449405834E-3</v>
      </c>
      <c r="AJ57" s="58">
        <f t="shared" si="11"/>
        <v>6.3748056857684669E-4</v>
      </c>
      <c r="AK57" s="58">
        <f t="shared" si="20"/>
        <v>2.6568522490676427E-3</v>
      </c>
      <c r="AL57" s="58">
        <f t="shared" si="20"/>
        <v>6.372774210090526E-4</v>
      </c>
      <c r="AM57" s="58">
        <f t="shared" si="18"/>
        <v>3.0541475022038286E-2</v>
      </c>
    </row>
    <row r="58" spans="1:39">
      <c r="A58" s="58">
        <v>60</v>
      </c>
      <c r="B58" s="58">
        <f>'ACM Rates'!W71</f>
        <v>4.0206334820237456E-3</v>
      </c>
      <c r="C58" s="58">
        <f>'MI Epi'!CD80</f>
        <v>0</v>
      </c>
      <c r="D58" s="58">
        <f>'Stroke Epi'!BS88</f>
        <v>2.5412132667930926E-4</v>
      </c>
      <c r="F58" s="58">
        <f>'Bowel Cancer Epi'!BP105</f>
        <v>2.5980893694225863E-4</v>
      </c>
      <c r="G58" s="58">
        <f>'Breast Cancer Epi'!AR99</f>
        <v>6.3748056857684669E-4</v>
      </c>
      <c r="I58" s="58">
        <f t="shared" si="0"/>
        <v>4.534563745645313E-3</v>
      </c>
      <c r="J58" s="58">
        <f t="shared" si="1"/>
        <v>4.0125615569330808E-3</v>
      </c>
      <c r="K58" s="58">
        <f t="shared" si="13"/>
        <v>9643.9760762804981</v>
      </c>
      <c r="L58" s="58">
        <f t="shared" si="14"/>
        <v>38.697047659665458</v>
      </c>
      <c r="M58" s="58">
        <f t="shared" si="2"/>
        <v>9624.6275524506655</v>
      </c>
      <c r="N58" s="58">
        <f t="shared" si="3"/>
        <v>261931.82342215069</v>
      </c>
      <c r="O58" s="58">
        <f t="shared" si="4"/>
        <v>27.160148609905399</v>
      </c>
      <c r="Q58" s="58">
        <f>'MI Epi'!BQ80</f>
        <v>7.0228842179450874E-4</v>
      </c>
      <c r="R58" s="58">
        <f t="shared" si="5"/>
        <v>0</v>
      </c>
      <c r="S58" s="58">
        <f t="shared" si="6"/>
        <v>7.0204187499989246E-4</v>
      </c>
      <c r="T58" s="58">
        <f t="shared" si="6"/>
        <v>0</v>
      </c>
      <c r="U58" s="58">
        <f t="shared" si="15"/>
        <v>4.5544715367564466E-3</v>
      </c>
      <c r="W58" s="58">
        <f>'Stroke Epi'!BF88</f>
        <v>1.016485306717237E-3</v>
      </c>
      <c r="X58" s="58">
        <f t="shared" si="7"/>
        <v>2.5412132667930926E-4</v>
      </c>
      <c r="Y58" s="58">
        <f t="shared" si="8"/>
        <v>1.0159688605293482E-3</v>
      </c>
      <c r="Z58" s="58">
        <f t="shared" si="8"/>
        <v>2.5408904058987769E-4</v>
      </c>
      <c r="AA58" s="58">
        <f t="shared" si="16"/>
        <v>5.7014147428992336E-3</v>
      </c>
      <c r="AC58" s="58">
        <f>'Bowel Cancer Epi'!BC105</f>
        <v>3.4641191592301156E-4</v>
      </c>
      <c r="AD58" s="58">
        <f t="shared" si="9"/>
        <v>2.5980893694225863E-4</v>
      </c>
      <c r="AE58" s="58">
        <f t="shared" si="19"/>
        <v>3.4635192224297118E-4</v>
      </c>
      <c r="AF58" s="58">
        <f t="shared" si="19"/>
        <v>2.5977518952313705E-4</v>
      </c>
      <c r="AG58" s="58">
        <f t="shared" si="17"/>
        <v>1.7305604300850627E-3</v>
      </c>
      <c r="AI58" s="58">
        <f>'Breast Cancer Epi'!AI99</f>
        <v>2.6603879449405834E-3</v>
      </c>
      <c r="AJ58" s="58">
        <f t="shared" si="11"/>
        <v>6.3748056857684669E-4</v>
      </c>
      <c r="AK58" s="58">
        <f t="shared" si="20"/>
        <v>2.6568522490676427E-3</v>
      </c>
      <c r="AL58" s="58">
        <f t="shared" si="20"/>
        <v>6.372774210090526E-4</v>
      </c>
      <c r="AM58" s="58">
        <f t="shared" si="18"/>
        <v>3.2500617573243004E-2</v>
      </c>
    </row>
    <row r="59" spans="1:39">
      <c r="A59" s="58">
        <v>61</v>
      </c>
      <c r="B59" s="58">
        <f>'ACM Rates'!W72</f>
        <v>4.0206334820237456E-3</v>
      </c>
      <c r="C59" s="58">
        <f>'MI Epi'!CD81</f>
        <v>0</v>
      </c>
      <c r="D59" s="58">
        <f>'Stroke Epi'!BS89</f>
        <v>2.5412132667930926E-4</v>
      </c>
      <c r="F59" s="58">
        <f>'Bowel Cancer Epi'!BP106</f>
        <v>2.5980893694225863E-4</v>
      </c>
      <c r="G59" s="58">
        <f>'Breast Cancer Epi'!AR100</f>
        <v>6.3748056857684669E-4</v>
      </c>
      <c r="I59" s="58">
        <f t="shared" si="0"/>
        <v>4.534563745645313E-3</v>
      </c>
      <c r="J59" s="58">
        <f t="shared" si="1"/>
        <v>4.0125615569330808E-3</v>
      </c>
      <c r="K59" s="58">
        <f t="shared" si="13"/>
        <v>9605.2790286208328</v>
      </c>
      <c r="L59" s="58">
        <f t="shared" si="14"/>
        <v>38.541773373859478</v>
      </c>
      <c r="M59" s="58">
        <f t="shared" si="2"/>
        <v>9586.008141933904</v>
      </c>
      <c r="N59" s="58">
        <f t="shared" si="3"/>
        <v>252345.8152802168</v>
      </c>
      <c r="O59" s="58">
        <f t="shared" si="4"/>
        <v>26.27157571667647</v>
      </c>
      <c r="Q59" s="58">
        <f>'MI Epi'!BQ81</f>
        <v>7.0228842179450874E-4</v>
      </c>
      <c r="R59" s="58">
        <f t="shared" si="5"/>
        <v>0</v>
      </c>
      <c r="S59" s="58">
        <f t="shared" si="6"/>
        <v>7.0204187499989246E-4</v>
      </c>
      <c r="T59" s="58">
        <f t="shared" si="6"/>
        <v>0</v>
      </c>
      <c r="U59" s="58">
        <f t="shared" si="15"/>
        <v>5.2533159820190405E-3</v>
      </c>
      <c r="W59" s="58">
        <f>'Stroke Epi'!BF89</f>
        <v>1.016485306717237E-3</v>
      </c>
      <c r="X59" s="58">
        <f t="shared" si="7"/>
        <v>2.5412132667930926E-4</v>
      </c>
      <c r="Y59" s="58">
        <f t="shared" si="8"/>
        <v>1.0159688605293482E-3</v>
      </c>
      <c r="Z59" s="58">
        <f t="shared" si="8"/>
        <v>2.5408904058987769E-4</v>
      </c>
      <c r="AA59" s="58">
        <f t="shared" si="16"/>
        <v>6.4591433005232179E-3</v>
      </c>
      <c r="AC59" s="58">
        <f>'Bowel Cancer Epi'!BC106</f>
        <v>3.4641191592301156E-4</v>
      </c>
      <c r="AD59" s="58">
        <f t="shared" si="9"/>
        <v>2.5980893694225863E-4</v>
      </c>
      <c r="AE59" s="58">
        <f t="shared" si="19"/>
        <v>3.4635192224297118E-4</v>
      </c>
      <c r="AF59" s="58">
        <f t="shared" si="19"/>
        <v>2.5977518952313705E-4</v>
      </c>
      <c r="AG59" s="58">
        <f t="shared" si="17"/>
        <v>1.8170097939369649E-3</v>
      </c>
      <c r="AI59" s="58">
        <f>'Breast Cancer Epi'!AI100</f>
        <v>2.6603879449405834E-3</v>
      </c>
      <c r="AJ59" s="58">
        <f t="shared" si="11"/>
        <v>6.3748056857684669E-4</v>
      </c>
      <c r="AK59" s="58">
        <f t="shared" si="20"/>
        <v>2.6568522490676427E-3</v>
      </c>
      <c r="AL59" s="58">
        <f t="shared" si="20"/>
        <v>6.372774210090526E-4</v>
      </c>
      <c r="AM59" s="58">
        <f t="shared" si="18"/>
        <v>3.4455800966384696E-2</v>
      </c>
    </row>
    <row r="60" spans="1:39">
      <c r="A60" s="58">
        <v>62</v>
      </c>
      <c r="B60" s="58">
        <f>'ACM Rates'!W73</f>
        <v>4.0206334820237456E-3</v>
      </c>
      <c r="C60" s="58">
        <f>'MI Epi'!CD82</f>
        <v>0</v>
      </c>
      <c r="D60" s="58">
        <f>'Stroke Epi'!BS90</f>
        <v>2.5412132667930926E-4</v>
      </c>
      <c r="F60" s="58">
        <f>'Bowel Cancer Epi'!BP107</f>
        <v>2.5980893694225863E-4</v>
      </c>
      <c r="G60" s="58">
        <f>'Breast Cancer Epi'!AR101</f>
        <v>6.3748056857684669E-4</v>
      </c>
      <c r="I60" s="58">
        <f t="shared" si="0"/>
        <v>4.534563745645313E-3</v>
      </c>
      <c r="J60" s="58">
        <f t="shared" si="1"/>
        <v>4.0125615569330808E-3</v>
      </c>
      <c r="K60" s="58">
        <f t="shared" si="13"/>
        <v>9566.7372552469733</v>
      </c>
      <c r="L60" s="58">
        <f t="shared" si="14"/>
        <v>38.387122135683505</v>
      </c>
      <c r="M60" s="58">
        <f t="shared" si="2"/>
        <v>9547.5436941791304</v>
      </c>
      <c r="N60" s="58">
        <f t="shared" si="3"/>
        <v>242798.27158603768</v>
      </c>
      <c r="O60" s="58">
        <f t="shared" si="4"/>
        <v>25.379423005776868</v>
      </c>
      <c r="Q60" s="58">
        <f>'MI Epi'!BQ82</f>
        <v>7.0228842179450874E-4</v>
      </c>
      <c r="R60" s="58">
        <f t="shared" si="5"/>
        <v>0</v>
      </c>
      <c r="S60" s="58">
        <f t="shared" si="6"/>
        <v>7.0204187499989246E-4</v>
      </c>
      <c r="T60" s="58">
        <f t="shared" si="6"/>
        <v>0</v>
      </c>
      <c r="U60" s="58">
        <f t="shared" si="15"/>
        <v>5.9516698092169492E-3</v>
      </c>
      <c r="W60" s="58">
        <f>'Stroke Epi'!BF90</f>
        <v>1.016485306717237E-3</v>
      </c>
      <c r="X60" s="58">
        <f t="shared" si="7"/>
        <v>2.5412132667930926E-4</v>
      </c>
      <c r="Y60" s="58">
        <f t="shared" si="8"/>
        <v>1.0159688605293482E-3</v>
      </c>
      <c r="Z60" s="58">
        <f t="shared" si="8"/>
        <v>2.5408904058987769E-4</v>
      </c>
      <c r="AA60" s="58">
        <f t="shared" si="16"/>
        <v>7.2162944133277564E-3</v>
      </c>
      <c r="AC60" s="58">
        <f>'Bowel Cancer Epi'!BC107</f>
        <v>3.4641191592301156E-4</v>
      </c>
      <c r="AD60" s="58">
        <f t="shared" si="9"/>
        <v>2.5980893694225863E-4</v>
      </c>
      <c r="AE60" s="58">
        <f t="shared" si="19"/>
        <v>3.4635192224297118E-4</v>
      </c>
      <c r="AF60" s="58">
        <f t="shared" si="19"/>
        <v>2.5977518952313705E-4</v>
      </c>
      <c r="AG60" s="58">
        <f t="shared" si="17"/>
        <v>1.9034516713406053E-3</v>
      </c>
      <c r="AI60" s="58">
        <f>'Breast Cancer Epi'!AI101</f>
        <v>2.6603879449405834E-3</v>
      </c>
      <c r="AJ60" s="58">
        <f t="shared" si="11"/>
        <v>6.3748056857684669E-4</v>
      </c>
      <c r="AK60" s="58">
        <f t="shared" si="20"/>
        <v>2.6568522490676427E-3</v>
      </c>
      <c r="AL60" s="58">
        <f t="shared" si="20"/>
        <v>6.372774210090526E-4</v>
      </c>
      <c r="AM60" s="58">
        <f t="shared" si="18"/>
        <v>3.6407033202378127E-2</v>
      </c>
    </row>
    <row r="61" spans="1:39">
      <c r="A61" s="58">
        <v>63</v>
      </c>
      <c r="B61" s="58">
        <f>'ACM Rates'!W74</f>
        <v>4.0206334820237456E-3</v>
      </c>
      <c r="C61" s="58">
        <f>'MI Epi'!CD83</f>
        <v>0</v>
      </c>
      <c r="D61" s="58">
        <f>'Stroke Epi'!BS91</f>
        <v>2.5412132667930926E-4</v>
      </c>
      <c r="F61" s="58">
        <f>'Bowel Cancer Epi'!BP108</f>
        <v>2.5980893694225863E-4</v>
      </c>
      <c r="G61" s="58">
        <f>'Breast Cancer Epi'!AR102</f>
        <v>6.3748056857684669E-4</v>
      </c>
      <c r="I61" s="58">
        <f t="shared" si="0"/>
        <v>4.534563745645313E-3</v>
      </c>
      <c r="J61" s="58">
        <f t="shared" si="1"/>
        <v>4.0125615569330808E-3</v>
      </c>
      <c r="K61" s="58">
        <f t="shared" si="13"/>
        <v>9528.3501331112893</v>
      </c>
      <c r="L61" s="58">
        <f t="shared" si="14"/>
        <v>38.233091445120564</v>
      </c>
      <c r="M61" s="58">
        <f t="shared" si="2"/>
        <v>9509.2335873887278</v>
      </c>
      <c r="N61" s="58">
        <f t="shared" si="3"/>
        <v>233289.03799864894</v>
      </c>
      <c r="O61" s="58">
        <f t="shared" si="4"/>
        <v>24.483676055098233</v>
      </c>
      <c r="Q61" s="58">
        <f>'MI Epi'!BQ83</f>
        <v>7.0228842179450874E-4</v>
      </c>
      <c r="R61" s="58">
        <f t="shared" si="5"/>
        <v>0</v>
      </c>
      <c r="S61" s="58">
        <f t="shared" si="6"/>
        <v>7.0204187499989246E-4</v>
      </c>
      <c r="T61" s="58">
        <f t="shared" si="6"/>
        <v>0</v>
      </c>
      <c r="U61" s="58">
        <f t="shared" si="15"/>
        <v>6.6495333627845984E-3</v>
      </c>
      <c r="W61" s="58">
        <f>'Stroke Epi'!BF91</f>
        <v>1.016485306717237E-3</v>
      </c>
      <c r="X61" s="58">
        <f t="shared" si="7"/>
        <v>2.5412132667930926E-4</v>
      </c>
      <c r="Y61" s="58">
        <f t="shared" si="8"/>
        <v>1.0159688605293482E-3</v>
      </c>
      <c r="Z61" s="58">
        <f t="shared" si="8"/>
        <v>2.5408904058987769E-4</v>
      </c>
      <c r="AA61" s="58">
        <f t="shared" si="16"/>
        <v>7.972868521368217E-3</v>
      </c>
      <c r="AC61" s="58">
        <f>'Bowel Cancer Epi'!BC108</f>
        <v>3.4641191592301156E-4</v>
      </c>
      <c r="AD61" s="58">
        <f t="shared" si="9"/>
        <v>2.5980893694225863E-4</v>
      </c>
      <c r="AE61" s="58">
        <f t="shared" si="19"/>
        <v>3.4635192224297118E-4</v>
      </c>
      <c r="AF61" s="58">
        <f t="shared" si="19"/>
        <v>2.5977518952313705E-4</v>
      </c>
      <c r="AG61" s="58">
        <f t="shared" si="17"/>
        <v>1.9898860629443049E-3</v>
      </c>
      <c r="AI61" s="58">
        <f>'Breast Cancer Epi'!AI102</f>
        <v>2.6603879449405834E-3</v>
      </c>
      <c r="AJ61" s="58">
        <f t="shared" si="11"/>
        <v>6.3748056857684669E-4</v>
      </c>
      <c r="AK61" s="58">
        <f t="shared" si="20"/>
        <v>2.6568522490676427E-3</v>
      </c>
      <c r="AL61" s="58">
        <f t="shared" si="20"/>
        <v>6.372774210090526E-4</v>
      </c>
      <c r="AM61" s="58">
        <f t="shared" si="18"/>
        <v>3.8354322265969305E-2</v>
      </c>
    </row>
    <row r="62" spans="1:39">
      <c r="A62" s="58">
        <v>64</v>
      </c>
      <c r="B62" s="58">
        <f>'ACM Rates'!W75</f>
        <v>4.0206334820237456E-3</v>
      </c>
      <c r="C62" s="58">
        <f>'MI Epi'!CD84</f>
        <v>0</v>
      </c>
      <c r="D62" s="58">
        <f>'Stroke Epi'!BS92</f>
        <v>2.5412132667930926E-4</v>
      </c>
      <c r="F62" s="58">
        <f>'Bowel Cancer Epi'!BP109</f>
        <v>2.5980893694225863E-4</v>
      </c>
      <c r="G62" s="58">
        <f>'Breast Cancer Epi'!AR103</f>
        <v>8.1961787388451718E-4</v>
      </c>
      <c r="I62" s="58">
        <f t="shared" si="0"/>
        <v>4.534563745645313E-3</v>
      </c>
      <c r="J62" s="58">
        <f t="shared" si="1"/>
        <v>4.0125615569330808E-3</v>
      </c>
      <c r="K62" s="58">
        <f t="shared" si="13"/>
        <v>9490.117041666168</v>
      </c>
      <c r="L62" s="58">
        <f t="shared" si="14"/>
        <v>38.079678812185165</v>
      </c>
      <c r="M62" s="58">
        <f t="shared" si="2"/>
        <v>9471.0772022600759</v>
      </c>
      <c r="N62" s="58">
        <f t="shared" si="3"/>
        <v>223817.96079638886</v>
      </c>
      <c r="O62" s="58">
        <f t="shared" si="4"/>
        <v>23.584320384429464</v>
      </c>
      <c r="Q62" s="58">
        <f>'MI Epi'!BQ84</f>
        <v>7.0228842179450874E-4</v>
      </c>
      <c r="R62" s="58">
        <f t="shared" si="5"/>
        <v>0</v>
      </c>
      <c r="S62" s="58">
        <f t="shared" si="6"/>
        <v>7.0204187499989246E-4</v>
      </c>
      <c r="T62" s="58">
        <f t="shared" si="6"/>
        <v>0</v>
      </c>
      <c r="U62" s="58">
        <f t="shared" si="15"/>
        <v>7.3469069869146076E-3</v>
      </c>
      <c r="W62" s="58">
        <f>'Stroke Epi'!BF92</f>
        <v>1.016485306717237E-3</v>
      </c>
      <c r="X62" s="58">
        <f t="shared" si="7"/>
        <v>2.5412132667930926E-4</v>
      </c>
      <c r="Y62" s="58">
        <f t="shared" si="8"/>
        <v>1.0159688605293482E-3</v>
      </c>
      <c r="Z62" s="58">
        <f t="shared" si="8"/>
        <v>2.5408904058987769E-4</v>
      </c>
      <c r="AA62" s="58">
        <f t="shared" si="16"/>
        <v>8.7288660643646144E-3</v>
      </c>
      <c r="AC62" s="58">
        <f>'Bowel Cancer Epi'!BC109</f>
        <v>3.4641191592301156E-4</v>
      </c>
      <c r="AD62" s="58">
        <f t="shared" si="9"/>
        <v>2.5980893694225863E-4</v>
      </c>
      <c r="AE62" s="58">
        <f t="shared" si="19"/>
        <v>3.4635192224297118E-4</v>
      </c>
      <c r="AF62" s="58">
        <f t="shared" si="19"/>
        <v>2.5977518952313705E-4</v>
      </c>
      <c r="AG62" s="58">
        <f t="shared" si="17"/>
        <v>2.0763129693963283E-3</v>
      </c>
      <c r="AI62" s="58">
        <f>'Breast Cancer Epi'!AI103</f>
        <v>2.850415655293482E-3</v>
      </c>
      <c r="AJ62" s="58">
        <f t="shared" si="11"/>
        <v>8.1961787388451718E-4</v>
      </c>
      <c r="AK62" s="58">
        <f t="shared" si="20"/>
        <v>2.8463570777162994E-3</v>
      </c>
      <c r="AL62" s="58">
        <f t="shared" si="20"/>
        <v>8.1928207890236138E-4</v>
      </c>
      <c r="AM62" s="58">
        <f t="shared" si="18"/>
        <v>4.0297676125768178E-2</v>
      </c>
    </row>
    <row r="63" spans="1:39">
      <c r="A63" s="58">
        <v>65</v>
      </c>
      <c r="B63" s="58">
        <f>'ACM Rates'!W76</f>
        <v>6.1957302837742975E-3</v>
      </c>
      <c r="C63" s="58">
        <f>'MI Epi'!CD85</f>
        <v>0</v>
      </c>
      <c r="D63" s="58">
        <f>'Stroke Epi'!BS93</f>
        <v>5.0824265335861851E-4</v>
      </c>
      <c r="F63" s="58">
        <f>'Bowel Cancer Epi'!BP110</f>
        <v>4.3301489490376444E-4</v>
      </c>
      <c r="G63" s="58">
        <f>'Breast Cancer Epi'!AR104</f>
        <v>8.1961787388451718E-4</v>
      </c>
      <c r="I63" s="58">
        <f t="shared" si="0"/>
        <v>7.13698783203668E-3</v>
      </c>
      <c r="J63" s="58">
        <f t="shared" si="1"/>
        <v>6.1765763249028716E-3</v>
      </c>
      <c r="K63" s="58">
        <f t="shared" si="13"/>
        <v>9452.0373628539837</v>
      </c>
      <c r="L63" s="58">
        <f t="shared" si="14"/>
        <v>58.381230197501289</v>
      </c>
      <c r="M63" s="58">
        <f t="shared" si="2"/>
        <v>9422.8467477552331</v>
      </c>
      <c r="N63" s="58">
        <f t="shared" si="3"/>
        <v>214395.11404863364</v>
      </c>
      <c r="O63" s="58">
        <f t="shared" si="4"/>
        <v>22.682423462606625</v>
      </c>
      <c r="Q63" s="58">
        <f>'MI Epi'!BQ85</f>
        <v>1.0534326326917631E-3</v>
      </c>
      <c r="R63" s="58">
        <f t="shared" si="5"/>
        <v>0</v>
      </c>
      <c r="S63" s="58">
        <f t="shared" si="6"/>
        <v>1.0528779673205646E-3</v>
      </c>
      <c r="T63" s="58">
        <f t="shared" si="6"/>
        <v>0</v>
      </c>
      <c r="U63" s="58">
        <f t="shared" si="15"/>
        <v>8.0437910255579566E-3</v>
      </c>
      <c r="W63" s="58">
        <f>'Stroke Epi'!BF93</f>
        <v>2.0965009451043011E-3</v>
      </c>
      <c r="X63" s="58">
        <f t="shared" si="7"/>
        <v>5.0824265335861851E-4</v>
      </c>
      <c r="Y63" s="58">
        <f t="shared" si="8"/>
        <v>2.094304821990689E-3</v>
      </c>
      <c r="Z63" s="58">
        <f t="shared" si="8"/>
        <v>5.0811351993929055E-4</v>
      </c>
      <c r="AA63" s="58">
        <f t="shared" si="16"/>
        <v>9.4842874817018634E-3</v>
      </c>
      <c r="AC63" s="58">
        <f>'Bowel Cancer Epi'!BC110</f>
        <v>6.0622085286527025E-4</v>
      </c>
      <c r="AD63" s="58">
        <f t="shared" si="9"/>
        <v>4.3301489490376444E-4</v>
      </c>
      <c r="AE63" s="58">
        <f t="shared" si="19"/>
        <v>6.060371381297891E-4</v>
      </c>
      <c r="AF63" s="58">
        <f t="shared" si="19"/>
        <v>4.3292115748450044E-4</v>
      </c>
      <c r="AG63" s="58">
        <f t="shared" si="17"/>
        <v>2.1627323913448833E-3</v>
      </c>
      <c r="AI63" s="58">
        <f>'Breast Cancer Epi'!AI104</f>
        <v>2.850415655293482E-3</v>
      </c>
      <c r="AJ63" s="58">
        <f t="shared" si="11"/>
        <v>8.1961787388451718E-4</v>
      </c>
      <c r="AK63" s="58">
        <f t="shared" si="20"/>
        <v>2.8463570777162994E-3</v>
      </c>
      <c r="AL63" s="58">
        <f t="shared" si="20"/>
        <v>8.1928207890236138E-4</v>
      </c>
      <c r="AM63" s="58">
        <f t="shared" si="18"/>
        <v>4.2244659841663618E-2</v>
      </c>
    </row>
    <row r="64" spans="1:39">
      <c r="A64" s="58">
        <v>66</v>
      </c>
      <c r="B64" s="58">
        <f>'ACM Rates'!W77</f>
        <v>6.1957302837742975E-3</v>
      </c>
      <c r="C64" s="58">
        <f>'MI Epi'!CD86</f>
        <v>0</v>
      </c>
      <c r="D64" s="58">
        <f>'Stroke Epi'!BS94</f>
        <v>5.0824265335861851E-4</v>
      </c>
      <c r="F64" s="58">
        <f>'Bowel Cancer Epi'!BP111</f>
        <v>4.3301489490376444E-4</v>
      </c>
      <c r="G64" s="58">
        <f>'Breast Cancer Epi'!AR105</f>
        <v>8.1961787388451718E-4</v>
      </c>
      <c r="I64" s="58">
        <f t="shared" si="0"/>
        <v>7.13698783203668E-3</v>
      </c>
      <c r="J64" s="58">
        <f t="shared" si="1"/>
        <v>6.1765763249028716E-3</v>
      </c>
      <c r="K64" s="58">
        <f t="shared" si="13"/>
        <v>9393.6561326564824</v>
      </c>
      <c r="L64" s="58">
        <f t="shared" si="14"/>
        <v>58.0206340732447</v>
      </c>
      <c r="M64" s="58">
        <f t="shared" si="2"/>
        <v>9364.6458156198605</v>
      </c>
      <c r="N64" s="58">
        <f t="shared" si="3"/>
        <v>205030.46823301376</v>
      </c>
      <c r="O64" s="58">
        <f t="shared" si="4"/>
        <v>21.826482185167247</v>
      </c>
      <c r="Q64" s="58">
        <f>'MI Epi'!BQ86</f>
        <v>1.0534326326917631E-3</v>
      </c>
      <c r="R64" s="58">
        <f t="shared" si="5"/>
        <v>0</v>
      </c>
      <c r="S64" s="58">
        <f t="shared" si="6"/>
        <v>1.0528779673205646E-3</v>
      </c>
      <c r="T64" s="58">
        <f t="shared" si="6"/>
        <v>0</v>
      </c>
      <c r="U64" s="58">
        <f t="shared" si="15"/>
        <v>9.0881998625339799E-3</v>
      </c>
      <c r="W64" s="58">
        <f>'Stroke Epi'!BF94</f>
        <v>2.0965009451043011E-3</v>
      </c>
      <c r="X64" s="58">
        <f t="shared" si="7"/>
        <v>5.0824265335861851E-4</v>
      </c>
      <c r="Y64" s="58">
        <f t="shared" si="8"/>
        <v>2.094304821990689E-3</v>
      </c>
      <c r="Z64" s="58">
        <f t="shared" si="8"/>
        <v>5.0811351993929055E-4</v>
      </c>
      <c r="AA64" s="58">
        <f t="shared" si="16"/>
        <v>1.1056233616527352E-2</v>
      </c>
      <c r="AC64" s="58">
        <f>'Bowel Cancer Epi'!BC111</f>
        <v>6.0622085286527025E-4</v>
      </c>
      <c r="AD64" s="58">
        <f t="shared" si="9"/>
        <v>4.3301489490376444E-4</v>
      </c>
      <c r="AE64" s="58">
        <f t="shared" si="19"/>
        <v>6.060371381297891E-4</v>
      </c>
      <c r="AF64" s="58">
        <f t="shared" si="19"/>
        <v>4.3292115748450044E-4</v>
      </c>
      <c r="AG64" s="58">
        <f t="shared" si="17"/>
        <v>2.3355487843242516E-3</v>
      </c>
      <c r="AI64" s="58">
        <f>'Breast Cancer Epi'!AI105</f>
        <v>2.850415655293482E-3</v>
      </c>
      <c r="AJ64" s="58">
        <f t="shared" si="11"/>
        <v>8.1961787388451718E-4</v>
      </c>
      <c r="AK64" s="58">
        <f t="shared" si="20"/>
        <v>2.8463570777162994E-3</v>
      </c>
      <c r="AL64" s="58">
        <f t="shared" si="20"/>
        <v>8.1928207890236138E-4</v>
      </c>
      <c r="AM64" s="58">
        <f t="shared" si="18"/>
        <v>4.4187693639448349E-2</v>
      </c>
    </row>
    <row r="65" spans="1:39">
      <c r="A65" s="58">
        <v>67</v>
      </c>
      <c r="B65" s="58">
        <f>'ACM Rates'!W78</f>
        <v>6.1957302837742975E-3</v>
      </c>
      <c r="C65" s="58">
        <f>'MI Epi'!CD87</f>
        <v>0</v>
      </c>
      <c r="D65" s="58">
        <f>'Stroke Epi'!BS95</f>
        <v>5.0824265335861851E-4</v>
      </c>
      <c r="F65" s="58">
        <f>'Bowel Cancer Epi'!BP112</f>
        <v>4.3301489490376444E-4</v>
      </c>
      <c r="G65" s="58">
        <f>'Breast Cancer Epi'!AR106</f>
        <v>8.1961787388451718E-4</v>
      </c>
      <c r="I65" s="58">
        <f t="shared" si="0"/>
        <v>7.13698783203668E-3</v>
      </c>
      <c r="J65" s="58">
        <f t="shared" si="1"/>
        <v>6.1765763249028716E-3</v>
      </c>
      <c r="K65" s="58">
        <f t="shared" si="13"/>
        <v>9335.6354985832386</v>
      </c>
      <c r="L65" s="58">
        <f t="shared" si="14"/>
        <v>57.662265198472049</v>
      </c>
      <c r="M65" s="58">
        <f t="shared" si="2"/>
        <v>9306.8043659840023</v>
      </c>
      <c r="N65" s="58">
        <f t="shared" si="3"/>
        <v>195723.66386702977</v>
      </c>
      <c r="O65" s="58">
        <f t="shared" si="4"/>
        <v>20.965221263912081</v>
      </c>
      <c r="Q65" s="58">
        <f>'MI Epi'!BQ87</f>
        <v>1.0534326326917631E-3</v>
      </c>
      <c r="R65" s="58">
        <f t="shared" si="5"/>
        <v>0</v>
      </c>
      <c r="S65" s="58">
        <f t="shared" si="6"/>
        <v>1.0528779673205646E-3</v>
      </c>
      <c r="T65" s="58">
        <f t="shared" si="6"/>
        <v>0</v>
      </c>
      <c r="U65" s="58">
        <f t="shared" si="15"/>
        <v>1.0131509064456676E-2</v>
      </c>
      <c r="W65" s="58">
        <f>'Stroke Epi'!BF95</f>
        <v>2.0965009451043011E-3</v>
      </c>
      <c r="X65" s="58">
        <f t="shared" si="7"/>
        <v>5.0824265335861851E-4</v>
      </c>
      <c r="Y65" s="58">
        <f t="shared" si="8"/>
        <v>2.094304821990689E-3</v>
      </c>
      <c r="Z65" s="58">
        <f t="shared" si="8"/>
        <v>5.0811351993929055E-4</v>
      </c>
      <c r="AA65" s="58">
        <f t="shared" si="16"/>
        <v>1.2625685076488462E-2</v>
      </c>
      <c r="AC65" s="58">
        <f>'Bowel Cancer Epi'!BC112</f>
        <v>6.0622085286527025E-4</v>
      </c>
      <c r="AD65" s="58">
        <f t="shared" si="9"/>
        <v>4.3301489490376444E-4</v>
      </c>
      <c r="AE65" s="58">
        <f t="shared" si="19"/>
        <v>6.060371381297891E-4</v>
      </c>
      <c r="AF65" s="58">
        <f t="shared" si="19"/>
        <v>4.3292115748450044E-4</v>
      </c>
      <c r="AG65" s="58">
        <f t="shared" si="17"/>
        <v>2.5083352470668453E-3</v>
      </c>
      <c r="AI65" s="58">
        <f>'Breast Cancer Epi'!AI106</f>
        <v>2.850415655293482E-3</v>
      </c>
      <c r="AJ65" s="58">
        <f t="shared" si="11"/>
        <v>8.1961787388451718E-4</v>
      </c>
      <c r="AK65" s="58">
        <f t="shared" si="20"/>
        <v>2.8463570777162994E-3</v>
      </c>
      <c r="AL65" s="58">
        <f t="shared" si="20"/>
        <v>8.1928207890236138E-4</v>
      </c>
      <c r="AM65" s="58">
        <f t="shared" si="18"/>
        <v>4.6126785532467809E-2</v>
      </c>
    </row>
    <row r="66" spans="1:39">
      <c r="A66" s="58">
        <v>68</v>
      </c>
      <c r="B66" s="58">
        <f>'ACM Rates'!W79</f>
        <v>6.1957302837742975E-3</v>
      </c>
      <c r="C66" s="58">
        <f>'MI Epi'!CD88</f>
        <v>0</v>
      </c>
      <c r="D66" s="58">
        <f>'Stroke Epi'!BS96</f>
        <v>5.0824265335861851E-4</v>
      </c>
      <c r="F66" s="58">
        <f>'Bowel Cancer Epi'!BP113</f>
        <v>4.3301489490376444E-4</v>
      </c>
      <c r="G66" s="58">
        <f>'Breast Cancer Epi'!AR107</f>
        <v>8.1961787388451718E-4</v>
      </c>
      <c r="I66" s="58">
        <f t="shared" si="0"/>
        <v>7.13698783203668E-3</v>
      </c>
      <c r="J66" s="58">
        <f t="shared" si="1"/>
        <v>6.1765763249028716E-3</v>
      </c>
      <c r="K66" s="58">
        <f t="shared" si="13"/>
        <v>9277.973233384766</v>
      </c>
      <c r="L66" s="58">
        <f t="shared" si="14"/>
        <v>57.306109816406888</v>
      </c>
      <c r="M66" s="58">
        <f t="shared" si="2"/>
        <v>9249.3201784765624</v>
      </c>
      <c r="N66" s="58">
        <f t="shared" si="3"/>
        <v>186474.3436885532</v>
      </c>
      <c r="O66" s="58">
        <f t="shared" si="4"/>
        <v>20.098607637448865</v>
      </c>
      <c r="Q66" s="58">
        <f>'MI Epi'!BQ88</f>
        <v>1.0534326326917631E-3</v>
      </c>
      <c r="R66" s="58">
        <f t="shared" si="5"/>
        <v>0</v>
      </c>
      <c r="S66" s="58">
        <f t="shared" si="6"/>
        <v>1.0528779673205646E-3</v>
      </c>
      <c r="T66" s="58">
        <f t="shared" si="6"/>
        <v>0</v>
      </c>
      <c r="U66" s="58">
        <f t="shared" si="15"/>
        <v>1.1173719789107566E-2</v>
      </c>
      <c r="W66" s="58">
        <f>'Stroke Epi'!BF96</f>
        <v>2.0965009451043011E-3</v>
      </c>
      <c r="X66" s="58">
        <f t="shared" si="7"/>
        <v>5.0824265335861851E-4</v>
      </c>
      <c r="Y66" s="58">
        <f t="shared" si="8"/>
        <v>2.094304821990689E-3</v>
      </c>
      <c r="Z66" s="58">
        <f t="shared" si="8"/>
        <v>5.0811351993929055E-4</v>
      </c>
      <c r="AA66" s="58">
        <f t="shared" si="16"/>
        <v>1.4192645820628408E-2</v>
      </c>
      <c r="AC66" s="58">
        <f>'Bowel Cancer Epi'!BC113</f>
        <v>6.0622085286527025E-4</v>
      </c>
      <c r="AD66" s="58">
        <f t="shared" si="9"/>
        <v>4.3301489490376444E-4</v>
      </c>
      <c r="AE66" s="58">
        <f t="shared" si="19"/>
        <v>6.060371381297891E-4</v>
      </c>
      <c r="AF66" s="58">
        <f t="shared" si="19"/>
        <v>4.3292115748450044E-4</v>
      </c>
      <c r="AG66" s="58">
        <f t="shared" si="17"/>
        <v>2.6810917847563103E-3</v>
      </c>
      <c r="AI66" s="58">
        <f>'Breast Cancer Epi'!AI107</f>
        <v>2.850415655293482E-3</v>
      </c>
      <c r="AJ66" s="58">
        <f t="shared" si="11"/>
        <v>8.1961787388451718E-4</v>
      </c>
      <c r="AK66" s="58">
        <f t="shared" si="20"/>
        <v>2.8463570777162994E-3</v>
      </c>
      <c r="AL66" s="58">
        <f t="shared" si="20"/>
        <v>8.1928207890236138E-4</v>
      </c>
      <c r="AM66" s="58">
        <f t="shared" si="18"/>
        <v>4.8061943517810464E-2</v>
      </c>
    </row>
    <row r="67" spans="1:39">
      <c r="A67" s="58">
        <v>69</v>
      </c>
      <c r="B67" s="58">
        <f>'ACM Rates'!W80</f>
        <v>6.1957302837742975E-3</v>
      </c>
      <c r="C67" s="58">
        <f>'MI Epi'!CD89</f>
        <v>0</v>
      </c>
      <c r="D67" s="58">
        <f>'Stroke Epi'!BS97</f>
        <v>5.0824265335861851E-4</v>
      </c>
      <c r="F67" s="58">
        <f>'Bowel Cancer Epi'!BP114</f>
        <v>4.3301489490376444E-4</v>
      </c>
      <c r="G67" s="58">
        <f>'Breast Cancer Epi'!AR108</f>
        <v>1.0928238318460228E-3</v>
      </c>
      <c r="I67" s="58">
        <f t="shared" ref="I67:I98" si="21">B67+(SUM(C67:F67))</f>
        <v>7.13698783203668E-3</v>
      </c>
      <c r="J67" s="58">
        <f t="shared" ref="J67:J98" si="22">1-EXP(-B67)</f>
        <v>6.1765763249028716E-3</v>
      </c>
      <c r="K67" s="58">
        <f t="shared" si="13"/>
        <v>9220.6671235683589</v>
      </c>
      <c r="L67" s="58">
        <f t="shared" si="14"/>
        <v>56.952154255242583</v>
      </c>
      <c r="M67" s="58">
        <f t="shared" si="2"/>
        <v>9192.1910464407374</v>
      </c>
      <c r="N67" s="58">
        <f t="shared" si="3"/>
        <v>177282.15264211246</v>
      </c>
      <c r="O67" s="58">
        <f t="shared" si="4"/>
        <v>19.22660803890999</v>
      </c>
      <c r="Q67" s="58">
        <f>'MI Epi'!BQ89</f>
        <v>1.0534326326917631E-3</v>
      </c>
      <c r="R67" s="58">
        <f t="shared" si="5"/>
        <v>0</v>
      </c>
      <c r="S67" s="58">
        <f t="shared" si="6"/>
        <v>1.0528779673205646E-3</v>
      </c>
      <c r="T67" s="58">
        <f t="shared" si="6"/>
        <v>0</v>
      </c>
      <c r="U67" s="58">
        <f t="shared" si="15"/>
        <v>1.2214833193049165E-2</v>
      </c>
      <c r="W67" s="58">
        <f>'Stroke Epi'!BF97</f>
        <v>2.0965009451043011E-3</v>
      </c>
      <c r="X67" s="58">
        <f t="shared" si="7"/>
        <v>5.0824265335861851E-4</v>
      </c>
      <c r="Y67" s="58">
        <f t="shared" si="8"/>
        <v>2.094304821990689E-3</v>
      </c>
      <c r="Z67" s="58">
        <f t="shared" si="8"/>
        <v>5.0811351993929055E-4</v>
      </c>
      <c r="AA67" s="58">
        <f t="shared" si="16"/>
        <v>1.5757119801707409E-2</v>
      </c>
      <c r="AC67" s="58">
        <f>'Bowel Cancer Epi'!BC114</f>
        <v>6.0622085286527025E-4</v>
      </c>
      <c r="AD67" s="58">
        <f t="shared" si="9"/>
        <v>4.3301489490376444E-4</v>
      </c>
      <c r="AE67" s="58">
        <f t="shared" si="19"/>
        <v>6.060371381297891E-4</v>
      </c>
      <c r="AF67" s="58">
        <f t="shared" si="19"/>
        <v>4.3292115748450044E-4</v>
      </c>
      <c r="AG67" s="58">
        <f t="shared" si="17"/>
        <v>2.8538184025753955E-3</v>
      </c>
      <c r="AI67" s="58">
        <f>'Breast Cancer Epi'!AI108</f>
        <v>3.0404433656463811E-3</v>
      </c>
      <c r="AJ67" s="58">
        <f t="shared" si="11"/>
        <v>1.0928238318460228E-3</v>
      </c>
      <c r="AK67" s="58">
        <f t="shared" si="20"/>
        <v>3.0358258986176168E-3</v>
      </c>
      <c r="AL67" s="58">
        <f t="shared" si="20"/>
        <v>1.0922269173428978E-3</v>
      </c>
      <c r="AM67" s="58">
        <f t="shared" si="18"/>
        <v>4.9993175576340795E-2</v>
      </c>
    </row>
    <row r="68" spans="1:39">
      <c r="A68" s="58">
        <v>70</v>
      </c>
      <c r="B68" s="58">
        <f>'ACM Rates'!W81</f>
        <v>1.0545923887275399E-2</v>
      </c>
      <c r="C68" s="58">
        <f>'MI Epi'!CD90</f>
        <v>7.0228842179450871E-5</v>
      </c>
      <c r="D68" s="58">
        <f>'Stroke Epi'!BS98</f>
        <v>1.016485306717237E-3</v>
      </c>
      <c r="F68" s="58">
        <f>'Bowel Cancer Epi'!BP115</f>
        <v>6.9282383184602313E-4</v>
      </c>
      <c r="G68" s="58">
        <f>'Breast Cancer Epi'!AR109</f>
        <v>1.0928238318460228E-3</v>
      </c>
      <c r="I68" s="58">
        <f t="shared" si="21"/>
        <v>1.232546186801811E-2</v>
      </c>
      <c r="J68" s="58">
        <f t="shared" si="22"/>
        <v>1.049051059780548E-2</v>
      </c>
      <c r="K68" s="58">
        <f t="shared" si="13"/>
        <v>9163.7149693131159</v>
      </c>
      <c r="L68" s="58">
        <f t="shared" si="14"/>
        <v>96.132049000847971</v>
      </c>
      <c r="M68" s="58">
        <f t="shared" ref="M68:M98" si="23">0.5*(K68+K69)</f>
        <v>9115.6489448126922</v>
      </c>
      <c r="N68" s="58">
        <f t="shared" ref="N68:N98" si="24">SUM(M69:M162)</f>
        <v>168166.50369729978</v>
      </c>
      <c r="O68" s="58">
        <f t="shared" ref="O68:O98" si="25">N68/K68</f>
        <v>18.35134596181193</v>
      </c>
      <c r="Q68" s="58">
        <f>'MI Epi'!BQ90</f>
        <v>1.6854922123068206E-3</v>
      </c>
      <c r="R68" s="58">
        <f t="shared" ref="R68:R98" si="26">C68</f>
        <v>7.0228842179450871E-5</v>
      </c>
      <c r="S68" s="58">
        <f t="shared" ref="S68:T98" si="27">1-EXP(-Q68)</f>
        <v>1.6840725680197233E-3</v>
      </c>
      <c r="T68" s="58">
        <f t="shared" si="27"/>
        <v>7.0226376192028539E-5</v>
      </c>
      <c r="U68" s="58">
        <f t="shared" si="15"/>
        <v>1.3254850431626271E-2</v>
      </c>
      <c r="W68" s="58">
        <f>'Stroke Epi'!BF98</f>
        <v>3.2400469151611933E-3</v>
      </c>
      <c r="X68" s="58">
        <f t="shared" ref="X68:X98" si="28">D68</f>
        <v>1.016485306717237E-3</v>
      </c>
      <c r="Y68" s="58">
        <f t="shared" ref="Y68:Z98" si="29">1-EXP(-W68)</f>
        <v>3.2348036275162695E-3</v>
      </c>
      <c r="Z68" s="58">
        <f t="shared" si="29"/>
        <v>1.0159688605293482E-3</v>
      </c>
      <c r="AA68" s="58">
        <f t="shared" si="16"/>
        <v>1.7319110966212668E-2</v>
      </c>
      <c r="AC68" s="58">
        <f>'Bowel Cancer Epi'!BC115</f>
        <v>7.79426810826776E-4</v>
      </c>
      <c r="AD68" s="58">
        <f t="shared" ref="AD68:AD98" si="30">F68</f>
        <v>6.9282383184602313E-4</v>
      </c>
      <c r="AE68" s="58">
        <f t="shared" si="19"/>
        <v>7.7912313665240429E-4</v>
      </c>
      <c r="AF68" s="58">
        <f t="shared" si="19"/>
        <v>6.9258388483195432E-4</v>
      </c>
      <c r="AG68" s="58">
        <f t="shared" si="17"/>
        <v>3.0265151057059518E-3</v>
      </c>
      <c r="AI68" s="58">
        <f>'Breast Cancer Epi'!AI109</f>
        <v>3.0404433656463811E-3</v>
      </c>
      <c r="AJ68" s="58">
        <f t="shared" ref="AJ68:AJ98" si="31">G68</f>
        <v>1.0928238318460228E-3</v>
      </c>
      <c r="AK68" s="58">
        <f t="shared" si="20"/>
        <v>3.0358258986176168E-3</v>
      </c>
      <c r="AL68" s="58">
        <f t="shared" si="20"/>
        <v>1.0922269173428978E-3</v>
      </c>
      <c r="AM68" s="58">
        <f t="shared" si="18"/>
        <v>5.1841626800677262E-2</v>
      </c>
    </row>
    <row r="69" spans="1:39">
      <c r="A69" s="58">
        <v>71</v>
      </c>
      <c r="B69" s="58">
        <f>'ACM Rates'!W82</f>
        <v>1.0545923887275399E-2</v>
      </c>
      <c r="C69" s="58">
        <f>'MI Epi'!CD91</f>
        <v>7.0228842179450871E-5</v>
      </c>
      <c r="D69" s="58">
        <f>'Stroke Epi'!BS99</f>
        <v>1.016485306717237E-3</v>
      </c>
      <c r="F69" s="58">
        <f>'Bowel Cancer Epi'!BP116</f>
        <v>6.9282383184602313E-4</v>
      </c>
      <c r="G69" s="58">
        <f>'Breast Cancer Epi'!AR110</f>
        <v>1.0928238318460228E-3</v>
      </c>
      <c r="I69" s="58">
        <f t="shared" si="21"/>
        <v>1.232546186801811E-2</v>
      </c>
      <c r="J69" s="58">
        <f t="shared" si="22"/>
        <v>1.049051059780548E-2</v>
      </c>
      <c r="K69" s="58">
        <f t="shared" ref="K69:K98" si="32">K68-L68</f>
        <v>9067.5829203122685</v>
      </c>
      <c r="L69" s="58">
        <f t="shared" ref="L69:L98" si="33">K69*J69</f>
        <v>95.123574722015817</v>
      </c>
      <c r="M69" s="58">
        <f t="shared" si="23"/>
        <v>9020.0211329512604</v>
      </c>
      <c r="N69" s="58">
        <f t="shared" si="24"/>
        <v>159146.48256434852</v>
      </c>
      <c r="O69" s="58">
        <f t="shared" si="25"/>
        <v>17.551147197986456</v>
      </c>
      <c r="Q69" s="58">
        <f>'MI Epi'!BQ91</f>
        <v>1.6854922123068206E-3</v>
      </c>
      <c r="R69" s="58">
        <f t="shared" si="26"/>
        <v>7.0228842179450871E-5</v>
      </c>
      <c r="S69" s="58">
        <f t="shared" si="27"/>
        <v>1.6840725680197233E-3</v>
      </c>
      <c r="T69" s="58">
        <f t="shared" si="27"/>
        <v>7.0226376192028539E-5</v>
      </c>
      <c r="U69" s="58">
        <f t="shared" ref="U69:U98" si="34">((U68-T68+((1-U68)*S68))/(1-T68))</f>
        <v>1.4847417173752785E-2</v>
      </c>
      <c r="W69" s="58">
        <f>'Stroke Epi'!BF99</f>
        <v>3.2400469151611933E-3</v>
      </c>
      <c r="X69" s="58">
        <f t="shared" si="28"/>
        <v>1.016485306717237E-3</v>
      </c>
      <c r="Y69" s="58">
        <f t="shared" si="29"/>
        <v>3.2348036275162695E-3</v>
      </c>
      <c r="Z69" s="58">
        <f t="shared" si="29"/>
        <v>1.0159688605293482E-3</v>
      </c>
      <c r="AA69" s="58">
        <f t="shared" ref="AA69:AA98" si="35">((AA68-Z68+((1-AA68)*Y68))/(1-Z68))</f>
        <v>1.9501734965672146E-2</v>
      </c>
      <c r="AC69" s="58">
        <f>'Bowel Cancer Epi'!BC116</f>
        <v>7.79426810826776E-4</v>
      </c>
      <c r="AD69" s="58">
        <f t="shared" si="30"/>
        <v>6.9282383184602313E-4</v>
      </c>
      <c r="AE69" s="58">
        <f t="shared" si="19"/>
        <v>7.7912313665240429E-4</v>
      </c>
      <c r="AF69" s="58">
        <f t="shared" si="19"/>
        <v>6.9258388483195432E-4</v>
      </c>
      <c r="AG69" s="58">
        <f t="shared" ref="AG69:AG98" si="36">((AG68-AF68+((1-AG68)*AE68))/(1-AF68))</f>
        <v>3.1128522408820163E-3</v>
      </c>
      <c r="AI69" s="58">
        <f>'Breast Cancer Epi'!AI110</f>
        <v>3.0404433656463811E-3</v>
      </c>
      <c r="AJ69" s="58">
        <f t="shared" si="31"/>
        <v>1.0928238318460228E-3</v>
      </c>
      <c r="AK69" s="58">
        <f t="shared" si="20"/>
        <v>3.0358258986176168E-3</v>
      </c>
      <c r="AL69" s="58">
        <f t="shared" si="20"/>
        <v>1.0922269173428978E-3</v>
      </c>
      <c r="AM69" s="58">
        <f t="shared" ref="AM69:AM98" si="37">((AM68-AL68+((1-AM68)*AK68))/(1-AL68))</f>
        <v>5.3686481448819851E-2</v>
      </c>
    </row>
    <row r="70" spans="1:39">
      <c r="A70" s="58">
        <v>72</v>
      </c>
      <c r="B70" s="58">
        <f>'ACM Rates'!W83</f>
        <v>1.0545923887275399E-2</v>
      </c>
      <c r="C70" s="58">
        <f>'MI Epi'!CD92</f>
        <v>7.0228842179450871E-5</v>
      </c>
      <c r="D70" s="58">
        <f>'Stroke Epi'!BS100</f>
        <v>1.016485306717237E-3</v>
      </c>
      <c r="F70" s="58">
        <f>'Bowel Cancer Epi'!BP117</f>
        <v>6.9282383184602313E-4</v>
      </c>
      <c r="G70" s="58">
        <f>'Breast Cancer Epi'!AR111</f>
        <v>1.0928238318460228E-3</v>
      </c>
      <c r="I70" s="58">
        <f t="shared" si="21"/>
        <v>1.232546186801811E-2</v>
      </c>
      <c r="J70" s="58">
        <f t="shared" si="22"/>
        <v>1.049051059780548E-2</v>
      </c>
      <c r="K70" s="58">
        <f t="shared" si="32"/>
        <v>8972.4593455902523</v>
      </c>
      <c r="L70" s="58">
        <f t="shared" si="33"/>
        <v>94.125679853293363</v>
      </c>
      <c r="M70" s="58">
        <f t="shared" si="23"/>
        <v>8925.3965056636043</v>
      </c>
      <c r="N70" s="58">
        <f t="shared" si="24"/>
        <v>150221.08605868492</v>
      </c>
      <c r="O70" s="58">
        <f t="shared" si="25"/>
        <v>16.74246494440958</v>
      </c>
      <c r="Q70" s="58">
        <f>'MI Epi'!BQ92</f>
        <v>1.6854922123068206E-3</v>
      </c>
      <c r="R70" s="58">
        <f t="shared" si="26"/>
        <v>7.0228842179450871E-5</v>
      </c>
      <c r="S70" s="58">
        <f t="shared" si="27"/>
        <v>1.6840725680197233E-3</v>
      </c>
      <c r="T70" s="58">
        <f t="shared" si="27"/>
        <v>7.0226376192028539E-5</v>
      </c>
      <c r="U70" s="58">
        <f t="shared" si="34"/>
        <v>1.6437413577601742E-2</v>
      </c>
      <c r="W70" s="58">
        <f>'Stroke Epi'!BF100</f>
        <v>3.2400469151611933E-3</v>
      </c>
      <c r="X70" s="58">
        <f t="shared" si="28"/>
        <v>1.016485306717237E-3</v>
      </c>
      <c r="Y70" s="58">
        <f t="shared" si="29"/>
        <v>3.2348036275162695E-3</v>
      </c>
      <c r="Z70" s="58">
        <f t="shared" si="29"/>
        <v>1.0159688605293482E-3</v>
      </c>
      <c r="AA70" s="58">
        <f t="shared" si="35"/>
        <v>2.167951115789717E-2</v>
      </c>
      <c r="AC70" s="58">
        <f>'Bowel Cancer Epi'!BC117</f>
        <v>7.79426810826776E-4</v>
      </c>
      <c r="AD70" s="58">
        <f t="shared" si="30"/>
        <v>6.9282383184602313E-4</v>
      </c>
      <c r="AE70" s="58">
        <f t="shared" si="19"/>
        <v>7.7912313665240429E-4</v>
      </c>
      <c r="AF70" s="58">
        <f t="shared" si="19"/>
        <v>6.9258388483195432E-4</v>
      </c>
      <c r="AG70" s="58">
        <f t="shared" si="36"/>
        <v>3.1991818993287358E-3</v>
      </c>
      <c r="AI70" s="58">
        <f>'Breast Cancer Epi'!AI111</f>
        <v>3.0404433656463811E-3</v>
      </c>
      <c r="AJ70" s="58">
        <f t="shared" si="31"/>
        <v>1.0928238318460228E-3</v>
      </c>
      <c r="AK70" s="58">
        <f t="shared" si="20"/>
        <v>3.0358258986176168E-3</v>
      </c>
      <c r="AL70" s="58">
        <f t="shared" si="20"/>
        <v>1.0922269173428978E-3</v>
      </c>
      <c r="AM70" s="58">
        <f t="shared" si="37"/>
        <v>5.5527746518713721E-2</v>
      </c>
    </row>
    <row r="71" spans="1:39">
      <c r="A71" s="58">
        <v>73</v>
      </c>
      <c r="B71" s="58">
        <f>'ACM Rates'!W84</f>
        <v>1.0545923887275399E-2</v>
      </c>
      <c r="C71" s="58">
        <f>'MI Epi'!CD93</f>
        <v>7.0228842179450871E-5</v>
      </c>
      <c r="D71" s="58">
        <f>'Stroke Epi'!BS101</f>
        <v>1.016485306717237E-3</v>
      </c>
      <c r="F71" s="58">
        <f>'Bowel Cancer Epi'!BP118</f>
        <v>6.9282383184602313E-4</v>
      </c>
      <c r="G71" s="58">
        <f>'Breast Cancer Epi'!AR112</f>
        <v>1.0928238318460228E-3</v>
      </c>
      <c r="I71" s="58">
        <f t="shared" si="21"/>
        <v>1.232546186801811E-2</v>
      </c>
      <c r="J71" s="58">
        <f t="shared" si="22"/>
        <v>1.049051059780548E-2</v>
      </c>
      <c r="K71" s="58">
        <f t="shared" si="32"/>
        <v>8878.3336657369582</v>
      </c>
      <c r="L71" s="58">
        <f t="shared" si="33"/>
        <v>93.138253411266732</v>
      </c>
      <c r="M71" s="58">
        <f t="shared" si="23"/>
        <v>8831.7645390313246</v>
      </c>
      <c r="N71" s="58">
        <f t="shared" si="24"/>
        <v>141389.32151965357</v>
      </c>
      <c r="O71" s="58">
        <f t="shared" si="25"/>
        <v>15.925209261429281</v>
      </c>
      <c r="Q71" s="58">
        <f>'MI Epi'!BQ93</f>
        <v>1.6854922123068206E-3</v>
      </c>
      <c r="R71" s="58">
        <f t="shared" si="26"/>
        <v>7.0228842179450871E-5</v>
      </c>
      <c r="S71" s="58">
        <f t="shared" si="27"/>
        <v>1.6840725680197233E-3</v>
      </c>
      <c r="T71" s="58">
        <f t="shared" si="27"/>
        <v>7.0226376192028539E-5</v>
      </c>
      <c r="U71" s="58">
        <f t="shared" si="34"/>
        <v>1.8024843791595115E-2</v>
      </c>
      <c r="W71" s="58">
        <f>'Stroke Epi'!BF101</f>
        <v>3.2400469151611933E-3</v>
      </c>
      <c r="X71" s="58">
        <f t="shared" si="28"/>
        <v>1.016485306717237E-3</v>
      </c>
      <c r="Y71" s="58">
        <f t="shared" si="29"/>
        <v>3.2348036275162695E-3</v>
      </c>
      <c r="Z71" s="58">
        <f t="shared" si="29"/>
        <v>1.0159688605293482E-3</v>
      </c>
      <c r="AA71" s="58">
        <f t="shared" si="35"/>
        <v>2.3852450310310344E-2</v>
      </c>
      <c r="AC71" s="58">
        <f>'Bowel Cancer Epi'!BC118</f>
        <v>7.79426810826776E-4</v>
      </c>
      <c r="AD71" s="58">
        <f t="shared" si="30"/>
        <v>6.9282383184602313E-4</v>
      </c>
      <c r="AE71" s="58">
        <f t="shared" si="19"/>
        <v>7.7912313665240429E-4</v>
      </c>
      <c r="AF71" s="58">
        <f t="shared" si="19"/>
        <v>6.9258388483195432E-4</v>
      </c>
      <c r="AG71" s="58">
        <f t="shared" si="36"/>
        <v>3.2855040816935897E-3</v>
      </c>
      <c r="AI71" s="58">
        <f>'Breast Cancer Epi'!AI112</f>
        <v>3.0404433656463811E-3</v>
      </c>
      <c r="AJ71" s="58">
        <f t="shared" si="31"/>
        <v>1.0928238318460228E-3</v>
      </c>
      <c r="AK71" s="58">
        <f t="shared" si="20"/>
        <v>3.0358258986176168E-3</v>
      </c>
      <c r="AL71" s="58">
        <f t="shared" si="20"/>
        <v>1.0922269173428978E-3</v>
      </c>
      <c r="AM71" s="58">
        <f t="shared" si="37"/>
        <v>5.7365428994687974E-2</v>
      </c>
    </row>
    <row r="72" spans="1:39">
      <c r="A72" s="58">
        <v>74</v>
      </c>
      <c r="B72" s="58">
        <f>'ACM Rates'!W85</f>
        <v>1.0545923887275399E-2</v>
      </c>
      <c r="C72" s="58">
        <f>'MI Epi'!CD94</f>
        <v>7.0228842179450871E-5</v>
      </c>
      <c r="D72" s="58">
        <f>'Stroke Epi'!BS102</f>
        <v>1.016485306717237E-3</v>
      </c>
      <c r="F72" s="58">
        <f>'Bowel Cancer Epi'!BP119</f>
        <v>6.9282383184602313E-4</v>
      </c>
      <c r="G72" s="58">
        <f>'Breast Cancer Epi'!AR113</f>
        <v>1.7303044004228698E-3</v>
      </c>
      <c r="I72" s="58">
        <f t="shared" si="21"/>
        <v>1.232546186801811E-2</v>
      </c>
      <c r="J72" s="58">
        <f t="shared" si="22"/>
        <v>1.049051059780548E-2</v>
      </c>
      <c r="K72" s="58">
        <f t="shared" si="32"/>
        <v>8785.195412325691</v>
      </c>
      <c r="L72" s="58">
        <f t="shared" si="33"/>
        <v>92.16118557679475</v>
      </c>
      <c r="M72" s="58">
        <f t="shared" si="23"/>
        <v>8739.1148195372934</v>
      </c>
      <c r="N72" s="58">
        <f t="shared" si="24"/>
        <v>132650.20670011634</v>
      </c>
      <c r="O72" s="58">
        <f t="shared" si="25"/>
        <v>15.09928925587781</v>
      </c>
      <c r="Q72" s="58">
        <f>'MI Epi'!BQ94</f>
        <v>1.6854922123068206E-3</v>
      </c>
      <c r="R72" s="58">
        <f t="shared" si="26"/>
        <v>7.0228842179450871E-5</v>
      </c>
      <c r="S72" s="58">
        <f t="shared" si="27"/>
        <v>1.6840725680197233E-3</v>
      </c>
      <c r="T72" s="58">
        <f t="shared" si="27"/>
        <v>7.0226376192028539E-5</v>
      </c>
      <c r="U72" s="58">
        <f t="shared" si="34"/>
        <v>1.9609711957459485E-2</v>
      </c>
      <c r="W72" s="58">
        <f>'Stroke Epi'!BF102</f>
        <v>3.2400469151611933E-3</v>
      </c>
      <c r="X72" s="58">
        <f t="shared" si="28"/>
        <v>1.016485306717237E-3</v>
      </c>
      <c r="Y72" s="58">
        <f t="shared" si="29"/>
        <v>3.2348036275162695E-3</v>
      </c>
      <c r="Z72" s="58">
        <f t="shared" si="29"/>
        <v>1.0159688605293482E-3</v>
      </c>
      <c r="AA72" s="58">
        <f t="shared" si="35"/>
        <v>2.6020563166418841E-2</v>
      </c>
      <c r="AC72" s="58">
        <f>'Bowel Cancer Epi'!BC119</f>
        <v>7.79426810826776E-4</v>
      </c>
      <c r="AD72" s="58">
        <f t="shared" si="30"/>
        <v>6.9282383184602313E-4</v>
      </c>
      <c r="AE72" s="58">
        <f t="shared" si="19"/>
        <v>7.7912313665240429E-4</v>
      </c>
      <c r="AF72" s="58">
        <f t="shared" si="19"/>
        <v>6.9258388483195432E-4</v>
      </c>
      <c r="AG72" s="58">
        <f t="shared" si="36"/>
        <v>3.3718187886240011E-3</v>
      </c>
      <c r="AI72" s="58">
        <f>'Breast Cancer Epi'!AI113</f>
        <v>2.5653740897641341E-3</v>
      </c>
      <c r="AJ72" s="58">
        <f t="shared" si="31"/>
        <v>1.7303044004228698E-3</v>
      </c>
      <c r="AK72" s="58">
        <f t="shared" si="20"/>
        <v>2.5620863296996754E-3</v>
      </c>
      <c r="AL72" s="58">
        <f t="shared" si="20"/>
        <v>1.7288082867988885E-3</v>
      </c>
      <c r="AM72" s="58">
        <f t="shared" si="37"/>
        <v>5.9199535847482138E-2</v>
      </c>
    </row>
    <row r="73" spans="1:39">
      <c r="A73" s="58">
        <v>75</v>
      </c>
      <c r="B73" s="58">
        <f>'ACM Rates'!W86</f>
        <v>1.8521278827027421E-2</v>
      </c>
      <c r="C73" s="58">
        <f>'MI Epi'!CD95</f>
        <v>7.0228842179450871E-5</v>
      </c>
      <c r="D73" s="58">
        <f>'Stroke Epi'!BS103</f>
        <v>2.5412132667930925E-3</v>
      </c>
      <c r="F73" s="58">
        <f>'Bowel Cancer Epi'!BP120</f>
        <v>9.5263276878828186E-4</v>
      </c>
      <c r="G73" s="58">
        <f>'Breast Cancer Epi'!AR114</f>
        <v>1.7303044004228698E-3</v>
      </c>
      <c r="I73" s="58">
        <f t="shared" si="21"/>
        <v>2.2085353704788247E-2</v>
      </c>
      <c r="J73" s="58">
        <f t="shared" si="22"/>
        <v>1.835081397368088E-2</v>
      </c>
      <c r="K73" s="58">
        <f t="shared" si="32"/>
        <v>8693.0342267488959</v>
      </c>
      <c r="L73" s="58">
        <f t="shared" si="33"/>
        <v>159.52425396190981</v>
      </c>
      <c r="M73" s="58">
        <f t="shared" si="23"/>
        <v>8613.2720997679407</v>
      </c>
      <c r="N73" s="58">
        <f t="shared" si="24"/>
        <v>124036.93460034837</v>
      </c>
      <c r="O73" s="58">
        <f t="shared" si="25"/>
        <v>14.268543222650681</v>
      </c>
      <c r="Q73" s="58">
        <f>'MI Epi'!BQ95</f>
        <v>2.6686960028191329E-3</v>
      </c>
      <c r="R73" s="58">
        <f t="shared" si="26"/>
        <v>7.0228842179450871E-5</v>
      </c>
      <c r="S73" s="58">
        <f t="shared" si="27"/>
        <v>2.665138199243855E-3</v>
      </c>
      <c r="T73" s="58">
        <f t="shared" si="27"/>
        <v>7.0226376192028539E-5</v>
      </c>
      <c r="U73" s="58">
        <f t="shared" si="34"/>
        <v>2.1192022210236861E-2</v>
      </c>
      <c r="W73" s="58">
        <f>'Stroke Epi'!BF103</f>
        <v>5.2094871969258398E-3</v>
      </c>
      <c r="X73" s="58">
        <f t="shared" si="28"/>
        <v>2.5412132667930925E-3</v>
      </c>
      <c r="Y73" s="58">
        <f t="shared" si="29"/>
        <v>5.1959413510100916E-3</v>
      </c>
      <c r="Z73" s="58">
        <f t="shared" si="29"/>
        <v>2.5379871177156899E-3</v>
      </c>
      <c r="AA73" s="58">
        <f t="shared" si="35"/>
        <v>2.8183860445867522E-2</v>
      </c>
      <c r="AC73" s="58">
        <f>'Bowel Cancer Epi'!BC120</f>
        <v>1.0392357477690345E-3</v>
      </c>
      <c r="AD73" s="58">
        <f t="shared" si="30"/>
        <v>9.5263276878828186E-4</v>
      </c>
      <c r="AE73" s="58">
        <f t="shared" ref="AE73:AF98" si="38">1-EXP(-AC73)</f>
        <v>1.0386959293150477E-3</v>
      </c>
      <c r="AF73" s="58">
        <f t="shared" si="38"/>
        <v>9.5217915824508115E-4</v>
      </c>
      <c r="AG73" s="58">
        <f t="shared" si="36"/>
        <v>3.4581260207673359E-3</v>
      </c>
      <c r="AI73" s="58">
        <f>'Breast Cancer Epi'!AI114</f>
        <v>2.5653740897641341E-3</v>
      </c>
      <c r="AJ73" s="58">
        <f t="shared" si="31"/>
        <v>1.7303044004228698E-3</v>
      </c>
      <c r="AK73" s="58">
        <f t="shared" ref="AK73:AL98" si="39">1-EXP(-AI73)</f>
        <v>2.5620863296996754E-3</v>
      </c>
      <c r="AL73" s="58">
        <f t="shared" si="39"/>
        <v>1.7288082867988885E-3</v>
      </c>
      <c r="AM73" s="58">
        <f t="shared" si="37"/>
        <v>5.9984841860554375E-2</v>
      </c>
    </row>
    <row r="74" spans="1:39">
      <c r="A74" s="58">
        <v>76</v>
      </c>
      <c r="B74" s="58">
        <f>'ACM Rates'!W87</f>
        <v>1.8521278827027421E-2</v>
      </c>
      <c r="C74" s="58">
        <f>'MI Epi'!CD96</f>
        <v>7.0228842179450871E-5</v>
      </c>
      <c r="D74" s="58">
        <f>'Stroke Epi'!BS104</f>
        <v>2.5412132667930925E-3</v>
      </c>
      <c r="F74" s="58">
        <f>'Bowel Cancer Epi'!BP121</f>
        <v>9.5263276878828186E-4</v>
      </c>
      <c r="G74" s="58">
        <f>'Breast Cancer Epi'!AR115</f>
        <v>1.7303044004228698E-3</v>
      </c>
      <c r="I74" s="58">
        <f t="shared" si="21"/>
        <v>2.2085353704788247E-2</v>
      </c>
      <c r="J74" s="58">
        <f t="shared" si="22"/>
        <v>1.835081397368088E-2</v>
      </c>
      <c r="K74" s="58">
        <f t="shared" si="32"/>
        <v>8533.5099727869856</v>
      </c>
      <c r="L74" s="58">
        <f t="shared" si="33"/>
        <v>156.59685405316455</v>
      </c>
      <c r="M74" s="58">
        <f t="shared" si="23"/>
        <v>8455.2115457604032</v>
      </c>
      <c r="N74" s="58">
        <f t="shared" si="24"/>
        <v>115581.72305458796</v>
      </c>
      <c r="O74" s="58">
        <f t="shared" si="25"/>
        <v>13.544452801153728</v>
      </c>
      <c r="Q74" s="58">
        <f>'MI Epi'!BQ96</f>
        <v>2.6686960028191329E-3</v>
      </c>
      <c r="R74" s="58">
        <f t="shared" si="26"/>
        <v>7.0228842179450871E-5</v>
      </c>
      <c r="S74" s="58">
        <f t="shared" si="27"/>
        <v>2.665138199243855E-3</v>
      </c>
      <c r="T74" s="58">
        <f t="shared" si="27"/>
        <v>7.0226376192028539E-5</v>
      </c>
      <c r="U74" s="58">
        <f t="shared" si="34"/>
        <v>2.3732120986233174E-2</v>
      </c>
      <c r="W74" s="58">
        <f>'Stroke Epi'!BF104</f>
        <v>5.2094871969258398E-3</v>
      </c>
      <c r="X74" s="58">
        <f t="shared" si="28"/>
        <v>2.5412132667930925E-3</v>
      </c>
      <c r="Y74" s="58">
        <f t="shared" si="29"/>
        <v>5.1959413510100916E-3</v>
      </c>
      <c r="Z74" s="58">
        <f t="shared" si="29"/>
        <v>2.5379871177156899E-3</v>
      </c>
      <c r="AA74" s="58">
        <f t="shared" si="35"/>
        <v>3.0773475678078442E-2</v>
      </c>
      <c r="AC74" s="58">
        <f>'Bowel Cancer Epi'!BC121</f>
        <v>1.0392357477690345E-3</v>
      </c>
      <c r="AD74" s="58">
        <f t="shared" si="30"/>
        <v>9.5263276878828186E-4</v>
      </c>
      <c r="AE74" s="58">
        <f t="shared" si="38"/>
        <v>1.0386959293150477E-3</v>
      </c>
      <c r="AF74" s="58">
        <f t="shared" si="38"/>
        <v>9.5217915824508115E-4</v>
      </c>
      <c r="AG74" s="58">
        <f t="shared" si="36"/>
        <v>3.5444257787709652E-3</v>
      </c>
      <c r="AI74" s="58">
        <f>'Breast Cancer Epi'!AI115</f>
        <v>2.5653740897641341E-3</v>
      </c>
      <c r="AJ74" s="58">
        <f t="shared" si="31"/>
        <v>1.7303044004228698E-3</v>
      </c>
      <c r="AK74" s="58">
        <f t="shared" si="39"/>
        <v>2.5620863296996754E-3</v>
      </c>
      <c r="AL74" s="58">
        <f t="shared" si="39"/>
        <v>1.7288082867988885E-3</v>
      </c>
      <c r="AM74" s="58">
        <f t="shared" si="37"/>
        <v>6.0769492362115228E-2</v>
      </c>
    </row>
    <row r="75" spans="1:39">
      <c r="A75" s="58">
        <v>77</v>
      </c>
      <c r="B75" s="58">
        <f>'ACM Rates'!W88</f>
        <v>1.8521278827027421E-2</v>
      </c>
      <c r="C75" s="58">
        <f>'MI Epi'!CD97</f>
        <v>7.0228842179450871E-5</v>
      </c>
      <c r="D75" s="58">
        <f>'Stroke Epi'!BS105</f>
        <v>2.5412132667930925E-3</v>
      </c>
      <c r="F75" s="58">
        <f>'Bowel Cancer Epi'!BP122</f>
        <v>9.5263276878828186E-4</v>
      </c>
      <c r="G75" s="58">
        <f>'Breast Cancer Epi'!AR116</f>
        <v>1.7303044004228698E-3</v>
      </c>
      <c r="I75" s="58">
        <f t="shared" si="21"/>
        <v>2.2085353704788247E-2</v>
      </c>
      <c r="J75" s="58">
        <f t="shared" si="22"/>
        <v>1.835081397368088E-2</v>
      </c>
      <c r="K75" s="58">
        <f t="shared" si="32"/>
        <v>8376.9131187338207</v>
      </c>
      <c r="L75" s="58">
        <f t="shared" si="33"/>
        <v>153.72317431557127</v>
      </c>
      <c r="M75" s="58">
        <f t="shared" si="23"/>
        <v>8300.0515315760349</v>
      </c>
      <c r="N75" s="58">
        <f t="shared" si="24"/>
        <v>107281.67152301192</v>
      </c>
      <c r="O75" s="58">
        <f t="shared" si="25"/>
        <v>12.806826333568045</v>
      </c>
      <c r="Q75" s="58">
        <f>'MI Epi'!BQ97</f>
        <v>2.6686960028191329E-3</v>
      </c>
      <c r="R75" s="58">
        <f t="shared" si="26"/>
        <v>7.0228842179450871E-5</v>
      </c>
      <c r="S75" s="58">
        <f t="shared" si="27"/>
        <v>2.665138199243855E-3</v>
      </c>
      <c r="T75" s="58">
        <f t="shared" si="27"/>
        <v>7.0226376192028539E-5</v>
      </c>
      <c r="U75" s="58">
        <f t="shared" si="34"/>
        <v>2.6265627966966042E-2</v>
      </c>
      <c r="W75" s="58">
        <f>'Stroke Epi'!BF105</f>
        <v>5.2094871969258398E-3</v>
      </c>
      <c r="X75" s="58">
        <f t="shared" si="28"/>
        <v>2.5412132667930925E-3</v>
      </c>
      <c r="Y75" s="58">
        <f t="shared" si="29"/>
        <v>5.1959413510100916E-3</v>
      </c>
      <c r="Z75" s="58">
        <f t="shared" si="29"/>
        <v>2.5379871177156899E-3</v>
      </c>
      <c r="AA75" s="58">
        <f t="shared" si="35"/>
        <v>3.335619031790573E-2</v>
      </c>
      <c r="AC75" s="58">
        <f>'Bowel Cancer Epi'!BC122</f>
        <v>1.0392357477690345E-3</v>
      </c>
      <c r="AD75" s="58">
        <f t="shared" si="30"/>
        <v>9.5263276878828186E-4</v>
      </c>
      <c r="AE75" s="58">
        <f t="shared" si="38"/>
        <v>1.0386959293150477E-3</v>
      </c>
      <c r="AF75" s="58">
        <f t="shared" si="38"/>
        <v>9.5217915824508115E-4</v>
      </c>
      <c r="AG75" s="58">
        <f t="shared" si="36"/>
        <v>3.6307180632820842E-3</v>
      </c>
      <c r="AI75" s="58">
        <f>'Breast Cancer Epi'!AI116</f>
        <v>2.5653740897641341E-3</v>
      </c>
      <c r="AJ75" s="58">
        <f t="shared" si="31"/>
        <v>1.7303044004228698E-3</v>
      </c>
      <c r="AK75" s="58">
        <f t="shared" si="39"/>
        <v>2.5620863296996754E-3</v>
      </c>
      <c r="AL75" s="58">
        <f t="shared" si="39"/>
        <v>1.7288082867988885E-3</v>
      </c>
      <c r="AM75" s="58">
        <f t="shared" si="37"/>
        <v>6.1553487899333993E-2</v>
      </c>
    </row>
    <row r="76" spans="1:39">
      <c r="A76" s="58">
        <v>78</v>
      </c>
      <c r="B76" s="58">
        <f>'ACM Rates'!W89</f>
        <v>1.8521278827027421E-2</v>
      </c>
      <c r="C76" s="58">
        <f>'MI Epi'!CD98</f>
        <v>7.0228842179450871E-5</v>
      </c>
      <c r="D76" s="58">
        <f>'Stroke Epi'!BS106</f>
        <v>2.5412132667930925E-3</v>
      </c>
      <c r="F76" s="58">
        <f>'Bowel Cancer Epi'!BP123</f>
        <v>9.5263276878828186E-4</v>
      </c>
      <c r="G76" s="58">
        <f>'Breast Cancer Epi'!AR117</f>
        <v>1.7303044004228698E-3</v>
      </c>
      <c r="I76" s="58">
        <f t="shared" si="21"/>
        <v>2.2085353704788247E-2</v>
      </c>
      <c r="J76" s="58">
        <f t="shared" si="22"/>
        <v>1.835081397368088E-2</v>
      </c>
      <c r="K76" s="58">
        <f t="shared" si="32"/>
        <v>8223.1899444182491</v>
      </c>
      <c r="L76" s="58">
        <f t="shared" si="33"/>
        <v>150.90222894026249</v>
      </c>
      <c r="M76" s="58">
        <f t="shared" si="23"/>
        <v>8147.7388299481172</v>
      </c>
      <c r="N76" s="58">
        <f t="shared" si="24"/>
        <v>99133.932693063805</v>
      </c>
      <c r="O76" s="58">
        <f t="shared" si="25"/>
        <v>12.055410778922127</v>
      </c>
      <c r="Q76" s="58">
        <f>'MI Epi'!BQ98</f>
        <v>2.6686960028191329E-3</v>
      </c>
      <c r="R76" s="58">
        <f t="shared" si="26"/>
        <v>7.0228842179450871E-5</v>
      </c>
      <c r="S76" s="58">
        <f t="shared" si="27"/>
        <v>2.665138199243855E-3</v>
      </c>
      <c r="T76" s="58">
        <f t="shared" si="27"/>
        <v>7.0226376192028539E-5</v>
      </c>
      <c r="U76" s="58">
        <f t="shared" si="34"/>
        <v>2.8792560258764241E-2</v>
      </c>
      <c r="W76" s="58">
        <f>'Stroke Epi'!BF106</f>
        <v>5.2094871969258398E-3</v>
      </c>
      <c r="X76" s="58">
        <f t="shared" si="28"/>
        <v>2.5412132667930925E-3</v>
      </c>
      <c r="Y76" s="58">
        <f t="shared" si="29"/>
        <v>5.1959413510100916E-3</v>
      </c>
      <c r="Z76" s="58">
        <f t="shared" si="29"/>
        <v>2.5379871177156899E-3</v>
      </c>
      <c r="AA76" s="58">
        <f t="shared" si="35"/>
        <v>3.5932022753476955E-2</v>
      </c>
      <c r="AC76" s="58">
        <f>'Bowel Cancer Epi'!BC123</f>
        <v>1.0392357477690345E-3</v>
      </c>
      <c r="AD76" s="58">
        <f t="shared" si="30"/>
        <v>9.5263276878828186E-4</v>
      </c>
      <c r="AE76" s="58">
        <f t="shared" si="38"/>
        <v>1.0386959293150477E-3</v>
      </c>
      <c r="AF76" s="58">
        <f t="shared" si="38"/>
        <v>9.5217915824508115E-4</v>
      </c>
      <c r="AG76" s="58">
        <f t="shared" si="36"/>
        <v>3.7170028749478915E-3</v>
      </c>
      <c r="AI76" s="58">
        <f>'Breast Cancer Epi'!AI117</f>
        <v>2.5653740897641341E-3</v>
      </c>
      <c r="AJ76" s="58">
        <f t="shared" si="31"/>
        <v>1.7303044004228698E-3</v>
      </c>
      <c r="AK76" s="58">
        <f t="shared" si="39"/>
        <v>2.5620863296996754E-3</v>
      </c>
      <c r="AL76" s="58">
        <f t="shared" si="39"/>
        <v>1.7288082867988885E-3</v>
      </c>
      <c r="AM76" s="58">
        <f t="shared" si="37"/>
        <v>6.2336829018923241E-2</v>
      </c>
    </row>
    <row r="77" spans="1:39">
      <c r="A77" s="58">
        <v>79</v>
      </c>
      <c r="B77" s="58">
        <f>'ACM Rates'!W90</f>
        <v>1.8521278827027421E-2</v>
      </c>
      <c r="C77" s="58">
        <f>'MI Epi'!CD99</f>
        <v>7.0228842179450871E-5</v>
      </c>
      <c r="D77" s="58">
        <f>'Stroke Epi'!BS107</f>
        <v>2.5412132667930925E-3</v>
      </c>
      <c r="F77" s="58">
        <f>'Bowel Cancer Epi'!BP124</f>
        <v>9.5263276878828186E-4</v>
      </c>
      <c r="G77" s="58">
        <f>'Breast Cancer Epi'!AR118</f>
        <v>2.5499222743073867E-3</v>
      </c>
      <c r="I77" s="58">
        <f t="shared" si="21"/>
        <v>2.2085353704788247E-2</v>
      </c>
      <c r="J77" s="58">
        <f t="shared" si="22"/>
        <v>1.835081397368088E-2</v>
      </c>
      <c r="K77" s="58">
        <f t="shared" si="32"/>
        <v>8072.2877154779862</v>
      </c>
      <c r="L77" s="58">
        <f t="shared" si="33"/>
        <v>148.13305020876592</v>
      </c>
      <c r="M77" s="58">
        <f t="shared" si="23"/>
        <v>7998.2211903736033</v>
      </c>
      <c r="N77" s="58">
        <f t="shared" si="24"/>
        <v>91135.711502690188</v>
      </c>
      <c r="O77" s="58">
        <f t="shared" si="25"/>
        <v>11.289948365931572</v>
      </c>
      <c r="Q77" s="58">
        <f>'MI Epi'!BQ99</f>
        <v>2.6686960028191329E-3</v>
      </c>
      <c r="R77" s="58">
        <f t="shared" si="26"/>
        <v>7.0228842179450871E-5</v>
      </c>
      <c r="S77" s="58">
        <f t="shared" si="27"/>
        <v>2.665138199243855E-3</v>
      </c>
      <c r="T77" s="58">
        <f t="shared" si="27"/>
        <v>7.0226376192028539E-5</v>
      </c>
      <c r="U77" s="58">
        <f t="shared" si="34"/>
        <v>3.1312934923564024E-2</v>
      </c>
      <c r="W77" s="58">
        <f>'Stroke Epi'!BF107</f>
        <v>5.2094871969258398E-3</v>
      </c>
      <c r="X77" s="58">
        <f t="shared" si="28"/>
        <v>2.5412132667930925E-3</v>
      </c>
      <c r="Y77" s="58">
        <f t="shared" si="29"/>
        <v>5.1959413510100916E-3</v>
      </c>
      <c r="Z77" s="58">
        <f t="shared" si="29"/>
        <v>2.5379871177156899E-3</v>
      </c>
      <c r="AA77" s="58">
        <f t="shared" si="35"/>
        <v>3.8500991323920528E-2</v>
      </c>
      <c r="AC77" s="58">
        <f>'Bowel Cancer Epi'!BC124</f>
        <v>1.0392357477690345E-3</v>
      </c>
      <c r="AD77" s="58">
        <f t="shared" si="30"/>
        <v>9.5263276878828186E-4</v>
      </c>
      <c r="AE77" s="58">
        <f t="shared" si="38"/>
        <v>1.0386959293150477E-3</v>
      </c>
      <c r="AF77" s="58">
        <f t="shared" si="38"/>
        <v>9.5217915824508115E-4</v>
      </c>
      <c r="AG77" s="58">
        <f t="shared" si="36"/>
        <v>3.8032802144155296E-3</v>
      </c>
      <c r="AI77" s="58">
        <f>'Breast Cancer Epi'!AI118</f>
        <v>1.8052632483525387E-3</v>
      </c>
      <c r="AJ77" s="58">
        <f t="shared" si="31"/>
        <v>2.5499222743073867E-3</v>
      </c>
      <c r="AK77" s="58">
        <f t="shared" si="39"/>
        <v>1.8036347407636155E-3</v>
      </c>
      <c r="AL77" s="58">
        <f t="shared" si="39"/>
        <v>2.5466739840540598E-3</v>
      </c>
      <c r="AM77" s="58">
        <f t="shared" si="37"/>
        <v>6.3119516267139186E-2</v>
      </c>
    </row>
    <row r="78" spans="1:39">
      <c r="A78" s="58">
        <v>80</v>
      </c>
      <c r="B78" s="58">
        <f>'ACM Rates'!W91</f>
        <v>3.5131108949486178E-2</v>
      </c>
      <c r="C78" s="58">
        <f>'MI Epi'!CD100</f>
        <v>1.4045768435890174E-4</v>
      </c>
      <c r="D78" s="58">
        <f>'Stroke Epi'!BS108</f>
        <v>5.7177298502844578E-3</v>
      </c>
      <c r="F78" s="58">
        <f>'Bowel Cancer Epi'!BP125</f>
        <v>1.3856476636920463E-3</v>
      </c>
      <c r="G78" s="58">
        <f>'Breast Cancer Epi'!AR119</f>
        <v>2.5499222743073867E-3</v>
      </c>
      <c r="I78" s="58">
        <f t="shared" si="21"/>
        <v>4.2374944147821586E-2</v>
      </c>
      <c r="J78" s="58">
        <f t="shared" si="22"/>
        <v>3.4521174955375433E-2</v>
      </c>
      <c r="K78" s="58">
        <f t="shared" si="32"/>
        <v>7924.1546652692205</v>
      </c>
      <c r="L78" s="58">
        <f t="shared" si="33"/>
        <v>273.55112957321319</v>
      </c>
      <c r="M78" s="58">
        <f t="shared" si="23"/>
        <v>7787.3791004826144</v>
      </c>
      <c r="N78" s="58">
        <f t="shared" si="24"/>
        <v>83348.332402207569</v>
      </c>
      <c r="O78" s="58">
        <f t="shared" si="25"/>
        <v>10.51826168506213</v>
      </c>
      <c r="Q78" s="58">
        <f>'MI Epi'!BQ100</f>
        <v>3.722128635510896E-3</v>
      </c>
      <c r="R78" s="58">
        <f t="shared" si="26"/>
        <v>1.4045768435890174E-4</v>
      </c>
      <c r="S78" s="58">
        <f t="shared" si="27"/>
        <v>3.7152101012746241E-3</v>
      </c>
      <c r="T78" s="58">
        <f t="shared" si="27"/>
        <v>1.4044782064015493E-4</v>
      </c>
      <c r="U78" s="58">
        <f t="shared" si="34"/>
        <v>3.3826768979024306E-2</v>
      </c>
      <c r="W78" s="58">
        <f>'Stroke Epi'!BF108</f>
        <v>7.9412914587284143E-3</v>
      </c>
      <c r="X78" s="58">
        <f t="shared" si="28"/>
        <v>5.7177298502844578E-3</v>
      </c>
      <c r="Y78" s="58">
        <f t="shared" si="29"/>
        <v>7.9098427066763843E-3</v>
      </c>
      <c r="Z78" s="58">
        <f t="shared" si="29"/>
        <v>5.7014147428999795E-3</v>
      </c>
      <c r="AA78" s="58">
        <f t="shared" si="35"/>
        <v>4.1063114319496261E-2</v>
      </c>
      <c r="AC78" s="58">
        <f>'Bowel Cancer Epi'!BC125</f>
        <v>1.558853621653552E-3</v>
      </c>
      <c r="AD78" s="58">
        <f t="shared" si="30"/>
        <v>1.3856476636920463E-3</v>
      </c>
      <c r="AE78" s="58">
        <f t="shared" si="38"/>
        <v>1.5576392404428319E-3</v>
      </c>
      <c r="AF78" s="58">
        <f t="shared" si="38"/>
        <v>1.3846880972262499E-3</v>
      </c>
      <c r="AG78" s="58">
        <f t="shared" si="36"/>
        <v>3.8895500823320855E-3</v>
      </c>
      <c r="AI78" s="58">
        <f>'Breast Cancer Epi'!AI119</f>
        <v>1.8052632483525387E-3</v>
      </c>
      <c r="AJ78" s="58">
        <f t="shared" si="31"/>
        <v>2.5499222743073867E-3</v>
      </c>
      <c r="AK78" s="58">
        <f t="shared" si="39"/>
        <v>1.8036347407636155E-3</v>
      </c>
      <c r="AL78" s="58">
        <f t="shared" si="39"/>
        <v>2.5466739840540598E-3</v>
      </c>
      <c r="AM78" s="58">
        <f t="shared" si="37"/>
        <v>6.2421599936089409E-2</v>
      </c>
    </row>
    <row r="79" spans="1:39">
      <c r="A79" s="58">
        <v>81</v>
      </c>
      <c r="B79" s="58">
        <f>'ACM Rates'!W92</f>
        <v>3.5131108949486178E-2</v>
      </c>
      <c r="C79" s="58">
        <f>'MI Epi'!CD101</f>
        <v>1.4045768435890174E-4</v>
      </c>
      <c r="D79" s="58">
        <f>'Stroke Epi'!BS109</f>
        <v>5.7177298502844578E-3</v>
      </c>
      <c r="F79" s="58">
        <f>'Bowel Cancer Epi'!BP126</f>
        <v>1.3856476636920463E-3</v>
      </c>
      <c r="G79" s="58">
        <f>'Breast Cancer Epi'!AR120</f>
        <v>2.5499222743073867E-3</v>
      </c>
      <c r="I79" s="58">
        <f t="shared" si="21"/>
        <v>4.2374944147821586E-2</v>
      </c>
      <c r="J79" s="58">
        <f t="shared" si="22"/>
        <v>3.4521174955375433E-2</v>
      </c>
      <c r="K79" s="58">
        <f t="shared" si="32"/>
        <v>7650.6035356960074</v>
      </c>
      <c r="L79" s="58">
        <f t="shared" si="33"/>
        <v>264.10782316997575</v>
      </c>
      <c r="M79" s="58">
        <f t="shared" si="23"/>
        <v>7518.5496241110195</v>
      </c>
      <c r="N79" s="58">
        <f t="shared" si="24"/>
        <v>75829.78277809656</v>
      </c>
      <c r="O79" s="58">
        <f t="shared" si="25"/>
        <v>9.9116079436467626</v>
      </c>
      <c r="Q79" s="58">
        <f>'MI Epi'!BQ101</f>
        <v>3.722128635510896E-3</v>
      </c>
      <c r="R79" s="58">
        <f t="shared" si="26"/>
        <v>1.4045768435890174E-4</v>
      </c>
      <c r="S79" s="58">
        <f t="shared" si="27"/>
        <v>3.7152101012746241E-3</v>
      </c>
      <c r="T79" s="58">
        <f t="shared" si="27"/>
        <v>1.4044782064015493E-4</v>
      </c>
      <c r="U79" s="58">
        <f t="shared" si="34"/>
        <v>3.7281093754223282E-2</v>
      </c>
      <c r="W79" s="58">
        <f>'Stroke Epi'!BF109</f>
        <v>7.9412914587284143E-3</v>
      </c>
      <c r="X79" s="58">
        <f t="shared" si="28"/>
        <v>5.7177298502844578E-3</v>
      </c>
      <c r="Y79" s="58">
        <f t="shared" si="29"/>
        <v>7.9098427066763843E-3</v>
      </c>
      <c r="Z79" s="58">
        <f t="shared" si="29"/>
        <v>5.7014147428999795E-3</v>
      </c>
      <c r="AA79" s="58">
        <f t="shared" si="35"/>
        <v>4.319300071904885E-2</v>
      </c>
      <c r="AC79" s="58">
        <f>'Bowel Cancer Epi'!BC126</f>
        <v>1.558853621653552E-3</v>
      </c>
      <c r="AD79" s="58">
        <f t="shared" si="30"/>
        <v>1.3856476636920463E-3</v>
      </c>
      <c r="AE79" s="58">
        <f t="shared" si="38"/>
        <v>1.5576392404428319E-3</v>
      </c>
      <c r="AF79" s="58">
        <f t="shared" si="38"/>
        <v>1.3846880972262499E-3</v>
      </c>
      <c r="AG79" s="58">
        <f t="shared" si="36"/>
        <v>4.062067406100117E-3</v>
      </c>
      <c r="AI79" s="58">
        <f>'Breast Cancer Epi'!AI120</f>
        <v>1.8052632483525387E-3</v>
      </c>
      <c r="AJ79" s="58">
        <f t="shared" si="31"/>
        <v>2.5499222743073867E-3</v>
      </c>
      <c r="AK79" s="58">
        <f t="shared" si="39"/>
        <v>1.8036347407636155E-3</v>
      </c>
      <c r="AL79" s="58">
        <f t="shared" si="39"/>
        <v>2.5466739840540598E-3</v>
      </c>
      <c r="AM79" s="58">
        <f t="shared" si="37"/>
        <v>6.1723163701793052E-2</v>
      </c>
    </row>
    <row r="80" spans="1:39">
      <c r="A80" s="58">
        <v>82</v>
      </c>
      <c r="B80" s="58">
        <f>'ACM Rates'!W93</f>
        <v>3.5131108949486178E-2</v>
      </c>
      <c r="C80" s="58">
        <f>'MI Epi'!CD102</f>
        <v>1.4045768435890174E-4</v>
      </c>
      <c r="D80" s="58">
        <f>'Stroke Epi'!BS110</f>
        <v>5.7177298502844578E-3</v>
      </c>
      <c r="F80" s="58">
        <f>'Bowel Cancer Epi'!BP127</f>
        <v>1.3856476636920463E-3</v>
      </c>
      <c r="G80" s="58">
        <f>'Breast Cancer Epi'!AR121</f>
        <v>2.5499222743073867E-3</v>
      </c>
      <c r="I80" s="58">
        <f t="shared" si="21"/>
        <v>4.2374944147821586E-2</v>
      </c>
      <c r="J80" s="58">
        <f t="shared" si="22"/>
        <v>3.4521174955375433E-2</v>
      </c>
      <c r="K80" s="58">
        <f t="shared" si="32"/>
        <v>7386.4957125260316</v>
      </c>
      <c r="L80" s="58">
        <f t="shared" si="33"/>
        <v>254.99051079924166</v>
      </c>
      <c r="M80" s="58">
        <f t="shared" si="23"/>
        <v>7259.0004571264108</v>
      </c>
      <c r="N80" s="58">
        <f t="shared" si="24"/>
        <v>68570.782320970131</v>
      </c>
      <c r="O80" s="58">
        <f t="shared" si="25"/>
        <v>9.2832629963742725</v>
      </c>
      <c r="Q80" s="58">
        <f>'MI Epi'!BQ102</f>
        <v>3.722128635510896E-3</v>
      </c>
      <c r="R80" s="58">
        <f t="shared" si="26"/>
        <v>1.4045768435890174E-4</v>
      </c>
      <c r="S80" s="58">
        <f t="shared" si="27"/>
        <v>3.7152101012746241E-3</v>
      </c>
      <c r="T80" s="58">
        <f t="shared" si="27"/>
        <v>1.4044782064015493E-4</v>
      </c>
      <c r="U80" s="58">
        <f t="shared" si="34"/>
        <v>4.0723068404962752E-2</v>
      </c>
      <c r="W80" s="58">
        <f>'Stroke Epi'!BF110</f>
        <v>7.9412914587284143E-3</v>
      </c>
      <c r="X80" s="58">
        <f t="shared" si="28"/>
        <v>5.7177298502844578E-3</v>
      </c>
      <c r="Y80" s="58">
        <f t="shared" si="29"/>
        <v>7.9098427066763843E-3</v>
      </c>
      <c r="Z80" s="58">
        <f t="shared" si="29"/>
        <v>5.7014147428999795E-3</v>
      </c>
      <c r="AA80" s="58">
        <f t="shared" si="35"/>
        <v>4.5318156446392734E-2</v>
      </c>
      <c r="AC80" s="58">
        <f>'Bowel Cancer Epi'!BC127</f>
        <v>1.558853621653552E-3</v>
      </c>
      <c r="AD80" s="58">
        <f t="shared" si="30"/>
        <v>1.3856476636920463E-3</v>
      </c>
      <c r="AE80" s="58">
        <f t="shared" si="38"/>
        <v>1.5576392404428319E-3</v>
      </c>
      <c r="AF80" s="58">
        <f t="shared" si="38"/>
        <v>1.3846880972262499E-3</v>
      </c>
      <c r="AG80" s="58">
        <f t="shared" si="36"/>
        <v>4.2345548514274569E-3</v>
      </c>
      <c r="AI80" s="58">
        <f>'Breast Cancer Epi'!AI121</f>
        <v>1.8052632483525387E-3</v>
      </c>
      <c r="AJ80" s="58">
        <f t="shared" si="31"/>
        <v>2.5499222743073867E-3</v>
      </c>
      <c r="AK80" s="58">
        <f t="shared" si="39"/>
        <v>1.8036347407636155E-3</v>
      </c>
      <c r="AL80" s="58">
        <f t="shared" si="39"/>
        <v>2.5466739840540598E-3</v>
      </c>
      <c r="AM80" s="58">
        <f t="shared" si="37"/>
        <v>6.1024207176955295E-2</v>
      </c>
    </row>
    <row r="81" spans="1:39">
      <c r="A81" s="58">
        <v>83</v>
      </c>
      <c r="B81" s="58">
        <f>'ACM Rates'!W94</f>
        <v>3.5131108949486178E-2</v>
      </c>
      <c r="C81" s="58">
        <f>'MI Epi'!CD103</f>
        <v>1.4045768435890174E-4</v>
      </c>
      <c r="D81" s="58">
        <f>'Stroke Epi'!BS111</f>
        <v>5.7177298502844578E-3</v>
      </c>
      <c r="F81" s="58">
        <f>'Bowel Cancer Epi'!BP128</f>
        <v>1.3856476636920463E-3</v>
      </c>
      <c r="G81" s="58">
        <f>'Breast Cancer Epi'!AR122</f>
        <v>2.5499222743073867E-3</v>
      </c>
      <c r="I81" s="58">
        <f t="shared" si="21"/>
        <v>4.2374944147821586E-2</v>
      </c>
      <c r="J81" s="58">
        <f t="shared" si="22"/>
        <v>3.4521174955375433E-2</v>
      </c>
      <c r="K81" s="58">
        <f t="shared" si="32"/>
        <v>7131.5052017267899</v>
      </c>
      <c r="L81" s="58">
        <f t="shared" si="33"/>
        <v>246.1879387639805</v>
      </c>
      <c r="M81" s="58">
        <f t="shared" si="23"/>
        <v>7008.4112323447998</v>
      </c>
      <c r="N81" s="58">
        <f t="shared" si="24"/>
        <v>61562.371088625317</v>
      </c>
      <c r="O81" s="58">
        <f t="shared" si="25"/>
        <v>8.6324512634049384</v>
      </c>
      <c r="Q81" s="58">
        <f>'MI Epi'!BQ103</f>
        <v>3.722128635510896E-3</v>
      </c>
      <c r="R81" s="58">
        <f t="shared" si="26"/>
        <v>1.4045768435890174E-4</v>
      </c>
      <c r="S81" s="58">
        <f t="shared" si="27"/>
        <v>3.7152101012746241E-3</v>
      </c>
      <c r="T81" s="58">
        <f t="shared" si="27"/>
        <v>1.4044782064015493E-4</v>
      </c>
      <c r="U81" s="58">
        <f t="shared" si="34"/>
        <v>4.4152737086203264E-2</v>
      </c>
      <c r="W81" s="58">
        <f>'Stroke Epi'!BF111</f>
        <v>7.9412914587284143E-3</v>
      </c>
      <c r="X81" s="58">
        <f t="shared" si="28"/>
        <v>5.7177298502844578E-3</v>
      </c>
      <c r="Y81" s="58">
        <f t="shared" si="29"/>
        <v>7.9098427066763843E-3</v>
      </c>
      <c r="Z81" s="58">
        <f t="shared" si="29"/>
        <v>5.7014147428999795E-3</v>
      </c>
      <c r="AA81" s="58">
        <f t="shared" si="35"/>
        <v>4.7438592008782914E-2</v>
      </c>
      <c r="AC81" s="58">
        <f>'Bowel Cancer Epi'!BC128</f>
        <v>1.558853621653552E-3</v>
      </c>
      <c r="AD81" s="58">
        <f t="shared" si="30"/>
        <v>1.3856476636920463E-3</v>
      </c>
      <c r="AE81" s="58">
        <f t="shared" si="38"/>
        <v>1.5576392404428319E-3</v>
      </c>
      <c r="AF81" s="58">
        <f t="shared" si="38"/>
        <v>1.3846880972262499E-3</v>
      </c>
      <c r="AG81" s="58">
        <f t="shared" si="36"/>
        <v>4.4070124234887815E-3</v>
      </c>
      <c r="AI81" s="58">
        <f>'Breast Cancer Epi'!AI122</f>
        <v>1.8052632483525387E-3</v>
      </c>
      <c r="AJ81" s="58">
        <f t="shared" si="31"/>
        <v>2.5499222743073867E-3</v>
      </c>
      <c r="AK81" s="58">
        <f t="shared" si="39"/>
        <v>1.8036347407636155E-3</v>
      </c>
      <c r="AL81" s="58">
        <f t="shared" si="39"/>
        <v>2.5466739840540598E-3</v>
      </c>
      <c r="AM81" s="58">
        <f t="shared" si="37"/>
        <v>6.032472997399279E-2</v>
      </c>
    </row>
    <row r="82" spans="1:39">
      <c r="A82" s="58">
        <v>84</v>
      </c>
      <c r="B82" s="58">
        <f>'ACM Rates'!W95</f>
        <v>3.5131108949486178E-2</v>
      </c>
      <c r="C82" s="58">
        <f>'MI Epi'!CD104</f>
        <v>1.4045768435890174E-4</v>
      </c>
      <c r="D82" s="58">
        <f>'Stroke Epi'!BS112</f>
        <v>5.7177298502844578E-3</v>
      </c>
      <c r="F82" s="58">
        <f>'Bowel Cancer Epi'!BP129</f>
        <v>1.3856476636920463E-3</v>
      </c>
      <c r="G82" s="58">
        <f>'Breast Cancer Epi'!AR123</f>
        <v>3.3695401481919044E-3</v>
      </c>
      <c r="I82" s="58">
        <f t="shared" si="21"/>
        <v>4.2374944147821586E-2</v>
      </c>
      <c r="J82" s="58">
        <f t="shared" si="22"/>
        <v>3.4521174955375433E-2</v>
      </c>
      <c r="K82" s="58">
        <f t="shared" si="32"/>
        <v>6885.3172629628098</v>
      </c>
      <c r="L82" s="58">
        <f t="shared" si="33"/>
        <v>237.68924185800589</v>
      </c>
      <c r="M82" s="58">
        <f t="shared" si="23"/>
        <v>6766.4726420338066</v>
      </c>
      <c r="N82" s="58">
        <f t="shared" si="24"/>
        <v>54795.89844659152</v>
      </c>
      <c r="O82" s="58">
        <f t="shared" si="25"/>
        <v>7.9583694336566246</v>
      </c>
      <c r="Q82" s="58">
        <f>'MI Epi'!BQ104</f>
        <v>3.722128635510896E-3</v>
      </c>
      <c r="R82" s="58">
        <f t="shared" si="26"/>
        <v>1.4045768435890174E-4</v>
      </c>
      <c r="S82" s="58">
        <f t="shared" si="27"/>
        <v>3.7152101012746241E-3</v>
      </c>
      <c r="T82" s="58">
        <f t="shared" si="27"/>
        <v>1.4044782064015493E-4</v>
      </c>
      <c r="U82" s="58">
        <f t="shared" si="34"/>
        <v>4.7570143795039703E-2</v>
      </c>
      <c r="W82" s="58">
        <f>'Stroke Epi'!BF112</f>
        <v>7.9412914587284143E-3</v>
      </c>
      <c r="X82" s="58">
        <f t="shared" si="28"/>
        <v>5.7177298502844578E-3</v>
      </c>
      <c r="Y82" s="58">
        <f t="shared" si="29"/>
        <v>7.9098427066763843E-3</v>
      </c>
      <c r="Z82" s="58">
        <f t="shared" si="29"/>
        <v>5.7014147428999795E-3</v>
      </c>
      <c r="AA82" s="58">
        <f t="shared" si="35"/>
        <v>4.9554317890136833E-2</v>
      </c>
      <c r="AC82" s="58">
        <f>'Bowel Cancer Epi'!BC129</f>
        <v>1.558853621653552E-3</v>
      </c>
      <c r="AD82" s="58">
        <f t="shared" si="30"/>
        <v>1.3856476636920463E-3</v>
      </c>
      <c r="AE82" s="58">
        <f t="shared" si="38"/>
        <v>1.5576392404428319E-3</v>
      </c>
      <c r="AF82" s="58">
        <f t="shared" si="38"/>
        <v>1.3846880972262499E-3</v>
      </c>
      <c r="AG82" s="58">
        <f t="shared" si="36"/>
        <v>4.5794401274578695E-3</v>
      </c>
      <c r="AI82" s="58">
        <f>'Breast Cancer Epi'!AI123</f>
        <v>1.5202216828231906E-3</v>
      </c>
      <c r="AJ82" s="58">
        <f t="shared" si="31"/>
        <v>3.3695401481919044E-3</v>
      </c>
      <c r="AK82" s="58">
        <f t="shared" si="39"/>
        <v>1.5190667311757444E-3</v>
      </c>
      <c r="AL82" s="58">
        <f t="shared" si="39"/>
        <v>3.363869618600468E-3</v>
      </c>
      <c r="AM82" s="58">
        <f t="shared" si="37"/>
        <v>5.9624731705033483E-2</v>
      </c>
    </row>
    <row r="83" spans="1:39">
      <c r="A83" s="58">
        <v>85</v>
      </c>
      <c r="B83" s="58">
        <f>'ACM Rates'!W96</f>
        <v>6.6175672392653137E-2</v>
      </c>
      <c r="C83" s="58">
        <f>'MI Epi'!CD105</f>
        <v>2.8091536871780348E-4</v>
      </c>
      <c r="D83" s="58">
        <f>'Stroke Epi'!BS113</f>
        <v>7.3695184736999675E-3</v>
      </c>
      <c r="F83" s="58">
        <f>'Bowel Cancer Epi'!BP130</f>
        <v>1.9918685165573164E-3</v>
      </c>
      <c r="G83" s="58">
        <f>'Breast Cancer Epi'!AR124</f>
        <v>3.3695401481919044E-3</v>
      </c>
      <c r="I83" s="58">
        <f t="shared" si="21"/>
        <v>7.5817974751628228E-2</v>
      </c>
      <c r="J83" s="58">
        <f t="shared" si="22"/>
        <v>6.4033573613124783E-2</v>
      </c>
      <c r="K83" s="58">
        <f t="shared" si="32"/>
        <v>6647.6280211048042</v>
      </c>
      <c r="L83" s="58">
        <f t="shared" si="33"/>
        <v>425.6713782420855</v>
      </c>
      <c r="M83" s="58">
        <f t="shared" si="23"/>
        <v>6434.792331983761</v>
      </c>
      <c r="N83" s="58">
        <f t="shared" si="24"/>
        <v>48361.106114607763</v>
      </c>
      <c r="O83" s="58">
        <f t="shared" si="25"/>
        <v>7.2749416725893123</v>
      </c>
      <c r="Q83" s="58">
        <f>'MI Epi'!BQ105</f>
        <v>3.9328151620492482E-3</v>
      </c>
      <c r="R83" s="58">
        <f t="shared" si="26"/>
        <v>2.8091536871780348E-4</v>
      </c>
      <c r="S83" s="58">
        <f t="shared" si="27"/>
        <v>3.9250917727048362E-3</v>
      </c>
      <c r="T83" s="58">
        <f t="shared" si="27"/>
        <v>2.8087591569003756E-4</v>
      </c>
      <c r="U83" s="58">
        <f t="shared" si="34"/>
        <v>5.0975332371265704E-2</v>
      </c>
      <c r="W83" s="58">
        <f>'Stroke Epi'!BF113</f>
        <v>9.593080082143924E-3</v>
      </c>
      <c r="X83" s="58">
        <f t="shared" si="28"/>
        <v>7.3695184736999675E-3</v>
      </c>
      <c r="Y83" s="58">
        <f t="shared" si="29"/>
        <v>9.5472132745735294E-3</v>
      </c>
      <c r="Z83" s="58">
        <f t="shared" si="29"/>
        <v>7.3424301558978611E-3</v>
      </c>
      <c r="AA83" s="58">
        <f t="shared" si="35"/>
        <v>5.1665344551086186E-2</v>
      </c>
      <c r="AC83" s="58">
        <f>'Bowel Cancer Epi'!BC130</f>
        <v>2.1650744745188221E-3</v>
      </c>
      <c r="AD83" s="58">
        <f t="shared" si="30"/>
        <v>1.9918685165573164E-3</v>
      </c>
      <c r="AE83" s="58">
        <f t="shared" si="38"/>
        <v>2.1627323913451235E-3</v>
      </c>
      <c r="AF83" s="58">
        <f t="shared" si="38"/>
        <v>1.9898860629444792E-3</v>
      </c>
      <c r="AG83" s="58">
        <f t="shared" si="36"/>
        <v>4.7518379685076049E-3</v>
      </c>
      <c r="AI83" s="58">
        <f>'Breast Cancer Epi'!AI124</f>
        <v>1.5202216828231906E-3</v>
      </c>
      <c r="AJ83" s="58">
        <f t="shared" si="31"/>
        <v>3.3695401481919044E-3</v>
      </c>
      <c r="AK83" s="58">
        <f t="shared" si="39"/>
        <v>1.5190667311757444E-3</v>
      </c>
      <c r="AL83" s="58">
        <f t="shared" si="39"/>
        <v>3.363869618600468E-3</v>
      </c>
      <c r="AM83" s="58">
        <f t="shared" si="37"/>
        <v>5.788406933355246E-2</v>
      </c>
    </row>
    <row r="84" spans="1:39">
      <c r="A84" s="58">
        <v>86</v>
      </c>
      <c r="B84" s="58">
        <f>'ACM Rates'!W97</f>
        <v>6.6175672392653137E-2</v>
      </c>
      <c r="C84" s="58">
        <f>'MI Epi'!CD106</f>
        <v>2.8091536871780348E-4</v>
      </c>
      <c r="D84" s="58">
        <f>'Stroke Epi'!BS114</f>
        <v>7.3695184736999675E-3</v>
      </c>
      <c r="F84" s="58">
        <f>'Bowel Cancer Epi'!BP131</f>
        <v>1.9918685165573164E-3</v>
      </c>
      <c r="G84" s="58">
        <f>'Breast Cancer Epi'!AR125</f>
        <v>3.3695401481919044E-3</v>
      </c>
      <c r="I84" s="58">
        <f t="shared" si="21"/>
        <v>7.5817974751628228E-2</v>
      </c>
      <c r="J84" s="58">
        <f t="shared" si="22"/>
        <v>6.4033573613124783E-2</v>
      </c>
      <c r="K84" s="58">
        <f t="shared" si="32"/>
        <v>6221.9566428627186</v>
      </c>
      <c r="L84" s="58">
        <f t="shared" si="33"/>
        <v>398.41411870842063</v>
      </c>
      <c r="M84" s="58">
        <f t="shared" si="23"/>
        <v>6022.7495835085083</v>
      </c>
      <c r="N84" s="58">
        <f t="shared" si="24"/>
        <v>42338.356531099249</v>
      </c>
      <c r="O84" s="58">
        <f t="shared" si="25"/>
        <v>6.8046691678036826</v>
      </c>
      <c r="Q84" s="58">
        <f>'MI Epi'!BQ106</f>
        <v>3.9328151620492482E-3</v>
      </c>
      <c r="R84" s="58">
        <f t="shared" si="26"/>
        <v>2.8091536871780348E-4</v>
      </c>
      <c r="S84" s="58">
        <f t="shared" si="27"/>
        <v>3.9250917727048362E-3</v>
      </c>
      <c r="T84" s="58">
        <f t="shared" si="27"/>
        <v>2.8087591569003756E-4</v>
      </c>
      <c r="U84" s="58">
        <f t="shared" si="34"/>
        <v>5.4434754782173959E-2</v>
      </c>
      <c r="W84" s="58">
        <f>'Stroke Epi'!BF114</f>
        <v>9.593080082143924E-3</v>
      </c>
      <c r="X84" s="58">
        <f t="shared" si="28"/>
        <v>7.3695184736999675E-3</v>
      </c>
      <c r="Y84" s="58">
        <f t="shared" si="29"/>
        <v>9.5472132745735294E-3</v>
      </c>
      <c r="Z84" s="58">
        <f t="shared" si="29"/>
        <v>7.3424301558978611E-3</v>
      </c>
      <c r="AA84" s="58">
        <f t="shared" si="35"/>
        <v>5.3771682429028571E-2</v>
      </c>
      <c r="AC84" s="58">
        <f>'Bowel Cancer Epi'!BC131</f>
        <v>2.1650744745188221E-3</v>
      </c>
      <c r="AD84" s="58">
        <f t="shared" si="30"/>
        <v>1.9918685165573164E-3</v>
      </c>
      <c r="AE84" s="58">
        <f t="shared" si="38"/>
        <v>2.1627323913451235E-3</v>
      </c>
      <c r="AF84" s="58">
        <f t="shared" si="38"/>
        <v>1.9898860629444792E-3</v>
      </c>
      <c r="AG84" s="58">
        <f t="shared" si="36"/>
        <v>4.9242059518099087E-3</v>
      </c>
      <c r="AI84" s="58">
        <f>'Breast Cancer Epi'!AI125</f>
        <v>1.5202216828231906E-3</v>
      </c>
      <c r="AJ84" s="58">
        <f t="shared" si="31"/>
        <v>3.3695401481919044E-3</v>
      </c>
      <c r="AK84" s="58">
        <f t="shared" si="39"/>
        <v>1.5190667311757444E-3</v>
      </c>
      <c r="AL84" s="58">
        <f t="shared" si="39"/>
        <v>3.363869618600468E-3</v>
      </c>
      <c r="AM84" s="58">
        <f t="shared" si="37"/>
        <v>5.6140184944656002E-2</v>
      </c>
    </row>
    <row r="85" spans="1:39">
      <c r="A85" s="58">
        <v>87</v>
      </c>
      <c r="B85" s="58">
        <f>'ACM Rates'!W98</f>
        <v>6.6175672392653137E-2</v>
      </c>
      <c r="C85" s="58">
        <f>'MI Epi'!CD107</f>
        <v>2.8091536871780348E-4</v>
      </c>
      <c r="D85" s="58">
        <f>'Stroke Epi'!BS115</f>
        <v>7.3695184736999675E-3</v>
      </c>
      <c r="F85" s="58">
        <f>'Bowel Cancer Epi'!BP132</f>
        <v>1.9918685165573164E-3</v>
      </c>
      <c r="G85" s="58">
        <f>'Breast Cancer Epi'!AR126</f>
        <v>3.3695401481919044E-3</v>
      </c>
      <c r="I85" s="58">
        <f t="shared" si="21"/>
        <v>7.5817974751628228E-2</v>
      </c>
      <c r="J85" s="58">
        <f t="shared" si="22"/>
        <v>6.4033573613124783E-2</v>
      </c>
      <c r="K85" s="58">
        <f t="shared" si="32"/>
        <v>5823.542524154298</v>
      </c>
      <c r="L85" s="58">
        <f t="shared" si="33"/>
        <v>372.90223890959675</v>
      </c>
      <c r="M85" s="58">
        <f t="shared" si="23"/>
        <v>5637.0914046994994</v>
      </c>
      <c r="N85" s="58">
        <f t="shared" si="24"/>
        <v>36701.265126399747</v>
      </c>
      <c r="O85" s="58">
        <f t="shared" si="25"/>
        <v>6.3022232557200306</v>
      </c>
      <c r="Q85" s="58">
        <f>'MI Epi'!BQ107</f>
        <v>3.9328151620492482E-3</v>
      </c>
      <c r="R85" s="58">
        <f t="shared" si="26"/>
        <v>2.8091536871780348E-4</v>
      </c>
      <c r="S85" s="58">
        <f t="shared" si="27"/>
        <v>3.9250917727048362E-3</v>
      </c>
      <c r="T85" s="58">
        <f t="shared" si="27"/>
        <v>2.8087591569003756E-4</v>
      </c>
      <c r="U85" s="58">
        <f t="shared" si="34"/>
        <v>5.7881566769111888E-2</v>
      </c>
      <c r="W85" s="58">
        <f>'Stroke Epi'!BF115</f>
        <v>9.593080082143924E-3</v>
      </c>
      <c r="X85" s="58">
        <f t="shared" si="28"/>
        <v>7.3695184736999675E-3</v>
      </c>
      <c r="Y85" s="58">
        <f t="shared" si="29"/>
        <v>9.5472132745735294E-3</v>
      </c>
      <c r="Z85" s="58">
        <f t="shared" si="29"/>
        <v>7.3424301558978611E-3</v>
      </c>
      <c r="AA85" s="58">
        <f t="shared" si="35"/>
        <v>5.5873341938179347E-2</v>
      </c>
      <c r="AC85" s="58">
        <f>'Bowel Cancer Epi'!BC132</f>
        <v>2.1650744745188221E-3</v>
      </c>
      <c r="AD85" s="58">
        <f t="shared" si="30"/>
        <v>1.9918685165573164E-3</v>
      </c>
      <c r="AE85" s="58">
        <f t="shared" si="38"/>
        <v>2.1627323913451235E-3</v>
      </c>
      <c r="AF85" s="58">
        <f t="shared" si="38"/>
        <v>1.9898860629444792E-3</v>
      </c>
      <c r="AG85" s="58">
        <f t="shared" si="36"/>
        <v>5.0965440825359396E-3</v>
      </c>
      <c r="AI85" s="58">
        <f>'Breast Cancer Epi'!AI126</f>
        <v>1.5202216828231906E-3</v>
      </c>
      <c r="AJ85" s="58">
        <f t="shared" si="31"/>
        <v>3.3695401481919044E-3</v>
      </c>
      <c r="AK85" s="58">
        <f t="shared" si="39"/>
        <v>1.5190667311757444E-3</v>
      </c>
      <c r="AL85" s="58">
        <f t="shared" si="39"/>
        <v>3.363869618600468E-3</v>
      </c>
      <c r="AM85" s="58">
        <f t="shared" si="37"/>
        <v>5.43930725742948E-2</v>
      </c>
    </row>
    <row r="86" spans="1:39">
      <c r="A86" s="58">
        <v>88</v>
      </c>
      <c r="B86" s="58">
        <f>'ACM Rates'!W99</f>
        <v>6.6175672392653137E-2</v>
      </c>
      <c r="C86" s="58">
        <f>'MI Epi'!CD108</f>
        <v>2.8091536871780348E-4</v>
      </c>
      <c r="D86" s="58">
        <f>'Stroke Epi'!BS116</f>
        <v>7.3695184736999675E-3</v>
      </c>
      <c r="F86" s="58">
        <f>'Bowel Cancer Epi'!BP133</f>
        <v>1.9918685165573164E-3</v>
      </c>
      <c r="G86" s="58">
        <f>'Breast Cancer Epi'!AR127</f>
        <v>3.3695401481919044E-3</v>
      </c>
      <c r="I86" s="58">
        <f t="shared" si="21"/>
        <v>7.5817974751628228E-2</v>
      </c>
      <c r="J86" s="58">
        <f t="shared" si="22"/>
        <v>6.4033573613124783E-2</v>
      </c>
      <c r="K86" s="58">
        <f t="shared" si="32"/>
        <v>5450.6402852447009</v>
      </c>
      <c r="L86" s="58">
        <f t="shared" si="33"/>
        <v>349.02397594388003</v>
      </c>
      <c r="M86" s="58">
        <f t="shared" si="23"/>
        <v>5276.1282972727604</v>
      </c>
      <c r="N86" s="58">
        <f t="shared" si="24"/>
        <v>31425.13682912699</v>
      </c>
      <c r="O86" s="58">
        <f t="shared" si="25"/>
        <v>5.765402812252578</v>
      </c>
      <c r="Q86" s="58">
        <f>'MI Epi'!BQ108</f>
        <v>3.9328151620492482E-3</v>
      </c>
      <c r="R86" s="58">
        <f t="shared" si="26"/>
        <v>2.8091536871780348E-4</v>
      </c>
      <c r="S86" s="58">
        <f t="shared" si="27"/>
        <v>3.9250917727048362E-3</v>
      </c>
      <c r="T86" s="58">
        <f t="shared" si="27"/>
        <v>2.8087591569003756E-4</v>
      </c>
      <c r="U86" s="58">
        <f t="shared" si="34"/>
        <v>6.1315814300097797E-2</v>
      </c>
      <c r="W86" s="58">
        <f>'Stroke Epi'!BF116</f>
        <v>9.593080082143924E-3</v>
      </c>
      <c r="X86" s="58">
        <f t="shared" si="28"/>
        <v>7.3695184736999675E-3</v>
      </c>
      <c r="Y86" s="58">
        <f t="shared" si="29"/>
        <v>9.5472132745735294E-3</v>
      </c>
      <c r="Z86" s="58">
        <f t="shared" si="29"/>
        <v>7.3424301558978611E-3</v>
      </c>
      <c r="AA86" s="58">
        <f t="shared" si="35"/>
        <v>5.797033346962286E-2</v>
      </c>
      <c r="AC86" s="58">
        <f>'Bowel Cancer Epi'!BC133</f>
        <v>2.1650744745188221E-3</v>
      </c>
      <c r="AD86" s="58">
        <f t="shared" si="30"/>
        <v>1.9918685165573164E-3</v>
      </c>
      <c r="AE86" s="58">
        <f t="shared" si="38"/>
        <v>2.1627323913451235E-3</v>
      </c>
      <c r="AF86" s="58">
        <f t="shared" si="38"/>
        <v>1.9898860629444792E-3</v>
      </c>
      <c r="AG86" s="58">
        <f t="shared" si="36"/>
        <v>5.2688523658558934E-3</v>
      </c>
      <c r="AI86" s="58">
        <f>'Breast Cancer Epi'!AI127</f>
        <v>1.5202216828231906E-3</v>
      </c>
      <c r="AJ86" s="58">
        <f t="shared" si="31"/>
        <v>3.3695401481919044E-3</v>
      </c>
      <c r="AK86" s="58">
        <f t="shared" si="39"/>
        <v>1.5190667311757444E-3</v>
      </c>
      <c r="AL86" s="58">
        <f t="shared" si="39"/>
        <v>3.363869618600468E-3</v>
      </c>
      <c r="AM86" s="58">
        <f t="shared" si="37"/>
        <v>5.2642726247379902E-2</v>
      </c>
    </row>
    <row r="87" spans="1:39">
      <c r="A87" s="58">
        <v>89</v>
      </c>
      <c r="B87" s="58">
        <f>'ACM Rates'!W100</f>
        <v>6.6175672392653137E-2</v>
      </c>
      <c r="C87" s="58">
        <f>'MI Epi'!CD109</f>
        <v>2.8091536871780348E-4</v>
      </c>
      <c r="D87" s="58">
        <f>'Stroke Epi'!BS117</f>
        <v>7.3695184736999675E-3</v>
      </c>
      <c r="F87" s="58">
        <f>'Bowel Cancer Epi'!BP134</f>
        <v>1.9918685165573164E-3</v>
      </c>
      <c r="G87" s="58">
        <f>'Breast Cancer Epi'!AR128</f>
        <v>4.0980893694225855E-3</v>
      </c>
      <c r="I87" s="58">
        <f t="shared" si="21"/>
        <v>7.5817974751628228E-2</v>
      </c>
      <c r="J87" s="58">
        <f t="shared" si="22"/>
        <v>6.4033573613124783E-2</v>
      </c>
      <c r="K87" s="58">
        <f t="shared" si="32"/>
        <v>5101.6163093008208</v>
      </c>
      <c r="L87" s="58">
        <f t="shared" si="33"/>
        <v>326.67472348753211</v>
      </c>
      <c r="M87" s="58">
        <f t="shared" si="23"/>
        <v>4938.2789475570553</v>
      </c>
      <c r="N87" s="58">
        <f t="shared" si="24"/>
        <v>26486.857881569937</v>
      </c>
      <c r="O87" s="58">
        <f t="shared" si="25"/>
        <v>5.1918561247503883</v>
      </c>
      <c r="Q87" s="58">
        <f>'MI Epi'!BQ109</f>
        <v>3.9328151620492482E-3</v>
      </c>
      <c r="R87" s="58">
        <f t="shared" si="26"/>
        <v>2.8091536871780348E-4</v>
      </c>
      <c r="S87" s="58">
        <f t="shared" si="27"/>
        <v>3.9250917727048362E-3</v>
      </c>
      <c r="T87" s="58">
        <f t="shared" si="27"/>
        <v>2.8087591569003756E-4</v>
      </c>
      <c r="U87" s="58">
        <f t="shared" si="34"/>
        <v>6.4737543175585555E-2</v>
      </c>
      <c r="W87" s="58">
        <f>'Stroke Epi'!BF117</f>
        <v>9.593080082143924E-3</v>
      </c>
      <c r="X87" s="58">
        <f t="shared" si="28"/>
        <v>7.3695184736999675E-3</v>
      </c>
      <c r="Y87" s="58">
        <f t="shared" si="29"/>
        <v>9.5472132745735294E-3</v>
      </c>
      <c r="Z87" s="58">
        <f t="shared" si="29"/>
        <v>7.3424301558978611E-3</v>
      </c>
      <c r="AA87" s="58">
        <f t="shared" si="35"/>
        <v>6.0062667391363907E-2</v>
      </c>
      <c r="AC87" s="58">
        <f>'Bowel Cancer Epi'!BC134</f>
        <v>2.1650744745188221E-3</v>
      </c>
      <c r="AD87" s="58">
        <f t="shared" si="30"/>
        <v>1.9918685165573164E-3</v>
      </c>
      <c r="AE87" s="58">
        <f t="shared" si="38"/>
        <v>2.1627323913451235E-3</v>
      </c>
      <c r="AF87" s="58">
        <f t="shared" si="38"/>
        <v>1.9898860629444792E-3</v>
      </c>
      <c r="AG87" s="58">
        <f t="shared" si="36"/>
        <v>5.4411308069390717E-3</v>
      </c>
      <c r="AI87" s="58">
        <f>'Breast Cancer Epi'!AI128</f>
        <v>2.1853186690583364E-3</v>
      </c>
      <c r="AJ87" s="58">
        <f t="shared" si="31"/>
        <v>4.0980893694225855E-3</v>
      </c>
      <c r="AK87" s="58">
        <f t="shared" si="39"/>
        <v>2.1829325986402193E-3</v>
      </c>
      <c r="AL87" s="58">
        <f t="shared" si="39"/>
        <v>4.0897036602222103E-3</v>
      </c>
      <c r="AM87" s="58">
        <f t="shared" si="37"/>
        <v>5.0889139977762288E-2</v>
      </c>
    </row>
    <row r="88" spans="1:39">
      <c r="A88" s="58">
        <v>90</v>
      </c>
      <c r="B88" s="58">
        <f>'ACM Rates'!W101</f>
        <v>0.13848116304478508</v>
      </c>
      <c r="C88" s="58">
        <f>'MI Epi'!CD110</f>
        <v>3.5114421089725437E-4</v>
      </c>
      <c r="D88" s="58">
        <f>'Stroke Epi'!BS118</f>
        <v>7.9412914587284143E-3</v>
      </c>
      <c r="F88" s="58">
        <f>'Bowel Cancer Epi'!BP135</f>
        <v>2.424883411461081E-3</v>
      </c>
      <c r="G88" s="58">
        <f>'Breast Cancer Epi'!AR129</f>
        <v>4.0980893694225855E-3</v>
      </c>
      <c r="I88" s="58">
        <f t="shared" si="21"/>
        <v>0.14919848212587183</v>
      </c>
      <c r="J88" s="58">
        <f t="shared" si="22"/>
        <v>0.12932034793174219</v>
      </c>
      <c r="K88" s="58">
        <f t="shared" si="32"/>
        <v>4774.9415858132888</v>
      </c>
      <c r="L88" s="58">
        <f t="shared" si="33"/>
        <v>617.49710723111934</v>
      </c>
      <c r="M88" s="58">
        <f t="shared" si="23"/>
        <v>4466.1930321977288</v>
      </c>
      <c r="N88" s="58">
        <f t="shared" si="24"/>
        <v>22020.664849372206</v>
      </c>
      <c r="O88" s="58">
        <f t="shared" si="25"/>
        <v>4.6117139767316235</v>
      </c>
      <c r="Q88" s="58">
        <f>'MI Epi'!BQ110</f>
        <v>2.5282383184602312E-3</v>
      </c>
      <c r="R88" s="58">
        <f t="shared" si="26"/>
        <v>3.5114421089725437E-4</v>
      </c>
      <c r="S88" s="58">
        <f t="shared" si="27"/>
        <v>2.5250450156731885E-3</v>
      </c>
      <c r="T88" s="58">
        <f t="shared" si="27"/>
        <v>3.5108256698435092E-4</v>
      </c>
      <c r="U88" s="58">
        <f t="shared" si="34"/>
        <v>6.8146799029075375E-2</v>
      </c>
      <c r="W88" s="58">
        <f>'Stroke Epi'!BF118</f>
        <v>1.041897439385168E-2</v>
      </c>
      <c r="X88" s="58">
        <f t="shared" si="28"/>
        <v>7.9412914587284143E-3</v>
      </c>
      <c r="Y88" s="58">
        <f t="shared" si="29"/>
        <v>1.0364884895496917E-2</v>
      </c>
      <c r="Z88" s="58">
        <f t="shared" si="29"/>
        <v>7.9098427066763843E-3</v>
      </c>
      <c r="AA88" s="58">
        <f t="shared" si="35"/>
        <v>6.2150354048378993E-2</v>
      </c>
      <c r="AC88" s="58">
        <f>'Bowel Cancer Epi'!BC135</f>
        <v>2.5114863904418337E-3</v>
      </c>
      <c r="AD88" s="58">
        <f t="shared" si="30"/>
        <v>2.424883411461081E-3</v>
      </c>
      <c r="AE88" s="58">
        <f t="shared" si="38"/>
        <v>2.5083352470670617E-3</v>
      </c>
      <c r="AF88" s="58">
        <f t="shared" si="38"/>
        <v>2.4219457566513336E-3</v>
      </c>
      <c r="AG88" s="58">
        <f t="shared" si="36"/>
        <v>5.6133794109538802E-3</v>
      </c>
      <c r="AI88" s="58">
        <f>'Breast Cancer Epi'!AI129</f>
        <v>2.1853186690583364E-3</v>
      </c>
      <c r="AJ88" s="58">
        <f t="shared" si="31"/>
        <v>4.0980893694225855E-3</v>
      </c>
      <c r="AK88" s="58">
        <f t="shared" si="39"/>
        <v>2.1829325986402193E-3</v>
      </c>
      <c r="AL88" s="58">
        <f t="shared" si="39"/>
        <v>4.0897036602222103E-3</v>
      </c>
      <c r="AM88" s="58">
        <f t="shared" si="37"/>
        <v>4.9071971173729599E-2</v>
      </c>
    </row>
    <row r="89" spans="1:39">
      <c r="A89" s="58">
        <v>91</v>
      </c>
      <c r="B89" s="58">
        <f>'ACM Rates'!W102</f>
        <v>0.13848116304478508</v>
      </c>
      <c r="C89" s="58">
        <f>'MI Epi'!CD111</f>
        <v>3.5114421089725437E-4</v>
      </c>
      <c r="D89" s="58">
        <f>'Stroke Epi'!BS119</f>
        <v>7.9412914587284143E-3</v>
      </c>
      <c r="F89" s="58">
        <f>'Bowel Cancer Epi'!BP136</f>
        <v>2.424883411461081E-3</v>
      </c>
      <c r="G89" s="58">
        <f>'Breast Cancer Epi'!AR130</f>
        <v>4.0980893694225855E-3</v>
      </c>
      <c r="I89" s="58">
        <f t="shared" si="21"/>
        <v>0.14919848212587183</v>
      </c>
      <c r="J89" s="58">
        <f t="shared" si="22"/>
        <v>0.12932034793174219</v>
      </c>
      <c r="K89" s="58">
        <f t="shared" si="32"/>
        <v>4157.4444785821697</v>
      </c>
      <c r="L89" s="58">
        <f t="shared" si="33"/>
        <v>537.6421664771467</v>
      </c>
      <c r="M89" s="58">
        <f t="shared" si="23"/>
        <v>3888.6233953435963</v>
      </c>
      <c r="N89" s="58">
        <f t="shared" si="24"/>
        <v>18132.041454028611</v>
      </c>
      <c r="O89" s="58">
        <f t="shared" si="25"/>
        <v>4.3613430191164584</v>
      </c>
      <c r="Q89" s="58">
        <f>'MI Epi'!BQ111</f>
        <v>2.5282383184602312E-3</v>
      </c>
      <c r="R89" s="58">
        <f t="shared" si="26"/>
        <v>3.5114421089725437E-4</v>
      </c>
      <c r="S89" s="58">
        <f t="shared" si="27"/>
        <v>2.5250450156731885E-3</v>
      </c>
      <c r="T89" s="58">
        <f t="shared" si="27"/>
        <v>3.5108256698435092E-4</v>
      </c>
      <c r="U89" s="58">
        <f t="shared" si="34"/>
        <v>7.0173324373396601E-2</v>
      </c>
      <c r="W89" s="58">
        <f>'Stroke Epi'!BF119</f>
        <v>1.041897439385168E-2</v>
      </c>
      <c r="X89" s="58">
        <f t="shared" si="28"/>
        <v>7.9412914587284143E-3</v>
      </c>
      <c r="Y89" s="58">
        <f t="shared" si="29"/>
        <v>1.0364884895496917E-2</v>
      </c>
      <c r="Z89" s="58">
        <f t="shared" si="29"/>
        <v>7.9098427066763843E-3</v>
      </c>
      <c r="AA89" s="58">
        <f t="shared" si="35"/>
        <v>6.447117179932145E-2</v>
      </c>
      <c r="AC89" s="58">
        <f>'Bowel Cancer Epi'!BC136</f>
        <v>2.5114863904418337E-3</v>
      </c>
      <c r="AD89" s="58">
        <f t="shared" si="30"/>
        <v>2.424883411461081E-3</v>
      </c>
      <c r="AE89" s="58">
        <f t="shared" si="38"/>
        <v>2.5083352470670617E-3</v>
      </c>
      <c r="AF89" s="58">
        <f t="shared" si="38"/>
        <v>2.4219457566513336E-3</v>
      </c>
      <c r="AG89" s="58">
        <f t="shared" si="36"/>
        <v>5.699492525675579E-3</v>
      </c>
      <c r="AI89" s="58">
        <f>'Breast Cancer Epi'!AI130</f>
        <v>2.1853186690583364E-3</v>
      </c>
      <c r="AJ89" s="58">
        <f t="shared" si="31"/>
        <v>4.0980893694225855E-3</v>
      </c>
      <c r="AK89" s="58">
        <f t="shared" si="39"/>
        <v>2.1829325986402193E-3</v>
      </c>
      <c r="AL89" s="58">
        <f t="shared" si="39"/>
        <v>4.0897036602222103E-3</v>
      </c>
      <c r="AM89" s="58">
        <f t="shared" si="37"/>
        <v>4.725132321610017E-2</v>
      </c>
    </row>
    <row r="90" spans="1:39">
      <c r="A90" s="58">
        <v>92</v>
      </c>
      <c r="B90" s="58">
        <f>'ACM Rates'!W103</f>
        <v>0.13848116304478508</v>
      </c>
      <c r="C90" s="58">
        <f>'MI Epi'!CD112</f>
        <v>3.5114421089725437E-4</v>
      </c>
      <c r="D90" s="58">
        <f>'Stroke Epi'!BS120</f>
        <v>7.9412914587284143E-3</v>
      </c>
      <c r="F90" s="58">
        <f>'Bowel Cancer Epi'!BP137</f>
        <v>2.424883411461081E-3</v>
      </c>
      <c r="G90" s="58">
        <f>'Breast Cancer Epi'!AR131</f>
        <v>4.0980893694225855E-3</v>
      </c>
      <c r="I90" s="58">
        <f t="shared" si="21"/>
        <v>0.14919848212587183</v>
      </c>
      <c r="J90" s="58">
        <f t="shared" si="22"/>
        <v>0.12932034793174219</v>
      </c>
      <c r="K90" s="58">
        <f t="shared" si="32"/>
        <v>3619.8023121050228</v>
      </c>
      <c r="L90" s="58">
        <f t="shared" si="33"/>
        <v>468.11409444554636</v>
      </c>
      <c r="M90" s="58">
        <f t="shared" si="23"/>
        <v>3385.7452648822496</v>
      </c>
      <c r="N90" s="58">
        <f t="shared" si="24"/>
        <v>14746.296189146362</v>
      </c>
      <c r="O90" s="58">
        <f t="shared" si="25"/>
        <v>4.073784952242586</v>
      </c>
      <c r="Q90" s="58">
        <f>'MI Epi'!BQ112</f>
        <v>2.5282383184602312E-3</v>
      </c>
      <c r="R90" s="58">
        <f t="shared" si="26"/>
        <v>3.5114421089725437E-4</v>
      </c>
      <c r="S90" s="58">
        <f t="shared" si="27"/>
        <v>2.5250450156731885E-3</v>
      </c>
      <c r="T90" s="58">
        <f t="shared" si="27"/>
        <v>3.5108256698435092E-4</v>
      </c>
      <c r="U90" s="58">
        <f t="shared" si="34"/>
        <v>7.2195442580448896E-2</v>
      </c>
      <c r="W90" s="58">
        <f>'Stroke Epi'!BF120</f>
        <v>1.041897439385168E-2</v>
      </c>
      <c r="X90" s="58">
        <f t="shared" si="28"/>
        <v>7.9412914587284143E-3</v>
      </c>
      <c r="Y90" s="58">
        <f t="shared" si="29"/>
        <v>1.0364884895496917E-2</v>
      </c>
      <c r="Z90" s="58">
        <f t="shared" si="29"/>
        <v>7.9098427066763843E-3</v>
      </c>
      <c r="AA90" s="58">
        <f t="shared" si="35"/>
        <v>6.6786246417495934E-2</v>
      </c>
      <c r="AC90" s="58">
        <f>'Bowel Cancer Epi'!BC137</f>
        <v>2.5114863904418337E-3</v>
      </c>
      <c r="AD90" s="58">
        <f t="shared" si="30"/>
        <v>2.424883411461081E-3</v>
      </c>
      <c r="AE90" s="58">
        <f t="shared" si="38"/>
        <v>2.5083352470670617E-3</v>
      </c>
      <c r="AF90" s="58">
        <f t="shared" si="38"/>
        <v>2.4219457566513336E-3</v>
      </c>
      <c r="AG90" s="58">
        <f t="shared" si="36"/>
        <v>5.7855981830679309E-3</v>
      </c>
      <c r="AI90" s="58">
        <f>'Breast Cancer Epi'!AI131</f>
        <v>2.1853186690583364E-3</v>
      </c>
      <c r="AJ90" s="58">
        <f t="shared" si="31"/>
        <v>4.0980893694225855E-3</v>
      </c>
      <c r="AK90" s="58">
        <f t="shared" si="39"/>
        <v>2.1829325986402193E-3</v>
      </c>
      <c r="AL90" s="58">
        <f t="shared" si="39"/>
        <v>4.0897036602222103E-3</v>
      </c>
      <c r="AM90" s="58">
        <f t="shared" si="37"/>
        <v>4.5427189443682299E-2</v>
      </c>
    </row>
    <row r="91" spans="1:39">
      <c r="A91" s="58">
        <v>93</v>
      </c>
      <c r="B91" s="58">
        <f>'ACM Rates'!W104</f>
        <v>0.13848116304478508</v>
      </c>
      <c r="C91" s="58">
        <f>'MI Epi'!CD113</f>
        <v>3.5114421089725437E-4</v>
      </c>
      <c r="D91" s="58">
        <f>'Stroke Epi'!BS121</f>
        <v>7.9412914587284143E-3</v>
      </c>
      <c r="F91" s="58">
        <f>'Bowel Cancer Epi'!BP138</f>
        <v>2.424883411461081E-3</v>
      </c>
      <c r="G91" s="58">
        <f>'Breast Cancer Epi'!AR132</f>
        <v>4.0980893694225855E-3</v>
      </c>
      <c r="I91" s="58">
        <f t="shared" si="21"/>
        <v>0.14919848212587183</v>
      </c>
      <c r="J91" s="58">
        <f t="shared" si="22"/>
        <v>0.12932034793174219</v>
      </c>
      <c r="K91" s="58">
        <f t="shared" si="32"/>
        <v>3151.6882176594763</v>
      </c>
      <c r="L91" s="58">
        <f t="shared" si="33"/>
        <v>407.57741688009588</v>
      </c>
      <c r="M91" s="58">
        <f t="shared" si="23"/>
        <v>2947.8995092194282</v>
      </c>
      <c r="N91" s="58">
        <f t="shared" si="24"/>
        <v>11798.396679926935</v>
      </c>
      <c r="O91" s="58">
        <f t="shared" si="25"/>
        <v>3.7435164474132927</v>
      </c>
      <c r="Q91" s="58">
        <f>'MI Epi'!BQ113</f>
        <v>2.5282383184602312E-3</v>
      </c>
      <c r="R91" s="58">
        <f t="shared" si="26"/>
        <v>3.5114421089725437E-4</v>
      </c>
      <c r="S91" s="58">
        <f t="shared" si="27"/>
        <v>2.5250450156731885E-3</v>
      </c>
      <c r="T91" s="58">
        <f t="shared" si="27"/>
        <v>3.5108256698435092E-4</v>
      </c>
      <c r="U91" s="58">
        <f t="shared" si="34"/>
        <v>7.4213163234548074E-2</v>
      </c>
      <c r="W91" s="58">
        <f>'Stroke Epi'!BF121</f>
        <v>1.041897439385168E-2</v>
      </c>
      <c r="X91" s="58">
        <f t="shared" si="28"/>
        <v>7.9412914587284143E-3</v>
      </c>
      <c r="Y91" s="58">
        <f t="shared" si="29"/>
        <v>1.0364884895496917E-2</v>
      </c>
      <c r="Z91" s="58">
        <f t="shared" si="29"/>
        <v>7.9098427066763843E-3</v>
      </c>
      <c r="AA91" s="58">
        <f t="shared" si="35"/>
        <v>6.9095592114950768E-2</v>
      </c>
      <c r="AC91" s="58">
        <f>'Bowel Cancer Epi'!BC138</f>
        <v>2.5114863904418337E-3</v>
      </c>
      <c r="AD91" s="58">
        <f t="shared" si="30"/>
        <v>2.424883411461081E-3</v>
      </c>
      <c r="AE91" s="58">
        <f t="shared" si="38"/>
        <v>2.5083352470670617E-3</v>
      </c>
      <c r="AF91" s="58">
        <f t="shared" si="38"/>
        <v>2.4219457566513336E-3</v>
      </c>
      <c r="AG91" s="58">
        <f t="shared" si="36"/>
        <v>5.8716963837767361E-3</v>
      </c>
      <c r="AI91" s="58">
        <f>'Breast Cancer Epi'!AI132</f>
        <v>2.1853186690583364E-3</v>
      </c>
      <c r="AJ91" s="58">
        <f t="shared" si="31"/>
        <v>4.0980893694225855E-3</v>
      </c>
      <c r="AK91" s="58">
        <f t="shared" si="39"/>
        <v>2.1829325986402193E-3</v>
      </c>
      <c r="AL91" s="58">
        <f t="shared" si="39"/>
        <v>4.0897036602222103E-3</v>
      </c>
      <c r="AM91" s="58">
        <f t="shared" si="37"/>
        <v>4.3599563182530776E-2</v>
      </c>
    </row>
    <row r="92" spans="1:39">
      <c r="A92" s="58">
        <v>94</v>
      </c>
      <c r="B92" s="58">
        <f>'ACM Rates'!W105</f>
        <v>0.13848116304478508</v>
      </c>
      <c r="C92" s="58">
        <f>'MI Epi'!CD114</f>
        <v>3.5114421089725437E-4</v>
      </c>
      <c r="D92" s="58">
        <f>'Stroke Epi'!BS122</f>
        <v>7.9412914587284143E-3</v>
      </c>
      <c r="F92" s="58">
        <f>'Bowel Cancer Epi'!BP139</f>
        <v>2.424883411461081E-3</v>
      </c>
      <c r="G92" s="58">
        <f>'Breast Cancer Epi'!AR133</f>
        <v>4.0980893694225855E-3</v>
      </c>
      <c r="I92" s="58">
        <f t="shared" si="21"/>
        <v>0.14919848212587183</v>
      </c>
      <c r="J92" s="58">
        <f t="shared" si="22"/>
        <v>0.12932034793174219</v>
      </c>
      <c r="K92" s="58">
        <f t="shared" si="32"/>
        <v>2744.1108007793805</v>
      </c>
      <c r="L92" s="58">
        <f t="shared" si="33"/>
        <v>354.86936352004113</v>
      </c>
      <c r="M92" s="58">
        <f t="shared" si="23"/>
        <v>2566.6761190193602</v>
      </c>
      <c r="N92" s="58">
        <f t="shared" si="24"/>
        <v>9231.7205609075736</v>
      </c>
      <c r="O92" s="58">
        <f t="shared" si="25"/>
        <v>3.3641938067098409</v>
      </c>
      <c r="Q92" s="58">
        <f>'MI Epi'!BQ114</f>
        <v>2.5282383184602312E-3</v>
      </c>
      <c r="R92" s="58">
        <f t="shared" si="26"/>
        <v>3.5114421089725437E-4</v>
      </c>
      <c r="S92" s="58">
        <f t="shared" si="27"/>
        <v>2.5250450156731885E-3</v>
      </c>
      <c r="T92" s="58">
        <f t="shared" si="27"/>
        <v>3.5108256698435092E-4</v>
      </c>
      <c r="U92" s="58">
        <f t="shared" si="34"/>
        <v>7.6226495899166677E-2</v>
      </c>
      <c r="W92" s="58">
        <f>'Stroke Epi'!BF122</f>
        <v>1.041897439385168E-2</v>
      </c>
      <c r="X92" s="58">
        <f t="shared" si="28"/>
        <v>7.9412914587284143E-3</v>
      </c>
      <c r="Y92" s="58">
        <f t="shared" si="29"/>
        <v>1.0364884895496917E-2</v>
      </c>
      <c r="Z92" s="58">
        <f t="shared" si="29"/>
        <v>7.9098427066763843E-3</v>
      </c>
      <c r="AA92" s="58">
        <f t="shared" si="35"/>
        <v>7.1399223068564888E-2</v>
      </c>
      <c r="AC92" s="58">
        <f>'Bowel Cancer Epi'!BC139</f>
        <v>2.5114863904418337E-3</v>
      </c>
      <c r="AD92" s="58">
        <f t="shared" si="30"/>
        <v>2.424883411461081E-3</v>
      </c>
      <c r="AE92" s="58">
        <f t="shared" si="38"/>
        <v>2.5083352470670617E-3</v>
      </c>
      <c r="AF92" s="58">
        <f t="shared" si="38"/>
        <v>2.4219457566513336E-3</v>
      </c>
      <c r="AG92" s="58">
        <f t="shared" si="36"/>
        <v>5.9577871284477359E-3</v>
      </c>
      <c r="AI92" s="58">
        <f>'Breast Cancer Epi'!AI133</f>
        <v>3.4204987863521784E-3</v>
      </c>
      <c r="AJ92" s="58">
        <f t="shared" si="31"/>
        <v>4.0980893694225855E-3</v>
      </c>
      <c r="AK92" s="58">
        <f t="shared" si="39"/>
        <v>3.4146555445442317E-3</v>
      </c>
      <c r="AL92" s="58">
        <f t="shared" si="39"/>
        <v>4.0897036602222103E-3</v>
      </c>
      <c r="AM92" s="58">
        <f t="shared" si="37"/>
        <v>4.1768437745922427E-2</v>
      </c>
    </row>
    <row r="93" spans="1:39">
      <c r="A93" s="58">
        <v>95</v>
      </c>
      <c r="B93" s="58">
        <f>'ACM Rates'!W106</f>
        <v>0.13848116304478508</v>
      </c>
      <c r="C93" s="58">
        <f>'MI Epi'!CD115</f>
        <v>4.2137305307670515E-4</v>
      </c>
      <c r="D93" s="58">
        <f>'Stroke Epi'!BS123</f>
        <v>8.0048217903982404E-3</v>
      </c>
      <c r="F93" s="58">
        <f>'Bowel Cancer Epi'!BP140</f>
        <v>2.5980893694225867E-3</v>
      </c>
      <c r="G93" s="58">
        <f>'Breast Cancer Epi'!AR134</f>
        <v>4.0980893694225855E-3</v>
      </c>
      <c r="I93" s="58">
        <f t="shared" si="21"/>
        <v>0.14950544725768261</v>
      </c>
      <c r="J93" s="58">
        <f t="shared" si="22"/>
        <v>0.12932034793174219</v>
      </c>
      <c r="K93" s="58">
        <f t="shared" si="32"/>
        <v>2389.2414372593394</v>
      </c>
      <c r="L93" s="58">
        <f t="shared" si="33"/>
        <v>308.97753395931352</v>
      </c>
      <c r="M93" s="58">
        <f t="shared" si="23"/>
        <v>2234.7526702796827</v>
      </c>
      <c r="N93" s="58">
        <f t="shared" si="24"/>
        <v>6996.9678906278905</v>
      </c>
      <c r="O93" s="58">
        <f t="shared" si="25"/>
        <v>2.9285311151534357</v>
      </c>
      <c r="Q93" s="58">
        <f>'MI Epi'!BQ115</f>
        <v>1.9664075810246241E-3</v>
      </c>
      <c r="R93" s="58">
        <f t="shared" si="26"/>
        <v>4.2137305307670515E-4</v>
      </c>
      <c r="S93" s="58">
        <f t="shared" si="27"/>
        <v>1.964475468285154E-3</v>
      </c>
      <c r="T93" s="58">
        <f t="shared" si="27"/>
        <v>4.212842879199874E-4</v>
      </c>
      <c r="U93" s="58">
        <f t="shared" si="34"/>
        <v>7.8235450116979341E-2</v>
      </c>
      <c r="W93" s="58">
        <f>'Stroke Epi'!BF123</f>
        <v>1.0546035057191334E-2</v>
      </c>
      <c r="X93" s="58">
        <f t="shared" si="28"/>
        <v>8.0048217903982404E-3</v>
      </c>
      <c r="Y93" s="58">
        <f t="shared" si="29"/>
        <v>1.0490620601486089E-2</v>
      </c>
      <c r="Z93" s="58">
        <f t="shared" si="29"/>
        <v>7.9728685213689143E-3</v>
      </c>
      <c r="AA93" s="58">
        <f t="shared" si="35"/>
        <v>7.36971534201349E-2</v>
      </c>
      <c r="AC93" s="58">
        <f>'Bowel Cancer Epi'!BC140</f>
        <v>2.5980893694225867E-3</v>
      </c>
      <c r="AD93" s="58">
        <f t="shared" si="30"/>
        <v>2.5980893694225867E-3</v>
      </c>
      <c r="AE93" s="58">
        <f t="shared" si="38"/>
        <v>2.5947172562195142E-3</v>
      </c>
      <c r="AF93" s="58">
        <f t="shared" si="38"/>
        <v>2.5947172562195142E-3</v>
      </c>
      <c r="AG93" s="58">
        <f t="shared" si="36"/>
        <v>6.0438704177266196E-3</v>
      </c>
      <c r="AI93" s="58">
        <f>'Breast Cancer Epi'!AI134</f>
        <v>3.4204987863521784E-3</v>
      </c>
      <c r="AJ93" s="58">
        <f t="shared" si="31"/>
        <v>4.0980893694225855E-3</v>
      </c>
      <c r="AK93" s="58">
        <f t="shared" si="39"/>
        <v>3.4146555445442317E-3</v>
      </c>
      <c r="AL93" s="58">
        <f t="shared" si="39"/>
        <v>4.0897036602222103E-3</v>
      </c>
      <c r="AM93" s="58">
        <f t="shared" si="37"/>
        <v>4.1118929037296637E-2</v>
      </c>
    </row>
    <row r="94" spans="1:39">
      <c r="A94" s="58">
        <v>96</v>
      </c>
      <c r="B94" s="58">
        <f>'ACM Rates'!W107</f>
        <v>0.13848116304478508</v>
      </c>
      <c r="C94" s="58">
        <f>'MI Epi'!CD116</f>
        <v>4.2137305307670515E-4</v>
      </c>
      <c r="D94" s="58">
        <f>'Stroke Epi'!BS124</f>
        <v>8.0048217903982404E-3</v>
      </c>
      <c r="F94" s="58">
        <f>'Bowel Cancer Epi'!BP141</f>
        <v>2.5980893694225867E-3</v>
      </c>
      <c r="G94" s="58">
        <f>'Breast Cancer Epi'!AR135</f>
        <v>4.0980893694225855E-3</v>
      </c>
      <c r="I94" s="58">
        <f t="shared" si="21"/>
        <v>0.14950544725768261</v>
      </c>
      <c r="J94" s="58">
        <f t="shared" si="22"/>
        <v>0.12932034793174219</v>
      </c>
      <c r="K94" s="58">
        <f t="shared" si="32"/>
        <v>2080.263903300026</v>
      </c>
      <c r="L94" s="58">
        <f t="shared" si="33"/>
        <v>269.02045176460342</v>
      </c>
      <c r="M94" s="58">
        <f t="shared" si="23"/>
        <v>1945.7536774177242</v>
      </c>
      <c r="N94" s="58">
        <f t="shared" si="24"/>
        <v>5051.2142132101662</v>
      </c>
      <c r="O94" s="58">
        <f t="shared" si="25"/>
        <v>2.428160295045823</v>
      </c>
      <c r="Q94" s="58">
        <f>'MI Epi'!BQ116</f>
        <v>1.9664075810246241E-3</v>
      </c>
      <c r="R94" s="58">
        <f t="shared" si="26"/>
        <v>4.2137305307670515E-4</v>
      </c>
      <c r="S94" s="58">
        <f t="shared" si="27"/>
        <v>1.964475468285154E-3</v>
      </c>
      <c r="T94" s="58">
        <f t="shared" si="27"/>
        <v>4.212842879199874E-4</v>
      </c>
      <c r="U94" s="58">
        <f t="shared" si="34"/>
        <v>7.9658508552891916E-2</v>
      </c>
      <c r="W94" s="58">
        <f>'Stroke Epi'!BF124</f>
        <v>1.0546035057191334E-2</v>
      </c>
      <c r="X94" s="58">
        <f t="shared" si="28"/>
        <v>8.0048217903982404E-3</v>
      </c>
      <c r="Y94" s="58">
        <f t="shared" si="29"/>
        <v>1.0490620601486089E-2</v>
      </c>
      <c r="Z94" s="58">
        <f t="shared" si="29"/>
        <v>7.9728685213689143E-3</v>
      </c>
      <c r="AA94" s="58">
        <f t="shared" si="35"/>
        <v>7.6048098111857934E-2</v>
      </c>
      <c r="AC94" s="58">
        <f>'Bowel Cancer Epi'!BC141</f>
        <v>2.5980893694225867E-3</v>
      </c>
      <c r="AD94" s="58">
        <f t="shared" si="30"/>
        <v>2.5980893694225867E-3</v>
      </c>
      <c r="AE94" s="58">
        <f t="shared" si="38"/>
        <v>2.5947172562195142E-3</v>
      </c>
      <c r="AF94" s="58">
        <f t="shared" si="38"/>
        <v>2.5947172562195142E-3</v>
      </c>
      <c r="AG94" s="58">
        <f t="shared" si="36"/>
        <v>6.0438704177266196E-3</v>
      </c>
      <c r="AI94" s="58">
        <f>'Breast Cancer Epi'!AI135</f>
        <v>3.4204987863521784E-3</v>
      </c>
      <c r="AJ94" s="58">
        <f t="shared" si="31"/>
        <v>4.0980893694225855E-3</v>
      </c>
      <c r="AK94" s="58">
        <f t="shared" si="39"/>
        <v>3.4146555445442317E-3</v>
      </c>
      <c r="AL94" s="58">
        <f t="shared" si="39"/>
        <v>4.0897036602222103E-3</v>
      </c>
      <c r="AM94" s="58">
        <f t="shared" si="37"/>
        <v>4.0468980078548426E-2</v>
      </c>
    </row>
    <row r="95" spans="1:39">
      <c r="A95" s="58">
        <v>97</v>
      </c>
      <c r="B95" s="58">
        <f>'ACM Rates'!W108</f>
        <v>0.13848116304478508</v>
      </c>
      <c r="C95" s="58">
        <f>'MI Epi'!CD117</f>
        <v>4.2137305307670515E-4</v>
      </c>
      <c r="D95" s="58">
        <f>'Stroke Epi'!BS125</f>
        <v>8.0048217903982404E-3</v>
      </c>
      <c r="F95" s="58">
        <f>'Bowel Cancer Epi'!BP142</f>
        <v>2.5980893694225867E-3</v>
      </c>
      <c r="G95" s="58">
        <f>'Breast Cancer Epi'!AR136</f>
        <v>4.0980893694225855E-3</v>
      </c>
      <c r="I95" s="58">
        <f t="shared" si="21"/>
        <v>0.14950544725768261</v>
      </c>
      <c r="J95" s="58">
        <f t="shared" si="22"/>
        <v>0.12932034793174219</v>
      </c>
      <c r="K95" s="58">
        <f t="shared" si="32"/>
        <v>1811.2434515354225</v>
      </c>
      <c r="L95" s="58">
        <f t="shared" si="33"/>
        <v>234.23063334165045</v>
      </c>
      <c r="M95" s="58">
        <f t="shared" si="23"/>
        <v>1694.1281348645973</v>
      </c>
      <c r="N95" s="58">
        <f t="shared" si="24"/>
        <v>3357.0860783455687</v>
      </c>
      <c r="O95" s="58">
        <f t="shared" si="25"/>
        <v>1.8534703744544714</v>
      </c>
      <c r="Q95" s="58">
        <f>'MI Epi'!BQ117</f>
        <v>1.9664075810246241E-3</v>
      </c>
      <c r="R95" s="58">
        <f t="shared" si="26"/>
        <v>4.2137305307670515E-4</v>
      </c>
      <c r="S95" s="58">
        <f t="shared" si="27"/>
        <v>1.964475468285154E-3</v>
      </c>
      <c r="T95" s="58">
        <f t="shared" si="27"/>
        <v>4.212842879199874E-4</v>
      </c>
      <c r="U95" s="58">
        <f t="shared" si="34"/>
        <v>8.1079370012025254E-2</v>
      </c>
      <c r="W95" s="58">
        <f>'Stroke Epi'!BF125</f>
        <v>1.0546035057191334E-2</v>
      </c>
      <c r="X95" s="58">
        <f t="shared" si="28"/>
        <v>8.0048217903982404E-3</v>
      </c>
      <c r="Y95" s="58">
        <f t="shared" si="29"/>
        <v>1.0490620601486089E-2</v>
      </c>
      <c r="Z95" s="58">
        <f t="shared" si="29"/>
        <v>7.9728685213689143E-3</v>
      </c>
      <c r="AA95" s="58">
        <f t="shared" si="35"/>
        <v>7.8393076136238915E-2</v>
      </c>
      <c r="AC95" s="58">
        <f>'Bowel Cancer Epi'!BC142</f>
        <v>2.5980893694225867E-3</v>
      </c>
      <c r="AD95" s="58">
        <f t="shared" si="30"/>
        <v>2.5980893694225867E-3</v>
      </c>
      <c r="AE95" s="58">
        <f t="shared" si="38"/>
        <v>2.5947172562195142E-3</v>
      </c>
      <c r="AF95" s="58">
        <f t="shared" si="38"/>
        <v>2.5947172562195142E-3</v>
      </c>
      <c r="AG95" s="58">
        <f t="shared" si="36"/>
        <v>6.0438704177266196E-3</v>
      </c>
      <c r="AI95" s="58">
        <f>'Breast Cancer Epi'!AI136</f>
        <v>3.4204987863521784E-3</v>
      </c>
      <c r="AJ95" s="58">
        <f t="shared" si="31"/>
        <v>4.0980893694225855E-3</v>
      </c>
      <c r="AK95" s="58">
        <f t="shared" si="39"/>
        <v>3.4146555445442317E-3</v>
      </c>
      <c r="AL95" s="58">
        <f t="shared" si="39"/>
        <v>4.0897036602222103E-3</v>
      </c>
      <c r="AM95" s="58">
        <f t="shared" si="37"/>
        <v>3.9818590571267388E-2</v>
      </c>
    </row>
    <row r="96" spans="1:39">
      <c r="A96" s="58">
        <v>98</v>
      </c>
      <c r="B96" s="58">
        <f>'ACM Rates'!W109</f>
        <v>0.13848116304478508</v>
      </c>
      <c r="C96" s="58">
        <f>'MI Epi'!CD118</f>
        <v>4.2137305307670515E-4</v>
      </c>
      <c r="D96" s="58">
        <f>'Stroke Epi'!BS126</f>
        <v>8.0048217903982404E-3</v>
      </c>
      <c r="F96" s="58">
        <f>'Bowel Cancer Epi'!BP143</f>
        <v>2.5980893694225867E-3</v>
      </c>
      <c r="G96" s="58">
        <f>'Breast Cancer Epi'!AR137</f>
        <v>4.0980893694225855E-3</v>
      </c>
      <c r="I96" s="58">
        <f t="shared" si="21"/>
        <v>0.14950544725768261</v>
      </c>
      <c r="J96" s="58">
        <f t="shared" si="22"/>
        <v>0.12932034793174219</v>
      </c>
      <c r="K96" s="58">
        <f t="shared" si="32"/>
        <v>1577.0128181937721</v>
      </c>
      <c r="L96" s="58">
        <f t="shared" si="33"/>
        <v>203.9398463416359</v>
      </c>
      <c r="M96" s="58">
        <f t="shared" si="23"/>
        <v>1475.0428950229541</v>
      </c>
      <c r="N96" s="58">
        <f t="shared" si="24"/>
        <v>1882.0431833226148</v>
      </c>
      <c r="O96" s="58">
        <f t="shared" si="25"/>
        <v>1.1934228825598314</v>
      </c>
      <c r="Q96" s="58">
        <f>'MI Epi'!BQ118</f>
        <v>1.9664075810246241E-3</v>
      </c>
      <c r="R96" s="58">
        <f t="shared" si="26"/>
        <v>4.2137305307670515E-4</v>
      </c>
      <c r="S96" s="58">
        <f t="shared" si="27"/>
        <v>1.964475468285154E-3</v>
      </c>
      <c r="T96" s="58">
        <f t="shared" si="27"/>
        <v>4.212842879199874E-4</v>
      </c>
      <c r="U96" s="58">
        <f t="shared" si="34"/>
        <v>8.2498037886163444E-2</v>
      </c>
      <c r="W96" s="58">
        <f>'Stroke Epi'!BF126</f>
        <v>1.0546035057191334E-2</v>
      </c>
      <c r="X96" s="58">
        <f t="shared" si="28"/>
        <v>8.0048217903982404E-3</v>
      </c>
      <c r="Y96" s="58">
        <f t="shared" si="29"/>
        <v>1.0490620601486089E-2</v>
      </c>
      <c r="Z96" s="58">
        <f t="shared" si="29"/>
        <v>7.9728685213689143E-3</v>
      </c>
      <c r="AA96" s="58">
        <f t="shared" si="35"/>
        <v>8.0732102636602701E-2</v>
      </c>
      <c r="AC96" s="58">
        <f>'Bowel Cancer Epi'!BC143</f>
        <v>2.5980893694225867E-3</v>
      </c>
      <c r="AD96" s="58">
        <f t="shared" si="30"/>
        <v>2.5980893694225867E-3</v>
      </c>
      <c r="AE96" s="58">
        <f t="shared" si="38"/>
        <v>2.5947172562195142E-3</v>
      </c>
      <c r="AF96" s="58">
        <f t="shared" si="38"/>
        <v>2.5947172562195142E-3</v>
      </c>
      <c r="AG96" s="58">
        <f t="shared" si="36"/>
        <v>6.0438704177266196E-3</v>
      </c>
      <c r="AI96" s="58">
        <f>'Breast Cancer Epi'!AI137</f>
        <v>3.4204987863521784E-3</v>
      </c>
      <c r="AJ96" s="58">
        <f t="shared" si="31"/>
        <v>4.0980893694225855E-3</v>
      </c>
      <c r="AK96" s="58">
        <f t="shared" si="39"/>
        <v>3.4146555445442317E-3</v>
      </c>
      <c r="AL96" s="58">
        <f t="shared" si="39"/>
        <v>4.0897036602222103E-3</v>
      </c>
      <c r="AM96" s="58">
        <f t="shared" si="37"/>
        <v>3.9167760216840819E-2</v>
      </c>
    </row>
    <row r="97" spans="1:39">
      <c r="A97" s="58">
        <v>99</v>
      </c>
      <c r="B97" s="58">
        <f>'ACM Rates'!W110</f>
        <v>0.13848116304478508</v>
      </c>
      <c r="C97" s="58">
        <f>'MI Epi'!CD119</f>
        <v>4.2137305307670515E-4</v>
      </c>
      <c r="D97" s="58">
        <f>'Stroke Epi'!BS127</f>
        <v>8.0048217903982404E-3</v>
      </c>
      <c r="F97" s="58">
        <f>'Bowel Cancer Epi'!BP144</f>
        <v>2.5980893694225867E-3</v>
      </c>
      <c r="G97" s="58">
        <f>'Breast Cancer Epi'!AR138</f>
        <v>4.0980893694225855E-3</v>
      </c>
      <c r="I97" s="58">
        <f t="shared" si="21"/>
        <v>0.14950544725768261</v>
      </c>
      <c r="J97" s="58">
        <f t="shared" si="22"/>
        <v>0.12932034793174219</v>
      </c>
      <c r="K97" s="58">
        <f t="shared" si="32"/>
        <v>1373.0729718521361</v>
      </c>
      <c r="L97" s="58">
        <f t="shared" si="33"/>
        <v>177.56627445558948</v>
      </c>
      <c r="M97" s="58">
        <f t="shared" si="23"/>
        <v>1284.2898346243414</v>
      </c>
      <c r="N97" s="58">
        <f t="shared" si="24"/>
        <v>597.75334869827327</v>
      </c>
      <c r="O97" s="58">
        <f t="shared" si="25"/>
        <v>0.43533982603412885</v>
      </c>
      <c r="Q97" s="58">
        <f>'MI Epi'!BQ119</f>
        <v>1.9664075810246241E-3</v>
      </c>
      <c r="R97" s="58">
        <f t="shared" si="26"/>
        <v>4.2137305307670515E-4</v>
      </c>
      <c r="S97" s="58">
        <f t="shared" si="27"/>
        <v>1.964475468285154E-3</v>
      </c>
      <c r="T97" s="58">
        <f t="shared" si="27"/>
        <v>4.212842879199874E-4</v>
      </c>
      <c r="U97" s="58">
        <f t="shared" si="34"/>
        <v>8.3914515561854211E-2</v>
      </c>
      <c r="W97" s="58">
        <f>'Stroke Epi'!BF127</f>
        <v>1.0546035057191334E-2</v>
      </c>
      <c r="X97" s="58">
        <f t="shared" si="28"/>
        <v>8.0048217903982404E-3</v>
      </c>
      <c r="Y97" s="58">
        <f t="shared" si="29"/>
        <v>1.0490620601486089E-2</v>
      </c>
      <c r="Z97" s="58">
        <f t="shared" si="29"/>
        <v>7.9728685213689143E-3</v>
      </c>
      <c r="AA97" s="58">
        <f t="shared" si="35"/>
        <v>8.3065192717840547E-2</v>
      </c>
      <c r="AC97" s="58">
        <f>'Bowel Cancer Epi'!BC144</f>
        <v>2.5980893694225867E-3</v>
      </c>
      <c r="AD97" s="58">
        <f t="shared" si="30"/>
        <v>2.5980893694225867E-3</v>
      </c>
      <c r="AE97" s="58">
        <f t="shared" si="38"/>
        <v>2.5947172562195142E-3</v>
      </c>
      <c r="AF97" s="58">
        <f t="shared" si="38"/>
        <v>2.5947172562195142E-3</v>
      </c>
      <c r="AG97" s="58">
        <f t="shared" si="36"/>
        <v>6.0438704177266196E-3</v>
      </c>
      <c r="AI97" s="58">
        <f>'Breast Cancer Epi'!AI138</f>
        <v>3.9905819174108747E-3</v>
      </c>
      <c r="AJ97" s="58">
        <f t="shared" si="31"/>
        <v>4.0980893694225855E-3</v>
      </c>
      <c r="AK97" s="58">
        <f t="shared" si="39"/>
        <v>3.982630126332265E-3</v>
      </c>
      <c r="AL97" s="58">
        <f t="shared" si="39"/>
        <v>4.0897036602222103E-3</v>
      </c>
      <c r="AM97" s="58">
        <f t="shared" si="37"/>
        <v>3.8516488716453613E-2</v>
      </c>
    </row>
    <row r="98" spans="1:39">
      <c r="A98" s="58">
        <v>100</v>
      </c>
      <c r="B98" s="58">
        <f>'ACM Rates'!W111</f>
        <v>0.6591202429547125</v>
      </c>
      <c r="C98" s="58">
        <f>'MI Epi'!CD120</f>
        <v>4.2137305307670515E-4</v>
      </c>
      <c r="D98" s="58">
        <f>'Stroke Epi'!BS128</f>
        <v>8.1318824537378962E-3</v>
      </c>
      <c r="F98" s="58">
        <f>'Bowel Cancer Epi'!BP145</f>
        <v>2.5980893694225867E-3</v>
      </c>
      <c r="G98" s="58">
        <f>'Breast Cancer Epi'!AR139</f>
        <v>4.0980893694225855E-3</v>
      </c>
      <c r="I98" s="58">
        <f t="shared" si="21"/>
        <v>0.67027158783094964</v>
      </c>
      <c r="J98" s="58">
        <f t="shared" si="22"/>
        <v>0.48269376183239876</v>
      </c>
      <c r="K98" s="58">
        <f t="shared" si="32"/>
        <v>1195.5066973965465</v>
      </c>
      <c r="L98" s="58">
        <f t="shared" si="33"/>
        <v>577.06362506216624</v>
      </c>
      <c r="M98" s="109">
        <f t="shared" si="23"/>
        <v>597.75334869827327</v>
      </c>
      <c r="N98" s="58">
        <f t="shared" si="24"/>
        <v>0</v>
      </c>
      <c r="O98" s="58">
        <f t="shared" si="25"/>
        <v>0</v>
      </c>
      <c r="Q98" s="58">
        <f>'MI Epi'!BQ120</f>
        <v>2.0366364232040752E-3</v>
      </c>
      <c r="R98" s="58">
        <f t="shared" si="26"/>
        <v>4.2137305307670515E-4</v>
      </c>
      <c r="S98" s="58">
        <f t="shared" si="27"/>
        <v>2.0345638864839311E-3</v>
      </c>
      <c r="T98" s="58">
        <f t="shared" si="27"/>
        <v>4.212842879199874E-4</v>
      </c>
      <c r="U98" s="58">
        <f t="shared" si="34"/>
        <v>8.5328806420416972E-2</v>
      </c>
      <c r="W98" s="58">
        <f>'Stroke Epi'!BF128</f>
        <v>1.0546035057191334E-2</v>
      </c>
      <c r="X98" s="58">
        <f t="shared" si="28"/>
        <v>8.1318824537378962E-3</v>
      </c>
      <c r="Y98" s="58">
        <f t="shared" si="29"/>
        <v>1.0490620601486089E-2</v>
      </c>
      <c r="Z98" s="58">
        <f t="shared" si="29"/>
        <v>8.0989081392371931E-3</v>
      </c>
      <c r="AA98" s="58">
        <f t="shared" si="35"/>
        <v>8.5392361446507761E-2</v>
      </c>
      <c r="AC98" s="58">
        <f>'Bowel Cancer Epi'!BC145</f>
        <v>2.5980893694225867E-3</v>
      </c>
      <c r="AD98" s="58">
        <f t="shared" si="30"/>
        <v>2.5980893694225867E-3</v>
      </c>
      <c r="AE98" s="58">
        <f t="shared" si="38"/>
        <v>2.5947172562195142E-3</v>
      </c>
      <c r="AF98" s="58">
        <f t="shared" si="38"/>
        <v>2.5947172562195142E-3</v>
      </c>
      <c r="AG98" s="58">
        <f t="shared" si="36"/>
        <v>6.0438704177266196E-3</v>
      </c>
      <c r="AI98" s="58">
        <f>'Breast Cancer Epi'!AI139</f>
        <v>3.9905819174108747E-3</v>
      </c>
      <c r="AJ98" s="58">
        <f t="shared" si="31"/>
        <v>4.0980893694225855E-3</v>
      </c>
      <c r="AK98" s="58">
        <f t="shared" si="39"/>
        <v>3.982630126332265E-3</v>
      </c>
      <c r="AL98" s="58">
        <f t="shared" si="39"/>
        <v>4.0897036602222103E-3</v>
      </c>
      <c r="AM98" s="58">
        <f t="shared" si="37"/>
        <v>3.8413116517462993E-2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8"/>
  <sheetViews>
    <sheetView topLeftCell="Y1" workbookViewId="0">
      <selection activeCell="AP97" sqref="AP97"/>
    </sheetView>
  </sheetViews>
  <sheetFormatPr defaultRowHeight="15"/>
  <cols>
    <col min="1" max="1" width="9.140625" style="58"/>
    <col min="2" max="2" width="12" style="58" bestFit="1" customWidth="1"/>
    <col min="3" max="3" width="9.140625" style="58"/>
    <col min="4" max="4" width="12" style="58" bestFit="1" customWidth="1"/>
    <col min="5" max="22" width="9.140625" style="58"/>
    <col min="23" max="23" width="12" style="58" bestFit="1" customWidth="1"/>
    <col min="24" max="24" width="13.7109375" style="58" bestFit="1" customWidth="1"/>
    <col min="25" max="33" width="9.140625" style="58"/>
    <col min="35" max="39" width="9.140625" style="58"/>
  </cols>
  <sheetData>
    <row r="1" spans="1:39">
      <c r="M1" s="58" t="s">
        <v>464</v>
      </c>
      <c r="Q1" s="58" t="s">
        <v>446</v>
      </c>
      <c r="W1" s="58" t="s">
        <v>447</v>
      </c>
      <c r="AC1" s="58" t="s">
        <v>449</v>
      </c>
      <c r="AI1" s="58" t="s">
        <v>465</v>
      </c>
    </row>
    <row r="2" spans="1:39">
      <c r="A2" s="58" t="s">
        <v>58</v>
      </c>
      <c r="B2" s="58" t="s">
        <v>445</v>
      </c>
      <c r="C2" s="58" t="s">
        <v>446</v>
      </c>
      <c r="D2" s="58" t="s">
        <v>447</v>
      </c>
      <c r="E2" s="58" t="s">
        <v>448</v>
      </c>
      <c r="F2" s="58" t="s">
        <v>449</v>
      </c>
      <c r="G2" s="58" t="s">
        <v>465</v>
      </c>
      <c r="H2" s="58" t="s">
        <v>466</v>
      </c>
      <c r="I2" s="58" t="s">
        <v>450</v>
      </c>
      <c r="J2" s="58" t="s">
        <v>457</v>
      </c>
      <c r="K2" s="58" t="s">
        <v>456</v>
      </c>
      <c r="L2" s="58" t="s">
        <v>12</v>
      </c>
      <c r="M2" s="58" t="s">
        <v>451</v>
      </c>
      <c r="N2" s="58" t="s">
        <v>452</v>
      </c>
      <c r="O2" s="58" t="s">
        <v>453</v>
      </c>
      <c r="Q2" s="58" t="s">
        <v>460</v>
      </c>
      <c r="R2" s="58" t="s">
        <v>461</v>
      </c>
      <c r="S2" s="58" t="s">
        <v>462</v>
      </c>
      <c r="T2" s="58" t="s">
        <v>463</v>
      </c>
      <c r="U2" s="58" t="s">
        <v>270</v>
      </c>
      <c r="W2" s="58" t="s">
        <v>460</v>
      </c>
      <c r="X2" s="58" t="s">
        <v>461</v>
      </c>
      <c r="Y2" s="58" t="s">
        <v>462</v>
      </c>
      <c r="Z2" s="58" t="s">
        <v>463</v>
      </c>
      <c r="AA2" s="58" t="s">
        <v>270</v>
      </c>
      <c r="AC2" s="58" t="s">
        <v>460</v>
      </c>
      <c r="AD2" s="58" t="s">
        <v>461</v>
      </c>
      <c r="AE2" s="58" t="s">
        <v>462</v>
      </c>
      <c r="AF2" s="58" t="s">
        <v>463</v>
      </c>
      <c r="AG2" s="58" t="s">
        <v>270</v>
      </c>
      <c r="AI2" s="58" t="s">
        <v>460</v>
      </c>
      <c r="AJ2" s="58" t="s">
        <v>461</v>
      </c>
      <c r="AK2" s="58" t="s">
        <v>462</v>
      </c>
      <c r="AL2" s="58" t="s">
        <v>463</v>
      </c>
      <c r="AM2" s="58" t="s">
        <v>270</v>
      </c>
    </row>
    <row r="3" spans="1:39">
      <c r="A3" s="58">
        <v>5</v>
      </c>
      <c r="B3" s="58">
        <f>'ACM Rates'!X16</f>
        <v>5.768009823344236E-5</v>
      </c>
      <c r="C3" s="58">
        <f>'MI Epi'!CE25</f>
        <v>0</v>
      </c>
      <c r="D3" s="58">
        <f>'Stroke Epi'!BT33</f>
        <v>5.4723249201717805E-5</v>
      </c>
      <c r="F3" s="58">
        <f>'Bowel Cancer Epi'!BQ50</f>
        <v>0</v>
      </c>
      <c r="G3" s="58">
        <f>'Breast Cancer Epi'!AS44</f>
        <v>0</v>
      </c>
      <c r="I3" s="58">
        <f t="shared" ref="I3:I66" si="0">B3+(SUM(C3:F3))</f>
        <v>1.1240334743516016E-4</v>
      </c>
      <c r="J3" s="58">
        <f t="shared" ref="J3:J66" si="1">1-EXP(-B3)</f>
        <v>5.7678434768559939E-5</v>
      </c>
      <c r="K3" s="58">
        <v>10000</v>
      </c>
      <c r="L3" s="58">
        <f>K3*J3</f>
        <v>0.57678434768559939</v>
      </c>
      <c r="M3" s="58">
        <f>0.5*(K3+K4)</f>
        <v>9999.711607826157</v>
      </c>
      <c r="N3" s="58">
        <f>SUM(M4:M97)</f>
        <v>817742.20874935586</v>
      </c>
      <c r="O3" s="58">
        <f>N3/K3</f>
        <v>81.77422087493558</v>
      </c>
      <c r="Q3" s="58">
        <f>'MI Epi'!BR25</f>
        <v>0</v>
      </c>
      <c r="R3" s="58">
        <f>C3</f>
        <v>0</v>
      </c>
      <c r="S3" s="58">
        <f>1-EXP(-Q3)</f>
        <v>0</v>
      </c>
      <c r="T3" s="58">
        <f>1-EXP(-R3)</f>
        <v>0</v>
      </c>
      <c r="U3" s="58">
        <v>0</v>
      </c>
      <c r="W3" s="58">
        <f>'Stroke Epi'!BG33</f>
        <v>0</v>
      </c>
      <c r="X3" s="58">
        <f>D3</f>
        <v>5.4723249201717805E-5</v>
      </c>
      <c r="Y3" s="58">
        <f>1-EXP(-W3)</f>
        <v>0</v>
      </c>
      <c r="Z3" s="58">
        <f>1-EXP(-X3)</f>
        <v>5.4721751912012451E-5</v>
      </c>
      <c r="AA3" s="58">
        <v>0</v>
      </c>
      <c r="AC3" s="58">
        <f>'Bowel Cancer Epi'!BD50</f>
        <v>0</v>
      </c>
      <c r="AD3" s="58">
        <f>F3</f>
        <v>0</v>
      </c>
      <c r="AE3" s="58">
        <f>1-EXP(-AC3)</f>
        <v>0</v>
      </c>
      <c r="AF3" s="58">
        <f>1-EXP(-AD3)</f>
        <v>0</v>
      </c>
      <c r="AG3" s="58">
        <v>0</v>
      </c>
      <c r="AI3" s="58">
        <f>'Breast Cancer Epi'!AJ44</f>
        <v>0</v>
      </c>
      <c r="AJ3" s="58">
        <f>G3</f>
        <v>0</v>
      </c>
      <c r="AK3" s="58">
        <f>1-EXP(-AI3)</f>
        <v>0</v>
      </c>
      <c r="AL3" s="58">
        <f>1-EXP(-AJ3)</f>
        <v>0</v>
      </c>
      <c r="AM3" s="58">
        <v>0</v>
      </c>
    </row>
    <row r="4" spans="1:39">
      <c r="A4" s="58">
        <v>6</v>
      </c>
      <c r="B4" s="58">
        <f>'ACM Rates'!X17</f>
        <v>5.768009823344236E-5</v>
      </c>
      <c r="C4" s="58">
        <f>'MI Epi'!CE26</f>
        <v>0</v>
      </c>
      <c r="D4" s="58">
        <f>'Stroke Epi'!BT34</f>
        <v>5.4723249201717805E-5</v>
      </c>
      <c r="F4" s="58">
        <f>'Bowel Cancer Epi'!BQ51</f>
        <v>0</v>
      </c>
      <c r="G4" s="58">
        <f>'Breast Cancer Epi'!AS45</f>
        <v>0</v>
      </c>
      <c r="I4" s="58">
        <f t="shared" si="0"/>
        <v>1.1240334743516016E-4</v>
      </c>
      <c r="J4" s="58">
        <f t="shared" si="1"/>
        <v>5.7678434768559939E-5</v>
      </c>
      <c r="K4" s="58">
        <f>K3-L3</f>
        <v>9999.423215652314</v>
      </c>
      <c r="L4" s="58">
        <f>K4*J4</f>
        <v>0.57675107966722583</v>
      </c>
      <c r="M4" s="58">
        <f t="shared" ref="M4:M67" si="2">0.5*(K4+K5)</f>
        <v>9999.1348401124815</v>
      </c>
      <c r="N4" s="58">
        <f t="shared" ref="N4:N67" si="3">SUM(M5:M98)</f>
        <v>808522.4175083969</v>
      </c>
      <c r="O4" s="58">
        <f t="shared" ref="O4:O67" si="4">N4/K4</f>
        <v>80.856905450586311</v>
      </c>
      <c r="Q4" s="58">
        <f>'MI Epi'!BR26</f>
        <v>0</v>
      </c>
      <c r="R4" s="58">
        <f t="shared" ref="R4:R67" si="5">C4</f>
        <v>0</v>
      </c>
      <c r="S4" s="58">
        <f t="shared" ref="S4:T67" si="6">1-EXP(-Q4)</f>
        <v>0</v>
      </c>
      <c r="T4" s="58">
        <f t="shared" si="6"/>
        <v>0</v>
      </c>
      <c r="U4" s="58">
        <f>((U3-T3+((1-U3)*S3))/(1-T3))</f>
        <v>0</v>
      </c>
      <c r="W4" s="58">
        <f>'Stroke Epi'!BG34</f>
        <v>0</v>
      </c>
      <c r="X4" s="58">
        <f t="shared" ref="X4:X67" si="7">D4</f>
        <v>5.4723249201717805E-5</v>
      </c>
      <c r="Y4" s="58">
        <f t="shared" ref="Y4:Z67" si="8">1-EXP(-W4)</f>
        <v>0</v>
      </c>
      <c r="Z4" s="58">
        <f t="shared" si="8"/>
        <v>5.4721751912012451E-5</v>
      </c>
      <c r="AA4" s="58">
        <f>((AA3-Z3+((1-AA3)*Y3))/(1-Z3))</f>
        <v>-5.4724746546016392E-5</v>
      </c>
      <c r="AC4" s="58">
        <f>'Bowel Cancer Epi'!BD51</f>
        <v>0</v>
      </c>
      <c r="AD4" s="58">
        <f t="shared" ref="AD4:AD67" si="9">F4</f>
        <v>0</v>
      </c>
      <c r="AE4" s="58">
        <f t="shared" ref="AE4:AF8" si="10">1-EXP(-AC4)</f>
        <v>0</v>
      </c>
      <c r="AF4" s="58">
        <f t="shared" si="10"/>
        <v>0</v>
      </c>
      <c r="AG4" s="58">
        <f>((AG3-AF3+((1-AG3)*AE3))/(1-AF3))</f>
        <v>0</v>
      </c>
      <c r="AI4" s="58">
        <f>'Breast Cancer Epi'!AJ45</f>
        <v>0</v>
      </c>
      <c r="AJ4" s="58">
        <f t="shared" ref="AJ4:AJ67" si="11">G4</f>
        <v>0</v>
      </c>
      <c r="AK4" s="58">
        <f t="shared" ref="AK4:AL8" si="12">1-EXP(-AI4)</f>
        <v>0</v>
      </c>
      <c r="AL4" s="58">
        <f t="shared" si="12"/>
        <v>0</v>
      </c>
      <c r="AM4" s="58">
        <f>((AM3-AL3+((1-AM3)*AK3))/(1-AL3))</f>
        <v>0</v>
      </c>
    </row>
    <row r="5" spans="1:39">
      <c r="A5" s="58">
        <v>7</v>
      </c>
      <c r="B5" s="58">
        <f>'ACM Rates'!X18</f>
        <v>5.768009823344236E-5</v>
      </c>
      <c r="C5" s="58">
        <f>'MI Epi'!CE27</f>
        <v>0</v>
      </c>
      <c r="D5" s="58">
        <f>'Stroke Epi'!BT35</f>
        <v>5.4723249201717805E-5</v>
      </c>
      <c r="F5" s="58">
        <f>'Bowel Cancer Epi'!BQ52</f>
        <v>0</v>
      </c>
      <c r="G5" s="58">
        <f>'Breast Cancer Epi'!AS46</f>
        <v>0</v>
      </c>
      <c r="I5" s="58">
        <f t="shared" si="0"/>
        <v>1.1240334743516016E-4</v>
      </c>
      <c r="J5" s="58">
        <f t="shared" si="1"/>
        <v>5.7678434768559939E-5</v>
      </c>
      <c r="K5" s="58">
        <f t="shared" ref="K5:K68" si="13">K4-L4</f>
        <v>9998.8464645726472</v>
      </c>
      <c r="L5" s="58">
        <f t="shared" ref="L5:L68" si="14">K5*J5</f>
        <v>0.57671781356769958</v>
      </c>
      <c r="M5" s="58">
        <f t="shared" si="2"/>
        <v>9998.558105665863</v>
      </c>
      <c r="N5" s="58">
        <f t="shared" si="3"/>
        <v>798523.85940273118</v>
      </c>
      <c r="O5" s="58">
        <f t="shared" si="4"/>
        <v>79.861598258560747</v>
      </c>
      <c r="Q5" s="58">
        <f>'MI Epi'!BR27</f>
        <v>0</v>
      </c>
      <c r="R5" s="58">
        <f t="shared" si="5"/>
        <v>0</v>
      </c>
      <c r="S5" s="58">
        <f t="shared" si="6"/>
        <v>0</v>
      </c>
      <c r="T5" s="58">
        <f t="shared" si="6"/>
        <v>0</v>
      </c>
      <c r="U5" s="58">
        <f t="shared" ref="U5:U68" si="15">((U4-T4+((1-U4)*S4))/(1-T4))</f>
        <v>0</v>
      </c>
      <c r="W5" s="58">
        <f>'Stroke Epi'!BG35</f>
        <v>0</v>
      </c>
      <c r="X5" s="58">
        <f t="shared" si="7"/>
        <v>5.4723249201717805E-5</v>
      </c>
      <c r="Y5" s="58">
        <f t="shared" si="8"/>
        <v>0</v>
      </c>
      <c r="Z5" s="58">
        <f t="shared" si="8"/>
        <v>5.4721751912012451E-5</v>
      </c>
      <c r="AA5" s="58">
        <f t="shared" ref="AA5:AA68" si="16">((AA4-Z4+((1-AA4)*Y4))/(1-Z4))</f>
        <v>-1.094524878899173E-4</v>
      </c>
      <c r="AC5" s="58">
        <f>'Bowel Cancer Epi'!BD52</f>
        <v>0</v>
      </c>
      <c r="AD5" s="58">
        <f t="shared" si="9"/>
        <v>0</v>
      </c>
      <c r="AE5" s="58">
        <f t="shared" si="10"/>
        <v>0</v>
      </c>
      <c r="AF5" s="58">
        <f t="shared" si="10"/>
        <v>0</v>
      </c>
      <c r="AG5" s="58">
        <f t="shared" ref="AG5:AG68" si="17">((AG4-AF4+((1-AG4)*AE4))/(1-AF4))</f>
        <v>0</v>
      </c>
      <c r="AI5" s="58">
        <f>'Breast Cancer Epi'!AJ46</f>
        <v>0</v>
      </c>
      <c r="AJ5" s="58">
        <f t="shared" si="11"/>
        <v>0</v>
      </c>
      <c r="AK5" s="58">
        <f t="shared" si="12"/>
        <v>0</v>
      </c>
      <c r="AL5" s="58">
        <f t="shared" si="12"/>
        <v>0</v>
      </c>
      <c r="AM5" s="58">
        <f t="shared" ref="AM5:AM68" si="18">((AM4-AL4+((1-AM4)*AK4))/(1-AL4))</f>
        <v>0</v>
      </c>
    </row>
    <row r="6" spans="1:39">
      <c r="A6" s="58">
        <v>8</v>
      </c>
      <c r="B6" s="58">
        <f>'ACM Rates'!X19</f>
        <v>5.768009823344236E-5</v>
      </c>
      <c r="C6" s="58">
        <f>'MI Epi'!CE28</f>
        <v>0</v>
      </c>
      <c r="D6" s="58">
        <f>'Stroke Epi'!BT36</f>
        <v>5.4723249201717805E-5</v>
      </c>
      <c r="F6" s="58">
        <f>'Bowel Cancer Epi'!BQ53</f>
        <v>0</v>
      </c>
      <c r="G6" s="58">
        <f>'Breast Cancer Epi'!AS47</f>
        <v>0</v>
      </c>
      <c r="I6" s="58">
        <f t="shared" si="0"/>
        <v>1.1240334743516016E-4</v>
      </c>
      <c r="J6" s="58">
        <f t="shared" si="1"/>
        <v>5.7678434768559939E-5</v>
      </c>
      <c r="K6" s="58">
        <f t="shared" si="13"/>
        <v>9998.2697467590788</v>
      </c>
      <c r="L6" s="58">
        <f t="shared" si="14"/>
        <v>0.57668454938690983</v>
      </c>
      <c r="M6" s="58">
        <f t="shared" si="2"/>
        <v>9997.9814044843843</v>
      </c>
      <c r="N6" s="58">
        <f t="shared" si="3"/>
        <v>788525.87799824669</v>
      </c>
      <c r="O6" s="58">
        <f t="shared" si="4"/>
        <v>78.866233655462835</v>
      </c>
      <c r="Q6" s="58">
        <f>'MI Epi'!BR28</f>
        <v>0</v>
      </c>
      <c r="R6" s="58">
        <f t="shared" si="5"/>
        <v>0</v>
      </c>
      <c r="S6" s="58">
        <f t="shared" si="6"/>
        <v>0</v>
      </c>
      <c r="T6" s="58">
        <f t="shared" si="6"/>
        <v>0</v>
      </c>
      <c r="U6" s="58">
        <f t="shared" si="15"/>
        <v>0</v>
      </c>
      <c r="W6" s="58">
        <f>'Stroke Epi'!BG36</f>
        <v>0</v>
      </c>
      <c r="X6" s="58">
        <f t="shared" si="7"/>
        <v>5.4723249201717805E-5</v>
      </c>
      <c r="Y6" s="58">
        <f t="shared" si="8"/>
        <v>0</v>
      </c>
      <c r="Z6" s="58">
        <f t="shared" si="8"/>
        <v>5.4721751912012451E-5</v>
      </c>
      <c r="AA6" s="58">
        <f t="shared" si="16"/>
        <v>-1.641832241955923E-4</v>
      </c>
      <c r="AC6" s="58">
        <f>'Bowel Cancer Epi'!BD53</f>
        <v>0</v>
      </c>
      <c r="AD6" s="58">
        <f t="shared" si="9"/>
        <v>0</v>
      </c>
      <c r="AE6" s="58">
        <f t="shared" si="10"/>
        <v>0</v>
      </c>
      <c r="AF6" s="58">
        <f t="shared" si="10"/>
        <v>0</v>
      </c>
      <c r="AG6" s="58">
        <f t="shared" si="17"/>
        <v>0</v>
      </c>
      <c r="AI6" s="58">
        <f>'Breast Cancer Epi'!AJ47</f>
        <v>0</v>
      </c>
      <c r="AJ6" s="58">
        <f t="shared" si="11"/>
        <v>0</v>
      </c>
      <c r="AK6" s="58">
        <f t="shared" si="12"/>
        <v>0</v>
      </c>
      <c r="AL6" s="58">
        <f t="shared" si="12"/>
        <v>0</v>
      </c>
      <c r="AM6" s="58">
        <f t="shared" si="18"/>
        <v>0</v>
      </c>
    </row>
    <row r="7" spans="1:39">
      <c r="A7" s="58">
        <v>9</v>
      </c>
      <c r="B7" s="58">
        <f>'ACM Rates'!X20</f>
        <v>5.768009823344236E-5</v>
      </c>
      <c r="C7" s="58">
        <f>'MI Epi'!CE29</f>
        <v>0</v>
      </c>
      <c r="D7" s="58">
        <f>'Stroke Epi'!BT37</f>
        <v>5.4723249201717805E-5</v>
      </c>
      <c r="F7" s="58">
        <f>'Bowel Cancer Epi'!BQ54</f>
        <v>0</v>
      </c>
      <c r="G7" s="58">
        <f>'Breast Cancer Epi'!AS48</f>
        <v>0</v>
      </c>
      <c r="I7" s="58">
        <f t="shared" si="0"/>
        <v>1.1240334743516016E-4</v>
      </c>
      <c r="J7" s="58">
        <f t="shared" si="1"/>
        <v>5.7678434768559939E-5</v>
      </c>
      <c r="K7" s="58">
        <f t="shared" si="13"/>
        <v>9997.6930622096916</v>
      </c>
      <c r="L7" s="58">
        <f t="shared" si="14"/>
        <v>0.576651287124746</v>
      </c>
      <c r="M7" s="58">
        <f t="shared" si="2"/>
        <v>9997.4047365661281</v>
      </c>
      <c r="N7" s="58">
        <f t="shared" si="3"/>
        <v>778528.47326168057</v>
      </c>
      <c r="O7" s="58">
        <f t="shared" si="4"/>
        <v>77.870811637981021</v>
      </c>
      <c r="Q7" s="58">
        <f>'MI Epi'!BR29</f>
        <v>0</v>
      </c>
      <c r="R7" s="58">
        <f t="shared" si="5"/>
        <v>0</v>
      </c>
      <c r="S7" s="58">
        <f t="shared" si="6"/>
        <v>0</v>
      </c>
      <c r="T7" s="58">
        <f t="shared" si="6"/>
        <v>0</v>
      </c>
      <c r="U7" s="58">
        <f t="shared" si="15"/>
        <v>0</v>
      </c>
      <c r="W7" s="58">
        <f>'Stroke Epi'!BG37</f>
        <v>0</v>
      </c>
      <c r="X7" s="58">
        <f t="shared" si="7"/>
        <v>5.4723249201717805E-5</v>
      </c>
      <c r="Y7" s="58">
        <f t="shared" si="8"/>
        <v>0</v>
      </c>
      <c r="Z7" s="58">
        <f t="shared" si="8"/>
        <v>5.4721751912012451E-5</v>
      </c>
      <c r="AA7" s="58">
        <f t="shared" si="16"/>
        <v>-2.189169556269399E-4</v>
      </c>
      <c r="AC7" s="58">
        <f>'Bowel Cancer Epi'!BD54</f>
        <v>0</v>
      </c>
      <c r="AD7" s="58">
        <f t="shared" si="9"/>
        <v>0</v>
      </c>
      <c r="AE7" s="58">
        <f t="shared" si="10"/>
        <v>0</v>
      </c>
      <c r="AF7" s="58">
        <f t="shared" si="10"/>
        <v>0</v>
      </c>
      <c r="AG7" s="58">
        <f t="shared" si="17"/>
        <v>0</v>
      </c>
      <c r="AI7" s="58">
        <f>'Breast Cancer Epi'!AJ48</f>
        <v>0</v>
      </c>
      <c r="AJ7" s="58">
        <f t="shared" si="11"/>
        <v>0</v>
      </c>
      <c r="AK7" s="58">
        <f t="shared" si="12"/>
        <v>0</v>
      </c>
      <c r="AL7" s="58">
        <f t="shared" si="12"/>
        <v>0</v>
      </c>
      <c r="AM7" s="58">
        <f t="shared" si="18"/>
        <v>0</v>
      </c>
    </row>
    <row r="8" spans="1:39">
      <c r="A8" s="58">
        <v>10</v>
      </c>
      <c r="B8" s="58">
        <f>'ACM Rates'!X21</f>
        <v>5.768009823344236E-5</v>
      </c>
      <c r="C8" s="58">
        <f>'MI Epi'!CE30</f>
        <v>0</v>
      </c>
      <c r="D8" s="58">
        <f>'Stroke Epi'!BT38</f>
        <v>5.4723249201717805E-5</v>
      </c>
      <c r="F8" s="58">
        <f>'Bowel Cancer Epi'!BQ55</f>
        <v>0</v>
      </c>
      <c r="G8" s="58">
        <f>'Breast Cancer Epi'!AS49</f>
        <v>0</v>
      </c>
      <c r="I8" s="58">
        <f t="shared" si="0"/>
        <v>1.1240334743516016E-4</v>
      </c>
      <c r="J8" s="58">
        <f t="shared" si="1"/>
        <v>5.7678434768559939E-5</v>
      </c>
      <c r="K8" s="58">
        <f t="shared" si="13"/>
        <v>9997.1164109225665</v>
      </c>
      <c r="L8" s="58">
        <f t="shared" si="14"/>
        <v>0.5766180267810973</v>
      </c>
      <c r="M8" s="58">
        <f t="shared" si="2"/>
        <v>9996.8281019091755</v>
      </c>
      <c r="N8" s="58">
        <f t="shared" si="3"/>
        <v>768531.64515977143</v>
      </c>
      <c r="O8" s="58">
        <f t="shared" si="4"/>
        <v>76.875332202803548</v>
      </c>
      <c r="Q8" s="58">
        <f>'MI Epi'!BR30</f>
        <v>0</v>
      </c>
      <c r="R8" s="58">
        <f t="shared" si="5"/>
        <v>0</v>
      </c>
      <c r="S8" s="58">
        <f t="shared" si="6"/>
        <v>0</v>
      </c>
      <c r="T8" s="58">
        <f t="shared" si="6"/>
        <v>0</v>
      </c>
      <c r="U8" s="58">
        <f t="shared" si="15"/>
        <v>0</v>
      </c>
      <c r="W8" s="58">
        <f>'Stroke Epi'!BG38</f>
        <v>0</v>
      </c>
      <c r="X8" s="58">
        <f t="shared" si="7"/>
        <v>5.4723249201717805E-5</v>
      </c>
      <c r="Y8" s="58">
        <f>1-EXP(-W8)</f>
        <v>0</v>
      </c>
      <c r="Z8" s="58">
        <f t="shared" si="8"/>
        <v>5.4721751912012451E-5</v>
      </c>
      <c r="AA8" s="58">
        <f t="shared" si="16"/>
        <v>-2.7365368234786756E-4</v>
      </c>
      <c r="AC8" s="58">
        <f>'Bowel Cancer Epi'!BD55</f>
        <v>0</v>
      </c>
      <c r="AD8" s="58">
        <f t="shared" si="9"/>
        <v>0</v>
      </c>
      <c r="AE8" s="58">
        <f>1-EXP(-AC8)</f>
        <v>0</v>
      </c>
      <c r="AF8" s="58">
        <f t="shared" si="10"/>
        <v>0</v>
      </c>
      <c r="AG8" s="58">
        <f t="shared" si="17"/>
        <v>0</v>
      </c>
      <c r="AI8" s="58">
        <f>'Breast Cancer Epi'!AJ49</f>
        <v>0</v>
      </c>
      <c r="AJ8" s="58">
        <f t="shared" si="11"/>
        <v>0</v>
      </c>
      <c r="AK8" s="58">
        <f>1-EXP(-AI8)</f>
        <v>0</v>
      </c>
      <c r="AL8" s="58">
        <f t="shared" si="12"/>
        <v>0</v>
      </c>
      <c r="AM8" s="58">
        <f t="shared" si="18"/>
        <v>0</v>
      </c>
    </row>
    <row r="9" spans="1:39">
      <c r="A9" s="58">
        <v>11</v>
      </c>
      <c r="B9" s="58">
        <f>'ACM Rates'!X22</f>
        <v>5.768009823344236E-5</v>
      </c>
      <c r="C9" s="58">
        <f>'MI Epi'!CE31</f>
        <v>0</v>
      </c>
      <c r="D9" s="58">
        <f>'Stroke Epi'!BT39</f>
        <v>5.4723249201717805E-5</v>
      </c>
      <c r="F9" s="58">
        <f>'Bowel Cancer Epi'!BQ56</f>
        <v>0</v>
      </c>
      <c r="G9" s="58">
        <f>'Breast Cancer Epi'!AS50</f>
        <v>0</v>
      </c>
      <c r="I9" s="58">
        <f t="shared" si="0"/>
        <v>1.1240334743516016E-4</v>
      </c>
      <c r="J9" s="58">
        <f t="shared" si="1"/>
        <v>5.7678434768559939E-5</v>
      </c>
      <c r="K9" s="58">
        <f t="shared" si="13"/>
        <v>9996.5397928957846</v>
      </c>
      <c r="L9" s="58">
        <f t="shared" si="14"/>
        <v>0.57658476835585315</v>
      </c>
      <c r="M9" s="58">
        <f t="shared" si="2"/>
        <v>9996.2515005116074</v>
      </c>
      <c r="N9" s="58">
        <f t="shared" si="3"/>
        <v>758535.39365925989</v>
      </c>
      <c r="O9" s="58">
        <f t="shared" si="4"/>
        <v>75.879795346618465</v>
      </c>
      <c r="Q9" s="58">
        <f>'MI Epi'!BR31</f>
        <v>0</v>
      </c>
      <c r="R9" s="58">
        <f t="shared" si="5"/>
        <v>0</v>
      </c>
      <c r="S9" s="58">
        <f t="shared" si="6"/>
        <v>0</v>
      </c>
      <c r="T9" s="58">
        <f t="shared" si="6"/>
        <v>0</v>
      </c>
      <c r="U9" s="58">
        <f t="shared" si="15"/>
        <v>0</v>
      </c>
      <c r="W9" s="58">
        <f>'Stroke Epi'!BG39</f>
        <v>0</v>
      </c>
      <c r="X9" s="58">
        <f t="shared" si="7"/>
        <v>5.4723249201717805E-5</v>
      </c>
      <c r="Y9" s="58">
        <f t="shared" si="8"/>
        <v>0</v>
      </c>
      <c r="Z9" s="58">
        <f>1-EXP(-X9)</f>
        <v>5.4721751912012451E-5</v>
      </c>
      <c r="AA9" s="58">
        <f t="shared" si="16"/>
        <v>-3.2839340452229181E-4</v>
      </c>
      <c r="AC9" s="58">
        <f>'Bowel Cancer Epi'!BD56</f>
        <v>0</v>
      </c>
      <c r="AD9" s="58">
        <f t="shared" si="9"/>
        <v>0</v>
      </c>
      <c r="AE9" s="58">
        <f t="shared" ref="AE9:AF72" si="19">1-EXP(-AC9)</f>
        <v>0</v>
      </c>
      <c r="AF9" s="58">
        <f>1-EXP(-AD9)</f>
        <v>0</v>
      </c>
      <c r="AG9" s="58">
        <f t="shared" si="17"/>
        <v>0</v>
      </c>
      <c r="AI9" s="58">
        <f>'Breast Cancer Epi'!AJ50</f>
        <v>0</v>
      </c>
      <c r="AJ9" s="58">
        <f t="shared" si="11"/>
        <v>0</v>
      </c>
      <c r="AK9" s="58">
        <f t="shared" ref="AK9:AL72" si="20">1-EXP(-AI9)</f>
        <v>0</v>
      </c>
      <c r="AL9" s="58">
        <f>1-EXP(-AJ9)</f>
        <v>0</v>
      </c>
      <c r="AM9" s="58">
        <f t="shared" si="18"/>
        <v>0</v>
      </c>
    </row>
    <row r="10" spans="1:39">
      <c r="A10" s="58">
        <v>12</v>
      </c>
      <c r="B10" s="58">
        <f>'ACM Rates'!X23</f>
        <v>5.768009823344236E-5</v>
      </c>
      <c r="C10" s="58">
        <f>'MI Epi'!CE32</f>
        <v>0</v>
      </c>
      <c r="D10" s="58">
        <f>'Stroke Epi'!BT40</f>
        <v>5.4723249201717805E-5</v>
      </c>
      <c r="F10" s="58">
        <f>'Bowel Cancer Epi'!BQ57</f>
        <v>0</v>
      </c>
      <c r="G10" s="58">
        <f>'Breast Cancer Epi'!AS51</f>
        <v>0</v>
      </c>
      <c r="I10" s="58">
        <f t="shared" si="0"/>
        <v>1.1240334743516016E-4</v>
      </c>
      <c r="J10" s="58">
        <f t="shared" si="1"/>
        <v>5.7678434768559939E-5</v>
      </c>
      <c r="K10" s="58">
        <f t="shared" si="13"/>
        <v>9995.9632081274285</v>
      </c>
      <c r="L10" s="58">
        <f t="shared" si="14"/>
        <v>0.57655151184890296</v>
      </c>
      <c r="M10" s="58">
        <f t="shared" si="2"/>
        <v>9995.6749323715048</v>
      </c>
      <c r="N10" s="58">
        <f t="shared" si="3"/>
        <v>748539.7187268883</v>
      </c>
      <c r="O10" s="58">
        <f t="shared" si="4"/>
        <v>74.884201066113604</v>
      </c>
      <c r="Q10" s="58">
        <f>'MI Epi'!BR32</f>
        <v>0</v>
      </c>
      <c r="R10" s="58">
        <f t="shared" si="5"/>
        <v>0</v>
      </c>
      <c r="S10" s="58">
        <f t="shared" si="6"/>
        <v>0</v>
      </c>
      <c r="T10" s="58">
        <f t="shared" si="6"/>
        <v>0</v>
      </c>
      <c r="U10" s="58">
        <f t="shared" si="15"/>
        <v>0</v>
      </c>
      <c r="W10" s="58">
        <f>'Stroke Epi'!BG40</f>
        <v>0</v>
      </c>
      <c r="X10" s="58">
        <f t="shared" si="7"/>
        <v>5.4723249201717805E-5</v>
      </c>
      <c r="Y10" s="58">
        <f t="shared" si="8"/>
        <v>0</v>
      </c>
      <c r="Z10" s="58">
        <f t="shared" si="8"/>
        <v>5.4721751912012451E-5</v>
      </c>
      <c r="AA10" s="58">
        <f t="shared" si="16"/>
        <v>-3.8313612231413805E-4</v>
      </c>
      <c r="AC10" s="58">
        <f>'Bowel Cancer Epi'!BD57</f>
        <v>0</v>
      </c>
      <c r="AD10" s="58">
        <f t="shared" si="9"/>
        <v>0</v>
      </c>
      <c r="AE10" s="58">
        <f t="shared" si="19"/>
        <v>0</v>
      </c>
      <c r="AF10" s="58">
        <f t="shared" si="19"/>
        <v>0</v>
      </c>
      <c r="AG10" s="58">
        <f t="shared" si="17"/>
        <v>0</v>
      </c>
      <c r="AI10" s="58">
        <f>'Breast Cancer Epi'!AJ51</f>
        <v>0</v>
      </c>
      <c r="AJ10" s="58">
        <f t="shared" si="11"/>
        <v>0</v>
      </c>
      <c r="AK10" s="58">
        <f t="shared" si="20"/>
        <v>0</v>
      </c>
      <c r="AL10" s="58">
        <f t="shared" si="20"/>
        <v>0</v>
      </c>
      <c r="AM10" s="58">
        <f t="shared" si="18"/>
        <v>0</v>
      </c>
    </row>
    <row r="11" spans="1:39">
      <c r="A11" s="58">
        <v>13</v>
      </c>
      <c r="B11" s="58">
        <f>'ACM Rates'!X24</f>
        <v>5.768009823344236E-5</v>
      </c>
      <c r="C11" s="58">
        <f>'MI Epi'!CE33</f>
        <v>0</v>
      </c>
      <c r="D11" s="58">
        <f>'Stroke Epi'!BT41</f>
        <v>5.4723249201717805E-5</v>
      </c>
      <c r="F11" s="58">
        <f>'Bowel Cancer Epi'!BQ58</f>
        <v>0</v>
      </c>
      <c r="G11" s="58">
        <f>'Breast Cancer Epi'!AS52</f>
        <v>0</v>
      </c>
      <c r="I11" s="58">
        <f t="shared" si="0"/>
        <v>1.1240334743516016E-4</v>
      </c>
      <c r="J11" s="58">
        <f t="shared" si="1"/>
        <v>5.7678434768559939E-5</v>
      </c>
      <c r="K11" s="58">
        <f t="shared" si="13"/>
        <v>9995.3866566155793</v>
      </c>
      <c r="L11" s="58">
        <f t="shared" si="14"/>
        <v>0.57651825726013606</v>
      </c>
      <c r="M11" s="58">
        <f t="shared" si="2"/>
        <v>9995.0983974869487</v>
      </c>
      <c r="N11" s="58">
        <f t="shared" si="3"/>
        <v>738544.62032940134</v>
      </c>
      <c r="O11" s="58">
        <f t="shared" si="4"/>
        <v>73.888549357976643</v>
      </c>
      <c r="Q11" s="58">
        <f>'MI Epi'!BR33</f>
        <v>0</v>
      </c>
      <c r="R11" s="58">
        <f t="shared" si="5"/>
        <v>0</v>
      </c>
      <c r="S11" s="58">
        <f t="shared" si="6"/>
        <v>0</v>
      </c>
      <c r="T11" s="58">
        <f t="shared" si="6"/>
        <v>0</v>
      </c>
      <c r="U11" s="58">
        <f t="shared" si="15"/>
        <v>0</v>
      </c>
      <c r="W11" s="58">
        <f>'Stroke Epi'!BG41</f>
        <v>0</v>
      </c>
      <c r="X11" s="58">
        <f t="shared" si="7"/>
        <v>5.4723249201717805E-5</v>
      </c>
      <c r="Y11" s="58">
        <f t="shared" si="8"/>
        <v>0</v>
      </c>
      <c r="Z11" s="58">
        <f t="shared" si="8"/>
        <v>5.4721751912012451E-5</v>
      </c>
      <c r="AA11" s="58">
        <f t="shared" si="16"/>
        <v>-4.3788183588734073E-4</v>
      </c>
      <c r="AC11" s="58">
        <f>'Bowel Cancer Epi'!BD58</f>
        <v>0</v>
      </c>
      <c r="AD11" s="58">
        <f t="shared" si="9"/>
        <v>0</v>
      </c>
      <c r="AE11" s="58">
        <f t="shared" si="19"/>
        <v>0</v>
      </c>
      <c r="AF11" s="58">
        <f t="shared" si="19"/>
        <v>0</v>
      </c>
      <c r="AG11" s="58">
        <f t="shared" si="17"/>
        <v>0</v>
      </c>
      <c r="AI11" s="58">
        <f>'Breast Cancer Epi'!AJ52</f>
        <v>0</v>
      </c>
      <c r="AJ11" s="58">
        <f t="shared" si="11"/>
        <v>0</v>
      </c>
      <c r="AK11" s="58">
        <f t="shared" si="20"/>
        <v>0</v>
      </c>
      <c r="AL11" s="58">
        <f t="shared" si="20"/>
        <v>0</v>
      </c>
      <c r="AM11" s="58">
        <f t="shared" si="18"/>
        <v>0</v>
      </c>
    </row>
    <row r="12" spans="1:39">
      <c r="A12" s="58">
        <v>14</v>
      </c>
      <c r="B12" s="58">
        <f>'ACM Rates'!X25</f>
        <v>5.768009823344236E-5</v>
      </c>
      <c r="C12" s="58">
        <f>'MI Epi'!CE34</f>
        <v>0</v>
      </c>
      <c r="D12" s="58">
        <f>'Stroke Epi'!BT42</f>
        <v>5.4723249201717805E-5</v>
      </c>
      <c r="F12" s="58">
        <f>'Bowel Cancer Epi'!BQ59</f>
        <v>0</v>
      </c>
      <c r="G12" s="58">
        <f>'Breast Cancer Epi'!AS53</f>
        <v>0</v>
      </c>
      <c r="I12" s="58">
        <f t="shared" si="0"/>
        <v>1.1240334743516016E-4</v>
      </c>
      <c r="J12" s="58">
        <f t="shared" si="1"/>
        <v>5.7678434768559939E-5</v>
      </c>
      <c r="K12" s="58">
        <f t="shared" si="13"/>
        <v>9994.8101383583198</v>
      </c>
      <c r="L12" s="58">
        <f t="shared" si="14"/>
        <v>0.57648500458944185</v>
      </c>
      <c r="M12" s="58">
        <f t="shared" si="2"/>
        <v>9994.5218958560254</v>
      </c>
      <c r="N12" s="58">
        <f t="shared" si="3"/>
        <v>728550.09843354532</v>
      </c>
      <c r="O12" s="58">
        <f t="shared" si="4"/>
        <v>72.892840218895046</v>
      </c>
      <c r="Q12" s="58">
        <f>'MI Epi'!BR34</f>
        <v>0</v>
      </c>
      <c r="R12" s="58">
        <f t="shared" si="5"/>
        <v>0</v>
      </c>
      <c r="S12" s="58">
        <f t="shared" si="6"/>
        <v>0</v>
      </c>
      <c r="T12" s="58">
        <f t="shared" si="6"/>
        <v>0</v>
      </c>
      <c r="U12" s="58">
        <f t="shared" si="15"/>
        <v>0</v>
      </c>
      <c r="W12" s="58">
        <f>'Stroke Epi'!BG42</f>
        <v>0</v>
      </c>
      <c r="X12" s="58">
        <f t="shared" si="7"/>
        <v>5.4723249201717805E-5</v>
      </c>
      <c r="Y12" s="58">
        <f t="shared" si="8"/>
        <v>0</v>
      </c>
      <c r="Z12" s="58">
        <f t="shared" si="8"/>
        <v>5.4721751912012451E-5</v>
      </c>
      <c r="AA12" s="58">
        <f t="shared" si="16"/>
        <v>-4.9263054540584308E-4</v>
      </c>
      <c r="AC12" s="58">
        <f>'Bowel Cancer Epi'!BD59</f>
        <v>0</v>
      </c>
      <c r="AD12" s="58">
        <f t="shared" si="9"/>
        <v>0</v>
      </c>
      <c r="AE12" s="58">
        <f t="shared" si="19"/>
        <v>0</v>
      </c>
      <c r="AF12" s="58">
        <f t="shared" si="19"/>
        <v>0</v>
      </c>
      <c r="AG12" s="58">
        <f t="shared" si="17"/>
        <v>0</v>
      </c>
      <c r="AI12" s="58">
        <f>'Breast Cancer Epi'!AJ53</f>
        <v>0</v>
      </c>
      <c r="AJ12" s="58">
        <f t="shared" si="11"/>
        <v>0</v>
      </c>
      <c r="AK12" s="58">
        <f t="shared" si="20"/>
        <v>0</v>
      </c>
      <c r="AL12" s="58">
        <f t="shared" si="20"/>
        <v>0</v>
      </c>
      <c r="AM12" s="58">
        <f t="shared" si="18"/>
        <v>0</v>
      </c>
    </row>
    <row r="13" spans="1:39">
      <c r="A13" s="58">
        <v>15</v>
      </c>
      <c r="B13" s="58">
        <f>'ACM Rates'!X26</f>
        <v>5.768009823344236E-5</v>
      </c>
      <c r="C13" s="58">
        <f>'MI Epi'!CE35</f>
        <v>0</v>
      </c>
      <c r="D13" s="58">
        <f>'Stroke Epi'!BT43</f>
        <v>0</v>
      </c>
      <c r="F13" s="58">
        <f>'Bowel Cancer Epi'!BQ60</f>
        <v>0</v>
      </c>
      <c r="G13" s="58">
        <f>'Breast Cancer Epi'!AS54</f>
        <v>0</v>
      </c>
      <c r="I13" s="58">
        <f t="shared" si="0"/>
        <v>5.768009823344236E-5</v>
      </c>
      <c r="J13" s="58">
        <f t="shared" si="1"/>
        <v>5.7678434768559939E-5</v>
      </c>
      <c r="K13" s="58">
        <f t="shared" si="13"/>
        <v>9994.2336533537309</v>
      </c>
      <c r="L13" s="58">
        <f t="shared" si="14"/>
        <v>0.57645175383670966</v>
      </c>
      <c r="M13" s="58">
        <f t="shared" si="2"/>
        <v>9993.9454274768123</v>
      </c>
      <c r="N13" s="58">
        <f t="shared" si="3"/>
        <v>718556.15300606843</v>
      </c>
      <c r="O13" s="58">
        <f t="shared" si="4"/>
        <v>71.897073645556105</v>
      </c>
      <c r="Q13" s="58">
        <f>'MI Epi'!BR35</f>
        <v>0</v>
      </c>
      <c r="R13" s="58">
        <f t="shared" si="5"/>
        <v>0</v>
      </c>
      <c r="S13" s="58">
        <f t="shared" si="6"/>
        <v>0</v>
      </c>
      <c r="T13" s="58">
        <f t="shared" si="6"/>
        <v>0</v>
      </c>
      <c r="U13" s="58">
        <f t="shared" si="15"/>
        <v>0</v>
      </c>
      <c r="W13" s="58">
        <f>'Stroke Epi'!BG43</f>
        <v>0</v>
      </c>
      <c r="X13" s="58">
        <f t="shared" si="7"/>
        <v>0</v>
      </c>
      <c r="Y13" s="58">
        <f t="shared" si="8"/>
        <v>0</v>
      </c>
      <c r="Z13" s="58">
        <f t="shared" si="8"/>
        <v>0</v>
      </c>
      <c r="AA13" s="58">
        <f t="shared" si="16"/>
        <v>-5.4738225103359768E-4</v>
      </c>
      <c r="AC13" s="58">
        <f>'Bowel Cancer Epi'!BD60</f>
        <v>0</v>
      </c>
      <c r="AD13" s="58">
        <f t="shared" si="9"/>
        <v>0</v>
      </c>
      <c r="AE13" s="58">
        <f t="shared" si="19"/>
        <v>0</v>
      </c>
      <c r="AF13" s="58">
        <f t="shared" si="19"/>
        <v>0</v>
      </c>
      <c r="AG13" s="58">
        <f t="shared" si="17"/>
        <v>0</v>
      </c>
      <c r="AI13" s="58">
        <f>'Breast Cancer Epi'!AJ54</f>
        <v>0</v>
      </c>
      <c r="AJ13" s="58">
        <f t="shared" si="11"/>
        <v>0</v>
      </c>
      <c r="AK13" s="58">
        <f t="shared" si="20"/>
        <v>0</v>
      </c>
      <c r="AL13" s="58">
        <f t="shared" si="20"/>
        <v>0</v>
      </c>
      <c r="AM13" s="58">
        <f t="shared" si="18"/>
        <v>0</v>
      </c>
    </row>
    <row r="14" spans="1:39">
      <c r="A14" s="58">
        <v>16</v>
      </c>
      <c r="B14" s="58">
        <f>'ACM Rates'!X27</f>
        <v>5.768009823344236E-5</v>
      </c>
      <c r="C14" s="58">
        <f>'MI Epi'!CE36</f>
        <v>0</v>
      </c>
      <c r="D14" s="58">
        <f>'Stroke Epi'!BT44</f>
        <v>0</v>
      </c>
      <c r="F14" s="58">
        <f>'Bowel Cancer Epi'!BQ61</f>
        <v>0</v>
      </c>
      <c r="G14" s="58">
        <f>'Breast Cancer Epi'!AS55</f>
        <v>0</v>
      </c>
      <c r="I14" s="58">
        <f t="shared" si="0"/>
        <v>5.768009823344236E-5</v>
      </c>
      <c r="J14" s="58">
        <f t="shared" si="1"/>
        <v>5.7678434768559939E-5</v>
      </c>
      <c r="K14" s="58">
        <f t="shared" si="13"/>
        <v>9993.6572015998936</v>
      </c>
      <c r="L14" s="58">
        <f t="shared" si="14"/>
        <v>0.57641850500182867</v>
      </c>
      <c r="M14" s="58">
        <f t="shared" si="2"/>
        <v>9993.3689923473939</v>
      </c>
      <c r="N14" s="58">
        <f t="shared" si="3"/>
        <v>708562.78401372104</v>
      </c>
      <c r="O14" s="58">
        <f t="shared" si="4"/>
        <v>70.901249634646916</v>
      </c>
      <c r="Q14" s="58">
        <f>'MI Epi'!BR36</f>
        <v>0</v>
      </c>
      <c r="R14" s="58">
        <f t="shared" si="5"/>
        <v>0</v>
      </c>
      <c r="S14" s="58">
        <f t="shared" si="6"/>
        <v>0</v>
      </c>
      <c r="T14" s="58">
        <f t="shared" si="6"/>
        <v>0</v>
      </c>
      <c r="U14" s="58">
        <f t="shared" si="15"/>
        <v>0</v>
      </c>
      <c r="W14" s="58">
        <f>'Stroke Epi'!BG44</f>
        <v>0</v>
      </c>
      <c r="X14" s="58">
        <f t="shared" si="7"/>
        <v>0</v>
      </c>
      <c r="Y14" s="58">
        <f t="shared" si="8"/>
        <v>0</v>
      </c>
      <c r="Z14" s="58">
        <f t="shared" si="8"/>
        <v>0</v>
      </c>
      <c r="AA14" s="58">
        <f t="shared" si="16"/>
        <v>-5.4738225103359768E-4</v>
      </c>
      <c r="AC14" s="58">
        <f>'Bowel Cancer Epi'!BD61</f>
        <v>0</v>
      </c>
      <c r="AD14" s="58">
        <f t="shared" si="9"/>
        <v>0</v>
      </c>
      <c r="AE14" s="58">
        <f t="shared" si="19"/>
        <v>0</v>
      </c>
      <c r="AF14" s="58">
        <f t="shared" si="19"/>
        <v>0</v>
      </c>
      <c r="AG14" s="58">
        <f t="shared" si="17"/>
        <v>0</v>
      </c>
      <c r="AI14" s="58">
        <f>'Breast Cancer Epi'!AJ55</f>
        <v>0</v>
      </c>
      <c r="AJ14" s="58">
        <f t="shared" si="11"/>
        <v>0</v>
      </c>
      <c r="AK14" s="58">
        <f t="shared" si="20"/>
        <v>0</v>
      </c>
      <c r="AL14" s="58">
        <f t="shared" si="20"/>
        <v>0</v>
      </c>
      <c r="AM14" s="58">
        <f t="shared" si="18"/>
        <v>0</v>
      </c>
    </row>
    <row r="15" spans="1:39">
      <c r="A15" s="58">
        <v>17</v>
      </c>
      <c r="B15" s="58">
        <f>'ACM Rates'!X28</f>
        <v>5.768009823344236E-5</v>
      </c>
      <c r="C15" s="58">
        <f>'MI Epi'!CE37</f>
        <v>0</v>
      </c>
      <c r="D15" s="58">
        <f>'Stroke Epi'!BT45</f>
        <v>0</v>
      </c>
      <c r="F15" s="58">
        <f>'Bowel Cancer Epi'!BQ62</f>
        <v>0</v>
      </c>
      <c r="G15" s="58">
        <f>'Breast Cancer Epi'!AS56</f>
        <v>0</v>
      </c>
      <c r="I15" s="58">
        <f t="shared" si="0"/>
        <v>5.768009823344236E-5</v>
      </c>
      <c r="J15" s="58">
        <f t="shared" si="1"/>
        <v>5.7678434768559939E-5</v>
      </c>
      <c r="K15" s="58">
        <f t="shared" si="13"/>
        <v>9993.0807830948925</v>
      </c>
      <c r="L15" s="58">
        <f t="shared" si="14"/>
        <v>0.57638525808468866</v>
      </c>
      <c r="M15" s="58">
        <f t="shared" si="2"/>
        <v>9992.7925904658514</v>
      </c>
      <c r="N15" s="58">
        <f t="shared" si="3"/>
        <v>698569.99142325507</v>
      </c>
      <c r="O15" s="58">
        <f t="shared" si="4"/>
        <v>69.90536818285436</v>
      </c>
      <c r="Q15" s="58">
        <f>'MI Epi'!BR37</f>
        <v>0</v>
      </c>
      <c r="R15" s="58">
        <f t="shared" si="5"/>
        <v>0</v>
      </c>
      <c r="S15" s="58">
        <f t="shared" si="6"/>
        <v>0</v>
      </c>
      <c r="T15" s="58">
        <f t="shared" si="6"/>
        <v>0</v>
      </c>
      <c r="U15" s="58">
        <f t="shared" si="15"/>
        <v>0</v>
      </c>
      <c r="W15" s="58">
        <f>'Stroke Epi'!BG45</f>
        <v>0</v>
      </c>
      <c r="X15" s="58">
        <f t="shared" si="7"/>
        <v>0</v>
      </c>
      <c r="Y15" s="58">
        <f t="shared" si="8"/>
        <v>0</v>
      </c>
      <c r="Z15" s="58">
        <f t="shared" si="8"/>
        <v>0</v>
      </c>
      <c r="AA15" s="58">
        <f t="shared" si="16"/>
        <v>-5.4738225103359768E-4</v>
      </c>
      <c r="AC15" s="58">
        <f>'Bowel Cancer Epi'!BD62</f>
        <v>0</v>
      </c>
      <c r="AD15" s="58">
        <f t="shared" si="9"/>
        <v>0</v>
      </c>
      <c r="AE15" s="58">
        <f t="shared" si="19"/>
        <v>0</v>
      </c>
      <c r="AF15" s="58">
        <f t="shared" si="19"/>
        <v>0</v>
      </c>
      <c r="AG15" s="58">
        <f t="shared" si="17"/>
        <v>0</v>
      </c>
      <c r="AI15" s="58">
        <f>'Breast Cancer Epi'!AJ56</f>
        <v>0</v>
      </c>
      <c r="AJ15" s="58">
        <f t="shared" si="11"/>
        <v>0</v>
      </c>
      <c r="AK15" s="58">
        <f t="shared" si="20"/>
        <v>0</v>
      </c>
      <c r="AL15" s="58">
        <f t="shared" si="20"/>
        <v>0</v>
      </c>
      <c r="AM15" s="58">
        <f t="shared" si="18"/>
        <v>0</v>
      </c>
    </row>
    <row r="16" spans="1:39">
      <c r="A16" s="58">
        <v>18</v>
      </c>
      <c r="B16" s="58">
        <f>'ACM Rates'!X29</f>
        <v>5.768009823344236E-5</v>
      </c>
      <c r="C16" s="58">
        <f>'MI Epi'!CE38</f>
        <v>0</v>
      </c>
      <c r="D16" s="58">
        <f>'Stroke Epi'!BT46</f>
        <v>0</v>
      </c>
      <c r="F16" s="58">
        <f>'Bowel Cancer Epi'!BQ63</f>
        <v>0</v>
      </c>
      <c r="G16" s="58">
        <f>'Breast Cancer Epi'!AS57</f>
        <v>0</v>
      </c>
      <c r="I16" s="58">
        <f t="shared" si="0"/>
        <v>5.768009823344236E-5</v>
      </c>
      <c r="J16" s="58">
        <f t="shared" si="1"/>
        <v>5.7678434768559939E-5</v>
      </c>
      <c r="K16" s="58">
        <f t="shared" si="13"/>
        <v>9992.5043978368085</v>
      </c>
      <c r="L16" s="58">
        <f t="shared" si="14"/>
        <v>0.57635201308517869</v>
      </c>
      <c r="M16" s="58">
        <f t="shared" si="2"/>
        <v>9992.2162218302656</v>
      </c>
      <c r="N16" s="58">
        <f t="shared" si="3"/>
        <v>688577.77520142484</v>
      </c>
      <c r="O16" s="58">
        <f t="shared" si="4"/>
        <v>68.909429286865176</v>
      </c>
      <c r="Q16" s="58">
        <f>'MI Epi'!BR38</f>
        <v>0</v>
      </c>
      <c r="R16" s="58">
        <f t="shared" si="5"/>
        <v>0</v>
      </c>
      <c r="S16" s="58">
        <f t="shared" si="6"/>
        <v>0</v>
      </c>
      <c r="T16" s="58">
        <f t="shared" si="6"/>
        <v>0</v>
      </c>
      <c r="U16" s="58">
        <f t="shared" si="15"/>
        <v>0</v>
      </c>
      <c r="W16" s="58">
        <f>'Stroke Epi'!BG46</f>
        <v>0</v>
      </c>
      <c r="X16" s="58">
        <f t="shared" si="7"/>
        <v>0</v>
      </c>
      <c r="Y16" s="58">
        <f t="shared" si="8"/>
        <v>0</v>
      </c>
      <c r="Z16" s="58">
        <f t="shared" si="8"/>
        <v>0</v>
      </c>
      <c r="AA16" s="58">
        <f t="shared" si="16"/>
        <v>-5.4738225103359768E-4</v>
      </c>
      <c r="AC16" s="58">
        <f>'Bowel Cancer Epi'!BD63</f>
        <v>0</v>
      </c>
      <c r="AD16" s="58">
        <f t="shared" si="9"/>
        <v>0</v>
      </c>
      <c r="AE16" s="58">
        <f t="shared" si="19"/>
        <v>0</v>
      </c>
      <c r="AF16" s="58">
        <f t="shared" si="19"/>
        <v>0</v>
      </c>
      <c r="AG16" s="58">
        <f t="shared" si="17"/>
        <v>0</v>
      </c>
      <c r="AI16" s="58">
        <f>'Breast Cancer Epi'!AJ57</f>
        <v>0</v>
      </c>
      <c r="AJ16" s="58">
        <f t="shared" si="11"/>
        <v>0</v>
      </c>
      <c r="AK16" s="58">
        <f t="shared" si="20"/>
        <v>0</v>
      </c>
      <c r="AL16" s="58">
        <f t="shared" si="20"/>
        <v>0</v>
      </c>
      <c r="AM16" s="58">
        <f t="shared" si="18"/>
        <v>0</v>
      </c>
    </row>
    <row r="17" spans="1:39">
      <c r="A17" s="58">
        <v>19</v>
      </c>
      <c r="B17" s="58">
        <f>'ACM Rates'!X30</f>
        <v>5.768009823344236E-5</v>
      </c>
      <c r="C17" s="58">
        <f>'MI Epi'!CE39</f>
        <v>0</v>
      </c>
      <c r="D17" s="58">
        <f>'Stroke Epi'!BT47</f>
        <v>0</v>
      </c>
      <c r="F17" s="58">
        <f>'Bowel Cancer Epi'!BQ64</f>
        <v>0</v>
      </c>
      <c r="G17" s="58">
        <f>'Breast Cancer Epi'!AS58</f>
        <v>0</v>
      </c>
      <c r="I17" s="58">
        <f t="shared" si="0"/>
        <v>5.768009823344236E-5</v>
      </c>
      <c r="J17" s="58">
        <f t="shared" si="1"/>
        <v>5.7678434768559939E-5</v>
      </c>
      <c r="K17" s="58">
        <f t="shared" si="13"/>
        <v>9991.9280458237226</v>
      </c>
      <c r="L17" s="58">
        <f t="shared" si="14"/>
        <v>0.57631877000318821</v>
      </c>
      <c r="M17" s="58">
        <f t="shared" si="2"/>
        <v>9991.6398864387211</v>
      </c>
      <c r="N17" s="58">
        <f t="shared" si="3"/>
        <v>678586.13531498611</v>
      </c>
      <c r="O17" s="58">
        <f t="shared" si="4"/>
        <v>67.913432943365862</v>
      </c>
      <c r="Q17" s="58">
        <f>'MI Epi'!BR39</f>
        <v>0</v>
      </c>
      <c r="R17" s="58">
        <f t="shared" si="5"/>
        <v>0</v>
      </c>
      <c r="S17" s="58">
        <f t="shared" si="6"/>
        <v>0</v>
      </c>
      <c r="T17" s="58">
        <f t="shared" si="6"/>
        <v>0</v>
      </c>
      <c r="U17" s="58">
        <f t="shared" si="15"/>
        <v>0</v>
      </c>
      <c r="W17" s="58">
        <f>'Stroke Epi'!BG47</f>
        <v>0</v>
      </c>
      <c r="X17" s="58">
        <f t="shared" si="7"/>
        <v>0</v>
      </c>
      <c r="Y17" s="58">
        <f t="shared" si="8"/>
        <v>0</v>
      </c>
      <c r="Z17" s="58">
        <f t="shared" si="8"/>
        <v>0</v>
      </c>
      <c r="AA17" s="58">
        <f t="shared" si="16"/>
        <v>-5.4738225103359768E-4</v>
      </c>
      <c r="AC17" s="58">
        <f>'Bowel Cancer Epi'!BD64</f>
        <v>0</v>
      </c>
      <c r="AD17" s="58">
        <f t="shared" si="9"/>
        <v>0</v>
      </c>
      <c r="AE17" s="58">
        <f t="shared" si="19"/>
        <v>0</v>
      </c>
      <c r="AF17" s="58">
        <f t="shared" si="19"/>
        <v>0</v>
      </c>
      <c r="AG17" s="58">
        <f t="shared" si="17"/>
        <v>0</v>
      </c>
      <c r="AI17" s="58">
        <f>'Breast Cancer Epi'!AJ58</f>
        <v>0</v>
      </c>
      <c r="AJ17" s="58">
        <f t="shared" si="11"/>
        <v>0</v>
      </c>
      <c r="AK17" s="58">
        <f t="shared" si="20"/>
        <v>0</v>
      </c>
      <c r="AL17" s="58">
        <f t="shared" si="20"/>
        <v>0</v>
      </c>
      <c r="AM17" s="58">
        <f t="shared" si="18"/>
        <v>0</v>
      </c>
    </row>
    <row r="18" spans="1:39">
      <c r="A18" s="58">
        <v>20</v>
      </c>
      <c r="B18" s="58">
        <f>'ACM Rates'!X31</f>
        <v>1.1536019646688472E-4</v>
      </c>
      <c r="C18" s="58">
        <f>'MI Epi'!CE40</f>
        <v>0</v>
      </c>
      <c r="D18" s="58">
        <f>'Stroke Epi'!BT48</f>
        <v>0</v>
      </c>
      <c r="F18" s="58">
        <f>'Bowel Cancer Epi'!BQ65</f>
        <v>0</v>
      </c>
      <c r="G18" s="58">
        <f>'Breast Cancer Epi'!AS59</f>
        <v>0</v>
      </c>
      <c r="I18" s="58">
        <f t="shared" si="0"/>
        <v>1.1536019646688472E-4</v>
      </c>
      <c r="J18" s="58">
        <f t="shared" si="1"/>
        <v>1.1535354273528586E-4</v>
      </c>
      <c r="K18" s="58">
        <f t="shared" si="13"/>
        <v>9991.3517270537195</v>
      </c>
      <c r="L18" s="58">
        <f t="shared" si="14"/>
        <v>1.1525378184299635</v>
      </c>
      <c r="M18" s="58">
        <f t="shared" si="2"/>
        <v>9990.7754581445042</v>
      </c>
      <c r="N18" s="58">
        <f t="shared" si="3"/>
        <v>668595.3598568415</v>
      </c>
      <c r="O18" s="58">
        <f t="shared" si="4"/>
        <v>66.917407986596714</v>
      </c>
      <c r="Q18" s="58">
        <f>'MI Epi'!BR40</f>
        <v>0</v>
      </c>
      <c r="R18" s="58">
        <f t="shared" si="5"/>
        <v>0</v>
      </c>
      <c r="S18" s="58">
        <f t="shared" si="6"/>
        <v>0</v>
      </c>
      <c r="T18" s="58">
        <f t="shared" si="6"/>
        <v>0</v>
      </c>
      <c r="U18" s="58">
        <f t="shared" si="15"/>
        <v>0</v>
      </c>
      <c r="W18" s="58">
        <f>'Stroke Epi'!BG48</f>
        <v>0</v>
      </c>
      <c r="X18" s="58">
        <f t="shared" si="7"/>
        <v>0</v>
      </c>
      <c r="Y18" s="58">
        <f t="shared" si="8"/>
        <v>0</v>
      </c>
      <c r="Z18" s="58">
        <f t="shared" si="8"/>
        <v>0</v>
      </c>
      <c r="AA18" s="58">
        <f t="shared" si="16"/>
        <v>-5.4738225103359768E-4</v>
      </c>
      <c r="AC18" s="58">
        <f>'Bowel Cancer Epi'!BD65</f>
        <v>0</v>
      </c>
      <c r="AD18" s="58">
        <f t="shared" si="9"/>
        <v>0</v>
      </c>
      <c r="AE18" s="58">
        <f t="shared" si="19"/>
        <v>0</v>
      </c>
      <c r="AF18" s="58">
        <f t="shared" si="19"/>
        <v>0</v>
      </c>
      <c r="AG18" s="58">
        <f t="shared" si="17"/>
        <v>0</v>
      </c>
      <c r="AI18" s="58">
        <f>'Breast Cancer Epi'!AJ59</f>
        <v>0</v>
      </c>
      <c r="AJ18" s="58">
        <f t="shared" si="11"/>
        <v>0</v>
      </c>
      <c r="AK18" s="58">
        <f t="shared" si="20"/>
        <v>0</v>
      </c>
      <c r="AL18" s="58">
        <f t="shared" si="20"/>
        <v>0</v>
      </c>
      <c r="AM18" s="58">
        <f t="shared" si="18"/>
        <v>0</v>
      </c>
    </row>
    <row r="19" spans="1:39">
      <c r="A19" s="58">
        <v>21</v>
      </c>
      <c r="B19" s="58">
        <f>'ACM Rates'!X32</f>
        <v>1.1536019646688472E-4</v>
      </c>
      <c r="C19" s="58">
        <f>'MI Epi'!CE41</f>
        <v>0</v>
      </c>
      <c r="D19" s="58">
        <f>'Stroke Epi'!BT49</f>
        <v>0</v>
      </c>
      <c r="F19" s="58">
        <f>'Bowel Cancer Epi'!BQ66</f>
        <v>0</v>
      </c>
      <c r="G19" s="58">
        <f>'Breast Cancer Epi'!AS60</f>
        <v>0</v>
      </c>
      <c r="I19" s="58">
        <f t="shared" si="0"/>
        <v>1.1536019646688472E-4</v>
      </c>
      <c r="J19" s="58">
        <f t="shared" si="1"/>
        <v>1.1535354273528586E-4</v>
      </c>
      <c r="K19" s="58">
        <f t="shared" si="13"/>
        <v>9990.1991892352889</v>
      </c>
      <c r="L19" s="58">
        <f t="shared" si="14"/>
        <v>1.152404869109471</v>
      </c>
      <c r="M19" s="58">
        <f t="shared" si="2"/>
        <v>9989.622986800734</v>
      </c>
      <c r="N19" s="58">
        <f t="shared" si="3"/>
        <v>658605.73687004088</v>
      </c>
      <c r="O19" s="58">
        <f t="shared" si="4"/>
        <v>65.925185713985215</v>
      </c>
      <c r="Q19" s="58">
        <f>'MI Epi'!BR41</f>
        <v>0</v>
      </c>
      <c r="R19" s="58">
        <f t="shared" si="5"/>
        <v>0</v>
      </c>
      <c r="S19" s="58">
        <f t="shared" si="6"/>
        <v>0</v>
      </c>
      <c r="T19" s="58">
        <f t="shared" si="6"/>
        <v>0</v>
      </c>
      <c r="U19" s="58">
        <f t="shared" si="15"/>
        <v>0</v>
      </c>
      <c r="W19" s="58">
        <f>'Stroke Epi'!BG49</f>
        <v>0</v>
      </c>
      <c r="X19" s="58">
        <f t="shared" si="7"/>
        <v>0</v>
      </c>
      <c r="Y19" s="58">
        <f t="shared" si="8"/>
        <v>0</v>
      </c>
      <c r="Z19" s="58">
        <f t="shared" si="8"/>
        <v>0</v>
      </c>
      <c r="AA19" s="58">
        <f t="shared" si="16"/>
        <v>-5.4738225103359768E-4</v>
      </c>
      <c r="AC19" s="58">
        <f>'Bowel Cancer Epi'!BD66</f>
        <v>0</v>
      </c>
      <c r="AD19" s="58">
        <f t="shared" si="9"/>
        <v>0</v>
      </c>
      <c r="AE19" s="58">
        <f t="shared" si="19"/>
        <v>0</v>
      </c>
      <c r="AF19" s="58">
        <f t="shared" si="19"/>
        <v>0</v>
      </c>
      <c r="AG19" s="58">
        <f t="shared" si="17"/>
        <v>0</v>
      </c>
      <c r="AI19" s="58">
        <f>'Breast Cancer Epi'!AJ60</f>
        <v>0</v>
      </c>
      <c r="AJ19" s="58">
        <f t="shared" si="11"/>
        <v>0</v>
      </c>
      <c r="AK19" s="58">
        <f t="shared" si="20"/>
        <v>0</v>
      </c>
      <c r="AL19" s="58">
        <f t="shared" si="20"/>
        <v>0</v>
      </c>
      <c r="AM19" s="58">
        <f t="shared" si="18"/>
        <v>0</v>
      </c>
    </row>
    <row r="20" spans="1:39">
      <c r="A20" s="58">
        <v>22</v>
      </c>
      <c r="B20" s="58">
        <f>'ACM Rates'!X33</f>
        <v>1.1536019646688472E-4</v>
      </c>
      <c r="C20" s="58">
        <f>'MI Epi'!CE42</f>
        <v>0</v>
      </c>
      <c r="D20" s="58">
        <f>'Stroke Epi'!BT50</f>
        <v>0</v>
      </c>
      <c r="F20" s="58">
        <f>'Bowel Cancer Epi'!BQ67</f>
        <v>0</v>
      </c>
      <c r="G20" s="58">
        <f>'Breast Cancer Epi'!AS61</f>
        <v>0</v>
      </c>
      <c r="I20" s="58">
        <f t="shared" si="0"/>
        <v>1.1536019646688472E-4</v>
      </c>
      <c r="J20" s="58">
        <f t="shared" si="1"/>
        <v>1.1535354273528586E-4</v>
      </c>
      <c r="K20" s="58">
        <f t="shared" si="13"/>
        <v>9989.0467843661791</v>
      </c>
      <c r="L20" s="58">
        <f t="shared" si="14"/>
        <v>1.1522719351251538</v>
      </c>
      <c r="M20" s="58">
        <f t="shared" si="2"/>
        <v>9988.4706483986156</v>
      </c>
      <c r="N20" s="58">
        <f t="shared" si="3"/>
        <v>648617.26622164226</v>
      </c>
      <c r="O20" s="58">
        <f t="shared" si="4"/>
        <v>64.932848971814892</v>
      </c>
      <c r="Q20" s="58">
        <f>'MI Epi'!BR42</f>
        <v>0</v>
      </c>
      <c r="R20" s="58">
        <f t="shared" si="5"/>
        <v>0</v>
      </c>
      <c r="S20" s="58">
        <f t="shared" si="6"/>
        <v>0</v>
      </c>
      <c r="T20" s="58">
        <f t="shared" si="6"/>
        <v>0</v>
      </c>
      <c r="U20" s="58">
        <f t="shared" si="15"/>
        <v>0</v>
      </c>
      <c r="W20" s="58">
        <f>'Stroke Epi'!BG50</f>
        <v>0</v>
      </c>
      <c r="X20" s="58">
        <f t="shared" si="7"/>
        <v>0</v>
      </c>
      <c r="Y20" s="58">
        <f t="shared" si="8"/>
        <v>0</v>
      </c>
      <c r="Z20" s="58">
        <f t="shared" si="8"/>
        <v>0</v>
      </c>
      <c r="AA20" s="58">
        <f t="shared" si="16"/>
        <v>-5.4738225103359768E-4</v>
      </c>
      <c r="AC20" s="58">
        <f>'Bowel Cancer Epi'!BD67</f>
        <v>0</v>
      </c>
      <c r="AD20" s="58">
        <f t="shared" si="9"/>
        <v>0</v>
      </c>
      <c r="AE20" s="58">
        <f t="shared" si="19"/>
        <v>0</v>
      </c>
      <c r="AF20" s="58">
        <f t="shared" si="19"/>
        <v>0</v>
      </c>
      <c r="AG20" s="58">
        <f t="shared" si="17"/>
        <v>0</v>
      </c>
      <c r="AI20" s="58">
        <f>'Breast Cancer Epi'!AJ61</f>
        <v>0</v>
      </c>
      <c r="AJ20" s="58">
        <f t="shared" si="11"/>
        <v>0</v>
      </c>
      <c r="AK20" s="58">
        <f t="shared" si="20"/>
        <v>0</v>
      </c>
      <c r="AL20" s="58">
        <f t="shared" si="20"/>
        <v>0</v>
      </c>
      <c r="AM20" s="58">
        <f t="shared" si="18"/>
        <v>0</v>
      </c>
    </row>
    <row r="21" spans="1:39">
      <c r="A21" s="58">
        <v>23</v>
      </c>
      <c r="B21" s="58">
        <f>'ACM Rates'!X34</f>
        <v>1.1536019646688472E-4</v>
      </c>
      <c r="C21" s="58">
        <f>'MI Epi'!CE43</f>
        <v>0</v>
      </c>
      <c r="D21" s="58">
        <f>'Stroke Epi'!BT51</f>
        <v>0</v>
      </c>
      <c r="F21" s="58">
        <f>'Bowel Cancer Epi'!BQ68</f>
        <v>0</v>
      </c>
      <c r="G21" s="58">
        <f>'Breast Cancer Epi'!AS62</f>
        <v>0</v>
      </c>
      <c r="I21" s="58">
        <f t="shared" si="0"/>
        <v>1.1536019646688472E-4</v>
      </c>
      <c r="J21" s="58">
        <f t="shared" si="1"/>
        <v>1.1535354273528586E-4</v>
      </c>
      <c r="K21" s="58">
        <f t="shared" si="13"/>
        <v>9987.894512431054</v>
      </c>
      <c r="L21" s="58">
        <f t="shared" si="14"/>
        <v>1.1521390164752427</v>
      </c>
      <c r="M21" s="58">
        <f t="shared" si="2"/>
        <v>9987.3184429228168</v>
      </c>
      <c r="N21" s="58">
        <f t="shared" si="3"/>
        <v>638629.94777871948</v>
      </c>
      <c r="O21" s="58">
        <f t="shared" si="4"/>
        <v>63.940397746879782</v>
      </c>
      <c r="Q21" s="58">
        <f>'MI Epi'!BR43</f>
        <v>0</v>
      </c>
      <c r="R21" s="58">
        <f t="shared" si="5"/>
        <v>0</v>
      </c>
      <c r="S21" s="58">
        <f t="shared" si="6"/>
        <v>0</v>
      </c>
      <c r="T21" s="58">
        <f t="shared" si="6"/>
        <v>0</v>
      </c>
      <c r="U21" s="58">
        <f t="shared" si="15"/>
        <v>0</v>
      </c>
      <c r="W21" s="58">
        <f>'Stroke Epi'!BG51</f>
        <v>0</v>
      </c>
      <c r="X21" s="58">
        <f t="shared" si="7"/>
        <v>0</v>
      </c>
      <c r="Y21" s="58">
        <f t="shared" si="8"/>
        <v>0</v>
      </c>
      <c r="Z21" s="58">
        <f t="shared" si="8"/>
        <v>0</v>
      </c>
      <c r="AA21" s="58">
        <f t="shared" si="16"/>
        <v>-5.4738225103359768E-4</v>
      </c>
      <c r="AC21" s="58">
        <f>'Bowel Cancer Epi'!BD68</f>
        <v>0</v>
      </c>
      <c r="AD21" s="58">
        <f t="shared" si="9"/>
        <v>0</v>
      </c>
      <c r="AE21" s="58">
        <f t="shared" si="19"/>
        <v>0</v>
      </c>
      <c r="AF21" s="58">
        <f t="shared" si="19"/>
        <v>0</v>
      </c>
      <c r="AG21" s="58">
        <f t="shared" si="17"/>
        <v>0</v>
      </c>
      <c r="AI21" s="58">
        <f>'Breast Cancer Epi'!AJ62</f>
        <v>0</v>
      </c>
      <c r="AJ21" s="58">
        <f t="shared" si="11"/>
        <v>0</v>
      </c>
      <c r="AK21" s="58">
        <f t="shared" si="20"/>
        <v>0</v>
      </c>
      <c r="AL21" s="58">
        <f t="shared" si="20"/>
        <v>0</v>
      </c>
      <c r="AM21" s="58">
        <f t="shared" si="18"/>
        <v>0</v>
      </c>
    </row>
    <row r="22" spans="1:39">
      <c r="A22" s="58">
        <v>24</v>
      </c>
      <c r="B22" s="58">
        <f>'ACM Rates'!X35</f>
        <v>1.1536019646688472E-4</v>
      </c>
      <c r="C22" s="58">
        <f>'MI Epi'!CE44</f>
        <v>0</v>
      </c>
      <c r="D22" s="58">
        <f>'Stroke Epi'!BT52</f>
        <v>0</v>
      </c>
      <c r="F22" s="58">
        <f>'Bowel Cancer Epi'!BQ69</f>
        <v>0</v>
      </c>
      <c r="G22" s="58">
        <f>'Breast Cancer Epi'!AS63</f>
        <v>0</v>
      </c>
      <c r="I22" s="58">
        <f t="shared" si="0"/>
        <v>1.1536019646688472E-4</v>
      </c>
      <c r="J22" s="58">
        <f t="shared" si="1"/>
        <v>1.1535354273528586E-4</v>
      </c>
      <c r="K22" s="58">
        <f t="shared" si="13"/>
        <v>9986.7423734145796</v>
      </c>
      <c r="L22" s="58">
        <f t="shared" si="14"/>
        <v>1.1520061131579689</v>
      </c>
      <c r="M22" s="58">
        <f t="shared" si="2"/>
        <v>9986.1663703580016</v>
      </c>
      <c r="N22" s="58">
        <f t="shared" si="3"/>
        <v>628643.78140836128</v>
      </c>
      <c r="O22" s="58">
        <f t="shared" si="4"/>
        <v>62.947832025972339</v>
      </c>
      <c r="Q22" s="58">
        <f>'MI Epi'!BR44</f>
        <v>0</v>
      </c>
      <c r="R22" s="58">
        <f t="shared" si="5"/>
        <v>0</v>
      </c>
      <c r="S22" s="58">
        <f t="shared" si="6"/>
        <v>0</v>
      </c>
      <c r="T22" s="58">
        <f t="shared" si="6"/>
        <v>0</v>
      </c>
      <c r="U22" s="58">
        <f t="shared" si="15"/>
        <v>0</v>
      </c>
      <c r="W22" s="58">
        <f>'Stroke Epi'!BG52</f>
        <v>0</v>
      </c>
      <c r="X22" s="58">
        <f t="shared" si="7"/>
        <v>0</v>
      </c>
      <c r="Y22" s="58">
        <f t="shared" si="8"/>
        <v>0</v>
      </c>
      <c r="Z22" s="58">
        <f t="shared" si="8"/>
        <v>0</v>
      </c>
      <c r="AA22" s="58">
        <f t="shared" si="16"/>
        <v>-5.4738225103359768E-4</v>
      </c>
      <c r="AC22" s="58">
        <f>'Bowel Cancer Epi'!BD69</f>
        <v>0</v>
      </c>
      <c r="AD22" s="58">
        <f t="shared" si="9"/>
        <v>0</v>
      </c>
      <c r="AE22" s="58">
        <f t="shared" si="19"/>
        <v>0</v>
      </c>
      <c r="AF22" s="58">
        <f t="shared" si="19"/>
        <v>0</v>
      </c>
      <c r="AG22" s="58">
        <f t="shared" si="17"/>
        <v>0</v>
      </c>
      <c r="AI22" s="58">
        <f>'Breast Cancer Epi'!AJ63</f>
        <v>0</v>
      </c>
      <c r="AJ22" s="58">
        <f t="shared" si="11"/>
        <v>0</v>
      </c>
      <c r="AK22" s="58">
        <f t="shared" si="20"/>
        <v>0</v>
      </c>
      <c r="AL22" s="58">
        <f t="shared" si="20"/>
        <v>0</v>
      </c>
      <c r="AM22" s="58">
        <f t="shared" si="18"/>
        <v>0</v>
      </c>
    </row>
    <row r="23" spans="1:39">
      <c r="A23" s="58">
        <v>25</v>
      </c>
      <c r="B23" s="58">
        <f>'ACM Rates'!X36</f>
        <v>1.7304029470032706E-4</v>
      </c>
      <c r="C23" s="58">
        <f>'MI Epi'!CE45</f>
        <v>0</v>
      </c>
      <c r="D23" s="58">
        <f>'Stroke Epi'!BT53</f>
        <v>0</v>
      </c>
      <c r="F23" s="58">
        <f>'Bowel Cancer Epi'!BQ70</f>
        <v>0</v>
      </c>
      <c r="G23" s="58">
        <f>'Breast Cancer Epi'!AS64</f>
        <v>0</v>
      </c>
      <c r="I23" s="58">
        <f t="shared" si="0"/>
        <v>1.7304029470032706E-4</v>
      </c>
      <c r="J23" s="58">
        <f t="shared" si="1"/>
        <v>1.7302532409202431E-4</v>
      </c>
      <c r="K23" s="58">
        <f t="shared" si="13"/>
        <v>9985.5903673014218</v>
      </c>
      <c r="L23" s="58">
        <f t="shared" si="14"/>
        <v>1.7277600095525245</v>
      </c>
      <c r="M23" s="58">
        <f t="shared" si="2"/>
        <v>9984.7264872966443</v>
      </c>
      <c r="N23" s="58">
        <f t="shared" si="3"/>
        <v>618659.05492106464</v>
      </c>
      <c r="O23" s="58">
        <f t="shared" si="4"/>
        <v>61.955180631774255</v>
      </c>
      <c r="Q23" s="58">
        <f>'MI Epi'!BR45</f>
        <v>0</v>
      </c>
      <c r="R23" s="58">
        <f t="shared" si="5"/>
        <v>0</v>
      </c>
      <c r="S23" s="58">
        <f t="shared" si="6"/>
        <v>0</v>
      </c>
      <c r="T23" s="58">
        <f t="shared" si="6"/>
        <v>0</v>
      </c>
      <c r="U23" s="58">
        <f t="shared" si="15"/>
        <v>0</v>
      </c>
      <c r="W23" s="58">
        <f>'Stroke Epi'!BG53</f>
        <v>0</v>
      </c>
      <c r="X23" s="58">
        <f t="shared" si="7"/>
        <v>0</v>
      </c>
      <c r="Y23" s="58">
        <f t="shared" si="8"/>
        <v>0</v>
      </c>
      <c r="Z23" s="58">
        <f t="shared" si="8"/>
        <v>0</v>
      </c>
      <c r="AA23" s="58">
        <f t="shared" si="16"/>
        <v>-5.4738225103359768E-4</v>
      </c>
      <c r="AC23" s="58">
        <f>'Bowel Cancer Epi'!BD70</f>
        <v>0</v>
      </c>
      <c r="AD23" s="58">
        <f t="shared" si="9"/>
        <v>0</v>
      </c>
      <c r="AE23" s="58">
        <f t="shared" si="19"/>
        <v>0</v>
      </c>
      <c r="AF23" s="58">
        <f t="shared" si="19"/>
        <v>0</v>
      </c>
      <c r="AG23" s="58">
        <f t="shared" si="17"/>
        <v>0</v>
      </c>
      <c r="AI23" s="58">
        <f>'Breast Cancer Epi'!AJ64</f>
        <v>0</v>
      </c>
      <c r="AJ23" s="58">
        <f t="shared" si="11"/>
        <v>0</v>
      </c>
      <c r="AK23" s="58">
        <f t="shared" si="20"/>
        <v>0</v>
      </c>
      <c r="AL23" s="58">
        <f t="shared" si="20"/>
        <v>0</v>
      </c>
      <c r="AM23" s="58">
        <f t="shared" si="18"/>
        <v>0</v>
      </c>
    </row>
    <row r="24" spans="1:39">
      <c r="A24" s="58">
        <v>26</v>
      </c>
      <c r="B24" s="58">
        <f>'ACM Rates'!X37</f>
        <v>1.7304029470032706E-4</v>
      </c>
      <c r="C24" s="58">
        <f>'MI Epi'!CE46</f>
        <v>0</v>
      </c>
      <c r="D24" s="58">
        <f>'Stroke Epi'!BT54</f>
        <v>0</v>
      </c>
      <c r="F24" s="58">
        <f>'Bowel Cancer Epi'!BQ71</f>
        <v>0</v>
      </c>
      <c r="G24" s="58">
        <f>'Breast Cancer Epi'!AS65</f>
        <v>0</v>
      </c>
      <c r="I24" s="58">
        <f t="shared" si="0"/>
        <v>1.7304029470032706E-4</v>
      </c>
      <c r="J24" s="58">
        <f t="shared" si="1"/>
        <v>1.7302532409202431E-4</v>
      </c>
      <c r="K24" s="58">
        <f t="shared" si="13"/>
        <v>9983.8626072918687</v>
      </c>
      <c r="L24" s="58">
        <f t="shared" si="14"/>
        <v>1.7274610633169185</v>
      </c>
      <c r="M24" s="58">
        <f t="shared" si="2"/>
        <v>9982.9988767602099</v>
      </c>
      <c r="N24" s="58">
        <f t="shared" si="3"/>
        <v>608676.05604430463</v>
      </c>
      <c r="O24" s="58">
        <f t="shared" si="4"/>
        <v>60.965988814764806</v>
      </c>
      <c r="Q24" s="58">
        <f>'MI Epi'!BR46</f>
        <v>0</v>
      </c>
      <c r="R24" s="58">
        <f t="shared" si="5"/>
        <v>0</v>
      </c>
      <c r="S24" s="58">
        <f t="shared" si="6"/>
        <v>0</v>
      </c>
      <c r="T24" s="58">
        <f t="shared" si="6"/>
        <v>0</v>
      </c>
      <c r="U24" s="58">
        <f t="shared" si="15"/>
        <v>0</v>
      </c>
      <c r="W24" s="58">
        <f>'Stroke Epi'!BG54</f>
        <v>0</v>
      </c>
      <c r="X24" s="58">
        <f t="shared" si="7"/>
        <v>0</v>
      </c>
      <c r="Y24" s="58">
        <f t="shared" si="8"/>
        <v>0</v>
      </c>
      <c r="Z24" s="58">
        <f t="shared" si="8"/>
        <v>0</v>
      </c>
      <c r="AA24" s="58">
        <f t="shared" si="16"/>
        <v>-5.4738225103359768E-4</v>
      </c>
      <c r="AC24" s="58">
        <f>'Bowel Cancer Epi'!BD71</f>
        <v>0</v>
      </c>
      <c r="AD24" s="58">
        <f t="shared" si="9"/>
        <v>0</v>
      </c>
      <c r="AE24" s="58">
        <f t="shared" si="19"/>
        <v>0</v>
      </c>
      <c r="AF24" s="58">
        <f t="shared" si="19"/>
        <v>0</v>
      </c>
      <c r="AG24" s="58">
        <f t="shared" si="17"/>
        <v>0</v>
      </c>
      <c r="AI24" s="58">
        <f>'Breast Cancer Epi'!AJ65</f>
        <v>0</v>
      </c>
      <c r="AJ24" s="58">
        <f t="shared" si="11"/>
        <v>0</v>
      </c>
      <c r="AK24" s="58">
        <f t="shared" si="20"/>
        <v>0</v>
      </c>
      <c r="AL24" s="58">
        <f t="shared" si="20"/>
        <v>0</v>
      </c>
      <c r="AM24" s="58">
        <f t="shared" si="18"/>
        <v>0</v>
      </c>
    </row>
    <row r="25" spans="1:39">
      <c r="A25" s="58">
        <v>27</v>
      </c>
      <c r="B25" s="58">
        <f>'ACM Rates'!X38</f>
        <v>1.7304029470032706E-4</v>
      </c>
      <c r="C25" s="58">
        <f>'MI Epi'!CE47</f>
        <v>0</v>
      </c>
      <c r="D25" s="58">
        <f>'Stroke Epi'!BT55</f>
        <v>0</v>
      </c>
      <c r="F25" s="58">
        <f>'Bowel Cancer Epi'!BQ72</f>
        <v>0</v>
      </c>
      <c r="G25" s="58">
        <f>'Breast Cancer Epi'!AS66</f>
        <v>0</v>
      </c>
      <c r="I25" s="58">
        <f t="shared" si="0"/>
        <v>1.7304029470032706E-4</v>
      </c>
      <c r="J25" s="58">
        <f t="shared" si="1"/>
        <v>1.7302532409202431E-4</v>
      </c>
      <c r="K25" s="58">
        <f t="shared" si="13"/>
        <v>9982.1351462285511</v>
      </c>
      <c r="L25" s="58">
        <f t="shared" si="14"/>
        <v>1.7271621688065815</v>
      </c>
      <c r="M25" s="58">
        <f t="shared" si="2"/>
        <v>9981.2715651441467</v>
      </c>
      <c r="N25" s="58">
        <f t="shared" si="3"/>
        <v>598694.78447916044</v>
      </c>
      <c r="O25" s="58">
        <f t="shared" si="4"/>
        <v>59.976625812901283</v>
      </c>
      <c r="Q25" s="58">
        <f>'MI Epi'!BR47</f>
        <v>0</v>
      </c>
      <c r="R25" s="58">
        <f t="shared" si="5"/>
        <v>0</v>
      </c>
      <c r="S25" s="58">
        <f t="shared" si="6"/>
        <v>0</v>
      </c>
      <c r="T25" s="58">
        <f t="shared" si="6"/>
        <v>0</v>
      </c>
      <c r="U25" s="58">
        <f t="shared" si="15"/>
        <v>0</v>
      </c>
      <c r="W25" s="58">
        <f>'Stroke Epi'!BG55</f>
        <v>0</v>
      </c>
      <c r="X25" s="58">
        <f t="shared" si="7"/>
        <v>0</v>
      </c>
      <c r="Y25" s="58">
        <f t="shared" si="8"/>
        <v>0</v>
      </c>
      <c r="Z25" s="58">
        <f t="shared" si="8"/>
        <v>0</v>
      </c>
      <c r="AA25" s="58">
        <f t="shared" si="16"/>
        <v>-5.4738225103359768E-4</v>
      </c>
      <c r="AC25" s="58">
        <f>'Bowel Cancer Epi'!BD72</f>
        <v>0</v>
      </c>
      <c r="AD25" s="58">
        <f t="shared" si="9"/>
        <v>0</v>
      </c>
      <c r="AE25" s="58">
        <f t="shared" si="19"/>
        <v>0</v>
      </c>
      <c r="AF25" s="58">
        <f t="shared" si="19"/>
        <v>0</v>
      </c>
      <c r="AG25" s="58">
        <f t="shared" si="17"/>
        <v>0</v>
      </c>
      <c r="AI25" s="58">
        <f>'Breast Cancer Epi'!AJ66</f>
        <v>0</v>
      </c>
      <c r="AJ25" s="58">
        <f t="shared" si="11"/>
        <v>0</v>
      </c>
      <c r="AK25" s="58">
        <f t="shared" si="20"/>
        <v>0</v>
      </c>
      <c r="AL25" s="58">
        <f t="shared" si="20"/>
        <v>0</v>
      </c>
      <c r="AM25" s="58">
        <f t="shared" si="18"/>
        <v>0</v>
      </c>
    </row>
    <row r="26" spans="1:39">
      <c r="A26" s="58">
        <v>28</v>
      </c>
      <c r="B26" s="58">
        <f>'ACM Rates'!X39</f>
        <v>1.7304029470032706E-4</v>
      </c>
      <c r="C26" s="58">
        <f>'MI Epi'!CE48</f>
        <v>0</v>
      </c>
      <c r="D26" s="58">
        <f>'Stroke Epi'!BT56</f>
        <v>0</v>
      </c>
      <c r="F26" s="58">
        <f>'Bowel Cancer Epi'!BQ73</f>
        <v>0</v>
      </c>
      <c r="G26" s="58">
        <f>'Breast Cancer Epi'!AS67</f>
        <v>0</v>
      </c>
      <c r="I26" s="58">
        <f t="shared" si="0"/>
        <v>1.7304029470032706E-4</v>
      </c>
      <c r="J26" s="58">
        <f t="shared" si="1"/>
        <v>1.7302532409202431E-4</v>
      </c>
      <c r="K26" s="58">
        <f t="shared" si="13"/>
        <v>9980.4079840597442</v>
      </c>
      <c r="L26" s="58">
        <f t="shared" si="14"/>
        <v>1.7268633260125643</v>
      </c>
      <c r="M26" s="58">
        <f t="shared" si="2"/>
        <v>9979.5445523967392</v>
      </c>
      <c r="N26" s="58">
        <f t="shared" si="3"/>
        <v>588715.23992676358</v>
      </c>
      <c r="O26" s="58">
        <f t="shared" si="4"/>
        <v>58.987091596559267</v>
      </c>
      <c r="Q26" s="58">
        <f>'MI Epi'!BR48</f>
        <v>0</v>
      </c>
      <c r="R26" s="58">
        <f t="shared" si="5"/>
        <v>0</v>
      </c>
      <c r="S26" s="58">
        <f t="shared" si="6"/>
        <v>0</v>
      </c>
      <c r="T26" s="58">
        <f t="shared" si="6"/>
        <v>0</v>
      </c>
      <c r="U26" s="58">
        <f t="shared" si="15"/>
        <v>0</v>
      </c>
      <c r="W26" s="58">
        <f>'Stroke Epi'!BG56</f>
        <v>0</v>
      </c>
      <c r="X26" s="58">
        <f t="shared" si="7"/>
        <v>0</v>
      </c>
      <c r="Y26" s="58">
        <f t="shared" si="8"/>
        <v>0</v>
      </c>
      <c r="Z26" s="58">
        <f t="shared" si="8"/>
        <v>0</v>
      </c>
      <c r="AA26" s="58">
        <f t="shared" si="16"/>
        <v>-5.4738225103359768E-4</v>
      </c>
      <c r="AC26" s="58">
        <f>'Bowel Cancer Epi'!BD73</f>
        <v>0</v>
      </c>
      <c r="AD26" s="58">
        <f t="shared" si="9"/>
        <v>0</v>
      </c>
      <c r="AE26" s="58">
        <f t="shared" si="19"/>
        <v>0</v>
      </c>
      <c r="AF26" s="58">
        <f t="shared" si="19"/>
        <v>0</v>
      </c>
      <c r="AG26" s="58">
        <f t="shared" si="17"/>
        <v>0</v>
      </c>
      <c r="AI26" s="58">
        <f>'Breast Cancer Epi'!AJ67</f>
        <v>0</v>
      </c>
      <c r="AJ26" s="58">
        <f t="shared" si="11"/>
        <v>0</v>
      </c>
      <c r="AK26" s="58">
        <f t="shared" si="20"/>
        <v>0</v>
      </c>
      <c r="AL26" s="58">
        <f t="shared" si="20"/>
        <v>0</v>
      </c>
      <c r="AM26" s="58">
        <f t="shared" si="18"/>
        <v>0</v>
      </c>
    </row>
    <row r="27" spans="1:39">
      <c r="A27" s="58">
        <v>29</v>
      </c>
      <c r="B27" s="58">
        <f>'ACM Rates'!X40</f>
        <v>1.7304029470032706E-4</v>
      </c>
      <c r="C27" s="58">
        <f>'MI Epi'!CE49</f>
        <v>0</v>
      </c>
      <c r="D27" s="58">
        <f>'Stroke Epi'!BT57</f>
        <v>0</v>
      </c>
      <c r="F27" s="58">
        <f>'Bowel Cancer Epi'!BQ74</f>
        <v>0</v>
      </c>
      <c r="G27" s="58">
        <f>'Breast Cancer Epi'!AS68</f>
        <v>0</v>
      </c>
      <c r="I27" s="58">
        <f t="shared" si="0"/>
        <v>1.7304029470032706E-4</v>
      </c>
      <c r="J27" s="58">
        <f t="shared" si="1"/>
        <v>1.7302532409202431E-4</v>
      </c>
      <c r="K27" s="58">
        <f t="shared" si="13"/>
        <v>9978.6811207337323</v>
      </c>
      <c r="L27" s="58">
        <f t="shared" si="14"/>
        <v>1.7265645349259184</v>
      </c>
      <c r="M27" s="58">
        <f t="shared" si="2"/>
        <v>9977.8178384662697</v>
      </c>
      <c r="N27" s="58">
        <f t="shared" si="3"/>
        <v>578737.42208829755</v>
      </c>
      <c r="O27" s="58">
        <f t="shared" si="4"/>
        <v>57.997386136109235</v>
      </c>
      <c r="Q27" s="58">
        <f>'MI Epi'!BR49</f>
        <v>0</v>
      </c>
      <c r="R27" s="58">
        <f t="shared" si="5"/>
        <v>0</v>
      </c>
      <c r="S27" s="58">
        <f t="shared" si="6"/>
        <v>0</v>
      </c>
      <c r="T27" s="58">
        <f t="shared" si="6"/>
        <v>0</v>
      </c>
      <c r="U27" s="58">
        <f t="shared" si="15"/>
        <v>0</v>
      </c>
      <c r="W27" s="58">
        <f>'Stroke Epi'!BG57</f>
        <v>0</v>
      </c>
      <c r="X27" s="58">
        <f t="shared" si="7"/>
        <v>0</v>
      </c>
      <c r="Y27" s="58">
        <f t="shared" si="8"/>
        <v>0</v>
      </c>
      <c r="Z27" s="58">
        <f t="shared" si="8"/>
        <v>0</v>
      </c>
      <c r="AA27" s="58">
        <f t="shared" si="16"/>
        <v>-5.4738225103359768E-4</v>
      </c>
      <c r="AC27" s="58">
        <f>'Bowel Cancer Epi'!BD74</f>
        <v>0</v>
      </c>
      <c r="AD27" s="58">
        <f t="shared" si="9"/>
        <v>0</v>
      </c>
      <c r="AE27" s="58">
        <f t="shared" si="19"/>
        <v>0</v>
      </c>
      <c r="AF27" s="58">
        <f t="shared" si="19"/>
        <v>0</v>
      </c>
      <c r="AG27" s="58">
        <f t="shared" si="17"/>
        <v>0</v>
      </c>
      <c r="AI27" s="58">
        <f>'Breast Cancer Epi'!AJ68</f>
        <v>9.2863834191691508E-5</v>
      </c>
      <c r="AJ27" s="58">
        <f t="shared" si="11"/>
        <v>0</v>
      </c>
      <c r="AK27" s="58">
        <f t="shared" si="20"/>
        <v>9.2859522479282752E-5</v>
      </c>
      <c r="AL27" s="58">
        <f t="shared" si="20"/>
        <v>0</v>
      </c>
      <c r="AM27" s="58">
        <f t="shared" si="18"/>
        <v>0</v>
      </c>
    </row>
    <row r="28" spans="1:39">
      <c r="A28" s="58">
        <v>30</v>
      </c>
      <c r="B28" s="58">
        <f>'ACM Rates'!X41</f>
        <v>2.3072039293376944E-4</v>
      </c>
      <c r="C28" s="58">
        <f>'MI Epi'!CE50</f>
        <v>0</v>
      </c>
      <c r="D28" s="58">
        <f>'Stroke Epi'!BT58</f>
        <v>0</v>
      </c>
      <c r="F28" s="58">
        <f>'Bowel Cancer Epi'!BQ75</f>
        <v>0</v>
      </c>
      <c r="G28" s="58">
        <f>'Breast Cancer Epi'!AS69</f>
        <v>0</v>
      </c>
      <c r="I28" s="58">
        <f t="shared" si="0"/>
        <v>2.3072039293376944E-4</v>
      </c>
      <c r="J28" s="58">
        <f t="shared" si="1"/>
        <v>2.3069377903073285E-4</v>
      </c>
      <c r="K28" s="58">
        <f t="shared" si="13"/>
        <v>9976.954556198807</v>
      </c>
      <c r="L28" s="58">
        <f t="shared" si="14"/>
        <v>2.301621349787391</v>
      </c>
      <c r="M28" s="58">
        <f t="shared" si="2"/>
        <v>9975.8037455239137</v>
      </c>
      <c r="N28" s="58">
        <f t="shared" si="3"/>
        <v>568761.61834277364</v>
      </c>
      <c r="O28" s="58">
        <f t="shared" si="4"/>
        <v>57.007538236143908</v>
      </c>
      <c r="Q28" s="58">
        <f>'MI Epi'!BR50</f>
        <v>0</v>
      </c>
      <c r="R28" s="58">
        <f t="shared" si="5"/>
        <v>0</v>
      </c>
      <c r="S28" s="58">
        <f t="shared" si="6"/>
        <v>0</v>
      </c>
      <c r="T28" s="58">
        <f t="shared" si="6"/>
        <v>0</v>
      </c>
      <c r="U28" s="58">
        <f t="shared" si="15"/>
        <v>0</v>
      </c>
      <c r="W28" s="58">
        <f>'Stroke Epi'!BG58</f>
        <v>5.4723249201717805E-5</v>
      </c>
      <c r="X28" s="58">
        <f t="shared" si="7"/>
        <v>0</v>
      </c>
      <c r="Y28" s="58">
        <f t="shared" si="8"/>
        <v>5.4721751912012451E-5</v>
      </c>
      <c r="Z28" s="58">
        <f t="shared" si="8"/>
        <v>0</v>
      </c>
      <c r="AA28" s="58">
        <f t="shared" si="16"/>
        <v>-5.4738225103359768E-4</v>
      </c>
      <c r="AC28" s="58">
        <f>'Bowel Cancer Epi'!BD75</f>
        <v>0</v>
      </c>
      <c r="AD28" s="58">
        <f t="shared" si="9"/>
        <v>0</v>
      </c>
      <c r="AE28" s="58">
        <f t="shared" si="19"/>
        <v>0</v>
      </c>
      <c r="AF28" s="58">
        <f t="shared" si="19"/>
        <v>0</v>
      </c>
      <c r="AG28" s="58">
        <f t="shared" si="17"/>
        <v>0</v>
      </c>
      <c r="AI28" s="58">
        <f>'Breast Cancer Epi'!AJ69</f>
        <v>9.2863834191691508E-5</v>
      </c>
      <c r="AJ28" s="58">
        <f t="shared" si="11"/>
        <v>0</v>
      </c>
      <c r="AK28" s="58">
        <f t="shared" si="20"/>
        <v>9.2859522479282752E-5</v>
      </c>
      <c r="AL28" s="58">
        <f t="shared" si="20"/>
        <v>0</v>
      </c>
      <c r="AM28" s="58">
        <f t="shared" si="18"/>
        <v>9.2859522479282752E-5</v>
      </c>
    </row>
    <row r="29" spans="1:39">
      <c r="A29" s="58">
        <v>31</v>
      </c>
      <c r="B29" s="58">
        <f>'ACM Rates'!X42</f>
        <v>2.3072039293376944E-4</v>
      </c>
      <c r="C29" s="58">
        <f>'MI Epi'!CE51</f>
        <v>0</v>
      </c>
      <c r="D29" s="58">
        <f>'Stroke Epi'!BT59</f>
        <v>0</v>
      </c>
      <c r="F29" s="58">
        <f>'Bowel Cancer Epi'!BQ76</f>
        <v>0</v>
      </c>
      <c r="G29" s="58">
        <f>'Breast Cancer Epi'!AS70</f>
        <v>0</v>
      </c>
      <c r="I29" s="58">
        <f t="shared" si="0"/>
        <v>2.3072039293376944E-4</v>
      </c>
      <c r="J29" s="58">
        <f t="shared" si="1"/>
        <v>2.3069377903073285E-4</v>
      </c>
      <c r="K29" s="58">
        <f t="shared" si="13"/>
        <v>9974.6529348490203</v>
      </c>
      <c r="L29" s="58">
        <f t="shared" si="14"/>
        <v>2.3010903800603106</v>
      </c>
      <c r="M29" s="58">
        <f t="shared" si="2"/>
        <v>9973.5023896589901</v>
      </c>
      <c r="N29" s="58">
        <f t="shared" si="3"/>
        <v>558788.11595311458</v>
      </c>
      <c r="O29" s="58">
        <f t="shared" si="4"/>
        <v>56.02080790208192</v>
      </c>
      <c r="Q29" s="58">
        <f>'MI Epi'!BR51</f>
        <v>0</v>
      </c>
      <c r="R29" s="58">
        <f t="shared" si="5"/>
        <v>0</v>
      </c>
      <c r="S29" s="58">
        <f t="shared" si="6"/>
        <v>0</v>
      </c>
      <c r="T29" s="58">
        <f t="shared" si="6"/>
        <v>0</v>
      </c>
      <c r="U29" s="58">
        <f t="shared" si="15"/>
        <v>0</v>
      </c>
      <c r="W29" s="58">
        <f>'Stroke Epi'!BG59</f>
        <v>5.4723249201717805E-5</v>
      </c>
      <c r="X29" s="58">
        <f t="shared" si="7"/>
        <v>0</v>
      </c>
      <c r="Y29" s="58">
        <f t="shared" si="8"/>
        <v>5.4721751912012451E-5</v>
      </c>
      <c r="Z29" s="58">
        <f t="shared" si="8"/>
        <v>0</v>
      </c>
      <c r="AA29" s="58">
        <f t="shared" si="16"/>
        <v>-4.9263054540584308E-4</v>
      </c>
      <c r="AC29" s="58">
        <f>'Bowel Cancer Epi'!BD76</f>
        <v>0</v>
      </c>
      <c r="AD29" s="58">
        <f t="shared" si="9"/>
        <v>0</v>
      </c>
      <c r="AE29" s="58">
        <f t="shared" si="19"/>
        <v>0</v>
      </c>
      <c r="AF29" s="58">
        <f t="shared" si="19"/>
        <v>0</v>
      </c>
      <c r="AG29" s="58">
        <f t="shared" si="17"/>
        <v>0</v>
      </c>
      <c r="AI29" s="58">
        <f>'Breast Cancer Epi'!AJ70</f>
        <v>9.2863834191691508E-5</v>
      </c>
      <c r="AJ29" s="58">
        <f t="shared" si="11"/>
        <v>0</v>
      </c>
      <c r="AK29" s="58">
        <f t="shared" si="20"/>
        <v>9.2859522479282752E-5</v>
      </c>
      <c r="AL29" s="58">
        <f t="shared" si="20"/>
        <v>0</v>
      </c>
      <c r="AM29" s="58">
        <f t="shared" si="18"/>
        <v>1.8571042206765042E-4</v>
      </c>
    </row>
    <row r="30" spans="1:39">
      <c r="A30" s="58">
        <v>32</v>
      </c>
      <c r="B30" s="58">
        <f>'ACM Rates'!X43</f>
        <v>2.3072039293376944E-4</v>
      </c>
      <c r="C30" s="58">
        <f>'MI Epi'!CE52</f>
        <v>0</v>
      </c>
      <c r="D30" s="58">
        <f>'Stroke Epi'!BT60</f>
        <v>0</v>
      </c>
      <c r="F30" s="58">
        <f>'Bowel Cancer Epi'!BQ77</f>
        <v>0</v>
      </c>
      <c r="G30" s="58">
        <f>'Breast Cancer Epi'!AS71</f>
        <v>0</v>
      </c>
      <c r="I30" s="58">
        <f t="shared" si="0"/>
        <v>2.3072039293376944E-4</v>
      </c>
      <c r="J30" s="58">
        <f t="shared" si="1"/>
        <v>2.3069377903073285E-4</v>
      </c>
      <c r="K30" s="58">
        <f t="shared" si="13"/>
        <v>9972.3518444689598</v>
      </c>
      <c r="L30" s="58">
        <f t="shared" si="14"/>
        <v>2.3005595328246433</v>
      </c>
      <c r="M30" s="58">
        <f t="shared" si="2"/>
        <v>9971.2015647025473</v>
      </c>
      <c r="N30" s="58">
        <f t="shared" si="3"/>
        <v>548816.91438841203</v>
      </c>
      <c r="O30" s="58">
        <f t="shared" si="4"/>
        <v>55.033849882944757</v>
      </c>
      <c r="Q30" s="58">
        <f>'MI Epi'!BR52</f>
        <v>0</v>
      </c>
      <c r="R30" s="58">
        <f t="shared" si="5"/>
        <v>0</v>
      </c>
      <c r="S30" s="58">
        <f t="shared" si="6"/>
        <v>0</v>
      </c>
      <c r="T30" s="58">
        <f t="shared" si="6"/>
        <v>0</v>
      </c>
      <c r="U30" s="58">
        <f t="shared" si="15"/>
        <v>0</v>
      </c>
      <c r="W30" s="58">
        <f>'Stroke Epi'!BG60</f>
        <v>5.4723249201717805E-5</v>
      </c>
      <c r="X30" s="58">
        <f t="shared" si="7"/>
        <v>0</v>
      </c>
      <c r="Y30" s="58">
        <f t="shared" si="8"/>
        <v>5.4721751912012451E-5</v>
      </c>
      <c r="Z30" s="58">
        <f t="shared" si="8"/>
        <v>0</v>
      </c>
      <c r="AA30" s="58">
        <f t="shared" si="16"/>
        <v>-4.3788183588734067E-4</v>
      </c>
      <c r="AC30" s="58">
        <f>'Bowel Cancer Epi'!BD77</f>
        <v>0</v>
      </c>
      <c r="AD30" s="58">
        <f t="shared" si="9"/>
        <v>0</v>
      </c>
      <c r="AE30" s="58">
        <f t="shared" si="19"/>
        <v>0</v>
      </c>
      <c r="AF30" s="58">
        <f t="shared" si="19"/>
        <v>0</v>
      </c>
      <c r="AG30" s="58">
        <f t="shared" si="17"/>
        <v>0</v>
      </c>
      <c r="AI30" s="58">
        <f>'Breast Cancer Epi'!AJ71</f>
        <v>9.2863834191691508E-5</v>
      </c>
      <c r="AJ30" s="58">
        <f t="shared" si="11"/>
        <v>0</v>
      </c>
      <c r="AK30" s="58">
        <f t="shared" si="20"/>
        <v>9.2859522479282752E-5</v>
      </c>
      <c r="AL30" s="58">
        <f t="shared" si="20"/>
        <v>0</v>
      </c>
      <c r="AM30" s="58">
        <f t="shared" si="18"/>
        <v>2.7855269956582058E-4</v>
      </c>
    </row>
    <row r="31" spans="1:39">
      <c r="A31" s="58">
        <v>33</v>
      </c>
      <c r="B31" s="58">
        <f>'ACM Rates'!X44</f>
        <v>2.3072039293376944E-4</v>
      </c>
      <c r="C31" s="58">
        <f>'MI Epi'!CE53</f>
        <v>0</v>
      </c>
      <c r="D31" s="58">
        <f>'Stroke Epi'!BT61</f>
        <v>0</v>
      </c>
      <c r="F31" s="58">
        <f>'Bowel Cancer Epi'!BQ78</f>
        <v>0</v>
      </c>
      <c r="G31" s="58">
        <f>'Breast Cancer Epi'!AS72</f>
        <v>0</v>
      </c>
      <c r="I31" s="58">
        <f t="shared" si="0"/>
        <v>2.3072039293376944E-4</v>
      </c>
      <c r="J31" s="58">
        <f t="shared" si="1"/>
        <v>2.3069377903073285E-4</v>
      </c>
      <c r="K31" s="58">
        <f t="shared" si="13"/>
        <v>9970.0512849361348</v>
      </c>
      <c r="L31" s="58">
        <f t="shared" si="14"/>
        <v>2.3000288080521307</v>
      </c>
      <c r="M31" s="58">
        <f t="shared" si="2"/>
        <v>9968.9012705321074</v>
      </c>
      <c r="N31" s="58">
        <f t="shared" si="3"/>
        <v>538848.01311787986</v>
      </c>
      <c r="O31" s="58">
        <f t="shared" si="4"/>
        <v>54.04666412619477</v>
      </c>
      <c r="Q31" s="58">
        <f>'MI Epi'!BR53</f>
        <v>0</v>
      </c>
      <c r="R31" s="58">
        <f t="shared" si="5"/>
        <v>0</v>
      </c>
      <c r="S31" s="58">
        <f t="shared" si="6"/>
        <v>0</v>
      </c>
      <c r="T31" s="58">
        <f t="shared" si="6"/>
        <v>0</v>
      </c>
      <c r="U31" s="58">
        <f t="shared" si="15"/>
        <v>0</v>
      </c>
      <c r="W31" s="58">
        <f>'Stroke Epi'!BG61</f>
        <v>5.4723249201717805E-5</v>
      </c>
      <c r="X31" s="58">
        <f t="shared" si="7"/>
        <v>0</v>
      </c>
      <c r="Y31" s="58">
        <f t="shared" si="8"/>
        <v>5.4721751912012451E-5</v>
      </c>
      <c r="Z31" s="58">
        <f t="shared" si="8"/>
        <v>0</v>
      </c>
      <c r="AA31" s="58">
        <f t="shared" si="16"/>
        <v>-3.83136122314138E-4</v>
      </c>
      <c r="AC31" s="58">
        <f>'Bowel Cancer Epi'!BD78</f>
        <v>0</v>
      </c>
      <c r="AD31" s="58">
        <f t="shared" si="9"/>
        <v>0</v>
      </c>
      <c r="AE31" s="58">
        <f t="shared" si="19"/>
        <v>0</v>
      </c>
      <c r="AF31" s="58">
        <f t="shared" si="19"/>
        <v>0</v>
      </c>
      <c r="AG31" s="58">
        <f t="shared" si="17"/>
        <v>0</v>
      </c>
      <c r="AI31" s="58">
        <f>'Breast Cancer Epi'!AJ72</f>
        <v>9.2863834191691508E-5</v>
      </c>
      <c r="AJ31" s="58">
        <f t="shared" si="11"/>
        <v>0</v>
      </c>
      <c r="AK31" s="58">
        <f t="shared" si="20"/>
        <v>9.2859522479282752E-5</v>
      </c>
      <c r="AL31" s="58">
        <f t="shared" si="20"/>
        <v>0</v>
      </c>
      <c r="AM31" s="58">
        <f t="shared" si="18"/>
        <v>3.7138635577443636E-4</v>
      </c>
    </row>
    <row r="32" spans="1:39">
      <c r="A32" s="58">
        <v>34</v>
      </c>
      <c r="B32" s="58">
        <f>'ACM Rates'!X45</f>
        <v>2.3072039293376944E-4</v>
      </c>
      <c r="C32" s="58">
        <f>'MI Epi'!CE54</f>
        <v>0</v>
      </c>
      <c r="D32" s="58">
        <f>'Stroke Epi'!BT62</f>
        <v>0</v>
      </c>
      <c r="F32" s="58">
        <f>'Bowel Cancer Epi'!BQ79</f>
        <v>0</v>
      </c>
      <c r="G32" s="58">
        <f>'Breast Cancer Epi'!AS73</f>
        <v>0</v>
      </c>
      <c r="I32" s="58">
        <f t="shared" si="0"/>
        <v>2.3072039293376944E-4</v>
      </c>
      <c r="J32" s="58">
        <f t="shared" si="1"/>
        <v>2.3069377903073285E-4</v>
      </c>
      <c r="K32" s="58">
        <f t="shared" si="13"/>
        <v>9967.7512561280819</v>
      </c>
      <c r="L32" s="58">
        <f t="shared" si="14"/>
        <v>2.2994982057145217</v>
      </c>
      <c r="M32" s="58">
        <f t="shared" si="2"/>
        <v>9966.6015070252251</v>
      </c>
      <c r="N32" s="58">
        <f t="shared" si="3"/>
        <v>528881.41161085456</v>
      </c>
      <c r="O32" s="58">
        <f t="shared" si="4"/>
        <v>53.059250579282178</v>
      </c>
      <c r="Q32" s="58">
        <f>'MI Epi'!BR54</f>
        <v>0</v>
      </c>
      <c r="R32" s="58">
        <f t="shared" si="5"/>
        <v>0</v>
      </c>
      <c r="S32" s="58">
        <f t="shared" si="6"/>
        <v>0</v>
      </c>
      <c r="T32" s="58">
        <f t="shared" si="6"/>
        <v>0</v>
      </c>
      <c r="U32" s="58">
        <f t="shared" si="15"/>
        <v>0</v>
      </c>
      <c r="W32" s="58">
        <f>'Stroke Epi'!BG62</f>
        <v>5.4723249201717805E-5</v>
      </c>
      <c r="X32" s="58">
        <f t="shared" si="7"/>
        <v>0</v>
      </c>
      <c r="Y32" s="58">
        <f t="shared" si="8"/>
        <v>5.4721751912012451E-5</v>
      </c>
      <c r="Z32" s="58">
        <f t="shared" si="8"/>
        <v>0</v>
      </c>
      <c r="AA32" s="58">
        <f t="shared" si="16"/>
        <v>-3.2839340452229176E-4</v>
      </c>
      <c r="AC32" s="58">
        <f>'Bowel Cancer Epi'!BD79</f>
        <v>0</v>
      </c>
      <c r="AD32" s="58">
        <f t="shared" si="9"/>
        <v>0</v>
      </c>
      <c r="AE32" s="58">
        <f t="shared" si="19"/>
        <v>0</v>
      </c>
      <c r="AF32" s="58">
        <f t="shared" si="19"/>
        <v>0</v>
      </c>
      <c r="AG32" s="58">
        <f t="shared" si="17"/>
        <v>0</v>
      </c>
      <c r="AI32" s="58">
        <f>'Breast Cancer Epi'!AJ73</f>
        <v>2.7859150257507451E-4</v>
      </c>
      <c r="AJ32" s="58">
        <f t="shared" si="11"/>
        <v>0</v>
      </c>
      <c r="AK32" s="58">
        <f t="shared" si="20"/>
        <v>2.7855269956589268E-4</v>
      </c>
      <c r="AL32" s="58">
        <f t="shared" si="20"/>
        <v>0</v>
      </c>
      <c r="AM32" s="58">
        <f t="shared" si="18"/>
        <v>4.6421139149406657E-4</v>
      </c>
    </row>
    <row r="33" spans="1:39">
      <c r="A33" s="58">
        <v>35</v>
      </c>
      <c r="B33" s="58">
        <f>'ACM Rates'!X46</f>
        <v>4.037606876340965E-4</v>
      </c>
      <c r="C33" s="58">
        <f>'MI Epi'!CE55</f>
        <v>0</v>
      </c>
      <c r="D33" s="58">
        <f>'Stroke Epi'!BT63</f>
        <v>5.4723249201717805E-5</v>
      </c>
      <c r="F33" s="58">
        <f>'Bowel Cancer Epi'!BQ80</f>
        <v>0</v>
      </c>
      <c r="G33" s="58">
        <f>'Breast Cancer Epi'!AS74</f>
        <v>0</v>
      </c>
      <c r="I33" s="58">
        <f t="shared" si="0"/>
        <v>4.5848393683581431E-4</v>
      </c>
      <c r="J33" s="58">
        <f t="shared" si="1"/>
        <v>4.0367918725692231E-4</v>
      </c>
      <c r="K33" s="58">
        <f t="shared" si="13"/>
        <v>9965.4517579223666</v>
      </c>
      <c r="L33" s="58">
        <f t="shared" si="14"/>
        <v>4.022845466286169</v>
      </c>
      <c r="M33" s="58">
        <f t="shared" si="2"/>
        <v>9963.4403351892233</v>
      </c>
      <c r="N33" s="58">
        <f t="shared" si="3"/>
        <v>518917.97127566533</v>
      </c>
      <c r="O33" s="58">
        <f t="shared" si="4"/>
        <v>52.071695682349201</v>
      </c>
      <c r="Q33" s="58">
        <f>'MI Epi'!BR55</f>
        <v>0</v>
      </c>
      <c r="R33" s="58">
        <f t="shared" si="5"/>
        <v>0</v>
      </c>
      <c r="S33" s="58">
        <f t="shared" si="6"/>
        <v>0</v>
      </c>
      <c r="T33" s="58">
        <f t="shared" si="6"/>
        <v>0</v>
      </c>
      <c r="U33" s="58">
        <f t="shared" si="15"/>
        <v>0</v>
      </c>
      <c r="W33" s="58">
        <f>'Stroke Epi'!BG63</f>
        <v>1.0944649840343561E-4</v>
      </c>
      <c r="X33" s="58">
        <f t="shared" si="7"/>
        <v>5.4723249201717805E-5</v>
      </c>
      <c r="Y33" s="58">
        <f t="shared" si="8"/>
        <v>1.0944050935390859E-4</v>
      </c>
      <c r="Z33" s="58">
        <f t="shared" si="8"/>
        <v>5.4721751912012451E-5</v>
      </c>
      <c r="AA33" s="58">
        <f t="shared" si="16"/>
        <v>-2.736536823478675E-4</v>
      </c>
      <c r="AC33" s="58">
        <f>'Bowel Cancer Epi'!BD80</f>
        <v>0</v>
      </c>
      <c r="AD33" s="58">
        <f t="shared" si="9"/>
        <v>0</v>
      </c>
      <c r="AE33" s="58">
        <f t="shared" si="19"/>
        <v>0</v>
      </c>
      <c r="AF33" s="58">
        <f t="shared" si="19"/>
        <v>0</v>
      </c>
      <c r="AG33" s="58">
        <f t="shared" si="17"/>
        <v>0</v>
      </c>
      <c r="AI33" s="58">
        <f>'Breast Cancer Epi'!AJ74</f>
        <v>2.7859150257507451E-4</v>
      </c>
      <c r="AJ33" s="58">
        <f t="shared" si="11"/>
        <v>0</v>
      </c>
      <c r="AK33" s="58">
        <f t="shared" si="20"/>
        <v>2.7855269956589268E-4</v>
      </c>
      <c r="AL33" s="58">
        <f t="shared" si="20"/>
        <v>0</v>
      </c>
      <c r="AM33" s="58">
        <f t="shared" si="18"/>
        <v>7.4263478372368929E-4</v>
      </c>
    </row>
    <row r="34" spans="1:39">
      <c r="A34" s="58">
        <v>36</v>
      </c>
      <c r="B34" s="58">
        <f>'ACM Rates'!X47</f>
        <v>4.037606876340965E-4</v>
      </c>
      <c r="C34" s="58">
        <f>'MI Epi'!CE56</f>
        <v>0</v>
      </c>
      <c r="D34" s="58">
        <f>'Stroke Epi'!BT64</f>
        <v>5.4723249201717805E-5</v>
      </c>
      <c r="F34" s="58">
        <f>'Bowel Cancer Epi'!BQ81</f>
        <v>0</v>
      </c>
      <c r="G34" s="58">
        <f>'Breast Cancer Epi'!AS75</f>
        <v>0</v>
      </c>
      <c r="I34" s="58">
        <f t="shared" si="0"/>
        <v>4.5848393683581431E-4</v>
      </c>
      <c r="J34" s="58">
        <f t="shared" si="1"/>
        <v>4.0367918725692231E-4</v>
      </c>
      <c r="K34" s="58">
        <f t="shared" si="13"/>
        <v>9961.4289124560801</v>
      </c>
      <c r="L34" s="58">
        <f t="shared" si="14"/>
        <v>4.021221527297878</v>
      </c>
      <c r="M34" s="58">
        <f t="shared" si="2"/>
        <v>9959.4183016924308</v>
      </c>
      <c r="N34" s="58">
        <f t="shared" si="3"/>
        <v>508958.55297397298</v>
      </c>
      <c r="O34" s="58">
        <f t="shared" si="4"/>
        <v>51.092926270603144</v>
      </c>
      <c r="Q34" s="58">
        <f>'MI Epi'!BR56</f>
        <v>0</v>
      </c>
      <c r="R34" s="58">
        <f t="shared" si="5"/>
        <v>0</v>
      </c>
      <c r="S34" s="58">
        <f t="shared" si="6"/>
        <v>0</v>
      </c>
      <c r="T34" s="58">
        <f t="shared" si="6"/>
        <v>0</v>
      </c>
      <c r="U34" s="58">
        <f t="shared" si="15"/>
        <v>0</v>
      </c>
      <c r="W34" s="58">
        <f>'Stroke Epi'!BG64</f>
        <v>1.0944649840343561E-4</v>
      </c>
      <c r="X34" s="58">
        <f t="shared" si="7"/>
        <v>5.4723249201717805E-5</v>
      </c>
      <c r="Y34" s="58">
        <f t="shared" si="8"/>
        <v>1.0944050935390859E-4</v>
      </c>
      <c r="Z34" s="58">
        <f t="shared" si="8"/>
        <v>5.4721751912012451E-5</v>
      </c>
      <c r="AA34" s="58">
        <f t="shared" si="16"/>
        <v>-2.189169556269238E-4</v>
      </c>
      <c r="AC34" s="58">
        <f>'Bowel Cancer Epi'!BD81</f>
        <v>0</v>
      </c>
      <c r="AD34" s="58">
        <f t="shared" si="9"/>
        <v>0</v>
      </c>
      <c r="AE34" s="58">
        <f t="shared" si="19"/>
        <v>0</v>
      </c>
      <c r="AF34" s="58">
        <f t="shared" si="19"/>
        <v>0</v>
      </c>
      <c r="AG34" s="58">
        <f t="shared" si="17"/>
        <v>0</v>
      </c>
      <c r="AI34" s="58">
        <f>'Breast Cancer Epi'!AJ75</f>
        <v>2.7859150257507451E-4</v>
      </c>
      <c r="AJ34" s="58">
        <f t="shared" si="11"/>
        <v>0</v>
      </c>
      <c r="AK34" s="58">
        <f t="shared" si="20"/>
        <v>2.7855269956589268E-4</v>
      </c>
      <c r="AL34" s="58">
        <f t="shared" si="20"/>
        <v>0</v>
      </c>
      <c r="AM34" s="58">
        <f t="shared" si="18"/>
        <v>1.0209806203657842E-3</v>
      </c>
    </row>
    <row r="35" spans="1:39">
      <c r="A35" s="58">
        <v>37</v>
      </c>
      <c r="B35" s="58">
        <f>'ACM Rates'!X48</f>
        <v>4.037606876340965E-4</v>
      </c>
      <c r="C35" s="58">
        <f>'MI Epi'!CE57</f>
        <v>0</v>
      </c>
      <c r="D35" s="58">
        <f>'Stroke Epi'!BT65</f>
        <v>5.4723249201717805E-5</v>
      </c>
      <c r="F35" s="58">
        <f>'Bowel Cancer Epi'!BQ82</f>
        <v>0</v>
      </c>
      <c r="G35" s="58">
        <f>'Breast Cancer Epi'!AS76</f>
        <v>0</v>
      </c>
      <c r="I35" s="58">
        <f t="shared" si="0"/>
        <v>4.5848393683581431E-4</v>
      </c>
      <c r="J35" s="58">
        <f t="shared" si="1"/>
        <v>4.0367918725692231E-4</v>
      </c>
      <c r="K35" s="58">
        <f t="shared" si="13"/>
        <v>9957.4076909287814</v>
      </c>
      <c r="L35" s="58">
        <f t="shared" si="14"/>
        <v>4.0195982438599582</v>
      </c>
      <c r="M35" s="58">
        <f t="shared" si="2"/>
        <v>9955.3978918068515</v>
      </c>
      <c r="N35" s="58">
        <f t="shared" si="3"/>
        <v>499003.15508216619</v>
      </c>
      <c r="O35" s="58">
        <f t="shared" si="4"/>
        <v>50.113761590454821</v>
      </c>
      <c r="Q35" s="58">
        <f>'MI Epi'!BR57</f>
        <v>0</v>
      </c>
      <c r="R35" s="58">
        <f t="shared" si="5"/>
        <v>0</v>
      </c>
      <c r="S35" s="58">
        <f t="shared" si="6"/>
        <v>0</v>
      </c>
      <c r="T35" s="58">
        <f t="shared" si="6"/>
        <v>0</v>
      </c>
      <c r="U35" s="58">
        <f t="shared" si="15"/>
        <v>0</v>
      </c>
      <c r="W35" s="58">
        <f>'Stroke Epi'!BG65</f>
        <v>1.0944649840343561E-4</v>
      </c>
      <c r="X35" s="58">
        <f t="shared" si="7"/>
        <v>5.4723249201717805E-5</v>
      </c>
      <c r="Y35" s="58">
        <f t="shared" si="8"/>
        <v>1.0944050935390859E-4</v>
      </c>
      <c r="Z35" s="58">
        <f t="shared" si="8"/>
        <v>5.4721751912012451E-5</v>
      </c>
      <c r="AA35" s="58">
        <f t="shared" si="16"/>
        <v>-1.6418322419556024E-4</v>
      </c>
      <c r="AC35" s="58">
        <f>'Bowel Cancer Epi'!BD82</f>
        <v>0</v>
      </c>
      <c r="AD35" s="58">
        <f t="shared" si="9"/>
        <v>0</v>
      </c>
      <c r="AE35" s="58">
        <f t="shared" si="19"/>
        <v>0</v>
      </c>
      <c r="AF35" s="58">
        <f t="shared" si="19"/>
        <v>0</v>
      </c>
      <c r="AG35" s="58">
        <f t="shared" si="17"/>
        <v>0</v>
      </c>
      <c r="AI35" s="58">
        <f>'Breast Cancer Epi'!AJ76</f>
        <v>2.7859150257507451E-4</v>
      </c>
      <c r="AJ35" s="58">
        <f t="shared" si="11"/>
        <v>0</v>
      </c>
      <c r="AK35" s="58">
        <f t="shared" si="20"/>
        <v>2.7855269956589268E-4</v>
      </c>
      <c r="AL35" s="58">
        <f t="shared" si="20"/>
        <v>0</v>
      </c>
      <c r="AM35" s="58">
        <f t="shared" si="18"/>
        <v>1.2992489230236695E-3</v>
      </c>
    </row>
    <row r="36" spans="1:39">
      <c r="A36" s="58">
        <v>38</v>
      </c>
      <c r="B36" s="58">
        <f>'ACM Rates'!X49</f>
        <v>4.037606876340965E-4</v>
      </c>
      <c r="C36" s="58">
        <f>'MI Epi'!CE58</f>
        <v>0</v>
      </c>
      <c r="D36" s="58">
        <f>'Stroke Epi'!BT66</f>
        <v>5.4723249201717805E-5</v>
      </c>
      <c r="F36" s="58">
        <f>'Bowel Cancer Epi'!BQ83</f>
        <v>0</v>
      </c>
      <c r="G36" s="58">
        <f>'Breast Cancer Epi'!AS77</f>
        <v>0</v>
      </c>
      <c r="I36" s="58">
        <f t="shared" si="0"/>
        <v>4.5848393683581431E-4</v>
      </c>
      <c r="J36" s="58">
        <f t="shared" si="1"/>
        <v>4.0367918725692231E-4</v>
      </c>
      <c r="K36" s="58">
        <f t="shared" si="13"/>
        <v>9953.3880926849215</v>
      </c>
      <c r="L36" s="58">
        <f t="shared" si="14"/>
        <v>4.0179756157077771</v>
      </c>
      <c r="M36" s="58">
        <f t="shared" si="2"/>
        <v>9951.3791048770672</v>
      </c>
      <c r="N36" s="58">
        <f t="shared" si="3"/>
        <v>489051.77597728907</v>
      </c>
      <c r="O36" s="58">
        <f t="shared" si="4"/>
        <v>49.134201482278144</v>
      </c>
      <c r="Q36" s="58">
        <f>'MI Epi'!BR58</f>
        <v>0</v>
      </c>
      <c r="R36" s="58">
        <f t="shared" si="5"/>
        <v>0</v>
      </c>
      <c r="S36" s="58">
        <f t="shared" si="6"/>
        <v>0</v>
      </c>
      <c r="T36" s="58">
        <f t="shared" si="6"/>
        <v>0</v>
      </c>
      <c r="U36" s="58">
        <f t="shared" si="15"/>
        <v>0</v>
      </c>
      <c r="W36" s="58">
        <f>'Stroke Epi'!BG66</f>
        <v>1.0944649840343561E-4</v>
      </c>
      <c r="X36" s="58">
        <f t="shared" si="7"/>
        <v>5.4723249201717805E-5</v>
      </c>
      <c r="Y36" s="58">
        <f t="shared" si="8"/>
        <v>1.0944050935390859E-4</v>
      </c>
      <c r="Z36" s="58">
        <f t="shared" si="8"/>
        <v>5.4721751912012451E-5</v>
      </c>
      <c r="AA36" s="58">
        <f t="shared" si="16"/>
        <v>-1.0945248788986922E-4</v>
      </c>
      <c r="AC36" s="58">
        <f>'Bowel Cancer Epi'!BD83</f>
        <v>0</v>
      </c>
      <c r="AD36" s="58">
        <f t="shared" si="9"/>
        <v>0</v>
      </c>
      <c r="AE36" s="58">
        <f t="shared" si="19"/>
        <v>0</v>
      </c>
      <c r="AF36" s="58">
        <f t="shared" si="19"/>
        <v>0</v>
      </c>
      <c r="AG36" s="58">
        <f t="shared" si="17"/>
        <v>0</v>
      </c>
      <c r="AI36" s="58">
        <f>'Breast Cancer Epi'!AJ77</f>
        <v>2.7859150257507451E-4</v>
      </c>
      <c r="AJ36" s="58">
        <f t="shared" si="11"/>
        <v>0</v>
      </c>
      <c r="AK36" s="58">
        <f t="shared" si="20"/>
        <v>2.7855269956589268E-4</v>
      </c>
      <c r="AL36" s="58">
        <f t="shared" si="20"/>
        <v>0</v>
      </c>
      <c r="AM36" s="58">
        <f t="shared" si="18"/>
        <v>1.5774397132946459E-3</v>
      </c>
    </row>
    <row r="37" spans="1:39">
      <c r="A37" s="58">
        <v>39</v>
      </c>
      <c r="B37" s="58">
        <f>'ACM Rates'!X50</f>
        <v>4.037606876340965E-4</v>
      </c>
      <c r="C37" s="58">
        <f>'MI Epi'!CE59</f>
        <v>0</v>
      </c>
      <c r="D37" s="58">
        <f>'Stroke Epi'!BT67</f>
        <v>5.4723249201717805E-5</v>
      </c>
      <c r="F37" s="58">
        <f>'Bowel Cancer Epi'!BQ84</f>
        <v>0</v>
      </c>
      <c r="G37" s="58">
        <f>'Breast Cancer Epi'!AS78</f>
        <v>0</v>
      </c>
      <c r="I37" s="58">
        <f t="shared" si="0"/>
        <v>4.5848393683581431E-4</v>
      </c>
      <c r="J37" s="58">
        <f t="shared" si="1"/>
        <v>4.0367918725692231E-4</v>
      </c>
      <c r="K37" s="58">
        <f t="shared" si="13"/>
        <v>9949.3701170692129</v>
      </c>
      <c r="L37" s="58">
        <f t="shared" si="14"/>
        <v>4.01635364257681</v>
      </c>
      <c r="M37" s="58">
        <f t="shared" si="2"/>
        <v>9947.3619402479235</v>
      </c>
      <c r="N37" s="58">
        <f t="shared" si="3"/>
        <v>479104.41403704113</v>
      </c>
      <c r="O37" s="58">
        <f t="shared" si="4"/>
        <v>48.154245786382603</v>
      </c>
      <c r="Q37" s="58">
        <f>'MI Epi'!BR59</f>
        <v>0</v>
      </c>
      <c r="R37" s="58">
        <f t="shared" si="5"/>
        <v>0</v>
      </c>
      <c r="S37" s="58">
        <f t="shared" si="6"/>
        <v>0</v>
      </c>
      <c r="T37" s="58">
        <f t="shared" si="6"/>
        <v>0</v>
      </c>
      <c r="U37" s="58">
        <f t="shared" si="15"/>
        <v>0</v>
      </c>
      <c r="W37" s="58">
        <f>'Stroke Epi'!BG67</f>
        <v>1.0944649840343561E-4</v>
      </c>
      <c r="X37" s="58">
        <f t="shared" si="7"/>
        <v>5.4723249201717805E-5</v>
      </c>
      <c r="Y37" s="58">
        <f t="shared" si="8"/>
        <v>1.0944050935390859E-4</v>
      </c>
      <c r="Z37" s="58">
        <f t="shared" si="8"/>
        <v>5.4721751912012451E-5</v>
      </c>
      <c r="AA37" s="58">
        <f t="shared" si="16"/>
        <v>-5.4724746545952281E-5</v>
      </c>
      <c r="AC37" s="58">
        <f>'Bowel Cancer Epi'!BD84</f>
        <v>0</v>
      </c>
      <c r="AD37" s="58">
        <f t="shared" si="9"/>
        <v>0</v>
      </c>
      <c r="AE37" s="58">
        <f t="shared" si="19"/>
        <v>0</v>
      </c>
      <c r="AF37" s="58">
        <f t="shared" si="19"/>
        <v>0</v>
      </c>
      <c r="AG37" s="58">
        <f t="shared" si="17"/>
        <v>0</v>
      </c>
      <c r="AI37" s="58">
        <f>'Breast Cancer Epi'!AJ78</f>
        <v>6.5004683934184054E-4</v>
      </c>
      <c r="AJ37" s="58">
        <f t="shared" si="11"/>
        <v>0</v>
      </c>
      <c r="AK37" s="58">
        <f t="shared" si="20"/>
        <v>6.4983560466846946E-4</v>
      </c>
      <c r="AL37" s="58">
        <f t="shared" si="20"/>
        <v>0</v>
      </c>
      <c r="AM37" s="58">
        <f t="shared" si="18"/>
        <v>1.855553012769998E-3</v>
      </c>
    </row>
    <row r="38" spans="1:39">
      <c r="A38" s="58">
        <v>40</v>
      </c>
      <c r="B38" s="58">
        <f>'ACM Rates'!X51</f>
        <v>5.7680098233442358E-4</v>
      </c>
      <c r="C38" s="58">
        <f>'MI Epi'!CE60</f>
        <v>0</v>
      </c>
      <c r="D38" s="58">
        <f>'Stroke Epi'!BT68</f>
        <v>5.4723249201717805E-5</v>
      </c>
      <c r="F38" s="58">
        <f>'Bowel Cancer Epi'!BQ85</f>
        <v>0</v>
      </c>
      <c r="G38" s="58">
        <f>'Breast Cancer Epi'!AS79</f>
        <v>0</v>
      </c>
      <c r="I38" s="58">
        <f t="shared" si="0"/>
        <v>6.3152423153614134E-4</v>
      </c>
      <c r="J38" s="58">
        <f t="shared" si="1"/>
        <v>5.7663466462676283E-4</v>
      </c>
      <c r="K38" s="58">
        <f t="shared" si="13"/>
        <v>9945.3537634266359</v>
      </c>
      <c r="L38" s="58">
        <f t="shared" si="14"/>
        <v>5.7348357319680314</v>
      </c>
      <c r="M38" s="58">
        <f t="shared" si="2"/>
        <v>9942.4863455606519</v>
      </c>
      <c r="N38" s="58">
        <f t="shared" si="3"/>
        <v>469161.92769148049</v>
      </c>
      <c r="O38" s="58">
        <f t="shared" si="4"/>
        <v>47.173980820751865</v>
      </c>
      <c r="Q38" s="58">
        <f>'MI Epi'!BR60</f>
        <v>0</v>
      </c>
      <c r="R38" s="58">
        <f t="shared" si="5"/>
        <v>0</v>
      </c>
      <c r="S38" s="58">
        <f t="shared" si="6"/>
        <v>0</v>
      </c>
      <c r="T38" s="58">
        <f t="shared" si="6"/>
        <v>0</v>
      </c>
      <c r="U38" s="58">
        <f t="shared" si="15"/>
        <v>0</v>
      </c>
      <c r="W38" s="58">
        <f>'Stroke Epi'!BG68</f>
        <v>1.6416974760515341E-4</v>
      </c>
      <c r="X38" s="58">
        <f t="shared" si="7"/>
        <v>5.4723249201717805E-5</v>
      </c>
      <c r="Y38" s="58">
        <f t="shared" si="8"/>
        <v>1.6415627248955733E-4</v>
      </c>
      <c r="Z38" s="58">
        <f t="shared" si="8"/>
        <v>5.4721751912012451E-5</v>
      </c>
      <c r="AA38" s="58">
        <f t="shared" si="16"/>
        <v>8.0099818694773456E-17</v>
      </c>
      <c r="AC38" s="58">
        <f>'Bowel Cancer Epi'!BD85</f>
        <v>8.3367724196549398E-5</v>
      </c>
      <c r="AD38" s="58">
        <f t="shared" si="9"/>
        <v>0</v>
      </c>
      <c r="AE38" s="58">
        <f t="shared" si="19"/>
        <v>8.3364249204409546E-5</v>
      </c>
      <c r="AF38" s="58">
        <f t="shared" si="19"/>
        <v>0</v>
      </c>
      <c r="AG38" s="58">
        <f t="shared" si="17"/>
        <v>0</v>
      </c>
      <c r="AI38" s="58">
        <f>'Breast Cancer Epi'!AJ79</f>
        <v>6.5004683934184054E-4</v>
      </c>
      <c r="AJ38" s="58">
        <f t="shared" si="11"/>
        <v>0</v>
      </c>
      <c r="AK38" s="58">
        <f t="shared" si="20"/>
        <v>6.4983560466846946E-4</v>
      </c>
      <c r="AL38" s="58">
        <f t="shared" si="20"/>
        <v>0</v>
      </c>
      <c r="AM38" s="58">
        <f t="shared" si="18"/>
        <v>2.5041828130244197E-3</v>
      </c>
    </row>
    <row r="39" spans="1:39">
      <c r="A39" s="58">
        <v>41</v>
      </c>
      <c r="B39" s="58">
        <f>'ACM Rates'!X52</f>
        <v>5.7680098233442358E-4</v>
      </c>
      <c r="C39" s="58">
        <f>'MI Epi'!CE61</f>
        <v>0</v>
      </c>
      <c r="D39" s="58">
        <f>'Stroke Epi'!BT69</f>
        <v>5.4723249201717805E-5</v>
      </c>
      <c r="F39" s="58">
        <f>'Bowel Cancer Epi'!BQ86</f>
        <v>0</v>
      </c>
      <c r="G39" s="58">
        <f>'Breast Cancer Epi'!AS80</f>
        <v>0</v>
      </c>
      <c r="I39" s="58">
        <f t="shared" si="0"/>
        <v>6.3152423153614134E-4</v>
      </c>
      <c r="J39" s="58">
        <f t="shared" si="1"/>
        <v>5.7663466462676283E-4</v>
      </c>
      <c r="K39" s="58">
        <f t="shared" si="13"/>
        <v>9939.6189276946679</v>
      </c>
      <c r="L39" s="58">
        <f t="shared" si="14"/>
        <v>5.731528826889039</v>
      </c>
      <c r="M39" s="58">
        <f t="shared" si="2"/>
        <v>9936.7531632812243</v>
      </c>
      <c r="N39" s="58">
        <f t="shared" si="3"/>
        <v>459225.17452819925</v>
      </c>
      <c r="O39" s="58">
        <f t="shared" si="4"/>
        <v>46.201486985448142</v>
      </c>
      <c r="Q39" s="58">
        <f>'MI Epi'!BR61</f>
        <v>0</v>
      </c>
      <c r="R39" s="58">
        <f t="shared" si="5"/>
        <v>0</v>
      </c>
      <c r="S39" s="58">
        <f t="shared" si="6"/>
        <v>0</v>
      </c>
      <c r="T39" s="58">
        <f t="shared" si="6"/>
        <v>0</v>
      </c>
      <c r="U39" s="58">
        <f t="shared" si="15"/>
        <v>0</v>
      </c>
      <c r="W39" s="58">
        <f>'Stroke Epi'!BG69</f>
        <v>1.6416974760515341E-4</v>
      </c>
      <c r="X39" s="58">
        <f t="shared" si="7"/>
        <v>5.4723249201717805E-5</v>
      </c>
      <c r="Y39" s="58">
        <f t="shared" si="8"/>
        <v>1.6415627248955733E-4</v>
      </c>
      <c r="Z39" s="58">
        <f t="shared" si="8"/>
        <v>5.4721751912012451E-5</v>
      </c>
      <c r="AA39" s="58">
        <f t="shared" si="16"/>
        <v>1.0944050935402694E-4</v>
      </c>
      <c r="AC39" s="58">
        <f>'Bowel Cancer Epi'!BD86</f>
        <v>8.3367724196549398E-5</v>
      </c>
      <c r="AD39" s="58">
        <f t="shared" si="9"/>
        <v>0</v>
      </c>
      <c r="AE39" s="58">
        <f t="shared" si="19"/>
        <v>8.3364249204409546E-5</v>
      </c>
      <c r="AF39" s="58">
        <f t="shared" si="19"/>
        <v>0</v>
      </c>
      <c r="AG39" s="58">
        <f t="shared" si="17"/>
        <v>8.3364249204409546E-5</v>
      </c>
      <c r="AI39" s="58">
        <f>'Breast Cancer Epi'!AJ80</f>
        <v>6.5004683934184054E-4</v>
      </c>
      <c r="AJ39" s="58">
        <f t="shared" si="11"/>
        <v>0</v>
      </c>
      <c r="AK39" s="58">
        <f t="shared" si="20"/>
        <v>6.4983560466846946E-4</v>
      </c>
      <c r="AL39" s="58">
        <f t="shared" si="20"/>
        <v>0</v>
      </c>
      <c r="AM39" s="58">
        <f t="shared" si="18"/>
        <v>3.1523911105403868E-3</v>
      </c>
    </row>
    <row r="40" spans="1:39">
      <c r="A40" s="58">
        <v>42</v>
      </c>
      <c r="B40" s="58">
        <f>'ACM Rates'!X53</f>
        <v>5.7680098233442358E-4</v>
      </c>
      <c r="C40" s="58">
        <f>'MI Epi'!CE62</f>
        <v>0</v>
      </c>
      <c r="D40" s="58">
        <f>'Stroke Epi'!BT70</f>
        <v>5.4723249201717805E-5</v>
      </c>
      <c r="F40" s="58">
        <f>'Bowel Cancer Epi'!BQ87</f>
        <v>0</v>
      </c>
      <c r="G40" s="58">
        <f>'Breast Cancer Epi'!AS81</f>
        <v>0</v>
      </c>
      <c r="I40" s="58">
        <f t="shared" si="0"/>
        <v>6.3152423153614134E-4</v>
      </c>
      <c r="J40" s="58">
        <f t="shared" si="1"/>
        <v>5.7663466462676283E-4</v>
      </c>
      <c r="K40" s="58">
        <f t="shared" si="13"/>
        <v>9933.8873988677788</v>
      </c>
      <c r="L40" s="58">
        <f t="shared" si="14"/>
        <v>5.7282238286861471</v>
      </c>
      <c r="M40" s="58">
        <f t="shared" si="2"/>
        <v>9931.0232869534357</v>
      </c>
      <c r="N40" s="58">
        <f t="shared" si="3"/>
        <v>449294.15124124585</v>
      </c>
      <c r="O40" s="58">
        <f t="shared" si="4"/>
        <v>45.228432052939766</v>
      </c>
      <c r="Q40" s="58">
        <f>'MI Epi'!BR62</f>
        <v>0</v>
      </c>
      <c r="R40" s="58">
        <f t="shared" si="5"/>
        <v>0</v>
      </c>
      <c r="S40" s="58">
        <f t="shared" si="6"/>
        <v>0</v>
      </c>
      <c r="T40" s="58">
        <f t="shared" si="6"/>
        <v>0</v>
      </c>
      <c r="U40" s="58">
        <f t="shared" si="15"/>
        <v>0</v>
      </c>
      <c r="W40" s="58">
        <f>'Stroke Epi'!BG70</f>
        <v>1.6416974760515341E-4</v>
      </c>
      <c r="X40" s="58">
        <f t="shared" si="7"/>
        <v>5.4723249201717805E-5</v>
      </c>
      <c r="Y40" s="58">
        <f t="shared" si="8"/>
        <v>1.6415627248955733E-4</v>
      </c>
      <c r="Z40" s="58">
        <f t="shared" si="8"/>
        <v>5.4721751912012451E-5</v>
      </c>
      <c r="AA40" s="58">
        <f t="shared" si="16"/>
        <v>2.1886904148288617E-4</v>
      </c>
      <c r="AC40" s="58">
        <f>'Bowel Cancer Epi'!BD87</f>
        <v>8.3367724196549398E-5</v>
      </c>
      <c r="AD40" s="58">
        <f t="shared" si="9"/>
        <v>0</v>
      </c>
      <c r="AE40" s="58">
        <f t="shared" si="19"/>
        <v>8.3364249204409546E-5</v>
      </c>
      <c r="AF40" s="58">
        <f t="shared" si="19"/>
        <v>0</v>
      </c>
      <c r="AG40" s="58">
        <f t="shared" si="17"/>
        <v>1.6672154881077367E-4</v>
      </c>
      <c r="AI40" s="58">
        <f>'Breast Cancer Epi'!AJ81</f>
        <v>6.5004683934184054E-4</v>
      </c>
      <c r="AJ40" s="58">
        <f t="shared" si="11"/>
        <v>0</v>
      </c>
      <c r="AK40" s="58">
        <f t="shared" si="20"/>
        <v>6.4983560466846946E-4</v>
      </c>
      <c r="AL40" s="58">
        <f t="shared" si="20"/>
        <v>0</v>
      </c>
      <c r="AM40" s="58">
        <f t="shared" si="18"/>
        <v>3.8001781792253867E-3</v>
      </c>
    </row>
    <row r="41" spans="1:39">
      <c r="A41" s="58">
        <v>43</v>
      </c>
      <c r="B41" s="58">
        <f>'ACM Rates'!X54</f>
        <v>5.7680098233442358E-4</v>
      </c>
      <c r="C41" s="58">
        <f>'MI Epi'!CE63</f>
        <v>0</v>
      </c>
      <c r="D41" s="58">
        <f>'Stroke Epi'!BT71</f>
        <v>5.4723249201717805E-5</v>
      </c>
      <c r="F41" s="58">
        <f>'Bowel Cancer Epi'!BQ88</f>
        <v>0</v>
      </c>
      <c r="G41" s="58">
        <f>'Breast Cancer Epi'!AS82</f>
        <v>0</v>
      </c>
      <c r="I41" s="58">
        <f t="shared" si="0"/>
        <v>6.3152423153614134E-4</v>
      </c>
      <c r="J41" s="58">
        <f t="shared" si="1"/>
        <v>5.7663466462676283E-4</v>
      </c>
      <c r="K41" s="58">
        <f t="shared" si="13"/>
        <v>9928.1591750390926</v>
      </c>
      <c r="L41" s="58">
        <f t="shared" si="14"/>
        <v>5.7249207362597856</v>
      </c>
      <c r="M41" s="58">
        <f t="shared" si="2"/>
        <v>9925.2967146709634</v>
      </c>
      <c r="N41" s="58">
        <f t="shared" si="3"/>
        <v>439368.8545265749</v>
      </c>
      <c r="O41" s="58">
        <f t="shared" si="4"/>
        <v>44.254815699491928</v>
      </c>
      <c r="Q41" s="58">
        <f>'MI Epi'!BR63</f>
        <v>0</v>
      </c>
      <c r="R41" s="58">
        <f t="shared" si="5"/>
        <v>0</v>
      </c>
      <c r="S41" s="58">
        <f t="shared" si="6"/>
        <v>0</v>
      </c>
      <c r="T41" s="58">
        <f t="shared" si="6"/>
        <v>0</v>
      </c>
      <c r="U41" s="58">
        <f t="shared" si="15"/>
        <v>0</v>
      </c>
      <c r="W41" s="58">
        <f>'Stroke Epi'!BG71</f>
        <v>1.6416974760515341E-4</v>
      </c>
      <c r="X41" s="58">
        <f t="shared" si="7"/>
        <v>5.4723249201717805E-5</v>
      </c>
      <c r="Y41" s="58">
        <f t="shared" si="8"/>
        <v>1.6415627248955733E-4</v>
      </c>
      <c r="Z41" s="58">
        <f t="shared" si="8"/>
        <v>5.4721751912012451E-5</v>
      </c>
      <c r="AA41" s="58">
        <f t="shared" si="16"/>
        <v>3.2828559769745131E-4</v>
      </c>
      <c r="AC41" s="58">
        <f>'Bowel Cancer Epi'!BD88</f>
        <v>8.3367724196549398E-5</v>
      </c>
      <c r="AD41" s="58">
        <f t="shared" si="9"/>
        <v>0</v>
      </c>
      <c r="AE41" s="58">
        <f t="shared" si="19"/>
        <v>8.3364249204409546E-5</v>
      </c>
      <c r="AF41" s="58">
        <f t="shared" si="19"/>
        <v>0</v>
      </c>
      <c r="AG41" s="58">
        <f t="shared" si="17"/>
        <v>2.5007189939844042E-4</v>
      </c>
      <c r="AI41" s="58">
        <f>'Breast Cancer Epi'!AJ82</f>
        <v>6.5004683934184054E-4</v>
      </c>
      <c r="AJ41" s="58">
        <f t="shared" si="11"/>
        <v>0</v>
      </c>
      <c r="AK41" s="58">
        <f t="shared" si="20"/>
        <v>6.4983560466846946E-4</v>
      </c>
      <c r="AL41" s="58">
        <f t="shared" si="20"/>
        <v>0</v>
      </c>
      <c r="AM41" s="58">
        <f t="shared" si="18"/>
        <v>4.4475442928089111E-3</v>
      </c>
    </row>
    <row r="42" spans="1:39">
      <c r="A42" s="58">
        <v>44</v>
      </c>
      <c r="B42" s="58">
        <f>'ACM Rates'!X55</f>
        <v>5.7680098233442358E-4</v>
      </c>
      <c r="C42" s="58">
        <f>'MI Epi'!CE64</f>
        <v>0</v>
      </c>
      <c r="D42" s="58">
        <f>'Stroke Epi'!BT72</f>
        <v>5.4723249201717805E-5</v>
      </c>
      <c r="F42" s="58">
        <f>'Bowel Cancer Epi'!BQ89</f>
        <v>0</v>
      </c>
      <c r="G42" s="58">
        <f>'Breast Cancer Epi'!AS83</f>
        <v>8.8911816131032916E-5</v>
      </c>
      <c r="I42" s="58">
        <f t="shared" si="0"/>
        <v>6.3152423153614134E-4</v>
      </c>
      <c r="J42" s="58">
        <f t="shared" si="1"/>
        <v>5.7663466462676283E-4</v>
      </c>
      <c r="K42" s="58">
        <f t="shared" si="13"/>
        <v>9922.4342543028324</v>
      </c>
      <c r="L42" s="58">
        <f t="shared" si="14"/>
        <v>5.7216195485110175</v>
      </c>
      <c r="M42" s="58">
        <f t="shared" si="2"/>
        <v>9919.573444528578</v>
      </c>
      <c r="N42" s="58">
        <f t="shared" si="3"/>
        <v>429449.28108204628</v>
      </c>
      <c r="O42" s="58">
        <f t="shared" si="4"/>
        <v>43.280637601183095</v>
      </c>
      <c r="Q42" s="58">
        <f>'MI Epi'!BR64</f>
        <v>0</v>
      </c>
      <c r="R42" s="58">
        <f t="shared" si="5"/>
        <v>0</v>
      </c>
      <c r="S42" s="58">
        <f t="shared" si="6"/>
        <v>0</v>
      </c>
      <c r="T42" s="58">
        <f t="shared" si="6"/>
        <v>0</v>
      </c>
      <c r="U42" s="58">
        <f t="shared" si="15"/>
        <v>0</v>
      </c>
      <c r="W42" s="58">
        <f>'Stroke Epi'!BG72</f>
        <v>1.6416974760515341E-4</v>
      </c>
      <c r="X42" s="58">
        <f t="shared" si="7"/>
        <v>5.4723249201717805E-5</v>
      </c>
      <c r="Y42" s="58">
        <f t="shared" si="8"/>
        <v>1.6415627248955733E-4</v>
      </c>
      <c r="Z42" s="58">
        <f t="shared" si="8"/>
        <v>5.4721751912012451E-5</v>
      </c>
      <c r="AA42" s="58">
        <f t="shared" si="16"/>
        <v>4.3769017930837264E-4</v>
      </c>
      <c r="AC42" s="58">
        <f>'Bowel Cancer Epi'!BD89</f>
        <v>8.3367724196549398E-5</v>
      </c>
      <c r="AD42" s="58">
        <f t="shared" si="9"/>
        <v>0</v>
      </c>
      <c r="AE42" s="58">
        <f t="shared" si="19"/>
        <v>8.3364249204409546E-5</v>
      </c>
      <c r="AF42" s="58">
        <f t="shared" si="19"/>
        <v>0</v>
      </c>
      <c r="AG42" s="58">
        <f t="shared" si="17"/>
        <v>3.3341530154670947E-4</v>
      </c>
      <c r="AI42" s="58">
        <f>'Breast Cancer Epi'!AJ83</f>
        <v>1.2072298444919896E-3</v>
      </c>
      <c r="AJ42" s="58">
        <f t="shared" si="11"/>
        <v>8.8911816131032916E-5</v>
      </c>
      <c r="AK42" s="58">
        <f t="shared" si="20"/>
        <v>1.2065014356916759E-3</v>
      </c>
      <c r="AL42" s="58">
        <f t="shared" si="20"/>
        <v>8.8907863592613268E-5</v>
      </c>
      <c r="AM42" s="58">
        <f t="shared" si="18"/>
        <v>5.0944897248425738E-3</v>
      </c>
    </row>
    <row r="43" spans="1:39">
      <c r="A43" s="58">
        <v>45</v>
      </c>
      <c r="B43" s="58">
        <f>'ACM Rates'!X56</f>
        <v>9.2288157173507775E-4</v>
      </c>
      <c r="C43" s="58">
        <f>'MI Epi'!CE65</f>
        <v>0</v>
      </c>
      <c r="D43" s="58">
        <f>'Stroke Epi'!BT73</f>
        <v>5.4723249201717805E-5</v>
      </c>
      <c r="F43" s="58">
        <f>'Bowel Cancer Epi'!BQ90</f>
        <v>8.3367724196549398E-5</v>
      </c>
      <c r="G43" s="58">
        <f>'Breast Cancer Epi'!AS84</f>
        <v>8.8911816131032916E-5</v>
      </c>
      <c r="I43" s="58">
        <f t="shared" si="0"/>
        <v>1.060972545133345E-3</v>
      </c>
      <c r="J43" s="58">
        <f t="shared" si="1"/>
        <v>9.2245584751182719E-4</v>
      </c>
      <c r="K43" s="58">
        <f t="shared" si="13"/>
        <v>9916.7126347543217</v>
      </c>
      <c r="L43" s="58">
        <f t="shared" si="14"/>
        <v>9.147729558023542</v>
      </c>
      <c r="M43" s="58">
        <f t="shared" si="2"/>
        <v>9912.1387699753104</v>
      </c>
      <c r="N43" s="58">
        <f t="shared" si="3"/>
        <v>419537.142312071</v>
      </c>
      <c r="O43" s="58">
        <f t="shared" si="4"/>
        <v>42.306070344496241</v>
      </c>
      <c r="Q43" s="58">
        <f>'MI Epi'!BR65</f>
        <v>1.2607877420688622E-4</v>
      </c>
      <c r="R43" s="58">
        <f t="shared" si="5"/>
        <v>0</v>
      </c>
      <c r="S43" s="58">
        <f t="shared" si="6"/>
        <v>1.2607082661220126E-4</v>
      </c>
      <c r="T43" s="58">
        <f t="shared" si="6"/>
        <v>0</v>
      </c>
      <c r="U43" s="58">
        <f t="shared" si="15"/>
        <v>0</v>
      </c>
      <c r="W43" s="58">
        <f>'Stroke Epi'!BG73</f>
        <v>2.1889299680687122E-4</v>
      </c>
      <c r="X43" s="58">
        <f t="shared" si="7"/>
        <v>5.4723249201717805E-5</v>
      </c>
      <c r="Y43" s="58">
        <f t="shared" si="8"/>
        <v>2.1886904148271658E-4</v>
      </c>
      <c r="Z43" s="58">
        <f t="shared" si="8"/>
        <v>5.4721751912012451E-5</v>
      </c>
      <c r="AA43" s="58">
        <f t="shared" si="16"/>
        <v>5.4708278762615674E-4</v>
      </c>
      <c r="AC43" s="58">
        <f>'Bowel Cancer Epi'!BD90</f>
        <v>8.3367724196549398E-5</v>
      </c>
      <c r="AD43" s="58">
        <f t="shared" si="9"/>
        <v>8.3367724196549398E-5</v>
      </c>
      <c r="AE43" s="58">
        <f t="shared" si="19"/>
        <v>8.3364249204409546E-5</v>
      </c>
      <c r="AF43" s="58">
        <f t="shared" si="19"/>
        <v>8.3364249204409546E-5</v>
      </c>
      <c r="AG43" s="58">
        <f t="shared" si="17"/>
        <v>4.1675175583483231E-4</v>
      </c>
      <c r="AI43" s="58">
        <f>'Breast Cancer Epi'!AJ84</f>
        <v>1.2072298444919896E-3</v>
      </c>
      <c r="AJ43" s="58">
        <f t="shared" si="11"/>
        <v>8.8911816131032916E-5</v>
      </c>
      <c r="AK43" s="58">
        <f t="shared" si="20"/>
        <v>1.2065014356916759E-3</v>
      </c>
      <c r="AL43" s="58">
        <f t="shared" si="20"/>
        <v>8.8907863592613268E-5</v>
      </c>
      <c r="AM43" s="58">
        <f t="shared" si="18"/>
        <v>6.2064885934157493E-3</v>
      </c>
    </row>
    <row r="44" spans="1:39">
      <c r="A44" s="58">
        <v>46</v>
      </c>
      <c r="B44" s="58">
        <f>'ACM Rates'!X57</f>
        <v>9.2288157173507775E-4</v>
      </c>
      <c r="C44" s="58">
        <f>'MI Epi'!CE66</f>
        <v>0</v>
      </c>
      <c r="D44" s="58">
        <f>'Stroke Epi'!BT74</f>
        <v>5.4723249201717805E-5</v>
      </c>
      <c r="F44" s="58">
        <f>'Bowel Cancer Epi'!BQ91</f>
        <v>8.3367724196549398E-5</v>
      </c>
      <c r="G44" s="58">
        <f>'Breast Cancer Epi'!AS85</f>
        <v>8.8911816131032916E-5</v>
      </c>
      <c r="I44" s="58">
        <f t="shared" si="0"/>
        <v>1.060972545133345E-3</v>
      </c>
      <c r="J44" s="58">
        <f t="shared" si="1"/>
        <v>9.2245584751182719E-4</v>
      </c>
      <c r="K44" s="58">
        <f t="shared" si="13"/>
        <v>9907.5649051962973</v>
      </c>
      <c r="L44" s="58">
        <f t="shared" si="14"/>
        <v>9.1392911814012869</v>
      </c>
      <c r="M44" s="58">
        <f t="shared" si="2"/>
        <v>9902.9952596055955</v>
      </c>
      <c r="N44" s="58">
        <f t="shared" si="3"/>
        <v>409634.14705246541</v>
      </c>
      <c r="O44" s="58">
        <f t="shared" si="4"/>
        <v>41.345593086916992</v>
      </c>
      <c r="Q44" s="58">
        <f>'MI Epi'!BR66</f>
        <v>1.2607877420688622E-4</v>
      </c>
      <c r="R44" s="58">
        <f t="shared" si="5"/>
        <v>0</v>
      </c>
      <c r="S44" s="58">
        <f t="shared" si="6"/>
        <v>1.2607082661220126E-4</v>
      </c>
      <c r="T44" s="58">
        <f t="shared" si="6"/>
        <v>0</v>
      </c>
      <c r="U44" s="58">
        <f t="shared" si="15"/>
        <v>1.2607082661220126E-4</v>
      </c>
      <c r="W44" s="58">
        <f>'Stroke Epi'!BG74</f>
        <v>2.1889299680687122E-4</v>
      </c>
      <c r="X44" s="58">
        <f t="shared" si="7"/>
        <v>5.4723249201717805E-5</v>
      </c>
      <c r="Y44" s="58">
        <f t="shared" si="8"/>
        <v>2.1886904148271658E-4</v>
      </c>
      <c r="Z44" s="58">
        <f t="shared" si="8"/>
        <v>5.4721751912012451E-5</v>
      </c>
      <c r="AA44" s="58">
        <f t="shared" si="16"/>
        <v>7.1114925304451894E-4</v>
      </c>
      <c r="AC44" s="58">
        <f>'Bowel Cancer Epi'!BD91</f>
        <v>8.3367724196549398E-5</v>
      </c>
      <c r="AD44" s="58">
        <f t="shared" si="9"/>
        <v>8.3367724196549398E-5</v>
      </c>
      <c r="AE44" s="58">
        <f t="shared" si="19"/>
        <v>8.3364249204409546E-5</v>
      </c>
      <c r="AF44" s="58">
        <f t="shared" si="19"/>
        <v>8.3364249204409546E-5</v>
      </c>
      <c r="AG44" s="58">
        <f t="shared" si="17"/>
        <v>4.1675175583483231E-4</v>
      </c>
      <c r="AI44" s="58">
        <f>'Breast Cancer Epi'!AJ85</f>
        <v>1.2072298444919896E-3</v>
      </c>
      <c r="AJ44" s="58">
        <f t="shared" si="11"/>
        <v>8.8911816131032916E-5</v>
      </c>
      <c r="AK44" s="58">
        <f t="shared" si="20"/>
        <v>1.2065014356916759E-3</v>
      </c>
      <c r="AL44" s="58">
        <f t="shared" si="20"/>
        <v>8.8907863592613268E-5</v>
      </c>
      <c r="AM44" s="58">
        <f t="shared" si="18"/>
        <v>7.3172445887000172E-3</v>
      </c>
    </row>
    <row r="45" spans="1:39">
      <c r="A45" s="58">
        <v>47</v>
      </c>
      <c r="B45" s="58">
        <f>'ACM Rates'!X58</f>
        <v>9.2288157173507775E-4</v>
      </c>
      <c r="C45" s="58">
        <f>'MI Epi'!CE67</f>
        <v>0</v>
      </c>
      <c r="D45" s="58">
        <f>'Stroke Epi'!BT75</f>
        <v>5.4723249201717805E-5</v>
      </c>
      <c r="F45" s="58">
        <f>'Bowel Cancer Epi'!BQ92</f>
        <v>8.3367724196549398E-5</v>
      </c>
      <c r="G45" s="58">
        <f>'Breast Cancer Epi'!AS86</f>
        <v>8.8911816131032916E-5</v>
      </c>
      <c r="I45" s="58">
        <f t="shared" si="0"/>
        <v>1.060972545133345E-3</v>
      </c>
      <c r="J45" s="58">
        <f t="shared" si="1"/>
        <v>9.2245584751182719E-4</v>
      </c>
      <c r="K45" s="58">
        <f t="shared" si="13"/>
        <v>9898.4256140148955</v>
      </c>
      <c r="L45" s="58">
        <f t="shared" si="14"/>
        <v>9.1308605888088881</v>
      </c>
      <c r="M45" s="58">
        <f t="shared" si="2"/>
        <v>9893.8601837204915</v>
      </c>
      <c r="N45" s="58">
        <f t="shared" si="3"/>
        <v>399740.28686874488</v>
      </c>
      <c r="O45" s="58">
        <f t="shared" si="4"/>
        <v>40.384229013426555</v>
      </c>
      <c r="Q45" s="58">
        <f>'MI Epi'!BR67</f>
        <v>1.2607877420688622E-4</v>
      </c>
      <c r="R45" s="58">
        <f t="shared" si="5"/>
        <v>0</v>
      </c>
      <c r="S45" s="58">
        <f t="shared" si="6"/>
        <v>1.2607082661220126E-4</v>
      </c>
      <c r="T45" s="58">
        <f t="shared" si="6"/>
        <v>0</v>
      </c>
      <c r="U45" s="58">
        <f t="shared" si="15"/>
        <v>2.5212575937107987E-4</v>
      </c>
      <c r="W45" s="58">
        <f>'Stroke Epi'!BG75</f>
        <v>2.1889299680687122E-4</v>
      </c>
      <c r="X45" s="58">
        <f t="shared" si="7"/>
        <v>5.4723249201717805E-5</v>
      </c>
      <c r="Y45" s="58">
        <f t="shared" si="8"/>
        <v>2.1886904148271658E-4</v>
      </c>
      <c r="Z45" s="58">
        <f t="shared" si="8"/>
        <v>5.4721751912012451E-5</v>
      </c>
      <c r="AA45" s="58">
        <f t="shared" si="16"/>
        <v>8.7518878592347761E-4</v>
      </c>
      <c r="AC45" s="58">
        <f>'Bowel Cancer Epi'!BD92</f>
        <v>8.3367724196549398E-5</v>
      </c>
      <c r="AD45" s="58">
        <f t="shared" si="9"/>
        <v>8.3367724196549398E-5</v>
      </c>
      <c r="AE45" s="58">
        <f t="shared" si="19"/>
        <v>8.3364249204409546E-5</v>
      </c>
      <c r="AF45" s="58">
        <f t="shared" si="19"/>
        <v>8.3364249204409546E-5</v>
      </c>
      <c r="AG45" s="58">
        <f t="shared" si="17"/>
        <v>4.1675175583483231E-4</v>
      </c>
      <c r="AI45" s="58">
        <f>'Breast Cancer Epi'!AJ86</f>
        <v>1.2072298444919896E-3</v>
      </c>
      <c r="AJ45" s="58">
        <f t="shared" si="11"/>
        <v>8.8911816131032916E-5</v>
      </c>
      <c r="AK45" s="58">
        <f t="shared" si="20"/>
        <v>1.2065014356916759E-3</v>
      </c>
      <c r="AL45" s="58">
        <f t="shared" si="20"/>
        <v>8.8907863592613268E-5</v>
      </c>
      <c r="AM45" s="58">
        <f t="shared" si="18"/>
        <v>8.4267590998460817E-3</v>
      </c>
    </row>
    <row r="46" spans="1:39">
      <c r="A46" s="58">
        <v>48</v>
      </c>
      <c r="B46" s="58">
        <f>'ACM Rates'!X59</f>
        <v>9.2288157173507775E-4</v>
      </c>
      <c r="C46" s="58">
        <f>'MI Epi'!CE68</f>
        <v>0</v>
      </c>
      <c r="D46" s="58">
        <f>'Stroke Epi'!BT76</f>
        <v>5.4723249201717805E-5</v>
      </c>
      <c r="F46" s="58">
        <f>'Bowel Cancer Epi'!BQ93</f>
        <v>8.3367724196549398E-5</v>
      </c>
      <c r="G46" s="58">
        <f>'Breast Cancer Epi'!AS87</f>
        <v>8.8911816131032916E-5</v>
      </c>
      <c r="I46" s="58">
        <f t="shared" si="0"/>
        <v>1.060972545133345E-3</v>
      </c>
      <c r="J46" s="58">
        <f t="shared" si="1"/>
        <v>9.2245584751182719E-4</v>
      </c>
      <c r="K46" s="58">
        <f t="shared" si="13"/>
        <v>9889.2947534260875</v>
      </c>
      <c r="L46" s="58">
        <f t="shared" si="14"/>
        <v>9.1224377730659274</v>
      </c>
      <c r="M46" s="58">
        <f t="shared" si="2"/>
        <v>9884.733534539555</v>
      </c>
      <c r="N46" s="58">
        <f t="shared" si="3"/>
        <v>389855.55333420529</v>
      </c>
      <c r="O46" s="58">
        <f t="shared" si="4"/>
        <v>39.421977305221098</v>
      </c>
      <c r="Q46" s="58">
        <f>'MI Epi'!BR68</f>
        <v>1.2607877420688622E-4</v>
      </c>
      <c r="R46" s="58">
        <f t="shared" si="5"/>
        <v>0</v>
      </c>
      <c r="S46" s="58">
        <f t="shared" si="6"/>
        <v>1.2607082661220126E-4</v>
      </c>
      <c r="T46" s="58">
        <f t="shared" si="6"/>
        <v>0</v>
      </c>
      <c r="U46" s="58">
        <f t="shared" si="15"/>
        <v>3.78164800280387E-4</v>
      </c>
      <c r="W46" s="58">
        <f>'Stroke Epi'!BG76</f>
        <v>2.1889299680687122E-4</v>
      </c>
      <c r="X46" s="58">
        <f t="shared" si="7"/>
        <v>5.4723249201717805E-5</v>
      </c>
      <c r="Y46" s="58">
        <f t="shared" si="8"/>
        <v>2.1886904148271658E-4</v>
      </c>
      <c r="Z46" s="58">
        <f t="shared" si="8"/>
        <v>5.4721751912012451E-5</v>
      </c>
      <c r="AA46" s="58">
        <f t="shared" si="16"/>
        <v>1.0392013906841777E-3</v>
      </c>
      <c r="AC46" s="58">
        <f>'Bowel Cancer Epi'!BD93</f>
        <v>8.3367724196549398E-5</v>
      </c>
      <c r="AD46" s="58">
        <f t="shared" si="9"/>
        <v>8.3367724196549398E-5</v>
      </c>
      <c r="AE46" s="58">
        <f t="shared" si="19"/>
        <v>8.3364249204409546E-5</v>
      </c>
      <c r="AF46" s="58">
        <f t="shared" si="19"/>
        <v>8.3364249204409546E-5</v>
      </c>
      <c r="AG46" s="58">
        <f t="shared" si="17"/>
        <v>4.1675175583483231E-4</v>
      </c>
      <c r="AI46" s="58">
        <f>'Breast Cancer Epi'!AJ87</f>
        <v>1.2072298444919896E-3</v>
      </c>
      <c r="AJ46" s="58">
        <f t="shared" si="11"/>
        <v>8.8911816131032916E-5</v>
      </c>
      <c r="AK46" s="58">
        <f t="shared" si="20"/>
        <v>1.2065014356916759E-3</v>
      </c>
      <c r="AL46" s="58">
        <f t="shared" si="20"/>
        <v>8.8907863592613268E-5</v>
      </c>
      <c r="AM46" s="58">
        <f t="shared" si="18"/>
        <v>9.5350335144520071E-3</v>
      </c>
    </row>
    <row r="47" spans="1:39">
      <c r="A47" s="58">
        <v>49</v>
      </c>
      <c r="B47" s="58">
        <f>'ACM Rates'!X60</f>
        <v>9.2288157173507775E-4</v>
      </c>
      <c r="C47" s="58">
        <f>'MI Epi'!CE69</f>
        <v>0</v>
      </c>
      <c r="D47" s="58">
        <f>'Stroke Epi'!BT77</f>
        <v>5.4723249201717805E-5</v>
      </c>
      <c r="F47" s="58">
        <f>'Bowel Cancer Epi'!BQ94</f>
        <v>8.3367724196549398E-5</v>
      </c>
      <c r="G47" s="58">
        <f>'Breast Cancer Epi'!AS88</f>
        <v>1.7782363226206583E-4</v>
      </c>
      <c r="I47" s="58">
        <f t="shared" si="0"/>
        <v>1.060972545133345E-3</v>
      </c>
      <c r="J47" s="58">
        <f t="shared" si="1"/>
        <v>9.2245584751182719E-4</v>
      </c>
      <c r="K47" s="58">
        <f t="shared" si="13"/>
        <v>9880.1723156530225</v>
      </c>
      <c r="L47" s="58">
        <f t="shared" si="14"/>
        <v>9.1140227269986003</v>
      </c>
      <c r="M47" s="58">
        <f t="shared" si="2"/>
        <v>9875.6153042895239</v>
      </c>
      <c r="N47" s="58">
        <f t="shared" si="3"/>
        <v>379979.93802991579</v>
      </c>
      <c r="O47" s="58">
        <f t="shared" si="4"/>
        <v>38.458837142740798</v>
      </c>
      <c r="Q47" s="58">
        <f>'MI Epi'!BR69</f>
        <v>1.2607877420688622E-4</v>
      </c>
      <c r="R47" s="58">
        <f t="shared" si="5"/>
        <v>0</v>
      </c>
      <c r="S47" s="58">
        <f t="shared" si="6"/>
        <v>1.2607082661220126E-4</v>
      </c>
      <c r="T47" s="58">
        <f t="shared" si="6"/>
        <v>0</v>
      </c>
      <c r="U47" s="58">
        <f t="shared" si="15"/>
        <v>5.041879513436213E-4</v>
      </c>
      <c r="W47" s="58">
        <f>'Stroke Epi'!BG77</f>
        <v>2.1889299680687122E-4</v>
      </c>
      <c r="X47" s="58">
        <f t="shared" si="7"/>
        <v>5.4723249201717805E-5</v>
      </c>
      <c r="Y47" s="58">
        <f t="shared" si="8"/>
        <v>2.1886904148271658E-4</v>
      </c>
      <c r="Z47" s="58">
        <f t="shared" si="8"/>
        <v>5.4721751912012451E-5</v>
      </c>
      <c r="AA47" s="58">
        <f t="shared" si="16"/>
        <v>1.2031870717470392E-3</v>
      </c>
      <c r="AC47" s="58">
        <f>'Bowel Cancer Epi'!BD94</f>
        <v>8.3367724196549398E-5</v>
      </c>
      <c r="AD47" s="58">
        <f t="shared" si="9"/>
        <v>8.3367724196549398E-5</v>
      </c>
      <c r="AE47" s="58">
        <f t="shared" si="19"/>
        <v>8.3364249204409546E-5</v>
      </c>
      <c r="AF47" s="58">
        <f t="shared" si="19"/>
        <v>8.3364249204409546E-5</v>
      </c>
      <c r="AG47" s="58">
        <f t="shared" si="17"/>
        <v>4.1675175583483231E-4</v>
      </c>
      <c r="AI47" s="58">
        <f>'Breast Cancer Epi'!AJ88</f>
        <v>1.9501405180255215E-3</v>
      </c>
      <c r="AJ47" s="58">
        <f t="shared" si="11"/>
        <v>1.7782363226206583E-4</v>
      </c>
      <c r="AK47" s="58">
        <f t="shared" si="20"/>
        <v>1.9482402294828116E-3</v>
      </c>
      <c r="AL47" s="58">
        <f t="shared" si="20"/>
        <v>1.7780782257714733E-4</v>
      </c>
      <c r="AM47" s="58">
        <f t="shared" si="18"/>
        <v>1.0642069218564943E-2</v>
      </c>
    </row>
    <row r="48" spans="1:39">
      <c r="A48" s="58">
        <v>50</v>
      </c>
      <c r="B48" s="58">
        <f>'ACM Rates'!X61</f>
        <v>1.442002455836059E-3</v>
      </c>
      <c r="C48" s="58">
        <f>'MI Epi'!CE70</f>
        <v>0</v>
      </c>
      <c r="D48" s="58">
        <f>'Stroke Epi'!BT78</f>
        <v>1.0944649840343561E-4</v>
      </c>
      <c r="F48" s="58">
        <f>'Bowel Cancer Epi'!BQ95</f>
        <v>8.3367724196549398E-5</v>
      </c>
      <c r="G48" s="58">
        <f>'Breast Cancer Epi'!AS89</f>
        <v>1.7782363226206583E-4</v>
      </c>
      <c r="I48" s="58">
        <f t="shared" si="0"/>
        <v>1.634816678436044E-3</v>
      </c>
      <c r="J48" s="58">
        <f t="shared" si="1"/>
        <v>1.4409632698576536E-3</v>
      </c>
      <c r="K48" s="58">
        <f t="shared" si="13"/>
        <v>9871.0582929260236</v>
      </c>
      <c r="L48" s="58">
        <f t="shared" si="14"/>
        <v>14.223832434730191</v>
      </c>
      <c r="M48" s="58">
        <f t="shared" si="2"/>
        <v>9863.9463767086581</v>
      </c>
      <c r="N48" s="58">
        <f t="shared" si="3"/>
        <v>370115.99165320717</v>
      </c>
      <c r="O48" s="58">
        <f t="shared" si="4"/>
        <v>37.495066959380274</v>
      </c>
      <c r="Q48" s="58">
        <f>'MI Epi'!BR70</f>
        <v>2.5215754841377243E-4</v>
      </c>
      <c r="R48" s="58">
        <f t="shared" si="5"/>
        <v>0</v>
      </c>
      <c r="S48" s="58">
        <f t="shared" si="6"/>
        <v>2.5212575937116899E-4</v>
      </c>
      <c r="T48" s="58">
        <f t="shared" si="6"/>
        <v>0</v>
      </c>
      <c r="U48" s="58">
        <f t="shared" si="15"/>
        <v>6.3019521456402871E-4</v>
      </c>
      <c r="W48" s="58">
        <f>'Stroke Epi'!BG78</f>
        <v>3.8306274441202463E-4</v>
      </c>
      <c r="X48" s="58">
        <f t="shared" si="7"/>
        <v>1.0944649840343561E-4</v>
      </c>
      <c r="Y48" s="58">
        <f t="shared" si="8"/>
        <v>3.8298938524627957E-4</v>
      </c>
      <c r="Z48" s="58">
        <f t="shared" si="8"/>
        <v>1.0944050935390859E-4</v>
      </c>
      <c r="AA48" s="58">
        <f t="shared" si="16"/>
        <v>1.3671458335317557E-3</v>
      </c>
      <c r="AC48" s="58">
        <f>'Bowel Cancer Epi'!BD95</f>
        <v>1.667354483930988E-4</v>
      </c>
      <c r="AD48" s="58">
        <f t="shared" si="9"/>
        <v>8.3367724196549398E-5</v>
      </c>
      <c r="AE48" s="58">
        <f t="shared" si="19"/>
        <v>1.6672154881069989E-4</v>
      </c>
      <c r="AF48" s="58">
        <f t="shared" si="19"/>
        <v>8.3364249204409546E-5</v>
      </c>
      <c r="AG48" s="58">
        <f t="shared" si="17"/>
        <v>4.1675175583483231E-4</v>
      </c>
      <c r="AI48" s="58">
        <f>'Breast Cancer Epi'!AJ89</f>
        <v>1.9501405180255215E-3</v>
      </c>
      <c r="AJ48" s="58">
        <f t="shared" si="11"/>
        <v>1.7782363226206583E-4</v>
      </c>
      <c r="AK48" s="58">
        <f t="shared" si="20"/>
        <v>1.9482402294828116E-3</v>
      </c>
      <c r="AL48" s="58">
        <f t="shared" si="20"/>
        <v>1.7780782257714733E-4</v>
      </c>
      <c r="AM48" s="58">
        <f t="shared" si="18"/>
        <v>1.2393972063279713E-2</v>
      </c>
    </row>
    <row r="49" spans="1:39">
      <c r="A49" s="58">
        <v>51</v>
      </c>
      <c r="B49" s="58">
        <f>'ACM Rates'!X62</f>
        <v>1.442002455836059E-3</v>
      </c>
      <c r="C49" s="58">
        <f>'MI Epi'!CE71</f>
        <v>0</v>
      </c>
      <c r="D49" s="58">
        <f>'Stroke Epi'!BT79</f>
        <v>1.0944649840343561E-4</v>
      </c>
      <c r="F49" s="58">
        <f>'Bowel Cancer Epi'!BQ96</f>
        <v>8.3367724196549398E-5</v>
      </c>
      <c r="G49" s="58">
        <f>'Breast Cancer Epi'!AS90</f>
        <v>1.7782363226206583E-4</v>
      </c>
      <c r="I49" s="58">
        <f t="shared" si="0"/>
        <v>1.634816678436044E-3</v>
      </c>
      <c r="J49" s="58">
        <f t="shared" si="1"/>
        <v>1.4409632698576536E-3</v>
      </c>
      <c r="K49" s="58">
        <f t="shared" si="13"/>
        <v>9856.8344604912927</v>
      </c>
      <c r="L49" s="58">
        <f t="shared" si="14"/>
        <v>14.203336414635134</v>
      </c>
      <c r="M49" s="58">
        <f t="shared" si="2"/>
        <v>9849.7327922839759</v>
      </c>
      <c r="N49" s="58">
        <f t="shared" si="3"/>
        <v>360266.25886092318</v>
      </c>
      <c r="O49" s="58">
        <f t="shared" si="4"/>
        <v>36.549894421476004</v>
      </c>
      <c r="Q49" s="58">
        <f>'MI Epi'!BR71</f>
        <v>2.5215754841377243E-4</v>
      </c>
      <c r="R49" s="58">
        <f t="shared" si="5"/>
        <v>0</v>
      </c>
      <c r="S49" s="58">
        <f t="shared" si="6"/>
        <v>2.5212575937116899E-4</v>
      </c>
      <c r="T49" s="58">
        <f t="shared" si="6"/>
        <v>0</v>
      </c>
      <c r="U49" s="58">
        <f t="shared" si="15"/>
        <v>8.8216208548817375E-4</v>
      </c>
      <c r="W49" s="58">
        <f>'Stroke Epi'!BG79</f>
        <v>3.8306274441202463E-4</v>
      </c>
      <c r="X49" s="58">
        <f t="shared" si="7"/>
        <v>1.0944649840343561E-4</v>
      </c>
      <c r="Y49" s="58">
        <f t="shared" si="8"/>
        <v>3.8298938524627957E-4</v>
      </c>
      <c r="Z49" s="58">
        <f t="shared" si="8"/>
        <v>1.0944050935390859E-4</v>
      </c>
      <c r="AA49" s="58">
        <f t="shared" si="16"/>
        <v>1.6403506278900356E-3</v>
      </c>
      <c r="AC49" s="58">
        <f>'Bowel Cancer Epi'!BD96</f>
        <v>1.667354483930988E-4</v>
      </c>
      <c r="AD49" s="58">
        <f t="shared" si="9"/>
        <v>8.3367724196549398E-5</v>
      </c>
      <c r="AE49" s="58">
        <f t="shared" si="19"/>
        <v>1.6672154881069989E-4</v>
      </c>
      <c r="AF49" s="58">
        <f t="shared" si="19"/>
        <v>8.3364249204409546E-5</v>
      </c>
      <c r="AG49" s="58">
        <f t="shared" si="17"/>
        <v>5.000812628419383E-4</v>
      </c>
      <c r="AI49" s="58">
        <f>'Breast Cancer Epi'!AJ90</f>
        <v>1.9501405180255215E-3</v>
      </c>
      <c r="AJ49" s="58">
        <f t="shared" si="11"/>
        <v>1.7782363226206583E-4</v>
      </c>
      <c r="AK49" s="58">
        <f t="shared" si="20"/>
        <v>1.9482402294828116E-3</v>
      </c>
      <c r="AL49" s="58">
        <f t="shared" si="20"/>
        <v>1.7780782257714733E-4</v>
      </c>
      <c r="AM49" s="58">
        <f t="shared" si="18"/>
        <v>1.4142772730833083E-2</v>
      </c>
    </row>
    <row r="50" spans="1:39">
      <c r="A50" s="58">
        <v>52</v>
      </c>
      <c r="B50" s="58">
        <f>'ACM Rates'!X63</f>
        <v>1.442002455836059E-3</v>
      </c>
      <c r="C50" s="58">
        <f>'MI Epi'!CE72</f>
        <v>0</v>
      </c>
      <c r="D50" s="58">
        <f>'Stroke Epi'!BT80</f>
        <v>1.0944649840343561E-4</v>
      </c>
      <c r="F50" s="58">
        <f>'Bowel Cancer Epi'!BQ97</f>
        <v>8.3367724196549398E-5</v>
      </c>
      <c r="G50" s="58">
        <f>'Breast Cancer Epi'!AS91</f>
        <v>1.7782363226206583E-4</v>
      </c>
      <c r="I50" s="58">
        <f t="shared" si="0"/>
        <v>1.634816678436044E-3</v>
      </c>
      <c r="J50" s="58">
        <f t="shared" si="1"/>
        <v>1.4409632698576536E-3</v>
      </c>
      <c r="K50" s="58">
        <f t="shared" si="13"/>
        <v>9842.6311240766572</v>
      </c>
      <c r="L50" s="58">
        <f t="shared" si="14"/>
        <v>14.182869928552211</v>
      </c>
      <c r="M50" s="58">
        <f t="shared" si="2"/>
        <v>9835.5396891123819</v>
      </c>
      <c r="N50" s="58">
        <f t="shared" si="3"/>
        <v>350430.71917181078</v>
      </c>
      <c r="O50" s="58">
        <f t="shared" si="4"/>
        <v>35.603357959296162</v>
      </c>
      <c r="Q50" s="58">
        <f>'MI Epi'!BR72</f>
        <v>2.5215754841377243E-4</v>
      </c>
      <c r="R50" s="58">
        <f t="shared" si="5"/>
        <v>0</v>
      </c>
      <c r="S50" s="58">
        <f t="shared" si="6"/>
        <v>2.5212575937116899E-4</v>
      </c>
      <c r="T50" s="58">
        <f t="shared" si="6"/>
        <v>0</v>
      </c>
      <c r="U50" s="58">
        <f t="shared" si="15"/>
        <v>1.1340654290736506E-3</v>
      </c>
      <c r="W50" s="58">
        <f>'Stroke Epi'!BG80</f>
        <v>3.8306274441202463E-4</v>
      </c>
      <c r="X50" s="58">
        <f t="shared" si="7"/>
        <v>1.0944649840343561E-4</v>
      </c>
      <c r="Y50" s="58">
        <f t="shared" si="8"/>
        <v>3.8298938524627957E-4</v>
      </c>
      <c r="Z50" s="58">
        <f t="shared" si="8"/>
        <v>1.0944050935390859E-4</v>
      </c>
      <c r="AA50" s="58">
        <f t="shared" si="16"/>
        <v>1.9134806792040135E-3</v>
      </c>
      <c r="AC50" s="58">
        <f>'Bowel Cancer Epi'!BD97</f>
        <v>1.667354483930988E-4</v>
      </c>
      <c r="AD50" s="58">
        <f t="shared" si="9"/>
        <v>8.3367724196549398E-5</v>
      </c>
      <c r="AE50" s="58">
        <f t="shared" si="19"/>
        <v>1.6672154881069989E-4</v>
      </c>
      <c r="AF50" s="58">
        <f t="shared" si="19"/>
        <v>8.3364249204409546E-5</v>
      </c>
      <c r="AG50" s="58">
        <f t="shared" si="17"/>
        <v>5.83403823147256E-4</v>
      </c>
      <c r="AI50" s="58">
        <f>'Breast Cancer Epi'!AJ91</f>
        <v>1.9501405180255215E-3</v>
      </c>
      <c r="AJ50" s="58">
        <f t="shared" si="11"/>
        <v>1.7782363226206583E-4</v>
      </c>
      <c r="AK50" s="58">
        <f t="shared" si="20"/>
        <v>1.9482402294828116E-3</v>
      </c>
      <c r="AL50" s="58">
        <f t="shared" si="20"/>
        <v>1.7780782257714733E-4</v>
      </c>
      <c r="AM50" s="58">
        <f t="shared" si="18"/>
        <v>1.5888476714396759E-2</v>
      </c>
    </row>
    <row r="51" spans="1:39">
      <c r="A51" s="58">
        <v>53</v>
      </c>
      <c r="B51" s="58">
        <f>'ACM Rates'!X64</f>
        <v>1.442002455836059E-3</v>
      </c>
      <c r="C51" s="58">
        <f>'MI Epi'!CE73</f>
        <v>0</v>
      </c>
      <c r="D51" s="58">
        <f>'Stroke Epi'!BT81</f>
        <v>1.0944649840343561E-4</v>
      </c>
      <c r="F51" s="58">
        <f>'Bowel Cancer Epi'!BQ98</f>
        <v>8.3367724196549398E-5</v>
      </c>
      <c r="G51" s="58">
        <f>'Breast Cancer Epi'!AS92</f>
        <v>1.7782363226206583E-4</v>
      </c>
      <c r="I51" s="58">
        <f t="shared" si="0"/>
        <v>1.634816678436044E-3</v>
      </c>
      <c r="J51" s="58">
        <f t="shared" si="1"/>
        <v>1.4409632698576536E-3</v>
      </c>
      <c r="K51" s="58">
        <f t="shared" si="13"/>
        <v>9828.4482541481048</v>
      </c>
      <c r="L51" s="58">
        <f t="shared" si="14"/>
        <v>14.162432933923998</v>
      </c>
      <c r="M51" s="58">
        <f t="shared" si="2"/>
        <v>9821.3670376811424</v>
      </c>
      <c r="N51" s="58">
        <f t="shared" si="3"/>
        <v>340609.35213412967</v>
      </c>
      <c r="O51" s="58">
        <f t="shared" si="4"/>
        <v>34.655455604639847</v>
      </c>
      <c r="Q51" s="58">
        <f>'MI Epi'!BR73</f>
        <v>2.5215754841377243E-4</v>
      </c>
      <c r="R51" s="58">
        <f t="shared" si="5"/>
        <v>0</v>
      </c>
      <c r="S51" s="58">
        <f t="shared" si="6"/>
        <v>2.5212575937116899E-4</v>
      </c>
      <c r="T51" s="58">
        <f t="shared" si="6"/>
        <v>0</v>
      </c>
      <c r="U51" s="58">
        <f t="shared" si="15"/>
        <v>1.3859052613373378E-3</v>
      </c>
      <c r="W51" s="58">
        <f>'Stroke Epi'!BG81</f>
        <v>3.8306274441202463E-4</v>
      </c>
      <c r="X51" s="58">
        <f t="shared" si="7"/>
        <v>1.0944649840343561E-4</v>
      </c>
      <c r="Y51" s="58">
        <f t="shared" si="8"/>
        <v>3.8298938524627957E-4</v>
      </c>
      <c r="Z51" s="58">
        <f t="shared" si="8"/>
        <v>1.0944050935390859E-4</v>
      </c>
      <c r="AA51" s="58">
        <f t="shared" si="16"/>
        <v>2.1865360079218027E-3</v>
      </c>
      <c r="AC51" s="58">
        <f>'Bowel Cancer Epi'!BD98</f>
        <v>1.667354483930988E-4</v>
      </c>
      <c r="AD51" s="58">
        <f t="shared" si="9"/>
        <v>8.3367724196549398E-5</v>
      </c>
      <c r="AE51" s="58">
        <f t="shared" si="19"/>
        <v>1.6672154881069989E-4</v>
      </c>
      <c r="AF51" s="58">
        <f t="shared" si="19"/>
        <v>8.3364249204409546E-5</v>
      </c>
      <c r="AG51" s="58">
        <f t="shared" si="17"/>
        <v>6.6671943732989221E-4</v>
      </c>
      <c r="AI51" s="58">
        <f>'Breast Cancer Epi'!AJ92</f>
        <v>1.9501405180255215E-3</v>
      </c>
      <c r="AJ51" s="58">
        <f t="shared" si="11"/>
        <v>1.7782363226206583E-4</v>
      </c>
      <c r="AK51" s="58">
        <f t="shared" si="20"/>
        <v>1.9482402294828116E-3</v>
      </c>
      <c r="AL51" s="58">
        <f t="shared" si="20"/>
        <v>1.7780782257714733E-4</v>
      </c>
      <c r="AM51" s="58">
        <f t="shared" si="18"/>
        <v>1.7631089497415434E-2</v>
      </c>
    </row>
    <row r="52" spans="1:39">
      <c r="A52" s="58">
        <v>54</v>
      </c>
      <c r="B52" s="58">
        <f>'ACM Rates'!X65</f>
        <v>1.442002455836059E-3</v>
      </c>
      <c r="C52" s="58">
        <f>'MI Epi'!CE74</f>
        <v>0</v>
      </c>
      <c r="D52" s="58">
        <f>'Stroke Epi'!BT82</f>
        <v>1.0944649840343561E-4</v>
      </c>
      <c r="F52" s="58">
        <f>'Bowel Cancer Epi'!BQ99</f>
        <v>8.3367724196549398E-5</v>
      </c>
      <c r="G52" s="58">
        <f>'Breast Cancer Epi'!AS93</f>
        <v>3.5564726452413166E-4</v>
      </c>
      <c r="I52" s="58">
        <f t="shared" si="0"/>
        <v>1.634816678436044E-3</v>
      </c>
      <c r="J52" s="58">
        <f t="shared" si="1"/>
        <v>1.4409632698576536E-3</v>
      </c>
      <c r="K52" s="58">
        <f t="shared" si="13"/>
        <v>9814.28582121418</v>
      </c>
      <c r="L52" s="58">
        <f t="shared" si="14"/>
        <v>14.142025388254391</v>
      </c>
      <c r="M52" s="58">
        <f t="shared" si="2"/>
        <v>9807.2148085200533</v>
      </c>
      <c r="N52" s="58">
        <f t="shared" si="3"/>
        <v>330802.13732560963</v>
      </c>
      <c r="O52" s="58">
        <f t="shared" si="4"/>
        <v>33.706185386465975</v>
      </c>
      <c r="Q52" s="58">
        <f>'MI Epi'!BR74</f>
        <v>2.5215754841377243E-4</v>
      </c>
      <c r="R52" s="58">
        <f t="shared" si="5"/>
        <v>0</v>
      </c>
      <c r="S52" s="58">
        <f t="shared" si="6"/>
        <v>2.5212575937116899E-4</v>
      </c>
      <c r="T52" s="58">
        <f t="shared" si="6"/>
        <v>0</v>
      </c>
      <c r="U52" s="58">
        <f t="shared" si="15"/>
        <v>1.6376815982920756E-3</v>
      </c>
      <c r="W52" s="58">
        <f>'Stroke Epi'!BG82</f>
        <v>3.8306274441202463E-4</v>
      </c>
      <c r="X52" s="58">
        <f t="shared" si="7"/>
        <v>1.0944649840343561E-4</v>
      </c>
      <c r="Y52" s="58">
        <f t="shared" si="8"/>
        <v>3.8298938524627957E-4</v>
      </c>
      <c r="Z52" s="58">
        <f t="shared" si="8"/>
        <v>1.0944050935390859E-4</v>
      </c>
      <c r="AA52" s="58">
        <f t="shared" si="16"/>
        <v>2.4595166344859236E-3</v>
      </c>
      <c r="AC52" s="58">
        <f>'Bowel Cancer Epi'!BD99</f>
        <v>1.667354483930988E-4</v>
      </c>
      <c r="AD52" s="58">
        <f t="shared" si="9"/>
        <v>8.3367724196549398E-5</v>
      </c>
      <c r="AE52" s="58">
        <f t="shared" si="19"/>
        <v>1.6672154881069989E-4</v>
      </c>
      <c r="AF52" s="58">
        <f t="shared" si="19"/>
        <v>8.3364249204409546E-5</v>
      </c>
      <c r="AG52" s="58">
        <f t="shared" si="17"/>
        <v>7.5002810596890501E-4</v>
      </c>
      <c r="AI52" s="58">
        <f>'Breast Cancer Epi'!AJ93</f>
        <v>2.5073235231756709E-3</v>
      </c>
      <c r="AJ52" s="58">
        <f t="shared" si="11"/>
        <v>3.5564726452413166E-4</v>
      </c>
      <c r="AK52" s="58">
        <f t="shared" si="20"/>
        <v>2.504182813024558E-3</v>
      </c>
      <c r="AL52" s="58">
        <f t="shared" si="20"/>
        <v>3.5558402953239643E-4</v>
      </c>
      <c r="AM52" s="58">
        <f t="shared" si="18"/>
        <v>1.9370616553624001E-2</v>
      </c>
    </row>
    <row r="53" spans="1:39">
      <c r="A53" s="58">
        <v>55</v>
      </c>
      <c r="B53" s="58">
        <f>'ACM Rates'!X66</f>
        <v>2.3072039293376943E-3</v>
      </c>
      <c r="C53" s="58">
        <f>'MI Epi'!CE75</f>
        <v>0</v>
      </c>
      <c r="D53" s="58">
        <f>'Stroke Epi'!BT83</f>
        <v>1.0944649840343561E-4</v>
      </c>
      <c r="F53" s="58">
        <f>'Bowel Cancer Epi'!BQ100</f>
        <v>1.667354483930988E-4</v>
      </c>
      <c r="G53" s="58">
        <f>'Breast Cancer Epi'!AS94</f>
        <v>3.5564726452413166E-4</v>
      </c>
      <c r="I53" s="58">
        <f t="shared" si="0"/>
        <v>2.5833858761342286E-3</v>
      </c>
      <c r="J53" s="58">
        <f t="shared" si="1"/>
        <v>2.3045443801192889E-3</v>
      </c>
      <c r="K53" s="58">
        <f t="shared" si="13"/>
        <v>9800.1437958259248</v>
      </c>
      <c r="L53" s="58">
        <f t="shared" si="14"/>
        <v>22.58486630903155</v>
      </c>
      <c r="M53" s="58">
        <f t="shared" si="2"/>
        <v>9788.8513626714084</v>
      </c>
      <c r="N53" s="58">
        <f t="shared" si="3"/>
        <v>321013.28596293816</v>
      </c>
      <c r="O53" s="58">
        <f t="shared" si="4"/>
        <v>32.755977121444289</v>
      </c>
      <c r="Q53" s="58">
        <f>'MI Epi'!BR75</f>
        <v>4.4127570972410179E-4</v>
      </c>
      <c r="R53" s="58">
        <f t="shared" si="5"/>
        <v>0</v>
      </c>
      <c r="S53" s="58">
        <f t="shared" si="6"/>
        <v>4.4117836191770454E-4</v>
      </c>
      <c r="T53" s="58">
        <f t="shared" si="6"/>
        <v>0</v>
      </c>
      <c r="U53" s="58">
        <f t="shared" si="15"/>
        <v>1.8893944559466671E-3</v>
      </c>
      <c r="W53" s="58">
        <f>'Stroke Epi'!BG83</f>
        <v>5.4723249201717801E-4</v>
      </c>
      <c r="X53" s="58">
        <f t="shared" si="7"/>
        <v>1.0944649840343561E-4</v>
      </c>
      <c r="Y53" s="58">
        <f t="shared" si="8"/>
        <v>5.4708278762594098E-4</v>
      </c>
      <c r="Z53" s="58">
        <f t="shared" si="8"/>
        <v>1.0944050935390859E-4</v>
      </c>
      <c r="AA53" s="58">
        <f t="shared" si="16"/>
        <v>2.7324225793333022E-3</v>
      </c>
      <c r="AC53" s="58">
        <f>'Bowel Cancer Epi'!BD100</f>
        <v>3.3347089678619759E-4</v>
      </c>
      <c r="AD53" s="58">
        <f t="shared" si="9"/>
        <v>1.667354483930988E-4</v>
      </c>
      <c r="AE53" s="58">
        <f t="shared" si="19"/>
        <v>3.3341530154662458E-4</v>
      </c>
      <c r="AF53" s="58">
        <f t="shared" si="19"/>
        <v>1.6672154881069989E-4</v>
      </c>
      <c r="AG53" s="58">
        <f t="shared" si="17"/>
        <v>8.3332982964330453E-4</v>
      </c>
      <c r="AI53" s="58">
        <f>'Breast Cancer Epi'!AJ94</f>
        <v>2.5073235231756709E-3</v>
      </c>
      <c r="AJ53" s="58">
        <f t="shared" si="11"/>
        <v>3.5564726452413166E-4</v>
      </c>
      <c r="AK53" s="58">
        <f t="shared" si="20"/>
        <v>2.504182813024558E-3</v>
      </c>
      <c r="AL53" s="58">
        <f t="shared" si="20"/>
        <v>3.5558402953239643E-4</v>
      </c>
      <c r="AM53" s="58">
        <f t="shared" si="18"/>
        <v>2.1478345128573394E-2</v>
      </c>
    </row>
    <row r="54" spans="1:39">
      <c r="A54" s="58">
        <v>56</v>
      </c>
      <c r="B54" s="58">
        <f>'ACM Rates'!X67</f>
        <v>2.3072039293376943E-3</v>
      </c>
      <c r="C54" s="58">
        <f>'MI Epi'!CE76</f>
        <v>0</v>
      </c>
      <c r="D54" s="58">
        <f>'Stroke Epi'!BT84</f>
        <v>1.0944649840343561E-4</v>
      </c>
      <c r="F54" s="58">
        <f>'Bowel Cancer Epi'!BQ101</f>
        <v>1.667354483930988E-4</v>
      </c>
      <c r="G54" s="58">
        <f>'Breast Cancer Epi'!AS95</f>
        <v>3.5564726452413166E-4</v>
      </c>
      <c r="I54" s="58">
        <f t="shared" si="0"/>
        <v>2.5833858761342286E-3</v>
      </c>
      <c r="J54" s="58">
        <f t="shared" si="1"/>
        <v>2.3045443801192889E-3</v>
      </c>
      <c r="K54" s="58">
        <f t="shared" si="13"/>
        <v>9777.5589295168938</v>
      </c>
      <c r="L54" s="58">
        <f t="shared" si="14"/>
        <v>22.532818482303327</v>
      </c>
      <c r="M54" s="58">
        <f t="shared" si="2"/>
        <v>9766.2925202757433</v>
      </c>
      <c r="N54" s="58">
        <f t="shared" si="3"/>
        <v>311246.99344266241</v>
      </c>
      <c r="O54" s="58">
        <f t="shared" si="4"/>
        <v>31.832791362991152</v>
      </c>
      <c r="Q54" s="58">
        <f>'MI Epi'!BR76</f>
        <v>4.4127570972410179E-4</v>
      </c>
      <c r="R54" s="58">
        <f t="shared" si="5"/>
        <v>0</v>
      </c>
      <c r="S54" s="58">
        <f t="shared" si="6"/>
        <v>4.4117836191770454E-4</v>
      </c>
      <c r="T54" s="58">
        <f t="shared" si="6"/>
        <v>0</v>
      </c>
      <c r="U54" s="58">
        <f t="shared" si="15"/>
        <v>2.3297392579132805E-3</v>
      </c>
      <c r="W54" s="58">
        <f>'Stroke Epi'!BG84</f>
        <v>5.4723249201717801E-4</v>
      </c>
      <c r="X54" s="58">
        <f t="shared" si="7"/>
        <v>1.0944649840343561E-4</v>
      </c>
      <c r="Y54" s="58">
        <f t="shared" si="8"/>
        <v>5.4708278762594098E-4</v>
      </c>
      <c r="Z54" s="58">
        <f t="shared" si="8"/>
        <v>1.0944050935390859E-4</v>
      </c>
      <c r="AA54" s="58">
        <f t="shared" si="16"/>
        <v>3.1689168041128032E-3</v>
      </c>
      <c r="AC54" s="58">
        <f>'Bowel Cancer Epi'!BD101</f>
        <v>3.3347089678619759E-4</v>
      </c>
      <c r="AD54" s="58">
        <f t="shared" si="9"/>
        <v>1.667354483930988E-4</v>
      </c>
      <c r="AE54" s="58">
        <f t="shared" si="19"/>
        <v>3.3341530154662458E-4</v>
      </c>
      <c r="AF54" s="58">
        <f t="shared" si="19"/>
        <v>1.6672154881069989E-4</v>
      </c>
      <c r="AG54" s="58">
        <f t="shared" si="17"/>
        <v>9.9991244441419874E-4</v>
      </c>
      <c r="AI54" s="58">
        <f>'Breast Cancer Epi'!AJ95</f>
        <v>2.5073235231756709E-3</v>
      </c>
      <c r="AJ54" s="58">
        <f t="shared" si="11"/>
        <v>3.5564726452413166E-4</v>
      </c>
      <c r="AK54" s="58">
        <f t="shared" si="20"/>
        <v>2.504182813024558E-3</v>
      </c>
      <c r="AL54" s="58">
        <f t="shared" si="20"/>
        <v>3.5558402953239643E-4</v>
      </c>
      <c r="AM54" s="58">
        <f t="shared" si="18"/>
        <v>2.3581543429577655E-2</v>
      </c>
    </row>
    <row r="55" spans="1:39">
      <c r="A55" s="58">
        <v>57</v>
      </c>
      <c r="B55" s="58">
        <f>'ACM Rates'!X68</f>
        <v>2.3072039293376943E-3</v>
      </c>
      <c r="C55" s="58">
        <f>'MI Epi'!CE77</f>
        <v>0</v>
      </c>
      <c r="D55" s="58">
        <f>'Stroke Epi'!BT85</f>
        <v>1.0944649840343561E-4</v>
      </c>
      <c r="F55" s="58">
        <f>'Bowel Cancer Epi'!BQ102</f>
        <v>1.667354483930988E-4</v>
      </c>
      <c r="G55" s="58">
        <f>'Breast Cancer Epi'!AS96</f>
        <v>3.5564726452413166E-4</v>
      </c>
      <c r="I55" s="58">
        <f t="shared" si="0"/>
        <v>2.5833858761342286E-3</v>
      </c>
      <c r="J55" s="58">
        <f t="shared" si="1"/>
        <v>2.3045443801192889E-3</v>
      </c>
      <c r="K55" s="58">
        <f t="shared" si="13"/>
        <v>9755.0261110345909</v>
      </c>
      <c r="L55" s="58">
        <f t="shared" si="14"/>
        <v>22.480890602101688</v>
      </c>
      <c r="M55" s="58">
        <f t="shared" si="2"/>
        <v>9743.7856657335396</v>
      </c>
      <c r="N55" s="58">
        <f t="shared" si="3"/>
        <v>301503.2077769289</v>
      </c>
      <c r="O55" s="58">
        <f t="shared" si="4"/>
        <v>30.907473167691226</v>
      </c>
      <c r="Q55" s="58">
        <f>'MI Epi'!BR77</f>
        <v>4.4127570972410179E-4</v>
      </c>
      <c r="R55" s="58">
        <f t="shared" si="5"/>
        <v>0</v>
      </c>
      <c r="S55" s="58">
        <f t="shared" si="6"/>
        <v>4.4117836191770454E-4</v>
      </c>
      <c r="T55" s="58">
        <f t="shared" si="6"/>
        <v>0</v>
      </c>
      <c r="U55" s="58">
        <f t="shared" si="15"/>
        <v>2.7698897892814837E-3</v>
      </c>
      <c r="W55" s="58">
        <f>'Stroke Epi'!BG85</f>
        <v>5.4723249201717801E-4</v>
      </c>
      <c r="X55" s="58">
        <f t="shared" si="7"/>
        <v>1.0944649840343561E-4</v>
      </c>
      <c r="Y55" s="58">
        <f t="shared" si="8"/>
        <v>5.4708278762594098E-4</v>
      </c>
      <c r="Z55" s="58">
        <f t="shared" si="8"/>
        <v>1.0944050935390859E-4</v>
      </c>
      <c r="AA55" s="58">
        <f t="shared" si="16"/>
        <v>3.6052199796567934E-3</v>
      </c>
      <c r="AC55" s="58">
        <f>'Bowel Cancer Epi'!BD102</f>
        <v>3.3347089678619759E-4</v>
      </c>
      <c r="AD55" s="58">
        <f t="shared" si="9"/>
        <v>1.667354483930988E-4</v>
      </c>
      <c r="AE55" s="58">
        <f t="shared" si="19"/>
        <v>3.3341530154662458E-4</v>
      </c>
      <c r="AF55" s="58">
        <f t="shared" si="19"/>
        <v>1.6672154881069989E-4</v>
      </c>
      <c r="AG55" s="58">
        <f t="shared" si="17"/>
        <v>1.1664672862735535E-3</v>
      </c>
      <c r="AI55" s="58">
        <f>'Breast Cancer Epi'!AJ96</f>
        <v>2.5073235231756709E-3</v>
      </c>
      <c r="AJ55" s="58">
        <f t="shared" si="11"/>
        <v>3.5564726452413166E-4</v>
      </c>
      <c r="AK55" s="58">
        <f t="shared" si="20"/>
        <v>2.504182813024558E-3</v>
      </c>
      <c r="AL55" s="58">
        <f t="shared" si="20"/>
        <v>3.5558402953239643E-4</v>
      </c>
      <c r="AM55" s="58">
        <f t="shared" si="18"/>
        <v>2.5680221193840266E-2</v>
      </c>
    </row>
    <row r="56" spans="1:39">
      <c r="A56" s="58">
        <v>58</v>
      </c>
      <c r="B56" s="58">
        <f>'ACM Rates'!X69</f>
        <v>2.3072039293376943E-3</v>
      </c>
      <c r="C56" s="58">
        <f>'MI Epi'!CE78</f>
        <v>0</v>
      </c>
      <c r="D56" s="58">
        <f>'Stroke Epi'!BT86</f>
        <v>1.0944649840343561E-4</v>
      </c>
      <c r="F56" s="58">
        <f>'Bowel Cancer Epi'!BQ103</f>
        <v>1.667354483930988E-4</v>
      </c>
      <c r="G56" s="58">
        <f>'Breast Cancer Epi'!AS97</f>
        <v>3.5564726452413166E-4</v>
      </c>
      <c r="I56" s="58">
        <f t="shared" si="0"/>
        <v>2.5833858761342286E-3</v>
      </c>
      <c r="J56" s="58">
        <f t="shared" si="1"/>
        <v>2.3045443801192889E-3</v>
      </c>
      <c r="K56" s="58">
        <f t="shared" si="13"/>
        <v>9732.5452204324883</v>
      </c>
      <c r="L56" s="58">
        <f t="shared" si="14"/>
        <v>22.429082392004535</v>
      </c>
      <c r="M56" s="58">
        <f t="shared" si="2"/>
        <v>9721.3306792364856</v>
      </c>
      <c r="N56" s="58">
        <f t="shared" si="3"/>
        <v>291781.87709769246</v>
      </c>
      <c r="O56" s="58">
        <f t="shared" si="4"/>
        <v>29.980017609897779</v>
      </c>
      <c r="Q56" s="58">
        <f>'MI Epi'!BR78</f>
        <v>4.4127570972410179E-4</v>
      </c>
      <c r="R56" s="58">
        <f t="shared" si="5"/>
        <v>0</v>
      </c>
      <c r="S56" s="58">
        <f t="shared" si="6"/>
        <v>4.4117836191770454E-4</v>
      </c>
      <c r="T56" s="58">
        <f t="shared" si="6"/>
        <v>0</v>
      </c>
      <c r="U56" s="58">
        <f t="shared" si="15"/>
        <v>3.2098461357592603E-3</v>
      </c>
      <c r="W56" s="58">
        <f>'Stroke Epi'!BG86</f>
        <v>5.4723249201717801E-4</v>
      </c>
      <c r="X56" s="58">
        <f t="shared" si="7"/>
        <v>1.0944649840343561E-4</v>
      </c>
      <c r="Y56" s="58">
        <f t="shared" si="8"/>
        <v>5.4708278762594098E-4</v>
      </c>
      <c r="Z56" s="58">
        <f t="shared" si="8"/>
        <v>1.0944050935390859E-4</v>
      </c>
      <c r="AA56" s="58">
        <f t="shared" si="16"/>
        <v>4.0413321895856466E-3</v>
      </c>
      <c r="AC56" s="58">
        <f>'Bowel Cancer Epi'!BD103</f>
        <v>3.3347089678619759E-4</v>
      </c>
      <c r="AD56" s="58">
        <f t="shared" si="9"/>
        <v>1.667354483930988E-4</v>
      </c>
      <c r="AE56" s="58">
        <f t="shared" si="19"/>
        <v>3.3341530154662458E-4</v>
      </c>
      <c r="AF56" s="58">
        <f t="shared" si="19"/>
        <v>1.6672154881069989E-4</v>
      </c>
      <c r="AG56" s="58">
        <f t="shared" si="17"/>
        <v>1.3329943598517115E-3</v>
      </c>
      <c r="AI56" s="58">
        <f>'Breast Cancer Epi'!AJ97</f>
        <v>2.5073235231756709E-3</v>
      </c>
      <c r="AJ56" s="58">
        <f t="shared" si="11"/>
        <v>3.5564726452413166E-4</v>
      </c>
      <c r="AK56" s="58">
        <f t="shared" si="20"/>
        <v>2.504182813024558E-3</v>
      </c>
      <c r="AL56" s="58">
        <f t="shared" si="20"/>
        <v>3.5558402953239643E-4</v>
      </c>
      <c r="AM56" s="58">
        <f t="shared" si="18"/>
        <v>2.7774388137635924E-2</v>
      </c>
    </row>
    <row r="57" spans="1:39">
      <c r="A57" s="58">
        <v>59</v>
      </c>
      <c r="B57" s="58">
        <f>'ACM Rates'!X70</f>
        <v>2.3072039293376943E-3</v>
      </c>
      <c r="C57" s="58">
        <f>'MI Epi'!CE79</f>
        <v>0</v>
      </c>
      <c r="D57" s="58">
        <f>'Stroke Epi'!BT87</f>
        <v>1.0944649840343561E-4</v>
      </c>
      <c r="F57" s="58">
        <f>'Bowel Cancer Epi'!BQ104</f>
        <v>1.667354483930988E-4</v>
      </c>
      <c r="G57" s="58">
        <f>'Breast Cancer Epi'!AS98</f>
        <v>6.2238271291723045E-4</v>
      </c>
      <c r="I57" s="58">
        <f t="shared" si="0"/>
        <v>2.5833858761342286E-3</v>
      </c>
      <c r="J57" s="58">
        <f t="shared" si="1"/>
        <v>2.3045443801192889E-3</v>
      </c>
      <c r="K57" s="58">
        <f t="shared" si="13"/>
        <v>9710.1161380404847</v>
      </c>
      <c r="L57" s="58">
        <f t="shared" si="14"/>
        <v>22.377393576226812</v>
      </c>
      <c r="M57" s="58">
        <f t="shared" si="2"/>
        <v>9698.92744125237</v>
      </c>
      <c r="N57" s="58">
        <f t="shared" si="3"/>
        <v>282082.94965644012</v>
      </c>
      <c r="O57" s="58">
        <f t="shared" si="4"/>
        <v>29.050419752586489</v>
      </c>
      <c r="Q57" s="58">
        <f>'MI Epi'!BR79</f>
        <v>4.4127570972410179E-4</v>
      </c>
      <c r="R57" s="58">
        <f t="shared" si="5"/>
        <v>0</v>
      </c>
      <c r="S57" s="58">
        <f t="shared" si="6"/>
        <v>4.4117836191770454E-4</v>
      </c>
      <c r="T57" s="58">
        <f t="shared" si="6"/>
        <v>0</v>
      </c>
      <c r="U57" s="58">
        <f t="shared" si="15"/>
        <v>3.6496083830167827E-3</v>
      </c>
      <c r="W57" s="58">
        <f>'Stroke Epi'!BG87</f>
        <v>5.4723249201717801E-4</v>
      </c>
      <c r="X57" s="58">
        <f t="shared" si="7"/>
        <v>1.0944649840343561E-4</v>
      </c>
      <c r="Y57" s="58">
        <f t="shared" si="8"/>
        <v>5.4708278762594098E-4</v>
      </c>
      <c r="Z57" s="58">
        <f t="shared" si="8"/>
        <v>1.0944050935390859E-4</v>
      </c>
      <c r="AA57" s="58">
        <f t="shared" si="16"/>
        <v>4.4772535174831384E-3</v>
      </c>
      <c r="AC57" s="58">
        <f>'Bowel Cancer Epi'!BD104</f>
        <v>3.3347089678619759E-4</v>
      </c>
      <c r="AD57" s="58">
        <f t="shared" si="9"/>
        <v>1.667354483930988E-4</v>
      </c>
      <c r="AE57" s="58">
        <f t="shared" si="19"/>
        <v>3.3341530154662458E-4</v>
      </c>
      <c r="AF57" s="58">
        <f t="shared" si="19"/>
        <v>1.6672154881069989E-4</v>
      </c>
      <c r="AG57" s="58">
        <f t="shared" si="17"/>
        <v>1.4994936697782435E-3</v>
      </c>
      <c r="AI57" s="58">
        <f>'Breast Cancer Epi'!AJ98</f>
        <v>2.6001873573673622E-3</v>
      </c>
      <c r="AJ57" s="58">
        <f t="shared" si="11"/>
        <v>6.2238271291723045E-4</v>
      </c>
      <c r="AK57" s="58">
        <f t="shared" si="20"/>
        <v>2.5968097982836946E-3</v>
      </c>
      <c r="AL57" s="58">
        <f t="shared" si="20"/>
        <v>6.2218907297140191E-4</v>
      </c>
      <c r="AM57" s="58">
        <f t="shared" si="18"/>
        <v>2.9864053956355521E-2</v>
      </c>
    </row>
    <row r="58" spans="1:39">
      <c r="A58" s="58">
        <v>60</v>
      </c>
      <c r="B58" s="58">
        <f>'ACM Rates'!X71</f>
        <v>3.5184859922399833E-3</v>
      </c>
      <c r="C58" s="58">
        <f>'MI Epi'!CE80</f>
        <v>0</v>
      </c>
      <c r="D58" s="58">
        <f>'Stroke Epi'!BT88</f>
        <v>2.1889299680687122E-4</v>
      </c>
      <c r="F58" s="58">
        <f>'Bowel Cancer Epi'!BQ105</f>
        <v>2.5010317258964819E-4</v>
      </c>
      <c r="G58" s="58">
        <f>'Breast Cancer Epi'!AS99</f>
        <v>6.2238271291723045E-4</v>
      </c>
      <c r="I58" s="58">
        <f t="shared" si="0"/>
        <v>3.9874821616365025E-3</v>
      </c>
      <c r="J58" s="58">
        <f t="shared" si="1"/>
        <v>3.5123033736790266E-3</v>
      </c>
      <c r="K58" s="58">
        <f t="shared" si="13"/>
        <v>9687.7387444642573</v>
      </c>
      <c r="L58" s="58">
        <f t="shared" si="14"/>
        <v>34.02627747550283</v>
      </c>
      <c r="M58" s="58">
        <f t="shared" si="2"/>
        <v>9670.7256057265058</v>
      </c>
      <c r="N58" s="58">
        <f t="shared" si="3"/>
        <v>272412.22405071364</v>
      </c>
      <c r="O58" s="58">
        <f t="shared" si="4"/>
        <v>28.119278526825958</v>
      </c>
      <c r="Q58" s="58">
        <f>'MI Epi'!BR80</f>
        <v>6.3039387103443114E-4</v>
      </c>
      <c r="R58" s="58">
        <f t="shared" si="5"/>
        <v>0</v>
      </c>
      <c r="S58" s="58">
        <f t="shared" si="6"/>
        <v>6.301952145641998E-4</v>
      </c>
      <c r="T58" s="58">
        <f t="shared" si="6"/>
        <v>0</v>
      </c>
      <c r="U58" s="58">
        <f t="shared" si="15"/>
        <v>4.0891766166864267E-3</v>
      </c>
      <c r="W58" s="58">
        <f>'Stroke Epi'!BG88</f>
        <v>8.7557198722748488E-4</v>
      </c>
      <c r="X58" s="58">
        <f t="shared" si="7"/>
        <v>2.1889299680687122E-4</v>
      </c>
      <c r="Y58" s="58">
        <f t="shared" si="8"/>
        <v>8.7518878592329763E-4</v>
      </c>
      <c r="Z58" s="58">
        <f t="shared" si="8"/>
        <v>2.1886904148271658E-4</v>
      </c>
      <c r="AA58" s="58">
        <f t="shared" si="16"/>
        <v>4.9129840468964585E-3</v>
      </c>
      <c r="AC58" s="58">
        <f>'Bowel Cancer Epi'!BD105</f>
        <v>3.3347089678619759E-4</v>
      </c>
      <c r="AD58" s="58">
        <f t="shared" si="9"/>
        <v>2.5010317258964819E-4</v>
      </c>
      <c r="AE58" s="58">
        <f t="shared" si="19"/>
        <v>3.3341530154662458E-4</v>
      </c>
      <c r="AF58" s="58">
        <f t="shared" si="19"/>
        <v>2.5007189939840746E-4</v>
      </c>
      <c r="AG58" s="58">
        <f t="shared" si="17"/>
        <v>1.6659652206819486E-3</v>
      </c>
      <c r="AI58" s="58">
        <f>'Breast Cancer Epi'!AJ99</f>
        <v>2.6001873573673622E-3</v>
      </c>
      <c r="AJ58" s="58">
        <f t="shared" si="11"/>
        <v>6.2238271291723045E-4</v>
      </c>
      <c r="AK58" s="58">
        <f t="shared" si="20"/>
        <v>2.5968097982836946E-3</v>
      </c>
      <c r="AL58" s="58">
        <f t="shared" si="20"/>
        <v>6.2218907297140191E-4</v>
      </c>
      <c r="AM58" s="58">
        <f t="shared" si="18"/>
        <v>3.1780897140667626E-2</v>
      </c>
    </row>
    <row r="59" spans="1:39">
      <c r="A59" s="58">
        <v>61</v>
      </c>
      <c r="B59" s="58">
        <f>'ACM Rates'!X72</f>
        <v>3.5184859922399833E-3</v>
      </c>
      <c r="C59" s="58">
        <f>'MI Epi'!CE81</f>
        <v>0</v>
      </c>
      <c r="D59" s="58">
        <f>'Stroke Epi'!BT89</f>
        <v>2.1889299680687122E-4</v>
      </c>
      <c r="F59" s="58">
        <f>'Bowel Cancer Epi'!BQ106</f>
        <v>2.5010317258964819E-4</v>
      </c>
      <c r="G59" s="58">
        <f>'Breast Cancer Epi'!AS100</f>
        <v>6.2238271291723045E-4</v>
      </c>
      <c r="I59" s="58">
        <f t="shared" si="0"/>
        <v>3.9874821616365025E-3</v>
      </c>
      <c r="J59" s="58">
        <f t="shared" si="1"/>
        <v>3.5123033736790266E-3</v>
      </c>
      <c r="K59" s="58">
        <f t="shared" si="13"/>
        <v>9653.7124669887544</v>
      </c>
      <c r="L59" s="58">
        <f t="shared" si="14"/>
        <v>33.906766866331878</v>
      </c>
      <c r="M59" s="58">
        <f t="shared" si="2"/>
        <v>9636.7590835555893</v>
      </c>
      <c r="N59" s="58">
        <f t="shared" si="3"/>
        <v>262775.46496715804</v>
      </c>
      <c r="O59" s="58">
        <f t="shared" si="4"/>
        <v>27.220146225167671</v>
      </c>
      <c r="Q59" s="58">
        <f>'MI Epi'!BR81</f>
        <v>6.3039387103443114E-4</v>
      </c>
      <c r="R59" s="58">
        <f t="shared" si="5"/>
        <v>0</v>
      </c>
      <c r="S59" s="58">
        <f t="shared" si="6"/>
        <v>6.301952145641998E-4</v>
      </c>
      <c r="T59" s="58">
        <f t="shared" si="6"/>
        <v>0</v>
      </c>
      <c r="U59" s="58">
        <f t="shared" si="15"/>
        <v>4.7167948517152832E-3</v>
      </c>
      <c r="W59" s="58">
        <f>'Stroke Epi'!BG89</f>
        <v>8.7557198722748488E-4</v>
      </c>
      <c r="X59" s="58">
        <f t="shared" si="7"/>
        <v>2.1889299680687122E-4</v>
      </c>
      <c r="Y59" s="58">
        <f t="shared" si="8"/>
        <v>8.7518878592329763E-4</v>
      </c>
      <c r="Z59" s="58">
        <f t="shared" si="8"/>
        <v>2.1886904148271658E-4</v>
      </c>
      <c r="AA59" s="58">
        <f t="shared" si="16"/>
        <v>5.566222276528119E-3</v>
      </c>
      <c r="AC59" s="58">
        <f>'Bowel Cancer Epi'!BD106</f>
        <v>3.3347089678619759E-4</v>
      </c>
      <c r="AD59" s="58">
        <f t="shared" si="9"/>
        <v>2.5010317258964819E-4</v>
      </c>
      <c r="AE59" s="58">
        <f t="shared" si="19"/>
        <v>3.3341530154662458E-4</v>
      </c>
      <c r="AF59" s="58">
        <f t="shared" si="19"/>
        <v>2.5007189939840746E-4</v>
      </c>
      <c r="AG59" s="58">
        <f t="shared" si="17"/>
        <v>1.7491905879464835E-3</v>
      </c>
      <c r="AI59" s="58">
        <f>'Breast Cancer Epi'!AJ100</f>
        <v>2.6001873573673622E-3</v>
      </c>
      <c r="AJ59" s="58">
        <f t="shared" si="11"/>
        <v>6.2238271291723045E-4</v>
      </c>
      <c r="AK59" s="58">
        <f t="shared" si="20"/>
        <v>2.5968097982836946E-3</v>
      </c>
      <c r="AL59" s="58">
        <f t="shared" si="20"/>
        <v>6.2218907297140191E-4</v>
      </c>
      <c r="AM59" s="58">
        <f t="shared" si="18"/>
        <v>3.3693952930225181E-2</v>
      </c>
    </row>
    <row r="60" spans="1:39">
      <c r="A60" s="58">
        <v>62</v>
      </c>
      <c r="B60" s="58">
        <f>'ACM Rates'!X73</f>
        <v>3.5184859922399833E-3</v>
      </c>
      <c r="C60" s="58">
        <f>'MI Epi'!CE82</f>
        <v>0</v>
      </c>
      <c r="D60" s="58">
        <f>'Stroke Epi'!BT90</f>
        <v>2.1889299680687122E-4</v>
      </c>
      <c r="F60" s="58">
        <f>'Bowel Cancer Epi'!BQ107</f>
        <v>2.5010317258964819E-4</v>
      </c>
      <c r="G60" s="58">
        <f>'Breast Cancer Epi'!AS101</f>
        <v>6.2238271291723045E-4</v>
      </c>
      <c r="I60" s="58">
        <f t="shared" si="0"/>
        <v>3.9874821616365025E-3</v>
      </c>
      <c r="J60" s="58">
        <f t="shared" si="1"/>
        <v>3.5123033736790266E-3</v>
      </c>
      <c r="K60" s="58">
        <f t="shared" si="13"/>
        <v>9619.8057001224224</v>
      </c>
      <c r="L60" s="58">
        <f t="shared" si="14"/>
        <v>33.787676014676713</v>
      </c>
      <c r="M60" s="58">
        <f t="shared" si="2"/>
        <v>9602.9118621150847</v>
      </c>
      <c r="N60" s="58">
        <f t="shared" si="3"/>
        <v>253172.5531050429</v>
      </c>
      <c r="O60" s="58">
        <f t="shared" si="4"/>
        <v>26.317844767053977</v>
      </c>
      <c r="Q60" s="58">
        <f>'MI Epi'!BR82</f>
        <v>6.3039387103443114E-4</v>
      </c>
      <c r="R60" s="58">
        <f t="shared" si="5"/>
        <v>0</v>
      </c>
      <c r="S60" s="58">
        <f t="shared" si="6"/>
        <v>6.301952145641998E-4</v>
      </c>
      <c r="T60" s="58">
        <f t="shared" si="6"/>
        <v>0</v>
      </c>
      <c r="U60" s="58">
        <f t="shared" si="15"/>
        <v>5.3440175647358513E-3</v>
      </c>
      <c r="W60" s="58">
        <f>'Stroke Epi'!BG90</f>
        <v>8.7557198722748488E-4</v>
      </c>
      <c r="X60" s="58">
        <f t="shared" si="7"/>
        <v>2.1889299680687122E-4</v>
      </c>
      <c r="Y60" s="58">
        <f t="shared" si="8"/>
        <v>8.7518878592329763E-4</v>
      </c>
      <c r="Z60" s="58">
        <f t="shared" si="8"/>
        <v>2.1886904148271658E-4</v>
      </c>
      <c r="AA60" s="58">
        <f t="shared" si="16"/>
        <v>6.2190316791548936E-3</v>
      </c>
      <c r="AC60" s="58">
        <f>'Bowel Cancer Epi'!BD107</f>
        <v>3.3347089678619759E-4</v>
      </c>
      <c r="AD60" s="58">
        <f t="shared" si="9"/>
        <v>2.5010317258964819E-4</v>
      </c>
      <c r="AE60" s="58">
        <f t="shared" si="19"/>
        <v>3.3341530154662458E-4</v>
      </c>
      <c r="AF60" s="58">
        <f t="shared" si="19"/>
        <v>2.5007189939840746E-4</v>
      </c>
      <c r="AG60" s="58">
        <f t="shared" si="17"/>
        <v>1.8324090171907615E-3</v>
      </c>
      <c r="AI60" s="58">
        <f>'Breast Cancer Epi'!AJ101</f>
        <v>2.6001873573673622E-3</v>
      </c>
      <c r="AJ60" s="58">
        <f t="shared" si="11"/>
        <v>6.2238271291723045E-4</v>
      </c>
      <c r="AK60" s="58">
        <f t="shared" si="20"/>
        <v>2.5968097982836946E-3</v>
      </c>
      <c r="AL60" s="58">
        <f t="shared" si="20"/>
        <v>6.2218907297140191E-4</v>
      </c>
      <c r="AM60" s="58">
        <f t="shared" si="18"/>
        <v>3.5603228808352413E-2</v>
      </c>
    </row>
    <row r="61" spans="1:39">
      <c r="A61" s="58">
        <v>63</v>
      </c>
      <c r="B61" s="58">
        <f>'ACM Rates'!X74</f>
        <v>3.5184859922399833E-3</v>
      </c>
      <c r="C61" s="58">
        <f>'MI Epi'!CE83</f>
        <v>0</v>
      </c>
      <c r="D61" s="58">
        <f>'Stroke Epi'!BT91</f>
        <v>2.1889299680687122E-4</v>
      </c>
      <c r="F61" s="58">
        <f>'Bowel Cancer Epi'!BQ108</f>
        <v>2.5010317258964819E-4</v>
      </c>
      <c r="G61" s="58">
        <f>'Breast Cancer Epi'!AS102</f>
        <v>6.2238271291723045E-4</v>
      </c>
      <c r="I61" s="58">
        <f t="shared" si="0"/>
        <v>3.9874821616365025E-3</v>
      </c>
      <c r="J61" s="58">
        <f t="shared" si="1"/>
        <v>3.5123033736790266E-3</v>
      </c>
      <c r="K61" s="58">
        <f t="shared" si="13"/>
        <v>9586.0180241077451</v>
      </c>
      <c r="L61" s="58">
        <f t="shared" si="14"/>
        <v>33.669003446221588</v>
      </c>
      <c r="M61" s="58">
        <f t="shared" si="2"/>
        <v>9569.1835223846356</v>
      </c>
      <c r="N61" s="58">
        <f t="shared" si="3"/>
        <v>243603.36958265828</v>
      </c>
      <c r="O61" s="58">
        <f t="shared" si="4"/>
        <v>25.412362982212585</v>
      </c>
      <c r="Q61" s="58">
        <f>'MI Epi'!BR83</f>
        <v>6.3039387103443114E-4</v>
      </c>
      <c r="R61" s="58">
        <f t="shared" si="5"/>
        <v>0</v>
      </c>
      <c r="S61" s="58">
        <f t="shared" si="6"/>
        <v>6.301952145641998E-4</v>
      </c>
      <c r="T61" s="58">
        <f t="shared" si="6"/>
        <v>0</v>
      </c>
      <c r="U61" s="58">
        <f t="shared" si="15"/>
        <v>5.9708450050042078E-3</v>
      </c>
      <c r="W61" s="58">
        <f>'Stroke Epi'!BG91</f>
        <v>8.7557198722748488E-4</v>
      </c>
      <c r="X61" s="58">
        <f t="shared" si="7"/>
        <v>2.1889299680687122E-4</v>
      </c>
      <c r="Y61" s="58">
        <f t="shared" si="8"/>
        <v>8.7518878592329763E-4</v>
      </c>
      <c r="Z61" s="58">
        <f t="shared" si="8"/>
        <v>2.1886904148271658E-4</v>
      </c>
      <c r="AA61" s="58">
        <f t="shared" si="16"/>
        <v>6.8714125362860264E-3</v>
      </c>
      <c r="AC61" s="58">
        <f>'Bowel Cancer Epi'!BD108</f>
        <v>3.3347089678619759E-4</v>
      </c>
      <c r="AD61" s="58">
        <f t="shared" si="9"/>
        <v>2.5010317258964819E-4</v>
      </c>
      <c r="AE61" s="58">
        <f t="shared" si="19"/>
        <v>3.3341530154662458E-4</v>
      </c>
      <c r="AF61" s="58">
        <f t="shared" si="19"/>
        <v>2.5007189939840746E-4</v>
      </c>
      <c r="AG61" s="58">
        <f t="shared" si="17"/>
        <v>1.9156205089931656E-3</v>
      </c>
      <c r="AI61" s="58">
        <f>'Breast Cancer Epi'!AJ102</f>
        <v>2.6001873573673622E-3</v>
      </c>
      <c r="AJ61" s="58">
        <f t="shared" si="11"/>
        <v>6.2238271291723045E-4</v>
      </c>
      <c r="AK61" s="58">
        <f t="shared" si="20"/>
        <v>2.5968097982836946E-3</v>
      </c>
      <c r="AL61" s="58">
        <f t="shared" si="20"/>
        <v>6.2218907297140191E-4</v>
      </c>
      <c r="AM61" s="58">
        <f t="shared" si="18"/>
        <v>3.7508732243587611E-2</v>
      </c>
    </row>
    <row r="62" spans="1:39">
      <c r="A62" s="58">
        <v>64</v>
      </c>
      <c r="B62" s="58">
        <f>'ACM Rates'!X75</f>
        <v>3.5184859922399833E-3</v>
      </c>
      <c r="C62" s="58">
        <f>'MI Epi'!CE84</f>
        <v>0</v>
      </c>
      <c r="D62" s="58">
        <f>'Stroke Epi'!BT92</f>
        <v>2.1889299680687122E-4</v>
      </c>
      <c r="F62" s="58">
        <f>'Bowel Cancer Epi'!BQ109</f>
        <v>2.5010317258964819E-4</v>
      </c>
      <c r="G62" s="58">
        <f>'Breast Cancer Epi'!AS103</f>
        <v>8.002063451792962E-4</v>
      </c>
      <c r="I62" s="58">
        <f t="shared" si="0"/>
        <v>3.9874821616365025E-3</v>
      </c>
      <c r="J62" s="58">
        <f t="shared" si="1"/>
        <v>3.5123033736790266E-3</v>
      </c>
      <c r="K62" s="58">
        <f t="shared" si="13"/>
        <v>9552.3490206615243</v>
      </c>
      <c r="L62" s="58">
        <f t="shared" si="14"/>
        <v>33.550747691829017</v>
      </c>
      <c r="M62" s="58">
        <f t="shared" si="2"/>
        <v>9535.5736468156101</v>
      </c>
      <c r="N62" s="58">
        <f t="shared" si="3"/>
        <v>234067.79593584267</v>
      </c>
      <c r="O62" s="58">
        <f t="shared" si="4"/>
        <v>24.50368966099952</v>
      </c>
      <c r="Q62" s="58">
        <f>'MI Epi'!BR84</f>
        <v>6.3039387103443114E-4</v>
      </c>
      <c r="R62" s="58">
        <f t="shared" si="5"/>
        <v>0</v>
      </c>
      <c r="S62" s="58">
        <f t="shared" si="6"/>
        <v>6.301952145641998E-4</v>
      </c>
      <c r="T62" s="58">
        <f t="shared" si="6"/>
        <v>0</v>
      </c>
      <c r="U62" s="58">
        <f t="shared" si="15"/>
        <v>6.5972774216193492E-3</v>
      </c>
      <c r="W62" s="58">
        <f>'Stroke Epi'!BG92</f>
        <v>8.7557198722748488E-4</v>
      </c>
      <c r="X62" s="58">
        <f t="shared" si="7"/>
        <v>2.1889299680687122E-4</v>
      </c>
      <c r="Y62" s="58">
        <f t="shared" si="8"/>
        <v>8.7518878592329763E-4</v>
      </c>
      <c r="Z62" s="58">
        <f t="shared" si="8"/>
        <v>2.1886904148271658E-4</v>
      </c>
      <c r="AA62" s="58">
        <f t="shared" si="16"/>
        <v>7.52336512924596E-3</v>
      </c>
      <c r="AC62" s="58">
        <f>'Bowel Cancer Epi'!BD109</f>
        <v>3.3347089678619759E-4</v>
      </c>
      <c r="AD62" s="58">
        <f t="shared" si="9"/>
        <v>2.5010317258964819E-4</v>
      </c>
      <c r="AE62" s="58">
        <f t="shared" si="19"/>
        <v>3.3341530154662458E-4</v>
      </c>
      <c r="AF62" s="58">
        <f t="shared" si="19"/>
        <v>2.5007189939840746E-4</v>
      </c>
      <c r="AG62" s="58">
        <f t="shared" si="17"/>
        <v>1.9988250639320303E-3</v>
      </c>
      <c r="AI62" s="58">
        <f>'Breast Cancer Epi'!AJ103</f>
        <v>2.7859150257507452E-3</v>
      </c>
      <c r="AJ62" s="58">
        <f t="shared" si="11"/>
        <v>8.002063451792962E-4</v>
      </c>
      <c r="AK62" s="58">
        <f t="shared" si="20"/>
        <v>2.782037965707751E-3</v>
      </c>
      <c r="AL62" s="58">
        <f t="shared" si="20"/>
        <v>7.9988626546412256E-4</v>
      </c>
      <c r="AM62" s="58">
        <f t="shared" si="18"/>
        <v>3.9410470689712353E-2</v>
      </c>
    </row>
    <row r="63" spans="1:39">
      <c r="A63" s="58">
        <v>65</v>
      </c>
      <c r="B63" s="58">
        <f>'ACM Rates'!X76</f>
        <v>5.4219292339435813E-3</v>
      </c>
      <c r="C63" s="58">
        <f>'MI Epi'!CE85</f>
        <v>0</v>
      </c>
      <c r="D63" s="58">
        <f>'Stroke Epi'!BT93</f>
        <v>4.3778599361374244E-4</v>
      </c>
      <c r="F63" s="58">
        <f>'Bowel Cancer Epi'!BQ110</f>
        <v>4.1683862098274699E-4</v>
      </c>
      <c r="G63" s="58">
        <f>'Breast Cancer Epi'!AS104</f>
        <v>8.002063451792962E-4</v>
      </c>
      <c r="I63" s="58">
        <f t="shared" si="0"/>
        <v>6.2765538485400705E-3</v>
      </c>
      <c r="J63" s="58">
        <f t="shared" si="1"/>
        <v>5.4072571046935858E-3</v>
      </c>
      <c r="K63" s="58">
        <f t="shared" si="13"/>
        <v>9518.798272969696</v>
      </c>
      <c r="L63" s="58">
        <f t="shared" si="14"/>
        <v>51.47058958966042</v>
      </c>
      <c r="M63" s="58">
        <f t="shared" si="2"/>
        <v>9493.0629781748648</v>
      </c>
      <c r="N63" s="58">
        <f t="shared" si="3"/>
        <v>224574.73295766776</v>
      </c>
      <c r="O63" s="58">
        <f t="shared" si="4"/>
        <v>23.592761031125878</v>
      </c>
      <c r="Q63" s="58">
        <f>'MI Epi'!BR85</f>
        <v>9.4559080655164671E-4</v>
      </c>
      <c r="R63" s="58">
        <f t="shared" si="5"/>
        <v>0</v>
      </c>
      <c r="S63" s="58">
        <f t="shared" si="6"/>
        <v>9.4514387644706321E-4</v>
      </c>
      <c r="T63" s="58">
        <f t="shared" si="6"/>
        <v>0</v>
      </c>
      <c r="U63" s="58">
        <f t="shared" si="15"/>
        <v>7.2233150635232918E-3</v>
      </c>
      <c r="W63" s="58">
        <f>'Stroke Epi'!BG93</f>
        <v>1.8058672236566876E-3</v>
      </c>
      <c r="X63" s="58">
        <f t="shared" si="7"/>
        <v>4.3778599361374244E-4</v>
      </c>
      <c r="Y63" s="58">
        <f t="shared" si="8"/>
        <v>1.8042376265349214E-3</v>
      </c>
      <c r="Z63" s="58">
        <f t="shared" si="8"/>
        <v>4.3769017930817E-4</v>
      </c>
      <c r="AA63" s="58">
        <f t="shared" si="16"/>
        <v>8.1748897391744589E-3</v>
      </c>
      <c r="AC63" s="58">
        <f>'Bowel Cancer Epi'!BD110</f>
        <v>5.8357406937584579E-4</v>
      </c>
      <c r="AD63" s="58">
        <f t="shared" si="9"/>
        <v>4.1683862098274699E-4</v>
      </c>
      <c r="AE63" s="58">
        <f t="shared" si="19"/>
        <v>5.8340382314736594E-4</v>
      </c>
      <c r="AF63" s="58">
        <f t="shared" si="19"/>
        <v>4.1675175583477664E-4</v>
      </c>
      <c r="AG63" s="58">
        <f t="shared" si="17"/>
        <v>2.0820226825856423E-3</v>
      </c>
      <c r="AI63" s="58">
        <f>'Breast Cancer Epi'!AJ104</f>
        <v>2.7859150257507452E-3</v>
      </c>
      <c r="AJ63" s="58">
        <f t="shared" si="11"/>
        <v>8.002063451792962E-4</v>
      </c>
      <c r="AK63" s="58">
        <f t="shared" si="20"/>
        <v>2.782037965707751E-3</v>
      </c>
      <c r="AL63" s="58">
        <f t="shared" si="20"/>
        <v>7.9988626546412256E-4</v>
      </c>
      <c r="AM63" s="58">
        <f t="shared" si="18"/>
        <v>4.1316029088462165E-2</v>
      </c>
    </row>
    <row r="64" spans="1:39">
      <c r="A64" s="58">
        <v>66</v>
      </c>
      <c r="B64" s="58">
        <f>'ACM Rates'!X77</f>
        <v>5.4219292339435813E-3</v>
      </c>
      <c r="C64" s="58">
        <f>'MI Epi'!CE86</f>
        <v>0</v>
      </c>
      <c r="D64" s="58">
        <f>'Stroke Epi'!BT94</f>
        <v>4.3778599361374244E-4</v>
      </c>
      <c r="F64" s="58">
        <f>'Bowel Cancer Epi'!BQ111</f>
        <v>4.1683862098274699E-4</v>
      </c>
      <c r="G64" s="58">
        <f>'Breast Cancer Epi'!AS105</f>
        <v>8.002063451792962E-4</v>
      </c>
      <c r="I64" s="58">
        <f t="shared" si="0"/>
        <v>6.2765538485400705E-3</v>
      </c>
      <c r="J64" s="58">
        <f t="shared" si="1"/>
        <v>5.4072571046935858E-3</v>
      </c>
      <c r="K64" s="58">
        <f t="shared" si="13"/>
        <v>9467.3276833800355</v>
      </c>
      <c r="L64" s="58">
        <f t="shared" si="14"/>
        <v>51.192274878418964</v>
      </c>
      <c r="M64" s="58">
        <f t="shared" si="2"/>
        <v>9441.7315459408273</v>
      </c>
      <c r="N64" s="58">
        <f t="shared" si="3"/>
        <v>215133.00141172693</v>
      </c>
      <c r="O64" s="58">
        <f t="shared" si="4"/>
        <v>22.72373034994812</v>
      </c>
      <c r="Q64" s="58">
        <f>'MI Epi'!BR86</f>
        <v>9.4559080655164671E-4</v>
      </c>
      <c r="R64" s="58">
        <f t="shared" si="5"/>
        <v>0</v>
      </c>
      <c r="S64" s="58">
        <f t="shared" si="6"/>
        <v>9.4514387644706321E-4</v>
      </c>
      <c r="T64" s="58">
        <f t="shared" si="6"/>
        <v>0</v>
      </c>
      <c r="U64" s="58">
        <f t="shared" si="15"/>
        <v>8.1616318679704185E-3</v>
      </c>
      <c r="W64" s="58">
        <f>'Stroke Epi'!BG94</f>
        <v>1.8058672236566876E-3</v>
      </c>
      <c r="X64" s="58">
        <f t="shared" si="7"/>
        <v>4.3778599361374244E-4</v>
      </c>
      <c r="Y64" s="58">
        <f t="shared" si="8"/>
        <v>1.8042376265349214E-3</v>
      </c>
      <c r="Z64" s="58">
        <f t="shared" si="8"/>
        <v>4.3769017930817E-4</v>
      </c>
      <c r="AA64" s="58">
        <f t="shared" si="16"/>
        <v>9.5308593062597355E-3</v>
      </c>
      <c r="AC64" s="58">
        <f>'Bowel Cancer Epi'!BD111</f>
        <v>5.8357406937584579E-4</v>
      </c>
      <c r="AD64" s="58">
        <f t="shared" si="9"/>
        <v>4.1683862098274699E-4</v>
      </c>
      <c r="AE64" s="58">
        <f t="shared" si="19"/>
        <v>5.8340382314736594E-4</v>
      </c>
      <c r="AF64" s="58">
        <f t="shared" si="19"/>
        <v>4.1675175583477664E-4</v>
      </c>
      <c r="AG64" s="58">
        <f t="shared" si="17"/>
        <v>2.248397113350134E-3</v>
      </c>
      <c r="AI64" s="58">
        <f>'Breast Cancer Epi'!AJ105</f>
        <v>2.7859150257507452E-3</v>
      </c>
      <c r="AJ64" s="58">
        <f t="shared" si="11"/>
        <v>8.002063451792962E-4</v>
      </c>
      <c r="AK64" s="58">
        <f t="shared" si="20"/>
        <v>2.782037965707751E-3</v>
      </c>
      <c r="AL64" s="58">
        <f t="shared" si="20"/>
        <v>7.9988626546412256E-4</v>
      </c>
      <c r="AM64" s="58">
        <f t="shared" si="18"/>
        <v>4.3217807357718324E-2</v>
      </c>
    </row>
    <row r="65" spans="1:39">
      <c r="A65" s="58">
        <v>67</v>
      </c>
      <c r="B65" s="58">
        <f>'ACM Rates'!X78</f>
        <v>5.4219292339435813E-3</v>
      </c>
      <c r="C65" s="58">
        <f>'MI Epi'!CE87</f>
        <v>0</v>
      </c>
      <c r="D65" s="58">
        <f>'Stroke Epi'!BT95</f>
        <v>4.3778599361374244E-4</v>
      </c>
      <c r="F65" s="58">
        <f>'Bowel Cancer Epi'!BQ112</f>
        <v>4.1683862098274699E-4</v>
      </c>
      <c r="G65" s="58">
        <f>'Breast Cancer Epi'!AS106</f>
        <v>8.002063451792962E-4</v>
      </c>
      <c r="I65" s="58">
        <f t="shared" si="0"/>
        <v>6.2765538485400705E-3</v>
      </c>
      <c r="J65" s="58">
        <f t="shared" si="1"/>
        <v>5.4072571046935858E-3</v>
      </c>
      <c r="K65" s="58">
        <f t="shared" si="13"/>
        <v>9416.1354085016173</v>
      </c>
      <c r="L65" s="58">
        <f t="shared" si="14"/>
        <v>50.91546508637721</v>
      </c>
      <c r="M65" s="58">
        <f t="shared" si="2"/>
        <v>9390.6776759584282</v>
      </c>
      <c r="N65" s="58">
        <f t="shared" si="3"/>
        <v>205742.32373576847</v>
      </c>
      <c r="O65" s="58">
        <f t="shared" si="4"/>
        <v>21.849975049212688</v>
      </c>
      <c r="Q65" s="58">
        <f>'MI Epi'!BR87</f>
        <v>9.4559080655164671E-4</v>
      </c>
      <c r="R65" s="58">
        <f t="shared" si="5"/>
        <v>0</v>
      </c>
      <c r="S65" s="58">
        <f t="shared" si="6"/>
        <v>9.4514387644706321E-4</v>
      </c>
      <c r="T65" s="58">
        <f t="shared" si="6"/>
        <v>0</v>
      </c>
      <c r="U65" s="58">
        <f t="shared" si="15"/>
        <v>9.0990618280356542E-3</v>
      </c>
      <c r="W65" s="58">
        <f>'Stroke Epi'!BG95</f>
        <v>1.8058672236566876E-3</v>
      </c>
      <c r="X65" s="58">
        <f t="shared" si="7"/>
        <v>4.3778599361374244E-4</v>
      </c>
      <c r="Y65" s="58">
        <f t="shared" si="8"/>
        <v>1.8042376265349214E-3</v>
      </c>
      <c r="Z65" s="58">
        <f t="shared" si="8"/>
        <v>4.3769017930817E-4</v>
      </c>
      <c r="AA65" s="58">
        <f t="shared" si="16"/>
        <v>1.0884975065200975E-2</v>
      </c>
      <c r="AC65" s="58">
        <f>'Bowel Cancer Epi'!BD112</f>
        <v>5.8357406937584579E-4</v>
      </c>
      <c r="AD65" s="58">
        <f t="shared" si="9"/>
        <v>4.1683862098274699E-4</v>
      </c>
      <c r="AE65" s="58">
        <f t="shared" si="19"/>
        <v>5.8340382314736594E-4</v>
      </c>
      <c r="AF65" s="58">
        <f t="shared" si="19"/>
        <v>4.1675175583477664E-4</v>
      </c>
      <c r="AG65" s="58">
        <f t="shared" si="17"/>
        <v>2.4147438059118464E-3</v>
      </c>
      <c r="AI65" s="58">
        <f>'Breast Cancer Epi'!AJ106</f>
        <v>2.7859150257507452E-3</v>
      </c>
      <c r="AJ65" s="58">
        <f t="shared" si="11"/>
        <v>8.002063451792962E-4</v>
      </c>
      <c r="AK65" s="58">
        <f t="shared" si="20"/>
        <v>2.782037965707751E-3</v>
      </c>
      <c r="AL65" s="58">
        <f t="shared" si="20"/>
        <v>7.9988626546412256E-4</v>
      </c>
      <c r="AM65" s="58">
        <f t="shared" si="18"/>
        <v>4.51158129962691E-2</v>
      </c>
    </row>
    <row r="66" spans="1:39">
      <c r="A66" s="58">
        <v>68</v>
      </c>
      <c r="B66" s="58">
        <f>'ACM Rates'!X79</f>
        <v>5.4219292339435813E-3</v>
      </c>
      <c r="C66" s="58">
        <f>'MI Epi'!CE88</f>
        <v>0</v>
      </c>
      <c r="D66" s="58">
        <f>'Stroke Epi'!BT96</f>
        <v>4.3778599361374244E-4</v>
      </c>
      <c r="F66" s="58">
        <f>'Bowel Cancer Epi'!BQ113</f>
        <v>4.1683862098274699E-4</v>
      </c>
      <c r="G66" s="58">
        <f>'Breast Cancer Epi'!AS107</f>
        <v>8.002063451792962E-4</v>
      </c>
      <c r="I66" s="58">
        <f t="shared" si="0"/>
        <v>6.2765538485400705E-3</v>
      </c>
      <c r="J66" s="58">
        <f t="shared" si="1"/>
        <v>5.4072571046935858E-3</v>
      </c>
      <c r="K66" s="58">
        <f t="shared" si="13"/>
        <v>9365.2199434152408</v>
      </c>
      <c r="L66" s="58">
        <f t="shared" si="14"/>
        <v>50.640152076050121</v>
      </c>
      <c r="M66" s="58">
        <f t="shared" si="2"/>
        <v>9339.8998673772148</v>
      </c>
      <c r="N66" s="58">
        <f t="shared" si="3"/>
        <v>196402.42386839126</v>
      </c>
      <c r="O66" s="58">
        <f t="shared" si="4"/>
        <v>20.971469442795449</v>
      </c>
      <c r="Q66" s="58">
        <f>'MI Epi'!BR88</f>
        <v>9.4559080655164671E-4</v>
      </c>
      <c r="R66" s="58">
        <f t="shared" si="5"/>
        <v>0</v>
      </c>
      <c r="S66" s="58">
        <f t="shared" si="6"/>
        <v>9.4514387644706321E-4</v>
      </c>
      <c r="T66" s="58">
        <f t="shared" si="6"/>
        <v>0</v>
      </c>
      <c r="U66" s="58">
        <f t="shared" si="15"/>
        <v>1.0035605781914536E-2</v>
      </c>
      <c r="W66" s="58">
        <f>'Stroke Epi'!BG96</f>
        <v>1.8058672236566876E-3</v>
      </c>
      <c r="X66" s="58">
        <f t="shared" si="7"/>
        <v>4.3778599361374244E-4</v>
      </c>
      <c r="Y66" s="58">
        <f t="shared" si="8"/>
        <v>1.8042376265349214E-3</v>
      </c>
      <c r="Z66" s="58">
        <f t="shared" si="8"/>
        <v>4.3769017930817E-4</v>
      </c>
      <c r="AA66" s="58">
        <f t="shared" si="16"/>
        <v>1.2237239550424259E-2</v>
      </c>
      <c r="AC66" s="58">
        <f>'Bowel Cancer Epi'!BD113</f>
        <v>5.8357406937584579E-4</v>
      </c>
      <c r="AD66" s="58">
        <f t="shared" si="9"/>
        <v>4.1683862098274699E-4</v>
      </c>
      <c r="AE66" s="58">
        <f t="shared" si="19"/>
        <v>5.8340382314736594E-4</v>
      </c>
      <c r="AF66" s="58">
        <f t="shared" si="19"/>
        <v>4.1675175583477664E-4</v>
      </c>
      <c r="AG66" s="58">
        <f t="shared" si="17"/>
        <v>2.5810627648953353E-3</v>
      </c>
      <c r="AI66" s="58">
        <f>'Breast Cancer Epi'!AJ107</f>
        <v>2.7859150257507452E-3</v>
      </c>
      <c r="AJ66" s="58">
        <f t="shared" si="11"/>
        <v>8.002063451792962E-4</v>
      </c>
      <c r="AK66" s="58">
        <f t="shared" si="20"/>
        <v>2.782037965707751E-3</v>
      </c>
      <c r="AL66" s="58">
        <f t="shared" si="20"/>
        <v>7.9988626546412256E-4</v>
      </c>
      <c r="AM66" s="58">
        <f t="shared" si="18"/>
        <v>4.7010053488027143E-2</v>
      </c>
    </row>
    <row r="67" spans="1:39">
      <c r="A67" s="58">
        <v>69</v>
      </c>
      <c r="B67" s="58">
        <f>'ACM Rates'!X80</f>
        <v>5.4219292339435813E-3</v>
      </c>
      <c r="C67" s="58">
        <f>'MI Epi'!CE89</f>
        <v>0</v>
      </c>
      <c r="D67" s="58">
        <f>'Stroke Epi'!BT97</f>
        <v>4.3778599361374244E-4</v>
      </c>
      <c r="F67" s="58">
        <f>'Bowel Cancer Epi'!BQ114</f>
        <v>4.1683862098274699E-4</v>
      </c>
      <c r="G67" s="58">
        <f>'Breast Cancer Epi'!AS108</f>
        <v>1.0669417935723949E-3</v>
      </c>
      <c r="I67" s="58">
        <f t="shared" ref="I67:I98" si="21">B67+(SUM(C67:F67))</f>
        <v>6.2765538485400705E-3</v>
      </c>
      <c r="J67" s="58">
        <f t="shared" ref="J67:J98" si="22">1-EXP(-B67)</f>
        <v>5.4072571046935858E-3</v>
      </c>
      <c r="K67" s="58">
        <f t="shared" si="13"/>
        <v>9314.5797913391907</v>
      </c>
      <c r="L67" s="58">
        <f t="shared" si="14"/>
        <v>50.366327753954138</v>
      </c>
      <c r="M67" s="58">
        <f t="shared" si="2"/>
        <v>9289.3966274622144</v>
      </c>
      <c r="N67" s="58">
        <f t="shared" si="3"/>
        <v>187113.02724092911</v>
      </c>
      <c r="O67" s="58">
        <f t="shared" si="4"/>
        <v>20.088187704925677</v>
      </c>
      <c r="Q67" s="58">
        <f>'MI Epi'!BR89</f>
        <v>9.4559080655164671E-4</v>
      </c>
      <c r="R67" s="58">
        <f t="shared" si="5"/>
        <v>0</v>
      </c>
      <c r="S67" s="58">
        <f t="shared" si="6"/>
        <v>9.4514387644706321E-4</v>
      </c>
      <c r="T67" s="58">
        <f t="shared" si="6"/>
        <v>0</v>
      </c>
      <c r="U67" s="58">
        <f t="shared" si="15"/>
        <v>1.0971264567010386E-2</v>
      </c>
      <c r="W67" s="58">
        <f>'Stroke Epi'!BG97</f>
        <v>1.8058672236566876E-3</v>
      </c>
      <c r="X67" s="58">
        <f t="shared" si="7"/>
        <v>4.3778599361374244E-4</v>
      </c>
      <c r="Y67" s="58">
        <f t="shared" si="8"/>
        <v>1.8042376265349214E-3</v>
      </c>
      <c r="Z67" s="58">
        <f t="shared" si="8"/>
        <v>4.3769017930817E-4</v>
      </c>
      <c r="AA67" s="58">
        <f t="shared" si="16"/>
        <v>1.3587655292890737E-2</v>
      </c>
      <c r="AC67" s="58">
        <f>'Bowel Cancer Epi'!BD114</f>
        <v>5.8357406937584579E-4</v>
      </c>
      <c r="AD67" s="58">
        <f t="shared" si="9"/>
        <v>4.1683862098274699E-4</v>
      </c>
      <c r="AE67" s="58">
        <f t="shared" si="19"/>
        <v>5.8340382314736594E-4</v>
      </c>
      <c r="AF67" s="58">
        <f t="shared" si="19"/>
        <v>4.1675175583477664E-4</v>
      </c>
      <c r="AG67" s="58">
        <f t="shared" si="17"/>
        <v>2.7473539949243856E-3</v>
      </c>
      <c r="AI67" s="58">
        <f>'Breast Cancer Epi'!AJ108</f>
        <v>2.9716426941341282E-3</v>
      </c>
      <c r="AJ67" s="58">
        <f t="shared" si="11"/>
        <v>1.0669417935723949E-3</v>
      </c>
      <c r="AK67" s="58">
        <f t="shared" si="20"/>
        <v>2.9672317343305554E-3</v>
      </c>
      <c r="AL67" s="58">
        <f t="shared" si="20"/>
        <v>1.066372813551153E-3</v>
      </c>
      <c r="AM67" s="58">
        <f t="shared" si="18"/>
        <v>4.8900536302058976E-2</v>
      </c>
    </row>
    <row r="68" spans="1:39">
      <c r="A68" s="58">
        <v>70</v>
      </c>
      <c r="B68" s="58">
        <f>'ACM Rates'!X81</f>
        <v>9.2288157173507773E-3</v>
      </c>
      <c r="C68" s="58">
        <f>'MI Epi'!CE90</f>
        <v>6.3039387103443109E-5</v>
      </c>
      <c r="D68" s="58">
        <f>'Stroke Epi'!BT98</f>
        <v>8.7557198722748488E-4</v>
      </c>
      <c r="F68" s="58">
        <f>'Bowel Cancer Epi'!BQ115</f>
        <v>6.6694179357239518E-4</v>
      </c>
      <c r="G68" s="58">
        <f>'Breast Cancer Epi'!AS109</f>
        <v>1.0669417935723949E-3</v>
      </c>
      <c r="I68" s="58">
        <f t="shared" si="21"/>
        <v>1.08343688852541E-2</v>
      </c>
      <c r="J68" s="58">
        <f t="shared" si="22"/>
        <v>9.1863609005190527E-3</v>
      </c>
      <c r="K68" s="58">
        <f t="shared" si="13"/>
        <v>9264.2134635852362</v>
      </c>
      <c r="L68" s="58">
        <f t="shared" si="14"/>
        <v>85.104408335941599</v>
      </c>
      <c r="M68" s="58">
        <f t="shared" ref="M68:M98" si="23">0.5*(K68+K69)</f>
        <v>9221.6612594172657</v>
      </c>
      <c r="N68" s="58">
        <f t="shared" ref="N68:N98" si="24">SUM(M69:M162)</f>
        <v>177891.3659815118</v>
      </c>
      <c r="O68" s="58">
        <f t="shared" ref="O68:O98" si="25">N68/K68</f>
        <v>19.20199342132474</v>
      </c>
      <c r="Q68" s="58">
        <f>'MI Epi'!BR90</f>
        <v>1.5129452904826346E-3</v>
      </c>
      <c r="R68" s="58">
        <f t="shared" ref="R68:R98" si="26">C68</f>
        <v>6.3039387103443109E-5</v>
      </c>
      <c r="S68" s="58">
        <f t="shared" ref="S68:T98" si="27">1-EXP(-Q68)</f>
        <v>1.5118013657279272E-3</v>
      </c>
      <c r="T68" s="58">
        <f t="shared" si="27"/>
        <v>6.3037400163001855E-5</v>
      </c>
      <c r="U68" s="58">
        <f t="shared" si="15"/>
        <v>1.1906039019935059E-2</v>
      </c>
      <c r="W68" s="58">
        <f>'Stroke Epi'!BG98</f>
        <v>2.7908857092876081E-3</v>
      </c>
      <c r="X68" s="58">
        <f t="shared" ref="X68:X98" si="28">D68</f>
        <v>8.7557198722748488E-4</v>
      </c>
      <c r="Y68" s="58">
        <f t="shared" ref="Y68:Z98" si="29">1-EXP(-W68)</f>
        <v>2.7869948082948071E-3</v>
      </c>
      <c r="Z68" s="58">
        <f t="shared" si="29"/>
        <v>8.7518878592329763E-4</v>
      </c>
      <c r="AA68" s="58">
        <f t="shared" si="16"/>
        <v>1.4936224820101365E-2</v>
      </c>
      <c r="AC68" s="58">
        <f>'Bowel Cancer Epi'!BD115</f>
        <v>7.5030951776894458E-4</v>
      </c>
      <c r="AD68" s="58">
        <f t="shared" ref="AD68:AD98" si="30">F68</f>
        <v>6.6694179357239518E-4</v>
      </c>
      <c r="AE68" s="58">
        <f t="shared" si="19"/>
        <v>7.5002810596913605E-4</v>
      </c>
      <c r="AF68" s="58">
        <f t="shared" si="19"/>
        <v>6.6671943732998784E-4</v>
      </c>
      <c r="AG68" s="58">
        <f t="shared" si="17"/>
        <v>2.913617500622012E-3</v>
      </c>
      <c r="AI68" s="58">
        <f>'Breast Cancer Epi'!AJ109</f>
        <v>2.9716426941341282E-3</v>
      </c>
      <c r="AJ68" s="58">
        <f t="shared" ref="AJ68:AJ98" si="31">G68</f>
        <v>1.0669417935723949E-3</v>
      </c>
      <c r="AK68" s="58">
        <f t="shared" si="20"/>
        <v>2.9672317343305554E-3</v>
      </c>
      <c r="AL68" s="58">
        <f t="shared" si="20"/>
        <v>1.066372813551153E-3</v>
      </c>
      <c r="AM68" s="58">
        <f t="shared" si="18"/>
        <v>5.0710372161935677E-2</v>
      </c>
    </row>
    <row r="69" spans="1:39">
      <c r="A69" s="58">
        <v>71</v>
      </c>
      <c r="B69" s="58">
        <f>'ACM Rates'!X82</f>
        <v>9.2288157173507773E-3</v>
      </c>
      <c r="C69" s="58">
        <f>'MI Epi'!CE91</f>
        <v>6.3039387103443109E-5</v>
      </c>
      <c r="D69" s="58">
        <f>'Stroke Epi'!BT99</f>
        <v>8.7557198722748488E-4</v>
      </c>
      <c r="F69" s="58">
        <f>'Bowel Cancer Epi'!BQ116</f>
        <v>6.6694179357239518E-4</v>
      </c>
      <c r="G69" s="58">
        <f>'Breast Cancer Epi'!AS110</f>
        <v>1.0669417935723949E-3</v>
      </c>
      <c r="I69" s="58">
        <f t="shared" si="21"/>
        <v>1.08343688852541E-2</v>
      </c>
      <c r="J69" s="58">
        <f t="shared" si="22"/>
        <v>9.1863609005190527E-3</v>
      </c>
      <c r="K69" s="58">
        <f t="shared" ref="K69:K98" si="32">K68-L68</f>
        <v>9179.1090552492951</v>
      </c>
      <c r="L69" s="58">
        <f t="shared" ref="L69:L98" si="33">K69*J69</f>
        <v>84.322608526742499</v>
      </c>
      <c r="M69" s="58">
        <f t="shared" si="23"/>
        <v>9136.9477509859244</v>
      </c>
      <c r="N69" s="58">
        <f t="shared" si="24"/>
        <v>168754.41823052589</v>
      </c>
      <c r="O69" s="58">
        <f t="shared" si="25"/>
        <v>18.384618508701518</v>
      </c>
      <c r="Q69" s="58">
        <f>'MI Epi'!BR91</f>
        <v>1.5129452904826346E-3</v>
      </c>
      <c r="R69" s="58">
        <f t="shared" si="26"/>
        <v>6.3039387103443109E-5</v>
      </c>
      <c r="S69" s="58">
        <f t="shared" si="27"/>
        <v>1.5118013657279272E-3</v>
      </c>
      <c r="T69" s="58">
        <f t="shared" si="27"/>
        <v>6.3037400163001855E-5</v>
      </c>
      <c r="U69" s="58">
        <f t="shared" ref="U69:U98" si="34">((U68-T68+((1-U68)*S68))/(1-T68))</f>
        <v>1.3337644189863265E-2</v>
      </c>
      <c r="W69" s="58">
        <f>'Stroke Epi'!BG99</f>
        <v>2.7908857092876081E-3</v>
      </c>
      <c r="X69" s="58">
        <f t="shared" si="28"/>
        <v>8.7557198722748488E-4</v>
      </c>
      <c r="Y69" s="58">
        <f t="shared" si="29"/>
        <v>2.7869948082948071E-3</v>
      </c>
      <c r="Z69" s="58">
        <f t="shared" si="29"/>
        <v>8.7518878592329763E-4</v>
      </c>
      <c r="AA69" s="58">
        <f t="shared" ref="AA69:AA98" si="35">((AA68-Z68+((1-AA68)*Y68))/(1-Z68))</f>
        <v>1.6821125321691881E-2</v>
      </c>
      <c r="AC69" s="58">
        <f>'Bowel Cancer Epi'!BD116</f>
        <v>7.5030951776894458E-4</v>
      </c>
      <c r="AD69" s="58">
        <f t="shared" si="30"/>
        <v>6.6694179357239518E-4</v>
      </c>
      <c r="AE69" s="58">
        <f t="shared" si="19"/>
        <v>7.5002810596913605E-4</v>
      </c>
      <c r="AF69" s="58">
        <f t="shared" si="19"/>
        <v>6.6671943732998784E-4</v>
      </c>
      <c r="AG69" s="58">
        <f t="shared" ref="AG69:AG98" si="36">((AG68-AF68+((1-AG68)*AE68))/(1-AF68))</f>
        <v>2.9967388582910746E-3</v>
      </c>
      <c r="AI69" s="58">
        <f>'Breast Cancer Epi'!AJ110</f>
        <v>2.9716426941341282E-3</v>
      </c>
      <c r="AJ69" s="58">
        <f t="shared" si="31"/>
        <v>1.0669417935723949E-3</v>
      </c>
      <c r="AK69" s="58">
        <f t="shared" si="20"/>
        <v>2.9672317343305554E-3</v>
      </c>
      <c r="AL69" s="58">
        <f t="shared" si="20"/>
        <v>1.066372813551153E-3</v>
      </c>
      <c r="AM69" s="58">
        <f t="shared" ref="AM69:AM98" si="37">((AM68-AL68+((1-AM68)*AK68))/(1-AL68))</f>
        <v>5.2516764106675509E-2</v>
      </c>
    </row>
    <row r="70" spans="1:39">
      <c r="A70" s="58">
        <v>72</v>
      </c>
      <c r="B70" s="58">
        <f>'ACM Rates'!X83</f>
        <v>9.2288157173507773E-3</v>
      </c>
      <c r="C70" s="58">
        <f>'MI Epi'!CE92</f>
        <v>6.3039387103443109E-5</v>
      </c>
      <c r="D70" s="58">
        <f>'Stroke Epi'!BT100</f>
        <v>8.7557198722748488E-4</v>
      </c>
      <c r="F70" s="58">
        <f>'Bowel Cancer Epi'!BQ117</f>
        <v>6.6694179357239518E-4</v>
      </c>
      <c r="G70" s="58">
        <f>'Breast Cancer Epi'!AS111</f>
        <v>1.0669417935723949E-3</v>
      </c>
      <c r="I70" s="58">
        <f t="shared" si="21"/>
        <v>1.08343688852541E-2</v>
      </c>
      <c r="J70" s="58">
        <f t="shared" si="22"/>
        <v>9.1863609005190527E-3</v>
      </c>
      <c r="K70" s="58">
        <f t="shared" si="32"/>
        <v>9094.7864467225518</v>
      </c>
      <c r="L70" s="58">
        <f t="shared" si="33"/>
        <v>83.547990612742652</v>
      </c>
      <c r="M70" s="58">
        <f t="shared" si="23"/>
        <v>9053.0124514161798</v>
      </c>
      <c r="N70" s="58">
        <f t="shared" si="24"/>
        <v>159701.40577910969</v>
      </c>
      <c r="O70" s="58">
        <f t="shared" si="25"/>
        <v>17.559665277974787</v>
      </c>
      <c r="Q70" s="58">
        <f>'MI Epi'!BR92</f>
        <v>1.5129452904826346E-3</v>
      </c>
      <c r="R70" s="58">
        <f t="shared" si="26"/>
        <v>6.3039387103443109E-5</v>
      </c>
      <c r="S70" s="58">
        <f t="shared" si="27"/>
        <v>1.5118013657279272E-3</v>
      </c>
      <c r="T70" s="58">
        <f t="shared" si="27"/>
        <v>6.3037400163001855E-5</v>
      </c>
      <c r="U70" s="58">
        <f t="shared" si="34"/>
        <v>1.4767175171056898E-2</v>
      </c>
      <c r="W70" s="58">
        <f>'Stroke Epi'!BG100</f>
        <v>2.7908857092876081E-3</v>
      </c>
      <c r="X70" s="58">
        <f t="shared" si="28"/>
        <v>8.7557198722748488E-4</v>
      </c>
      <c r="Y70" s="58">
        <f t="shared" si="29"/>
        <v>2.7869948082948071E-3</v>
      </c>
      <c r="Z70" s="58">
        <f t="shared" si="29"/>
        <v>8.7518878592329763E-4</v>
      </c>
      <c r="AA70" s="58">
        <f t="shared" si="35"/>
        <v>1.8702419102590382E-2</v>
      </c>
      <c r="AC70" s="58">
        <f>'Bowel Cancer Epi'!BD117</f>
        <v>7.5030951776894458E-4</v>
      </c>
      <c r="AD70" s="58">
        <f t="shared" si="30"/>
        <v>6.6694179357239518E-4</v>
      </c>
      <c r="AE70" s="58">
        <f t="shared" si="19"/>
        <v>7.5002810596913605E-4</v>
      </c>
      <c r="AF70" s="58">
        <f t="shared" si="19"/>
        <v>6.6671943732998784E-4</v>
      </c>
      <c r="AG70" s="58">
        <f t="shared" si="36"/>
        <v>3.079853286610563E-3</v>
      </c>
      <c r="AI70" s="58">
        <f>'Breast Cancer Epi'!AJ111</f>
        <v>2.9716426941341282E-3</v>
      </c>
      <c r="AJ70" s="58">
        <f t="shared" si="31"/>
        <v>1.0669417935723949E-3</v>
      </c>
      <c r="AK70" s="58">
        <f t="shared" si="20"/>
        <v>2.9672317343305554E-3</v>
      </c>
      <c r="AL70" s="58">
        <f t="shared" si="20"/>
        <v>1.066372813551153E-3</v>
      </c>
      <c r="AM70" s="58">
        <f t="shared" si="37"/>
        <v>5.4319718689663635E-2</v>
      </c>
    </row>
    <row r="71" spans="1:39">
      <c r="A71" s="58">
        <v>73</v>
      </c>
      <c r="B71" s="58">
        <f>'ACM Rates'!X84</f>
        <v>9.2288157173507773E-3</v>
      </c>
      <c r="C71" s="58">
        <f>'MI Epi'!CE93</f>
        <v>6.3039387103443109E-5</v>
      </c>
      <c r="D71" s="58">
        <f>'Stroke Epi'!BT101</f>
        <v>8.7557198722748488E-4</v>
      </c>
      <c r="F71" s="58">
        <f>'Bowel Cancer Epi'!BQ118</f>
        <v>6.6694179357239518E-4</v>
      </c>
      <c r="G71" s="58">
        <f>'Breast Cancer Epi'!AS112</f>
        <v>1.0669417935723949E-3</v>
      </c>
      <c r="I71" s="58">
        <f t="shared" si="21"/>
        <v>1.08343688852541E-2</v>
      </c>
      <c r="J71" s="58">
        <f t="shared" si="22"/>
        <v>9.1863609005190527E-3</v>
      </c>
      <c r="K71" s="58">
        <f t="shared" si="32"/>
        <v>9011.2384561098097</v>
      </c>
      <c r="L71" s="58">
        <f t="shared" si="33"/>
        <v>82.780488618460836</v>
      </c>
      <c r="M71" s="58">
        <f t="shared" si="23"/>
        <v>8969.8482118005795</v>
      </c>
      <c r="N71" s="58">
        <f t="shared" si="24"/>
        <v>150731.55756730912</v>
      </c>
      <c r="O71" s="58">
        <f t="shared" si="25"/>
        <v>16.727063466521624</v>
      </c>
      <c r="Q71" s="58">
        <f>'MI Epi'!BR93</f>
        <v>1.5129452904826346E-3</v>
      </c>
      <c r="R71" s="58">
        <f t="shared" si="26"/>
        <v>6.3039387103443109E-5</v>
      </c>
      <c r="S71" s="58">
        <f t="shared" si="27"/>
        <v>1.5118013657279272E-3</v>
      </c>
      <c r="T71" s="58">
        <f t="shared" si="27"/>
        <v>6.3037400163001855E-5</v>
      </c>
      <c r="U71" s="58">
        <f t="shared" si="34"/>
        <v>1.6194634968715291E-2</v>
      </c>
      <c r="W71" s="58">
        <f>'Stroke Epi'!BG101</f>
        <v>2.7908857092876081E-3</v>
      </c>
      <c r="X71" s="58">
        <f t="shared" si="28"/>
        <v>8.7557198722748488E-4</v>
      </c>
      <c r="Y71" s="58">
        <f t="shared" si="29"/>
        <v>2.7869948082948071E-3</v>
      </c>
      <c r="Z71" s="58">
        <f t="shared" si="29"/>
        <v>8.7518878592329763E-4</v>
      </c>
      <c r="AA71" s="58">
        <f t="shared" si="35"/>
        <v>2.0580113064187229E-2</v>
      </c>
      <c r="AC71" s="58">
        <f>'Bowel Cancer Epi'!BD118</f>
        <v>7.5030951776894458E-4</v>
      </c>
      <c r="AD71" s="58">
        <f t="shared" si="30"/>
        <v>6.6694179357239518E-4</v>
      </c>
      <c r="AE71" s="58">
        <f t="shared" si="19"/>
        <v>7.5002810596913605E-4</v>
      </c>
      <c r="AF71" s="58">
        <f t="shared" si="19"/>
        <v>6.6671943732998784E-4</v>
      </c>
      <c r="AG71" s="58">
        <f t="shared" si="36"/>
        <v>3.1629607861581362E-3</v>
      </c>
      <c r="AI71" s="58">
        <f>'Breast Cancer Epi'!AJ112</f>
        <v>2.9716426941341282E-3</v>
      </c>
      <c r="AJ71" s="58">
        <f t="shared" si="31"/>
        <v>1.0669417935723949E-3</v>
      </c>
      <c r="AK71" s="58">
        <f t="shared" si="20"/>
        <v>2.9672317343305554E-3</v>
      </c>
      <c r="AL71" s="58">
        <f t="shared" si="20"/>
        <v>1.066372813551153E-3</v>
      </c>
      <c r="AM71" s="58">
        <f t="shared" si="37"/>
        <v>5.6119242451814863E-2</v>
      </c>
    </row>
    <row r="72" spans="1:39">
      <c r="A72" s="58">
        <v>74</v>
      </c>
      <c r="B72" s="58">
        <f>'ACM Rates'!X85</f>
        <v>9.2288157173507773E-3</v>
      </c>
      <c r="C72" s="58">
        <f>'MI Epi'!CE94</f>
        <v>6.3039387103443109E-5</v>
      </c>
      <c r="D72" s="58">
        <f>'Stroke Epi'!BT102</f>
        <v>8.7557198722748488E-4</v>
      </c>
      <c r="F72" s="58">
        <f>'Bowel Cancer Epi'!BQ119</f>
        <v>6.6694179357239518E-4</v>
      </c>
      <c r="G72" s="58">
        <f>'Breast Cancer Epi'!AS113</f>
        <v>1.6893245064896255E-3</v>
      </c>
      <c r="I72" s="58">
        <f t="shared" si="21"/>
        <v>1.08343688852541E-2</v>
      </c>
      <c r="J72" s="58">
        <f t="shared" si="22"/>
        <v>9.1863609005190527E-3</v>
      </c>
      <c r="K72" s="58">
        <f t="shared" si="32"/>
        <v>8928.4579674913493</v>
      </c>
      <c r="L72" s="58">
        <f t="shared" si="33"/>
        <v>82.020037174490341</v>
      </c>
      <c r="M72" s="58">
        <f t="shared" si="23"/>
        <v>8887.4479489041041</v>
      </c>
      <c r="N72" s="58">
        <f t="shared" si="24"/>
        <v>141844.10961840505</v>
      </c>
      <c r="O72" s="58">
        <f t="shared" si="25"/>
        <v>15.886742160276905</v>
      </c>
      <c r="Q72" s="58">
        <f>'MI Epi'!BR94</f>
        <v>1.5129452904826346E-3</v>
      </c>
      <c r="R72" s="58">
        <f t="shared" si="26"/>
        <v>6.3039387103443109E-5</v>
      </c>
      <c r="S72" s="58">
        <f t="shared" si="27"/>
        <v>1.5118013657279272E-3</v>
      </c>
      <c r="T72" s="58">
        <f t="shared" si="27"/>
        <v>6.3037400163001855E-5</v>
      </c>
      <c r="U72" s="58">
        <f t="shared" si="34"/>
        <v>1.7620026583683689E-2</v>
      </c>
      <c r="W72" s="58">
        <f>'Stroke Epi'!BG102</f>
        <v>2.7908857092876081E-3</v>
      </c>
      <c r="X72" s="58">
        <f t="shared" si="28"/>
        <v>8.7557198722748488E-4</v>
      </c>
      <c r="Y72" s="58">
        <f t="shared" si="29"/>
        <v>2.7869948082948071E-3</v>
      </c>
      <c r="Z72" s="58">
        <f t="shared" si="29"/>
        <v>8.7518878592329763E-4</v>
      </c>
      <c r="AA72" s="58">
        <f t="shared" si="35"/>
        <v>2.2454214094667101E-2</v>
      </c>
      <c r="AC72" s="58">
        <f>'Bowel Cancer Epi'!BD119</f>
        <v>7.5030951776894458E-4</v>
      </c>
      <c r="AD72" s="58">
        <f t="shared" si="30"/>
        <v>6.6694179357239518E-4</v>
      </c>
      <c r="AE72" s="58">
        <f t="shared" si="19"/>
        <v>7.5002810596913605E-4</v>
      </c>
      <c r="AF72" s="58">
        <f t="shared" si="19"/>
        <v>6.6671943732998784E-4</v>
      </c>
      <c r="AG72" s="58">
        <f t="shared" si="36"/>
        <v>3.2460613575114061E-3</v>
      </c>
      <c r="AI72" s="58">
        <f>'Breast Cancer Epi'!AJ113</f>
        <v>2.5073235231756709E-3</v>
      </c>
      <c r="AJ72" s="58">
        <f t="shared" si="31"/>
        <v>1.6893245064896255E-3</v>
      </c>
      <c r="AK72" s="58">
        <f t="shared" si="20"/>
        <v>2.504182813024558E-3</v>
      </c>
      <c r="AL72" s="58">
        <f t="shared" si="20"/>
        <v>1.687898401010246E-3</v>
      </c>
      <c r="AM72" s="58">
        <f t="shared" si="37"/>
        <v>5.7915341921597356E-2</v>
      </c>
    </row>
    <row r="73" spans="1:39">
      <c r="A73" s="58">
        <v>75</v>
      </c>
      <c r="B73" s="58">
        <f>'ACM Rates'!X86</f>
        <v>1.6208107603597303E-2</v>
      </c>
      <c r="C73" s="58">
        <f>'MI Epi'!CE95</f>
        <v>6.3039387103443109E-5</v>
      </c>
      <c r="D73" s="58">
        <f>'Stroke Epi'!BT103</f>
        <v>2.188929968068712E-3</v>
      </c>
      <c r="F73" s="58">
        <f>'Bowel Cancer Epi'!BQ120</f>
        <v>9.1704496616204338E-4</v>
      </c>
      <c r="G73" s="58">
        <f>'Breast Cancer Epi'!AS114</f>
        <v>1.6893245064896255E-3</v>
      </c>
      <c r="I73" s="58">
        <f t="shared" si="21"/>
        <v>1.9377121924931504E-2</v>
      </c>
      <c r="J73" s="58">
        <f t="shared" si="22"/>
        <v>1.6077463013730253E-2</v>
      </c>
      <c r="K73" s="58">
        <f t="shared" si="32"/>
        <v>8846.4379303168589</v>
      </c>
      <c r="L73" s="58">
        <f t="shared" si="33"/>
        <v>142.22827862792971</v>
      </c>
      <c r="M73" s="58">
        <f t="shared" si="23"/>
        <v>8775.3237910028947</v>
      </c>
      <c r="N73" s="58">
        <f t="shared" si="24"/>
        <v>133068.78582740214</v>
      </c>
      <c r="O73" s="58">
        <f t="shared" si="25"/>
        <v>15.042075338750037</v>
      </c>
      <c r="Q73" s="58">
        <f>'MI Epi'!BR95</f>
        <v>2.3954967099308381E-3</v>
      </c>
      <c r="R73" s="58">
        <f t="shared" si="26"/>
        <v>6.3039387103443109E-5</v>
      </c>
      <c r="S73" s="58">
        <f t="shared" si="27"/>
        <v>2.392629797370649E-3</v>
      </c>
      <c r="T73" s="58">
        <f t="shared" si="27"/>
        <v>6.3037400163001855E-5</v>
      </c>
      <c r="U73" s="58">
        <f t="shared" si="34"/>
        <v>1.9043353012459532E-2</v>
      </c>
      <c r="W73" s="58">
        <f>'Stroke Epi'!BG103</f>
        <v>4.4873064345408607E-3</v>
      </c>
      <c r="X73" s="58">
        <f t="shared" si="28"/>
        <v>2.188929968068712E-3</v>
      </c>
      <c r="Y73" s="58">
        <f t="shared" si="29"/>
        <v>4.4772535174831818E-3</v>
      </c>
      <c r="Z73" s="58">
        <f t="shared" si="29"/>
        <v>2.1865360079217355E-3</v>
      </c>
      <c r="AA73" s="58">
        <f t="shared" si="35"/>
        <v>2.4324729069034275E-2</v>
      </c>
      <c r="AC73" s="58">
        <f>'Bowel Cancer Epi'!BD120</f>
        <v>1.0004126903585928E-3</v>
      </c>
      <c r="AD73" s="58">
        <f t="shared" si="30"/>
        <v>9.1704496616204338E-4</v>
      </c>
      <c r="AE73" s="58">
        <f t="shared" ref="AE73:AF98" si="38">1-EXP(-AC73)</f>
        <v>9.9991244441444138E-4</v>
      </c>
      <c r="AF73" s="58">
        <f t="shared" si="38"/>
        <v>9.1662460893238151E-4</v>
      </c>
      <c r="AG73" s="58">
        <f t="shared" si="36"/>
        <v>3.329155001247937E-3</v>
      </c>
      <c r="AI73" s="58">
        <f>'Breast Cancer Epi'!AJ114</f>
        <v>2.5073235231756709E-3</v>
      </c>
      <c r="AJ73" s="58">
        <f t="shared" si="31"/>
        <v>1.6893245064896255E-3</v>
      </c>
      <c r="AK73" s="58">
        <f t="shared" ref="AK73:AL98" si="39">1-EXP(-AI73)</f>
        <v>2.504182813024558E-3</v>
      </c>
      <c r="AL73" s="58">
        <f t="shared" si="39"/>
        <v>1.687898401010246E-3</v>
      </c>
      <c r="AM73" s="58">
        <f t="shared" si="37"/>
        <v>5.868565114649358E-2</v>
      </c>
    </row>
    <row r="74" spans="1:39">
      <c r="A74" s="58">
        <v>76</v>
      </c>
      <c r="B74" s="58">
        <f>'ACM Rates'!X87</f>
        <v>1.6208107603597303E-2</v>
      </c>
      <c r="C74" s="58">
        <f>'MI Epi'!CE96</f>
        <v>6.3039387103443109E-5</v>
      </c>
      <c r="D74" s="58">
        <f>'Stroke Epi'!BT104</f>
        <v>2.188929968068712E-3</v>
      </c>
      <c r="F74" s="58">
        <f>'Bowel Cancer Epi'!BQ121</f>
        <v>9.1704496616204338E-4</v>
      </c>
      <c r="G74" s="58">
        <f>'Breast Cancer Epi'!AS115</f>
        <v>1.6893245064896255E-3</v>
      </c>
      <c r="I74" s="58">
        <f t="shared" si="21"/>
        <v>1.9377121924931504E-2</v>
      </c>
      <c r="J74" s="58">
        <f t="shared" si="22"/>
        <v>1.6077463013730253E-2</v>
      </c>
      <c r="K74" s="58">
        <f t="shared" si="32"/>
        <v>8704.2096516889287</v>
      </c>
      <c r="L74" s="58">
        <f t="shared" si="33"/>
        <v>139.94160873878263</v>
      </c>
      <c r="M74" s="58">
        <f t="shared" si="23"/>
        <v>8634.2388473195369</v>
      </c>
      <c r="N74" s="58">
        <f t="shared" si="24"/>
        <v>124434.5469800826</v>
      </c>
      <c r="O74" s="58">
        <f t="shared" si="25"/>
        <v>14.295904161262687</v>
      </c>
      <c r="Q74" s="58">
        <f>'MI Epi'!BR96</f>
        <v>2.3954967099308381E-3</v>
      </c>
      <c r="R74" s="58">
        <f t="shared" si="26"/>
        <v>6.3039387103443109E-5</v>
      </c>
      <c r="S74" s="58">
        <f t="shared" si="27"/>
        <v>2.392629797370649E-3</v>
      </c>
      <c r="T74" s="58">
        <f t="shared" si="27"/>
        <v>6.3037400163001855E-5</v>
      </c>
      <c r="U74" s="58">
        <f t="shared" si="34"/>
        <v>2.1328726223257623E-2</v>
      </c>
      <c r="W74" s="58">
        <f>'Stroke Epi'!BG104</f>
        <v>4.4873064345408607E-3</v>
      </c>
      <c r="X74" s="58">
        <f t="shared" si="28"/>
        <v>2.188929968068712E-3</v>
      </c>
      <c r="Y74" s="58">
        <f t="shared" si="29"/>
        <v>4.4772535174831818E-3</v>
      </c>
      <c r="Z74" s="58">
        <f t="shared" si="29"/>
        <v>2.1865360079217355E-3</v>
      </c>
      <c r="AA74" s="58">
        <f t="shared" si="35"/>
        <v>2.6564623104765001E-2</v>
      </c>
      <c r="AC74" s="58">
        <f>'Bowel Cancer Epi'!BD121</f>
        <v>1.0004126903585928E-3</v>
      </c>
      <c r="AD74" s="58">
        <f t="shared" si="30"/>
        <v>9.1704496616204338E-4</v>
      </c>
      <c r="AE74" s="58">
        <f t="shared" si="38"/>
        <v>9.9991244441444138E-4</v>
      </c>
      <c r="AF74" s="58">
        <f t="shared" si="38"/>
        <v>9.1662460893238151E-4</v>
      </c>
      <c r="AG74" s="58">
        <f t="shared" si="36"/>
        <v>3.4122417179451589E-3</v>
      </c>
      <c r="AI74" s="58">
        <f>'Breast Cancer Epi'!AJ115</f>
        <v>2.5073235231756709E-3</v>
      </c>
      <c r="AJ74" s="58">
        <f t="shared" si="31"/>
        <v>1.6893245064896255E-3</v>
      </c>
      <c r="AK74" s="58">
        <f t="shared" si="39"/>
        <v>2.504182813024558E-3</v>
      </c>
      <c r="AL74" s="58">
        <f t="shared" si="39"/>
        <v>1.687898401010246E-3</v>
      </c>
      <c r="AM74" s="58">
        <f t="shared" si="37"/>
        <v>5.9455330516846608E-2</v>
      </c>
    </row>
    <row r="75" spans="1:39">
      <c r="A75" s="58">
        <v>77</v>
      </c>
      <c r="B75" s="58">
        <f>'ACM Rates'!X88</f>
        <v>1.6208107603597303E-2</v>
      </c>
      <c r="C75" s="58">
        <f>'MI Epi'!CE97</f>
        <v>6.3039387103443109E-5</v>
      </c>
      <c r="D75" s="58">
        <f>'Stroke Epi'!BT105</f>
        <v>2.188929968068712E-3</v>
      </c>
      <c r="F75" s="58">
        <f>'Bowel Cancer Epi'!BQ122</f>
        <v>9.1704496616204338E-4</v>
      </c>
      <c r="G75" s="58">
        <f>'Breast Cancer Epi'!AS116</f>
        <v>1.6893245064896255E-3</v>
      </c>
      <c r="I75" s="58">
        <f t="shared" si="21"/>
        <v>1.9377121924931504E-2</v>
      </c>
      <c r="J75" s="58">
        <f t="shared" si="22"/>
        <v>1.6077463013730253E-2</v>
      </c>
      <c r="K75" s="58">
        <f t="shared" si="32"/>
        <v>8564.2680429501452</v>
      </c>
      <c r="L75" s="58">
        <f t="shared" si="33"/>
        <v>137.69170270020294</v>
      </c>
      <c r="M75" s="58">
        <f t="shared" si="23"/>
        <v>8495.4221916000424</v>
      </c>
      <c r="N75" s="58">
        <f t="shared" si="24"/>
        <v>115939.12478848256</v>
      </c>
      <c r="O75" s="58">
        <f t="shared" si="25"/>
        <v>13.537540418754205</v>
      </c>
      <c r="Q75" s="58">
        <f>'MI Epi'!BR97</f>
        <v>2.3954967099308381E-3</v>
      </c>
      <c r="R75" s="58">
        <f t="shared" si="26"/>
        <v>6.3039387103443109E-5</v>
      </c>
      <c r="S75" s="58">
        <f t="shared" si="27"/>
        <v>2.392629797370649E-3</v>
      </c>
      <c r="T75" s="58">
        <f t="shared" si="27"/>
        <v>6.3037400163001855E-5</v>
      </c>
      <c r="U75" s="58">
        <f t="shared" si="34"/>
        <v>2.3608775110367537E-2</v>
      </c>
      <c r="W75" s="58">
        <f>'Stroke Epi'!BG105</f>
        <v>4.4873064345408607E-3</v>
      </c>
      <c r="X75" s="58">
        <f t="shared" si="28"/>
        <v>2.188929968068712E-3</v>
      </c>
      <c r="Y75" s="58">
        <f t="shared" si="29"/>
        <v>4.4772535174831818E-3</v>
      </c>
      <c r="Z75" s="58">
        <f t="shared" si="29"/>
        <v>2.1865360079217355E-3</v>
      </c>
      <c r="AA75" s="58">
        <f t="shared" si="35"/>
        <v>2.8799374932385324E-2</v>
      </c>
      <c r="AC75" s="58">
        <f>'Bowel Cancer Epi'!BD122</f>
        <v>1.0004126903585928E-3</v>
      </c>
      <c r="AD75" s="58">
        <f t="shared" si="30"/>
        <v>9.1704496616204338E-4</v>
      </c>
      <c r="AE75" s="58">
        <f t="shared" si="38"/>
        <v>9.9991244441444138E-4</v>
      </c>
      <c r="AF75" s="58">
        <f t="shared" si="38"/>
        <v>9.1662460893238151E-4</v>
      </c>
      <c r="AG75" s="58">
        <f t="shared" si="36"/>
        <v>3.4953215081806243E-3</v>
      </c>
      <c r="AI75" s="58">
        <f>'Breast Cancer Epi'!AJ116</f>
        <v>2.5073235231756709E-3</v>
      </c>
      <c r="AJ75" s="58">
        <f t="shared" si="31"/>
        <v>1.6893245064896255E-3</v>
      </c>
      <c r="AK75" s="58">
        <f t="shared" si="39"/>
        <v>2.504182813024558E-3</v>
      </c>
      <c r="AL75" s="58">
        <f t="shared" si="39"/>
        <v>1.687898401010246E-3</v>
      </c>
      <c r="AM75" s="58">
        <f t="shared" si="37"/>
        <v>6.0224380547666177E-2</v>
      </c>
    </row>
    <row r="76" spans="1:39">
      <c r="A76" s="58">
        <v>78</v>
      </c>
      <c r="B76" s="58">
        <f>'ACM Rates'!X89</f>
        <v>1.6208107603597303E-2</v>
      </c>
      <c r="C76" s="58">
        <f>'MI Epi'!CE98</f>
        <v>6.3039387103443109E-5</v>
      </c>
      <c r="D76" s="58">
        <f>'Stroke Epi'!BT106</f>
        <v>2.188929968068712E-3</v>
      </c>
      <c r="F76" s="58">
        <f>'Bowel Cancer Epi'!BQ123</f>
        <v>9.1704496616204338E-4</v>
      </c>
      <c r="G76" s="58">
        <f>'Breast Cancer Epi'!AS117</f>
        <v>1.6893245064896255E-3</v>
      </c>
      <c r="I76" s="58">
        <f t="shared" si="21"/>
        <v>1.9377121924931504E-2</v>
      </c>
      <c r="J76" s="58">
        <f t="shared" si="22"/>
        <v>1.6077463013730253E-2</v>
      </c>
      <c r="K76" s="58">
        <f t="shared" si="32"/>
        <v>8426.5763402499415</v>
      </c>
      <c r="L76" s="58">
        <f t="shared" si="33"/>
        <v>135.47796944274288</v>
      </c>
      <c r="M76" s="58">
        <f t="shared" si="23"/>
        <v>8358.8373555285689</v>
      </c>
      <c r="N76" s="58">
        <f t="shared" si="24"/>
        <v>107580.28743295399</v>
      </c>
      <c r="O76" s="58">
        <f t="shared" si="25"/>
        <v>12.766784882620911</v>
      </c>
      <c r="Q76" s="58">
        <f>'MI Epi'!BR98</f>
        <v>2.3954967099308381E-3</v>
      </c>
      <c r="R76" s="58">
        <f t="shared" si="26"/>
        <v>6.3039387103443109E-5</v>
      </c>
      <c r="S76" s="58">
        <f t="shared" si="27"/>
        <v>2.392629797370649E-3</v>
      </c>
      <c r="T76" s="58">
        <f t="shared" si="27"/>
        <v>6.3037400163001855E-5</v>
      </c>
      <c r="U76" s="58">
        <f t="shared" si="34"/>
        <v>2.5883512078075186E-2</v>
      </c>
      <c r="W76" s="58">
        <f>'Stroke Epi'!BG106</f>
        <v>4.4873064345408607E-3</v>
      </c>
      <c r="X76" s="58">
        <f t="shared" si="28"/>
        <v>2.188929968068712E-3</v>
      </c>
      <c r="Y76" s="58">
        <f t="shared" si="29"/>
        <v>4.4772535174831818E-3</v>
      </c>
      <c r="Z76" s="58">
        <f t="shared" si="29"/>
        <v>2.1865360079217355E-3</v>
      </c>
      <c r="AA76" s="58">
        <f t="shared" si="35"/>
        <v>3.1028996357053799E-2</v>
      </c>
      <c r="AC76" s="58">
        <f>'Bowel Cancer Epi'!BD123</f>
        <v>1.0004126903585928E-3</v>
      </c>
      <c r="AD76" s="58">
        <f t="shared" si="30"/>
        <v>9.1704496616204338E-4</v>
      </c>
      <c r="AE76" s="58">
        <f t="shared" si="38"/>
        <v>9.9991244441444138E-4</v>
      </c>
      <c r="AF76" s="58">
        <f t="shared" si="38"/>
        <v>9.1662460893238151E-4</v>
      </c>
      <c r="AG76" s="58">
        <f t="shared" si="36"/>
        <v>3.5783943725317528E-3</v>
      </c>
      <c r="AI76" s="58">
        <f>'Breast Cancer Epi'!AJ117</f>
        <v>2.5073235231756709E-3</v>
      </c>
      <c r="AJ76" s="58">
        <f t="shared" si="31"/>
        <v>1.6893245064896255E-3</v>
      </c>
      <c r="AK76" s="58">
        <f t="shared" si="39"/>
        <v>2.504182813024558E-3</v>
      </c>
      <c r="AL76" s="58">
        <f t="shared" si="39"/>
        <v>1.687898401010246E-3</v>
      </c>
      <c r="AM76" s="58">
        <f t="shared" si="37"/>
        <v>6.0992801753540909E-2</v>
      </c>
    </row>
    <row r="77" spans="1:39">
      <c r="A77" s="58">
        <v>79</v>
      </c>
      <c r="B77" s="58">
        <f>'ACM Rates'!X90</f>
        <v>1.6208107603597303E-2</v>
      </c>
      <c r="C77" s="58">
        <f>'MI Epi'!CE99</f>
        <v>6.3039387103443109E-5</v>
      </c>
      <c r="D77" s="58">
        <f>'Stroke Epi'!BT107</f>
        <v>2.188929968068712E-3</v>
      </c>
      <c r="F77" s="58">
        <f>'Bowel Cancer Epi'!BQ124</f>
        <v>9.1704496616204338E-4</v>
      </c>
      <c r="G77" s="58">
        <f>'Breast Cancer Epi'!AS118</f>
        <v>2.4895308516689218E-3</v>
      </c>
      <c r="I77" s="58">
        <f t="shared" si="21"/>
        <v>1.9377121924931504E-2</v>
      </c>
      <c r="J77" s="58">
        <f t="shared" si="22"/>
        <v>1.6077463013730253E-2</v>
      </c>
      <c r="K77" s="58">
        <f t="shared" si="32"/>
        <v>8291.0983708071981</v>
      </c>
      <c r="L77" s="58">
        <f t="shared" si="33"/>
        <v>133.29982739985189</v>
      </c>
      <c r="M77" s="58">
        <f t="shared" si="23"/>
        <v>8224.4484571072717</v>
      </c>
      <c r="N77" s="58">
        <f t="shared" si="24"/>
        <v>99355.838975846724</v>
      </c>
      <c r="O77" s="58">
        <f t="shared" si="25"/>
        <v>11.983435068829573</v>
      </c>
      <c r="Q77" s="58">
        <f>'MI Epi'!BR99</f>
        <v>2.3954967099308381E-3</v>
      </c>
      <c r="R77" s="58">
        <f t="shared" si="26"/>
        <v>6.3039387103443109E-5</v>
      </c>
      <c r="S77" s="58">
        <f t="shared" si="27"/>
        <v>2.392629797370649E-3</v>
      </c>
      <c r="T77" s="58">
        <f t="shared" si="27"/>
        <v>6.3037400163001855E-5</v>
      </c>
      <c r="U77" s="58">
        <f t="shared" si="34"/>
        <v>2.8152949501767742E-2</v>
      </c>
      <c r="W77" s="58">
        <f>'Stroke Epi'!BG107</f>
        <v>4.4873064345408607E-3</v>
      </c>
      <c r="X77" s="58">
        <f t="shared" si="28"/>
        <v>2.188929968068712E-3</v>
      </c>
      <c r="Y77" s="58">
        <f t="shared" si="29"/>
        <v>4.4772535174831818E-3</v>
      </c>
      <c r="Z77" s="58">
        <f t="shared" si="29"/>
        <v>2.1865360079217355E-3</v>
      </c>
      <c r="AA77" s="58">
        <f t="shared" si="35"/>
        <v>3.3253499156827446E-2</v>
      </c>
      <c r="AC77" s="58">
        <f>'Bowel Cancer Epi'!BD124</f>
        <v>1.0004126903585928E-3</v>
      </c>
      <c r="AD77" s="58">
        <f t="shared" si="30"/>
        <v>9.1704496616204338E-4</v>
      </c>
      <c r="AE77" s="58">
        <f t="shared" si="38"/>
        <v>9.9991244441444138E-4</v>
      </c>
      <c r="AF77" s="58">
        <f t="shared" si="38"/>
        <v>9.1662460893238151E-4</v>
      </c>
      <c r="AG77" s="58">
        <f t="shared" si="36"/>
        <v>3.6614603115759153E-3</v>
      </c>
      <c r="AI77" s="58">
        <f>'Breast Cancer Epi'!AJ118</f>
        <v>1.7644128496421387E-3</v>
      </c>
      <c r="AJ77" s="58">
        <f t="shared" si="31"/>
        <v>2.4895308516689218E-3</v>
      </c>
      <c r="AK77" s="58">
        <f t="shared" si="39"/>
        <v>1.7628571883675503E-3</v>
      </c>
      <c r="AL77" s="58">
        <f t="shared" si="39"/>
        <v>2.4864345397258569E-3</v>
      </c>
      <c r="AM77" s="58">
        <f t="shared" si="37"/>
        <v>6.1760594648638666E-2</v>
      </c>
    </row>
    <row r="78" spans="1:39">
      <c r="A78" s="58">
        <v>80</v>
      </c>
      <c r="B78" s="58">
        <f>'ACM Rates'!X91</f>
        <v>3.0743492358424777E-2</v>
      </c>
      <c r="C78" s="58">
        <f>'MI Epi'!CE100</f>
        <v>1.2607877420688622E-4</v>
      </c>
      <c r="D78" s="58">
        <f>'Stroke Epi'!BT108</f>
        <v>4.9250924281546019E-3</v>
      </c>
      <c r="F78" s="58">
        <f>'Bowel Cancer Epi'!BQ125</f>
        <v>1.3338835871447904E-3</v>
      </c>
      <c r="G78" s="58">
        <f>'Breast Cancer Epi'!AS119</f>
        <v>2.4895308516689218E-3</v>
      </c>
      <c r="I78" s="58">
        <f t="shared" si="21"/>
        <v>3.7128547147931054E-2</v>
      </c>
      <c r="J78" s="58">
        <f t="shared" si="22"/>
        <v>3.0275717134542468E-2</v>
      </c>
      <c r="K78" s="58">
        <f t="shared" si="32"/>
        <v>8157.7985434073462</v>
      </c>
      <c r="L78" s="58">
        <f t="shared" si="33"/>
        <v>246.98320114078336</v>
      </c>
      <c r="M78" s="58">
        <f t="shared" si="23"/>
        <v>8034.3069428369545</v>
      </c>
      <c r="N78" s="58">
        <f t="shared" si="24"/>
        <v>91321.532033009775</v>
      </c>
      <c r="O78" s="58">
        <f t="shared" si="25"/>
        <v>11.194384311783535</v>
      </c>
      <c r="Q78" s="58">
        <f>'MI Epi'!BR100</f>
        <v>3.3410875164824848E-3</v>
      </c>
      <c r="R78" s="58">
        <f t="shared" si="26"/>
        <v>1.2607877420688622E-4</v>
      </c>
      <c r="S78" s="58">
        <f t="shared" si="27"/>
        <v>3.3355122944160875E-3</v>
      </c>
      <c r="T78" s="58">
        <f t="shared" si="27"/>
        <v>1.2607082661220126E-4</v>
      </c>
      <c r="U78" s="58">
        <f t="shared" si="34"/>
        <v>3.041709972800094E-2</v>
      </c>
      <c r="W78" s="58">
        <f>'Stroke Epi'!BG108</f>
        <v>6.8404061502147263E-3</v>
      </c>
      <c r="X78" s="58">
        <f t="shared" si="28"/>
        <v>4.9250924281546019E-3</v>
      </c>
      <c r="Y78" s="58">
        <f t="shared" si="29"/>
        <v>6.8170638260495187E-3</v>
      </c>
      <c r="Z78" s="58">
        <f t="shared" si="29"/>
        <v>4.9129840468964403E-3</v>
      </c>
      <c r="AA78" s="58">
        <f t="shared" si="35"/>
        <v>3.5472895082723971E-2</v>
      </c>
      <c r="AC78" s="58">
        <f>'Bowel Cancer Epi'!BD125</f>
        <v>1.5006190355378892E-3</v>
      </c>
      <c r="AD78" s="58">
        <f t="shared" si="30"/>
        <v>1.3338835871447904E-3</v>
      </c>
      <c r="AE78" s="58">
        <f t="shared" si="38"/>
        <v>1.4994936697784178E-3</v>
      </c>
      <c r="AF78" s="58">
        <f t="shared" si="38"/>
        <v>1.3329943598519023E-3</v>
      </c>
      <c r="AG78" s="58">
        <f t="shared" si="36"/>
        <v>3.7445193258904348E-3</v>
      </c>
      <c r="AI78" s="58">
        <f>'Breast Cancer Epi'!AJ119</f>
        <v>1.7644128496421387E-3</v>
      </c>
      <c r="AJ78" s="58">
        <f t="shared" si="31"/>
        <v>2.4895308516689218E-3</v>
      </c>
      <c r="AK78" s="58">
        <f t="shared" si="39"/>
        <v>1.7628571883675503E-3</v>
      </c>
      <c r="AL78" s="58">
        <f t="shared" si="39"/>
        <v>2.4864345397258569E-3</v>
      </c>
      <c r="AM78" s="58">
        <f t="shared" si="37"/>
        <v>6.1080013644659162E-2</v>
      </c>
    </row>
    <row r="79" spans="1:39">
      <c r="A79" s="58">
        <v>81</v>
      </c>
      <c r="B79" s="58">
        <f>'ACM Rates'!X92</f>
        <v>3.0743492358424777E-2</v>
      </c>
      <c r="C79" s="58">
        <f>'MI Epi'!CE101</f>
        <v>1.2607877420688622E-4</v>
      </c>
      <c r="D79" s="58">
        <f>'Stroke Epi'!BT109</f>
        <v>4.9250924281546019E-3</v>
      </c>
      <c r="F79" s="58">
        <f>'Bowel Cancer Epi'!BQ126</f>
        <v>1.3338835871447904E-3</v>
      </c>
      <c r="G79" s="58">
        <f>'Breast Cancer Epi'!AS120</f>
        <v>2.4895308516689218E-3</v>
      </c>
      <c r="I79" s="58">
        <f t="shared" si="21"/>
        <v>3.7128547147931054E-2</v>
      </c>
      <c r="J79" s="58">
        <f t="shared" si="22"/>
        <v>3.0275717134542468E-2</v>
      </c>
      <c r="K79" s="58">
        <f t="shared" si="32"/>
        <v>7910.8153422665628</v>
      </c>
      <c r="L79" s="58">
        <f t="shared" si="33"/>
        <v>239.5056076060612</v>
      </c>
      <c r="M79" s="58">
        <f t="shared" si="23"/>
        <v>7791.0625384635323</v>
      </c>
      <c r="N79" s="58">
        <f t="shared" si="24"/>
        <v>83530.46949454624</v>
      </c>
      <c r="O79" s="58">
        <f t="shared" si="25"/>
        <v>10.559021526928165</v>
      </c>
      <c r="Q79" s="58">
        <f>'MI Epi'!BR101</f>
        <v>3.3410875164824848E-3</v>
      </c>
      <c r="R79" s="58">
        <f t="shared" si="26"/>
        <v>1.2607877420688622E-4</v>
      </c>
      <c r="S79" s="58">
        <f t="shared" si="27"/>
        <v>3.3355122944160875E-3</v>
      </c>
      <c r="T79" s="58">
        <f t="shared" si="27"/>
        <v>1.2607082661220126E-4</v>
      </c>
      <c r="U79" s="58">
        <f t="shared" si="34"/>
        <v>3.3529311653737529E-2</v>
      </c>
      <c r="W79" s="58">
        <f>'Stroke Epi'!BG109</f>
        <v>6.8404061502147263E-3</v>
      </c>
      <c r="X79" s="58">
        <f t="shared" si="28"/>
        <v>4.9250924281546019E-3</v>
      </c>
      <c r="Y79" s="58">
        <f t="shared" si="29"/>
        <v>6.8170638260495187E-3</v>
      </c>
      <c r="Z79" s="58">
        <f t="shared" si="29"/>
        <v>4.9129840468964403E-3</v>
      </c>
      <c r="AA79" s="58">
        <f t="shared" si="35"/>
        <v>3.7318499062551802E-2</v>
      </c>
      <c r="AC79" s="58">
        <f>'Bowel Cancer Epi'!BD126</f>
        <v>1.5006190355378892E-3</v>
      </c>
      <c r="AD79" s="58">
        <f t="shared" si="30"/>
        <v>1.3338835871447904E-3</v>
      </c>
      <c r="AE79" s="58">
        <f t="shared" si="38"/>
        <v>1.4994936697784178E-3</v>
      </c>
      <c r="AF79" s="58">
        <f t="shared" si="38"/>
        <v>1.3329943598519023E-3</v>
      </c>
      <c r="AG79" s="58">
        <f t="shared" si="36"/>
        <v>3.9106165826396167E-3</v>
      </c>
      <c r="AI79" s="58">
        <f>'Breast Cancer Epi'!AJ120</f>
        <v>1.7644128496421387E-3</v>
      </c>
      <c r="AJ79" s="58">
        <f t="shared" si="31"/>
        <v>2.4895308516689218E-3</v>
      </c>
      <c r="AK79" s="58">
        <f t="shared" si="39"/>
        <v>1.7628571883675503E-3</v>
      </c>
      <c r="AL79" s="58">
        <f t="shared" si="39"/>
        <v>2.4864345397258569E-3</v>
      </c>
      <c r="AM79" s="58">
        <f t="shared" si="37"/>
        <v>6.0398938960175147E-2</v>
      </c>
    </row>
    <row r="80" spans="1:39">
      <c r="A80" s="58">
        <v>82</v>
      </c>
      <c r="B80" s="58">
        <f>'ACM Rates'!X93</f>
        <v>3.0743492358424777E-2</v>
      </c>
      <c r="C80" s="58">
        <f>'MI Epi'!CE102</f>
        <v>1.2607877420688622E-4</v>
      </c>
      <c r="D80" s="58">
        <f>'Stroke Epi'!BT110</f>
        <v>4.9250924281546019E-3</v>
      </c>
      <c r="F80" s="58">
        <f>'Bowel Cancer Epi'!BQ127</f>
        <v>1.3338835871447904E-3</v>
      </c>
      <c r="G80" s="58">
        <f>'Breast Cancer Epi'!AS121</f>
        <v>2.4895308516689218E-3</v>
      </c>
      <c r="I80" s="58">
        <f t="shared" si="21"/>
        <v>3.7128547147931054E-2</v>
      </c>
      <c r="J80" s="58">
        <f t="shared" si="22"/>
        <v>3.0275717134542468E-2</v>
      </c>
      <c r="K80" s="58">
        <f t="shared" si="32"/>
        <v>7671.3097346605018</v>
      </c>
      <c r="L80" s="58">
        <f t="shared" si="33"/>
        <v>232.25440357804339</v>
      </c>
      <c r="M80" s="58">
        <f t="shared" si="23"/>
        <v>7555.1825328714804</v>
      </c>
      <c r="N80" s="58">
        <f t="shared" si="24"/>
        <v>75975.286961674748</v>
      </c>
      <c r="O80" s="58">
        <f t="shared" si="25"/>
        <v>9.9038221098547616</v>
      </c>
      <c r="Q80" s="58">
        <f>'MI Epi'!BR102</f>
        <v>3.3410875164824848E-3</v>
      </c>
      <c r="R80" s="58">
        <f t="shared" si="26"/>
        <v>1.2607877420688622E-4</v>
      </c>
      <c r="S80" s="58">
        <f t="shared" si="27"/>
        <v>3.3355122944160875E-3</v>
      </c>
      <c r="T80" s="58">
        <f t="shared" si="27"/>
        <v>1.2607082661220126E-4</v>
      </c>
      <c r="U80" s="58">
        <f t="shared" si="34"/>
        <v>3.6631533858050624E-2</v>
      </c>
      <c r="W80" s="58">
        <f>'Stroke Epi'!BG110</f>
        <v>6.8404061502147263E-3</v>
      </c>
      <c r="X80" s="58">
        <f t="shared" si="28"/>
        <v>4.9250924281546019E-3</v>
      </c>
      <c r="Y80" s="58">
        <f t="shared" si="29"/>
        <v>6.8170638260495187E-3</v>
      </c>
      <c r="Z80" s="58">
        <f t="shared" si="29"/>
        <v>4.9129840468964403E-3</v>
      </c>
      <c r="AA80" s="58">
        <f t="shared" si="35"/>
        <v>3.9160571514822766E-2</v>
      </c>
      <c r="AC80" s="58">
        <f>'Bowel Cancer Epi'!BD127</f>
        <v>1.5006190355378892E-3</v>
      </c>
      <c r="AD80" s="58">
        <f t="shared" si="30"/>
        <v>1.3338835871447904E-3</v>
      </c>
      <c r="AE80" s="58">
        <f t="shared" si="38"/>
        <v>1.4994936697784178E-3</v>
      </c>
      <c r="AF80" s="58">
        <f t="shared" si="38"/>
        <v>1.3329943598519023E-3</v>
      </c>
      <c r="AG80" s="58">
        <f t="shared" si="36"/>
        <v>4.0766861473968997E-3</v>
      </c>
      <c r="AI80" s="58">
        <f>'Breast Cancer Epi'!AJ121</f>
        <v>1.7644128496421387E-3</v>
      </c>
      <c r="AJ80" s="58">
        <f t="shared" si="31"/>
        <v>2.4895308516689218E-3</v>
      </c>
      <c r="AK80" s="58">
        <f t="shared" si="39"/>
        <v>1.7628571883675503E-3</v>
      </c>
      <c r="AL80" s="58">
        <f t="shared" si="39"/>
        <v>2.4864345397258569E-3</v>
      </c>
      <c r="AM80" s="58">
        <f t="shared" si="37"/>
        <v>5.9717370237080195E-2</v>
      </c>
    </row>
    <row r="81" spans="1:39">
      <c r="A81" s="58">
        <v>83</v>
      </c>
      <c r="B81" s="58">
        <f>'ACM Rates'!X94</f>
        <v>3.0743492358424777E-2</v>
      </c>
      <c r="C81" s="58">
        <f>'MI Epi'!CE103</f>
        <v>1.2607877420688622E-4</v>
      </c>
      <c r="D81" s="58">
        <f>'Stroke Epi'!BT111</f>
        <v>4.9250924281546019E-3</v>
      </c>
      <c r="F81" s="58">
        <f>'Bowel Cancer Epi'!BQ128</f>
        <v>1.3338835871447904E-3</v>
      </c>
      <c r="G81" s="58">
        <f>'Breast Cancer Epi'!AS122</f>
        <v>2.4895308516689218E-3</v>
      </c>
      <c r="I81" s="58">
        <f t="shared" si="21"/>
        <v>3.7128547147931054E-2</v>
      </c>
      <c r="J81" s="58">
        <f t="shared" si="22"/>
        <v>3.0275717134542468E-2</v>
      </c>
      <c r="K81" s="58">
        <f t="shared" si="32"/>
        <v>7439.055331082458</v>
      </c>
      <c r="L81" s="58">
        <f t="shared" si="33"/>
        <v>225.22273495206267</v>
      </c>
      <c r="M81" s="58">
        <f t="shared" si="23"/>
        <v>7326.4439636064271</v>
      </c>
      <c r="N81" s="58">
        <f t="shared" si="24"/>
        <v>68648.842998068329</v>
      </c>
      <c r="O81" s="58">
        <f t="shared" si="25"/>
        <v>9.2281667419832498</v>
      </c>
      <c r="Q81" s="58">
        <f>'MI Epi'!BR103</f>
        <v>3.3410875164824848E-3</v>
      </c>
      <c r="R81" s="58">
        <f t="shared" si="26"/>
        <v>1.2607877420688622E-4</v>
      </c>
      <c r="S81" s="58">
        <f t="shared" si="27"/>
        <v>3.3355122944160875E-3</v>
      </c>
      <c r="T81" s="58">
        <f t="shared" si="27"/>
        <v>1.2607082661220126E-4</v>
      </c>
      <c r="U81" s="58">
        <f t="shared" si="34"/>
        <v>3.9723798406408939E-2</v>
      </c>
      <c r="W81" s="58">
        <f>'Stroke Epi'!BG111</f>
        <v>6.8404061502147263E-3</v>
      </c>
      <c r="X81" s="58">
        <f t="shared" si="28"/>
        <v>4.9250924281546019E-3</v>
      </c>
      <c r="Y81" s="58">
        <f t="shared" si="29"/>
        <v>6.8170638260495187E-3</v>
      </c>
      <c r="Z81" s="58">
        <f t="shared" si="29"/>
        <v>4.9129840468964403E-3</v>
      </c>
      <c r="AA81" s="58">
        <f t="shared" si="35"/>
        <v>4.0999119197046616E-2</v>
      </c>
      <c r="AC81" s="58">
        <f>'Bowel Cancer Epi'!BD128</f>
        <v>1.5006190355378892E-3</v>
      </c>
      <c r="AD81" s="58">
        <f t="shared" si="30"/>
        <v>1.3338835871447904E-3</v>
      </c>
      <c r="AE81" s="58">
        <f t="shared" si="38"/>
        <v>1.4994936697784178E-3</v>
      </c>
      <c r="AF81" s="58">
        <f t="shared" si="38"/>
        <v>1.3329943598519023E-3</v>
      </c>
      <c r="AG81" s="58">
        <f t="shared" si="36"/>
        <v>4.2427280247791365E-3</v>
      </c>
      <c r="AI81" s="58">
        <f>'Breast Cancer Epi'!AJ122</f>
        <v>1.7644128496421387E-3</v>
      </c>
      <c r="AJ81" s="58">
        <f t="shared" si="31"/>
        <v>2.4895308516689218E-3</v>
      </c>
      <c r="AK81" s="58">
        <f t="shared" si="39"/>
        <v>1.7628571883675503E-3</v>
      </c>
      <c r="AL81" s="58">
        <f t="shared" si="39"/>
        <v>2.4864345397258569E-3</v>
      </c>
      <c r="AM81" s="58">
        <f t="shared" si="37"/>
        <v>5.90353071170081E-2</v>
      </c>
    </row>
    <row r="82" spans="1:39">
      <c r="A82" s="58">
        <v>84</v>
      </c>
      <c r="B82" s="58">
        <f>'ACM Rates'!X95</f>
        <v>3.0743492358424777E-2</v>
      </c>
      <c r="C82" s="58">
        <f>'MI Epi'!CE104</f>
        <v>1.2607877420688622E-4</v>
      </c>
      <c r="D82" s="58">
        <f>'Stroke Epi'!BT112</f>
        <v>4.9250924281546019E-3</v>
      </c>
      <c r="F82" s="58">
        <f>'Bowel Cancer Epi'!BQ129</f>
        <v>1.3338835871447904E-3</v>
      </c>
      <c r="G82" s="58">
        <f>'Breast Cancer Epi'!AS123</f>
        <v>3.2897371968482179E-3</v>
      </c>
      <c r="I82" s="58">
        <f t="shared" si="21"/>
        <v>3.7128547147931054E-2</v>
      </c>
      <c r="J82" s="58">
        <f t="shared" si="22"/>
        <v>3.0275717134542468E-2</v>
      </c>
      <c r="K82" s="58">
        <f t="shared" si="32"/>
        <v>7213.8325961303954</v>
      </c>
      <c r="L82" s="58">
        <f t="shared" si="33"/>
        <v>218.40395513638597</v>
      </c>
      <c r="M82" s="58">
        <f t="shared" si="23"/>
        <v>7104.6306185622025</v>
      </c>
      <c r="N82" s="58">
        <f t="shared" si="24"/>
        <v>61544.212379506112</v>
      </c>
      <c r="O82" s="58">
        <f t="shared" si="25"/>
        <v>8.5314167690166975</v>
      </c>
      <c r="Q82" s="58">
        <f>'MI Epi'!BR104</f>
        <v>3.3410875164824848E-3</v>
      </c>
      <c r="R82" s="58">
        <f t="shared" si="26"/>
        <v>1.2607877420688622E-4</v>
      </c>
      <c r="S82" s="58">
        <f t="shared" si="27"/>
        <v>3.3355122944160875E-3</v>
      </c>
      <c r="T82" s="58">
        <f t="shared" si="27"/>
        <v>1.2607082661220126E-4</v>
      </c>
      <c r="U82" s="58">
        <f t="shared" si="34"/>
        <v>4.2806137261355959E-2</v>
      </c>
      <c r="W82" s="58">
        <f>'Stroke Epi'!BG112</f>
        <v>6.8404061502147263E-3</v>
      </c>
      <c r="X82" s="58">
        <f t="shared" si="28"/>
        <v>4.9250924281546019E-3</v>
      </c>
      <c r="Y82" s="58">
        <f t="shared" si="29"/>
        <v>6.8170638260495187E-3</v>
      </c>
      <c r="Z82" s="58">
        <f t="shared" si="29"/>
        <v>4.9129840468964403E-3</v>
      </c>
      <c r="AA82" s="58">
        <f t="shared" si="35"/>
        <v>4.2834148853802739E-2</v>
      </c>
      <c r="AC82" s="58">
        <f>'Bowel Cancer Epi'!BD129</f>
        <v>1.5006190355378892E-3</v>
      </c>
      <c r="AD82" s="58">
        <f t="shared" si="30"/>
        <v>1.3338835871447904E-3</v>
      </c>
      <c r="AE82" s="58">
        <f t="shared" si="38"/>
        <v>1.4994936697784178E-3</v>
      </c>
      <c r="AF82" s="58">
        <f t="shared" si="38"/>
        <v>1.3329943598519023E-3</v>
      </c>
      <c r="AG82" s="58">
        <f t="shared" si="36"/>
        <v>4.4087422194024088E-3</v>
      </c>
      <c r="AI82" s="58">
        <f>'Breast Cancer Epi'!AJ123</f>
        <v>1.4858213470670641E-3</v>
      </c>
      <c r="AJ82" s="58">
        <f t="shared" si="31"/>
        <v>3.2897371968482179E-3</v>
      </c>
      <c r="AK82" s="58">
        <f t="shared" si="39"/>
        <v>1.4847180610256805E-3</v>
      </c>
      <c r="AL82" s="58">
        <f t="shared" si="39"/>
        <v>3.2843319403517146E-3</v>
      </c>
      <c r="AM82" s="58">
        <f t="shared" si="37"/>
        <v>5.8352749241332699E-2</v>
      </c>
    </row>
    <row r="83" spans="1:39">
      <c r="A83" s="58">
        <v>85</v>
      </c>
      <c r="B83" s="58">
        <f>'ACM Rates'!X96</f>
        <v>5.7910818626376127E-2</v>
      </c>
      <c r="C83" s="58">
        <f>'MI Epi'!CE105</f>
        <v>2.5215754841377243E-4</v>
      </c>
      <c r="D83" s="58">
        <f>'Stroke Epi'!BT113</f>
        <v>6.3478969073992647E-3</v>
      </c>
      <c r="F83" s="58">
        <f>'Bowel Cancer Epi'!BQ130</f>
        <v>1.917457656520636E-3</v>
      </c>
      <c r="G83" s="58">
        <f>'Breast Cancer Epi'!AS124</f>
        <v>3.2897371968482179E-3</v>
      </c>
      <c r="I83" s="58">
        <f t="shared" si="21"/>
        <v>6.6428330738709795E-2</v>
      </c>
      <c r="J83" s="58">
        <f t="shared" si="22"/>
        <v>5.6265892811983687E-2</v>
      </c>
      <c r="K83" s="58">
        <f t="shared" si="32"/>
        <v>6995.4286409940096</v>
      </c>
      <c r="L83" s="58">
        <f t="shared" si="33"/>
        <v>393.60403808804966</v>
      </c>
      <c r="M83" s="58">
        <f t="shared" si="23"/>
        <v>6798.6266219499848</v>
      </c>
      <c r="N83" s="58">
        <f t="shared" si="24"/>
        <v>54745.585757556124</v>
      </c>
      <c r="O83" s="58">
        <f t="shared" si="25"/>
        <v>7.8259086851005453</v>
      </c>
      <c r="Q83" s="58">
        <f>'MI Epi'!BR105</f>
        <v>3.5302056777928143E-3</v>
      </c>
      <c r="R83" s="58">
        <f t="shared" si="26"/>
        <v>2.5215754841377243E-4</v>
      </c>
      <c r="S83" s="58">
        <f t="shared" si="27"/>
        <v>3.5239818277067458E-3</v>
      </c>
      <c r="T83" s="58">
        <f t="shared" si="27"/>
        <v>2.5212575937116899E-4</v>
      </c>
      <c r="U83" s="58">
        <f t="shared" si="34"/>
        <v>4.5878582282840322E-2</v>
      </c>
      <c r="W83" s="58">
        <f>'Stroke Epi'!BG113</f>
        <v>8.2632106294593891E-3</v>
      </c>
      <c r="X83" s="58">
        <f t="shared" si="28"/>
        <v>6.3478969073992647E-3</v>
      </c>
      <c r="Y83" s="58">
        <f t="shared" si="29"/>
        <v>8.2291641467983068E-3</v>
      </c>
      <c r="Z83" s="58">
        <f t="shared" si="29"/>
        <v>6.327791574514241E-3</v>
      </c>
      <c r="AA83" s="58">
        <f t="shared" si="35"/>
        <v>4.466566721676489E-2</v>
      </c>
      <c r="AC83" s="58">
        <f>'Bowel Cancer Epi'!BD130</f>
        <v>2.0841931049137351E-3</v>
      </c>
      <c r="AD83" s="58">
        <f t="shared" si="30"/>
        <v>1.917457656520636E-3</v>
      </c>
      <c r="AE83" s="58">
        <f t="shared" si="38"/>
        <v>2.0820226825860599E-3</v>
      </c>
      <c r="AF83" s="58">
        <f t="shared" si="38"/>
        <v>1.9156205089935208E-3</v>
      </c>
      <c r="AG83" s="58">
        <f t="shared" si="36"/>
        <v>4.5747287358820282E-3</v>
      </c>
      <c r="AI83" s="58">
        <f>'Breast Cancer Epi'!AJ124</f>
        <v>1.4858213470670641E-3</v>
      </c>
      <c r="AJ83" s="58">
        <f t="shared" si="31"/>
        <v>3.2897371968482179E-3</v>
      </c>
      <c r="AK83" s="58">
        <f t="shared" si="39"/>
        <v>1.4847180610256805E-3</v>
      </c>
      <c r="AL83" s="58">
        <f t="shared" si="39"/>
        <v>3.2843319403517146E-3</v>
      </c>
      <c r="AM83" s="58">
        <f t="shared" si="37"/>
        <v>5.6652563806108773E-2</v>
      </c>
    </row>
    <row r="84" spans="1:39">
      <c r="A84" s="58">
        <v>86</v>
      </c>
      <c r="B84" s="58">
        <f>'ACM Rates'!X97</f>
        <v>5.7910818626376127E-2</v>
      </c>
      <c r="C84" s="58">
        <f>'MI Epi'!CE106</f>
        <v>2.5215754841377243E-4</v>
      </c>
      <c r="D84" s="58">
        <f>'Stroke Epi'!BT114</f>
        <v>6.3478969073992647E-3</v>
      </c>
      <c r="F84" s="58">
        <f>'Bowel Cancer Epi'!BQ131</f>
        <v>1.917457656520636E-3</v>
      </c>
      <c r="G84" s="58">
        <f>'Breast Cancer Epi'!AS125</f>
        <v>3.2897371968482179E-3</v>
      </c>
      <c r="I84" s="58">
        <f t="shared" si="21"/>
        <v>6.6428330738709795E-2</v>
      </c>
      <c r="J84" s="58">
        <f t="shared" si="22"/>
        <v>5.6265892811983687E-2</v>
      </c>
      <c r="K84" s="58">
        <f t="shared" si="32"/>
        <v>6601.8246029059601</v>
      </c>
      <c r="L84" s="58">
        <f t="shared" si="33"/>
        <v>371.4575554706235</v>
      </c>
      <c r="M84" s="58">
        <f t="shared" si="23"/>
        <v>6416.0958251706488</v>
      </c>
      <c r="N84" s="58">
        <f t="shared" si="24"/>
        <v>48329.489932385477</v>
      </c>
      <c r="O84" s="58">
        <f t="shared" si="25"/>
        <v>7.3206261661529188</v>
      </c>
      <c r="Q84" s="58">
        <f>'MI Epi'!BR106</f>
        <v>3.5302056777928143E-3</v>
      </c>
      <c r="R84" s="58">
        <f t="shared" si="26"/>
        <v>2.5215754841377243E-4</v>
      </c>
      <c r="S84" s="58">
        <f t="shared" si="27"/>
        <v>3.5239818277067458E-3</v>
      </c>
      <c r="T84" s="58">
        <f t="shared" si="27"/>
        <v>2.5212575937116899E-4</v>
      </c>
      <c r="U84" s="58">
        <f t="shared" si="34"/>
        <v>4.9001117504891181E-2</v>
      </c>
      <c r="W84" s="58">
        <f>'Stroke Epi'!BG114</f>
        <v>8.2632106294593891E-3</v>
      </c>
      <c r="X84" s="58">
        <f t="shared" si="28"/>
        <v>6.3478969073992647E-3</v>
      </c>
      <c r="Y84" s="58">
        <f t="shared" si="29"/>
        <v>8.2291641467983068E-3</v>
      </c>
      <c r="Z84" s="58">
        <f t="shared" si="29"/>
        <v>6.327791574514241E-3</v>
      </c>
      <c r="AA84" s="58">
        <f t="shared" si="35"/>
        <v>4.6493681004725784E-2</v>
      </c>
      <c r="AC84" s="58">
        <f>'Bowel Cancer Epi'!BD131</f>
        <v>2.0841931049137351E-3</v>
      </c>
      <c r="AD84" s="58">
        <f t="shared" si="30"/>
        <v>1.917457656520636E-3</v>
      </c>
      <c r="AE84" s="58">
        <f t="shared" si="38"/>
        <v>2.0820226825860599E-3</v>
      </c>
      <c r="AF84" s="58">
        <f t="shared" si="38"/>
        <v>1.9156205089935208E-3</v>
      </c>
      <c r="AG84" s="58">
        <f t="shared" si="36"/>
        <v>4.7406875788325257E-3</v>
      </c>
      <c r="AI84" s="58">
        <f>'Breast Cancer Epi'!AJ125</f>
        <v>1.4858213470670641E-3</v>
      </c>
      <c r="AJ84" s="58">
        <f t="shared" si="31"/>
        <v>3.2897371968482179E-3</v>
      </c>
      <c r="AK84" s="58">
        <f t="shared" si="39"/>
        <v>1.4847180610256805E-3</v>
      </c>
      <c r="AL84" s="58">
        <f t="shared" si="39"/>
        <v>3.2843319403517146E-3</v>
      </c>
      <c r="AM84" s="58">
        <f t="shared" si="37"/>
        <v>5.4949308611469294E-2</v>
      </c>
    </row>
    <row r="85" spans="1:39">
      <c r="A85" s="58">
        <v>87</v>
      </c>
      <c r="B85" s="58">
        <f>'ACM Rates'!X98</f>
        <v>5.7910818626376127E-2</v>
      </c>
      <c r="C85" s="58">
        <f>'MI Epi'!CE107</f>
        <v>2.5215754841377243E-4</v>
      </c>
      <c r="D85" s="58">
        <f>'Stroke Epi'!BT115</f>
        <v>6.3478969073992647E-3</v>
      </c>
      <c r="F85" s="58">
        <f>'Bowel Cancer Epi'!BQ132</f>
        <v>1.917457656520636E-3</v>
      </c>
      <c r="G85" s="58">
        <f>'Breast Cancer Epi'!AS126</f>
        <v>3.2897371968482179E-3</v>
      </c>
      <c r="I85" s="58">
        <f t="shared" si="21"/>
        <v>6.6428330738709795E-2</v>
      </c>
      <c r="J85" s="58">
        <f t="shared" si="22"/>
        <v>5.6265892811983687E-2</v>
      </c>
      <c r="K85" s="58">
        <f t="shared" si="32"/>
        <v>6230.3670474353366</v>
      </c>
      <c r="L85" s="58">
        <f t="shared" si="33"/>
        <v>350.55716447031193</v>
      </c>
      <c r="M85" s="58">
        <f t="shared" si="23"/>
        <v>6055.0884652001805</v>
      </c>
      <c r="N85" s="58">
        <f t="shared" si="24"/>
        <v>42274.401467185307</v>
      </c>
      <c r="O85" s="58">
        <f t="shared" si="25"/>
        <v>6.7852184542782448</v>
      </c>
      <c r="Q85" s="58">
        <f>'MI Epi'!BR107</f>
        <v>3.5302056777928143E-3</v>
      </c>
      <c r="R85" s="58">
        <f t="shared" si="26"/>
        <v>2.5215754841377243E-4</v>
      </c>
      <c r="S85" s="58">
        <f t="shared" si="27"/>
        <v>3.5239818277067458E-3</v>
      </c>
      <c r="T85" s="58">
        <f t="shared" si="27"/>
        <v>2.5212575937116899E-4</v>
      </c>
      <c r="U85" s="58">
        <f t="shared" si="34"/>
        <v>5.2113433664638338E-2</v>
      </c>
      <c r="W85" s="58">
        <f>'Stroke Epi'!BG115</f>
        <v>8.2632106294593891E-3</v>
      </c>
      <c r="X85" s="58">
        <f t="shared" si="28"/>
        <v>6.3478969073992647E-3</v>
      </c>
      <c r="Y85" s="58">
        <f t="shared" si="29"/>
        <v>8.2291641467983068E-3</v>
      </c>
      <c r="Z85" s="58">
        <f t="shared" si="29"/>
        <v>6.327791574514241E-3</v>
      </c>
      <c r="AA85" s="58">
        <f t="shared" si="35"/>
        <v>4.8318196923622096E-2</v>
      </c>
      <c r="AC85" s="58">
        <f>'Bowel Cancer Epi'!BD132</f>
        <v>2.0841931049137351E-3</v>
      </c>
      <c r="AD85" s="58">
        <f t="shared" si="30"/>
        <v>1.917457656520636E-3</v>
      </c>
      <c r="AE85" s="58">
        <f t="shared" si="38"/>
        <v>2.0820226825860599E-3</v>
      </c>
      <c r="AF85" s="58">
        <f t="shared" si="38"/>
        <v>1.9156205089935208E-3</v>
      </c>
      <c r="AG85" s="58">
        <f t="shared" si="36"/>
        <v>4.9066187528676872E-3</v>
      </c>
      <c r="AI85" s="58">
        <f>'Breast Cancer Epi'!AJ126</f>
        <v>1.4858213470670641E-3</v>
      </c>
      <c r="AJ85" s="58">
        <f t="shared" si="31"/>
        <v>3.2897371968482179E-3</v>
      </c>
      <c r="AK85" s="58">
        <f t="shared" si="39"/>
        <v>1.4847180610256805E-3</v>
      </c>
      <c r="AL85" s="58">
        <f t="shared" si="39"/>
        <v>3.2843319403517146E-3</v>
      </c>
      <c r="AM85" s="58">
        <f t="shared" si="37"/>
        <v>5.3242978114828921E-2</v>
      </c>
    </row>
    <row r="86" spans="1:39">
      <c r="A86" s="58">
        <v>88</v>
      </c>
      <c r="B86" s="58">
        <f>'ACM Rates'!X99</f>
        <v>5.7910818626376127E-2</v>
      </c>
      <c r="C86" s="58">
        <f>'MI Epi'!CE108</f>
        <v>2.5215754841377243E-4</v>
      </c>
      <c r="D86" s="58">
        <f>'Stroke Epi'!BT116</f>
        <v>6.3478969073992647E-3</v>
      </c>
      <c r="F86" s="58">
        <f>'Bowel Cancer Epi'!BQ133</f>
        <v>1.917457656520636E-3</v>
      </c>
      <c r="G86" s="58">
        <f>'Breast Cancer Epi'!AS127</f>
        <v>3.2897371968482179E-3</v>
      </c>
      <c r="I86" s="58">
        <f t="shared" si="21"/>
        <v>6.6428330738709795E-2</v>
      </c>
      <c r="J86" s="58">
        <f t="shared" si="22"/>
        <v>5.6265892811983687E-2</v>
      </c>
      <c r="K86" s="58">
        <f t="shared" si="32"/>
        <v>5879.8098829650244</v>
      </c>
      <c r="L86" s="58">
        <f t="shared" si="33"/>
        <v>330.83275262975241</v>
      </c>
      <c r="M86" s="58">
        <f t="shared" si="23"/>
        <v>5714.3935066501481</v>
      </c>
      <c r="N86" s="58">
        <f t="shared" si="24"/>
        <v>36560.007960535164</v>
      </c>
      <c r="O86" s="58">
        <f t="shared" si="25"/>
        <v>6.2178894706199195</v>
      </c>
      <c r="Q86" s="58">
        <f>'MI Epi'!BR108</f>
        <v>3.5302056777928143E-3</v>
      </c>
      <c r="R86" s="58">
        <f t="shared" si="26"/>
        <v>2.5215754841377243E-4</v>
      </c>
      <c r="S86" s="58">
        <f t="shared" si="27"/>
        <v>3.5239818277067458E-3</v>
      </c>
      <c r="T86" s="58">
        <f t="shared" si="27"/>
        <v>2.5212575937116899E-4</v>
      </c>
      <c r="U86" s="58">
        <f t="shared" si="34"/>
        <v>5.5215564205814825E-2</v>
      </c>
      <c r="W86" s="58">
        <f>'Stroke Epi'!BG116</f>
        <v>8.2632106294593891E-3</v>
      </c>
      <c r="X86" s="58">
        <f t="shared" si="28"/>
        <v>6.3478969073992647E-3</v>
      </c>
      <c r="Y86" s="58">
        <f t="shared" si="29"/>
        <v>8.2291641467983068E-3</v>
      </c>
      <c r="Z86" s="58">
        <f t="shared" si="29"/>
        <v>6.327791574514241E-3</v>
      </c>
      <c r="AA86" s="58">
        <f t="shared" si="35"/>
        <v>5.0139221666558709E-2</v>
      </c>
      <c r="AC86" s="58">
        <f>'Bowel Cancer Epi'!BD133</f>
        <v>2.0841931049137351E-3</v>
      </c>
      <c r="AD86" s="58">
        <f t="shared" si="30"/>
        <v>1.917457656520636E-3</v>
      </c>
      <c r="AE86" s="58">
        <f t="shared" si="38"/>
        <v>2.0820226825860599E-3</v>
      </c>
      <c r="AF86" s="58">
        <f t="shared" si="38"/>
        <v>1.9156205089935208E-3</v>
      </c>
      <c r="AG86" s="58">
        <f t="shared" si="36"/>
        <v>5.0725222626005172E-3</v>
      </c>
      <c r="AI86" s="58">
        <f>'Breast Cancer Epi'!AJ127</f>
        <v>1.4858213470670641E-3</v>
      </c>
      <c r="AJ86" s="58">
        <f t="shared" si="31"/>
        <v>3.2897371968482179E-3</v>
      </c>
      <c r="AK86" s="58">
        <f t="shared" si="39"/>
        <v>1.4847180610256805E-3</v>
      </c>
      <c r="AL86" s="58">
        <f t="shared" si="39"/>
        <v>3.2843319403517146E-3</v>
      </c>
      <c r="AM86" s="58">
        <f t="shared" si="37"/>
        <v>5.1533566763594926E-2</v>
      </c>
    </row>
    <row r="87" spans="1:39">
      <c r="A87" s="58">
        <v>89</v>
      </c>
      <c r="B87" s="58">
        <f>'ACM Rates'!X100</f>
        <v>5.7910818626376127E-2</v>
      </c>
      <c r="C87" s="58">
        <f>'MI Epi'!CE109</f>
        <v>2.5215754841377243E-4</v>
      </c>
      <c r="D87" s="58">
        <f>'Stroke Epi'!BT117</f>
        <v>6.3478969073992647E-3</v>
      </c>
      <c r="F87" s="58">
        <f>'Bowel Cancer Epi'!BQ134</f>
        <v>1.917457656520636E-3</v>
      </c>
      <c r="G87" s="58">
        <f>'Breast Cancer Epi'!AS128</f>
        <v>4.0010317258964813E-3</v>
      </c>
      <c r="I87" s="58">
        <f t="shared" si="21"/>
        <v>6.6428330738709795E-2</v>
      </c>
      <c r="J87" s="58">
        <f t="shared" si="22"/>
        <v>5.6265892811983687E-2</v>
      </c>
      <c r="K87" s="58">
        <f t="shared" si="32"/>
        <v>5548.9771303352718</v>
      </c>
      <c r="L87" s="58">
        <f t="shared" si="33"/>
        <v>312.21815243159324</v>
      </c>
      <c r="M87" s="58">
        <f t="shared" si="23"/>
        <v>5392.8680541194753</v>
      </c>
      <c r="N87" s="58">
        <f t="shared" si="24"/>
        <v>31167.13990641569</v>
      </c>
      <c r="O87" s="58">
        <f t="shared" si="25"/>
        <v>5.6167360532142894</v>
      </c>
      <c r="Q87" s="58">
        <f>'MI Epi'!BR109</f>
        <v>3.5302056777928143E-3</v>
      </c>
      <c r="R87" s="58">
        <f t="shared" si="26"/>
        <v>2.5215754841377243E-4</v>
      </c>
      <c r="S87" s="58">
        <f t="shared" si="27"/>
        <v>3.5239818277067458E-3</v>
      </c>
      <c r="T87" s="58">
        <f t="shared" si="27"/>
        <v>2.5212575937116899E-4</v>
      </c>
      <c r="U87" s="58">
        <f t="shared" si="34"/>
        <v>5.8307542462703012E-2</v>
      </c>
      <c r="W87" s="58">
        <f>'Stroke Epi'!BG117</f>
        <v>8.2632106294593891E-3</v>
      </c>
      <c r="X87" s="58">
        <f t="shared" si="28"/>
        <v>6.3478969073992647E-3</v>
      </c>
      <c r="Y87" s="58">
        <f t="shared" si="29"/>
        <v>8.2291641467983068E-3</v>
      </c>
      <c r="Z87" s="58">
        <f t="shared" si="29"/>
        <v>6.327791574514241E-3</v>
      </c>
      <c r="AA87" s="58">
        <f t="shared" si="35"/>
        <v>5.195676191383336E-2</v>
      </c>
      <c r="AC87" s="58">
        <f>'Bowel Cancer Epi'!BD134</f>
        <v>2.0841931049137351E-3</v>
      </c>
      <c r="AD87" s="58">
        <f t="shared" si="30"/>
        <v>1.917457656520636E-3</v>
      </c>
      <c r="AE87" s="58">
        <f t="shared" si="38"/>
        <v>2.0820226825860599E-3</v>
      </c>
      <c r="AF87" s="58">
        <f t="shared" si="38"/>
        <v>1.9156205089935208E-3</v>
      </c>
      <c r="AG87" s="58">
        <f t="shared" si="36"/>
        <v>5.2383981126432515E-3</v>
      </c>
      <c r="AI87" s="58">
        <f>'Breast Cancer Epi'!AJ128</f>
        <v>2.1358681864089048E-3</v>
      </c>
      <c r="AJ87" s="58">
        <f t="shared" si="31"/>
        <v>4.0010317258964813E-3</v>
      </c>
      <c r="AK87" s="58">
        <f t="shared" si="39"/>
        <v>2.1335888430351613E-3</v>
      </c>
      <c r="AL87" s="58">
        <f t="shared" si="39"/>
        <v>3.9930382627141325E-3</v>
      </c>
      <c r="AM87" s="58">
        <f t="shared" si="37"/>
        <v>4.9821068995149147E-2</v>
      </c>
    </row>
    <row r="88" spans="1:39">
      <c r="A88" s="58">
        <v>90</v>
      </c>
      <c r="B88" s="58">
        <f>'ACM Rates'!X101</f>
        <v>0.12118588638846238</v>
      </c>
      <c r="C88" s="58">
        <f>'MI Epi'!CE110</f>
        <v>3.1519693551721557E-4</v>
      </c>
      <c r="D88" s="58">
        <f>'Stroke Epi'!BT118</f>
        <v>6.8404061502147263E-3</v>
      </c>
      <c r="F88" s="58">
        <f>'Bowel Cancer Epi'!BQ135</f>
        <v>2.3342962775033831E-3</v>
      </c>
      <c r="G88" s="58">
        <f>'Breast Cancer Epi'!AS129</f>
        <v>4.0010317258964813E-3</v>
      </c>
      <c r="I88" s="58">
        <f t="shared" si="21"/>
        <v>0.13067578575169769</v>
      </c>
      <c r="J88" s="58">
        <f t="shared" si="22"/>
        <v>0.11413072675297886</v>
      </c>
      <c r="K88" s="58">
        <f t="shared" si="32"/>
        <v>5236.7589779036789</v>
      </c>
      <c r="L88" s="58">
        <f t="shared" si="33"/>
        <v>597.6751079783337</v>
      </c>
      <c r="M88" s="58">
        <f t="shared" si="23"/>
        <v>4937.9214239145122</v>
      </c>
      <c r="N88" s="58">
        <f t="shared" si="24"/>
        <v>26229.218482501179</v>
      </c>
      <c r="O88" s="58">
        <f t="shared" si="25"/>
        <v>5.0086739896135084</v>
      </c>
      <c r="Q88" s="58">
        <f>'MI Epi'!BR110</f>
        <v>2.269417935723952E-3</v>
      </c>
      <c r="R88" s="58">
        <f t="shared" si="26"/>
        <v>3.1519693551721557E-4</v>
      </c>
      <c r="S88" s="58">
        <f t="shared" si="27"/>
        <v>2.2668447537502745E-3</v>
      </c>
      <c r="T88" s="58">
        <f t="shared" si="27"/>
        <v>3.1514726618175892E-4</v>
      </c>
      <c r="U88" s="58">
        <f t="shared" si="34"/>
        <v>6.1389401660492782E-2</v>
      </c>
      <c r="W88" s="58">
        <f>'Stroke Epi'!BG118</f>
        <v>8.9746128690817214E-3</v>
      </c>
      <c r="X88" s="58">
        <f t="shared" si="28"/>
        <v>6.8404061502147263E-3</v>
      </c>
      <c r="Y88" s="58">
        <f t="shared" si="29"/>
        <v>8.9344612359064657E-3</v>
      </c>
      <c r="Z88" s="58">
        <f t="shared" si="29"/>
        <v>6.8170638260495187E-3</v>
      </c>
      <c r="AA88" s="58">
        <f t="shared" si="35"/>
        <v>5.3770824332961167E-2</v>
      </c>
      <c r="AC88" s="58">
        <f>'Bowel Cancer Epi'!BD135</f>
        <v>2.4176640016999322E-3</v>
      </c>
      <c r="AD88" s="58">
        <f t="shared" si="30"/>
        <v>2.3342962775033831E-3</v>
      </c>
      <c r="AE88" s="58">
        <f t="shared" si="38"/>
        <v>2.4147438059122228E-3</v>
      </c>
      <c r="AF88" s="58">
        <f t="shared" si="38"/>
        <v>2.3315739266176472E-3</v>
      </c>
      <c r="AG88" s="58">
        <f t="shared" si="36"/>
        <v>5.4042463076073568E-3</v>
      </c>
      <c r="AI88" s="58">
        <f>'Breast Cancer Epi'!AJ129</f>
        <v>2.1358681864089048E-3</v>
      </c>
      <c r="AJ88" s="58">
        <f t="shared" si="31"/>
        <v>4.0010317258964813E-3</v>
      </c>
      <c r="AK88" s="58">
        <f t="shared" si="39"/>
        <v>2.1335888430351613E-3</v>
      </c>
      <c r="AL88" s="58">
        <f t="shared" si="39"/>
        <v>3.9930382627141325E-3</v>
      </c>
      <c r="AM88" s="58">
        <f t="shared" si="37"/>
        <v>4.804717611114119E-2</v>
      </c>
    </row>
    <row r="89" spans="1:39">
      <c r="A89" s="58">
        <v>91</v>
      </c>
      <c r="B89" s="58">
        <f>'ACM Rates'!X102</f>
        <v>0.12118588638846238</v>
      </c>
      <c r="C89" s="58">
        <f>'MI Epi'!CE111</f>
        <v>3.1519693551721557E-4</v>
      </c>
      <c r="D89" s="58">
        <f>'Stroke Epi'!BT119</f>
        <v>6.8404061502147263E-3</v>
      </c>
      <c r="F89" s="58">
        <f>'Bowel Cancer Epi'!BQ136</f>
        <v>2.3342962775033831E-3</v>
      </c>
      <c r="G89" s="58">
        <f>'Breast Cancer Epi'!AS130</f>
        <v>4.0010317258964813E-3</v>
      </c>
      <c r="I89" s="58">
        <f t="shared" si="21"/>
        <v>0.13067578575169769</v>
      </c>
      <c r="J89" s="58">
        <f t="shared" si="22"/>
        <v>0.11413072675297886</v>
      </c>
      <c r="K89" s="58">
        <f t="shared" si="32"/>
        <v>4639.0838699253454</v>
      </c>
      <c r="L89" s="58">
        <f t="shared" si="33"/>
        <v>529.46201354260131</v>
      </c>
      <c r="M89" s="58">
        <f t="shared" si="23"/>
        <v>4374.3528631540448</v>
      </c>
      <c r="N89" s="58">
        <f t="shared" si="24"/>
        <v>21854.865619347132</v>
      </c>
      <c r="O89" s="58">
        <f t="shared" si="25"/>
        <v>4.7110305034642179</v>
      </c>
      <c r="Q89" s="58">
        <f>'MI Epi'!BR111</f>
        <v>2.269417935723952E-3</v>
      </c>
      <c r="R89" s="58">
        <f t="shared" si="26"/>
        <v>3.1519693551721557E-4</v>
      </c>
      <c r="S89" s="58">
        <f t="shared" si="27"/>
        <v>2.2668447537502745E-3</v>
      </c>
      <c r="T89" s="58">
        <f t="shared" si="27"/>
        <v>3.1514726618175892E-4</v>
      </c>
      <c r="U89" s="58">
        <f t="shared" si="34"/>
        <v>6.3221863102290957E-2</v>
      </c>
      <c r="W89" s="58">
        <f>'Stroke Epi'!BG119</f>
        <v>8.9746128690817214E-3</v>
      </c>
      <c r="X89" s="58">
        <f t="shared" si="28"/>
        <v>6.8404061502147263E-3</v>
      </c>
      <c r="Y89" s="58">
        <f t="shared" si="29"/>
        <v>8.9344612359064657E-3</v>
      </c>
      <c r="Z89" s="58">
        <f t="shared" si="29"/>
        <v>6.8170638260495187E-3</v>
      </c>
      <c r="AA89" s="58">
        <f t="shared" si="35"/>
        <v>5.5788119569029897E-2</v>
      </c>
      <c r="AC89" s="58">
        <f>'Bowel Cancer Epi'!BD136</f>
        <v>2.4176640016999322E-3</v>
      </c>
      <c r="AD89" s="58">
        <f t="shared" si="30"/>
        <v>2.3342962775033831E-3</v>
      </c>
      <c r="AE89" s="58">
        <f t="shared" si="38"/>
        <v>2.4147438059122228E-3</v>
      </c>
      <c r="AF89" s="58">
        <f t="shared" si="38"/>
        <v>2.3315739266176472E-3</v>
      </c>
      <c r="AG89" s="58">
        <f t="shared" si="36"/>
        <v>5.4871600358758401E-3</v>
      </c>
      <c r="AI89" s="58">
        <f>'Breast Cancer Epi'!AJ130</f>
        <v>2.1358681864089048E-3</v>
      </c>
      <c r="AJ89" s="58">
        <f t="shared" si="31"/>
        <v>4.0010317258964813E-3</v>
      </c>
      <c r="AK89" s="58">
        <f t="shared" si="39"/>
        <v>2.1335888430351613E-3</v>
      </c>
      <c r="AL89" s="58">
        <f t="shared" si="39"/>
        <v>3.9930382627141325E-3</v>
      </c>
      <c r="AM89" s="58">
        <f t="shared" si="37"/>
        <v>4.6269971539343438E-2</v>
      </c>
    </row>
    <row r="90" spans="1:39">
      <c r="A90" s="58">
        <v>92</v>
      </c>
      <c r="B90" s="58">
        <f>'ACM Rates'!X103</f>
        <v>0.12118588638846238</v>
      </c>
      <c r="C90" s="58">
        <f>'MI Epi'!CE112</f>
        <v>3.1519693551721557E-4</v>
      </c>
      <c r="D90" s="58">
        <f>'Stroke Epi'!BT120</f>
        <v>6.8404061502147263E-3</v>
      </c>
      <c r="F90" s="58">
        <f>'Bowel Cancer Epi'!BQ137</f>
        <v>2.3342962775033831E-3</v>
      </c>
      <c r="G90" s="58">
        <f>'Breast Cancer Epi'!AS131</f>
        <v>4.0010317258964813E-3</v>
      </c>
      <c r="I90" s="58">
        <f t="shared" si="21"/>
        <v>0.13067578575169769</v>
      </c>
      <c r="J90" s="58">
        <f t="shared" si="22"/>
        <v>0.11413072675297886</v>
      </c>
      <c r="K90" s="58">
        <f t="shared" si="32"/>
        <v>4109.6218563827442</v>
      </c>
      <c r="L90" s="58">
        <f t="shared" si="33"/>
        <v>469.03412914888872</v>
      </c>
      <c r="M90" s="58">
        <f t="shared" si="23"/>
        <v>3875.1047918083</v>
      </c>
      <c r="N90" s="58">
        <f t="shared" si="24"/>
        <v>17979.760827538834</v>
      </c>
      <c r="O90" s="58">
        <f t="shared" si="25"/>
        <v>4.3750401997726556</v>
      </c>
      <c r="Q90" s="58">
        <f>'MI Epi'!BR112</f>
        <v>2.269417935723952E-3</v>
      </c>
      <c r="R90" s="58">
        <f t="shared" si="26"/>
        <v>3.1519693551721557E-4</v>
      </c>
      <c r="S90" s="58">
        <f t="shared" si="27"/>
        <v>2.2668447537502745E-3</v>
      </c>
      <c r="T90" s="58">
        <f t="shared" si="27"/>
        <v>3.1514726618175892E-4</v>
      </c>
      <c r="U90" s="58">
        <f t="shared" si="34"/>
        <v>6.5050747006245829E-2</v>
      </c>
      <c r="W90" s="58">
        <f>'Stroke Epi'!BG120</f>
        <v>8.9746128690817214E-3</v>
      </c>
      <c r="X90" s="58">
        <f t="shared" si="28"/>
        <v>6.8404061502147263E-3</v>
      </c>
      <c r="Y90" s="58">
        <f t="shared" si="29"/>
        <v>8.9344612359064657E-3</v>
      </c>
      <c r="Z90" s="58">
        <f t="shared" si="29"/>
        <v>6.8170638260495187E-3</v>
      </c>
      <c r="AA90" s="58">
        <f t="shared" si="35"/>
        <v>5.7801114071012093E-2</v>
      </c>
      <c r="AC90" s="58">
        <f>'Bowel Cancer Epi'!BD137</f>
        <v>2.4176640016999322E-3</v>
      </c>
      <c r="AD90" s="58">
        <f t="shared" si="30"/>
        <v>2.3342962775033831E-3</v>
      </c>
      <c r="AE90" s="58">
        <f t="shared" si="38"/>
        <v>2.4147438059122228E-3</v>
      </c>
      <c r="AF90" s="58">
        <f t="shared" si="38"/>
        <v>2.3315739266176472E-3</v>
      </c>
      <c r="AG90" s="58">
        <f t="shared" si="36"/>
        <v>5.570066852103618E-3</v>
      </c>
      <c r="AI90" s="58">
        <f>'Breast Cancer Epi'!AJ131</f>
        <v>2.1358681864089048E-3</v>
      </c>
      <c r="AJ90" s="58">
        <f t="shared" si="31"/>
        <v>4.0010317258964813E-3</v>
      </c>
      <c r="AK90" s="58">
        <f t="shared" si="39"/>
        <v>2.1335888430351613E-3</v>
      </c>
      <c r="AL90" s="58">
        <f t="shared" si="39"/>
        <v>3.9930382627141325E-3</v>
      </c>
      <c r="AM90" s="58">
        <f t="shared" si="37"/>
        <v>4.4489449097152571E-2</v>
      </c>
    </row>
    <row r="91" spans="1:39">
      <c r="A91" s="58">
        <v>93</v>
      </c>
      <c r="B91" s="58">
        <f>'ACM Rates'!X104</f>
        <v>0.12118588638846238</v>
      </c>
      <c r="C91" s="58">
        <f>'MI Epi'!CE113</f>
        <v>3.1519693551721557E-4</v>
      </c>
      <c r="D91" s="58">
        <f>'Stroke Epi'!BT121</f>
        <v>6.8404061502147263E-3</v>
      </c>
      <c r="F91" s="58">
        <f>'Bowel Cancer Epi'!BQ138</f>
        <v>2.3342962775033831E-3</v>
      </c>
      <c r="G91" s="58">
        <f>'Breast Cancer Epi'!AS132</f>
        <v>4.0010317258964813E-3</v>
      </c>
      <c r="I91" s="58">
        <f t="shared" si="21"/>
        <v>0.13067578575169769</v>
      </c>
      <c r="J91" s="58">
        <f t="shared" si="22"/>
        <v>0.11413072675297886</v>
      </c>
      <c r="K91" s="58">
        <f t="shared" si="32"/>
        <v>3640.5877272338557</v>
      </c>
      <c r="L91" s="58">
        <f t="shared" si="33"/>
        <v>415.50292311717556</v>
      </c>
      <c r="M91" s="58">
        <f t="shared" si="23"/>
        <v>3432.8362656752679</v>
      </c>
      <c r="N91" s="58">
        <f t="shared" si="24"/>
        <v>14546.924561863563</v>
      </c>
      <c r="O91" s="58">
        <f t="shared" si="25"/>
        <v>3.9957626767358301</v>
      </c>
      <c r="Q91" s="58">
        <f>'MI Epi'!BR113</f>
        <v>2.269417935723952E-3</v>
      </c>
      <c r="R91" s="58">
        <f t="shared" si="26"/>
        <v>3.1519693551721557E-4</v>
      </c>
      <c r="S91" s="58">
        <f t="shared" si="27"/>
        <v>2.2668447537502745E-3</v>
      </c>
      <c r="T91" s="58">
        <f t="shared" si="27"/>
        <v>3.1514726618175892E-4</v>
      </c>
      <c r="U91" s="58">
        <f t="shared" si="34"/>
        <v>6.6876060356830164E-2</v>
      </c>
      <c r="W91" s="58">
        <f>'Stroke Epi'!BG121</f>
        <v>8.9746128690817214E-3</v>
      </c>
      <c r="X91" s="58">
        <f t="shared" si="28"/>
        <v>6.8404061502147263E-3</v>
      </c>
      <c r="Y91" s="58">
        <f t="shared" si="29"/>
        <v>8.9344612359064657E-3</v>
      </c>
      <c r="Z91" s="58">
        <f t="shared" si="29"/>
        <v>6.8170638260495187E-3</v>
      </c>
      <c r="AA91" s="58">
        <f t="shared" si="35"/>
        <v>5.9809817007775726E-2</v>
      </c>
      <c r="AC91" s="58">
        <f>'Bowel Cancer Epi'!BD138</f>
        <v>2.4176640016999322E-3</v>
      </c>
      <c r="AD91" s="58">
        <f t="shared" si="30"/>
        <v>2.3342962775033831E-3</v>
      </c>
      <c r="AE91" s="58">
        <f t="shared" si="38"/>
        <v>2.4147438059122228E-3</v>
      </c>
      <c r="AF91" s="58">
        <f t="shared" si="38"/>
        <v>2.3315739266176472E-3</v>
      </c>
      <c r="AG91" s="58">
        <f t="shared" si="36"/>
        <v>5.6529667568669065E-3</v>
      </c>
      <c r="AI91" s="58">
        <f>'Breast Cancer Epi'!AJ132</f>
        <v>2.1358681864089048E-3</v>
      </c>
      <c r="AJ91" s="58">
        <f t="shared" si="31"/>
        <v>4.0010317258964813E-3</v>
      </c>
      <c r="AK91" s="58">
        <f t="shared" si="39"/>
        <v>2.1335888430351613E-3</v>
      </c>
      <c r="AL91" s="58">
        <f t="shared" si="39"/>
        <v>3.9930382627141325E-3</v>
      </c>
      <c r="AM91" s="58">
        <f t="shared" si="37"/>
        <v>4.2705602590422956E-2</v>
      </c>
    </row>
    <row r="92" spans="1:39">
      <c r="A92" s="58">
        <v>94</v>
      </c>
      <c r="B92" s="58">
        <f>'ACM Rates'!X105</f>
        <v>0.12118588638846238</v>
      </c>
      <c r="C92" s="58">
        <f>'MI Epi'!CE114</f>
        <v>3.1519693551721557E-4</v>
      </c>
      <c r="D92" s="58">
        <f>'Stroke Epi'!BT122</f>
        <v>6.8404061502147263E-3</v>
      </c>
      <c r="F92" s="58">
        <f>'Bowel Cancer Epi'!BQ139</f>
        <v>2.3342962775033831E-3</v>
      </c>
      <c r="G92" s="58">
        <f>'Breast Cancer Epi'!AS133</f>
        <v>4.0010317258964813E-3</v>
      </c>
      <c r="I92" s="58">
        <f t="shared" si="21"/>
        <v>0.13067578575169769</v>
      </c>
      <c r="J92" s="58">
        <f t="shared" si="22"/>
        <v>0.11413072675297886</v>
      </c>
      <c r="K92" s="58">
        <f t="shared" si="32"/>
        <v>3225.0848041166801</v>
      </c>
      <c r="L92" s="58">
        <f t="shared" si="33"/>
        <v>368.08127253382514</v>
      </c>
      <c r="M92" s="58">
        <f t="shared" si="23"/>
        <v>3041.0441678497673</v>
      </c>
      <c r="N92" s="58">
        <f t="shared" si="24"/>
        <v>11505.880394013793</v>
      </c>
      <c r="O92" s="58">
        <f t="shared" si="25"/>
        <v>3.5676210372288626</v>
      </c>
      <c r="Q92" s="58">
        <f>'MI Epi'!BR114</f>
        <v>2.269417935723952E-3</v>
      </c>
      <c r="R92" s="58">
        <f t="shared" si="26"/>
        <v>3.1519693551721557E-4</v>
      </c>
      <c r="S92" s="58">
        <f t="shared" si="27"/>
        <v>2.2668447537502745E-3</v>
      </c>
      <c r="T92" s="58">
        <f t="shared" si="27"/>
        <v>3.1514726618175892E-4</v>
      </c>
      <c r="U92" s="58">
        <f t="shared" si="34"/>
        <v>6.869781012488084E-2</v>
      </c>
      <c r="W92" s="58">
        <f>'Stroke Epi'!BG122</f>
        <v>8.9746128690817214E-3</v>
      </c>
      <c r="X92" s="58">
        <f t="shared" si="28"/>
        <v>6.8404061502147263E-3</v>
      </c>
      <c r="Y92" s="58">
        <f t="shared" si="29"/>
        <v>8.9344612359064657E-3</v>
      </c>
      <c r="Z92" s="58">
        <f t="shared" si="29"/>
        <v>6.8170638260495187E-3</v>
      </c>
      <c r="AA92" s="58">
        <f t="shared" si="35"/>
        <v>6.1814237528641375E-2</v>
      </c>
      <c r="AC92" s="58">
        <f>'Bowel Cancer Epi'!BD139</f>
        <v>2.4176640016999322E-3</v>
      </c>
      <c r="AD92" s="58">
        <f t="shared" si="30"/>
        <v>2.3342962775033831E-3</v>
      </c>
      <c r="AE92" s="58">
        <f t="shared" si="38"/>
        <v>2.4147438059122228E-3</v>
      </c>
      <c r="AF92" s="58">
        <f t="shared" si="38"/>
        <v>2.3315739266176472E-3</v>
      </c>
      <c r="AG92" s="58">
        <f t="shared" si="36"/>
        <v>5.7358597507418752E-3</v>
      </c>
      <c r="AI92" s="58">
        <f>'Breast Cancer Epi'!AJ133</f>
        <v>3.3430980309008943E-3</v>
      </c>
      <c r="AJ92" s="58">
        <f t="shared" si="31"/>
        <v>4.0010317258964813E-3</v>
      </c>
      <c r="AK92" s="58">
        <f t="shared" si="39"/>
        <v>3.3375161007246357E-3</v>
      </c>
      <c r="AL92" s="58">
        <f t="shared" si="39"/>
        <v>3.9930382627141325E-3</v>
      </c>
      <c r="AM92" s="58">
        <f t="shared" si="37"/>
        <v>4.0918425813445083E-2</v>
      </c>
    </row>
    <row r="93" spans="1:39">
      <c r="A93" s="58">
        <v>95</v>
      </c>
      <c r="B93" s="58">
        <f>'ACM Rates'!X106</f>
        <v>0.12118588638846238</v>
      </c>
      <c r="C93" s="58">
        <f>'MI Epi'!CE115</f>
        <v>3.7823632262065865E-4</v>
      </c>
      <c r="D93" s="58">
        <f>'Stroke Epi'!BT123</f>
        <v>6.8951293994164433E-3</v>
      </c>
      <c r="F93" s="58">
        <f>'Bowel Cancer Epi'!BQ140</f>
        <v>2.5010317258964822E-3</v>
      </c>
      <c r="G93" s="58">
        <f>'Breast Cancer Epi'!AS134</f>
        <v>4.0010317258964813E-3</v>
      </c>
      <c r="I93" s="58">
        <f t="shared" si="21"/>
        <v>0.13096028383639596</v>
      </c>
      <c r="J93" s="58">
        <f t="shared" si="22"/>
        <v>0.11413072675297886</v>
      </c>
      <c r="K93" s="58">
        <f t="shared" si="32"/>
        <v>2857.003531582855</v>
      </c>
      <c r="L93" s="58">
        <f t="shared" si="33"/>
        <v>326.07188939537843</v>
      </c>
      <c r="M93" s="58">
        <f t="shared" si="23"/>
        <v>2693.9675868851655</v>
      </c>
      <c r="N93" s="58">
        <f t="shared" si="24"/>
        <v>8811.9128071286286</v>
      </c>
      <c r="O93" s="58">
        <f t="shared" si="25"/>
        <v>3.0843198861033949</v>
      </c>
      <c r="Q93" s="58">
        <f>'MI Epi'!BR115</f>
        <v>1.7651028388964071E-3</v>
      </c>
      <c r="R93" s="58">
        <f t="shared" si="26"/>
        <v>3.7823632262065865E-4</v>
      </c>
      <c r="S93" s="58">
        <f t="shared" si="27"/>
        <v>1.7635459610316762E-3</v>
      </c>
      <c r="T93" s="58">
        <f t="shared" si="27"/>
        <v>3.7816480028052268E-4</v>
      </c>
      <c r="U93" s="58">
        <f t="shared" si="34"/>
        <v>7.0516003267625499E-2</v>
      </c>
      <c r="W93" s="58">
        <f>'Stroke Epi'!BG123</f>
        <v>9.0840593674851554E-3</v>
      </c>
      <c r="X93" s="58">
        <f t="shared" si="28"/>
        <v>6.8951293994164433E-3</v>
      </c>
      <c r="Y93" s="58">
        <f t="shared" si="29"/>
        <v>9.0429239532719974E-3</v>
      </c>
      <c r="Z93" s="58">
        <f t="shared" si="29"/>
        <v>6.8714125362860923E-3</v>
      </c>
      <c r="AA93" s="58">
        <f t="shared" si="35"/>
        <v>6.3814384763423909E-2</v>
      </c>
      <c r="AC93" s="58">
        <f>'Bowel Cancer Epi'!BD140</f>
        <v>2.5010317258964822E-3</v>
      </c>
      <c r="AD93" s="58">
        <f t="shared" si="30"/>
        <v>2.5010317258964822E-3</v>
      </c>
      <c r="AE93" s="58">
        <f t="shared" si="38"/>
        <v>2.4979067518121623E-3</v>
      </c>
      <c r="AF93" s="58">
        <f t="shared" si="38"/>
        <v>2.4979067518121623E-3</v>
      </c>
      <c r="AG93" s="58">
        <f t="shared" si="36"/>
        <v>5.8187458343046455E-3</v>
      </c>
      <c r="AI93" s="58">
        <f>'Breast Cancer Epi'!AJ134</f>
        <v>3.3430980309008943E-3</v>
      </c>
      <c r="AJ93" s="58">
        <f t="shared" si="31"/>
        <v>4.0010317258964813E-3</v>
      </c>
      <c r="AK93" s="58">
        <f t="shared" si="39"/>
        <v>3.3375161007246357E-3</v>
      </c>
      <c r="AL93" s="58">
        <f t="shared" si="39"/>
        <v>3.9930382627141325E-3</v>
      </c>
      <c r="AM93" s="58">
        <f t="shared" si="37"/>
        <v>4.0287206101949843E-2</v>
      </c>
    </row>
    <row r="94" spans="1:39">
      <c r="A94" s="58">
        <v>96</v>
      </c>
      <c r="B94" s="58">
        <f>'ACM Rates'!X107</f>
        <v>0.12118588638846238</v>
      </c>
      <c r="C94" s="58">
        <f>'MI Epi'!CE116</f>
        <v>3.7823632262065865E-4</v>
      </c>
      <c r="D94" s="58">
        <f>'Stroke Epi'!BT124</f>
        <v>6.8951293994164433E-3</v>
      </c>
      <c r="F94" s="58">
        <f>'Bowel Cancer Epi'!BQ141</f>
        <v>2.5010317258964822E-3</v>
      </c>
      <c r="G94" s="58">
        <f>'Breast Cancer Epi'!AS135</f>
        <v>4.0010317258964813E-3</v>
      </c>
      <c r="I94" s="58">
        <f t="shared" si="21"/>
        <v>0.13096028383639596</v>
      </c>
      <c r="J94" s="58">
        <f t="shared" si="22"/>
        <v>0.11413072675297886</v>
      </c>
      <c r="K94" s="58">
        <f t="shared" si="32"/>
        <v>2530.9316421874764</v>
      </c>
      <c r="L94" s="58">
        <f t="shared" si="33"/>
        <v>288.85706768496692</v>
      </c>
      <c r="M94" s="58">
        <f t="shared" si="23"/>
        <v>2386.5031083449931</v>
      </c>
      <c r="N94" s="58">
        <f t="shared" si="24"/>
        <v>6425.4096987836356</v>
      </c>
      <c r="O94" s="58">
        <f t="shared" si="25"/>
        <v>2.5387527626902533</v>
      </c>
      <c r="Q94" s="58">
        <f>'MI Epi'!BR116</f>
        <v>1.7651028388964071E-3</v>
      </c>
      <c r="R94" s="58">
        <f t="shared" si="26"/>
        <v>3.7823632262065865E-4</v>
      </c>
      <c r="S94" s="58">
        <f t="shared" si="27"/>
        <v>1.7635459610316762E-3</v>
      </c>
      <c r="T94" s="58">
        <f t="shared" si="27"/>
        <v>3.7816480028052268E-4</v>
      </c>
      <c r="U94" s="58">
        <f t="shared" si="34"/>
        <v>7.180418002902593E-2</v>
      </c>
      <c r="W94" s="58">
        <f>'Stroke Epi'!BG124</f>
        <v>9.0840593674851554E-3</v>
      </c>
      <c r="X94" s="58">
        <f t="shared" si="28"/>
        <v>6.8951293994164433E-3</v>
      </c>
      <c r="Y94" s="58">
        <f t="shared" si="29"/>
        <v>9.0429239532719974E-3</v>
      </c>
      <c r="Z94" s="58">
        <f t="shared" si="29"/>
        <v>6.8714125362860923E-3</v>
      </c>
      <c r="AA94" s="58">
        <f t="shared" si="35"/>
        <v>6.5861388321237085E-2</v>
      </c>
      <c r="AC94" s="58">
        <f>'Bowel Cancer Epi'!BD141</f>
        <v>2.5010317258964822E-3</v>
      </c>
      <c r="AD94" s="58">
        <f t="shared" si="30"/>
        <v>2.5010317258964822E-3</v>
      </c>
      <c r="AE94" s="58">
        <f t="shared" si="38"/>
        <v>2.4979067518121623E-3</v>
      </c>
      <c r="AF94" s="58">
        <f t="shared" si="38"/>
        <v>2.4979067518121623E-3</v>
      </c>
      <c r="AG94" s="58">
        <f t="shared" si="36"/>
        <v>5.8187458343046455E-3</v>
      </c>
      <c r="AI94" s="58">
        <f>'Breast Cancer Epi'!AJ135</f>
        <v>3.3430980309008943E-3</v>
      </c>
      <c r="AJ94" s="58">
        <f t="shared" si="31"/>
        <v>4.0010317258964813E-3</v>
      </c>
      <c r="AK94" s="58">
        <f t="shared" si="39"/>
        <v>3.3375161007246357E-3</v>
      </c>
      <c r="AL94" s="58">
        <f t="shared" si="39"/>
        <v>3.9930382627141325E-3</v>
      </c>
      <c r="AM94" s="58">
        <f t="shared" si="37"/>
        <v>3.9655570953087325E-2</v>
      </c>
    </row>
    <row r="95" spans="1:39">
      <c r="A95" s="58">
        <v>97</v>
      </c>
      <c r="B95" s="58">
        <f>'ACM Rates'!X108</f>
        <v>0.12118588638846238</v>
      </c>
      <c r="C95" s="58">
        <f>'MI Epi'!CE117</f>
        <v>3.7823632262065865E-4</v>
      </c>
      <c r="D95" s="58">
        <f>'Stroke Epi'!BT125</f>
        <v>6.8951293994164433E-3</v>
      </c>
      <c r="F95" s="58">
        <f>'Bowel Cancer Epi'!BQ142</f>
        <v>2.5010317258964822E-3</v>
      </c>
      <c r="G95" s="58">
        <f>'Breast Cancer Epi'!AS136</f>
        <v>4.0010317258964813E-3</v>
      </c>
      <c r="I95" s="58">
        <f t="shared" si="21"/>
        <v>0.13096028383639596</v>
      </c>
      <c r="J95" s="58">
        <f t="shared" si="22"/>
        <v>0.11413072675297886</v>
      </c>
      <c r="K95" s="58">
        <f t="shared" si="32"/>
        <v>2242.0745745025097</v>
      </c>
      <c r="L95" s="58">
        <f t="shared" si="33"/>
        <v>255.88960062234727</v>
      </c>
      <c r="M95" s="58">
        <f t="shared" si="23"/>
        <v>2114.1297741913359</v>
      </c>
      <c r="N95" s="58">
        <f t="shared" si="24"/>
        <v>4311.2799245922997</v>
      </c>
      <c r="O95" s="58">
        <f t="shared" si="25"/>
        <v>1.922897647393786</v>
      </c>
      <c r="Q95" s="58">
        <f>'MI Epi'!BR117</f>
        <v>1.7651028388964071E-3</v>
      </c>
      <c r="R95" s="58">
        <f t="shared" si="26"/>
        <v>3.7823632262065865E-4</v>
      </c>
      <c r="S95" s="58">
        <f t="shared" si="27"/>
        <v>1.7635459610316762E-3</v>
      </c>
      <c r="T95" s="58">
        <f t="shared" si="27"/>
        <v>3.7816480028052268E-4</v>
      </c>
      <c r="U95" s="58">
        <f t="shared" si="34"/>
        <v>7.309057149947519E-2</v>
      </c>
      <c r="W95" s="58">
        <f>'Stroke Epi'!BG125</f>
        <v>9.0840593674851554E-3</v>
      </c>
      <c r="X95" s="58">
        <f t="shared" si="28"/>
        <v>6.8951293994164433E-3</v>
      </c>
      <c r="Y95" s="58">
        <f t="shared" si="29"/>
        <v>9.0429239532719974E-3</v>
      </c>
      <c r="Z95" s="58">
        <f t="shared" si="29"/>
        <v>6.8714125362860923E-3</v>
      </c>
      <c r="AA95" s="58">
        <f t="shared" si="35"/>
        <v>6.7903916032062764E-2</v>
      </c>
      <c r="AC95" s="58">
        <f>'Bowel Cancer Epi'!BD142</f>
        <v>2.5010317258964822E-3</v>
      </c>
      <c r="AD95" s="58">
        <f t="shared" si="30"/>
        <v>2.5010317258964822E-3</v>
      </c>
      <c r="AE95" s="58">
        <f t="shared" si="38"/>
        <v>2.4979067518121623E-3</v>
      </c>
      <c r="AF95" s="58">
        <f t="shared" si="38"/>
        <v>2.4979067518121623E-3</v>
      </c>
      <c r="AG95" s="58">
        <f t="shared" si="36"/>
        <v>5.8187458343046455E-3</v>
      </c>
      <c r="AI95" s="58">
        <f>'Breast Cancer Epi'!AJ136</f>
        <v>3.3430980309008943E-3</v>
      </c>
      <c r="AJ95" s="58">
        <f t="shared" si="31"/>
        <v>4.0010317258964813E-3</v>
      </c>
      <c r="AK95" s="58">
        <f t="shared" si="39"/>
        <v>3.3375161007246357E-3</v>
      </c>
      <c r="AL95" s="58">
        <f t="shared" si="39"/>
        <v>3.9930382627141325E-3</v>
      </c>
      <c r="AM95" s="58">
        <f t="shared" si="37"/>
        <v>3.9023520093437361E-2</v>
      </c>
    </row>
    <row r="96" spans="1:39">
      <c r="A96" s="58">
        <v>98</v>
      </c>
      <c r="B96" s="58">
        <f>'ACM Rates'!X109</f>
        <v>0.12118588638846238</v>
      </c>
      <c r="C96" s="58">
        <f>'MI Epi'!CE118</f>
        <v>3.7823632262065865E-4</v>
      </c>
      <c r="D96" s="58">
        <f>'Stroke Epi'!BT126</f>
        <v>6.8951293994164433E-3</v>
      </c>
      <c r="F96" s="58">
        <f>'Bowel Cancer Epi'!BQ143</f>
        <v>2.5010317258964822E-3</v>
      </c>
      <c r="G96" s="58">
        <f>'Breast Cancer Epi'!AS137</f>
        <v>4.0010317258964813E-3</v>
      </c>
      <c r="I96" s="58">
        <f t="shared" si="21"/>
        <v>0.13096028383639596</v>
      </c>
      <c r="J96" s="58">
        <f t="shared" si="22"/>
        <v>0.11413072675297886</v>
      </c>
      <c r="K96" s="58">
        <f t="shared" si="32"/>
        <v>1986.1849738801625</v>
      </c>
      <c r="L96" s="58">
        <f t="shared" si="33"/>
        <v>226.68473453478927</v>
      </c>
      <c r="M96" s="58">
        <f t="shared" si="23"/>
        <v>1872.8426066127679</v>
      </c>
      <c r="N96" s="58">
        <f t="shared" si="24"/>
        <v>2438.4373179795325</v>
      </c>
      <c r="O96" s="58">
        <f t="shared" si="25"/>
        <v>1.2276990059067161</v>
      </c>
      <c r="Q96" s="58">
        <f>'MI Epi'!BR118</f>
        <v>1.7651028388964071E-3</v>
      </c>
      <c r="R96" s="58">
        <f t="shared" si="26"/>
        <v>3.7823632262065865E-4</v>
      </c>
      <c r="S96" s="58">
        <f t="shared" si="27"/>
        <v>1.7635459610316762E-3</v>
      </c>
      <c r="T96" s="58">
        <f t="shared" si="27"/>
        <v>3.7816480028052268E-4</v>
      </c>
      <c r="U96" s="58">
        <f t="shared" si="34"/>
        <v>7.4375180153217424E-2</v>
      </c>
      <c r="W96" s="58">
        <f>'Stroke Epi'!BG126</f>
        <v>9.0840593674851554E-3</v>
      </c>
      <c r="X96" s="58">
        <f t="shared" si="28"/>
        <v>6.8951293994164433E-3</v>
      </c>
      <c r="Y96" s="58">
        <f t="shared" si="29"/>
        <v>9.0429239532719974E-3</v>
      </c>
      <c r="Z96" s="58">
        <f t="shared" si="29"/>
        <v>6.8714125362860923E-3</v>
      </c>
      <c r="AA96" s="58">
        <f t="shared" si="35"/>
        <v>6.994197768250153E-2</v>
      </c>
      <c r="AC96" s="58">
        <f>'Bowel Cancer Epi'!BD143</f>
        <v>2.5010317258964822E-3</v>
      </c>
      <c r="AD96" s="58">
        <f t="shared" si="30"/>
        <v>2.5010317258964822E-3</v>
      </c>
      <c r="AE96" s="58">
        <f t="shared" si="38"/>
        <v>2.4979067518121623E-3</v>
      </c>
      <c r="AF96" s="58">
        <f t="shared" si="38"/>
        <v>2.4979067518121623E-3</v>
      </c>
      <c r="AG96" s="58">
        <f t="shared" si="36"/>
        <v>5.8187458343046455E-3</v>
      </c>
      <c r="AI96" s="58">
        <f>'Breast Cancer Epi'!AJ137</f>
        <v>3.3430980309008943E-3</v>
      </c>
      <c r="AJ96" s="58">
        <f t="shared" si="31"/>
        <v>4.0010317258964813E-3</v>
      </c>
      <c r="AK96" s="58">
        <f t="shared" si="39"/>
        <v>3.3375161007246357E-3</v>
      </c>
      <c r="AL96" s="58">
        <f t="shared" si="39"/>
        <v>3.9930382627141325E-3</v>
      </c>
      <c r="AM96" s="58">
        <f t="shared" si="37"/>
        <v>3.8391053249399815E-2</v>
      </c>
    </row>
    <row r="97" spans="1:39">
      <c r="A97" s="58">
        <v>99</v>
      </c>
      <c r="B97" s="58">
        <f>'ACM Rates'!X110</f>
        <v>0.12118588638846238</v>
      </c>
      <c r="C97" s="58">
        <f>'MI Epi'!CE119</f>
        <v>3.7823632262065865E-4</v>
      </c>
      <c r="D97" s="58">
        <f>'Stroke Epi'!BT127</f>
        <v>6.8951293994164433E-3</v>
      </c>
      <c r="F97" s="58">
        <f>'Bowel Cancer Epi'!BQ144</f>
        <v>2.5010317258964822E-3</v>
      </c>
      <c r="G97" s="58">
        <f>'Breast Cancer Epi'!AS138</f>
        <v>4.0010317258964813E-3</v>
      </c>
      <c r="I97" s="58">
        <f t="shared" si="21"/>
        <v>0.13096028383639596</v>
      </c>
      <c r="J97" s="58">
        <f t="shared" si="22"/>
        <v>0.11413072675297886</v>
      </c>
      <c r="K97" s="58">
        <f t="shared" si="32"/>
        <v>1759.5002393453733</v>
      </c>
      <c r="L97" s="58">
        <f t="shared" si="33"/>
        <v>200.8130410385277</v>
      </c>
      <c r="M97" s="58">
        <f t="shared" si="23"/>
        <v>1659.0937188261096</v>
      </c>
      <c r="N97" s="58">
        <f t="shared" si="24"/>
        <v>779.34359915342282</v>
      </c>
      <c r="O97" s="58">
        <f t="shared" si="25"/>
        <v>0.44293463662351057</v>
      </c>
      <c r="Q97" s="58">
        <f>'MI Epi'!BR119</f>
        <v>1.7651028388964071E-3</v>
      </c>
      <c r="R97" s="58">
        <f t="shared" si="26"/>
        <v>3.7823632262065865E-4</v>
      </c>
      <c r="S97" s="58">
        <f t="shared" si="27"/>
        <v>1.7635459610316762E-3</v>
      </c>
      <c r="T97" s="58">
        <f t="shared" si="27"/>
        <v>3.7816480028052268E-4</v>
      </c>
      <c r="U97" s="58">
        <f t="shared" si="34"/>
        <v>7.5658008461067669E-2</v>
      </c>
      <c r="W97" s="58">
        <f>'Stroke Epi'!BG127</f>
        <v>9.0840593674851554E-3</v>
      </c>
      <c r="X97" s="58">
        <f t="shared" si="28"/>
        <v>6.8951293994164433E-3</v>
      </c>
      <c r="Y97" s="58">
        <f t="shared" si="29"/>
        <v>9.0429239532719974E-3</v>
      </c>
      <c r="Z97" s="58">
        <f t="shared" si="29"/>
        <v>6.8714125362860923E-3</v>
      </c>
      <c r="AA97" s="58">
        <f t="shared" si="35"/>
        <v>7.1975583037755253E-2</v>
      </c>
      <c r="AC97" s="58">
        <f>'Bowel Cancer Epi'!BD144</f>
        <v>2.5010317258964822E-3</v>
      </c>
      <c r="AD97" s="58">
        <f t="shared" si="30"/>
        <v>2.5010317258964822E-3</v>
      </c>
      <c r="AE97" s="58">
        <f t="shared" si="38"/>
        <v>2.4979067518121623E-3</v>
      </c>
      <c r="AF97" s="58">
        <f t="shared" si="38"/>
        <v>2.4979067518121623E-3</v>
      </c>
      <c r="AG97" s="58">
        <f t="shared" si="36"/>
        <v>5.8187458343046455E-3</v>
      </c>
      <c r="AI97" s="58">
        <f>'Breast Cancer Epi'!AJ138</f>
        <v>3.900281036051043E-3</v>
      </c>
      <c r="AJ97" s="58">
        <f t="shared" si="31"/>
        <v>4.0010317258964813E-3</v>
      </c>
      <c r="AK97" s="58">
        <f t="shared" si="39"/>
        <v>3.8926848189737573E-3</v>
      </c>
      <c r="AL97" s="58">
        <f t="shared" si="39"/>
        <v>3.9930382627141325E-3</v>
      </c>
      <c r="AM97" s="58">
        <f t="shared" si="37"/>
        <v>3.7758170147194486E-2</v>
      </c>
    </row>
    <row r="98" spans="1:39">
      <c r="A98" s="58">
        <v>100</v>
      </c>
      <c r="B98" s="58">
        <f>'ACM Rates'!X111</f>
        <v>0.57680098233442356</v>
      </c>
      <c r="C98" s="58">
        <f>'MI Epi'!CE120</f>
        <v>3.7823632262065865E-4</v>
      </c>
      <c r="D98" s="58">
        <f>'Stroke Epi'!BT128</f>
        <v>7.0045758978198791E-3</v>
      </c>
      <c r="F98" s="58">
        <f>'Bowel Cancer Epi'!BQ145</f>
        <v>2.5010317258964822E-3</v>
      </c>
      <c r="G98" s="58">
        <f>'Breast Cancer Epi'!AS139</f>
        <v>4.0010317258964813E-3</v>
      </c>
      <c r="I98" s="58">
        <f t="shared" si="21"/>
        <v>0.58668482628076057</v>
      </c>
      <c r="J98" s="58">
        <f t="shared" si="22"/>
        <v>0.43830764069172345</v>
      </c>
      <c r="K98" s="58">
        <f t="shared" si="32"/>
        <v>1558.6871983068456</v>
      </c>
      <c r="L98" s="58">
        <f t="shared" si="33"/>
        <v>683.18450846626604</v>
      </c>
      <c r="M98" s="109">
        <f t="shared" si="23"/>
        <v>779.34359915342282</v>
      </c>
      <c r="N98" s="58">
        <f t="shared" si="24"/>
        <v>0</v>
      </c>
      <c r="O98" s="58">
        <f t="shared" si="25"/>
        <v>0</v>
      </c>
      <c r="Q98" s="58">
        <f>'MI Epi'!BR120</f>
        <v>1.8281422259998502E-3</v>
      </c>
      <c r="R98" s="58">
        <f t="shared" si="26"/>
        <v>3.7823632262065865E-4</v>
      </c>
      <c r="S98" s="58">
        <f t="shared" si="27"/>
        <v>1.8264721918422877E-3</v>
      </c>
      <c r="T98" s="58">
        <f t="shared" si="27"/>
        <v>3.7816480028052268E-4</v>
      </c>
      <c r="U98" s="58">
        <f t="shared" si="34"/>
        <v>7.6939058890416676E-2</v>
      </c>
      <c r="W98" s="58">
        <f>'Stroke Epi'!BG128</f>
        <v>9.0840593674851554E-3</v>
      </c>
      <c r="X98" s="58">
        <f t="shared" si="28"/>
        <v>7.0045758978198791E-3</v>
      </c>
      <c r="Y98" s="58">
        <f t="shared" si="29"/>
        <v>9.0429239532719974E-3</v>
      </c>
      <c r="Z98" s="58">
        <f t="shared" si="29"/>
        <v>6.9801010347519954E-3</v>
      </c>
      <c r="AA98" s="58">
        <f t="shared" si="35"/>
        <v>7.4004741841673813E-2</v>
      </c>
      <c r="AC98" s="58">
        <f>'Bowel Cancer Epi'!BD145</f>
        <v>2.5010317258964822E-3</v>
      </c>
      <c r="AD98" s="58">
        <f t="shared" si="30"/>
        <v>2.5010317258964822E-3</v>
      </c>
      <c r="AE98" s="58">
        <f t="shared" si="38"/>
        <v>2.4979067518121623E-3</v>
      </c>
      <c r="AF98" s="58">
        <f t="shared" si="38"/>
        <v>2.4979067518121623E-3</v>
      </c>
      <c r="AG98" s="58">
        <f t="shared" si="36"/>
        <v>5.8187458343046455E-3</v>
      </c>
      <c r="AI98" s="58">
        <f>'Breast Cancer Epi'!AJ139</f>
        <v>3.900281036051043E-3</v>
      </c>
      <c r="AJ98" s="58">
        <f t="shared" si="31"/>
        <v>4.0010317258964813E-3</v>
      </c>
      <c r="AK98" s="58">
        <f t="shared" si="39"/>
        <v>3.8926848189737573E-3</v>
      </c>
      <c r="AL98" s="58">
        <f t="shared" si="39"/>
        <v>3.9930382627141325E-3</v>
      </c>
      <c r="AM98" s="58">
        <f t="shared" si="37"/>
        <v>3.7661218735159839E-2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0"/>
  <sheetViews>
    <sheetView zoomScaleNormal="100" workbookViewId="0">
      <pane ySplit="2" topLeftCell="A3" activePane="bottomLeft" state="frozen"/>
      <selection pane="bottomLeft" activeCell="R3" sqref="R3"/>
    </sheetView>
  </sheetViews>
  <sheetFormatPr defaultRowHeight="15"/>
  <cols>
    <col min="1" max="7" width="9.140625" style="58"/>
    <col min="8" max="12" width="10.42578125" style="58" customWidth="1"/>
    <col min="13" max="17" width="9.140625" style="58"/>
    <col min="18" max="18" width="8.85546875" style="58" customWidth="1"/>
    <col min="19" max="21" width="9.140625" style="58"/>
    <col min="22" max="22" width="11.5703125" style="58" bestFit="1" customWidth="1"/>
    <col min="23" max="28" width="9.140625" style="58"/>
    <col min="29" max="30" width="10.42578125" style="58" customWidth="1"/>
    <col min="31" max="47" width="9.140625" style="58"/>
    <col min="48" max="48" width="10.5703125" style="58" customWidth="1"/>
    <col min="49" max="16384" width="9.140625" style="58"/>
  </cols>
  <sheetData>
    <row r="1" spans="1:53">
      <c r="C1" s="58" t="s">
        <v>44</v>
      </c>
      <c r="D1" s="109"/>
      <c r="I1" s="109" t="s">
        <v>426</v>
      </c>
      <c r="M1" s="58" t="s">
        <v>442</v>
      </c>
      <c r="R1" s="58" t="s">
        <v>383</v>
      </c>
      <c r="T1" s="109"/>
      <c r="X1" s="58" t="s">
        <v>59</v>
      </c>
      <c r="AE1" s="58" t="s">
        <v>364</v>
      </c>
      <c r="AJ1" s="58" t="s">
        <v>402</v>
      </c>
      <c r="AP1" s="58" t="s">
        <v>350</v>
      </c>
      <c r="AW1" s="58" t="s">
        <v>270</v>
      </c>
    </row>
    <row r="2" spans="1:53">
      <c r="A2" s="58" t="s">
        <v>57</v>
      </c>
      <c r="B2" s="58" t="s">
        <v>58</v>
      </c>
      <c r="C2" s="58" t="s">
        <v>258</v>
      </c>
      <c r="D2" s="58" t="s">
        <v>259</v>
      </c>
      <c r="E2" s="58" t="s">
        <v>260</v>
      </c>
      <c r="F2" s="58" t="s">
        <v>48</v>
      </c>
      <c r="G2" s="58" t="s">
        <v>261</v>
      </c>
      <c r="H2" s="58" t="s">
        <v>384</v>
      </c>
      <c r="I2" s="58" t="s">
        <v>425</v>
      </c>
      <c r="J2" s="58" t="s">
        <v>441</v>
      </c>
      <c r="K2" s="58" t="s">
        <v>419</v>
      </c>
      <c r="L2" s="58" t="s">
        <v>444</v>
      </c>
      <c r="M2" s="58" t="s">
        <v>258</v>
      </c>
      <c r="N2" s="58" t="s">
        <v>259</v>
      </c>
      <c r="O2" s="58" t="s">
        <v>260</v>
      </c>
      <c r="P2" s="58" t="s">
        <v>48</v>
      </c>
      <c r="Q2" s="58" t="s">
        <v>261</v>
      </c>
      <c r="R2" s="58" t="s">
        <v>258</v>
      </c>
      <c r="S2" s="58" t="s">
        <v>259</v>
      </c>
      <c r="T2" s="58" t="s">
        <v>260</v>
      </c>
      <c r="U2" s="58" t="s">
        <v>48</v>
      </c>
      <c r="V2" s="58" t="s">
        <v>261</v>
      </c>
      <c r="X2" s="58" t="s">
        <v>258</v>
      </c>
      <c r="Y2" s="58" t="s">
        <v>259</v>
      </c>
      <c r="Z2" s="58" t="s">
        <v>260</v>
      </c>
      <c r="AA2" s="58" t="s">
        <v>48</v>
      </c>
      <c r="AB2" s="58" t="s">
        <v>261</v>
      </c>
      <c r="AC2" s="58" t="s">
        <v>400</v>
      </c>
      <c r="AD2" s="58" t="s">
        <v>387</v>
      </c>
      <c r="AE2" s="58" t="s">
        <v>258</v>
      </c>
      <c r="AF2" s="58" t="s">
        <v>259</v>
      </c>
      <c r="AG2" s="58" t="s">
        <v>260</v>
      </c>
      <c r="AH2" s="58" t="s">
        <v>48</v>
      </c>
      <c r="AI2" s="58" t="s">
        <v>261</v>
      </c>
      <c r="AJ2" s="58" t="s">
        <v>258</v>
      </c>
      <c r="AK2" s="58" t="s">
        <v>259</v>
      </c>
      <c r="AL2" s="58" t="s">
        <v>260</v>
      </c>
      <c r="AM2" s="58" t="s">
        <v>48</v>
      </c>
      <c r="AN2" s="58" t="s">
        <v>261</v>
      </c>
      <c r="AP2" s="58" t="s">
        <v>258</v>
      </c>
      <c r="AQ2" s="58" t="s">
        <v>259</v>
      </c>
      <c r="AR2" s="58" t="s">
        <v>260</v>
      </c>
      <c r="AS2" s="58" t="s">
        <v>48</v>
      </c>
      <c r="AT2" s="58" t="s">
        <v>261</v>
      </c>
      <c r="AU2" s="58" t="s">
        <v>400</v>
      </c>
      <c r="AV2" s="58" t="s">
        <v>401</v>
      </c>
      <c r="AW2" s="58" t="s">
        <v>258</v>
      </c>
      <c r="AX2" s="58" t="s">
        <v>259</v>
      </c>
      <c r="AY2" s="58" t="s">
        <v>260</v>
      </c>
      <c r="AZ2" s="58" t="s">
        <v>48</v>
      </c>
      <c r="BA2" s="58" t="s">
        <v>261</v>
      </c>
    </row>
    <row r="3" spans="1:53">
      <c r="A3" s="58">
        <v>1</v>
      </c>
      <c r="B3" s="58">
        <v>5</v>
      </c>
      <c r="C3" s="93">
        <f>(Input_population/2)*'Function Resolution'!H130</f>
        <v>2087.2806196676656</v>
      </c>
      <c r="D3" s="93">
        <f>(Input_population/2)*'Function Resolution'!I130</f>
        <v>17447.888770684989</v>
      </c>
      <c r="E3" s="93">
        <f>(Input_population/2)*'Function Resolution'!J130</f>
        <v>19216.533488322977</v>
      </c>
      <c r="F3" s="93">
        <f>(Input_population/2)*'Function Resolution'!K130</f>
        <v>10466.857811275591</v>
      </c>
      <c r="G3" s="93">
        <f>(Input_population/2)*'Function Resolution'!L130</f>
        <v>781.43931004877822</v>
      </c>
      <c r="H3" s="111">
        <f>((C3*R3)+(D3*S3)+(E3*T3)+(F3*U3)+(G3*V3))</f>
        <v>5</v>
      </c>
      <c r="I3" s="111"/>
      <c r="J3" s="111">
        <f>H3</f>
        <v>5</v>
      </c>
      <c r="K3" s="111">
        <f>SUM(C3:G3)</f>
        <v>50000</v>
      </c>
      <c r="L3" s="111">
        <f>'MI Analysis'!AM3</f>
        <v>0</v>
      </c>
      <c r="M3" s="2">
        <f t="shared" ref="M3:M34" si="0">C3/(SUM($C3:$G3))</f>
        <v>4.174561239335331E-2</v>
      </c>
      <c r="N3" s="2">
        <f t="shared" ref="N3:N34" si="1">D3/(SUM($C3:$G3))</f>
        <v>0.34895777541369977</v>
      </c>
      <c r="O3" s="2">
        <f t="shared" ref="O3:O34" si="2">E3/(SUM($C3:$G3))</f>
        <v>0.38433066976645952</v>
      </c>
      <c r="P3" s="2">
        <f t="shared" ref="P3:P34" si="3">F3/(SUM($C3:$G3))</f>
        <v>0.20933715622551183</v>
      </c>
      <c r="Q3" s="2">
        <f t="shared" ref="Q3:Q34" si="4">G3/(SUM($C3:$G3))</f>
        <v>1.5628786200975565E-2</v>
      </c>
      <c r="R3" s="106">
        <f>('ACM Rates'!$AL16*(SUM($C3:$G3)))/($C3*'ACM Rates'!$B$65+$D3*'ACM Rates'!$C$65+$E3*'ACM Rates'!$D$65+$F3*'ACM Rates'!$E$65+$G3*'ACM Rates'!$F$65)</f>
        <v>1.3358779602260393E-4</v>
      </c>
      <c r="S3" s="106">
        <f>$R3*'ACM Rates'!C$65</f>
        <v>1.0779899492910061E-4</v>
      </c>
      <c r="T3" s="106">
        <f>$R3*'ACM Rates'!D$65</f>
        <v>9.7202326419561054E-5</v>
      </c>
      <c r="U3" s="106">
        <f>$R3*'ACM Rates'!E$65</f>
        <v>8.7272479379316354E-5</v>
      </c>
      <c r="V3" s="106">
        <f>$R3*'ACM Rates'!F$65</f>
        <v>7.5424303820162606E-5</v>
      </c>
      <c r="W3" s="2"/>
      <c r="X3" s="93">
        <f>(Input_population/2)*'Function Resolution'!M130</f>
        <v>1037.5867044205663</v>
      </c>
      <c r="Y3" s="93">
        <f>(Input_population/2)*'Function Resolution'!N130</f>
        <v>12931.930229231644</v>
      </c>
      <c r="Z3" s="93">
        <f>(Input_population/2)*'Function Resolution'!O130</f>
        <v>25157.317152721411</v>
      </c>
      <c r="AA3" s="93">
        <f>(Input_population/2)*'Function Resolution'!P130</f>
        <v>9972.3872632960847</v>
      </c>
      <c r="AB3" s="93">
        <f>(Input_population/2)*'Function Resolution'!Q130</f>
        <v>900.77865033028854</v>
      </c>
      <c r="AC3" s="111">
        <f>(X3*AJ3)+(Y3*AK3)+(Z3*AL3)+(AA3*AM3)+(AB3*AN3)</f>
        <v>4.9999999999999982</v>
      </c>
      <c r="AD3" s="111">
        <f>AC3</f>
        <v>4.9999999999999982</v>
      </c>
      <c r="AE3" s="2">
        <f>X3/(SUM($X3:$AB3))</f>
        <v>2.0751734088411328E-2</v>
      </c>
      <c r="AF3" s="2">
        <f>Y3/(SUM($X3:$AB3))</f>
        <v>0.25863860458463295</v>
      </c>
      <c r="AG3" s="2">
        <f>Z3/(SUM($X3:$AB3))</f>
        <v>0.50314634305442829</v>
      </c>
      <c r="AH3" s="2">
        <f>AA3/(SUM($X3:$AB3))</f>
        <v>0.19944774526592171</v>
      </c>
      <c r="AI3" s="2">
        <f>AB3/(SUM($X3:$AB3))</f>
        <v>1.8015573006605775E-2</v>
      </c>
      <c r="AJ3" s="106">
        <f>('ACM Rates'!$AQ16*(SUM(X3:AB3)))/(X3+Y3*'ACM Rates'!C$74+Z3*'ACM Rates'!D$74+AA3*'ACM Rates'!E$74+AB3*'ACM Rates'!F$74)</f>
        <v>1.3547762798439401E-4</v>
      </c>
      <c r="AK3" s="93">
        <f>$AJ3*'ACM Rates'!C$74</f>
        <v>1.096956220131911E-4</v>
      </c>
      <c r="AL3" s="93">
        <f>$AJ3*'ACM Rates'!D$74</f>
        <v>9.857844515033233E-5</v>
      </c>
      <c r="AM3" s="93">
        <f>$AJ3*'ACM Rates'!E$74</f>
        <v>8.9296047072001943E-5</v>
      </c>
      <c r="AN3" s="93">
        <f>$AJ3*'ACM Rates'!F$74</f>
        <v>7.8143628905736056E-5</v>
      </c>
      <c r="AO3" s="93"/>
      <c r="AP3" s="93">
        <f t="shared" ref="AP3:AP34" si="5">C3+X3</f>
        <v>3124.8673240882317</v>
      </c>
      <c r="AQ3" s="93">
        <f t="shared" ref="AQ3:AQ34" si="6">D3+Y3</f>
        <v>30379.818999916635</v>
      </c>
      <c r="AR3" s="93">
        <f t="shared" ref="AR3:AR34" si="7">E3+Z3</f>
        <v>44373.850641044388</v>
      </c>
      <c r="AS3" s="93">
        <f t="shared" ref="AS3:AS34" si="8">F3+AA3</f>
        <v>20439.245074571678</v>
      </c>
      <c r="AT3" s="93">
        <f t="shared" ref="AT3:AT34" si="9">G3+AB3</f>
        <v>1682.2179603790669</v>
      </c>
      <c r="AU3" s="93">
        <f>H3+AC3</f>
        <v>9.9999999999999982</v>
      </c>
      <c r="AV3" s="93">
        <f>J3+AD3</f>
        <v>9.9999999999999982</v>
      </c>
      <c r="AW3" s="2">
        <f>(C3+X3)/((SUM($C3:$G3))+(SUM($X3:$AB3)))</f>
        <v>3.1248673240882319E-2</v>
      </c>
      <c r="AX3" s="2">
        <f>(D3+Y3)/((SUM($C3:$G3))+(SUM($X3:$AB3)))</f>
        <v>0.30379818999916636</v>
      </c>
      <c r="AY3" s="2">
        <f>(E3+Z3)/((SUM($C3:$G3))+(SUM($X3:$AB3)))</f>
        <v>0.44373850641044388</v>
      </c>
      <c r="AZ3" s="2">
        <f>(F3+AA3)/((SUM($C3:$G3))+(SUM($X3:$AB3)))</f>
        <v>0.20439245074571677</v>
      </c>
      <c r="BA3" s="2">
        <f>(G3+AB3)/((SUM($C3:$G3))+(SUM($X3:$AB3)))</f>
        <v>1.682217960379067E-2</v>
      </c>
    </row>
    <row r="4" spans="1:53">
      <c r="A4" s="58">
        <v>2</v>
      </c>
      <c r="B4" s="58">
        <v>6</v>
      </c>
      <c r="C4" s="93">
        <f>((SUM($C3:$G3))-($H3))*('Function Resolution'!H131)</f>
        <v>2076.3264283481926</v>
      </c>
      <c r="D4" s="93">
        <f>((SUM($C3:$G3))-($H3))*('Function Resolution'!I131)</f>
        <v>17296.065971473505</v>
      </c>
      <c r="E4" s="93">
        <f>((SUM($C3:$G3))-($H3))*('Function Resolution'!J131)</f>
        <v>19328.523182770485</v>
      </c>
      <c r="F4" s="93">
        <f>((SUM($C3:$G3))-($H3))*('Function Resolution'!K131)</f>
        <v>10187.014618736768</v>
      </c>
      <c r="G4" s="93">
        <f>((SUM($C3:$G3))-($H3))*('Function Resolution'!L131)</f>
        <v>1107.0697986710504</v>
      </c>
      <c r="H4" s="111">
        <f t="shared" ref="H4:H67" si="10">((C4*R4)+(D4*S4)+(E4*T4)+(F4*U4)+(G4*V4))</f>
        <v>4.9994999999999994</v>
      </c>
      <c r="I4" s="111"/>
      <c r="J4" s="111">
        <f>J3+H4</f>
        <v>9.9994999999999994</v>
      </c>
      <c r="K4" s="111">
        <f>(SUM(C4:G4))+J3</f>
        <v>49999.999999999993</v>
      </c>
      <c r="L4" s="111">
        <f>'MI Analysis'!AM4</f>
        <v>0</v>
      </c>
      <c r="M4" s="2">
        <f t="shared" si="0"/>
        <v>4.1530681635127374E-2</v>
      </c>
      <c r="N4" s="2">
        <f t="shared" si="1"/>
        <v>0.34595591502097223</v>
      </c>
      <c r="O4" s="2">
        <f t="shared" si="2"/>
        <v>0.38660912456786656</v>
      </c>
      <c r="P4" s="2">
        <f t="shared" si="3"/>
        <v>0.20376066844157956</v>
      </c>
      <c r="Q4" s="2">
        <f t="shared" si="4"/>
        <v>2.2143610334454458E-2</v>
      </c>
      <c r="R4" s="106">
        <f>('ACM Rates'!$AL17*(SUM($C4:$G4)))/($C4*'ACM Rates'!$B$65+$D4*'ACM Rates'!$C$65+$E4*'ACM Rates'!$D$65+$F4*'ACM Rates'!$E$65+$G4*'ACM Rates'!$F$65)</f>
        <v>1.3375651166122428E-4</v>
      </c>
      <c r="S4" s="106">
        <f>$R4*'ACM Rates'!C$65</f>
        <v>1.0793514042153031E-4</v>
      </c>
      <c r="T4" s="106">
        <f>$R4*'ACM Rates'!D$65</f>
        <v>9.7325088775596067E-5</v>
      </c>
      <c r="U4" s="106">
        <f>$R4*'ACM Rates'!E$65</f>
        <v>8.7382700765781704E-5</v>
      </c>
      <c r="V4" s="106">
        <f>$R4*'ACM Rates'!F$65</f>
        <v>7.5519561470677033E-5</v>
      </c>
      <c r="W4" s="2"/>
      <c r="X4" s="93">
        <f>((SUM($X3:$AB3))-($AC3))*('Function Resolution'!M131)</f>
        <v>1221.7970339226122</v>
      </c>
      <c r="Y4" s="93">
        <f>((SUM($X3:$AB3))-($AC3))*('Function Resolution'!N131)</f>
        <v>14229.9815297736</v>
      </c>
      <c r="Z4" s="93">
        <f>((SUM($X3:$AB3))-($AC3))*('Function Resolution'!O131)</f>
        <v>23991.962270901051</v>
      </c>
      <c r="AA4" s="93">
        <f>((SUM($X3:$AB3))-($AC3))*('Function Resolution'!P131)</f>
        <v>9400.024710776268</v>
      </c>
      <c r="AB4" s="93">
        <f>((SUM($X3:$AB3))-($AC3))*('Function Resolution'!Q131)</f>
        <v>1151.234454626454</v>
      </c>
      <c r="AC4" s="111">
        <f t="shared" ref="AC4:AC67" si="11">(X4*AJ4)+(Y4*AK4)+(Z4*AL4)+(AA4*AM4)+(AB4*AN4)</f>
        <v>4.9994999999999985</v>
      </c>
      <c r="AD4" s="111">
        <f>AD3+AC4</f>
        <v>9.9994999999999976</v>
      </c>
      <c r="AE4" s="2">
        <f t="shared" ref="AE4:AE67" si="12">X4/(SUM($X4:$AB4))</f>
        <v>2.443838451690394E-2</v>
      </c>
      <c r="AF4" s="2">
        <f t="shared" ref="AF4:AF67" si="13">Y4/(SUM($X4:$AB4))</f>
        <v>0.2846280934048126</v>
      </c>
      <c r="AG4" s="2">
        <f t="shared" ref="AG4:AG67" si="14">Z4/(SUM($X4:$AB4))</f>
        <v>0.4798872341414353</v>
      </c>
      <c r="AH4" s="2">
        <f t="shared" ref="AH4:AH67" si="15">AA4/(SUM($X4:$AB4))</f>
        <v>0.18801929614513993</v>
      </c>
      <c r="AI4" s="2">
        <f t="shared" ref="AI4:AI67" si="16">AB4/(SUM($X4:$AB4))</f>
        <v>2.3026991791708258E-2</v>
      </c>
      <c r="AJ4" s="106">
        <f>('ACM Rates'!$AQ17*(SUM(X4:AB4)))/(X4+Y4*'ACM Rates'!C$74+Z4*'ACM Rates'!D$74+AA4*'ACM Rates'!E$74+AB4*'ACM Rates'!F$74)</f>
        <v>1.3489939504996855E-4</v>
      </c>
      <c r="AK4" s="93">
        <f>$AJ4*'ACM Rates'!C$74</f>
        <v>1.0922742942409721E-4</v>
      </c>
      <c r="AL4" s="93">
        <f>$AJ4*'ACM Rates'!D$74</f>
        <v>9.8157701855233141E-5</v>
      </c>
      <c r="AM4" s="93">
        <f>$AJ4*'ACM Rates'!E$74</f>
        <v>8.891492203977901E-5</v>
      </c>
      <c r="AN4" s="93">
        <f>$AJ4*'ACM Rates'!F$74</f>
        <v>7.7810103581141333E-5</v>
      </c>
      <c r="AO4" s="93"/>
      <c r="AP4" s="93">
        <f t="shared" si="5"/>
        <v>3298.1234622708048</v>
      </c>
      <c r="AQ4" s="93">
        <f t="shared" si="6"/>
        <v>31526.047501247107</v>
      </c>
      <c r="AR4" s="93">
        <f t="shared" si="7"/>
        <v>43320.485453671536</v>
      </c>
      <c r="AS4" s="93">
        <f t="shared" si="8"/>
        <v>19587.039329513034</v>
      </c>
      <c r="AT4" s="93">
        <f t="shared" si="9"/>
        <v>2258.3042532975041</v>
      </c>
      <c r="AU4" s="93">
        <f t="shared" ref="AU4:AU67" si="17">H4+AC4</f>
        <v>9.9989999999999988</v>
      </c>
      <c r="AV4" s="93">
        <f t="shared" ref="AV4:AV67" si="18">J4+AD4</f>
        <v>19.998999999999995</v>
      </c>
      <c r="AW4" s="2">
        <f t="shared" ref="AW4:AW67" si="19">(C4+X4)/((SUM($C4:$G4))+(SUM($X4:$AB4)))</f>
        <v>3.2984533076015662E-2</v>
      </c>
      <c r="AX4" s="2">
        <f t="shared" ref="AX4:AX67" si="20">(D4+Y4)/((SUM($C4:$G4))+(SUM($X4:$AB4)))</f>
        <v>0.31529200421289244</v>
      </c>
      <c r="AY4" s="2">
        <f t="shared" ref="AY4:AY67" si="21">(E4+Z4)/((SUM($C4:$G4))+(SUM($X4:$AB4)))</f>
        <v>0.43324817935465093</v>
      </c>
      <c r="AZ4" s="2">
        <f t="shared" ref="AZ4:AZ67" si="22">(F4+AA4)/((SUM($C4:$G4))+(SUM($X4:$AB4)))</f>
        <v>0.19588998229335974</v>
      </c>
      <c r="BA4" s="2">
        <f t="shared" ref="BA4:BA67" si="23">(G4+AB4)/((SUM($C4:$G4))+(SUM($X4:$AB4)))</f>
        <v>2.2585301063081355E-2</v>
      </c>
    </row>
    <row r="5" spans="1:53">
      <c r="A5" s="58">
        <v>3</v>
      </c>
      <c r="B5" s="58">
        <v>7</v>
      </c>
      <c r="C5" s="93">
        <f>((SUM($C4:$G4))-($H4))*('Function Resolution'!H132)</f>
        <v>2067.0397407083374</v>
      </c>
      <c r="D5" s="93">
        <f>((SUM($C4:$G4))-($H4))*('Function Resolution'!I132)</f>
        <v>17054.027927090436</v>
      </c>
      <c r="E5" s="93">
        <f>((SUM($C4:$G4))-($H4))*('Function Resolution'!J132)</f>
        <v>19349.423267969567</v>
      </c>
      <c r="F5" s="93">
        <f>((SUM($C4:$G4))-($H4))*('Function Resolution'!K132)</f>
        <v>9984.9484876473034</v>
      </c>
      <c r="G5" s="93">
        <f>((SUM($C4:$G4))-($H4))*('Function Resolution'!L132)</f>
        <v>1534.5610765843462</v>
      </c>
      <c r="H5" s="111">
        <f t="shared" si="10"/>
        <v>4.9990000499999994</v>
      </c>
      <c r="I5" s="111"/>
      <c r="J5" s="111">
        <f t="shared" ref="J5:J68" si="24">J4+H5</f>
        <v>14.998500049999999</v>
      </c>
      <c r="K5" s="111">
        <f t="shared" ref="K5:K68" si="25">(SUM(C5:G5))+J4</f>
        <v>49999.999999999978</v>
      </c>
      <c r="L5" s="111">
        <f>'MI Analysis'!AM5</f>
        <v>0</v>
      </c>
      <c r="M5" s="2">
        <f t="shared" si="0"/>
        <v>4.1349064213518825E-2</v>
      </c>
      <c r="N5" s="2">
        <f t="shared" si="1"/>
        <v>0.34114878488729844</v>
      </c>
      <c r="O5" s="2">
        <f t="shared" si="2"/>
        <v>0.38706587466366549</v>
      </c>
      <c r="P5" s="2">
        <f t="shared" si="3"/>
        <v>0.19973891553866471</v>
      </c>
      <c r="Q5" s="2">
        <f t="shared" si="4"/>
        <v>3.06973606968527E-2</v>
      </c>
      <c r="R5" s="106">
        <f>('ACM Rates'!$AL18*(SUM($C5:$G5)))/($C5*'ACM Rates'!$B$65+$D5*'ACM Rates'!$C$65+$E5*'ACM Rates'!$D$65+$F5*'ACM Rates'!$E$65+$G5*'ACM Rates'!$F$65)</f>
        <v>1.3403013913507381E-4</v>
      </c>
      <c r="S5" s="106">
        <f>$R5*'ACM Rates'!C$65</f>
        <v>1.0815594477300698E-4</v>
      </c>
      <c r="T5" s="106">
        <f>$R5*'ACM Rates'!D$65</f>
        <v>9.7524188003387662E-5</v>
      </c>
      <c r="U5" s="106">
        <f>$R5*'ACM Rates'!E$65</f>
        <v>8.7561460718263491E-5</v>
      </c>
      <c r="V5" s="106">
        <f>$R5*'ACM Rates'!F$65</f>
        <v>7.5674052841413314E-5</v>
      </c>
      <c r="W5" s="2"/>
      <c r="X5" s="93">
        <f>((SUM($X4:$AB4))-($AC4))*('Function Resolution'!M132)</f>
        <v>1415.2723717440356</v>
      </c>
      <c r="Y5" s="93">
        <f>((SUM($X4:$AB4))-($AC4))*('Function Resolution'!N132)</f>
        <v>15346.975007702486</v>
      </c>
      <c r="Z5" s="93">
        <f>((SUM($X4:$AB4))-($AC4))*('Function Resolution'!O132)</f>
        <v>22851.294079948915</v>
      </c>
      <c r="AA5" s="93">
        <f>((SUM($X4:$AB4))-($AC4))*('Function Resolution'!P132)</f>
        <v>8933.9589714012491</v>
      </c>
      <c r="AB5" s="93">
        <f>((SUM($X4:$AB4))-($AC4))*('Function Resolution'!Q132)</f>
        <v>1442.5000692033068</v>
      </c>
      <c r="AC5" s="111">
        <f t="shared" si="11"/>
        <v>4.9990000500000003</v>
      </c>
      <c r="AD5" s="111">
        <f t="shared" ref="AD5:AD68" si="26">AD4+AC5</f>
        <v>14.998500049999997</v>
      </c>
      <c r="AE5" s="2">
        <f t="shared" si="12"/>
        <v>2.8311109373644353E-2</v>
      </c>
      <c r="AF5" s="2">
        <f t="shared" si="13"/>
        <v>0.3070008972634935</v>
      </c>
      <c r="AG5" s="2">
        <f t="shared" si="14"/>
        <v>0.457117300487903</v>
      </c>
      <c r="AH5" s="2">
        <f t="shared" si="15"/>
        <v>0.17871492062500083</v>
      </c>
      <c r="AI5" s="2">
        <f t="shared" si="16"/>
        <v>2.8855772249958413E-2</v>
      </c>
      <c r="AJ5" s="106">
        <f>('ACM Rates'!$AQ18*(SUM(X5:AB5)))/(X5+Y5*'ACM Rates'!C$74+Z5*'ACM Rates'!D$74+AA5*'ACM Rates'!E$74+AB5*'ACM Rates'!F$74)</f>
        <v>1.3441905136148696E-4</v>
      </c>
      <c r="AK5" s="93">
        <f>$AJ5*'ACM Rates'!C$74</f>
        <v>1.0883849731425715E-4</v>
      </c>
      <c r="AL5" s="93">
        <f>$AJ5*'ACM Rates'!D$74</f>
        <v>9.7808186332613086E-5</v>
      </c>
      <c r="AM5" s="93">
        <f>$AJ5*'ACM Rates'!E$74</f>
        <v>8.8598317791125264E-5</v>
      </c>
      <c r="AN5" s="93">
        <f>$AJ5*'ACM Rates'!F$74</f>
        <v>7.7533040869767021E-5</v>
      </c>
      <c r="AO5" s="93"/>
      <c r="AP5" s="93">
        <f t="shared" si="5"/>
        <v>3482.3121124523732</v>
      </c>
      <c r="AQ5" s="93">
        <f t="shared" si="6"/>
        <v>32401.002934792923</v>
      </c>
      <c r="AR5" s="93">
        <f t="shared" si="7"/>
        <v>42200.717347918486</v>
      </c>
      <c r="AS5" s="93">
        <f t="shared" si="8"/>
        <v>18918.907459048554</v>
      </c>
      <c r="AT5" s="93">
        <f t="shared" si="9"/>
        <v>2977.061145787653</v>
      </c>
      <c r="AU5" s="93">
        <f t="shared" si="17"/>
        <v>9.9980000999999987</v>
      </c>
      <c r="AV5" s="93">
        <f t="shared" si="18"/>
        <v>29.997000099999994</v>
      </c>
      <c r="AW5" s="2">
        <f t="shared" si="19"/>
        <v>3.4830086793581592E-2</v>
      </c>
      <c r="AX5" s="2">
        <f t="shared" si="20"/>
        <v>0.32407484107539603</v>
      </c>
      <c r="AY5" s="2">
        <f t="shared" si="21"/>
        <v>0.4220915875757843</v>
      </c>
      <c r="AZ5" s="2">
        <f t="shared" si="22"/>
        <v>0.18922691808183281</v>
      </c>
      <c r="BA5" s="2">
        <f t="shared" si="23"/>
        <v>2.9776566473405559E-2</v>
      </c>
    </row>
    <row r="6" spans="1:53">
      <c r="A6" s="58">
        <v>4</v>
      </c>
      <c r="B6" s="58">
        <v>8</v>
      </c>
      <c r="C6" s="93">
        <f>((SUM($C5:$G5))-($H5))*('Function Resolution'!H133)</f>
        <v>2058.5014579646572</v>
      </c>
      <c r="D6" s="93">
        <f>((SUM($C5:$G5))-($H5))*('Function Resolution'!I133)</f>
        <v>16721.761664726695</v>
      </c>
      <c r="E6" s="93">
        <f>((SUM($C5:$G5))-($H5))*('Function Resolution'!J133)</f>
        <v>19275.17798294107</v>
      </c>
      <c r="F6" s="93">
        <f>((SUM($C5:$G5))-($H5))*('Function Resolution'!K133)</f>
        <v>9848.5026379698338</v>
      </c>
      <c r="G6" s="93">
        <f>((SUM($C5:$G5))-($H5))*('Function Resolution'!L133)</f>
        <v>2081.0577563477382</v>
      </c>
      <c r="H6" s="111">
        <f t="shared" si="10"/>
        <v>4.9985001499949977</v>
      </c>
      <c r="I6" s="111"/>
      <c r="J6" s="111">
        <f t="shared" si="24"/>
        <v>19.997000199994996</v>
      </c>
      <c r="K6" s="111">
        <f t="shared" si="25"/>
        <v>49999.999999999985</v>
      </c>
      <c r="L6" s="111">
        <f>'MI Analysis'!AM6</f>
        <v>0</v>
      </c>
      <c r="M6" s="2">
        <f t="shared" si="0"/>
        <v>4.1182382638654459E-2</v>
      </c>
      <c r="N6" s="2">
        <f t="shared" si="1"/>
        <v>0.3345355839339812</v>
      </c>
      <c r="O6" s="2">
        <f t="shared" si="2"/>
        <v>0.38561923386078834</v>
      </c>
      <c r="P6" s="2">
        <f t="shared" si="3"/>
        <v>0.19702915559539771</v>
      </c>
      <c r="Q6" s="2">
        <f t="shared" si="4"/>
        <v>4.1633643971178448E-2</v>
      </c>
      <c r="R6" s="106">
        <f>('ACM Rates'!$AL19*(SUM($C6:$G6)))/($C6*'ACM Rates'!$B$65+$D6*'ACM Rates'!$C$65+$E6*'ACM Rates'!$D$65+$F6*'ACM Rates'!$E$65+$G6*'ACM Rates'!$F$65)</f>
        <v>1.3441774275319829E-4</v>
      </c>
      <c r="S6" s="106">
        <f>$R6*'ACM Rates'!C$65</f>
        <v>1.0846872244962671E-4</v>
      </c>
      <c r="T6" s="106">
        <f>$R6*'ACM Rates'!D$65</f>
        <v>9.7806219555161776E-5</v>
      </c>
      <c r="U6" s="106">
        <f>$R6*'ACM Rates'!E$65</f>
        <v>8.7814680920836436E-5</v>
      </c>
      <c r="V6" s="106">
        <f>$R6*'ACM Rates'!F$65</f>
        <v>7.5892895684289972E-5</v>
      </c>
      <c r="W6" s="2"/>
      <c r="X6" s="93">
        <f>((SUM($X5:$AB5))-($AC5))*('Function Resolution'!M133)</f>
        <v>1615.1506952824368</v>
      </c>
      <c r="Y6" s="93">
        <f>((SUM($X5:$AB5))-($AC5))*('Function Resolution'!N133)</f>
        <v>16272.605412380934</v>
      </c>
      <c r="Z6" s="93">
        <f>((SUM($X5:$AB5))-($AC5))*('Function Resolution'!O133)</f>
        <v>21757.514527568914</v>
      </c>
      <c r="AA6" s="93">
        <f>((SUM($X5:$AB5))-($AC5))*('Function Resolution'!P133)</f>
        <v>8564.7713201199786</v>
      </c>
      <c r="AB6" s="93">
        <f>((SUM($X5:$AB5))-($AC5))*('Function Resolution'!Q133)</f>
        <v>1774.9595445977259</v>
      </c>
      <c r="AC6" s="111">
        <f t="shared" si="11"/>
        <v>4.9985001499949995</v>
      </c>
      <c r="AD6" s="111">
        <f t="shared" si="26"/>
        <v>19.997000199994996</v>
      </c>
      <c r="AE6" s="2">
        <f t="shared" si="12"/>
        <v>3.231270674832435E-2</v>
      </c>
      <c r="AF6" s="2">
        <f t="shared" si="13"/>
        <v>0.32554976341047454</v>
      </c>
      <c r="AG6" s="2">
        <f t="shared" si="14"/>
        <v>0.43528086175191338</v>
      </c>
      <c r="AH6" s="2">
        <f t="shared" si="15"/>
        <v>0.17134682530975912</v>
      </c>
      <c r="AI6" s="2">
        <f t="shared" si="16"/>
        <v>3.5509842779528608E-2</v>
      </c>
      <c r="AJ6" s="106">
        <f>('ACM Rates'!$AQ19*(SUM(X6:AB6)))/(X6*'ACM Rates'!B$74+Y6*'ACM Rates'!C$74+Z6*'ACM Rates'!D$74+AA6*'ACM Rates'!E$74+AB6*'ACM Rates'!F$74)</f>
        <v>1.3403831733772408E-4</v>
      </c>
      <c r="AK6" s="93">
        <f>$AJ6*'ACM Rates'!C$74</f>
        <v>1.0853021869896381E-4</v>
      </c>
      <c r="AL6" s="93">
        <f>$AJ6*'ACM Rates'!D$74</f>
        <v>9.7531150421689859E-5</v>
      </c>
      <c r="AM6" s="93">
        <f>$AJ6*'ACM Rates'!E$74</f>
        <v>8.8347368288881555E-5</v>
      </c>
      <c r="AN6" s="93">
        <f>$AJ6*'ACM Rates'!F$74</f>
        <v>7.731343311085245E-5</v>
      </c>
      <c r="AO6" s="93"/>
      <c r="AP6" s="93">
        <f t="shared" si="5"/>
        <v>3673.6521532470942</v>
      </c>
      <c r="AQ6" s="93">
        <f t="shared" si="6"/>
        <v>32994.367077107629</v>
      </c>
      <c r="AR6" s="93">
        <f t="shared" si="7"/>
        <v>41032.69251050998</v>
      </c>
      <c r="AS6" s="93">
        <f t="shared" si="8"/>
        <v>18413.273958089812</v>
      </c>
      <c r="AT6" s="93">
        <f t="shared" si="9"/>
        <v>3856.0173009454638</v>
      </c>
      <c r="AU6" s="93">
        <f t="shared" si="17"/>
        <v>9.9970002999899972</v>
      </c>
      <c r="AV6" s="93">
        <f t="shared" si="18"/>
        <v>39.994000399989993</v>
      </c>
      <c r="AW6" s="2">
        <f t="shared" si="19"/>
        <v>3.6747544693489405E-2</v>
      </c>
      <c r="AX6" s="2">
        <f t="shared" si="20"/>
        <v>0.33004267367222789</v>
      </c>
      <c r="AY6" s="2">
        <f t="shared" si="21"/>
        <v>0.41045004780635086</v>
      </c>
      <c r="AZ6" s="2">
        <f t="shared" si="22"/>
        <v>0.18418799045257844</v>
      </c>
      <c r="BA6" s="2">
        <f t="shared" si="23"/>
        <v>3.8571743375353525E-2</v>
      </c>
    </row>
    <row r="7" spans="1:53">
      <c r="A7" s="58">
        <v>5</v>
      </c>
      <c r="B7" s="58">
        <v>9</v>
      </c>
      <c r="C7" s="93">
        <f>((SUM($C6:$G6))-($H6))*('Function Resolution'!H134)</f>
        <v>2049.7842981610424</v>
      </c>
      <c r="D7" s="93">
        <f>((SUM($C6:$G6))-($H6))*('Function Resolution'!I134)</f>
        <v>16300.447510716815</v>
      </c>
      <c r="E7" s="93">
        <f>((SUM($C6:$G6))-($H6))*('Function Resolution'!J134)</f>
        <v>19102.082039681802</v>
      </c>
      <c r="F7" s="93">
        <f>((SUM($C6:$G6))-($H6))*('Function Resolution'!K134)</f>
        <v>9766.8832137823611</v>
      </c>
      <c r="G7" s="93">
        <f>((SUM($C6:$G6))-($H6))*('Function Resolution'!L134)</f>
        <v>2760.8059374579757</v>
      </c>
      <c r="H7" s="111">
        <f t="shared" si="10"/>
        <v>4.9980002999800002</v>
      </c>
      <c r="I7" s="111"/>
      <c r="J7" s="111">
        <f t="shared" si="24"/>
        <v>24.995000499974996</v>
      </c>
      <c r="K7" s="111">
        <f t="shared" si="25"/>
        <v>49999.999999999993</v>
      </c>
      <c r="L7" s="111">
        <f>'MI Analysis'!AM7</f>
        <v>0</v>
      </c>
      <c r="M7" s="2">
        <f t="shared" si="0"/>
        <v>4.1012088337994801E-2</v>
      </c>
      <c r="N7" s="2">
        <f t="shared" si="1"/>
        <v>0.32613938640183843</v>
      </c>
      <c r="O7" s="2">
        <f t="shared" si="2"/>
        <v>0.38219449566175984</v>
      </c>
      <c r="P7" s="2">
        <f t="shared" si="3"/>
        <v>0.19541581887903139</v>
      </c>
      <c r="Q7" s="2">
        <f t="shared" si="4"/>
        <v>5.5238210719375576E-2</v>
      </c>
      <c r="R7" s="106">
        <f>('ACM Rates'!$AL20*(SUM($C7:$G7)))/($C7*'ACM Rates'!$B$65+$D7*'ACM Rates'!$C$65+$E7*'ACM Rates'!$D$65+$F7*'ACM Rates'!$E$65+$G7*'ACM Rates'!$F$65)</f>
        <v>1.3492744571833417E-4</v>
      </c>
      <c r="S7" s="106">
        <f>$R7*'ACM Rates'!C$65</f>
        <v>1.0888002848947434E-4</v>
      </c>
      <c r="T7" s="106">
        <f>$R7*'ACM Rates'!D$65</f>
        <v>9.8177094107098937E-5</v>
      </c>
      <c r="U7" s="106">
        <f>$R7*'ACM Rates'!E$65</f>
        <v>8.8147668235836912E-5</v>
      </c>
      <c r="V7" s="106">
        <f>$R7*'ACM Rates'!F$65</f>
        <v>7.6180676398135587E-5</v>
      </c>
      <c r="W7" s="2"/>
      <c r="X7" s="93">
        <f>((SUM($X6:$AB6))-($AC6))*('Function Resolution'!M134)</f>
        <v>1818.4032576825707</v>
      </c>
      <c r="Y7" s="93">
        <f>((SUM($X6:$AB6))-($AC6))*('Function Resolution'!N134)</f>
        <v>17006.668570953148</v>
      </c>
      <c r="Z7" s="93">
        <f>((SUM($X6:$AB6))-($AC6))*('Function Resolution'!O134)</f>
        <v>20724.112451902623</v>
      </c>
      <c r="AA7" s="93">
        <f>((SUM($X6:$AB6))-($AC6))*('Function Resolution'!P134)</f>
        <v>8282.9715188393675</v>
      </c>
      <c r="AB7" s="93">
        <f>((SUM($X6:$AB6))-($AC6))*('Function Resolution'!Q134)</f>
        <v>2147.8472004222904</v>
      </c>
      <c r="AC7" s="111">
        <f t="shared" si="11"/>
        <v>4.9980002999800002</v>
      </c>
      <c r="AD7" s="111">
        <f t="shared" si="26"/>
        <v>24.995000499974996</v>
      </c>
      <c r="AE7" s="2">
        <f t="shared" si="12"/>
        <v>3.6382616017246877E-2</v>
      </c>
      <c r="AF7" s="2">
        <f t="shared" si="13"/>
        <v>0.34026945878777159</v>
      </c>
      <c r="AG7" s="2">
        <f t="shared" si="14"/>
        <v>0.41464808339418369</v>
      </c>
      <c r="AH7" s="2">
        <f t="shared" si="15"/>
        <v>0.16572571071819489</v>
      </c>
      <c r="AI7" s="2">
        <f t="shared" si="16"/>
        <v>4.2974131082602875E-2</v>
      </c>
      <c r="AJ7" s="106">
        <f>('ACM Rates'!$AQ20*(SUM(X7:AB7)))/(X7*'ACM Rates'!B$74+Y7*'ACM Rates'!C$74+Z7*'ACM Rates'!D$74+AA7*'ACM Rates'!E$74+AB7*'ACM Rates'!F$74)</f>
        <v>1.3375583035765145E-4</v>
      </c>
      <c r="AK7" s="93">
        <f>$AJ7*'ACM Rates'!C$74</f>
        <v>1.0830149027013964E-4</v>
      </c>
      <c r="AL7" s="93">
        <f>$AJ7*'ACM Rates'!D$74</f>
        <v>9.7325602629887799E-5</v>
      </c>
      <c r="AM7" s="93">
        <f>$AJ7*'ACM Rates'!E$74</f>
        <v>8.8161175401944527E-5</v>
      </c>
      <c r="AN7" s="93">
        <f>$AJ7*'ACM Rates'!F$74</f>
        <v>7.7150494343249866E-5</v>
      </c>
      <c r="AO7" s="93"/>
      <c r="AP7" s="93">
        <f t="shared" si="5"/>
        <v>3868.1875558436132</v>
      </c>
      <c r="AQ7" s="93">
        <f t="shared" si="6"/>
        <v>33307.116081669963</v>
      </c>
      <c r="AR7" s="93">
        <f t="shared" si="7"/>
        <v>39826.194491584421</v>
      </c>
      <c r="AS7" s="93">
        <f t="shared" si="8"/>
        <v>18049.85473262173</v>
      </c>
      <c r="AT7" s="93">
        <f t="shared" si="9"/>
        <v>4908.6531378802665</v>
      </c>
      <c r="AU7" s="93">
        <f t="shared" si="17"/>
        <v>9.9960005999600003</v>
      </c>
      <c r="AV7" s="93">
        <f t="shared" si="18"/>
        <v>49.990000999949991</v>
      </c>
      <c r="AW7" s="2">
        <f t="shared" si="19"/>
        <v>3.8697352177620839E-2</v>
      </c>
      <c r="AX7" s="2">
        <f t="shared" si="20"/>
        <v>0.33320442259480504</v>
      </c>
      <c r="AY7" s="2">
        <f t="shared" si="21"/>
        <v>0.39842128952797173</v>
      </c>
      <c r="AZ7" s="2">
        <f t="shared" si="22"/>
        <v>0.18057076479861317</v>
      </c>
      <c r="BA7" s="2">
        <f t="shared" si="23"/>
        <v>4.9106170900989239E-2</v>
      </c>
    </row>
    <row r="8" spans="1:53">
      <c r="A8" s="58">
        <v>6</v>
      </c>
      <c r="B8" s="58">
        <v>10</v>
      </c>
      <c r="C8" s="93">
        <f>((SUM($C7:$G7))-($H7))*('Function Resolution'!H135)</f>
        <v>2040.0329001182458</v>
      </c>
      <c r="D8" s="93">
        <f>((SUM($C7:$G7))-($H7))*('Function Resolution'!I135)</f>
        <v>15793.470654311937</v>
      </c>
      <c r="E8" s="93">
        <f>((SUM($C7:$G7))-($H7))*('Function Resolution'!J135)</f>
        <v>18828.053342640622</v>
      </c>
      <c r="F8" s="93">
        <f>((SUM($C7:$G7))-($H7))*('Function Resolution'!K135)</f>
        <v>9730.5914107976241</v>
      </c>
      <c r="G8" s="93">
        <f>((SUM($C7:$G7))-($H7))*('Function Resolution'!L135)</f>
        <v>3582.8566916315822</v>
      </c>
      <c r="H8" s="111">
        <f t="shared" si="10"/>
        <v>4.997500499950001</v>
      </c>
      <c r="I8" s="111"/>
      <c r="J8" s="111">
        <f t="shared" si="24"/>
        <v>29.992500999924996</v>
      </c>
      <c r="K8" s="111">
        <f t="shared" si="25"/>
        <v>49999.999999999985</v>
      </c>
      <c r="L8" s="111">
        <f>'MI Analysis'!AM8</f>
        <v>0</v>
      </c>
      <c r="M8" s="2">
        <f t="shared" si="0"/>
        <v>4.0821064452893123E-2</v>
      </c>
      <c r="N8" s="2">
        <f t="shared" si="1"/>
        <v>0.3160273951842516</v>
      </c>
      <c r="O8" s="2">
        <f t="shared" si="2"/>
        <v>0.37674940388358125</v>
      </c>
      <c r="P8" s="2">
        <f t="shared" si="3"/>
        <v>0.19470916332864754</v>
      </c>
      <c r="Q8" s="2">
        <f t="shared" si="4"/>
        <v>7.169297315062656E-2</v>
      </c>
      <c r="R8" s="106">
        <f>('ACM Rates'!$AL21*(SUM($C8:$G8)))/($C8*'ACM Rates'!$B$65+$D8*'ACM Rates'!$C$65+$E8*'ACM Rates'!$D$65+$F8*'ACM Rates'!$E$65+$G8*'ACM Rates'!$F$65)</f>
        <v>1.3556474460006064E-4</v>
      </c>
      <c r="S8" s="106">
        <f>$R8*'ACM Rates'!C$65</f>
        <v>1.0939429836265894E-4</v>
      </c>
      <c r="T8" s="106">
        <f>$R8*'ACM Rates'!D$65</f>
        <v>9.8640811121472876E-5</v>
      </c>
      <c r="U8" s="106">
        <f>$R8*'ACM Rates'!E$65</f>
        <v>8.856401355457039E-5</v>
      </c>
      <c r="V8" s="106">
        <f>$R8*'ACM Rates'!F$65</f>
        <v>7.6540498372228586E-5</v>
      </c>
      <c r="W8" s="2"/>
      <c r="X8" s="93">
        <f>((SUM($X7:$AB7))-($AC7))*('Function Resolution'!M135)</f>
        <v>2021.9465694839557</v>
      </c>
      <c r="Y8" s="93">
        <f>((SUM($X7:$AB7))-($AC7))*('Function Resolution'!N135)</f>
        <v>17555.707107015558</v>
      </c>
      <c r="Z8" s="93">
        <f>((SUM($X7:$AB7))-($AC7))*('Function Resolution'!O135)</f>
        <v>19758.342007818595</v>
      </c>
      <c r="AA8" s="93">
        <f>((SUM($X7:$AB7))-($AC7))*('Function Resolution'!P135)</f>
        <v>8079.7653571279561</v>
      </c>
      <c r="AB8" s="93">
        <f>((SUM($X7:$AB7))-($AC7))*('Function Resolution'!Q135)</f>
        <v>2559.243958053954</v>
      </c>
      <c r="AC8" s="111">
        <f t="shared" si="11"/>
        <v>4.9975004999500019</v>
      </c>
      <c r="AD8" s="111">
        <f t="shared" si="26"/>
        <v>29.992500999924999</v>
      </c>
      <c r="AE8" s="2">
        <f t="shared" si="12"/>
        <v>4.0459156922629302E-2</v>
      </c>
      <c r="AF8" s="2">
        <f t="shared" si="13"/>
        <v>0.35128975189079403</v>
      </c>
      <c r="AG8" s="2">
        <f t="shared" si="14"/>
        <v>0.39536448286530967</v>
      </c>
      <c r="AH8" s="2">
        <f t="shared" si="15"/>
        <v>0.16167612904108342</v>
      </c>
      <c r="AI8" s="2">
        <f t="shared" si="16"/>
        <v>5.1210479280183317E-2</v>
      </c>
      <c r="AJ8" s="106">
        <f>('ACM Rates'!$AQ21*(SUM(X8:AB8)))/(X8*'ACM Rates'!B$74+Y8*'ACM Rates'!C$74+Z8*'ACM Rates'!D$74+AA8*'ACM Rates'!E$74+AB8*'ACM Rates'!F$74)</f>
        <v>1.3356828753624913E-4</v>
      </c>
      <c r="AK8" s="93">
        <f>$AJ8*'ACM Rates'!C$74</f>
        <v>1.0814963769673759E-4</v>
      </c>
      <c r="AL8" s="93">
        <f>$AJ8*'ACM Rates'!D$74</f>
        <v>9.7189139658045119E-5</v>
      </c>
      <c r="AM8" s="93">
        <f>$AJ8*'ACM Rates'!E$74</f>
        <v>8.8037562131937418E-5</v>
      </c>
      <c r="AN8" s="93">
        <f>$AJ8*'ACM Rates'!F$74</f>
        <v>7.7042319459635244E-5</v>
      </c>
      <c r="AO8" s="93"/>
      <c r="AP8" s="93">
        <f t="shared" si="5"/>
        <v>4061.9794696022018</v>
      </c>
      <c r="AQ8" s="93">
        <f t="shared" si="6"/>
        <v>33349.177761327497</v>
      </c>
      <c r="AR8" s="93">
        <f t="shared" si="7"/>
        <v>38586.395350459221</v>
      </c>
      <c r="AS8" s="93">
        <f t="shared" si="8"/>
        <v>17810.356767925579</v>
      </c>
      <c r="AT8" s="93">
        <f t="shared" si="9"/>
        <v>6142.1006496855362</v>
      </c>
      <c r="AU8" s="93">
        <f t="shared" si="17"/>
        <v>9.9950009999000038</v>
      </c>
      <c r="AV8" s="93">
        <f t="shared" si="18"/>
        <v>59.985001999849999</v>
      </c>
      <c r="AW8" s="2">
        <f t="shared" si="19"/>
        <v>4.0640110687761216E-2</v>
      </c>
      <c r="AX8" s="2">
        <f t="shared" si="20"/>
        <v>0.33365857353752287</v>
      </c>
      <c r="AY8" s="2">
        <f t="shared" si="21"/>
        <v>0.38605694337444557</v>
      </c>
      <c r="AZ8" s="2">
        <f t="shared" si="22"/>
        <v>0.17819264618486547</v>
      </c>
      <c r="BA8" s="2">
        <f t="shared" si="23"/>
        <v>6.1451726215404942E-2</v>
      </c>
    </row>
    <row r="9" spans="1:53">
      <c r="A9" s="58">
        <v>7</v>
      </c>
      <c r="B9" s="58">
        <v>11</v>
      </c>
      <c r="C9" s="93">
        <f>((SUM($C8:$G8))-($H8))*('Function Resolution'!H136)</f>
        <v>2028.5495225258232</v>
      </c>
      <c r="D9" s="93">
        <f>((SUM($C8:$G8))-($H8))*('Function Resolution'!I136)</f>
        <v>15207.201536844817</v>
      </c>
      <c r="E9" s="93">
        <f>((SUM($C8:$G8))-($H8))*('Function Resolution'!J136)</f>
        <v>18453.827692382456</v>
      </c>
      <c r="F9" s="93">
        <f>((SUM($C8:$G8))-($H8))*('Function Resolution'!K136)</f>
        <v>9731.4501655486492</v>
      </c>
      <c r="G9" s="93">
        <f>((SUM($C8:$G8))-($H8))*('Function Resolution'!L136)</f>
        <v>4548.9785816983122</v>
      </c>
      <c r="H9" s="111">
        <f t="shared" si="10"/>
        <v>4.9970007499000078</v>
      </c>
      <c r="I9" s="111"/>
      <c r="J9" s="111">
        <f t="shared" si="24"/>
        <v>34.989501749825003</v>
      </c>
      <c r="K9" s="111">
        <f t="shared" si="25"/>
        <v>49999.999999999993</v>
      </c>
      <c r="L9" s="111">
        <f>'MI Analysis'!AM9</f>
        <v>0</v>
      </c>
      <c r="M9" s="2">
        <f t="shared" si="0"/>
        <v>4.0595341566967265E-2</v>
      </c>
      <c r="N9" s="2">
        <f t="shared" si="1"/>
        <v>0.30432658104262089</v>
      </c>
      <c r="O9" s="2">
        <f t="shared" si="2"/>
        <v>0.36929807730670705</v>
      </c>
      <c r="P9" s="2">
        <f t="shared" si="3"/>
        <v>0.19474582159595197</v>
      </c>
      <c r="Q9" s="2">
        <f t="shared" si="4"/>
        <v>9.1034178487752693E-2</v>
      </c>
      <c r="R9" s="106">
        <f>('ACM Rates'!$AL22*(SUM($C9:$G9)))/($C9*'ACM Rates'!$B$65+$D9*'ACM Rates'!$C$65+$E9*'ACM Rates'!$D$65+$F9*'ACM Rates'!$E$65+$G9*'ACM Rates'!$F$65)</f>
        <v>1.3633089041765686E-4</v>
      </c>
      <c r="S9" s="106">
        <f>$R9*'ACM Rates'!C$65</f>
        <v>1.1001254158221196E-4</v>
      </c>
      <c r="T9" s="106">
        <f>$R9*'ACM Rates'!D$65</f>
        <v>9.9198280875928359E-5</v>
      </c>
      <c r="U9" s="106">
        <f>$R9*'ACM Rates'!E$65</f>
        <v>8.9064534163926077E-5</v>
      </c>
      <c r="V9" s="106">
        <f>$R9*'ACM Rates'!F$65</f>
        <v>7.6973067937993023E-5</v>
      </c>
      <c r="W9" s="2"/>
      <c r="X9" s="93">
        <f>((SUM($X8:$AB8))-($AC8))*('Function Resolution'!M136)</f>
        <v>2222.7655497148839</v>
      </c>
      <c r="Y9" s="93">
        <f>((SUM($X8:$AB8))-($AC8))*('Function Resolution'!N136)</f>
        <v>17930.408275750706</v>
      </c>
      <c r="Z9" s="93">
        <f>((SUM($X8:$AB8))-($AC8))*('Function Resolution'!O136)</f>
        <v>18863.238668766673</v>
      </c>
      <c r="AA9" s="93">
        <f>((SUM($X8:$AB8))-($AC8))*('Function Resolution'!P136)</f>
        <v>7947.4298633356811</v>
      </c>
      <c r="AB9" s="93">
        <f>((SUM($X8:$AB8))-($AC8))*('Function Resolution'!Q136)</f>
        <v>3006.165141432135</v>
      </c>
      <c r="AC9" s="111">
        <f t="shared" si="11"/>
        <v>4.9970007499000086</v>
      </c>
      <c r="AD9" s="111">
        <f t="shared" si="26"/>
        <v>34.98950174982501</v>
      </c>
      <c r="AE9" s="2">
        <f t="shared" si="12"/>
        <v>4.4481993518999612E-2</v>
      </c>
      <c r="AF9" s="2">
        <f t="shared" si="13"/>
        <v>0.3588234057421244</v>
      </c>
      <c r="AG9" s="2">
        <f t="shared" si="14"/>
        <v>0.37749121148609255</v>
      </c>
      <c r="AH9" s="2">
        <f t="shared" si="15"/>
        <v>0.15904399981318215</v>
      </c>
      <c r="AI9" s="2">
        <f t="shared" si="16"/>
        <v>6.0159389439601127E-2</v>
      </c>
      <c r="AJ9" s="106">
        <f>('ACM Rates'!$AQ22*(SUM(X9:AB9)))/(X9*'ACM Rates'!B$74+Y9*'ACM Rates'!C$74+Z9*'ACM Rates'!D$74+AA9*'ACM Rates'!E$74+AB9*'ACM Rates'!F$74)</f>
        <v>1.3347123257284848E-4</v>
      </c>
      <c r="AK9" s="93">
        <f>$AJ9*'ACM Rates'!C$74</f>
        <v>1.0807105273228184E-4</v>
      </c>
      <c r="AL9" s="93">
        <f>$AJ9*'ACM Rates'!D$74</f>
        <v>9.7118518939860865E-5</v>
      </c>
      <c r="AM9" s="93">
        <f>$AJ9*'ACM Rates'!E$74</f>
        <v>8.7973591240880832E-5</v>
      </c>
      <c r="AN9" s="93">
        <f>$AJ9*'ACM Rates'!F$74</f>
        <v>7.698633806140531E-5</v>
      </c>
      <c r="AO9" s="93"/>
      <c r="AP9" s="93">
        <f t="shared" si="5"/>
        <v>4251.3150722407072</v>
      </c>
      <c r="AQ9" s="93">
        <f t="shared" si="6"/>
        <v>33137.609812595525</v>
      </c>
      <c r="AR9" s="93">
        <f t="shared" si="7"/>
        <v>37317.066361149133</v>
      </c>
      <c r="AS9" s="93">
        <f t="shared" si="8"/>
        <v>17678.88002888433</v>
      </c>
      <c r="AT9" s="93">
        <f t="shared" si="9"/>
        <v>7555.1437231304471</v>
      </c>
      <c r="AU9" s="93">
        <f t="shared" si="17"/>
        <v>9.9940014998000173</v>
      </c>
      <c r="AV9" s="93">
        <f t="shared" si="18"/>
        <v>69.97900349965002</v>
      </c>
      <c r="AW9" s="2">
        <f t="shared" si="19"/>
        <v>4.2538667542983445E-2</v>
      </c>
      <c r="AX9" s="2">
        <f t="shared" si="20"/>
        <v>0.33157499339237267</v>
      </c>
      <c r="AY9" s="2">
        <f t="shared" si="21"/>
        <v>0.37339464439639986</v>
      </c>
      <c r="AZ9" s="2">
        <f t="shared" si="22"/>
        <v>0.17689491070456709</v>
      </c>
      <c r="BA9" s="2">
        <f t="shared" si="23"/>
        <v>7.5596783963676903E-2</v>
      </c>
    </row>
    <row r="10" spans="1:53">
      <c r="A10" s="58">
        <v>8</v>
      </c>
      <c r="B10" s="58">
        <v>12</v>
      </c>
      <c r="C10" s="93">
        <f>((SUM($C9:$G9))-($H9))*('Function Resolution'!H137)</f>
        <v>2014.8696060431296</v>
      </c>
      <c r="D10" s="93">
        <f>((SUM($C9:$G9))-($H9))*('Function Resolution'!I137)</f>
        <v>14551.35314466924</v>
      </c>
      <c r="E10" s="93">
        <f>((SUM($C9:$G9))-($H9))*('Function Resolution'!J137)</f>
        <v>17983.828747803214</v>
      </c>
      <c r="F10" s="93">
        <f>((SUM($C9:$G9))-($H9))*('Function Resolution'!K137)</f>
        <v>9762.6791180745004</v>
      </c>
      <c r="G10" s="93">
        <f>((SUM($C9:$G9))-($H9))*('Function Resolution'!L137)</f>
        <v>5652.2798816600798</v>
      </c>
      <c r="H10" s="111">
        <f t="shared" si="10"/>
        <v>4.9965010498250173</v>
      </c>
      <c r="I10" s="111"/>
      <c r="J10" s="111">
        <f t="shared" si="24"/>
        <v>39.986002799650024</v>
      </c>
      <c r="K10" s="111">
        <f t="shared" si="25"/>
        <v>49999.999999999985</v>
      </c>
      <c r="L10" s="111">
        <f>'MI Analysis'!AM10</f>
        <v>0</v>
      </c>
      <c r="M10" s="2">
        <f t="shared" si="0"/>
        <v>4.0325611582002832E-2</v>
      </c>
      <c r="N10" s="2">
        <f t="shared" si="1"/>
        <v>0.29123086334944026</v>
      </c>
      <c r="O10" s="2">
        <f t="shared" si="2"/>
        <v>0.35992844929819501</v>
      </c>
      <c r="P10" s="2">
        <f t="shared" si="3"/>
        <v>0.19539031455655159</v>
      </c>
      <c r="Q10" s="2">
        <f t="shared" si="4"/>
        <v>0.11312476121381042</v>
      </c>
      <c r="R10" s="106">
        <f>('ACM Rates'!$AL23*(SUM($C10:$G10)))/($C10*'ACM Rates'!$B$65+$D10*'ACM Rates'!$C$65+$E10*'ACM Rates'!$D$65+$F10*'ACM Rates'!$E$65+$G10*'ACM Rates'!$F$65)</f>
        <v>1.3722164457504287E-4</v>
      </c>
      <c r="S10" s="106">
        <f>$R10*'ACM Rates'!C$65</f>
        <v>1.1073133780278051E-4</v>
      </c>
      <c r="T10" s="106">
        <f>$R10*'ACM Rates'!D$65</f>
        <v>9.9846419245927111E-5</v>
      </c>
      <c r="U10" s="106">
        <f>$R10*'ACM Rates'!E$65</f>
        <v>8.9646461002657342E-5</v>
      </c>
      <c r="V10" s="106">
        <f>$R10*'ACM Rates'!F$65</f>
        <v>7.7475991963960083E-5</v>
      </c>
      <c r="W10" s="2"/>
      <c r="X10" s="93">
        <f>((SUM($X9:$AB9))-($AC9))*('Function Resolution'!M137)</f>
        <v>2418.03041530579</v>
      </c>
      <c r="Y10" s="93">
        <f>((SUM($X9:$AB9))-($AC9))*('Function Resolution'!N137)</f>
        <v>18143.755338755564</v>
      </c>
      <c r="Z10" s="93">
        <f>((SUM($X9:$AB9))-($AC9))*('Function Resolution'!O137)</f>
        <v>18039.081860331706</v>
      </c>
      <c r="AA10" s="93">
        <f>((SUM($X9:$AB9))-($AC9))*('Function Resolution'!P137)</f>
        <v>7879.4182020526541</v>
      </c>
      <c r="AB10" s="93">
        <f>((SUM($X9:$AB9))-($AC9))*('Function Resolution'!Q137)</f>
        <v>3484.72468180447</v>
      </c>
      <c r="AC10" s="111">
        <f t="shared" si="11"/>
        <v>4.99650104982502</v>
      </c>
      <c r="AD10" s="111">
        <f t="shared" si="26"/>
        <v>39.986002799650031</v>
      </c>
      <c r="AE10" s="2">
        <f t="shared" si="12"/>
        <v>4.8394474276963695E-2</v>
      </c>
      <c r="AF10" s="2">
        <f t="shared" si="13"/>
        <v>0.36312922098537276</v>
      </c>
      <c r="AG10" s="2">
        <f t="shared" si="14"/>
        <v>0.36103428540185029</v>
      </c>
      <c r="AH10" s="2">
        <f t="shared" si="15"/>
        <v>0.15769872003386443</v>
      </c>
      <c r="AI10" s="2">
        <f t="shared" si="16"/>
        <v>6.9743299301948655E-2</v>
      </c>
      <c r="AJ10" s="106">
        <f>('ACM Rates'!$AQ23*(SUM(X10:AB10)))/(X10*'ACM Rates'!B$74+Y10*'ACM Rates'!C$74+Z10*'ACM Rates'!D$74+AA10*'ACM Rates'!E$74+AB10*'ACM Rates'!F$74)</f>
        <v>1.3345955972064936E-4</v>
      </c>
      <c r="AK10" s="93">
        <f>$AJ10*'ACM Rates'!C$74</f>
        <v>1.0806160127670427E-4</v>
      </c>
      <c r="AL10" s="93">
        <f>$AJ10*'ACM Rates'!D$74</f>
        <v>9.7110025348428987E-5</v>
      </c>
      <c r="AM10" s="93">
        <f>$AJ10*'ACM Rates'!E$74</f>
        <v>8.796589742770336E-5</v>
      </c>
      <c r="AN10" s="93">
        <f>$AJ10*'ACM Rates'!F$74</f>
        <v>7.6979605148790219E-5</v>
      </c>
      <c r="AO10" s="93"/>
      <c r="AP10" s="93">
        <f t="shared" si="5"/>
        <v>4432.9000213489198</v>
      </c>
      <c r="AQ10" s="93">
        <f t="shared" si="6"/>
        <v>32695.108483424803</v>
      </c>
      <c r="AR10" s="93">
        <f t="shared" si="7"/>
        <v>36022.910608134916</v>
      </c>
      <c r="AS10" s="93">
        <f t="shared" si="8"/>
        <v>17642.097320127155</v>
      </c>
      <c r="AT10" s="93">
        <f t="shared" si="9"/>
        <v>9137.0045634645503</v>
      </c>
      <c r="AU10" s="93">
        <f t="shared" si="17"/>
        <v>9.9930020996500382</v>
      </c>
      <c r="AV10" s="93">
        <f t="shared" si="18"/>
        <v>79.972005599300047</v>
      </c>
      <c r="AW10" s="2">
        <f t="shared" si="19"/>
        <v>4.4360042929483263E-2</v>
      </c>
      <c r="AX10" s="2">
        <f t="shared" si="20"/>
        <v>0.32718004216740648</v>
      </c>
      <c r="AY10" s="2">
        <f t="shared" si="21"/>
        <v>0.36048136735002256</v>
      </c>
      <c r="AZ10" s="2">
        <f t="shared" si="22"/>
        <v>0.17654451729520798</v>
      </c>
      <c r="BA10" s="2">
        <f t="shared" si="23"/>
        <v>9.1434030257879523E-2</v>
      </c>
    </row>
    <row r="11" spans="1:53">
      <c r="A11" s="58">
        <v>9</v>
      </c>
      <c r="B11" s="58">
        <v>13</v>
      </c>
      <c r="C11" s="93">
        <f>((SUM($C10:$G10))-($H10))*('Function Resolution'!H138)</f>
        <v>1998.8102632117727</v>
      </c>
      <c r="D11" s="93">
        <f>((SUM($C10:$G10))-($H10))*('Function Resolution'!I138)</f>
        <v>13838.791346130396</v>
      </c>
      <c r="E11" s="93">
        <f>((SUM($C10:$G10))-($H10))*('Function Resolution'!J138)</f>
        <v>17426.500380161517</v>
      </c>
      <c r="F11" s="93">
        <f>((SUM($C10:$G10))-($H10))*('Function Resolution'!K138)</f>
        <v>9818.9543844526925</v>
      </c>
      <c r="G11" s="93">
        <f>((SUM($C10:$G10))-($H10))*('Function Resolution'!L138)</f>
        <v>6876.9576232439495</v>
      </c>
      <c r="H11" s="111">
        <f t="shared" si="10"/>
        <v>4.9960013997200328</v>
      </c>
      <c r="I11" s="111"/>
      <c r="J11" s="111">
        <f t="shared" si="24"/>
        <v>44.982004199370053</v>
      </c>
      <c r="K11" s="111">
        <f t="shared" si="25"/>
        <v>49999.999999999978</v>
      </c>
      <c r="L11" s="111">
        <f>'MI Analysis'!AM11</f>
        <v>0</v>
      </c>
      <c r="M11" s="2">
        <f t="shared" si="0"/>
        <v>4.0008200624679219E-2</v>
      </c>
      <c r="N11" s="2">
        <f t="shared" si="1"/>
        <v>0.27699734725666603</v>
      </c>
      <c r="O11" s="2">
        <f t="shared" si="2"/>
        <v>0.34880895712195087</v>
      </c>
      <c r="P11" s="2">
        <f t="shared" si="3"/>
        <v>0.1965362616792487</v>
      </c>
      <c r="Q11" s="2">
        <f t="shared" si="4"/>
        <v>0.13764923331745507</v>
      </c>
      <c r="R11" s="106">
        <f>('ACM Rates'!$AL24*(SUM($C11:$G11)))/($C11*'ACM Rates'!$B$65+$D11*'ACM Rates'!$C$65+$E11*'ACM Rates'!$D$65+$F11*'ACM Rates'!$E$65+$G11*'ACM Rates'!$F$65)</f>
        <v>1.3822669850527787E-4</v>
      </c>
      <c r="S11" s="106">
        <f>$R11*'ACM Rates'!C$65</f>
        <v>1.1154236850135227E-4</v>
      </c>
      <c r="T11" s="106">
        <f>$R11*'ACM Rates'!D$65</f>
        <v>1.005777254213762E-4</v>
      </c>
      <c r="U11" s="106">
        <f>$R11*'ACM Rates'!E$65</f>
        <v>9.0303059516990883E-5</v>
      </c>
      <c r="V11" s="106">
        <f>$R11*'ACM Rates'!F$65</f>
        <v>7.8043450184296821E-5</v>
      </c>
      <c r="W11" s="2"/>
      <c r="X11" s="93">
        <f>((SUM($X10:$AB10))-($AC10))*('Function Resolution'!M138)</f>
        <v>2605.1920551768389</v>
      </c>
      <c r="Y11" s="93">
        <f>((SUM($X10:$AB10))-($AC10))*('Function Resolution'!N138)</f>
        <v>18209.796337910611</v>
      </c>
      <c r="Z11" s="93">
        <f>((SUM($X10:$AB10))-($AC10))*('Function Resolution'!O138)</f>
        <v>17284.379743846148</v>
      </c>
      <c r="AA11" s="93">
        <f>((SUM($X10:$AB10))-($AC10))*('Function Resolution'!P138)</f>
        <v>7870.2983008132751</v>
      </c>
      <c r="AB11" s="93">
        <f>((SUM($X10:$AB10))-($AC10))*('Function Resolution'!Q138)</f>
        <v>3990.347559453488</v>
      </c>
      <c r="AC11" s="111">
        <f t="shared" si="11"/>
        <v>4.9960013997200372</v>
      </c>
      <c r="AD11" s="111">
        <f t="shared" si="26"/>
        <v>44.982004199370067</v>
      </c>
      <c r="AE11" s="2">
        <f t="shared" si="12"/>
        <v>5.2145542940056577E-2</v>
      </c>
      <c r="AF11" s="2">
        <f t="shared" si="13"/>
        <v>0.36448741465386791</v>
      </c>
      <c r="AG11" s="2">
        <f t="shared" si="14"/>
        <v>0.34596426944185249</v>
      </c>
      <c r="AH11" s="2">
        <f t="shared" si="15"/>
        <v>0.15753194747412017</v>
      </c>
      <c r="AI11" s="2">
        <f t="shared" si="16"/>
        <v>7.9870825490102895E-2</v>
      </c>
      <c r="AJ11" s="106">
        <f>('ACM Rates'!$AQ24*(SUM(X11:AB11)))/(X11*'ACM Rates'!B$74+Y11*'ACM Rates'!C$74+Z11*'ACM Rates'!D$74+AA11*'ACM Rates'!E$74+AB11*'ACM Rates'!F$74)</f>
        <v>1.335278223584457E-4</v>
      </c>
      <c r="AK11" s="93">
        <f>$AJ11*'ACM Rates'!C$74</f>
        <v>1.081168732254735E-4</v>
      </c>
      <c r="AL11" s="93">
        <f>$AJ11*'ACM Rates'!D$74</f>
        <v>9.7159695724238917E-5</v>
      </c>
      <c r="AM11" s="93">
        <f>$AJ11*'ACM Rates'!E$74</f>
        <v>8.8010890714112418E-5</v>
      </c>
      <c r="AN11" s="93">
        <f>$AJ11*'ACM Rates'!F$74</f>
        <v>7.7018979105327888E-5</v>
      </c>
      <c r="AO11" s="93"/>
      <c r="AP11" s="93">
        <f t="shared" si="5"/>
        <v>4604.0023183886115</v>
      </c>
      <c r="AQ11" s="93">
        <f t="shared" si="6"/>
        <v>32048.587684041006</v>
      </c>
      <c r="AR11" s="93">
        <f t="shared" si="7"/>
        <v>34710.880124007665</v>
      </c>
      <c r="AS11" s="93">
        <f t="shared" si="8"/>
        <v>17689.252685265968</v>
      </c>
      <c r="AT11" s="93">
        <f t="shared" si="9"/>
        <v>10867.305182697437</v>
      </c>
      <c r="AU11" s="93">
        <f t="shared" si="17"/>
        <v>9.9920027994400691</v>
      </c>
      <c r="AV11" s="93">
        <f t="shared" si="18"/>
        <v>89.96400839874012</v>
      </c>
      <c r="AW11" s="2">
        <f t="shared" si="19"/>
        <v>4.6076871782367898E-2</v>
      </c>
      <c r="AX11" s="2">
        <f t="shared" si="20"/>
        <v>0.32074238095526697</v>
      </c>
      <c r="AY11" s="2">
        <f t="shared" si="21"/>
        <v>0.34738661328190168</v>
      </c>
      <c r="AZ11" s="2">
        <f t="shared" si="22"/>
        <v>0.17703410457668445</v>
      </c>
      <c r="BA11" s="2">
        <f t="shared" si="23"/>
        <v>0.10876002940377898</v>
      </c>
    </row>
    <row r="12" spans="1:53">
      <c r="A12" s="58">
        <v>10</v>
      </c>
      <c r="B12" s="58">
        <v>14</v>
      </c>
      <c r="C12" s="93">
        <f>((SUM($C11:$G11))-($H11))*('Function Resolution'!H139)</f>
        <v>1980.4797065435664</v>
      </c>
      <c r="D12" s="93">
        <f>((SUM($C11:$G11))-($H11))*('Function Resolution'!I139)</f>
        <v>13084.801149024894</v>
      </c>
      <c r="E12" s="93">
        <f>((SUM($C11:$G11))-($H11))*('Function Resolution'!J139)</f>
        <v>16794.003367370486</v>
      </c>
      <c r="F12" s="93">
        <f>((SUM($C11:$G11))-($H11))*('Function Resolution'!K139)</f>
        <v>9896.3934085574565</v>
      </c>
      <c r="G12" s="93">
        <f>((SUM($C11:$G11))-($H11))*('Function Resolution'!L139)</f>
        <v>8199.3403643042166</v>
      </c>
      <c r="H12" s="111">
        <f t="shared" si="10"/>
        <v>4.9955017995800617</v>
      </c>
      <c r="I12" s="111"/>
      <c r="J12" s="111">
        <f t="shared" si="24"/>
        <v>49.977505998950114</v>
      </c>
      <c r="K12" s="111">
        <f t="shared" si="25"/>
        <v>49999.999999999993</v>
      </c>
      <c r="L12" s="111">
        <f>'MI Analysis'!AM12</f>
        <v>0</v>
      </c>
      <c r="M12" s="2">
        <f t="shared" si="0"/>
        <v>3.9645260596444021E-2</v>
      </c>
      <c r="N12" s="2">
        <f t="shared" si="1"/>
        <v>0.26193166720758354</v>
      </c>
      <c r="O12" s="2">
        <f t="shared" si="2"/>
        <v>0.33618251060948962</v>
      </c>
      <c r="P12" s="2">
        <f t="shared" si="3"/>
        <v>0.19810609235271179</v>
      </c>
      <c r="Q12" s="2">
        <f t="shared" si="4"/>
        <v>0.16413446923377106</v>
      </c>
      <c r="R12" s="106">
        <f>('ACM Rates'!$AL25*(SUM($C12:$G12)))/($C12*'ACM Rates'!$B$65+$D12*'ACM Rates'!$C$65+$E12*'ACM Rates'!$D$65+$F12*'ACM Rates'!$E$65+$G12*'ACM Rates'!$F$65)</f>
        <v>1.3932992568271467E-4</v>
      </c>
      <c r="S12" s="106">
        <f>$R12*'ACM Rates'!C$65</f>
        <v>1.1243262033907278E-4</v>
      </c>
      <c r="T12" s="106">
        <f>$R12*'ACM Rates'!D$65</f>
        <v>1.0138046527792716E-4</v>
      </c>
      <c r="U12" s="106">
        <f>$R12*'ACM Rates'!E$65</f>
        <v>9.1023794299360252E-5</v>
      </c>
      <c r="V12" s="106">
        <f>$R12*'ACM Rates'!F$65</f>
        <v>7.8666337486064806E-5</v>
      </c>
      <c r="W12" s="2"/>
      <c r="X12" s="93">
        <f>((SUM($X11:$AB11))-($AC11))*('Function Resolution'!M139)</f>
        <v>2782.0467570946812</v>
      </c>
      <c r="Y12" s="93">
        <f>((SUM($X11:$AB11))-($AC11))*('Function Resolution'!N139)</f>
        <v>18142.872117740117</v>
      </c>
      <c r="Z12" s="93">
        <f>((SUM($X11:$AB11))-($AC11))*('Function Resolution'!O139)</f>
        <v>16596.501684788003</v>
      </c>
      <c r="AA12" s="93">
        <f>((SUM($X11:$AB11))-($AC11))*('Function Resolution'!P139)</f>
        <v>7915.5998604497609</v>
      </c>
      <c r="AB12" s="93">
        <f>((SUM($X11:$AB11))-($AC11))*('Function Resolution'!Q139)</f>
        <v>4517.9975757280854</v>
      </c>
      <c r="AC12" s="111">
        <f t="shared" si="11"/>
        <v>4.9955017995800644</v>
      </c>
      <c r="AD12" s="111">
        <f t="shared" si="26"/>
        <v>49.977505998950129</v>
      </c>
      <c r="AE12" s="2">
        <f t="shared" si="12"/>
        <v>5.5691037031125636E-2</v>
      </c>
      <c r="AF12" s="2">
        <f t="shared" si="13"/>
        <v>0.3631841773986601</v>
      </c>
      <c r="AG12" s="2">
        <f t="shared" si="14"/>
        <v>0.33222892014938621</v>
      </c>
      <c r="AH12" s="2">
        <f t="shared" si="15"/>
        <v>0.15845454927301134</v>
      </c>
      <c r="AI12" s="2">
        <f t="shared" si="16"/>
        <v>9.0441316147816836E-2</v>
      </c>
      <c r="AJ12" s="106">
        <f>('ACM Rates'!$AQ25*(SUM(X12:AB12)))/(X12*'ACM Rates'!B$74+Y12*'ACM Rates'!C$74+Z12*'ACM Rates'!D$74+AA12*'ACM Rates'!E$74+AB12*'ACM Rates'!F$74)</f>
        <v>1.3367041498579474E-4</v>
      </c>
      <c r="AK12" s="93">
        <f>$AJ12*'ACM Rates'!C$74</f>
        <v>1.0823232983025957E-4</v>
      </c>
      <c r="AL12" s="93">
        <f>$AJ12*'ACM Rates'!D$74</f>
        <v>9.7263451301474063E-5</v>
      </c>
      <c r="AM12" s="93">
        <f>$AJ12*'ACM Rates'!E$74</f>
        <v>8.8104876401294264E-5</v>
      </c>
      <c r="AN12" s="93">
        <f>$AJ12*'ACM Rates'!F$74</f>
        <v>7.7101226672856462E-5</v>
      </c>
      <c r="AO12" s="93"/>
      <c r="AP12" s="93">
        <f t="shared" si="5"/>
        <v>4762.5264636382472</v>
      </c>
      <c r="AQ12" s="93">
        <f t="shared" si="6"/>
        <v>31227.67326676501</v>
      </c>
      <c r="AR12" s="93">
        <f t="shared" si="7"/>
        <v>33390.505052158493</v>
      </c>
      <c r="AS12" s="93">
        <f t="shared" si="8"/>
        <v>17811.993269007216</v>
      </c>
      <c r="AT12" s="93">
        <f t="shared" si="9"/>
        <v>12717.337940032303</v>
      </c>
      <c r="AU12" s="93">
        <f t="shared" si="17"/>
        <v>9.9910035991601269</v>
      </c>
      <c r="AV12" s="93">
        <f t="shared" si="18"/>
        <v>99.955011997900243</v>
      </c>
      <c r="AW12" s="2">
        <f t="shared" si="19"/>
        <v>4.7668148813784825E-2</v>
      </c>
      <c r="AX12" s="2">
        <f t="shared" si="20"/>
        <v>0.31255792230312179</v>
      </c>
      <c r="AY12" s="2">
        <f t="shared" si="21"/>
        <v>0.33420571537943794</v>
      </c>
      <c r="AZ12" s="2">
        <f t="shared" si="22"/>
        <v>0.17828032081286155</v>
      </c>
      <c r="BA12" s="2">
        <f t="shared" si="23"/>
        <v>0.12728789269079394</v>
      </c>
    </row>
    <row r="13" spans="1:53">
      <c r="A13" s="58">
        <v>11</v>
      </c>
      <c r="B13" s="58">
        <v>15</v>
      </c>
      <c r="C13" s="93">
        <f>((SUM($C12:$G12))-($H12))*('Function Resolution'!H140)</f>
        <v>1960.2454982764934</v>
      </c>
      <c r="D13" s="93">
        <f>((SUM($C12:$G12))-($H12))*('Function Resolution'!I140)</f>
        <v>12305.953189399241</v>
      </c>
      <c r="E13" s="93">
        <f>((SUM($C12:$G12))-($H12))*('Function Resolution'!J140)</f>
        <v>16101.33933686331</v>
      </c>
      <c r="F13" s="93">
        <f>((SUM($C12:$G12))-($H12))*('Function Resolution'!K140)</f>
        <v>9992.4302431447904</v>
      </c>
      <c r="G13" s="93">
        <f>((SUM($C12:$G12))-($H12))*('Function Resolution'!L140)</f>
        <v>9590.0542263172047</v>
      </c>
      <c r="H13" s="111">
        <f t="shared" si="10"/>
        <v>14.985006748200309</v>
      </c>
      <c r="I13" s="111"/>
      <c r="J13" s="111">
        <f t="shared" si="24"/>
        <v>64.962512747150427</v>
      </c>
      <c r="K13" s="111">
        <f t="shared" si="25"/>
        <v>49999.999999999985</v>
      </c>
      <c r="L13" s="111">
        <f>'MI Analysis'!AM13</f>
        <v>0</v>
      </c>
      <c r="M13" s="2">
        <f t="shared" si="0"/>
        <v>3.9244136446823771E-2</v>
      </c>
      <c r="N13" s="2">
        <f t="shared" si="1"/>
        <v>0.24636531827142175</v>
      </c>
      <c r="O13" s="2">
        <f t="shared" si="2"/>
        <v>0.32234899070960515</v>
      </c>
      <c r="P13" s="2">
        <f t="shared" si="3"/>
        <v>0.20004856342847241</v>
      </c>
      <c r="Q13" s="2">
        <f t="shared" si="4"/>
        <v>0.19199299114367693</v>
      </c>
      <c r="R13" s="106">
        <f>('ACM Rates'!$AL26*(SUM($C13:$G13)))/($C13*'ACM Rates'!$B$65+$D13*'ACM Rates'!$C$65+$E13*'ACM Rates'!$D$65+$F13*'ACM Rates'!$E$65+$G13*'ACM Rates'!$F$65)</f>
        <v>4.2153133030227777E-4</v>
      </c>
      <c r="S13" s="106">
        <f>$R13*'ACM Rates'!C$65</f>
        <v>3.4015572597682068E-4</v>
      </c>
      <c r="T13" s="106">
        <f>$R13*'ACM Rates'!D$65</f>
        <v>3.0671833194389082E-4</v>
      </c>
      <c r="U13" s="106">
        <f>$R13*'ACM Rates'!E$65</f>
        <v>2.7538506829857828E-4</v>
      </c>
      <c r="V13" s="106">
        <f>$R13*'ACM Rates'!F$65</f>
        <v>2.3799859023841227E-4</v>
      </c>
      <c r="W13" s="2"/>
      <c r="X13" s="93">
        <f>((SUM($X12:$AB12))-($AC12))*('Function Resolution'!M140)</f>
        <v>2946.7682663266423</v>
      </c>
      <c r="Y13" s="93">
        <f>((SUM($X12:$AB12))-($AC12))*('Function Resolution'!N140)</f>
        <v>17957.169093508513</v>
      </c>
      <c r="Z13" s="93">
        <f>((SUM($X12:$AB12))-($AC12))*('Function Resolution'!O140)</f>
        <v>15972.076551661568</v>
      </c>
      <c r="AA13" s="93">
        <f>((SUM($X12:$AB12))-($AC12))*('Function Resolution'!P140)</f>
        <v>8011.6178230528112</v>
      </c>
      <c r="AB13" s="93">
        <f>((SUM($X12:$AB12))-($AC12))*('Function Resolution'!Q140)</f>
        <v>5062.3907594515267</v>
      </c>
      <c r="AC13" s="111">
        <f t="shared" si="11"/>
        <v>4.9950022494001072</v>
      </c>
      <c r="AD13" s="111">
        <f t="shared" si="26"/>
        <v>54.972508248350238</v>
      </c>
      <c r="AE13" s="2">
        <f t="shared" si="12"/>
        <v>5.899433311928029E-2</v>
      </c>
      <c r="AF13" s="2">
        <f t="shared" si="13"/>
        <v>0.35950272285993762</v>
      </c>
      <c r="AG13" s="2">
        <f t="shared" si="14"/>
        <v>0.3197611483274066</v>
      </c>
      <c r="AH13" s="2">
        <f t="shared" si="15"/>
        <v>0.16039267698057588</v>
      </c>
      <c r="AI13" s="2">
        <f t="shared" si="16"/>
        <v>0.10134911871279965</v>
      </c>
      <c r="AJ13" s="106">
        <f>('ACM Rates'!$AQ26*(SUM(X13:AB13)))/(X13*'ACM Rates'!B$74+Y13*'ACM Rates'!C$74+Z13*'ACM Rates'!D$74+AA13*'ACM Rates'!E$74+AB13*'ACM Rates'!F$74)</f>
        <v>1.3388167290243752E-4</v>
      </c>
      <c r="AK13" s="93">
        <f>$AJ13*'ACM Rates'!C$74</f>
        <v>1.0840338440890934E-4</v>
      </c>
      <c r="AL13" s="93">
        <f>$AJ13*'ACM Rates'!D$74</f>
        <v>9.7417170238380338E-5</v>
      </c>
      <c r="AM13" s="93">
        <f>$AJ13*'ACM Rates'!E$74</f>
        <v>8.8244120770637974E-5</v>
      </c>
      <c r="AN13" s="93">
        <f>$AJ13*'ACM Rates'!F$74</f>
        <v>7.7223080446701942E-5</v>
      </c>
      <c r="AO13" s="93"/>
      <c r="AP13" s="93">
        <f t="shared" si="5"/>
        <v>4907.0137646031362</v>
      </c>
      <c r="AQ13" s="93">
        <f t="shared" si="6"/>
        <v>30263.122282907752</v>
      </c>
      <c r="AR13" s="93">
        <f t="shared" si="7"/>
        <v>32073.415888524876</v>
      </c>
      <c r="AS13" s="93">
        <f t="shared" si="8"/>
        <v>18004.048066197603</v>
      </c>
      <c r="AT13" s="93">
        <f t="shared" si="9"/>
        <v>14652.444985768732</v>
      </c>
      <c r="AU13" s="93">
        <f t="shared" si="17"/>
        <v>19.980008997600414</v>
      </c>
      <c r="AV13" s="93">
        <f t="shared" si="18"/>
        <v>119.93502099550066</v>
      </c>
      <c r="AW13" s="2">
        <f t="shared" si="19"/>
        <v>4.9119234783052038E-2</v>
      </c>
      <c r="AX13" s="2">
        <f t="shared" si="20"/>
        <v>0.30293402056567964</v>
      </c>
      <c r="AY13" s="2">
        <f t="shared" si="21"/>
        <v>0.32105506951850582</v>
      </c>
      <c r="AZ13" s="2">
        <f t="shared" si="22"/>
        <v>0.18022062020452415</v>
      </c>
      <c r="BA13" s="2">
        <f t="shared" si="23"/>
        <v>0.14667105492823829</v>
      </c>
    </row>
    <row r="14" spans="1:53">
      <c r="A14" s="58">
        <v>12</v>
      </c>
      <c r="B14" s="58">
        <v>16</v>
      </c>
      <c r="C14" s="93">
        <f>((SUM($C13:$G13))-($H13))*('Function Resolution'!H141)</f>
        <v>1938.2826328538945</v>
      </c>
      <c r="D14" s="93">
        <f>((SUM($C13:$G13))-($H13))*('Function Resolution'!I141)</f>
        <v>11516.508853901611</v>
      </c>
      <c r="E14" s="93">
        <f>((SUM($C13:$G13))-($H13))*('Function Resolution'!J141)</f>
        <v>15362.034895509985</v>
      </c>
      <c r="F14" s="93">
        <f>((SUM($C13:$G13))-($H13))*('Function Resolution'!K141)</f>
        <v>10103.562076460539</v>
      </c>
      <c r="G14" s="93">
        <f>((SUM($C13:$G13))-($H13))*('Function Resolution'!L141)</f>
        <v>11014.649028526806</v>
      </c>
      <c r="H14" s="111">
        <f t="shared" si="10"/>
        <v>14.980511246175851</v>
      </c>
      <c r="I14" s="111"/>
      <c r="J14" s="111">
        <f t="shared" si="24"/>
        <v>79.943023993326278</v>
      </c>
      <c r="K14" s="111">
        <f t="shared" si="25"/>
        <v>49999.999999999993</v>
      </c>
      <c r="L14" s="111">
        <f>'MI Analysis'!AM14</f>
        <v>0</v>
      </c>
      <c r="M14" s="2">
        <f t="shared" si="0"/>
        <v>3.8816084464714566E-2</v>
      </c>
      <c r="N14" s="2">
        <f t="shared" si="1"/>
        <v>0.23062982293427708</v>
      </c>
      <c r="O14" s="2">
        <f t="shared" si="2"/>
        <v>0.30764039977804214</v>
      </c>
      <c r="P14" s="2">
        <f t="shared" si="3"/>
        <v>0.20233412419165048</v>
      </c>
      <c r="Q14" s="2">
        <f t="shared" si="4"/>
        <v>0.22057956863131561</v>
      </c>
      <c r="R14" s="106">
        <f>('ACM Rates'!$AL27*(SUM($C14:$G14)))/($C14*'ACM Rates'!$B$65+$D14*'ACM Rates'!$C$65+$E14*'ACM Rates'!$D$65+$F14*'ACM Rates'!$E$65+$G14*'ACM Rates'!$F$65)</f>
        <v>4.2523280638627107E-4</v>
      </c>
      <c r="S14" s="106">
        <f>$R14*'ACM Rates'!C$65</f>
        <v>3.4314264105056788E-4</v>
      </c>
      <c r="T14" s="106">
        <f>$R14*'ACM Rates'!D$65</f>
        <v>3.0941163250923314E-4</v>
      </c>
      <c r="U14" s="106">
        <f>$R14*'ACM Rates'!E$65</f>
        <v>2.7780323077173324E-4</v>
      </c>
      <c r="V14" s="106">
        <f>$R14*'ACM Rates'!F$65</f>
        <v>2.4008846120757577E-4</v>
      </c>
      <c r="W14" s="2"/>
      <c r="X14" s="93">
        <f>((SUM($X13:$AB13))-($AC13))*('Function Resolution'!M141)</f>
        <v>3097.9111543174081</v>
      </c>
      <c r="Y14" s="93">
        <f>((SUM($X13:$AB13))-($AC13))*('Function Resolution'!N141)</f>
        <v>17666.494179848618</v>
      </c>
      <c r="Z14" s="93">
        <f>((SUM($X13:$AB13))-($AC13))*('Function Resolution'!O141)</f>
        <v>15407.24751557236</v>
      </c>
      <c r="AA14" s="93">
        <f>((SUM($X13:$AB13))-($AC13))*('Function Resolution'!P141)</f>
        <v>8155.2010829133151</v>
      </c>
      <c r="AB14" s="93">
        <f>((SUM($X13:$AB13))-($AC13))*('Function Resolution'!Q141)</f>
        <v>5618.1735590999533</v>
      </c>
      <c r="AC14" s="111">
        <f t="shared" si="11"/>
        <v>4.9945027491751643</v>
      </c>
      <c r="AD14" s="111">
        <f t="shared" si="26"/>
        <v>59.967010997525399</v>
      </c>
      <c r="AE14" s="2">
        <f t="shared" si="12"/>
        <v>6.2026418041896639E-2</v>
      </c>
      <c r="AF14" s="2">
        <f t="shared" si="13"/>
        <v>0.35371877976773991</v>
      </c>
      <c r="AG14" s="2">
        <f t="shared" si="14"/>
        <v>0.30848411322061731</v>
      </c>
      <c r="AH14" s="2">
        <f t="shared" si="15"/>
        <v>0.16328354377740878</v>
      </c>
      <c r="AI14" s="2">
        <f t="shared" si="16"/>
        <v>0.11248714519233745</v>
      </c>
      <c r="AJ14" s="106">
        <f>('ACM Rates'!$AQ27*(SUM(X14:AB14)))/(X14*'ACM Rates'!B$74+Y14*'ACM Rates'!C$74+Z14*'ACM Rates'!D$74+AA14*'ACM Rates'!E$74+AB14*'ACM Rates'!F$74)</f>
        <v>1.3415591514833657E-4</v>
      </c>
      <c r="AK14" s="93">
        <f>$AJ14*'ACM Rates'!C$74</f>
        <v>1.0862543711380062E-4</v>
      </c>
      <c r="AL14" s="93">
        <f>$AJ14*'ACM Rates'!D$74</f>
        <v>9.7616718861997932E-5</v>
      </c>
      <c r="AM14" s="93">
        <f>$AJ14*'ACM Rates'!E$74</f>
        <v>8.8424879386383393E-5</v>
      </c>
      <c r="AN14" s="93">
        <f>$AJ14*'ACM Rates'!F$74</f>
        <v>7.7381263643534111E-5</v>
      </c>
      <c r="AO14" s="93"/>
      <c r="AP14" s="93">
        <f t="shared" si="5"/>
        <v>5036.1937871713026</v>
      </c>
      <c r="AQ14" s="93">
        <f t="shared" si="6"/>
        <v>29183.003033750228</v>
      </c>
      <c r="AR14" s="93">
        <f t="shared" si="7"/>
        <v>30769.282411082346</v>
      </c>
      <c r="AS14" s="93">
        <f t="shared" si="8"/>
        <v>18258.763159373855</v>
      </c>
      <c r="AT14" s="93">
        <f t="shared" si="9"/>
        <v>16632.822587626761</v>
      </c>
      <c r="AU14" s="93">
        <f t="shared" si="17"/>
        <v>19.975013995351016</v>
      </c>
      <c r="AV14" s="93">
        <f t="shared" si="18"/>
        <v>139.91003499085167</v>
      </c>
      <c r="AW14" s="2">
        <f t="shared" si="19"/>
        <v>5.0422412002134223E-2</v>
      </c>
      <c r="AX14" s="2">
        <f t="shared" si="20"/>
        <v>0.29218045702998596</v>
      </c>
      <c r="AY14" s="2">
        <f t="shared" si="21"/>
        <v>0.30806229869344065</v>
      </c>
      <c r="AZ14" s="2">
        <f t="shared" si="22"/>
        <v>0.18280688106492499</v>
      </c>
      <c r="BA14" s="2">
        <f t="shared" si="23"/>
        <v>0.16652795120951411</v>
      </c>
    </row>
    <row r="15" spans="1:53">
      <c r="A15" s="58">
        <v>13</v>
      </c>
      <c r="B15" s="58">
        <v>17</v>
      </c>
      <c r="C15" s="93">
        <f>((SUM($C14:$G14))-($H14))*('Function Resolution'!H142)</f>
        <v>1915.6654987622057</v>
      </c>
      <c r="D15" s="93">
        <f>((SUM($C14:$G14))-($H14))*('Function Resolution'!I142)</f>
        <v>10734.454906311803</v>
      </c>
      <c r="E15" s="93">
        <f>((SUM($C14:$G14))-($H14))*('Function Resolution'!J142)</f>
        <v>14596.333333222725</v>
      </c>
      <c r="F15" s="93">
        <f>((SUM($C14:$G14))-($H14))*('Function Resolution'!K142)</f>
        <v>10231.057459643069</v>
      </c>
      <c r="G15" s="93">
        <f>((SUM($C14:$G14))-($H14))*('Function Resolution'!L142)</f>
        <v>12442.545778066855</v>
      </c>
      <c r="H15" s="111">
        <f t="shared" si="10"/>
        <v>14.976017092801996</v>
      </c>
      <c r="I15" s="111"/>
      <c r="J15" s="111">
        <f t="shared" si="24"/>
        <v>94.919041086128274</v>
      </c>
      <c r="K15" s="111">
        <f t="shared" si="25"/>
        <v>49999.999999999985</v>
      </c>
      <c r="L15" s="111">
        <f>'MI Analysis'!AM15</f>
        <v>0</v>
      </c>
      <c r="M15" s="2">
        <f t="shared" si="0"/>
        <v>3.8374665711678621E-2</v>
      </c>
      <c r="N15" s="2">
        <f t="shared" si="1"/>
        <v>0.21503290574109643</v>
      </c>
      <c r="O15" s="2">
        <f t="shared" si="2"/>
        <v>0.29239416413803848</v>
      </c>
      <c r="P15" s="2">
        <f t="shared" si="3"/>
        <v>0.20494883378359277</v>
      </c>
      <c r="Q15" s="2">
        <f t="shared" si="4"/>
        <v>0.24924943062559368</v>
      </c>
      <c r="R15" s="106">
        <f>('ACM Rates'!$AL28*(SUM($C15:$G15)))/($C15*'ACM Rates'!$B$65+$D15*'ACM Rates'!$C$65+$E15*'ACM Rates'!$D$65+$F15*'ACM Rates'!$E$65+$G15*'ACM Rates'!$F$65)</f>
        <v>4.290186931856008E-4</v>
      </c>
      <c r="S15" s="106">
        <f>$R15*'ACM Rates'!C$65</f>
        <v>3.4619767155510619E-4</v>
      </c>
      <c r="T15" s="106">
        <f>$R15*'ACM Rates'!D$65</f>
        <v>3.1216635274126459E-4</v>
      </c>
      <c r="U15" s="106">
        <f>$R15*'ACM Rates'!E$65</f>
        <v>2.8027653849492539E-4</v>
      </c>
      <c r="V15" s="106">
        <f>$R15*'ACM Rates'!F$65</f>
        <v>2.4222599086734403E-4</v>
      </c>
      <c r="W15" s="2"/>
      <c r="X15" s="93">
        <f>((SUM($X14:$AB14))-($AC14))*('Function Resolution'!M142)</f>
        <v>3234.3932797703719</v>
      </c>
      <c r="Y15" s="93">
        <f>((SUM($X14:$AB14))-($AC14))*('Function Resolution'!N142)</f>
        <v>17284.195215782103</v>
      </c>
      <c r="Z15" s="93">
        <f>((SUM($X14:$AB14))-($AC14))*('Function Resolution'!O142)</f>
        <v>14897.845077348818</v>
      </c>
      <c r="AA15" s="93">
        <f>((SUM($X14:$AB14))-($AC14))*('Function Resolution'!P142)</f>
        <v>8343.5431038169718</v>
      </c>
      <c r="AB15" s="93">
        <f>((SUM($X14:$AB14))-($AC14))*('Function Resolution'!Q142)</f>
        <v>6180.056312284215</v>
      </c>
      <c r="AC15" s="111">
        <f t="shared" si="11"/>
        <v>4.9940032989002479</v>
      </c>
      <c r="AD15" s="111">
        <f t="shared" si="26"/>
        <v>64.961014296425645</v>
      </c>
      <c r="AE15" s="2">
        <f t="shared" si="12"/>
        <v>6.4765541514212294E-2</v>
      </c>
      <c r="AF15" s="2">
        <f t="shared" si="13"/>
        <v>0.34609899476014233</v>
      </c>
      <c r="AG15" s="2">
        <f t="shared" si="14"/>
        <v>0.29831468234371289</v>
      </c>
      <c r="AH15" s="2">
        <f t="shared" si="15"/>
        <v>0.16707123733086723</v>
      </c>
      <c r="AI15" s="2">
        <f t="shared" si="16"/>
        <v>0.12374954405106527</v>
      </c>
      <c r="AJ15" s="106">
        <f>('ACM Rates'!$AQ28*(SUM(X15:AB15)))/(X15*'ACM Rates'!B$74+Y15*'ACM Rates'!C$74+Z15*'ACM Rates'!D$74+AA15*'ACM Rates'!E$74+AB15*'ACM Rates'!F$74)</f>
        <v>1.3448744598140903E-4</v>
      </c>
      <c r="AK15" s="93">
        <f>$AJ15*'ACM Rates'!C$74</f>
        <v>1.0889387612835604E-4</v>
      </c>
      <c r="AL15" s="93">
        <f>$AJ15*'ACM Rates'!D$74</f>
        <v>9.7857952743413712E-5</v>
      </c>
      <c r="AM15" s="93">
        <f>$AJ15*'ACM Rates'!E$74</f>
        <v>8.8643398069625099E-5</v>
      </c>
      <c r="AN15" s="93">
        <f>$AJ15*'ACM Rates'!F$74</f>
        <v>7.7572490953724447E-5</v>
      </c>
      <c r="AO15" s="93"/>
      <c r="AP15" s="93">
        <f t="shared" si="5"/>
        <v>5150.0587785325779</v>
      </c>
      <c r="AQ15" s="93">
        <f t="shared" si="6"/>
        <v>28018.650122093906</v>
      </c>
      <c r="AR15" s="93">
        <f t="shared" si="7"/>
        <v>29494.178410571541</v>
      </c>
      <c r="AS15" s="93">
        <f t="shared" si="8"/>
        <v>18574.600563460041</v>
      </c>
      <c r="AT15" s="93">
        <f t="shared" si="9"/>
        <v>18622.602090351069</v>
      </c>
      <c r="AU15" s="93">
        <f t="shared" si="17"/>
        <v>19.970020391702242</v>
      </c>
      <c r="AV15" s="93">
        <f t="shared" si="18"/>
        <v>159.88005538255391</v>
      </c>
      <c r="AW15" s="2">
        <f t="shared" si="19"/>
        <v>5.1572743228422417E-2</v>
      </c>
      <c r="AX15" s="2">
        <f t="shared" si="20"/>
        <v>0.28057905948123629</v>
      </c>
      <c r="AY15" s="2">
        <f t="shared" si="21"/>
        <v>0.29535501541112441</v>
      </c>
      <c r="AZ15" s="2">
        <f t="shared" si="22"/>
        <v>0.18600624703991916</v>
      </c>
      <c r="BA15" s="2">
        <f t="shared" si="23"/>
        <v>0.18648693483929776</v>
      </c>
    </row>
    <row r="16" spans="1:53">
      <c r="A16" s="58">
        <v>14</v>
      </c>
      <c r="B16" s="58">
        <v>18</v>
      </c>
      <c r="C16" s="93">
        <f>((SUM($C15:$G15))-($H15))*('Function Resolution'!H143)</f>
        <v>1893.1076808312039</v>
      </c>
      <c r="D16" s="93">
        <f>((SUM($C15:$G15))-($H15))*('Function Resolution'!I143)</f>
        <v>9973.0600313632294</v>
      </c>
      <c r="E16" s="93">
        <f>((SUM($C15:$G15))-($H15))*('Function Resolution'!J143)</f>
        <v>13820.194615929155</v>
      </c>
      <c r="F16" s="93">
        <f>((SUM($C15:$G15))-($H15))*('Function Resolution'!K143)</f>
        <v>10374.661382191718</v>
      </c>
      <c r="G16" s="93">
        <f>((SUM($C15:$G15))-($H15))*('Function Resolution'!L143)</f>
        <v>13844.057248598552</v>
      </c>
      <c r="H16" s="111">
        <f t="shared" si="10"/>
        <v>14.971524287674157</v>
      </c>
      <c r="I16" s="111"/>
      <c r="J16" s="111">
        <f t="shared" si="24"/>
        <v>109.89056537380243</v>
      </c>
      <c r="K16" s="111">
        <f t="shared" si="25"/>
        <v>49999.999999999985</v>
      </c>
      <c r="L16" s="111">
        <f>'MI Analysis'!AM16</f>
        <v>0</v>
      </c>
      <c r="M16" s="2">
        <f t="shared" si="0"/>
        <v>3.7934167111957448E-2</v>
      </c>
      <c r="N16" s="2">
        <f t="shared" si="1"/>
        <v>0.19984057414061521</v>
      </c>
      <c r="O16" s="2">
        <f t="shared" si="2"/>
        <v>0.27692961017951506</v>
      </c>
      <c r="P16" s="2">
        <f t="shared" si="3"/>
        <v>0.20788787800450678</v>
      </c>
      <c r="Q16" s="2">
        <f t="shared" si="4"/>
        <v>0.27740777056340549</v>
      </c>
      <c r="R16" s="106">
        <f>('ACM Rates'!$AL29*(SUM($C16:$G16)))/($C16*'ACM Rates'!$B$65+$D16*'ACM Rates'!$C$65+$E16*'ACM Rates'!$D$65+$F16*'ACM Rates'!$E$65+$G16*'ACM Rates'!$F$65)</f>
        <v>4.3281537625809371E-4</v>
      </c>
      <c r="S16" s="106">
        <f>$R16*'ACM Rates'!C$65</f>
        <v>3.4926141413837189E-4</v>
      </c>
      <c r="T16" s="106">
        <f>$R16*'ACM Rates'!D$65</f>
        <v>3.1492892865247758E-4</v>
      </c>
      <c r="U16" s="106">
        <f>$R16*'ACM Rates'!E$65</f>
        <v>2.8275689938880432E-4</v>
      </c>
      <c r="V16" s="106">
        <f>$R16*'ACM Rates'!F$65</f>
        <v>2.4436961615419372E-4</v>
      </c>
      <c r="W16" s="2"/>
      <c r="X16" s="93">
        <f>((SUM($X15:$AB15))-($AC15))*('Function Resolution'!M143)</f>
        <v>3355.4665113812853</v>
      </c>
      <c r="Y16" s="93">
        <f>((SUM($X15:$AB15))-($AC15))*('Function Resolution'!N143)</f>
        <v>16823.167980794937</v>
      </c>
      <c r="Z16" s="93">
        <f>((SUM($X15:$AB15))-($AC15))*('Function Resolution'!O143)</f>
        <v>14439.516696743027</v>
      </c>
      <c r="AA16" s="93">
        <f>((SUM($X15:$AB15))-($AC15))*('Function Resolution'!P143)</f>
        <v>8573.9844728489097</v>
      </c>
      <c r="AB16" s="93">
        <f>((SUM($X15:$AB15))-($AC15))*('Function Resolution'!Q143)</f>
        <v>6742.9033239354212</v>
      </c>
      <c r="AC16" s="111">
        <f t="shared" si="11"/>
        <v>4.9935038985703573</v>
      </c>
      <c r="AD16" s="111">
        <f t="shared" si="26"/>
        <v>69.954518194995998</v>
      </c>
      <c r="AE16" s="2">
        <f t="shared" si="12"/>
        <v>6.7196633456959087E-2</v>
      </c>
      <c r="AF16" s="2">
        <f t="shared" si="13"/>
        <v>0.33690106831820871</v>
      </c>
      <c r="AG16" s="2">
        <f t="shared" si="14"/>
        <v>0.2891660242996319</v>
      </c>
      <c r="AH16" s="2">
        <f t="shared" si="15"/>
        <v>0.17170276917784413</v>
      </c>
      <c r="AI16" s="2">
        <f t="shared" si="16"/>
        <v>0.1350335047473562</v>
      </c>
      <c r="AJ16" s="106">
        <f>('ACM Rates'!$AQ29*(SUM(X16:AB16)))/(X16*'ACM Rates'!B$74+Y16*'ACM Rates'!C$74+Z16*'ACM Rates'!D$74+AA16*'ACM Rates'!E$74+AB16*'ACM Rates'!F$74)</f>
        <v>1.3487052656401143E-4</v>
      </c>
      <c r="AK16" s="93">
        <f>$AJ16*'ACM Rates'!C$74</f>
        <v>1.0920405474171784E-4</v>
      </c>
      <c r="AL16" s="93">
        <f>$AJ16*'ACM Rates'!D$74</f>
        <v>9.813669609581857E-5</v>
      </c>
      <c r="AM16" s="93">
        <f>$AJ16*'ACM Rates'!E$74</f>
        <v>8.8895894236301214E-5</v>
      </c>
      <c r="AN16" s="93">
        <f>$AJ16*'ACM Rates'!F$74</f>
        <v>7.7793452210082767E-5</v>
      </c>
      <c r="AO16" s="93"/>
      <c r="AP16" s="93">
        <f t="shared" si="5"/>
        <v>5248.5741922124889</v>
      </c>
      <c r="AQ16" s="93">
        <f t="shared" si="6"/>
        <v>26796.228012158164</v>
      </c>
      <c r="AR16" s="93">
        <f t="shared" si="7"/>
        <v>28259.711312672182</v>
      </c>
      <c r="AS16" s="93">
        <f t="shared" si="8"/>
        <v>18948.645855040628</v>
      </c>
      <c r="AT16" s="93">
        <f t="shared" si="9"/>
        <v>20586.960572533972</v>
      </c>
      <c r="AU16" s="93">
        <f t="shared" si="17"/>
        <v>19.965028186244513</v>
      </c>
      <c r="AV16" s="93">
        <f t="shared" si="18"/>
        <v>179.84508356879843</v>
      </c>
      <c r="AW16" s="2">
        <f t="shared" si="19"/>
        <v>5.2569790532342495E-2</v>
      </c>
      <c r="AX16" s="2">
        <f t="shared" si="20"/>
        <v>0.26839138441562738</v>
      </c>
      <c r="AY16" s="2">
        <f t="shared" si="21"/>
        <v>0.28304965306880836</v>
      </c>
      <c r="AZ16" s="2">
        <f t="shared" si="22"/>
        <v>0.18978989473922586</v>
      </c>
      <c r="BA16" s="2">
        <f t="shared" si="23"/>
        <v>0.20619927724399584</v>
      </c>
    </row>
    <row r="17" spans="1:53">
      <c r="A17" s="58">
        <v>15</v>
      </c>
      <c r="B17" s="58">
        <v>19</v>
      </c>
      <c r="C17" s="93">
        <f>((SUM($C16:$G16))-($H16))*('Function Resolution'!H144)</f>
        <v>1871.2942642288219</v>
      </c>
      <c r="D17" s="93">
        <f>((SUM($C16:$G16))-($H16))*('Function Resolution'!I144)</f>
        <v>9242.984683991468</v>
      </c>
      <c r="E17" s="93">
        <f>((SUM($C16:$G16))-($H16))*('Function Resolution'!J144)</f>
        <v>13047.800984595169</v>
      </c>
      <c r="F17" s="93">
        <f>((SUM($C16:$G16))-($H16))*('Function Resolution'!K144)</f>
        <v>10534.280895449983</v>
      </c>
      <c r="G17" s="93">
        <f>((SUM($C16:$G16))-($H16))*('Function Resolution'!L144)</f>
        <v>15193.748606360736</v>
      </c>
      <c r="H17" s="111">
        <f t="shared" si="10"/>
        <v>14.967032830387851</v>
      </c>
      <c r="I17" s="111"/>
      <c r="J17" s="111">
        <f t="shared" si="24"/>
        <v>124.85759820419028</v>
      </c>
      <c r="K17" s="111">
        <f t="shared" si="25"/>
        <v>49999.999999999985</v>
      </c>
      <c r="L17" s="111">
        <f>'MI Analysis'!AM17</f>
        <v>0</v>
      </c>
      <c r="M17" s="2">
        <f t="shared" si="0"/>
        <v>3.750832149768852E-2</v>
      </c>
      <c r="N17" s="2">
        <f t="shared" si="1"/>
        <v>0.18526687531329372</v>
      </c>
      <c r="O17" s="2">
        <f t="shared" si="2"/>
        <v>0.26153081507452769</v>
      </c>
      <c r="P17" s="2">
        <f t="shared" si="3"/>
        <v>0.2111496850744263</v>
      </c>
      <c r="Q17" s="2">
        <f t="shared" si="4"/>
        <v>0.30454430304006369</v>
      </c>
      <c r="R17" s="106">
        <f>('ACM Rates'!$AL30*(SUM($C17:$G17)))/($C17*'ACM Rates'!$B$65+$D17*'ACM Rates'!$C$65+$E17*'ACM Rates'!$D$65+$F17*'ACM Rates'!$E$65+$G17*'ACM Rates'!$F$65)</f>
        <v>4.3655553195643537E-4</v>
      </c>
      <c r="S17" s="106">
        <f>$R17*'ACM Rates'!C$65</f>
        <v>3.5227954182041969E-4</v>
      </c>
      <c r="T17" s="106">
        <f>$R17*'ACM Rates'!D$65</f>
        <v>3.1765037361881768E-4</v>
      </c>
      <c r="U17" s="106">
        <f>$R17*'ACM Rates'!E$65</f>
        <v>2.8520033113015682E-4</v>
      </c>
      <c r="V17" s="106">
        <f>$R17*'ACM Rates'!F$65</f>
        <v>2.4648132581724336E-4</v>
      </c>
      <c r="W17" s="2"/>
      <c r="X17" s="93">
        <f>((SUM($X16:$AB16))-($AC16))*('Function Resolution'!M144)</f>
        <v>3460.6842042433104</v>
      </c>
      <c r="Y17" s="93">
        <f>((SUM($X16:$AB16))-($AC16))*('Function Resolution'!N144)</f>
        <v>16295.902963322043</v>
      </c>
      <c r="Z17" s="93">
        <f>((SUM($X16:$AB16))-($AC16))*('Function Resolution'!O144)</f>
        <v>14027.83486796656</v>
      </c>
      <c r="AA17" s="93">
        <f>((SUM($X16:$AB16))-($AC16))*('Function Resolution'!P144)</f>
        <v>8843.8344120583897</v>
      </c>
      <c r="AB17" s="93">
        <f>((SUM($X16:$AB16))-($AC16))*('Function Resolution'!Q144)</f>
        <v>7301.7890342146993</v>
      </c>
      <c r="AC17" s="111">
        <f t="shared" si="11"/>
        <v>4.993004548180501</v>
      </c>
      <c r="AD17" s="111">
        <f t="shared" si="26"/>
        <v>74.947522743176506</v>
      </c>
      <c r="AE17" s="2">
        <f t="shared" si="12"/>
        <v>6.9310655955729453E-2</v>
      </c>
      <c r="AF17" s="2">
        <f t="shared" si="13"/>
        <v>0.32637468694596783</v>
      </c>
      <c r="AG17" s="2">
        <f t="shared" si="14"/>
        <v>0.28094977147734501</v>
      </c>
      <c r="AH17" s="2">
        <f t="shared" si="15"/>
        <v>0.17712450142432112</v>
      </c>
      <c r="AI17" s="2">
        <f t="shared" si="16"/>
        <v>0.14624038419663651</v>
      </c>
      <c r="AJ17" s="106">
        <f>('ACM Rates'!$AQ30*(SUM(X17:AB17)))/(X17*'ACM Rates'!B$74+Y17*'ACM Rates'!C$74+Z17*'ACM Rates'!D$74+AA17*'ACM Rates'!E$74+AB17*'ACM Rates'!F$74)</f>
        <v>1.3529932873642295E-4</v>
      </c>
      <c r="AK17" s="93">
        <f>$AJ17*'ACM Rates'!C$74</f>
        <v>1.095512539193467E-4</v>
      </c>
      <c r="AL17" s="93">
        <f>$AJ17*'ACM Rates'!D$74</f>
        <v>9.8448708138414122E-5</v>
      </c>
      <c r="AM17" s="93">
        <f>$AJ17*'ACM Rates'!E$74</f>
        <v>8.9178526428360612E-5</v>
      </c>
      <c r="AN17" s="93">
        <f>$AJ17*'ACM Rates'!F$74</f>
        <v>7.8040785724356866E-5</v>
      </c>
      <c r="AO17" s="93"/>
      <c r="AP17" s="93">
        <f t="shared" si="5"/>
        <v>5331.9784684721326</v>
      </c>
      <c r="AQ17" s="93">
        <f t="shared" si="6"/>
        <v>25538.88764731351</v>
      </c>
      <c r="AR17" s="93">
        <f t="shared" si="7"/>
        <v>27075.635852561729</v>
      </c>
      <c r="AS17" s="93">
        <f t="shared" si="8"/>
        <v>19378.115307508371</v>
      </c>
      <c r="AT17" s="93">
        <f t="shared" si="9"/>
        <v>22495.537640575436</v>
      </c>
      <c r="AU17" s="93">
        <f t="shared" si="17"/>
        <v>19.960037378568352</v>
      </c>
      <c r="AV17" s="93">
        <f t="shared" si="18"/>
        <v>199.80512094736679</v>
      </c>
      <c r="AW17" s="2">
        <f t="shared" si="19"/>
        <v>5.341585046563023E-2</v>
      </c>
      <c r="AX17" s="2">
        <f t="shared" si="20"/>
        <v>0.25584900833598695</v>
      </c>
      <c r="AY17" s="2">
        <f t="shared" si="21"/>
        <v>0.27124417784393623</v>
      </c>
      <c r="AZ17" s="2">
        <f t="shared" si="22"/>
        <v>0.19413028685170453</v>
      </c>
      <c r="BA17" s="2">
        <f t="shared" si="23"/>
        <v>0.22536067650274197</v>
      </c>
    </row>
    <row r="18" spans="1:53">
      <c r="A18" s="58">
        <v>16</v>
      </c>
      <c r="B18" s="58">
        <v>20</v>
      </c>
      <c r="C18" s="93">
        <f>((SUM($C17:$G17))-($H17))*('Function Resolution'!H145)</f>
        <v>1850.8396959873098</v>
      </c>
      <c r="D18" s="93">
        <f>((SUM($C17:$G17))-($H17))*('Function Resolution'!I145)</f>
        <v>8552.1428705672024</v>
      </c>
      <c r="E18" s="93">
        <f>((SUM($C17:$G17))-($H17))*('Function Resolution'!J145)</f>
        <v>12291.072061022744</v>
      </c>
      <c r="F18" s="93">
        <f>((SUM($C17:$G17))-($H17))*('Function Resolution'!K145)</f>
        <v>10709.754922835933</v>
      </c>
      <c r="G18" s="93">
        <f>((SUM($C17:$G17))-($H17))*('Function Resolution'!L145)</f>
        <v>16471.332851382605</v>
      </c>
      <c r="H18" s="111">
        <f t="shared" si="10"/>
        <v>24.937571200897899</v>
      </c>
      <c r="I18" s="111"/>
      <c r="J18" s="111">
        <f t="shared" si="24"/>
        <v>149.79516940508819</v>
      </c>
      <c r="K18" s="111">
        <f t="shared" si="25"/>
        <v>49999.999999999985</v>
      </c>
      <c r="L18" s="111">
        <f>'MI Analysis'!AM18</f>
        <v>0</v>
      </c>
      <c r="M18" s="2">
        <f t="shared" si="0"/>
        <v>3.710946188537937E-2</v>
      </c>
      <c r="N18" s="2">
        <f t="shared" si="1"/>
        <v>0.17147104667232541</v>
      </c>
      <c r="O18" s="2">
        <f t="shared" si="2"/>
        <v>0.24643683143810319</v>
      </c>
      <c r="P18" s="2">
        <f t="shared" si="3"/>
        <v>0.21473131518217617</v>
      </c>
      <c r="Q18" s="2">
        <f t="shared" si="4"/>
        <v>0.33025134482201579</v>
      </c>
      <c r="R18" s="106">
        <f>('ACM Rates'!$AL31*(SUM($C18:$G18)))/($C18*'ACM Rates'!$B$65+$D18*'ACM Rates'!$C$65+$E18*'ACM Rates'!$D$65+$F18*'ACM Rates'!$E$65+$G18*'ACM Rates'!$F$65)</f>
        <v>7.3363510029846816E-4</v>
      </c>
      <c r="S18" s="106">
        <f>$R18*'ACM Rates'!C$65</f>
        <v>5.9200861763976603E-4</v>
      </c>
      <c r="T18" s="106">
        <f>$R18*'ACM Rates'!D$65</f>
        <v>5.3381402055613532E-4</v>
      </c>
      <c r="U18" s="106">
        <f>$R18*'ACM Rates'!E$65</f>
        <v>4.7928146184781056E-4</v>
      </c>
      <c r="V18" s="106">
        <f>$R18*'ACM Rates'!F$65</f>
        <v>4.1421386043890017E-4</v>
      </c>
      <c r="W18" s="2"/>
      <c r="X18" s="93">
        <f>((SUM($X17:$AB17))-($AC17))*('Function Resolution'!M145)</f>
        <v>3549.8718219425</v>
      </c>
      <c r="Y18" s="93">
        <f>((SUM($X17:$AB17))-($AC17))*('Function Resolution'!N145)</f>
        <v>15714.53462032927</v>
      </c>
      <c r="Z18" s="93">
        <f>((SUM($X17:$AB17))-($AC17))*('Function Resolution'!O145)</f>
        <v>13658.394667373368</v>
      </c>
      <c r="AA18" s="93">
        <f>((SUM($X17:$AB17))-($AC17))*('Function Resolution'!P145)</f>
        <v>9150.2172840168023</v>
      </c>
      <c r="AB18" s="93">
        <f>((SUM($X17:$AB17))-($AC17))*('Function Resolution'!Q145)</f>
        <v>7852.0340835948828</v>
      </c>
      <c r="AC18" s="111">
        <f t="shared" si="11"/>
        <v>9.9850104954513661</v>
      </c>
      <c r="AD18" s="111">
        <f t="shared" si="26"/>
        <v>84.932533238627869</v>
      </c>
      <c r="AE18" s="2">
        <f t="shared" si="12"/>
        <v>7.1104017838731992E-2</v>
      </c>
      <c r="AF18" s="2">
        <f t="shared" si="13"/>
        <v>0.31476250580784004</v>
      </c>
      <c r="AG18" s="2">
        <f t="shared" si="14"/>
        <v>0.27357797317479837</v>
      </c>
      <c r="AH18" s="2">
        <f t="shared" si="15"/>
        <v>0.18327907192857035</v>
      </c>
      <c r="AI18" s="2">
        <f t="shared" si="16"/>
        <v>0.15727643125005925</v>
      </c>
      <c r="AJ18" s="106">
        <f>('ACM Rates'!$AQ31*(SUM(X18:AB18)))/(X18*'ACM Rates'!B$74+Y18*'ACM Rates'!C$74+Z18*'ACM Rates'!D$74+AA18*'ACM Rates'!E$74+AB18*'ACM Rates'!F$74)</f>
        <v>2.7153576828429685E-4</v>
      </c>
      <c r="AK18" s="93">
        <f>$AJ18*'ACM Rates'!C$74</f>
        <v>2.1986128222001959E-4</v>
      </c>
      <c r="AL18" s="93">
        <f>$AJ18*'ACM Rates'!D$74</f>
        <v>1.9757929215626896E-4</v>
      </c>
      <c r="AM18" s="93">
        <f>$AJ18*'ACM Rates'!E$74</f>
        <v>1.7897472156244026E-4</v>
      </c>
      <c r="AN18" s="93">
        <f>$AJ18*'ACM Rates'!F$74</f>
        <v>1.5662209788531485E-4</v>
      </c>
      <c r="AO18" s="93"/>
      <c r="AP18" s="93">
        <f t="shared" si="5"/>
        <v>5400.7115179298098</v>
      </c>
      <c r="AQ18" s="93">
        <f t="shared" si="6"/>
        <v>24266.677490896473</v>
      </c>
      <c r="AR18" s="93">
        <f t="shared" si="7"/>
        <v>25949.46672839611</v>
      </c>
      <c r="AS18" s="93">
        <f t="shared" si="8"/>
        <v>19859.972206852734</v>
      </c>
      <c r="AT18" s="93">
        <f t="shared" si="9"/>
        <v>24323.366934977486</v>
      </c>
      <c r="AU18" s="93">
        <f t="shared" si="17"/>
        <v>34.922581696349269</v>
      </c>
      <c r="AV18" s="93">
        <f t="shared" si="18"/>
        <v>234.72770264371604</v>
      </c>
      <c r="AW18" s="2">
        <f t="shared" si="19"/>
        <v>5.4115240200431534E-2</v>
      </c>
      <c r="AX18" s="2">
        <f t="shared" si="20"/>
        <v>0.24315260626800522</v>
      </c>
      <c r="AY18" s="2">
        <f t="shared" si="21"/>
        <v>0.26001418894867034</v>
      </c>
      <c r="AZ18" s="2">
        <f t="shared" si="22"/>
        <v>0.19899732892226252</v>
      </c>
      <c r="BA18" s="2">
        <f t="shared" si="23"/>
        <v>0.24372063566063029</v>
      </c>
    </row>
    <row r="19" spans="1:53">
      <c r="A19" s="58">
        <v>17</v>
      </c>
      <c r="B19" s="58">
        <v>21</v>
      </c>
      <c r="C19" s="93">
        <f>((SUM($C18:$G18))-($H18))*('Function Resolution'!H146)</f>
        <v>1831.9010669073996</v>
      </c>
      <c r="D19" s="93">
        <f>((SUM($C18:$G18))-($H18))*('Function Resolution'!I146)</f>
        <v>7904.2699145792558</v>
      </c>
      <c r="E19" s="93">
        <f>((SUM($C18:$G18))-($H18))*('Function Resolution'!J146)</f>
        <v>11557.198053551914</v>
      </c>
      <c r="F19" s="93">
        <f>((SUM($C18:$G18))-($H18))*('Function Resolution'!K146)</f>
        <v>10898.520246668404</v>
      </c>
      <c r="G19" s="93">
        <f>((SUM($C18:$G18))-($H18))*('Function Resolution'!L146)</f>
        <v>17658.315548887924</v>
      </c>
      <c r="H19" s="111">
        <f t="shared" si="10"/>
        <v>24.925102415297452</v>
      </c>
      <c r="I19" s="111"/>
      <c r="J19" s="111">
        <f t="shared" si="24"/>
        <v>174.72027182038565</v>
      </c>
      <c r="K19" s="111">
        <f t="shared" si="25"/>
        <v>49999.999999999985</v>
      </c>
      <c r="L19" s="111">
        <f>'MI Analysis'!AM19</f>
        <v>0</v>
      </c>
      <c r="M19" s="2">
        <f t="shared" si="0"/>
        <v>3.6748115140804692E-2</v>
      </c>
      <c r="N19" s="2">
        <f t="shared" si="1"/>
        <v>0.15856043002110426</v>
      </c>
      <c r="O19" s="2">
        <f t="shared" si="2"/>
        <v>0.23183852689926837</v>
      </c>
      <c r="P19" s="2">
        <f t="shared" si="3"/>
        <v>0.21862538546641203</v>
      </c>
      <c r="Q19" s="2">
        <f t="shared" si="4"/>
        <v>0.35422754247241062</v>
      </c>
      <c r="R19" s="106">
        <f>('ACM Rates'!$AL32*(SUM($C19:$G19)))/($C19*'ACM Rates'!$B$65+$D19*'ACM Rates'!$C$65+$E19*'ACM Rates'!$D$65+$F19*'ACM Rates'!$E$65+$G19*'ACM Rates'!$F$65)</f>
        <v>7.3940757169484183E-4</v>
      </c>
      <c r="S19" s="106">
        <f>$R19*'ACM Rates'!C$65</f>
        <v>5.9666672738716226E-4</v>
      </c>
      <c r="T19" s="106">
        <f>$R19*'ACM Rates'!D$65</f>
        <v>5.3801423693535422E-4</v>
      </c>
      <c r="U19" s="106">
        <f>$R19*'ACM Rates'!E$65</f>
        <v>4.8305259892699761E-4</v>
      </c>
      <c r="V19" s="106">
        <f>$R19*'ACM Rates'!F$65</f>
        <v>4.1747302519313877E-4</v>
      </c>
      <c r="W19" s="2"/>
      <c r="X19" s="93">
        <f>((SUM($X18:$AB18))-($AC18))*('Function Resolution'!M146)</f>
        <v>3622.7419387886421</v>
      </c>
      <c r="Y19" s="93">
        <f>((SUM($X18:$AB18))-($AC18))*('Function Resolution'!N146)</f>
        <v>15089.356047273259</v>
      </c>
      <c r="Z19" s="93">
        <f>((SUM($X18:$AB18))-($AC18))*('Function Resolution'!O146)</f>
        <v>13325.572218564183</v>
      </c>
      <c r="AA19" s="93">
        <f>((SUM($X18:$AB18))-($AC18))*('Function Resolution'!P146)</f>
        <v>9489.000818495153</v>
      </c>
      <c r="AB19" s="93">
        <f>((SUM($X18:$AB18))-($AC18))*('Function Resolution'!Q146)</f>
        <v>8388.3964436401293</v>
      </c>
      <c r="AC19" s="111">
        <f t="shared" si="11"/>
        <v>9.983013493352269</v>
      </c>
      <c r="AD19" s="111">
        <f t="shared" si="26"/>
        <v>94.915546731980143</v>
      </c>
      <c r="AE19" s="2">
        <f t="shared" si="12"/>
        <v>7.2578123653765272E-2</v>
      </c>
      <c r="AF19" s="2">
        <f t="shared" si="13"/>
        <v>0.3023006241015565</v>
      </c>
      <c r="AG19" s="2">
        <f t="shared" si="14"/>
        <v>0.26696492451778681</v>
      </c>
      <c r="AH19" s="2">
        <f t="shared" si="15"/>
        <v>0.19010293484655541</v>
      </c>
      <c r="AI19" s="2">
        <f t="shared" si="16"/>
        <v>0.16805339288033608</v>
      </c>
      <c r="AJ19" s="106">
        <f>('ACM Rates'!$AQ32*(SUM(X19:AB19)))/(X19*'ACM Rates'!B$74+Y19*'ACM Rates'!C$74+Z19*'ACM Rates'!D$74+AA19*'ACM Rates'!E$74+AB19*'ACM Rates'!F$74)</f>
        <v>2.7254008531676639E-4</v>
      </c>
      <c r="AK19" s="93">
        <f>$AJ19*'ACM Rates'!C$74</f>
        <v>2.2067447317423292E-4</v>
      </c>
      <c r="AL19" s="93">
        <f>$AJ19*'ACM Rates'!D$74</f>
        <v>1.9831006972428371E-4</v>
      </c>
      <c r="AM19" s="93">
        <f>$AJ19*'ACM Rates'!E$74</f>
        <v>1.7963668724888513E-4</v>
      </c>
      <c r="AN19" s="93">
        <f>$AJ19*'ACM Rates'!F$74</f>
        <v>1.5720138893621845E-4</v>
      </c>
      <c r="AO19" s="93"/>
      <c r="AP19" s="93">
        <f t="shared" si="5"/>
        <v>5454.6430056960417</v>
      </c>
      <c r="AQ19" s="93">
        <f t="shared" si="6"/>
        <v>22993.625961852515</v>
      </c>
      <c r="AR19" s="93">
        <f t="shared" si="7"/>
        <v>24882.770272116097</v>
      </c>
      <c r="AS19" s="93">
        <f t="shared" si="8"/>
        <v>20387.521065163557</v>
      </c>
      <c r="AT19" s="93">
        <f t="shared" si="9"/>
        <v>26046.711992528053</v>
      </c>
      <c r="AU19" s="93">
        <f t="shared" si="17"/>
        <v>34.908115908649719</v>
      </c>
      <c r="AV19" s="93">
        <f t="shared" si="18"/>
        <v>269.63581855236578</v>
      </c>
      <c r="AW19" s="2">
        <f t="shared" si="19"/>
        <v>5.4674766881186443E-2</v>
      </c>
      <c r="AX19" s="2">
        <f t="shared" si="20"/>
        <v>0.23047725358097215</v>
      </c>
      <c r="AY19" s="2">
        <f t="shared" si="21"/>
        <v>0.24941314446525575</v>
      </c>
      <c r="AZ19" s="2">
        <f t="shared" si="22"/>
        <v>0.20435488818591455</v>
      </c>
      <c r="BA19" s="2">
        <f t="shared" si="23"/>
        <v>0.26107994688667108</v>
      </c>
    </row>
    <row r="20" spans="1:53">
      <c r="A20" s="58">
        <v>18</v>
      </c>
      <c r="B20" s="58">
        <v>22</v>
      </c>
      <c r="C20" s="93">
        <f>((SUM($C19:$G19))-($H19))*('Function Resolution'!H147)</f>
        <v>1815.2821058762381</v>
      </c>
      <c r="D20" s="93">
        <f>((SUM($C19:$G19))-($H19))*('Function Resolution'!I147)</f>
        <v>7304.2378824313118</v>
      </c>
      <c r="E20" s="93">
        <f>((SUM($C19:$G19))-($H19))*('Function Resolution'!J147)</f>
        <v>10855.948640349427</v>
      </c>
      <c r="F20" s="93">
        <f>((SUM($C19:$G19))-($H19))*('Function Resolution'!K147)</f>
        <v>11101.991450954009</v>
      </c>
      <c r="G20" s="93">
        <f>((SUM($C19:$G19))-($H19))*('Function Resolution'!L147)</f>
        <v>18747.819648568617</v>
      </c>
      <c r="H20" s="111">
        <f t="shared" si="10"/>
        <v>24.912639864089801</v>
      </c>
      <c r="I20" s="111"/>
      <c r="J20" s="111">
        <f t="shared" si="24"/>
        <v>199.63291168447546</v>
      </c>
      <c r="K20" s="111">
        <f t="shared" si="25"/>
        <v>49999.999999999993</v>
      </c>
      <c r="L20" s="111">
        <f>'MI Analysis'!AM20</f>
        <v>0</v>
      </c>
      <c r="M20" s="2">
        <f t="shared" si="0"/>
        <v>3.6432953628749459E-2</v>
      </c>
      <c r="N20" s="2">
        <f t="shared" si="1"/>
        <v>0.14659702709707548</v>
      </c>
      <c r="O20" s="2">
        <f t="shared" si="2"/>
        <v>0.21788033503421847</v>
      </c>
      <c r="P20" s="2">
        <f t="shared" si="3"/>
        <v>0.22281844701164963</v>
      </c>
      <c r="Q20" s="2">
        <f t="shared" si="4"/>
        <v>0.37627123722830685</v>
      </c>
      <c r="R20" s="106">
        <f>('ACM Rates'!$AL33*(SUM($C20:$G20)))/($C20*'ACM Rates'!$B$65+$D20*'ACM Rates'!$C$65+$E20*'ACM Rates'!$D$65+$F20*'ACM Rates'!$E$65+$G20*'ACM Rates'!$F$65)</f>
        <v>7.4484912059177301E-4</v>
      </c>
      <c r="S20" s="106">
        <f>$R20*'ACM Rates'!C$65</f>
        <v>6.0105779842367733E-4</v>
      </c>
      <c r="T20" s="106">
        <f>$R20*'ACM Rates'!D$65</f>
        <v>5.4197366457661874E-4</v>
      </c>
      <c r="U20" s="106">
        <f>$R20*'ACM Rates'!E$65</f>
        <v>4.8660754539694767E-4</v>
      </c>
      <c r="V20" s="106">
        <f>$R20*'ACM Rates'!F$65</f>
        <v>4.2054534953319273E-4</v>
      </c>
      <c r="W20" s="2"/>
      <c r="X20" s="93">
        <f>((SUM($X19:$AB19))-($AC19))*('Function Resolution'!M147)</f>
        <v>3679.9545842566204</v>
      </c>
      <c r="Y20" s="93">
        <f>((SUM($X19:$AB19))-($AC19))*('Function Resolution'!N147)</f>
        <v>14433.458764130164</v>
      </c>
      <c r="Z20" s="93">
        <f>((SUM($X19:$AB19))-($AC19))*('Function Resolution'!O147)</f>
        <v>13026.66802285723</v>
      </c>
      <c r="AA20" s="93">
        <f>((SUM($X19:$AB19))-($AC19))*('Function Resolution'!P147)</f>
        <v>9857.4831398803399</v>
      </c>
      <c r="AB20" s="93">
        <f>((SUM($X19:$AB19))-($AC19))*('Function Resolution'!Q147)</f>
        <v>8907.5199421436573</v>
      </c>
      <c r="AC20" s="111">
        <f t="shared" si="11"/>
        <v>9.9810168906535974</v>
      </c>
      <c r="AD20" s="111">
        <f t="shared" si="26"/>
        <v>104.89656362263374</v>
      </c>
      <c r="AE20" s="2">
        <f t="shared" si="12"/>
        <v>7.373907137062545E-2</v>
      </c>
      <c r="AF20" s="2">
        <f t="shared" si="13"/>
        <v>0.28921820135673565</v>
      </c>
      <c r="AG20" s="2">
        <f t="shared" si="14"/>
        <v>0.26102887442371986</v>
      </c>
      <c r="AH20" s="2">
        <f t="shared" si="15"/>
        <v>0.19752462595491768</v>
      </c>
      <c r="AI20" s="2">
        <f t="shared" si="16"/>
        <v>0.17848922689400146</v>
      </c>
      <c r="AJ20" s="106">
        <f>('ACM Rates'!$AQ33*(SUM(X20:AB20)))/(X20*'ACM Rates'!B$74+Y20*'ACM Rates'!C$74+Z20*'ACM Rates'!D$74+AA20*'ACM Rates'!E$74+AB20*'ACM Rates'!F$74)</f>
        <v>2.7359890605052601E-4</v>
      </c>
      <c r="AK20" s="93">
        <f>$AJ20*'ACM Rates'!C$74</f>
        <v>2.2153179552861902E-4</v>
      </c>
      <c r="AL20" s="93">
        <f>$AJ20*'ACM Rates'!D$74</f>
        <v>1.9908050616592986E-4</v>
      </c>
      <c r="AM20" s="93">
        <f>$AJ20*'ACM Rates'!E$74</f>
        <v>1.8033457742816625E-4</v>
      </c>
      <c r="AN20" s="93">
        <f>$AJ20*'ACM Rates'!F$74</f>
        <v>1.5781211777556706E-4</v>
      </c>
      <c r="AO20" s="93"/>
      <c r="AP20" s="93">
        <f t="shared" si="5"/>
        <v>5495.2366901328587</v>
      </c>
      <c r="AQ20" s="93">
        <f t="shared" si="6"/>
        <v>21737.696646561475</v>
      </c>
      <c r="AR20" s="93">
        <f t="shared" si="7"/>
        <v>23882.616663206656</v>
      </c>
      <c r="AS20" s="93">
        <f t="shared" si="8"/>
        <v>20959.474590834347</v>
      </c>
      <c r="AT20" s="93">
        <f t="shared" si="9"/>
        <v>27655.339590712276</v>
      </c>
      <c r="AU20" s="93">
        <f t="shared" si="17"/>
        <v>34.893656754743397</v>
      </c>
      <c r="AV20" s="93">
        <f t="shared" si="18"/>
        <v>304.52947530710918</v>
      </c>
      <c r="AW20" s="2">
        <f t="shared" si="19"/>
        <v>5.5100938768607367E-2</v>
      </c>
      <c r="AX20" s="2">
        <f t="shared" si="20"/>
        <v>0.21796467730742769</v>
      </c>
      <c r="AY20" s="2">
        <f t="shared" si="21"/>
        <v>0.23947186856507469</v>
      </c>
      <c r="AZ20" s="2">
        <f t="shared" si="22"/>
        <v>0.21016141636363683</v>
      </c>
      <c r="BA20" s="2">
        <f t="shared" si="23"/>
        <v>0.27730109899525335</v>
      </c>
    </row>
    <row r="21" spans="1:53">
      <c r="A21" s="58">
        <v>19</v>
      </c>
      <c r="B21" s="58">
        <v>23</v>
      </c>
      <c r="C21" s="93">
        <f>((SUM($C20:$G20))-($H20))*('Function Resolution'!H148)</f>
        <v>1801.3284979140683</v>
      </c>
      <c r="D21" s="93">
        <f>((SUM($C20:$G20))-($H20))*('Function Resolution'!I148)</f>
        <v>6753.215467215543</v>
      </c>
      <c r="E21" s="93">
        <f>((SUM($C20:$G20))-($H20))*('Function Resolution'!J148)</f>
        <v>10192.393353842444</v>
      </c>
      <c r="F21" s="93">
        <f>((SUM($C20:$G20))-($H20))*('Function Resolution'!K148)</f>
        <v>11319.151612109161</v>
      </c>
      <c r="G21" s="93">
        <f>((SUM($C20:$G20))-($H20))*('Function Resolution'!L148)</f>
        <v>19734.278157234301</v>
      </c>
      <c r="H21" s="111">
        <f t="shared" si="10"/>
        <v>24.900183544157766</v>
      </c>
      <c r="I21" s="111"/>
      <c r="J21" s="111">
        <f t="shared" si="24"/>
        <v>224.53309522863321</v>
      </c>
      <c r="K21" s="111">
        <f t="shared" si="25"/>
        <v>50000</v>
      </c>
      <c r="L21" s="111">
        <f>'MI Analysis'!AM21</f>
        <v>0</v>
      </c>
      <c r="M21" s="2">
        <f t="shared" si="0"/>
        <v>3.6170988352748658E-2</v>
      </c>
      <c r="N21" s="2">
        <f t="shared" si="1"/>
        <v>0.13560573670550363</v>
      </c>
      <c r="O21" s="2">
        <f t="shared" si="2"/>
        <v>0.204665024572356</v>
      </c>
      <c r="P21" s="2">
        <f t="shared" si="3"/>
        <v>0.22729052563078259</v>
      </c>
      <c r="Q21" s="2">
        <f t="shared" si="4"/>
        <v>0.39626772473860905</v>
      </c>
      <c r="R21" s="106">
        <f>('ACM Rates'!$AL34*(SUM($C21:$G21)))/($C21*'ACM Rates'!$B$65+$D21*'ACM Rates'!$C$65+$E21*'ACM Rates'!$D$65+$F21*'ACM Rates'!$E$65+$G21*'ACM Rates'!$F$65)</f>
        <v>7.4991600097486233E-4</v>
      </c>
      <c r="S21" s="106">
        <f>$R21*'ACM Rates'!C$65</f>
        <v>6.0514652979724219E-4</v>
      </c>
      <c r="T21" s="106">
        <f>$R21*'ACM Rates'!D$65</f>
        <v>5.4566047262039085E-4</v>
      </c>
      <c r="U21" s="106">
        <f>$R21*'ACM Rates'!E$65</f>
        <v>4.8991772212653303E-4</v>
      </c>
      <c r="V21" s="106">
        <f>$R21*'ACM Rates'!F$65</f>
        <v>4.2340613425165518E-4</v>
      </c>
      <c r="W21" s="2"/>
      <c r="X21" s="93">
        <f>((SUM($X20:$AB20))-($AC20))*('Function Resolution'!M148)</f>
        <v>3722.0482284494988</v>
      </c>
      <c r="Y21" s="93">
        <f>((SUM($X20:$AB20))-($AC20))*('Function Resolution'!N148)</f>
        <v>13757.880426309182</v>
      </c>
      <c r="Z21" s="93">
        <f>((SUM($X20:$AB20))-($AC20))*('Function Resolution'!O148)</f>
        <v>12757.85702871009</v>
      </c>
      <c r="AA21" s="93">
        <f>((SUM($X20:$AB20))-($AC20))*('Function Resolution'!P148)</f>
        <v>10251.639531228177</v>
      </c>
      <c r="AB21" s="93">
        <f>((SUM($X20:$AB20))-($AC20))*('Function Resolution'!Q148)</f>
        <v>9405.6782216804058</v>
      </c>
      <c r="AC21" s="111">
        <f t="shared" si="11"/>
        <v>9.9790206872754705</v>
      </c>
      <c r="AD21" s="111">
        <f t="shared" si="26"/>
        <v>114.8755843099092</v>
      </c>
      <c r="AE21" s="2">
        <f t="shared" si="12"/>
        <v>7.4597464923498696E-2</v>
      </c>
      <c r="AF21" s="2">
        <f t="shared" si="13"/>
        <v>0.27573608387949816</v>
      </c>
      <c r="AG21" s="2">
        <f t="shared" si="14"/>
        <v>0.25569356810689836</v>
      </c>
      <c r="AH21" s="2">
        <f t="shared" si="15"/>
        <v>0.20546383963910067</v>
      </c>
      <c r="AI21" s="2">
        <f t="shared" si="16"/>
        <v>0.18850904345100417</v>
      </c>
      <c r="AJ21" s="106">
        <f>('ACM Rates'!$AQ34*(SUM(X21:AB21)))/(X21*'ACM Rates'!B$74+Y21*'ACM Rates'!C$74+Z21*'ACM Rates'!D$74+AA21*'ACM Rates'!E$74+AB21*'ACM Rates'!F$74)</f>
        <v>2.7469915089812716E-4</v>
      </c>
      <c r="AK21" s="93">
        <f>$AJ21*'ACM Rates'!C$74</f>
        <v>2.2242265880043774E-4</v>
      </c>
      <c r="AL21" s="93">
        <f>$AJ21*'ACM Rates'!D$74</f>
        <v>1.9988108429808967E-4</v>
      </c>
      <c r="AM21" s="93">
        <f>$AJ21*'ACM Rates'!E$74</f>
        <v>1.8105977107942681E-4</v>
      </c>
      <c r="AN21" s="93">
        <f>$AJ21*'ACM Rates'!F$74</f>
        <v>1.5844674008447178E-4</v>
      </c>
      <c r="AO21" s="93"/>
      <c r="AP21" s="93">
        <f t="shared" si="5"/>
        <v>5523.3767263635673</v>
      </c>
      <c r="AQ21" s="93">
        <f t="shared" si="6"/>
        <v>20511.095893524725</v>
      </c>
      <c r="AR21" s="93">
        <f t="shared" si="7"/>
        <v>22950.250382552535</v>
      </c>
      <c r="AS21" s="93">
        <f t="shared" si="8"/>
        <v>21570.791143337337</v>
      </c>
      <c r="AT21" s="93">
        <f t="shared" si="9"/>
        <v>29139.956378914707</v>
      </c>
      <c r="AU21" s="93">
        <f t="shared" si="17"/>
        <v>34.879204231433235</v>
      </c>
      <c r="AV21" s="93">
        <f t="shared" si="18"/>
        <v>339.4086795385424</v>
      </c>
      <c r="AW21" s="2">
        <f t="shared" si="19"/>
        <v>5.5402484157948989E-2</v>
      </c>
      <c r="AX21" s="2">
        <f t="shared" si="20"/>
        <v>0.20573749023476923</v>
      </c>
      <c r="AY21" s="2">
        <f t="shared" si="21"/>
        <v>0.23020354146247946</v>
      </c>
      <c r="AZ21" s="2">
        <f t="shared" si="22"/>
        <v>0.21636681215115602</v>
      </c>
      <c r="BA21" s="2">
        <f t="shared" si="23"/>
        <v>0.29228967199364625</v>
      </c>
    </row>
    <row r="22" spans="1:53">
      <c r="A22" s="58">
        <v>20</v>
      </c>
      <c r="B22" s="58">
        <v>24</v>
      </c>
      <c r="C22" s="93">
        <f>((SUM($C21:$G21))-($H21))*('Function Resolution'!H149)</f>
        <v>1790.3185868139199</v>
      </c>
      <c r="D22" s="93">
        <f>((SUM($C21:$G21))-($H21))*('Function Resolution'!I149)</f>
        <v>6250.9429522938635</v>
      </c>
      <c r="E22" s="93">
        <f>((SUM($C21:$G21))-($H21))*('Function Resolution'!J149)</f>
        <v>9569.8253747338422</v>
      </c>
      <c r="F22" s="93">
        <f>((SUM($C21:$G21))-($H21))*('Function Resolution'!K149)</f>
        <v>11548.678349362368</v>
      </c>
      <c r="G22" s="93">
        <f>((SUM($C21:$G21))-($H21))*('Function Resolution'!L149)</f>
        <v>20615.701641567368</v>
      </c>
      <c r="H22" s="111">
        <f t="shared" si="10"/>
        <v>24.887733452385675</v>
      </c>
      <c r="I22" s="111"/>
      <c r="J22" s="111">
        <f t="shared" si="24"/>
        <v>249.42082868101889</v>
      </c>
      <c r="K22" s="111">
        <f t="shared" si="25"/>
        <v>49999.999999999985</v>
      </c>
      <c r="L22" s="111">
        <f>'MI Analysis'!AM22</f>
        <v>0</v>
      </c>
      <c r="M22" s="2">
        <f t="shared" si="0"/>
        <v>3.5967891375867825E-2</v>
      </c>
      <c r="N22" s="2">
        <f t="shared" si="1"/>
        <v>0.12558280898204219</v>
      </c>
      <c r="O22" s="2">
        <f t="shared" si="2"/>
        <v>0.19225988162084928</v>
      </c>
      <c r="P22" s="2">
        <f t="shared" si="3"/>
        <v>0.23201547001973657</v>
      </c>
      <c r="Q22" s="2">
        <f t="shared" si="4"/>
        <v>0.41417394800150426</v>
      </c>
      <c r="R22" s="106">
        <f>('ACM Rates'!$AL35*(SUM($C22:$G22)))/($C22*'ACM Rates'!$B$65+$D22*'ACM Rates'!$C$65+$E22*'ACM Rates'!$D$65+$F22*'ACM Rates'!$E$65+$G22*'ACM Rates'!$F$65)</f>
        <v>7.5457960932861178E-4</v>
      </c>
      <c r="S22" s="106">
        <f>$R22*'ACM Rates'!C$65</f>
        <v>6.0890983983188094E-4</v>
      </c>
      <c r="T22" s="106">
        <f>$R22*'ACM Rates'!D$65</f>
        <v>5.4905384832529009E-4</v>
      </c>
      <c r="U22" s="106">
        <f>$R22*'ACM Rates'!E$65</f>
        <v>4.9296444253067045E-4</v>
      </c>
      <c r="V22" s="106">
        <f>$R22*'ACM Rates'!F$65</f>
        <v>4.2603922966788564E-4</v>
      </c>
      <c r="W22" s="2"/>
      <c r="X22" s="93">
        <f>((SUM($X21:$AB21))-($AC21))*('Function Resolution'!M149)</f>
        <v>3749.7788002006241</v>
      </c>
      <c r="Y22" s="93">
        <f>((SUM($X21:$AB21))-($AC21))*('Function Resolution'!N149)</f>
        <v>13073.121531312281</v>
      </c>
      <c r="Z22" s="93">
        <f>((SUM($X21:$AB21))-($AC21))*('Function Resolution'!O149)</f>
        <v>12515.65672088869</v>
      </c>
      <c r="AA22" s="93">
        <f>((SUM($X21:$AB21))-($AC21))*('Function Resolution'!P149)</f>
        <v>10667.004094290996</v>
      </c>
      <c r="AB22" s="93">
        <f>((SUM($X21:$AB21))-($AC21))*('Function Resolution'!Q149)</f>
        <v>9879.5632689974791</v>
      </c>
      <c r="AC22" s="111">
        <f t="shared" si="11"/>
        <v>9.9770248831380126</v>
      </c>
      <c r="AD22" s="111">
        <f t="shared" si="26"/>
        <v>124.85260919304721</v>
      </c>
      <c r="AE22" s="2">
        <f t="shared" si="12"/>
        <v>7.516827599654595E-2</v>
      </c>
      <c r="AF22" s="2">
        <f t="shared" si="13"/>
        <v>0.26206452693942706</v>
      </c>
      <c r="AG22" s="2">
        <f t="shared" si="14"/>
        <v>0.2508895561048699</v>
      </c>
      <c r="AH22" s="2">
        <f t="shared" si="15"/>
        <v>0.21383136193874996</v>
      </c>
      <c r="AI22" s="2">
        <f t="shared" si="16"/>
        <v>0.19804627902040711</v>
      </c>
      <c r="AJ22" s="106">
        <f>('ACM Rates'!$AQ35*(SUM(X22:AB22)))/(X22*'ACM Rates'!B$74+Y22*'ACM Rates'!C$74+Z22*'ACM Rates'!D$74+AA22*'ACM Rates'!E$74+AB22*'ACM Rates'!F$74)</f>
        <v>2.7582746215883727E-4</v>
      </c>
      <c r="AK22" s="93">
        <f>$AJ22*'ACM Rates'!C$74</f>
        <v>2.23336247319882E-4</v>
      </c>
      <c r="AL22" s="93">
        <f>$AJ22*'ACM Rates'!D$74</f>
        <v>2.0070208457231373E-4</v>
      </c>
      <c r="AM22" s="93">
        <f>$AJ22*'ACM Rates'!E$74</f>
        <v>1.8180346387171458E-4</v>
      </c>
      <c r="AN22" s="93">
        <f>$AJ22*'ACM Rates'!F$74</f>
        <v>1.5909755112802839E-4</v>
      </c>
      <c r="AO22" s="93"/>
      <c r="AP22" s="93">
        <f t="shared" si="5"/>
        <v>5540.0973870145444</v>
      </c>
      <c r="AQ22" s="93">
        <f t="shared" si="6"/>
        <v>19324.064483606144</v>
      </c>
      <c r="AR22" s="93">
        <f t="shared" si="7"/>
        <v>22085.48209562253</v>
      </c>
      <c r="AS22" s="93">
        <f t="shared" si="8"/>
        <v>22215.682443653364</v>
      </c>
      <c r="AT22" s="93">
        <f t="shared" si="9"/>
        <v>30495.264910564845</v>
      </c>
      <c r="AU22" s="93">
        <f t="shared" si="17"/>
        <v>34.864758335523689</v>
      </c>
      <c r="AV22" s="93">
        <f t="shared" si="18"/>
        <v>374.27343787406608</v>
      </c>
      <c r="AW22" s="2">
        <f t="shared" si="19"/>
        <v>5.5589649967058757E-2</v>
      </c>
      <c r="AX22" s="2">
        <f t="shared" si="20"/>
        <v>0.19389875403677942</v>
      </c>
      <c r="AY22" s="2">
        <f t="shared" si="21"/>
        <v>0.22160697426133108</v>
      </c>
      <c r="AZ22" s="2">
        <f t="shared" si="22"/>
        <v>0.22291341190439273</v>
      </c>
      <c r="BA22" s="2">
        <f t="shared" si="23"/>
        <v>0.30599120983043809</v>
      </c>
    </row>
    <row r="23" spans="1:53">
      <c r="A23" s="58">
        <v>21</v>
      </c>
      <c r="B23" s="58">
        <v>25</v>
      </c>
      <c r="C23" s="93">
        <f>((SUM($C22:$G22))-($H22))*('Function Resolution'!H150)</f>
        <v>1782.4816873383961</v>
      </c>
      <c r="D23" s="93">
        <f>((SUM($C22:$G22))-($H22))*('Function Resolution'!I150)</f>
        <v>5796.1220716607468</v>
      </c>
      <c r="E23" s="93">
        <f>((SUM($C22:$G22))-($H22))*('Function Resolution'!J150)</f>
        <v>8990.0875033006105</v>
      </c>
      <c r="F23" s="93">
        <f>((SUM($C22:$G22))-($H22))*('Function Resolution'!K150)</f>
        <v>11788.985624492607</v>
      </c>
      <c r="G23" s="93">
        <f>((SUM($C22:$G22))-($H22))*('Function Resolution'!L150)</f>
        <v>21392.902284526608</v>
      </c>
      <c r="H23" s="111">
        <f t="shared" si="10"/>
        <v>29.850347502791379</v>
      </c>
      <c r="I23" s="111"/>
      <c r="J23" s="111">
        <f t="shared" si="24"/>
        <v>279.27117618381027</v>
      </c>
      <c r="K23" s="111">
        <f t="shared" si="25"/>
        <v>49999.999999999985</v>
      </c>
      <c r="L23" s="111">
        <f>'MI Analysis'!AM23</f>
        <v>0</v>
      </c>
      <c r="M23" s="2">
        <f t="shared" si="0"/>
        <v>3.5828360534262693E-2</v>
      </c>
      <c r="N23" s="2">
        <f t="shared" si="1"/>
        <v>0.11650360997208632</v>
      </c>
      <c r="O23" s="2">
        <f t="shared" si="2"/>
        <v>0.1807031727679537</v>
      </c>
      <c r="P23" s="2">
        <f t="shared" si="3"/>
        <v>0.23696177654327519</v>
      </c>
      <c r="Q23" s="2">
        <f t="shared" si="4"/>
        <v>0.43000308018242206</v>
      </c>
      <c r="R23" s="106">
        <f>('ACM Rates'!$AL36*(SUM($C23:$G23)))/($C23*'ACM Rates'!$B$65+$D23*'ACM Rates'!$C$65+$E23*'ACM Rates'!$D$65+$F23*'ACM Rates'!$E$65+$G23*'ACM Rates'!$F$65)</f>
        <v>9.1058894999463042E-4</v>
      </c>
      <c r="S23" s="106">
        <f>$R23*'ACM Rates'!C$65</f>
        <v>7.3480195441173984E-4</v>
      </c>
      <c r="T23" s="106">
        <f>$R23*'ACM Rates'!D$65</f>
        <v>6.6257073615052923E-4</v>
      </c>
      <c r="U23" s="106">
        <f>$R23*'ACM Rates'!E$65</f>
        <v>5.9488484522937245E-4</v>
      </c>
      <c r="V23" s="106">
        <f>$R23*'ACM Rates'!F$65</f>
        <v>5.1412284403626709E-4</v>
      </c>
      <c r="W23" s="2"/>
      <c r="X23" s="93">
        <f>((SUM($X22:$AB22))-($AC22))*('Function Resolution'!M150)</f>
        <v>3764.1111789893525</v>
      </c>
      <c r="Y23" s="93">
        <f>((SUM($X22:$AB22))-($AC22))*('Function Resolution'!N150)</f>
        <v>12389.000667805083</v>
      </c>
      <c r="Z23" s="93">
        <f>((SUM($X22:$AB22))-($AC22))*('Function Resolution'!O150)</f>
        <v>12296.976830027013</v>
      </c>
      <c r="AA23" s="93">
        <f>((SUM($X22:$AB22))-($AC22))*('Function Resolution'!P150)</f>
        <v>11098.708756187236</v>
      </c>
      <c r="AB23" s="93">
        <f>((SUM($X22:$AB22))-($AC22))*('Function Resolution'!Q150)</f>
        <v>10326.349957798247</v>
      </c>
      <c r="AC23" s="111">
        <f t="shared" si="11"/>
        <v>14.962544217242076</v>
      </c>
      <c r="AD23" s="111">
        <f t="shared" si="26"/>
        <v>139.8151534102893</v>
      </c>
      <c r="AE23" s="2">
        <f t="shared" si="12"/>
        <v>7.5470677800606553E-2</v>
      </c>
      <c r="AF23" s="2">
        <f t="shared" si="13"/>
        <v>0.24840028182229781</v>
      </c>
      <c r="AG23" s="2">
        <f t="shared" si="14"/>
        <v>0.24655519779563825</v>
      </c>
      <c r="AH23" s="2">
        <f t="shared" si="15"/>
        <v>0.22252984375607016</v>
      </c>
      <c r="AI23" s="2">
        <f t="shared" si="16"/>
        <v>0.20704399882538727</v>
      </c>
      <c r="AJ23" s="106">
        <f>('ACM Rates'!$AQ36*(SUM(X23:AB23)))/(X23*'ACM Rates'!B$74+Y23*'ACM Rates'!C$74+Z23*'ACM Rates'!D$74+AA23*'ACM Rates'!E$74+AB23*'ACM Rates'!F$74)</f>
        <v>4.1545556218430449E-4</v>
      </c>
      <c r="AK23" s="93">
        <f>$AJ23*'ACM Rates'!C$74</f>
        <v>3.3639248775374942E-4</v>
      </c>
      <c r="AL23" s="93">
        <f>$AJ23*'ACM Rates'!D$74</f>
        <v>3.0230056400089647E-4</v>
      </c>
      <c r="AM23" s="93">
        <f>$AJ23*'ACM Rates'!E$74</f>
        <v>2.7383517108380543E-4</v>
      </c>
      <c r="AN23" s="93">
        <f>$AJ23*'ACM Rates'!F$74</f>
        <v>2.3963517638420702E-4</v>
      </c>
      <c r="AO23" s="93"/>
      <c r="AP23" s="93">
        <f t="shared" si="5"/>
        <v>5546.5928663277482</v>
      </c>
      <c r="AQ23" s="93">
        <f t="shared" si="6"/>
        <v>18185.122739465831</v>
      </c>
      <c r="AR23" s="93">
        <f t="shared" si="7"/>
        <v>21287.064333327624</v>
      </c>
      <c r="AS23" s="93">
        <f t="shared" si="8"/>
        <v>22887.694380679844</v>
      </c>
      <c r="AT23" s="93">
        <f t="shared" si="9"/>
        <v>31719.252242324856</v>
      </c>
      <c r="AU23" s="93">
        <f t="shared" si="17"/>
        <v>44.812891720033456</v>
      </c>
      <c r="AV23" s="93">
        <f t="shared" si="18"/>
        <v>419.08632959409954</v>
      </c>
      <c r="AW23" s="2">
        <f t="shared" si="19"/>
        <v>5.5674302790343334E-2</v>
      </c>
      <c r="AX23" s="2">
        <f t="shared" si="20"/>
        <v>0.18253440518825945</v>
      </c>
      <c r="AY23" s="2">
        <f t="shared" si="21"/>
        <v>0.21367035471558807</v>
      </c>
      <c r="AZ23" s="2">
        <f t="shared" si="22"/>
        <v>0.22973678757973465</v>
      </c>
      <c r="BA23" s="2">
        <f t="shared" si="23"/>
        <v>0.31838414972607454</v>
      </c>
    </row>
    <row r="24" spans="1:53">
      <c r="A24" s="58">
        <v>22</v>
      </c>
      <c r="B24" s="58">
        <v>26</v>
      </c>
      <c r="C24" s="93">
        <f>((SUM($C23:$G23))-($H23))*('Function Resolution'!H151)</f>
        <v>1777.8377546065781</v>
      </c>
      <c r="D24" s="93">
        <f>((SUM($C23:$G23))-($H23))*('Function Resolution'!I151)</f>
        <v>5386.2095095953619</v>
      </c>
      <c r="E24" s="93">
        <f>((SUM($C23:$G23))-($H23))*('Function Resolution'!J151)</f>
        <v>8453.0318055895787</v>
      </c>
      <c r="F24" s="93">
        <f>((SUM($C23:$G23))-($H23))*('Function Resolution'!K151)</f>
        <v>12037.07178139057</v>
      </c>
      <c r="G24" s="93">
        <f>((SUM($C23:$G23))-($H23))*('Function Resolution'!L151)</f>
        <v>22066.577972634084</v>
      </c>
      <c r="H24" s="111">
        <f t="shared" si="10"/>
        <v>29.832437294289704</v>
      </c>
      <c r="I24" s="111"/>
      <c r="J24" s="111">
        <f t="shared" si="24"/>
        <v>309.10361347809999</v>
      </c>
      <c r="K24" s="111">
        <f t="shared" si="25"/>
        <v>49999.999999999978</v>
      </c>
      <c r="L24" s="111">
        <f>'MI Analysis'!AM24</f>
        <v>0</v>
      </c>
      <c r="M24" s="2">
        <f t="shared" si="0"/>
        <v>3.5756470121471672E-2</v>
      </c>
      <c r="N24" s="2">
        <f t="shared" si="1"/>
        <v>0.10832925496086802</v>
      </c>
      <c r="O24" s="2">
        <f t="shared" si="2"/>
        <v>0.1700102151668498</v>
      </c>
      <c r="P24" s="2">
        <f t="shared" si="3"/>
        <v>0.24209363108983284</v>
      </c>
      <c r="Q24" s="2">
        <f t="shared" si="4"/>
        <v>0.4438104286609777</v>
      </c>
      <c r="R24" s="106">
        <f>('ACM Rates'!$AL37*(SUM($C24:$G24)))/($C24*'ACM Rates'!$B$65+$D24*'ACM Rates'!$C$65+$E24*'ACM Rates'!$D$65+$F24*'ACM Rates'!$E$65+$G24*'ACM Rates'!$F$65)</f>
        <v>9.1517289801951347E-4</v>
      </c>
      <c r="S24" s="106">
        <f>$R24*'ACM Rates'!C$65</f>
        <v>7.3850098235143295E-4</v>
      </c>
      <c r="T24" s="106">
        <f>$R24*'ACM Rates'!D$65</f>
        <v>6.6590614870670002E-4</v>
      </c>
      <c r="U24" s="106">
        <f>$R24*'ACM Rates'!E$65</f>
        <v>5.9787952379574219E-4</v>
      </c>
      <c r="V24" s="106">
        <f>$R24*'ACM Rates'!F$65</f>
        <v>5.1671096285264536E-4</v>
      </c>
      <c r="W24" s="2"/>
      <c r="X24" s="93">
        <f>((SUM($X23:$AB23))-($AC23))*('Function Resolution'!M151)</f>
        <v>3765.8291516686577</v>
      </c>
      <c r="Y24" s="93">
        <f>((SUM($X23:$AB23))-($AC23))*('Function Resolution'!N151)</f>
        <v>11713.326161867903</v>
      </c>
      <c r="Z24" s="93">
        <f>((SUM($X23:$AB23))-($AC23))*('Function Resolution'!O151)</f>
        <v>12097.940633299802</v>
      </c>
      <c r="AA24" s="93">
        <f>((SUM($X23:$AB23))-($AC23))*('Function Resolution'!P151)</f>
        <v>11540.405466418055</v>
      </c>
      <c r="AB24" s="93">
        <f>((SUM($X23:$AB23))-($AC23))*('Function Resolution'!Q151)</f>
        <v>10742.683433335278</v>
      </c>
      <c r="AC24" s="111">
        <f t="shared" si="11"/>
        <v>14.958055453976904</v>
      </c>
      <c r="AD24" s="111">
        <f t="shared" si="26"/>
        <v>154.77320886426619</v>
      </c>
      <c r="AE24" s="2">
        <f t="shared" si="12"/>
        <v>7.5527781600798274E-2</v>
      </c>
      <c r="AF24" s="2">
        <f t="shared" si="13"/>
        <v>0.23492344037447074</v>
      </c>
      <c r="AG24" s="2">
        <f t="shared" si="14"/>
        <v>0.24263730009270654</v>
      </c>
      <c r="AH24" s="2">
        <f t="shared" si="15"/>
        <v>0.23145532857380469</v>
      </c>
      <c r="AI24" s="2">
        <f t="shared" si="16"/>
        <v>0.21545614935821983</v>
      </c>
      <c r="AJ24" s="106">
        <f>('ACM Rates'!$AQ37*(SUM(X24:AB24)))/(X24*'ACM Rates'!B$74+Y24*'ACM Rates'!C$74+Z24*'ACM Rates'!D$74+AA24*'ACM Rates'!E$74+AB24*'ACM Rates'!F$74)</f>
        <v>4.1717181813644372E-4</v>
      </c>
      <c r="AK24" s="93">
        <f>$AJ24*'ACM Rates'!C$74</f>
        <v>3.3778213242796412E-4</v>
      </c>
      <c r="AL24" s="93">
        <f>$AJ24*'ACM Rates'!D$74</f>
        <v>3.0354937419752444E-4</v>
      </c>
      <c r="AM24" s="93">
        <f>$AJ24*'ACM Rates'!E$74</f>
        <v>2.7496639012395194E-4</v>
      </c>
      <c r="AN24" s="93">
        <f>$AJ24*'ACM Rates'!F$74</f>
        <v>2.4062511450333824E-4</v>
      </c>
      <c r="AO24" s="93"/>
      <c r="AP24" s="93">
        <f t="shared" si="5"/>
        <v>5543.6669062752353</v>
      </c>
      <c r="AQ24" s="93">
        <f t="shared" si="6"/>
        <v>17099.535671463265</v>
      </c>
      <c r="AR24" s="93">
        <f t="shared" si="7"/>
        <v>20550.972438889381</v>
      </c>
      <c r="AS24" s="93">
        <f t="shared" si="8"/>
        <v>23577.477247808623</v>
      </c>
      <c r="AT24" s="93">
        <f t="shared" si="9"/>
        <v>32809.261405969359</v>
      </c>
      <c r="AU24" s="93">
        <f t="shared" si="17"/>
        <v>44.790492748266608</v>
      </c>
      <c r="AV24" s="93">
        <f t="shared" si="18"/>
        <v>463.87682234236615</v>
      </c>
      <c r="AW24" s="2">
        <f t="shared" si="19"/>
        <v>5.5669974314794222E-2</v>
      </c>
      <c r="AX24" s="2">
        <f t="shared" si="20"/>
        <v>0.17171499076680014</v>
      </c>
      <c r="AY24" s="2">
        <f t="shared" si="21"/>
        <v>0.20637461217627751</v>
      </c>
      <c r="AZ24" s="2">
        <f t="shared" si="22"/>
        <v>0.23676703073689048</v>
      </c>
      <c r="BA24" s="2">
        <f t="shared" si="23"/>
        <v>0.32947339200523762</v>
      </c>
    </row>
    <row r="25" spans="1:53">
      <c r="A25" s="58">
        <v>23</v>
      </c>
      <c r="B25" s="58">
        <v>27</v>
      </c>
      <c r="C25" s="93">
        <f>((SUM($C24:$G24))-($H24))*('Function Resolution'!H152)</f>
        <v>1776.7466031690615</v>
      </c>
      <c r="D25" s="93">
        <f>((SUM($C24:$G24))-($H24))*('Function Resolution'!I152)</f>
        <v>5019.3763409153407</v>
      </c>
      <c r="E25" s="93">
        <f>((SUM($C24:$G24))-($H24))*('Function Resolution'!J152)</f>
        <v>7959.424686762437</v>
      </c>
      <c r="F25" s="93">
        <f>((SUM($C24:$G24))-($H24))*('Function Resolution'!K152)</f>
        <v>12292.135874506788</v>
      </c>
      <c r="G25" s="93">
        <f>((SUM($C24:$G24))-($H24))*('Function Resolution'!L152)</f>
        <v>22643.212881168249</v>
      </c>
      <c r="H25" s="111">
        <f t="shared" si="10"/>
        <v>29.814537831913121</v>
      </c>
      <c r="I25" s="111"/>
      <c r="J25" s="111">
        <f t="shared" si="24"/>
        <v>338.91815131001312</v>
      </c>
      <c r="K25" s="111">
        <f t="shared" si="25"/>
        <v>49999.999999999978</v>
      </c>
      <c r="L25" s="111">
        <f>'MI Analysis'!AM25</f>
        <v>0</v>
      </c>
      <c r="M25" s="2">
        <f t="shared" si="0"/>
        <v>3.5755978104089606E-2</v>
      </c>
      <c r="N25" s="2">
        <f t="shared" si="1"/>
        <v>0.10101199024207566</v>
      </c>
      <c r="O25" s="2">
        <f t="shared" si="2"/>
        <v>0.16017873022152496</v>
      </c>
      <c r="P25" s="2">
        <f t="shared" si="3"/>
        <v>0.24737198900362156</v>
      </c>
      <c r="Q25" s="2">
        <f t="shared" si="4"/>
        <v>0.4556813124286882</v>
      </c>
      <c r="R25" s="106">
        <f>('ACM Rates'!$AL38*(SUM($C25:$G25)))/($C25*'ACM Rates'!$B$65+$D25*'ACM Rates'!$C$65+$E25*'ACM Rates'!$D$65+$F25*'ACM Rates'!$E$65+$G25*'ACM Rates'!$F$65)</f>
        <v>9.1925048764210143E-4</v>
      </c>
      <c r="S25" s="106">
        <f>$R25*'ACM Rates'!C$65</f>
        <v>7.4179140315434769E-4</v>
      </c>
      <c r="T25" s="106">
        <f>$R25*'ACM Rates'!D$65</f>
        <v>6.6887312031114771E-4</v>
      </c>
      <c r="U25" s="106">
        <f>$R25*'ACM Rates'!E$65</f>
        <v>6.0054340003930565E-4</v>
      </c>
      <c r="V25" s="106">
        <f>$R25*'ACM Rates'!F$65</f>
        <v>5.1901318931123577E-4</v>
      </c>
      <c r="W25" s="2"/>
      <c r="X25" s="93">
        <f>((SUM($X24:$AB24))-($AC24))*('Function Resolution'!M152)</f>
        <v>3756.6468440661092</v>
      </c>
      <c r="Y25" s="93">
        <f>((SUM($X24:$AB24))-($AC24))*('Function Resolution'!N152)</f>
        <v>11055.3959363423</v>
      </c>
      <c r="Z25" s="93">
        <f>((SUM($X24:$AB24))-($AC24))*('Function Resolution'!O152)</f>
        <v>11917.562964828341</v>
      </c>
      <c r="AA25" s="93">
        <f>((SUM($X24:$AB24))-($AC24))*('Function Resolution'!P152)</f>
        <v>11987.746236247594</v>
      </c>
      <c r="AB25" s="93">
        <f>((SUM($X24:$AB24))-($AC24))*('Function Resolution'!Q152)</f>
        <v>11127.874809651368</v>
      </c>
      <c r="AC25" s="111">
        <f t="shared" si="11"/>
        <v>14.953568037340714</v>
      </c>
      <c r="AD25" s="111">
        <f t="shared" si="26"/>
        <v>169.72677690160691</v>
      </c>
      <c r="AE25" s="2">
        <f t="shared" si="12"/>
        <v>7.5366230347540059E-2</v>
      </c>
      <c r="AF25" s="2">
        <f t="shared" si="13"/>
        <v>0.22179447558072601</v>
      </c>
      <c r="AG25" s="2">
        <f t="shared" si="14"/>
        <v>0.23909135803044868</v>
      </c>
      <c r="AH25" s="2">
        <f t="shared" si="15"/>
        <v>0.24049938194642642</v>
      </c>
      <c r="AI25" s="2">
        <f t="shared" si="16"/>
        <v>0.22324855409485883</v>
      </c>
      <c r="AJ25" s="106">
        <f>('ACM Rates'!$AQ38*(SUM(X25:AB25)))/(X25*'ACM Rates'!B$74+Y25*'ACM Rates'!C$74+Z25*'ACM Rates'!D$74+AA25*'ACM Rates'!E$74+AB25*'ACM Rates'!F$74)</f>
        <v>4.188705250134714E-4</v>
      </c>
      <c r="AK25" s="93">
        <f>$AJ25*'ACM Rates'!C$74</f>
        <v>3.3915756769551324E-4</v>
      </c>
      <c r="AL25" s="93">
        <f>$AJ25*'ACM Rates'!D$74</f>
        <v>3.0478541504939748E-4</v>
      </c>
      <c r="AM25" s="93">
        <f>$AJ25*'ACM Rates'!E$74</f>
        <v>2.7608604221344724E-4</v>
      </c>
      <c r="AN25" s="93">
        <f>$AJ25*'ACM Rates'!F$74</f>
        <v>2.4160493029870604E-4</v>
      </c>
      <c r="AO25" s="93"/>
      <c r="AP25" s="93">
        <f t="shared" si="5"/>
        <v>5533.3934472351702</v>
      </c>
      <c r="AQ25" s="93">
        <f t="shared" si="6"/>
        <v>16074.772277257642</v>
      </c>
      <c r="AR25" s="93">
        <f t="shared" si="7"/>
        <v>19876.987651590778</v>
      </c>
      <c r="AS25" s="93">
        <f t="shared" si="8"/>
        <v>24279.882110754384</v>
      </c>
      <c r="AT25" s="93">
        <f t="shared" si="9"/>
        <v>33771.087690819615</v>
      </c>
      <c r="AU25" s="93">
        <f t="shared" si="17"/>
        <v>44.768105869253837</v>
      </c>
      <c r="AV25" s="93">
        <f t="shared" si="18"/>
        <v>508.64492821162003</v>
      </c>
      <c r="AW25" s="2">
        <f t="shared" si="19"/>
        <v>5.5591812003355438E-2</v>
      </c>
      <c r="AX25" s="2">
        <f t="shared" si="20"/>
        <v>0.16149686931815194</v>
      </c>
      <c r="AY25" s="2">
        <f t="shared" si="21"/>
        <v>0.1996962210002215</v>
      </c>
      <c r="AZ25" s="2">
        <f t="shared" si="22"/>
        <v>0.24393035749863701</v>
      </c>
      <c r="BA25" s="2">
        <f t="shared" si="23"/>
        <v>0.33928474017963417</v>
      </c>
    </row>
    <row r="26" spans="1:53">
      <c r="A26" s="58">
        <v>24</v>
      </c>
      <c r="B26" s="58">
        <v>28</v>
      </c>
      <c r="C26" s="93">
        <f>((SUM($C25:$G25))-($H25))*('Function Resolution'!H153)</f>
        <v>1779.3853619425449</v>
      </c>
      <c r="D26" s="93">
        <f>((SUM($C25:$G25))-($H25))*('Function Resolution'!I153)</f>
        <v>4692.9419759926323</v>
      </c>
      <c r="E26" s="93">
        <f>((SUM($C25:$G25))-($H25))*('Function Resolution'!J153)</f>
        <v>7508.427023682415</v>
      </c>
      <c r="F26" s="93">
        <f>((SUM($C25:$G25))-($H25))*('Function Resolution'!K153)</f>
        <v>12552.115747908645</v>
      </c>
      <c r="G26" s="93">
        <f>((SUM($C25:$G25))-($H25))*('Function Resolution'!L153)</f>
        <v>23128.211739163729</v>
      </c>
      <c r="H26" s="111">
        <f t="shared" si="10"/>
        <v>29.796649109213973</v>
      </c>
      <c r="I26" s="111"/>
      <c r="J26" s="111">
        <f t="shared" si="24"/>
        <v>368.71480041922712</v>
      </c>
      <c r="K26" s="111">
        <f t="shared" si="25"/>
        <v>49999.999999999978</v>
      </c>
      <c r="L26" s="111">
        <f>'MI Analysis'!AM26</f>
        <v>0</v>
      </c>
      <c r="M26" s="2">
        <f t="shared" si="0"/>
        <v>3.5830579916967399E-2</v>
      </c>
      <c r="N26" s="2">
        <f t="shared" si="1"/>
        <v>9.449939069574316E-2</v>
      </c>
      <c r="O26" s="2">
        <f t="shared" si="2"/>
        <v>0.15119338411836236</v>
      </c>
      <c r="P26" s="2">
        <f t="shared" si="3"/>
        <v>0.25275558406385712</v>
      </c>
      <c r="Q26" s="2">
        <f t="shared" si="4"/>
        <v>0.46572106120506995</v>
      </c>
      <c r="R26" s="106">
        <f>('ACM Rates'!$AL39*(SUM($C26:$G26)))/($C26*'ACM Rates'!$B$65+$D26*'ACM Rates'!$C$65+$E26*'ACM Rates'!$D$65+$F26*'ACM Rates'!$E$65+$G26*'ACM Rates'!$F$65)</f>
        <v>9.2283203657164529E-4</v>
      </c>
      <c r="S26" s="106">
        <f>$R26*'ACM Rates'!C$65</f>
        <v>7.4468154272090584E-4</v>
      </c>
      <c r="T26" s="106">
        <f>$R26*'ACM Rates'!D$65</f>
        <v>6.7147915842617311E-4</v>
      </c>
      <c r="U26" s="106">
        <f>$R26*'ACM Rates'!E$65</f>
        <v>6.0288321448647819E-4</v>
      </c>
      <c r="V26" s="106">
        <f>$R26*'ACM Rates'!F$65</f>
        <v>5.2103534883966298E-4</v>
      </c>
      <c r="W26" s="2"/>
      <c r="X26" s="93">
        <f>((SUM($X25:$AB25))-($AC25))*('Function Resolution'!M153)</f>
        <v>3738.0496441546688</v>
      </c>
      <c r="Y26" s="93">
        <f>((SUM($X25:$AB25))-($AC25))*('Function Resolution'!N153)</f>
        <v>10422.095461015249</v>
      </c>
      <c r="Z26" s="93">
        <f>((SUM($X25:$AB25))-($AC25))*('Function Resolution'!O153)</f>
        <v>11754.034515837811</v>
      </c>
      <c r="AA26" s="93">
        <f>((SUM($X25:$AB25))-($AC25))*('Function Resolution'!P153)</f>
        <v>12435.225320443285</v>
      </c>
      <c r="AB26" s="93">
        <f>((SUM($X25:$AB25))-($AC25))*('Function Resolution'!Q153)</f>
        <v>11480.868281647357</v>
      </c>
      <c r="AC26" s="111">
        <f t="shared" si="11"/>
        <v>14.949081966929509</v>
      </c>
      <c r="AD26" s="111">
        <f t="shared" si="26"/>
        <v>184.67585886853641</v>
      </c>
      <c r="AE26" s="2">
        <f t="shared" si="12"/>
        <v>7.501563612583062E-2</v>
      </c>
      <c r="AF26" s="2">
        <f t="shared" si="13"/>
        <v>0.20915188271904117</v>
      </c>
      <c r="AG26" s="2">
        <f t="shared" si="14"/>
        <v>0.23588139810538575</v>
      </c>
      <c r="AH26" s="2">
        <f t="shared" si="15"/>
        <v>0.24955161824557384</v>
      </c>
      <c r="AI26" s="2">
        <f t="shared" si="16"/>
        <v>0.23039946480416856</v>
      </c>
      <c r="AJ26" s="106">
        <f>('ACM Rates'!$AQ39*(SUM(X26:AB26)))/(X26*'ACM Rates'!B$74+Y26*'ACM Rates'!C$74+Z26*'ACM Rates'!D$74+AA26*'ACM Rates'!E$74+AB26*'ACM Rates'!F$74)</f>
        <v>4.2053323242199968E-4</v>
      </c>
      <c r="AK26" s="93">
        <f>$AJ26*'ACM Rates'!C$74</f>
        <v>3.4050385435640358E-4</v>
      </c>
      <c r="AL26" s="93">
        <f>$AJ26*'ACM Rates'!D$74</f>
        <v>3.0599526137983026E-4</v>
      </c>
      <c r="AM26" s="93">
        <f>$AJ26*'ACM Rates'!E$74</f>
        <v>2.7718196632451898E-4</v>
      </c>
      <c r="AN26" s="93">
        <f>$AJ26*'ACM Rates'!F$74</f>
        <v>2.4256398156527988E-4</v>
      </c>
      <c r="AO26" s="93"/>
      <c r="AP26" s="93">
        <f t="shared" si="5"/>
        <v>5517.4350060972138</v>
      </c>
      <c r="AQ26" s="93">
        <f t="shared" si="6"/>
        <v>15115.037437007883</v>
      </c>
      <c r="AR26" s="93">
        <f t="shared" si="7"/>
        <v>19262.461539520227</v>
      </c>
      <c r="AS26" s="93">
        <f t="shared" si="8"/>
        <v>24987.341068351932</v>
      </c>
      <c r="AT26" s="93">
        <f t="shared" si="9"/>
        <v>34609.080020811089</v>
      </c>
      <c r="AU26" s="93">
        <f t="shared" si="17"/>
        <v>44.745731076143485</v>
      </c>
      <c r="AV26" s="93">
        <f t="shared" si="18"/>
        <v>553.39065928776358</v>
      </c>
      <c r="AW26" s="2">
        <f t="shared" si="19"/>
        <v>5.5456426361024928E-2</v>
      </c>
      <c r="AX26" s="2">
        <f t="shared" si="20"/>
        <v>0.15192312363321994</v>
      </c>
      <c r="AY26" s="2">
        <f t="shared" si="21"/>
        <v>0.19360939978776379</v>
      </c>
      <c r="AZ26" s="2">
        <f t="shared" si="22"/>
        <v>0.25115087688093329</v>
      </c>
      <c r="BA26" s="2">
        <f t="shared" si="23"/>
        <v>0.34786017333705815</v>
      </c>
    </row>
    <row r="27" spans="1:53">
      <c r="A27" s="58">
        <v>25</v>
      </c>
      <c r="B27" s="58">
        <v>29</v>
      </c>
      <c r="C27" s="93">
        <f>((SUM($C26:$G26))-($H26))*('Function Resolution'!H154)</f>
        <v>1785.9376715646176</v>
      </c>
      <c r="D27" s="93">
        <f>((SUM($C26:$G26))-($H26))*('Function Resolution'!I154)</f>
        <v>4404.1576391497019</v>
      </c>
      <c r="E27" s="93">
        <f>((SUM($C26:$G26))-($H26))*('Function Resolution'!J154)</f>
        <v>7098.7400592931444</v>
      </c>
      <c r="F27" s="93">
        <f>((SUM($C26:$G26))-($H26))*('Function Resolution'!K154)</f>
        <v>12814.887648752047</v>
      </c>
      <c r="G27" s="93">
        <f>((SUM($C26:$G26))-($H26))*('Function Resolution'!L154)</f>
        <v>23527.562180821249</v>
      </c>
      <c r="H27" s="111">
        <f t="shared" si="10"/>
        <v>29.778771119748455</v>
      </c>
      <c r="I27" s="111"/>
      <c r="J27" s="111">
        <f t="shared" si="24"/>
        <v>398.49357153897557</v>
      </c>
      <c r="K27" s="111">
        <f t="shared" si="25"/>
        <v>49999.999999999985</v>
      </c>
      <c r="L27" s="111">
        <f>'MI Analysis'!AM27</f>
        <v>0</v>
      </c>
      <c r="M27" s="2">
        <f t="shared" si="0"/>
        <v>3.5984110916791323E-2</v>
      </c>
      <c r="N27" s="2">
        <f t="shared" si="1"/>
        <v>8.8737529593267597E-2</v>
      </c>
      <c r="O27" s="2">
        <f t="shared" si="2"/>
        <v>0.14302954337666654</v>
      </c>
      <c r="P27" s="2">
        <f t="shared" si="3"/>
        <v>0.25820180954855254</v>
      </c>
      <c r="Q27" s="2">
        <f t="shared" si="4"/>
        <v>0.47404700656472198</v>
      </c>
      <c r="R27" s="106">
        <f>('ACM Rates'!$AL40*(SUM($C27:$G27)))/($C27*'ACM Rates'!$B$65+$D27*'ACM Rates'!$C$65+$E27*'ACM Rates'!$D$65+$F27*'ACM Rates'!$E$65+$G27*'ACM Rates'!$F$65)</f>
        <v>9.2593293570803164E-4</v>
      </c>
      <c r="S27" s="106">
        <f>$R27*'ACM Rates'!C$65</f>
        <v>7.4718382077497598E-4</v>
      </c>
      <c r="T27" s="106">
        <f>$R27*'ACM Rates'!D$65</f>
        <v>6.737354619136426E-4</v>
      </c>
      <c r="U27" s="106">
        <f>$R27*'ACM Rates'!E$65</f>
        <v>6.0490902196287243E-4</v>
      </c>
      <c r="V27" s="106">
        <f>$R27*'ACM Rates'!F$65</f>
        <v>5.2278613121306864E-4</v>
      </c>
      <c r="W27" s="2"/>
      <c r="X27" s="93">
        <f>((SUM($X26:$AB26))-($AC26))*('Function Resolution'!M154)</f>
        <v>3711.6342616117108</v>
      </c>
      <c r="Y27" s="93">
        <f>((SUM($X26:$AB26))-($AC26))*('Function Resolution'!N154)</f>
        <v>9819.134686703137</v>
      </c>
      <c r="Z27" s="93">
        <f>((SUM($X26:$AB26))-($AC26))*('Function Resolution'!O154)</f>
        <v>11605.947364411048</v>
      </c>
      <c r="AA27" s="93">
        <f>((SUM($X26:$AB26))-($AC26))*('Function Resolution'!P154)</f>
        <v>12877.380512863863</v>
      </c>
      <c r="AB27" s="93">
        <f>((SUM($X26:$AB26))-($AC26))*('Function Resolution'!Q154)</f>
        <v>11801.227315541688</v>
      </c>
      <c r="AC27" s="111">
        <f t="shared" si="11"/>
        <v>14.944597242339436</v>
      </c>
      <c r="AD27" s="111">
        <f t="shared" si="26"/>
        <v>199.62045611087584</v>
      </c>
      <c r="AE27" s="2">
        <f t="shared" si="12"/>
        <v>7.4507881371930956E-2</v>
      </c>
      <c r="AF27" s="2">
        <f t="shared" si="13"/>
        <v>0.19711072558485446</v>
      </c>
      <c r="AG27" s="2">
        <f t="shared" si="14"/>
        <v>0.23297946092913735</v>
      </c>
      <c r="AH27" s="2">
        <f t="shared" si="15"/>
        <v>0.25850239328727531</v>
      </c>
      <c r="AI27" s="2">
        <f t="shared" si="16"/>
        <v>0.23689953882680181</v>
      </c>
      <c r="AJ27" s="106">
        <f>('ACM Rates'!$AQ40*(SUM(X27:AB27)))/(X27*'ACM Rates'!B$74+Y27*'ACM Rates'!C$74+Z27*'ACM Rates'!D$74+AA27*'ACM Rates'!E$74+AB27*'ACM Rates'!F$74)</f>
        <v>4.2214284892969957E-4</v>
      </c>
      <c r="AK27" s="93">
        <f>$AJ27*'ACM Rates'!C$74</f>
        <v>3.4180715355525859E-4</v>
      </c>
      <c r="AL27" s="93">
        <f>$AJ27*'ACM Rates'!D$74</f>
        <v>3.0716647684158634E-4</v>
      </c>
      <c r="AM27" s="93">
        <f>$AJ27*'ACM Rates'!E$74</f>
        <v>2.7824289714813806E-4</v>
      </c>
      <c r="AN27" s="93">
        <f>$AJ27*'ACM Rates'!F$74</f>
        <v>2.4349240994810288E-4</v>
      </c>
      <c r="AO27" s="93"/>
      <c r="AP27" s="93">
        <f t="shared" si="5"/>
        <v>5497.5719331763285</v>
      </c>
      <c r="AQ27" s="93">
        <f t="shared" si="6"/>
        <v>14223.292325852839</v>
      </c>
      <c r="AR27" s="93">
        <f t="shared" si="7"/>
        <v>18704.687423704192</v>
      </c>
      <c r="AS27" s="93">
        <f t="shared" si="8"/>
        <v>25692.26816161591</v>
      </c>
      <c r="AT27" s="93">
        <f t="shared" si="9"/>
        <v>35328.789496362937</v>
      </c>
      <c r="AU27" s="93">
        <f t="shared" si="17"/>
        <v>44.723368362087889</v>
      </c>
      <c r="AV27" s="93">
        <f t="shared" si="18"/>
        <v>598.11402764985144</v>
      </c>
      <c r="AW27" s="2">
        <f t="shared" si="19"/>
        <v>5.5281642779204242E-2</v>
      </c>
      <c r="AX27" s="2">
        <f t="shared" si="20"/>
        <v>0.14302440696718655</v>
      </c>
      <c r="AY27" s="2">
        <f t="shared" si="21"/>
        <v>0.18808773418931163</v>
      </c>
      <c r="AZ27" s="2">
        <f t="shared" si="22"/>
        <v>0.25835237955265122</v>
      </c>
      <c r="BA27" s="2">
        <f t="shared" si="23"/>
        <v>0.35525383651164633</v>
      </c>
    </row>
    <row r="28" spans="1:53">
      <c r="A28" s="58">
        <v>26</v>
      </c>
      <c r="B28" s="58">
        <v>30</v>
      </c>
      <c r="C28" s="93">
        <f>((SUM($C27:$G27))-($H27))*('Function Resolution'!H155)</f>
        <v>1796.6015666527451</v>
      </c>
      <c r="D28" s="93">
        <f>((SUM($C27:$G27))-($H27))*('Function Resolution'!I155)</f>
        <v>4150.3219264067566</v>
      </c>
      <c r="E28" s="93">
        <f>((SUM($C27:$G27))-($H27))*('Function Resolution'!J155)</f>
        <v>6728.7583043452805</v>
      </c>
      <c r="F28" s="93">
        <f>((SUM($C27:$G27))-($H27))*('Function Resolution'!K155)</f>
        <v>13078.302658954193</v>
      </c>
      <c r="G28" s="93">
        <f>((SUM($C27:$G27))-($H27))*('Function Resolution'!L155)</f>
        <v>23847.521972102029</v>
      </c>
      <c r="H28" s="111">
        <f t="shared" si="10"/>
        <v>39.681205142768803</v>
      </c>
      <c r="I28" s="111"/>
      <c r="J28" s="111">
        <f t="shared" si="24"/>
        <v>438.17477668174439</v>
      </c>
      <c r="K28" s="111">
        <f t="shared" si="25"/>
        <v>49999.999999999971</v>
      </c>
      <c r="L28" s="111">
        <f>'MI Analysis'!AM28</f>
        <v>0</v>
      </c>
      <c r="M28" s="2">
        <f t="shared" si="0"/>
        <v>3.622070570062097E-2</v>
      </c>
      <c r="N28" s="2">
        <f t="shared" si="1"/>
        <v>8.3673304003229448E-2</v>
      </c>
      <c r="O28" s="2">
        <f t="shared" si="2"/>
        <v>0.1356563295925296</v>
      </c>
      <c r="P28" s="2">
        <f t="shared" si="3"/>
        <v>0.26366744884687521</v>
      </c>
      <c r="Q28" s="2">
        <f t="shared" si="4"/>
        <v>0.48078221185674491</v>
      </c>
      <c r="R28" s="106">
        <f>('ACM Rates'!$AL41*(SUM($C28:$G28)))/($C28*'ACM Rates'!$B$65+$D28*'ACM Rates'!$C$65+$E28*'ACM Rates'!$D$65+$F28*'ACM Rates'!$E$65+$G28*'ACM Rates'!$F$65)</f>
        <v>1.2380958037912272E-3</v>
      </c>
      <c r="S28" s="106">
        <f>$R28*'ACM Rates'!C$65</f>
        <v>9.9908440178209101E-4</v>
      </c>
      <c r="T28" s="106">
        <f>$R28*'ACM Rates'!D$65</f>
        <v>9.0087415199544408E-4</v>
      </c>
      <c r="U28" s="106">
        <f>$R28*'ACM Rates'!E$65</f>
        <v>8.0884402410310685E-4</v>
      </c>
      <c r="V28" s="106">
        <f>$R28*'ACM Rates'!F$65</f>
        <v>6.9903476847403795E-4</v>
      </c>
      <c r="W28" s="2"/>
      <c r="X28" s="93">
        <f>((SUM($X27:$AB27))-($AC27))*('Function Resolution'!M155)</f>
        <v>3679.0693144788088</v>
      </c>
      <c r="Y28" s="93">
        <f>((SUM($X27:$AB27))-($AC27))*('Function Resolution'!N155)</f>
        <v>9251.0306681555448</v>
      </c>
      <c r="Z28" s="93">
        <f>((SUM($X27:$AB27))-($AC27))*('Function Resolution'!O155)</f>
        <v>11472.253991462387</v>
      </c>
      <c r="AA28" s="93">
        <f>((SUM($X27:$AB27))-($AC27))*('Function Resolution'!P155)</f>
        <v>13308.924029241638</v>
      </c>
      <c r="AB28" s="93">
        <f>((SUM($X27:$AB27))-($AC27))*('Function Resolution'!Q155)</f>
        <v>12089.101540550735</v>
      </c>
      <c r="AC28" s="111">
        <f t="shared" si="11"/>
        <v>19.920151817555649</v>
      </c>
      <c r="AD28" s="111">
        <f t="shared" si="26"/>
        <v>219.54060792843148</v>
      </c>
      <c r="AE28" s="2">
        <f t="shared" si="12"/>
        <v>7.3876330826684614E-2</v>
      </c>
      <c r="AF28" s="2">
        <f t="shared" si="13"/>
        <v>0.18576225227365195</v>
      </c>
      <c r="AG28" s="2">
        <f t="shared" si="14"/>
        <v>0.23036479031955731</v>
      </c>
      <c r="AH28" s="2">
        <f t="shared" si="15"/>
        <v>0.26724543369217646</v>
      </c>
      <c r="AI28" s="2">
        <f t="shared" si="16"/>
        <v>0.24275119288792973</v>
      </c>
      <c r="AJ28" s="106">
        <f>('ACM Rates'!$AQ41*(SUM(X28:AB28)))/(X28*'ACM Rates'!B$74+Y28*'ACM Rates'!C$74+Z28*'ACM Rates'!D$74+AA28*'ACM Rates'!E$74+AB28*'ACM Rates'!F$74)</f>
        <v>5.6491192526386398E-4</v>
      </c>
      <c r="AK28" s="93">
        <f>$AJ28*'ACM Rates'!C$74</f>
        <v>4.5740662828572086E-4</v>
      </c>
      <c r="AL28" s="93">
        <f>$AJ28*'ACM Rates'!D$74</f>
        <v>4.1105044477016752E-4</v>
      </c>
      <c r="AM28" s="93">
        <f>$AJ28*'ACM Rates'!E$74</f>
        <v>3.723448854279324E-4</v>
      </c>
      <c r="AN28" s="93">
        <f>$AJ28*'ACM Rates'!F$74</f>
        <v>3.2584175342462721E-4</v>
      </c>
      <c r="AO28" s="93"/>
      <c r="AP28" s="93">
        <f t="shared" si="5"/>
        <v>5475.6708811315539</v>
      </c>
      <c r="AQ28" s="93">
        <f t="shared" si="6"/>
        <v>13401.352594562301</v>
      </c>
      <c r="AR28" s="93">
        <f t="shared" si="7"/>
        <v>18201.012295807668</v>
      </c>
      <c r="AS28" s="93">
        <f t="shared" si="8"/>
        <v>26387.226688195831</v>
      </c>
      <c r="AT28" s="93">
        <f t="shared" si="9"/>
        <v>35936.623512652761</v>
      </c>
      <c r="AU28" s="93">
        <f t="shared" si="17"/>
        <v>59.601356960324452</v>
      </c>
      <c r="AV28" s="93">
        <f t="shared" si="18"/>
        <v>657.71538461017587</v>
      </c>
      <c r="AW28" s="2">
        <f t="shared" si="19"/>
        <v>5.5086187023198743E-2</v>
      </c>
      <c r="AX28" s="2">
        <f t="shared" si="20"/>
        <v>0.13481990269570998</v>
      </c>
      <c r="AY28" s="2">
        <f t="shared" si="21"/>
        <v>0.18310530145142828</v>
      </c>
      <c r="AZ28" s="2">
        <f t="shared" si="22"/>
        <v>0.26546002050238537</v>
      </c>
      <c r="BA28" s="2">
        <f t="shared" si="23"/>
        <v>0.36152858832727769</v>
      </c>
    </row>
    <row r="29" spans="1:53">
      <c r="A29" s="58">
        <v>27</v>
      </c>
      <c r="B29" s="58">
        <v>31</v>
      </c>
      <c r="C29" s="93">
        <f>((SUM($C28:$G28))-($H28))*('Function Resolution'!H156)</f>
        <v>1811.2331672915807</v>
      </c>
      <c r="D29" s="93">
        <f>((SUM($C28:$G28))-($H28))*('Function Resolution'!I156)</f>
        <v>3928.0766036399941</v>
      </c>
      <c r="E29" s="93">
        <f>((SUM($C28:$G28))-($H28))*('Function Resolution'!J156)</f>
        <v>6395.4120086471321</v>
      </c>
      <c r="F29" s="93">
        <f>((SUM($C28:$G28))-($H28))*('Function Resolution'!K156)</f>
        <v>13337.545784649128</v>
      </c>
      <c r="G29" s="93">
        <f>((SUM($C28:$G28))-($H28))*('Function Resolution'!L156)</f>
        <v>24089.557659090391</v>
      </c>
      <c r="H29" s="111">
        <f t="shared" si="10"/>
        <v>39.649460178654586</v>
      </c>
      <c r="I29" s="111"/>
      <c r="J29" s="111">
        <f t="shared" si="24"/>
        <v>477.82423686039897</v>
      </c>
      <c r="K29" s="111">
        <f t="shared" si="25"/>
        <v>49999.999999999971</v>
      </c>
      <c r="L29" s="111">
        <f>'MI Analysis'!AM29</f>
        <v>0</v>
      </c>
      <c r="M29" s="2">
        <f t="shared" si="0"/>
        <v>3.6544924629600156E-2</v>
      </c>
      <c r="N29" s="2">
        <f t="shared" si="1"/>
        <v>7.925609248530828E-2</v>
      </c>
      <c r="O29" s="2">
        <f t="shared" si="2"/>
        <v>0.12903907351737662</v>
      </c>
      <c r="P29" s="2">
        <f t="shared" si="3"/>
        <v>0.26910925343350706</v>
      </c>
      <c r="Q29" s="2">
        <f t="shared" si="4"/>
        <v>0.48605065593420782</v>
      </c>
      <c r="R29" s="106">
        <f>('ACM Rates'!$AL42*(SUM($C29:$G29)))/($C29*'ACM Rates'!$B$65+$D29*'ACM Rates'!$C$65+$E29*'ACM Rates'!$D$65+$F29*'ACM Rates'!$E$65+$G29*'ACM Rates'!$F$65)</f>
        <v>1.2410256657077819E-3</v>
      </c>
      <c r="S29" s="106">
        <f>$R29*'ACM Rates'!C$65</f>
        <v>1.001448660938161E-3</v>
      </c>
      <c r="T29" s="106">
        <f>$R29*'ACM Rates'!D$65</f>
        <v>9.0300600387755012E-4</v>
      </c>
      <c r="U29" s="106">
        <f>$R29*'ACM Rates'!E$65</f>
        <v>8.1075809351146427E-4</v>
      </c>
      <c r="V29" s="106">
        <f>$R29*'ACM Rates'!F$65</f>
        <v>7.0068898242115591E-4</v>
      </c>
      <c r="W29" s="2"/>
      <c r="X29" s="93">
        <f>((SUM($X28:$AB28))-($AC28))*('Function Resolution'!M156)</f>
        <v>3641.6903678275353</v>
      </c>
      <c r="Y29" s="93">
        <f>((SUM($X28:$AB28))-($AC28))*('Function Resolution'!N156)</f>
        <v>8720.2718667618756</v>
      </c>
      <c r="Z29" s="93">
        <f>((SUM($X28:$AB28))-($AC28))*('Function Resolution'!O156)</f>
        <v>11351.080545519771</v>
      </c>
      <c r="AA29" s="93">
        <f>((SUM($X28:$AB28))-($AC28))*('Function Resolution'!P156)</f>
        <v>13723.487154122227</v>
      </c>
      <c r="AB29" s="93">
        <f>((SUM($X28:$AB28))-($AC28))*('Function Resolution'!Q156)</f>
        <v>12343.92945784015</v>
      </c>
      <c r="AC29" s="111">
        <f t="shared" si="11"/>
        <v>19.912183756828618</v>
      </c>
      <c r="AD29" s="111">
        <f t="shared" si="26"/>
        <v>239.45279168526011</v>
      </c>
      <c r="AE29" s="2">
        <f t="shared" si="12"/>
        <v>7.3155017295954097E-2</v>
      </c>
      <c r="AF29" s="2">
        <f t="shared" si="13"/>
        <v>0.17517459608158492</v>
      </c>
      <c r="AG29" s="2">
        <f t="shared" si="14"/>
        <v>0.22802281626448062</v>
      </c>
      <c r="AH29" s="2">
        <f t="shared" si="15"/>
        <v>0.27568020306996088</v>
      </c>
      <c r="AI29" s="2">
        <f t="shared" si="16"/>
        <v>0.24796736728801955</v>
      </c>
      <c r="AJ29" s="106">
        <f>('ACM Rates'!$AQ42*(SUM(X29:AB29)))/(X29*'ACM Rates'!B$74+Y29*'ACM Rates'!C$74+Z29*'ACM Rates'!D$74+AA29*'ACM Rates'!E$74+AB29*'ACM Rates'!F$74)</f>
        <v>5.6685726825109184E-4</v>
      </c>
      <c r="AK29" s="93">
        <f>$AJ29*'ACM Rates'!C$74</f>
        <v>4.5898176369507085E-4</v>
      </c>
      <c r="AL29" s="93">
        <f>$AJ29*'ACM Rates'!D$74</f>
        <v>4.1246594701816315E-4</v>
      </c>
      <c r="AM29" s="93">
        <f>$AJ29*'ACM Rates'!E$74</f>
        <v>3.7362710037030426E-4</v>
      </c>
      <c r="AN29" s="93">
        <f>$AJ29*'ACM Rates'!F$74</f>
        <v>3.2696382917063763E-4</v>
      </c>
      <c r="AO29" s="93"/>
      <c r="AP29" s="93">
        <f t="shared" si="5"/>
        <v>5452.9235351191164</v>
      </c>
      <c r="AQ29" s="93">
        <f t="shared" si="6"/>
        <v>12648.34847040187</v>
      </c>
      <c r="AR29" s="93">
        <f t="shared" si="7"/>
        <v>17746.492554166904</v>
      </c>
      <c r="AS29" s="93">
        <f t="shared" si="8"/>
        <v>27061.032938771357</v>
      </c>
      <c r="AT29" s="93">
        <f t="shared" si="9"/>
        <v>36433.487116930541</v>
      </c>
      <c r="AU29" s="93">
        <f t="shared" si="17"/>
        <v>59.561643935483204</v>
      </c>
      <c r="AV29" s="93">
        <f t="shared" si="18"/>
        <v>717.27702854565905</v>
      </c>
      <c r="AW29" s="2">
        <f t="shared" si="19"/>
        <v>5.4890257016239057E-2</v>
      </c>
      <c r="AX29" s="2">
        <f t="shared" si="20"/>
        <v>0.12732089381043316</v>
      </c>
      <c r="AY29" s="2">
        <f t="shared" si="21"/>
        <v>0.17863986743282201</v>
      </c>
      <c r="AZ29" s="2">
        <f t="shared" si="22"/>
        <v>0.27240195897990399</v>
      </c>
      <c r="BA29" s="2">
        <f t="shared" si="23"/>
        <v>0.36674702276060184</v>
      </c>
    </row>
    <row r="30" spans="1:53">
      <c r="A30" s="58">
        <v>28</v>
      </c>
      <c r="B30" s="58">
        <v>32</v>
      </c>
      <c r="C30" s="93">
        <f>((SUM($C29:$G29))-($H29))*('Function Resolution'!H157)</f>
        <v>1830.4316127298725</v>
      </c>
      <c r="D30" s="93">
        <f>((SUM($C29:$G29))-($H29))*('Function Resolution'!I157)</f>
        <v>3735.8984699950888</v>
      </c>
      <c r="E30" s="93">
        <f>((SUM($C29:$G29))-($H29))*('Function Resolution'!J157)</f>
        <v>6098.2233618257815</v>
      </c>
      <c r="F30" s="93">
        <f>((SUM($C29:$G29))-($H29))*('Function Resolution'!K157)</f>
        <v>13593.063540406101</v>
      </c>
      <c r="G30" s="93">
        <f>((SUM($C29:$G29))-($H29))*('Function Resolution'!L157)</f>
        <v>24264.558778182727</v>
      </c>
      <c r="H30" s="111">
        <f t="shared" si="10"/>
        <v>39.61774061051166</v>
      </c>
      <c r="I30" s="111"/>
      <c r="J30" s="111">
        <f t="shared" si="24"/>
        <v>517.44197747091062</v>
      </c>
      <c r="K30" s="111">
        <f t="shared" si="25"/>
        <v>49999.999999999971</v>
      </c>
      <c r="L30" s="111">
        <f>'MI Analysis'!AM30</f>
        <v>0</v>
      </c>
      <c r="M30" s="2">
        <f t="shared" si="0"/>
        <v>3.696185768340781E-2</v>
      </c>
      <c r="N30" s="2">
        <f t="shared" si="1"/>
        <v>7.5438900097273165E-2</v>
      </c>
      <c r="O30" s="2">
        <f t="shared" si="2"/>
        <v>0.12314126485461935</v>
      </c>
      <c r="P30" s="2">
        <f t="shared" si="3"/>
        <v>0.2744843765633519</v>
      </c>
      <c r="Q30" s="2">
        <f t="shared" si="4"/>
        <v>0.48997360080134772</v>
      </c>
      <c r="R30" s="106">
        <f>('ACM Rates'!$AL43*(SUM($C30:$G30)))/($C30*'ACM Rates'!$B$65+$D30*'ACM Rates'!$C$65+$E30*'ACM Rates'!$D$65+$F30*'ACM Rates'!$E$65+$G30*'ACM Rates'!$F$65)</f>
        <v>1.2433949008973319E-3</v>
      </c>
      <c r="S30" s="106">
        <f>$R30*'ACM Rates'!C$65</f>
        <v>1.0033605210016427E-3</v>
      </c>
      <c r="T30" s="106">
        <f>$R30*'ACM Rates'!D$65</f>
        <v>9.0472992761247268E-4</v>
      </c>
      <c r="U30" s="106">
        <f>$R30*'ACM Rates'!E$65</f>
        <v>8.1230590727425565E-4</v>
      </c>
      <c r="V30" s="106">
        <f>$R30*'ACM Rates'!F$65</f>
        <v>7.0202666385672514E-4</v>
      </c>
      <c r="W30" s="2"/>
      <c r="X30" s="93">
        <f>((SUM($X29:$AB29))-($AC29))*('Function Resolution'!M157)</f>
        <v>3601.5623131222792</v>
      </c>
      <c r="Y30" s="93">
        <f>((SUM($X29:$AB29))-($AC29))*('Function Resolution'!N157)</f>
        <v>8230.118198676455</v>
      </c>
      <c r="Z30" s="93">
        <f>((SUM($X29:$AB29))-($AC29))*('Function Resolution'!O157)</f>
        <v>11243.098407959907</v>
      </c>
      <c r="AA30" s="93">
        <f>((SUM($X29:$AB29))-($AC29))*('Function Resolution'!P157)</f>
        <v>14117.756636321034</v>
      </c>
      <c r="AB30" s="93">
        <f>((SUM($X29:$AB29))-($AC29))*('Function Resolution'!Q157)</f>
        <v>12568.011652235045</v>
      </c>
      <c r="AC30" s="111">
        <f t="shared" si="11"/>
        <v>19.904218883325889</v>
      </c>
      <c r="AD30" s="111">
        <f t="shared" si="26"/>
        <v>259.35701056858602</v>
      </c>
      <c r="AE30" s="2">
        <f t="shared" si="12"/>
        <v>7.2377867913005545E-2</v>
      </c>
      <c r="AF30" s="2">
        <f t="shared" si="13"/>
        <v>0.1653944472158306</v>
      </c>
      <c r="AG30" s="2">
        <f t="shared" si="14"/>
        <v>0.22594402671844507</v>
      </c>
      <c r="AH30" s="2">
        <f t="shared" si="15"/>
        <v>0.28371385421505235</v>
      </c>
      <c r="AI30" s="2">
        <f t="shared" si="16"/>
        <v>0.25256980393766648</v>
      </c>
      <c r="AJ30" s="106">
        <f>('ACM Rates'!$AQ43*(SUM(X30:AB30)))/(X30*'ACM Rates'!B$74+Y30*'ACM Rates'!C$74+Z30*'ACM Rates'!D$74+AA30*'ACM Rates'!E$74+AB30*'ACM Rates'!F$74)</f>
        <v>5.6867768022603432E-4</v>
      </c>
      <c r="AK30" s="93">
        <f>$AJ30*'ACM Rates'!C$74</f>
        <v>4.6045574302938999E-4</v>
      </c>
      <c r="AL30" s="93">
        <f>$AJ30*'ACM Rates'!D$74</f>
        <v>4.1379054492183729E-4</v>
      </c>
      <c r="AM30" s="93">
        <f>$AJ30*'ACM Rates'!E$74</f>
        <v>3.7482697075350604E-4</v>
      </c>
      <c r="AN30" s="93">
        <f>$AJ30*'ACM Rates'!F$74</f>
        <v>3.2801384458603782E-4</v>
      </c>
      <c r="AO30" s="93"/>
      <c r="AP30" s="93">
        <f t="shared" si="5"/>
        <v>5431.9939258521517</v>
      </c>
      <c r="AQ30" s="93">
        <f t="shared" si="6"/>
        <v>11966.016668671544</v>
      </c>
      <c r="AR30" s="93">
        <f t="shared" si="7"/>
        <v>17341.321769785689</v>
      </c>
      <c r="AS30" s="93">
        <f t="shared" si="8"/>
        <v>27710.820176727135</v>
      </c>
      <c r="AT30" s="93">
        <f t="shared" si="9"/>
        <v>36832.570430417771</v>
      </c>
      <c r="AU30" s="93">
        <f t="shared" si="17"/>
        <v>59.521959493837549</v>
      </c>
      <c r="AV30" s="93">
        <f t="shared" si="18"/>
        <v>776.79898803949663</v>
      </c>
      <c r="AW30" s="2">
        <f t="shared" si="19"/>
        <v>5.4712378581860163E-2</v>
      </c>
      <c r="AX30" s="2">
        <f t="shared" si="20"/>
        <v>0.12052466240387066</v>
      </c>
      <c r="AY30" s="2">
        <f t="shared" si="21"/>
        <v>0.17466605720283937</v>
      </c>
      <c r="AZ30" s="2">
        <f t="shared" si="22"/>
        <v>0.27911019508091589</v>
      </c>
      <c r="BA30" s="2">
        <f t="shared" si="23"/>
        <v>0.37098670673051393</v>
      </c>
    </row>
    <row r="31" spans="1:53">
      <c r="A31" s="58">
        <v>29</v>
      </c>
      <c r="B31" s="58">
        <v>33</v>
      </c>
      <c r="C31" s="93">
        <f>((SUM($C30:$G30))-($H30))*('Function Resolution'!H158)</f>
        <v>1854.4684358589295</v>
      </c>
      <c r="D31" s="93">
        <f>((SUM($C30:$G30))-($H30))*('Function Resolution'!I158)</f>
        <v>3571.6074829637514</v>
      </c>
      <c r="E31" s="93">
        <f>((SUM($C30:$G30))-($H30))*('Function Resolution'!J158)</f>
        <v>5835.284234506511</v>
      </c>
      <c r="F31" s="93">
        <f>((SUM($C30:$G30))-($H30))*('Function Resolution'!K158)</f>
        <v>13842.779032846767</v>
      </c>
      <c r="G31" s="93">
        <f>((SUM($C30:$G30))-($H30))*('Function Resolution'!L158)</f>
        <v>24378.418836353103</v>
      </c>
      <c r="H31" s="111">
        <f t="shared" si="10"/>
        <v>39.586046418023251</v>
      </c>
      <c r="I31" s="111"/>
      <c r="J31" s="111">
        <f t="shared" si="24"/>
        <v>557.02802388893383</v>
      </c>
      <c r="K31" s="111">
        <f t="shared" si="25"/>
        <v>49999.999999999971</v>
      </c>
      <c r="L31" s="111">
        <f>'MI Analysis'!AM31</f>
        <v>0</v>
      </c>
      <c r="M31" s="2">
        <f t="shared" si="0"/>
        <v>3.7477214395719056E-2</v>
      </c>
      <c r="N31" s="2">
        <f t="shared" si="1"/>
        <v>7.2179119788787466E-2</v>
      </c>
      <c r="O31" s="2">
        <f t="shared" si="2"/>
        <v>0.11792608279971595</v>
      </c>
      <c r="P31" s="2">
        <f t="shared" si="3"/>
        <v>0.2797506755116469</v>
      </c>
      <c r="Q31" s="2">
        <f t="shared" si="4"/>
        <v>0.49266690750413067</v>
      </c>
      <c r="R31" s="106">
        <f>('ACM Rates'!$AL44*(SUM($C31:$G31)))/($C31*'ACM Rates'!$B$65+$D31*'ACM Rates'!$C$65+$E31*'ACM Rates'!$D$65+$F31*'ACM Rates'!$E$65+$G31*'ACM Rates'!$F$65)</f>
        <v>1.2452310803248215E-3</v>
      </c>
      <c r="S31" s="106">
        <f>$R31*'ACM Rates'!C$65</f>
        <v>1.0048422304293465E-3</v>
      </c>
      <c r="T31" s="106">
        <f>$R31*'ACM Rates'!D$65</f>
        <v>9.0606598462808149E-4</v>
      </c>
      <c r="U31" s="106">
        <f>$R31*'ACM Rates'!E$65</f>
        <v>8.1350547741459393E-4</v>
      </c>
      <c r="V31" s="106">
        <f>$R31*'ACM Rates'!F$65</f>
        <v>7.0306337947844159E-4</v>
      </c>
      <c r="W31" s="2"/>
      <c r="X31" s="93">
        <f>((SUM($X30:$AB30))-($AC30))*('Function Resolution'!M158)</f>
        <v>3560.337243203247</v>
      </c>
      <c r="Y31" s="93">
        <f>((SUM($X30:$AB30))-($AC30))*('Function Resolution'!N158)</f>
        <v>7781.8981867437706</v>
      </c>
      <c r="Z31" s="93">
        <f>((SUM($X30:$AB30))-($AC30))*('Function Resolution'!O158)</f>
        <v>11148.013090810089</v>
      </c>
      <c r="AA31" s="93">
        <f>((SUM($X30:$AB30))-($AC30))*('Function Resolution'!P158)</f>
        <v>14487.592760657806</v>
      </c>
      <c r="AB31" s="93">
        <f>((SUM($X30:$AB30))-($AC30))*('Function Resolution'!Q158)</f>
        <v>12762.801708016483</v>
      </c>
      <c r="AC31" s="111">
        <f t="shared" si="11"/>
        <v>19.896257195772556</v>
      </c>
      <c r="AD31" s="111">
        <f t="shared" si="26"/>
        <v>279.25326776435855</v>
      </c>
      <c r="AE31" s="2">
        <f t="shared" si="12"/>
        <v>7.1578030142467747E-2</v>
      </c>
      <c r="AF31" s="2">
        <f t="shared" si="13"/>
        <v>0.15644948917120399</v>
      </c>
      <c r="AG31" s="2">
        <f t="shared" si="14"/>
        <v>0.22412281829928807</v>
      </c>
      <c r="AH31" s="2">
        <f t="shared" si="15"/>
        <v>0.29126267554957114</v>
      </c>
      <c r="AI31" s="2">
        <f t="shared" si="16"/>
        <v>0.25658698683746911</v>
      </c>
      <c r="AJ31" s="106">
        <f>('ACM Rates'!$AQ44*(SUM(X31:AB31)))/(X31*'ACM Rates'!B$74+Y31*'ACM Rates'!C$74+Z31*'ACM Rates'!D$74+AA31*'ACM Rates'!E$74+AB31*'ACM Rates'!F$74)</f>
        <v>5.7036026092495851E-4</v>
      </c>
      <c r="AK31" s="93">
        <f>$AJ31*'ACM Rates'!C$74</f>
        <v>4.6181812100353891E-4</v>
      </c>
      <c r="AL31" s="93">
        <f>$AJ31*'ACM Rates'!D$74</f>
        <v>4.1501485178052405E-4</v>
      </c>
      <c r="AM31" s="93">
        <f>$AJ31*'ACM Rates'!E$74</f>
        <v>3.7593599375257186E-4</v>
      </c>
      <c r="AN31" s="93">
        <f>$AJ31*'ACM Rates'!F$74</f>
        <v>3.2898435878603419E-4</v>
      </c>
      <c r="AO31" s="93"/>
      <c r="AP31" s="93">
        <f t="shared" si="5"/>
        <v>5414.8056790621768</v>
      </c>
      <c r="AQ31" s="93">
        <f t="shared" si="6"/>
        <v>11353.505669707522</v>
      </c>
      <c r="AR31" s="93">
        <f t="shared" si="7"/>
        <v>16983.297325316598</v>
      </c>
      <c r="AS31" s="93">
        <f t="shared" si="8"/>
        <v>28330.371793504572</v>
      </c>
      <c r="AT31" s="93">
        <f t="shared" si="9"/>
        <v>37141.220544369586</v>
      </c>
      <c r="AU31" s="93">
        <f t="shared" si="17"/>
        <v>59.482303613795807</v>
      </c>
      <c r="AV31" s="93">
        <f t="shared" si="18"/>
        <v>836.28129165329233</v>
      </c>
      <c r="AW31" s="2">
        <f t="shared" si="19"/>
        <v>5.4571971311522909E-2</v>
      </c>
      <c r="AX31" s="2">
        <f t="shared" si="20"/>
        <v>0.1144239003974379</v>
      </c>
      <c r="AY31" s="2">
        <f t="shared" si="21"/>
        <v>0.17116256230505419</v>
      </c>
      <c r="AZ31" s="2">
        <f t="shared" si="22"/>
        <v>0.28552164720113798</v>
      </c>
      <c r="BA31" s="2">
        <f t="shared" si="23"/>
        <v>0.37431991878484699</v>
      </c>
    </row>
    <row r="32" spans="1:53">
      <c r="A32" s="58">
        <v>30</v>
      </c>
      <c r="B32" s="58">
        <v>34</v>
      </c>
      <c r="C32" s="93">
        <f>((SUM($C31:$G31))-($H31))*('Function Resolution'!H159)</f>
        <v>1883.6490185145901</v>
      </c>
      <c r="D32" s="93">
        <f>((SUM($C31:$G31))-($H31))*('Function Resolution'!I159)</f>
        <v>3433.2712390797328</v>
      </c>
      <c r="E32" s="93">
        <f>((SUM($C31:$G31))-($H31))*('Function Resolution'!J159)</f>
        <v>5604.7356292531813</v>
      </c>
      <c r="F32" s="93">
        <f>((SUM($C31:$G31))-($H31))*('Function Resolution'!K159)</f>
        <v>14084.665972836985</v>
      </c>
      <c r="G32" s="93">
        <f>((SUM($C31:$G31))-($H31))*('Function Resolution'!L159)</f>
        <v>24436.65011642655</v>
      </c>
      <c r="H32" s="111">
        <f t="shared" si="10"/>
        <v>39.554377580888833</v>
      </c>
      <c r="I32" s="111"/>
      <c r="J32" s="111">
        <f t="shared" si="24"/>
        <v>596.58240146982268</v>
      </c>
      <c r="K32" s="111">
        <f t="shared" si="25"/>
        <v>49999.999999999971</v>
      </c>
      <c r="L32" s="111">
        <f>'MI Analysis'!AM32</f>
        <v>0</v>
      </c>
      <c r="M32" s="2">
        <f t="shared" si="0"/>
        <v>3.8097406835185747E-2</v>
      </c>
      <c r="N32" s="2">
        <f t="shared" si="1"/>
        <v>6.9439014320145612E-2</v>
      </c>
      <c r="O32" s="2">
        <f t="shared" si="2"/>
        <v>0.11335757955571878</v>
      </c>
      <c r="P32" s="2">
        <f t="shared" si="3"/>
        <v>0.28486689634357254</v>
      </c>
      <c r="Q32" s="2">
        <f t="shared" si="4"/>
        <v>0.49423910294537732</v>
      </c>
      <c r="R32" s="106">
        <f>('ACM Rates'!$AL45*(SUM($C32:$G32)))/($C32*'ACM Rates'!$B$65+$D32*'ACM Rates'!$C$65+$E32*'ACM Rates'!$D$65+$F32*'ACM Rates'!$E$65+$G32*'ACM Rates'!$F$65)</f>
        <v>1.2465602711322205E-3</v>
      </c>
      <c r="S32" s="106">
        <f>$R32*'ACM Rates'!C$65</f>
        <v>1.0059148241644985E-3</v>
      </c>
      <c r="T32" s="106">
        <f>$R32*'ACM Rates'!D$65</f>
        <v>9.0703314212735504E-4</v>
      </c>
      <c r="U32" s="106">
        <f>$R32*'ACM Rates'!E$65</f>
        <v>8.143738335128582E-4</v>
      </c>
      <c r="V32" s="106">
        <f>$R32*'ACM Rates'!F$65</f>
        <v>7.0381384691841091E-4</v>
      </c>
      <c r="W32" s="2"/>
      <c r="X32" s="93">
        <f>((SUM($X31:$AB31))-($AC31))*('Function Resolution'!M159)</f>
        <v>3519.5994858977851</v>
      </c>
      <c r="Y32" s="93">
        <f>((SUM($X31:$AB31))-($AC31))*('Function Resolution'!N159)</f>
        <v>7376.1397676939941</v>
      </c>
      <c r="Z32" s="93">
        <f>((SUM($X31:$AB31))-($AC31))*('Function Resolution'!O159)</f>
        <v>11065.670463329223</v>
      </c>
      <c r="AA32" s="93">
        <f>((SUM($X31:$AB31))-($AC31))*('Function Resolution'!P159)</f>
        <v>14829.361829021274</v>
      </c>
      <c r="AB32" s="93">
        <f>((SUM($X31:$AB31))-($AC31))*('Function Resolution'!Q159)</f>
        <v>12929.975186293339</v>
      </c>
      <c r="AC32" s="111">
        <f t="shared" si="11"/>
        <v>19.888298692894249</v>
      </c>
      <c r="AD32" s="111">
        <f t="shared" si="26"/>
        <v>299.14156645725279</v>
      </c>
      <c r="AE32" s="2">
        <f t="shared" si="12"/>
        <v>7.0787341647383414E-2</v>
      </c>
      <c r="AF32" s="2">
        <f t="shared" si="13"/>
        <v>0.14835134732423069</v>
      </c>
      <c r="AG32" s="2">
        <f t="shared" si="14"/>
        <v>0.22255640131315607</v>
      </c>
      <c r="AH32" s="2">
        <f t="shared" si="15"/>
        <v>0.29825299907265684</v>
      </c>
      <c r="AI32" s="2">
        <f t="shared" si="16"/>
        <v>0.26005191064257299</v>
      </c>
      <c r="AJ32" s="106">
        <f>('ACM Rates'!$AQ45*(SUM(X32:AB32)))/(X32*'ACM Rates'!B$74+Y32*'ACM Rates'!C$74+Z32*'ACM Rates'!D$74+AA32*'ACM Rates'!E$74+AB32*'ACM Rates'!F$74)</f>
        <v>5.7189452856367372E-4</v>
      </c>
      <c r="AK32" s="93">
        <f>$AJ32*'ACM Rates'!C$74</f>
        <v>4.6306041056431394E-4</v>
      </c>
      <c r="AL32" s="93">
        <f>$AJ32*'ACM Rates'!D$74</f>
        <v>4.1613124066715583E-4</v>
      </c>
      <c r="AM32" s="93">
        <f>$AJ32*'ACM Rates'!E$74</f>
        <v>3.7694726061135941E-4</v>
      </c>
      <c r="AN32" s="93">
        <f>$AJ32*'ACM Rates'!F$74</f>
        <v>3.2986932586720908E-4</v>
      </c>
      <c r="AO32" s="93"/>
      <c r="AP32" s="93">
        <f t="shared" si="5"/>
        <v>5403.248504412375</v>
      </c>
      <c r="AQ32" s="93">
        <f t="shared" si="6"/>
        <v>10809.411006773727</v>
      </c>
      <c r="AR32" s="93">
        <f t="shared" si="7"/>
        <v>16670.406092582405</v>
      </c>
      <c r="AS32" s="93">
        <f t="shared" si="8"/>
        <v>28914.027801858261</v>
      </c>
      <c r="AT32" s="93">
        <f t="shared" si="9"/>
        <v>37366.625302719891</v>
      </c>
      <c r="AU32" s="93">
        <f t="shared" si="17"/>
        <v>59.442676273783078</v>
      </c>
      <c r="AV32" s="93">
        <f t="shared" si="18"/>
        <v>895.72396792707548</v>
      </c>
      <c r="AW32" s="2">
        <f t="shared" si="19"/>
        <v>5.4488159326739539E-2</v>
      </c>
      <c r="AX32" s="2">
        <f t="shared" si="20"/>
        <v>0.10900570438030471</v>
      </c>
      <c r="AY32" s="2">
        <f t="shared" si="21"/>
        <v>0.16810993284360612</v>
      </c>
      <c r="AZ32" s="2">
        <f t="shared" si="22"/>
        <v>0.29157869610455173</v>
      </c>
      <c r="BA32" s="2">
        <f t="shared" si="23"/>
        <v>0.37681750734479791</v>
      </c>
    </row>
    <row r="33" spans="1:53">
      <c r="A33" s="58">
        <v>31</v>
      </c>
      <c r="B33" s="58">
        <v>35</v>
      </c>
      <c r="C33" s="93">
        <f>((SUM($C32:$G32))-($H32))*('Function Resolution'!H160)</f>
        <v>1918.3164662609595</v>
      </c>
      <c r="D33" s="93">
        <f>((SUM($C32:$G32))-($H32))*('Function Resolution'!I160)</f>
        <v>3319.2180668520928</v>
      </c>
      <c r="E33" s="93">
        <f>((SUM($C32:$G32))-($H32))*('Function Resolution'!J160)</f>
        <v>5404.8118115493726</v>
      </c>
      <c r="F33" s="93">
        <f>((SUM($C32:$G32))-($H32))*('Function Resolution'!K160)</f>
        <v>14316.752486590874</v>
      </c>
      <c r="G33" s="93">
        <f>((SUM($C32:$G32))-($H32))*('Function Resolution'!L160)</f>
        <v>24444.318767276851</v>
      </c>
      <c r="H33" s="111">
        <f t="shared" si="10"/>
        <v>59.28410111823618</v>
      </c>
      <c r="I33" s="111"/>
      <c r="J33" s="111">
        <f t="shared" si="24"/>
        <v>655.86650258805889</v>
      </c>
      <c r="K33" s="111">
        <f t="shared" si="25"/>
        <v>49999.999999999978</v>
      </c>
      <c r="L33" s="111">
        <f>'MI Analysis'!AM33</f>
        <v>0</v>
      </c>
      <c r="M33" s="2">
        <f t="shared" si="0"/>
        <v>3.8829630813193641E-2</v>
      </c>
      <c r="N33" s="2">
        <f t="shared" si="1"/>
        <v>6.7186001054122327E-2</v>
      </c>
      <c r="O33" s="2">
        <f t="shared" si="2"/>
        <v>0.10940157734573763</v>
      </c>
      <c r="P33" s="2">
        <f t="shared" si="3"/>
        <v>0.28979275488456946</v>
      </c>
      <c r="Q33" s="2">
        <f t="shared" si="4"/>
        <v>0.49479003590237686</v>
      </c>
      <c r="R33" s="106">
        <f>('ACM Rates'!$AL46*(SUM($C33:$G33)))/($C33*'ACM Rates'!$B$65+$D33*'ACM Rates'!$C$65+$E33*'ACM Rates'!$D$65+$F33*'ACM Rates'!$E$65+$G33*'ACM Rates'!$F$65)</f>
        <v>1.871109390023464E-3</v>
      </c>
      <c r="S33" s="106">
        <f>$R33*'ACM Rates'!C$65</f>
        <v>1.5098962454085428E-3</v>
      </c>
      <c r="T33" s="106">
        <f>$R33*'ACM Rates'!D$65</f>
        <v>1.3614730619928175E-3</v>
      </c>
      <c r="U33" s="106">
        <f>$R33*'ACM Rates'!E$65</f>
        <v>1.2223897730121781E-3</v>
      </c>
      <c r="V33" s="106">
        <f>$R33*'ACM Rates'!F$65</f>
        <v>1.0564372443872736E-3</v>
      </c>
      <c r="W33" s="2"/>
      <c r="X33" s="93">
        <f>((SUM($X32:$AB32))-($AC32))*('Function Resolution'!M160)</f>
        <v>3480.8478076761639</v>
      </c>
      <c r="Y33" s="93">
        <f>((SUM($X32:$AB32))-($AC32))*('Function Resolution'!N160)</f>
        <v>7012.7311653925262</v>
      </c>
      <c r="Z33" s="93">
        <f>((SUM($X32:$AB32))-($AC32))*('Function Resolution'!O160)</f>
        <v>10996.0074826278</v>
      </c>
      <c r="AA33" s="93">
        <f>((SUM($X32:$AB32))-($AC32))*('Function Resolution'!P160)</f>
        <v>15139.954428004647</v>
      </c>
      <c r="AB33" s="93">
        <f>((SUM($X32:$AB32))-($AC32))*('Function Resolution'!Q160)</f>
        <v>13071.317549841593</v>
      </c>
      <c r="AC33" s="111">
        <f t="shared" si="11"/>
        <v>34.790600903479913</v>
      </c>
      <c r="AD33" s="111">
        <f t="shared" si="26"/>
        <v>333.93216736073271</v>
      </c>
      <c r="AE33" s="2">
        <f t="shared" si="12"/>
        <v>7.0035969546291904E-2</v>
      </c>
      <c r="AF33" s="2">
        <f t="shared" si="13"/>
        <v>0.14109879359064928</v>
      </c>
      <c r="AG33" s="2">
        <f t="shared" si="14"/>
        <v>0.22124381407478222</v>
      </c>
      <c r="AH33" s="2">
        <f t="shared" si="15"/>
        <v>0.30462158814115786</v>
      </c>
      <c r="AI33" s="2">
        <f t="shared" si="16"/>
        <v>0.26299983464711868</v>
      </c>
      <c r="AJ33" s="106">
        <f>('ACM Rates'!$AQ46*(SUM(X33:AB33)))/(X33*'ACM Rates'!B$74+Y33*'ACM Rates'!C$74+Z33*'ACM Rates'!D$74+AA33*'ACM Rates'!E$74+AB33*'ACM Rates'!F$74)</f>
        <v>1.0032262598319978E-3</v>
      </c>
      <c r="AK33" s="93">
        <f>$AJ33*'ACM Rates'!C$74</f>
        <v>8.1230776054711515E-4</v>
      </c>
      <c r="AL33" s="93">
        <f>$AJ33*'ACM Rates'!D$74</f>
        <v>7.2998388220683755E-4</v>
      </c>
      <c r="AM33" s="93">
        <f>$AJ33*'ACM Rates'!E$74</f>
        <v>6.6124673611901393E-4</v>
      </c>
      <c r="AN33" s="93">
        <f>$AJ33*'ACM Rates'!F$74</f>
        <v>5.7866189217478593E-4</v>
      </c>
      <c r="AO33" s="93"/>
      <c r="AP33" s="93">
        <f t="shared" si="5"/>
        <v>5399.1642739371237</v>
      </c>
      <c r="AQ33" s="93">
        <f t="shared" si="6"/>
        <v>10331.949232244619</v>
      </c>
      <c r="AR33" s="93">
        <f t="shared" si="7"/>
        <v>16400.81929417717</v>
      </c>
      <c r="AS33" s="93">
        <f t="shared" si="8"/>
        <v>29456.706914595521</v>
      </c>
      <c r="AT33" s="93">
        <f t="shared" si="9"/>
        <v>37515.636317118442</v>
      </c>
      <c r="AU33" s="93">
        <f t="shared" si="17"/>
        <v>94.074702021716092</v>
      </c>
      <c r="AV33" s="93">
        <f t="shared" si="18"/>
        <v>989.7986699487916</v>
      </c>
      <c r="AW33" s="2">
        <f t="shared" si="19"/>
        <v>5.4479629841499518E-2</v>
      </c>
      <c r="AX33" s="2">
        <f t="shared" si="20"/>
        <v>0.10425331424550152</v>
      </c>
      <c r="AY33" s="2">
        <f t="shared" si="21"/>
        <v>0.16549053129523303</v>
      </c>
      <c r="AZ33" s="2">
        <f t="shared" si="22"/>
        <v>0.29722942433949584</v>
      </c>
      <c r="BA33" s="2">
        <f t="shared" si="23"/>
        <v>0.37854710027826999</v>
      </c>
    </row>
    <row r="34" spans="1:53">
      <c r="A34" s="58">
        <v>32</v>
      </c>
      <c r="B34" s="58">
        <v>36</v>
      </c>
      <c r="C34" s="93">
        <f>((SUM($C33:$G33))-($H33))*('Function Resolution'!H161)</f>
        <v>1958.0713841242455</v>
      </c>
      <c r="D34" s="93">
        <f>((SUM($C33:$G33))-($H33))*('Function Resolution'!I161)</f>
        <v>3226.7512403076985</v>
      </c>
      <c r="E34" s="93">
        <f>((SUM($C33:$G33))-($H33))*('Function Resolution'!J161)</f>
        <v>5231.7773536170525</v>
      </c>
      <c r="F34" s="93">
        <f>((SUM($C33:$G33))-($H33))*('Function Resolution'!K161)</f>
        <v>14531.30092094883</v>
      </c>
      <c r="G34" s="93">
        <f>((SUM($C33:$G33))-($H33))*('Function Resolution'!L161)</f>
        <v>24396.232598414092</v>
      </c>
      <c r="H34" s="111">
        <f t="shared" si="10"/>
        <v>59.212960196894286</v>
      </c>
      <c r="I34" s="111"/>
      <c r="J34" s="111">
        <f t="shared" si="24"/>
        <v>715.07946278495319</v>
      </c>
      <c r="K34" s="111">
        <f t="shared" si="25"/>
        <v>49999.999999999978</v>
      </c>
      <c r="L34" s="111">
        <f>'MI Analysis'!AM34</f>
        <v>0</v>
      </c>
      <c r="M34" s="2">
        <f t="shared" si="0"/>
        <v>3.968194890334726E-2</v>
      </c>
      <c r="N34" s="2">
        <f t="shared" si="1"/>
        <v>6.5392803796563592E-2</v>
      </c>
      <c r="O34" s="2">
        <f t="shared" si="2"/>
        <v>0.10602632942964654</v>
      </c>
      <c r="P34" s="2">
        <f t="shared" si="3"/>
        <v>0.29448892686931044</v>
      </c>
      <c r="Q34" s="2">
        <f t="shared" si="4"/>
        <v>0.4944099910011322</v>
      </c>
      <c r="R34" s="106">
        <f>('ACM Rates'!$AL47*(SUM($C34:$G34)))/($C34*'ACM Rates'!$B$65+$D34*'ACM Rates'!$C$65+$E34*'ACM Rates'!$D$65+$F34*'ACM Rates'!$E$65+$G34*'ACM Rates'!$F$65)</f>
        <v>1.8716849511168491E-3</v>
      </c>
      <c r="S34" s="106">
        <f>$R34*'ACM Rates'!C$65</f>
        <v>1.5103606958241835E-3</v>
      </c>
      <c r="T34" s="106">
        <f>$R34*'ACM Rates'!D$65</f>
        <v>1.3618918568149446E-3</v>
      </c>
      <c r="U34" s="106">
        <f>$R34*'ACM Rates'!E$65</f>
        <v>1.222765785231479E-3</v>
      </c>
      <c r="V34" s="106">
        <f>$R34*'ACM Rates'!F$65</f>
        <v>1.0567622089129791E-3</v>
      </c>
      <c r="W34" s="2"/>
      <c r="X34" s="93">
        <f>((SUM($X33:$AB33))-($AC33))*('Function Resolution'!M161)</f>
        <v>3444.4523780936806</v>
      </c>
      <c r="Y34" s="93">
        <f>((SUM($X33:$AB33))-($AC33))*('Function Resolution'!N161)</f>
        <v>6689.0746835569134</v>
      </c>
      <c r="Z34" s="93">
        <f>((SUM($X33:$AB33))-($AC33))*('Function Resolution'!O161)</f>
        <v>10935.727081501351</v>
      </c>
      <c r="AA34" s="93">
        <f>((SUM($X33:$AB33))-($AC33))*('Function Resolution'!P161)</f>
        <v>15412.153738963658</v>
      </c>
      <c r="AB34" s="93">
        <f>((SUM($X33:$AB33))-($AC33))*('Function Resolution'!Q161)</f>
        <v>13184.659950523645</v>
      </c>
      <c r="AC34" s="111">
        <f t="shared" si="11"/>
        <v>34.766247482847461</v>
      </c>
      <c r="AD34" s="111">
        <f t="shared" si="26"/>
        <v>368.69841484358017</v>
      </c>
      <c r="AE34" s="2">
        <f t="shared" si="12"/>
        <v>6.9352226346980433E-2</v>
      </c>
      <c r="AF34" s="2">
        <f t="shared" si="13"/>
        <v>0.1346809799015542</v>
      </c>
      <c r="AG34" s="2">
        <f t="shared" si="14"/>
        <v>0.22018507924468053</v>
      </c>
      <c r="AH34" s="2">
        <f t="shared" si="15"/>
        <v>0.31031556174123359</v>
      </c>
      <c r="AI34" s="2">
        <f t="shared" si="16"/>
        <v>0.26546615276555136</v>
      </c>
      <c r="AJ34" s="106">
        <f>('ACM Rates'!$AQ47*(SUM(X34:AB34)))/(X34*'ACM Rates'!B$74+Y34*'ACM Rates'!C$74+Z34*'ACM Rates'!D$74+AA34*'ACM Rates'!E$74+AB34*'ACM Rates'!F$74)</f>
        <v>1.005351519217233E-3</v>
      </c>
      <c r="AK34" s="93">
        <f>$AJ34*'ACM Rates'!C$74</f>
        <v>8.1402857344937247E-4</v>
      </c>
      <c r="AL34" s="93">
        <f>$AJ34*'ACM Rates'!D$74</f>
        <v>7.3153029816388235E-4</v>
      </c>
      <c r="AM34" s="93">
        <f>$AJ34*'ACM Rates'!E$74</f>
        <v>6.6264753760135193E-4</v>
      </c>
      <c r="AN34" s="93">
        <f>$AJ34*'ACM Rates'!F$74</f>
        <v>5.7988774387590517E-4</v>
      </c>
      <c r="AO34" s="93"/>
      <c r="AP34" s="93">
        <f t="shared" si="5"/>
        <v>5402.5237622179266</v>
      </c>
      <c r="AQ34" s="93">
        <f t="shared" si="6"/>
        <v>9915.8259238646115</v>
      </c>
      <c r="AR34" s="93">
        <f t="shared" si="7"/>
        <v>16167.504435118404</v>
      </c>
      <c r="AS34" s="93">
        <f t="shared" si="8"/>
        <v>29943.454659912488</v>
      </c>
      <c r="AT34" s="93">
        <f t="shared" si="9"/>
        <v>37580.892548937736</v>
      </c>
      <c r="AU34" s="93">
        <f t="shared" si="17"/>
        <v>93.979207679741748</v>
      </c>
      <c r="AV34" s="93">
        <f t="shared" si="18"/>
        <v>1083.7778776285334</v>
      </c>
      <c r="AW34" s="2">
        <f t="shared" si="19"/>
        <v>5.4565324478116933E-2</v>
      </c>
      <c r="AX34" s="2">
        <f t="shared" si="20"/>
        <v>0.10014953803406722</v>
      </c>
      <c r="AY34" s="2">
        <f t="shared" si="21"/>
        <v>0.16329129946139512</v>
      </c>
      <c r="AZ34" s="2">
        <f t="shared" si="22"/>
        <v>0.30242797466996135</v>
      </c>
      <c r="BA34" s="2">
        <f t="shared" si="23"/>
        <v>0.37956586335645942</v>
      </c>
    </row>
    <row r="35" spans="1:53">
      <c r="A35" s="58">
        <v>33</v>
      </c>
      <c r="B35" s="58">
        <v>37</v>
      </c>
      <c r="C35" s="93">
        <f>((SUM($C34:$G34))-($H34))*('Function Resolution'!H162)</f>
        <v>2004.0913285083714</v>
      </c>
      <c r="D35" s="93">
        <f>((SUM($C34:$G34))-($H34))*('Function Resolution'!I162)</f>
        <v>3156.0841350775363</v>
      </c>
      <c r="E35" s="93">
        <f>((SUM($C34:$G34))-($H34))*('Function Resolution'!J162)</f>
        <v>5086.3510193548536</v>
      </c>
      <c r="F35" s="93">
        <f>((SUM($C34:$G34))-($H34))*('Function Resolution'!K162)</f>
        <v>14732.098608207702</v>
      </c>
      <c r="G35" s="93">
        <f>((SUM($C34:$G34))-($H34))*('Function Resolution'!L162)</f>
        <v>24306.295446066561</v>
      </c>
      <c r="H35" s="111">
        <f t="shared" si="10"/>
        <v>59.141904644658027</v>
      </c>
      <c r="I35" s="111"/>
      <c r="J35" s="111">
        <f t="shared" si="24"/>
        <v>774.22136742961118</v>
      </c>
      <c r="K35" s="111">
        <f t="shared" si="25"/>
        <v>49999.999999999971</v>
      </c>
      <c r="L35" s="111">
        <f>'MI Analysis'!AM35</f>
        <v>0</v>
      </c>
      <c r="M35" s="2">
        <f t="shared" ref="M35:M66" si="27">C35/(SUM($C35:$G35))</f>
        <v>4.0663377492819189E-2</v>
      </c>
      <c r="N35" s="2">
        <f t="shared" ref="N35:N66" si="28">D35/(SUM($C35:$G35))</f>
        <v>6.4037521024191954E-2</v>
      </c>
      <c r="O35" s="2">
        <f t="shared" ref="O35:O66" si="29">E35/(SUM($C35:$G35))</f>
        <v>0.10320298711883187</v>
      </c>
      <c r="P35" s="2">
        <f t="shared" ref="P35:P66" si="30">F35/(SUM($C35:$G35))</f>
        <v>0.29891695974397486</v>
      </c>
      <c r="Q35" s="2">
        <f t="shared" ref="Q35:Q66" si="31">G35/(SUM($C35:$G35))</f>
        <v>0.49317915462018225</v>
      </c>
      <c r="R35" s="106">
        <f>('ACM Rates'!$AL48*(SUM($C35:$G35)))/($C35*'ACM Rates'!$B$65+$D35*'ACM Rates'!$C$65+$E35*'ACM Rates'!$D$65+$F35*'ACM Rates'!$E$65+$G35*'ACM Rates'!$F$65)</f>
        <v>1.8715935267199402E-3</v>
      </c>
      <c r="S35" s="106">
        <f>$R35*'ACM Rates'!C$65</f>
        <v>1.5102869206860929E-3</v>
      </c>
      <c r="T35" s="106">
        <f>$R35*'ACM Rates'!D$65</f>
        <v>1.3618253337916173E-3</v>
      </c>
      <c r="U35" s="106">
        <f>$R35*'ACM Rates'!E$65</f>
        <v>1.2227060579657291E-3</v>
      </c>
      <c r="V35" s="106">
        <f>$R35*'ACM Rates'!F$65</f>
        <v>1.0567105902644623E-3</v>
      </c>
      <c r="W35" s="2"/>
      <c r="X35" s="93">
        <f>((SUM($X34:$AB34))-($AC34))*('Function Resolution'!M162)</f>
        <v>3412.7750906538763</v>
      </c>
      <c r="Y35" s="93">
        <f>((SUM($X34:$AB34))-($AC34))*('Function Resolution'!N162)</f>
        <v>6406.4343075987308</v>
      </c>
      <c r="Z35" s="93">
        <f>((SUM($X34:$AB34))-($AC34))*('Function Resolution'!O162)</f>
        <v>10888.140461086665</v>
      </c>
      <c r="AA35" s="93">
        <f>((SUM($X34:$AB34))-($AC34))*('Function Resolution'!P162)</f>
        <v>15648.349161747512</v>
      </c>
      <c r="AB35" s="93">
        <f>((SUM($X34:$AB34))-($AC34))*('Function Resolution'!Q162)</f>
        <v>13275.602564069617</v>
      </c>
      <c r="AC35" s="111">
        <f t="shared" si="11"/>
        <v>34.741911109609468</v>
      </c>
      <c r="AD35" s="111">
        <f t="shared" si="26"/>
        <v>403.44032595318964</v>
      </c>
      <c r="AE35" s="2">
        <f t="shared" si="12"/>
        <v>6.8762554711532295E-2</v>
      </c>
      <c r="AF35" s="2">
        <f t="shared" si="13"/>
        <v>0.1290805218276756</v>
      </c>
      <c r="AG35" s="2">
        <f t="shared" si="14"/>
        <v>0.21938051417823509</v>
      </c>
      <c r="AH35" s="2">
        <f t="shared" si="15"/>
        <v>0.31529193597508998</v>
      </c>
      <c r="AI35" s="2">
        <f t="shared" si="16"/>
        <v>0.26748447330746711</v>
      </c>
      <c r="AJ35" s="106">
        <f>('ACM Rates'!$AQ48*(SUM(X35:AB35)))/(X35*'ACM Rates'!B$74+Y35*'ACM Rates'!C$74+Z35*'ACM Rates'!D$74+AA35*'ACM Rates'!E$74+AB35*'ACM Rates'!F$74)</f>
        <v>1.0071822058478814E-3</v>
      </c>
      <c r="AK35" s="93">
        <f>$AJ35*'ACM Rates'!C$74</f>
        <v>8.1551087212589882E-4</v>
      </c>
      <c r="AL35" s="93">
        <f>$AJ35*'ACM Rates'!D$74</f>
        <v>7.3286237228041182E-4</v>
      </c>
      <c r="AM35" s="93">
        <f>$AJ35*'ACM Rates'!E$74</f>
        <v>6.6385418021811882E-4</v>
      </c>
      <c r="AN35" s="93">
        <f>$AJ35*'ACM Rates'!F$74</f>
        <v>5.8094368572280959E-4</v>
      </c>
      <c r="AO35" s="93"/>
      <c r="AP35" s="93">
        <f t="shared" ref="AP35:AP66" si="32">C35+X35</f>
        <v>5416.8664191622474</v>
      </c>
      <c r="AQ35" s="93">
        <f t="shared" ref="AQ35:AQ66" si="33">D35+Y35</f>
        <v>9562.518442676268</v>
      </c>
      <c r="AR35" s="93">
        <f t="shared" ref="AR35:AR66" si="34">E35+Z35</f>
        <v>15974.491480441518</v>
      </c>
      <c r="AS35" s="93">
        <f t="shared" ref="AS35:AS66" si="35">F35+AA35</f>
        <v>30380.447769955215</v>
      </c>
      <c r="AT35" s="93">
        <f t="shared" ref="AT35:AT66" si="36">G35+AB35</f>
        <v>37581.898010136181</v>
      </c>
      <c r="AU35" s="93">
        <f t="shared" si="17"/>
        <v>93.883815754267488</v>
      </c>
      <c r="AV35" s="93">
        <f t="shared" si="18"/>
        <v>1177.6616933828009</v>
      </c>
      <c r="AW35" s="2">
        <f t="shared" si="19"/>
        <v>5.4762164414861335E-2</v>
      </c>
      <c r="AX35" s="2">
        <f t="shared" si="20"/>
        <v>9.667290397369066E-2</v>
      </c>
      <c r="AY35" s="2">
        <f t="shared" si="21"/>
        <v>0.16149516366161989</v>
      </c>
      <c r="AZ35" s="2">
        <f t="shared" si="22"/>
        <v>0.30713311849264624</v>
      </c>
      <c r="BA35" s="2">
        <f t="shared" si="23"/>
        <v>0.37993664945718203</v>
      </c>
    </row>
    <row r="36" spans="1:53">
      <c r="A36" s="58">
        <v>34</v>
      </c>
      <c r="B36" s="58">
        <v>38</v>
      </c>
      <c r="C36" s="93">
        <f>((SUM($C35:$G35))-($H35))*('Function Resolution'!H163)</f>
        <v>2056.8488966753825</v>
      </c>
      <c r="D36" s="93">
        <f>((SUM($C35:$G35))-($H35))*('Function Resolution'!I163)</f>
        <v>3106.3261964577609</v>
      </c>
      <c r="E36" s="93">
        <f>((SUM($C35:$G35))-($H35))*('Function Resolution'!J163)</f>
        <v>4967.1718578546033</v>
      </c>
      <c r="F36" s="93">
        <f>((SUM($C35:$G35))-($H35))*('Function Resolution'!K163)</f>
        <v>14917.336565677133</v>
      </c>
      <c r="G36" s="93">
        <f>((SUM($C35:$G35))-($H35))*('Function Resolution'!L163)</f>
        <v>24178.095115905475</v>
      </c>
      <c r="H36" s="111">
        <f t="shared" si="10"/>
        <v>59.070934359084418</v>
      </c>
      <c r="I36" s="111"/>
      <c r="J36" s="111">
        <f t="shared" si="24"/>
        <v>833.29230178869557</v>
      </c>
      <c r="K36" s="111">
        <f t="shared" si="25"/>
        <v>49999.999999999971</v>
      </c>
      <c r="L36" s="111">
        <f>'MI Analysis'!AM36</f>
        <v>0</v>
      </c>
      <c r="M36" s="2">
        <f t="shared" si="27"/>
        <v>4.1783978919420553E-2</v>
      </c>
      <c r="N36" s="2">
        <f t="shared" si="28"/>
        <v>6.3103647778614366E-2</v>
      </c>
      <c r="O36" s="2">
        <f t="shared" si="29"/>
        <v>0.10090590734847335</v>
      </c>
      <c r="P36" s="2">
        <f t="shared" si="30"/>
        <v>0.30303911852817378</v>
      </c>
      <c r="Q36" s="2">
        <f t="shared" si="31"/>
        <v>0.49116734742531792</v>
      </c>
      <c r="R36" s="106">
        <f>('ACM Rates'!$AL49*(SUM($C36:$G36)))/($C36*'ACM Rates'!$B$65+$D36*'ACM Rates'!$C$65+$E36*'ACM Rates'!$D$65+$F36*'ACM Rates'!$E$65+$G36*'ACM Rates'!$F$65)</f>
        <v>1.8708561553455257E-3</v>
      </c>
      <c r="S36" s="106">
        <f>$R36*'ACM Rates'!C$65</f>
        <v>1.5096918970730234E-3</v>
      </c>
      <c r="T36" s="106">
        <f>$R36*'ACM Rates'!D$65</f>
        <v>1.3612888011504459E-3</v>
      </c>
      <c r="U36" s="106">
        <f>$R36*'ACM Rates'!E$65</f>
        <v>1.2222243356079651E-3</v>
      </c>
      <c r="V36" s="106">
        <f>$R36*'ACM Rates'!F$65</f>
        <v>1.0562942668859202E-3</v>
      </c>
      <c r="W36" s="2"/>
      <c r="X36" s="93">
        <f>((SUM($X35:$AB35))-($AC35))*('Function Resolution'!M163)</f>
        <v>3387.0315200901273</v>
      </c>
      <c r="Y36" s="93">
        <f>((SUM($X35:$AB35))-($AC35))*('Function Resolution'!N163)</f>
        <v>6163.6773997589125</v>
      </c>
      <c r="Z36" s="93">
        <f>((SUM($X35:$AB35))-($AC35))*('Function Resolution'!O163)</f>
        <v>10853.224586993923</v>
      </c>
      <c r="AA36" s="93">
        <f>((SUM($X35:$AB35))-($AC35))*('Function Resolution'!P163)</f>
        <v>15846.937724176718</v>
      </c>
      <c r="AB36" s="93">
        <f>((SUM($X35:$AB35))-($AC35))*('Function Resolution'!Q163)</f>
        <v>13345.688443027102</v>
      </c>
      <c r="AC36" s="111">
        <f t="shared" si="11"/>
        <v>34.717591771832744</v>
      </c>
      <c r="AD36" s="111">
        <f t="shared" si="26"/>
        <v>438.1579177250224</v>
      </c>
      <c r="AE36" s="2">
        <f t="shared" si="12"/>
        <v>6.829166261430257E-2</v>
      </c>
      <c r="AF36" s="2">
        <f t="shared" si="13"/>
        <v>0.12427630949136743</v>
      </c>
      <c r="AG36" s="2">
        <f t="shared" si="14"/>
        <v>0.21883019020517405</v>
      </c>
      <c r="AH36" s="2">
        <f t="shared" si="15"/>
        <v>0.31951687432201487</v>
      </c>
      <c r="AI36" s="2">
        <f t="shared" si="16"/>
        <v>0.26908496336714099</v>
      </c>
      <c r="AJ36" s="106">
        <f>('ACM Rates'!$AQ49*(SUM(X36:AB36)))/(X36*'ACM Rates'!B$74+Y36*'ACM Rates'!C$74+Z36*'ACM Rates'!D$74+AA36*'ACM Rates'!E$74+AB36*'ACM Rates'!F$74)</f>
        <v>1.0087110308942362E-3</v>
      </c>
      <c r="AK36" s="93">
        <f>$AJ36*'ACM Rates'!C$74</f>
        <v>8.1674875484428057E-4</v>
      </c>
      <c r="AL36" s="93">
        <f>$AJ36*'ACM Rates'!D$74</f>
        <v>7.3397480093906754E-4</v>
      </c>
      <c r="AM36" s="93">
        <f>$AJ36*'ACM Rates'!E$74</f>
        <v>6.6486185975410741E-4</v>
      </c>
      <c r="AN36" s="93">
        <f>$AJ36*'ACM Rates'!F$74</f>
        <v>5.8182551351136451E-4</v>
      </c>
      <c r="AO36" s="93"/>
      <c r="AP36" s="93">
        <f t="shared" si="32"/>
        <v>5443.8804167655098</v>
      </c>
      <c r="AQ36" s="93">
        <f t="shared" si="33"/>
        <v>9270.003596216673</v>
      </c>
      <c r="AR36" s="93">
        <f t="shared" si="34"/>
        <v>15820.396444848528</v>
      </c>
      <c r="AS36" s="93">
        <f t="shared" si="35"/>
        <v>30764.274289853849</v>
      </c>
      <c r="AT36" s="93">
        <f t="shared" si="36"/>
        <v>37523.783558932577</v>
      </c>
      <c r="AU36" s="93">
        <f t="shared" si="17"/>
        <v>93.788526130917163</v>
      </c>
      <c r="AV36" s="93">
        <f t="shared" si="18"/>
        <v>1271.4502195137179</v>
      </c>
      <c r="AW36" s="2">
        <f t="shared" si="19"/>
        <v>5.5087549131601431E-2</v>
      </c>
      <c r="AX36" s="2">
        <f t="shared" si="20"/>
        <v>9.3804738433273388E-2</v>
      </c>
      <c r="AY36" s="2">
        <f t="shared" si="21"/>
        <v>0.16008927450959937</v>
      </c>
      <c r="AZ36" s="2">
        <f t="shared" si="22"/>
        <v>0.31130890866396221</v>
      </c>
      <c r="BA36" s="2">
        <f t="shared" si="23"/>
        <v>0.37970952926156359</v>
      </c>
    </row>
    <row r="37" spans="1:53">
      <c r="A37" s="58">
        <v>35</v>
      </c>
      <c r="B37" s="58">
        <v>39</v>
      </c>
      <c r="C37" s="93">
        <f>((SUM($C36:$G36))-($H36))*('Function Resolution'!H164)</f>
        <v>2116.8705698398021</v>
      </c>
      <c r="D37" s="93">
        <f>((SUM($C36:$G36))-($H36))*('Function Resolution'!I164)</f>
        <v>3076.8564327851682</v>
      </c>
      <c r="E37" s="93">
        <f>((SUM($C36:$G36))-($H36))*('Function Resolution'!J164)</f>
        <v>4873.0514740377439</v>
      </c>
      <c r="F37" s="93">
        <f>((SUM($C36:$G36))-($H36))*('Function Resolution'!K164)</f>
        <v>15085.239702703995</v>
      </c>
      <c r="G37" s="93">
        <f>((SUM($C36:$G36))-($H36))*('Function Resolution'!L164)</f>
        <v>24014.689518844567</v>
      </c>
      <c r="H37" s="111">
        <f t="shared" si="10"/>
        <v>59.000049237853531</v>
      </c>
      <c r="I37" s="111"/>
      <c r="J37" s="111">
        <f t="shared" si="24"/>
        <v>892.29235102654911</v>
      </c>
      <c r="K37" s="111">
        <f t="shared" si="25"/>
        <v>49999.999999999971</v>
      </c>
      <c r="L37" s="111">
        <f>'MI Analysis'!AM37</f>
        <v>0</v>
      </c>
      <c r="M37" s="2">
        <f t="shared" si="27"/>
        <v>4.3054958709729009E-2</v>
      </c>
      <c r="N37" s="2">
        <f t="shared" si="28"/>
        <v>6.2580078610736556E-2</v>
      </c>
      <c r="O37" s="2">
        <f t="shared" si="29"/>
        <v>9.9112828622751753E-2</v>
      </c>
      <c r="P37" s="2">
        <f t="shared" si="30"/>
        <v>0.30681817857925858</v>
      </c>
      <c r="Q37" s="2">
        <f t="shared" si="31"/>
        <v>0.48843395547752405</v>
      </c>
      <c r="R37" s="106">
        <f>('ACM Rates'!$AL50*(SUM($C37:$G37)))/($C37*'ACM Rates'!$B$65+$D37*'ACM Rates'!$C$65+$E37*'ACM Rates'!$D$65+$F37*'ACM Rates'!$E$65+$G37*'ACM Rates'!$F$65)</f>
        <v>1.8694881773731332E-3</v>
      </c>
      <c r="S37" s="106">
        <f>$R37*'ACM Rates'!C$65</f>
        <v>1.5085880039413175E-3</v>
      </c>
      <c r="T37" s="106">
        <f>$R37*'ACM Rates'!D$65</f>
        <v>1.3602934209932288E-3</v>
      </c>
      <c r="U37" s="106">
        <f>$R37*'ACM Rates'!E$65</f>
        <v>1.2213306399790113E-3</v>
      </c>
      <c r="V37" s="106">
        <f>$R37*'ACM Rates'!F$65</f>
        <v>1.0555219000284598E-3</v>
      </c>
      <c r="W37" s="2"/>
      <c r="X37" s="93">
        <f>((SUM($X36:$AB36))-($AC36))*('Function Resolution'!M164)</f>
        <v>3368.3607998426078</v>
      </c>
      <c r="Y37" s="93">
        <f>((SUM($X36:$AB36))-($AC36))*('Function Resolution'!N164)</f>
        <v>5959.6120847331322</v>
      </c>
      <c r="Z37" s="93">
        <f>((SUM($X36:$AB36))-($AC36))*('Function Resolution'!O164)</f>
        <v>10830.923969344452</v>
      </c>
      <c r="AA37" s="93">
        <f>((SUM($X36:$AB36))-($AC36))*('Function Resolution'!P164)</f>
        <v>16006.72736634896</v>
      </c>
      <c r="AB37" s="93">
        <f>((SUM($X36:$AB36))-($AC36))*('Function Resolution'!Q164)</f>
        <v>13396.217862005804</v>
      </c>
      <c r="AC37" s="111">
        <f t="shared" si="11"/>
        <v>34.693289457592471</v>
      </c>
      <c r="AD37" s="111">
        <f t="shared" si="26"/>
        <v>472.85120718261487</v>
      </c>
      <c r="AE37" s="2">
        <f t="shared" si="12"/>
        <v>6.7962784640872964E-2</v>
      </c>
      <c r="AF37" s="2">
        <f t="shared" si="13"/>
        <v>0.12024597622582106</v>
      </c>
      <c r="AG37" s="2">
        <f t="shared" si="14"/>
        <v>0.21853352325695677</v>
      </c>
      <c r="AH37" s="2">
        <f t="shared" si="15"/>
        <v>0.32296473847313928</v>
      </c>
      <c r="AI37" s="2">
        <f t="shared" si="16"/>
        <v>0.27029297740320996</v>
      </c>
      <c r="AJ37" s="106">
        <f>('ACM Rates'!$AQ50*(SUM(X37:AB37)))/(X37*'ACM Rates'!B$74+Y37*'ACM Rates'!C$74+Z37*'ACM Rates'!D$74+AA37*'ACM Rates'!E$74+AB37*'ACM Rates'!F$74)</f>
        <v>1.009931680233828E-3</v>
      </c>
      <c r="AK37" s="93">
        <f>$AJ37*'ACM Rates'!C$74</f>
        <v>8.1773710908814099E-4</v>
      </c>
      <c r="AL37" s="93">
        <f>$AJ37*'ACM Rates'!D$74</f>
        <v>7.3486298975489618E-4</v>
      </c>
      <c r="AM37" s="93">
        <f>$AJ37*'ACM Rates'!E$74</f>
        <v>6.6566641444338172E-4</v>
      </c>
      <c r="AN37" s="93">
        <f>$AJ37*'ACM Rates'!F$74</f>
        <v>5.8252958524952693E-4</v>
      </c>
      <c r="AO37" s="93"/>
      <c r="AP37" s="93">
        <f t="shared" si="32"/>
        <v>5485.2313696824094</v>
      </c>
      <c r="AQ37" s="93">
        <f t="shared" si="33"/>
        <v>9036.4685175183004</v>
      </c>
      <c r="AR37" s="93">
        <f t="shared" si="34"/>
        <v>15703.975443382196</v>
      </c>
      <c r="AS37" s="93">
        <f t="shared" si="35"/>
        <v>31091.967069052953</v>
      </c>
      <c r="AT37" s="93">
        <f t="shared" si="36"/>
        <v>37410.907380850374</v>
      </c>
      <c r="AU37" s="93">
        <f t="shared" si="17"/>
        <v>93.693338695446002</v>
      </c>
      <c r="AV37" s="93">
        <f t="shared" si="18"/>
        <v>1365.143558209164</v>
      </c>
      <c r="AW37" s="2">
        <f t="shared" si="19"/>
        <v>5.5558715101946821E-2</v>
      </c>
      <c r="AX37" s="2">
        <f t="shared" si="20"/>
        <v>9.1528423516906196E-2</v>
      </c>
      <c r="AY37" s="2">
        <f t="shared" si="21"/>
        <v>0.1590621504954598</v>
      </c>
      <c r="AZ37" s="2">
        <f t="shared" si="22"/>
        <v>0.31492376965105895</v>
      </c>
      <c r="BA37" s="2">
        <f t="shared" si="23"/>
        <v>0.37892694123462822</v>
      </c>
    </row>
    <row r="38" spans="1:53">
      <c r="A38" s="58">
        <v>36</v>
      </c>
      <c r="B38" s="58">
        <v>40</v>
      </c>
      <c r="C38" s="93">
        <f>((SUM($C37:$G37))-($H37))*('Function Resolution'!H165)</f>
        <v>2184.7413604160574</v>
      </c>
      <c r="D38" s="93">
        <f>((SUM($C37:$G37))-($H37))*('Function Resolution'!I165)</f>
        <v>3067.3219609244879</v>
      </c>
      <c r="E38" s="93">
        <f>((SUM($C37:$G37))-($H37))*('Function Resolution'!J165)</f>
        <v>4802.9762438000662</v>
      </c>
      <c r="F38" s="93">
        <f>((SUM($C37:$G37))-($H37))*('Function Resolution'!K165)</f>
        <v>15234.054536008902</v>
      </c>
      <c r="G38" s="93">
        <f>((SUM($C37:$G37))-($H37))*('Function Resolution'!L165)</f>
        <v>23818.613547823912</v>
      </c>
      <c r="H38" s="111">
        <f t="shared" si="10"/>
        <v>83.483103003254811</v>
      </c>
      <c r="I38" s="111"/>
      <c r="J38" s="111">
        <f t="shared" si="24"/>
        <v>975.77545402980388</v>
      </c>
      <c r="K38" s="111">
        <f t="shared" si="25"/>
        <v>49999.999999999971</v>
      </c>
      <c r="L38" s="111">
        <f>'MI Analysis'!AM38</f>
        <v>0</v>
      </c>
      <c r="M38" s="2">
        <f t="shared" si="27"/>
        <v>4.4488766937214763E-2</v>
      </c>
      <c r="N38" s="2">
        <f t="shared" si="28"/>
        <v>6.2461110643770988E-2</v>
      </c>
      <c r="O38" s="2">
        <f t="shared" si="29"/>
        <v>9.780493681627736E-2</v>
      </c>
      <c r="P38" s="2">
        <f t="shared" si="30"/>
        <v>0.31021717904047519</v>
      </c>
      <c r="Q38" s="2">
        <f t="shared" si="31"/>
        <v>0.48502800656226169</v>
      </c>
      <c r="R38" s="106">
        <f>('ACM Rates'!$AL51*(SUM($C38:$G38)))/($C38*'ACM Rates'!$B$65+$D38*'ACM Rates'!$C$65+$E38*'ACM Rates'!$D$65+$F38*'ACM Rates'!$E$65+$G38*'ACM Rates'!$F$65)</f>
        <v>2.6456236713119485E-3</v>
      </c>
      <c r="S38" s="106">
        <f>$R38*'ACM Rates'!C$65</f>
        <v>2.1348924169675523E-3</v>
      </c>
      <c r="T38" s="106">
        <f>$R38*'ACM Rates'!D$65</f>
        <v>1.9250319515614152E-3</v>
      </c>
      <c r="U38" s="106">
        <f>$R38*'ACM Rates'!E$65</f>
        <v>1.7283774729013055E-3</v>
      </c>
      <c r="V38" s="106">
        <f>$R38*'ACM Rates'!F$65</f>
        <v>1.4937316844802365E-3</v>
      </c>
      <c r="W38" s="2"/>
      <c r="X38" s="93">
        <f>((SUM($X37:$AB37))-($AC37))*('Function Resolution'!M165)</f>
        <v>3357.8437900486033</v>
      </c>
      <c r="Y38" s="93">
        <f>((SUM($X37:$AB37))-($AC37))*('Function Resolution'!N165)</f>
        <v>5793.0915430397354</v>
      </c>
      <c r="Z38" s="93">
        <f>((SUM($X37:$AB37))-($AC37))*('Function Resolution'!O165)</f>
        <v>10821.135740869595</v>
      </c>
      <c r="AA38" s="93">
        <f>((SUM($X37:$AB37))-($AC37))*('Function Resolution'!P165)</f>
        <v>16126.88281950398</v>
      </c>
      <c r="AB38" s="93">
        <f>((SUM($X37:$AB37))-($AC37))*('Function Resolution'!Q165)</f>
        <v>13428.194899355449</v>
      </c>
      <c r="AC38" s="111">
        <f t="shared" si="11"/>
        <v>49.527148792817357</v>
      </c>
      <c r="AD38" s="111">
        <f t="shared" si="26"/>
        <v>522.37835597543221</v>
      </c>
      <c r="AE38" s="2">
        <f t="shared" si="12"/>
        <v>6.7798043535580471E-2</v>
      </c>
      <c r="AF38" s="2">
        <f t="shared" si="13"/>
        <v>0.11696800006141025</v>
      </c>
      <c r="AG38" s="2">
        <f t="shared" si="14"/>
        <v>0.21848897028449421</v>
      </c>
      <c r="AH38" s="2">
        <f t="shared" si="15"/>
        <v>0.32561702445190566</v>
      </c>
      <c r="AI38" s="2">
        <f t="shared" si="16"/>
        <v>0.27112796166660946</v>
      </c>
      <c r="AJ38" s="106">
        <f>('ACM Rates'!$AQ51*(SUM(X38:AB38)))/(X38*'ACM Rates'!B$74+Y38*'ACM Rates'!C$74+Z38*'ACM Rates'!D$74+AA38*'ACM Rates'!E$74+AB38*'ACM Rates'!F$74)</f>
        <v>1.4440544466381871E-3</v>
      </c>
      <c r="AK38" s="93">
        <f>$AJ38*'ACM Rates'!C$74</f>
        <v>1.1692443475843676E-3</v>
      </c>
      <c r="AL38" s="93">
        <f>$AJ38*'ACM Rates'!D$74</f>
        <v>1.0507464898810745E-3</v>
      </c>
      <c r="AM38" s="93">
        <f>$AJ38*'ACM Rates'!E$74</f>
        <v>9.5180551770799476E-4</v>
      </c>
      <c r="AN38" s="93">
        <f>$AJ38*'ACM Rates'!F$74</f>
        <v>8.3293202336529872E-4</v>
      </c>
      <c r="AO38" s="93"/>
      <c r="AP38" s="93">
        <f t="shared" si="32"/>
        <v>5542.5851504646607</v>
      </c>
      <c r="AQ38" s="93">
        <f t="shared" si="33"/>
        <v>8860.4135039642242</v>
      </c>
      <c r="AR38" s="93">
        <f t="shared" si="34"/>
        <v>15624.11198466966</v>
      </c>
      <c r="AS38" s="93">
        <f t="shared" si="35"/>
        <v>31360.937355512884</v>
      </c>
      <c r="AT38" s="93">
        <f t="shared" si="36"/>
        <v>37246.808447179363</v>
      </c>
      <c r="AU38" s="93">
        <f t="shared" si="17"/>
        <v>133.01025179607217</v>
      </c>
      <c r="AV38" s="93">
        <f t="shared" si="18"/>
        <v>1498.1538100052362</v>
      </c>
      <c r="AW38" s="2">
        <f t="shared" si="19"/>
        <v>5.6192966162379003E-2</v>
      </c>
      <c r="AX38" s="2">
        <f t="shared" si="20"/>
        <v>8.9830449636160659E-2</v>
      </c>
      <c r="AY38" s="2">
        <f t="shared" si="21"/>
        <v>0.15840355578446252</v>
      </c>
      <c r="AZ38" s="2">
        <f t="shared" si="22"/>
        <v>0.31794984538777621</v>
      </c>
      <c r="BA38" s="2">
        <f t="shared" si="23"/>
        <v>0.3776231830292216</v>
      </c>
    </row>
    <row r="39" spans="1:53">
      <c r="A39" s="58">
        <v>37</v>
      </c>
      <c r="B39" s="58">
        <v>41</v>
      </c>
      <c r="C39" s="93">
        <f>((SUM($C38:$G38))-($H38))*('Function Resolution'!H166)</f>
        <v>2259.9776144048524</v>
      </c>
      <c r="D39" s="93">
        <f>((SUM($C38:$G38))-($H38))*('Function Resolution'!I166)</f>
        <v>3076.0964731369004</v>
      </c>
      <c r="E39" s="93">
        <f>((SUM($C38:$G38))-($H38))*('Function Resolution'!J166)</f>
        <v>4753.7239526387975</v>
      </c>
      <c r="F39" s="93">
        <f>((SUM($C38:$G38))-($H38))*('Function Resolution'!K166)</f>
        <v>15354.345564333675</v>
      </c>
      <c r="G39" s="93">
        <f>((SUM($C38:$G38))-($H38))*('Function Resolution'!L166)</f>
        <v>23580.080941455948</v>
      </c>
      <c r="H39" s="111">
        <f t="shared" si="10"/>
        <v>83.341181728149309</v>
      </c>
      <c r="I39" s="111"/>
      <c r="J39" s="111">
        <f t="shared" si="24"/>
        <v>1059.1166357579532</v>
      </c>
      <c r="K39" s="111">
        <f t="shared" si="25"/>
        <v>49999.999999999978</v>
      </c>
      <c r="L39" s="111">
        <f>'MI Analysis'!AM39</f>
        <v>0</v>
      </c>
      <c r="M39" s="2">
        <f t="shared" si="27"/>
        <v>4.6099201677033443E-2</v>
      </c>
      <c r="N39" s="2">
        <f t="shared" si="28"/>
        <v>6.2746458544233261E-2</v>
      </c>
      <c r="O39" s="2">
        <f t="shared" si="29"/>
        <v>9.6966836225654426E-2</v>
      </c>
      <c r="P39" s="2">
        <f t="shared" si="30"/>
        <v>0.31319915218517846</v>
      </c>
      <c r="Q39" s="2">
        <f t="shared" si="31"/>
        <v>0.48098835136790036</v>
      </c>
      <c r="R39" s="106">
        <f>('ACM Rates'!$AL52*(SUM($C39:$G39)))/($C39*'ACM Rates'!$B$65+$D39*'ACM Rates'!$C$65+$E39*'ACM Rates'!$D$65+$F39*'ACM Rates'!$E$65+$G39*'ACM Rates'!$F$65)</f>
        <v>2.6419308189977774E-3</v>
      </c>
      <c r="S39" s="106">
        <f>$R39*'ACM Rates'!C$65</f>
        <v>2.1319124608657099E-3</v>
      </c>
      <c r="T39" s="106">
        <f>$R39*'ACM Rates'!D$65</f>
        <v>1.9223449258992764E-3</v>
      </c>
      <c r="U39" s="106">
        <f>$R39*'ACM Rates'!E$65</f>
        <v>1.7259649443093611E-3</v>
      </c>
      <c r="V39" s="106">
        <f>$R39*'ACM Rates'!F$65</f>
        <v>1.4916466825324545E-3</v>
      </c>
      <c r="W39" s="2"/>
      <c r="X39" s="93">
        <f>((SUM($X38:$AB38))-($AC38))*('Function Resolution'!M166)</f>
        <v>3355.5172598286558</v>
      </c>
      <c r="Y39" s="93">
        <f>((SUM($X38:$AB38))-($AC38))*('Function Resolution'!N166)</f>
        <v>5661.3999744473886</v>
      </c>
      <c r="Z39" s="93">
        <f>((SUM($X38:$AB38))-($AC38))*('Function Resolution'!O166)</f>
        <v>10820.449180392528</v>
      </c>
      <c r="AA39" s="93">
        <f>((SUM($X38:$AB38))-($AC38))*('Function Resolution'!P166)</f>
        <v>16202.004200713964</v>
      </c>
      <c r="AB39" s="93">
        <f>((SUM($X38:$AB38))-($AC38))*('Function Resolution'!Q166)</f>
        <v>13438.251028642</v>
      </c>
      <c r="AC39" s="111">
        <f t="shared" si="11"/>
        <v>49.477621644024538</v>
      </c>
      <c r="AD39" s="111">
        <f t="shared" si="26"/>
        <v>571.85597761945678</v>
      </c>
      <c r="AE39" s="2">
        <f t="shared" si="12"/>
        <v>6.7818887576499051E-2</v>
      </c>
      <c r="AF39" s="2">
        <f t="shared" si="13"/>
        <v>0.11442344612235665</v>
      </c>
      <c r="AG39" s="2">
        <f t="shared" si="14"/>
        <v>0.21869380178057379</v>
      </c>
      <c r="AH39" s="2">
        <f t="shared" si="15"/>
        <v>0.32746125748084937</v>
      </c>
      <c r="AI39" s="2">
        <f t="shared" si="16"/>
        <v>0.27160260703972122</v>
      </c>
      <c r="AJ39" s="106">
        <f>('ACM Rates'!$AQ52*(SUM(X39:AB39)))/(X39*'ACM Rates'!B$74+Y39*'ACM Rates'!C$74+Z39*'ACM Rates'!D$74+AA39*'ACM Rates'!E$74+AB39*'ACM Rates'!F$74)</f>
        <v>1.4448913000831732E-3</v>
      </c>
      <c r="AK39" s="93">
        <f>$AJ39*'ACM Rates'!C$74</f>
        <v>1.1699219440299755E-3</v>
      </c>
      <c r="AL39" s="93">
        <f>$AJ39*'ACM Rates'!D$74</f>
        <v>1.0513554148574914E-3</v>
      </c>
      <c r="AM39" s="93">
        <f>$AJ39*'ACM Rates'!E$74</f>
        <v>9.5235710475397148E-4</v>
      </c>
      <c r="AN39" s="93">
        <f>$AJ39*'ACM Rates'!F$74</f>
        <v>8.334147212544367E-4</v>
      </c>
      <c r="AO39" s="93"/>
      <c r="AP39" s="93">
        <f t="shared" si="32"/>
        <v>5615.4948742335082</v>
      </c>
      <c r="AQ39" s="93">
        <f t="shared" si="33"/>
        <v>8737.4964475842899</v>
      </c>
      <c r="AR39" s="93">
        <f t="shared" si="34"/>
        <v>15574.173133031327</v>
      </c>
      <c r="AS39" s="93">
        <f t="shared" si="35"/>
        <v>31556.349765047638</v>
      </c>
      <c r="AT39" s="93">
        <f t="shared" si="36"/>
        <v>37018.331970097948</v>
      </c>
      <c r="AU39" s="93">
        <f t="shared" si="17"/>
        <v>132.81880337217385</v>
      </c>
      <c r="AV39" s="93">
        <f t="shared" si="18"/>
        <v>1630.97261337741</v>
      </c>
      <c r="AW39" s="2">
        <f t="shared" si="19"/>
        <v>5.7009031723142464E-2</v>
      </c>
      <c r="AX39" s="2">
        <f t="shared" si="20"/>
        <v>8.870388511024474E-2</v>
      </c>
      <c r="AY39" s="2">
        <f t="shared" si="21"/>
        <v>0.15811046935091119</v>
      </c>
      <c r="AZ39" s="2">
        <f t="shared" si="22"/>
        <v>0.32036302856882859</v>
      </c>
      <c r="BA39" s="2">
        <f t="shared" si="23"/>
        <v>0.37581358524687297</v>
      </c>
    </row>
    <row r="40" spans="1:53">
      <c r="A40" s="58">
        <v>38</v>
      </c>
      <c r="B40" s="58">
        <v>42</v>
      </c>
      <c r="C40" s="93">
        <f>((SUM($C39:$G39))-($H39))*('Function Resolution'!H167)</f>
        <v>2344.3422805505797</v>
      </c>
      <c r="D40" s="93">
        <f>((SUM($C39:$G39))-($H39))*('Function Resolution'!I167)</f>
        <v>3104.8726003149804</v>
      </c>
      <c r="E40" s="93">
        <f>((SUM($C39:$G39))-($H39))*('Function Resolution'!J167)</f>
        <v>4727.0254661552653</v>
      </c>
      <c r="F40" s="93">
        <f>((SUM($C39:$G39))-($H39))*('Function Resolution'!K167)</f>
        <v>15451.950735541192</v>
      </c>
      <c r="G40" s="93">
        <f>((SUM($C39:$G39))-($H39))*('Function Resolution'!L167)</f>
        <v>23312.692281680003</v>
      </c>
      <c r="H40" s="111">
        <f t="shared" si="10"/>
        <v>83.199501719211426</v>
      </c>
      <c r="I40" s="111"/>
      <c r="J40" s="111">
        <f t="shared" si="24"/>
        <v>1142.3161374771646</v>
      </c>
      <c r="K40" s="111">
        <f t="shared" si="25"/>
        <v>49999.999999999971</v>
      </c>
      <c r="L40" s="111">
        <f>'MI Analysis'!AM40</f>
        <v>0</v>
      </c>
      <c r="M40" s="2">
        <f t="shared" si="27"/>
        <v>4.7901511362245679E-2</v>
      </c>
      <c r="N40" s="2">
        <f t="shared" si="28"/>
        <v>6.3441286443626246E-2</v>
      </c>
      <c r="O40" s="2">
        <f t="shared" si="29"/>
        <v>9.6586435332080681E-2</v>
      </c>
      <c r="P40" s="2">
        <f t="shared" si="30"/>
        <v>0.31572684580578997</v>
      </c>
      <c r="Q40" s="2">
        <f t="shared" si="31"/>
        <v>0.47634392105625739</v>
      </c>
      <c r="R40" s="106">
        <f>('ACM Rates'!$AL53*(SUM($C40:$G40)))/($C40*'ACM Rates'!$B$65+$D40*'ACM Rates'!$C$65+$E40*'ACM Rates'!$D$65+$F40*'ACM Rates'!$E$65+$G40*'ACM Rates'!$F$65)</f>
        <v>2.6373596703542826E-3</v>
      </c>
      <c r="S40" s="106">
        <f>$R40*'ACM Rates'!C$65</f>
        <v>2.1282237614177689E-3</v>
      </c>
      <c r="T40" s="106">
        <f>$R40*'ACM Rates'!D$65</f>
        <v>1.9190188265415019E-3</v>
      </c>
      <c r="U40" s="106">
        <f>$R40*'ACM Rates'!E$65</f>
        <v>1.7229786275378674E-3</v>
      </c>
      <c r="V40" s="106">
        <f>$R40*'ACM Rates'!F$65</f>
        <v>1.489065790307571E-3</v>
      </c>
      <c r="W40" s="2"/>
      <c r="X40" s="93">
        <f>((SUM($X39:$AB39))-($AC39))*('Function Resolution'!M167)</f>
        <v>3363.4162925487021</v>
      </c>
      <c r="Y40" s="93">
        <f>((SUM($X39:$AB39))-($AC39))*('Function Resolution'!N167)</f>
        <v>5565.4794648237239</v>
      </c>
      <c r="Z40" s="93">
        <f>((SUM($X39:$AB39))-($AC39))*('Function Resolution'!O167)</f>
        <v>10831.87721330392</v>
      </c>
      <c r="AA40" s="93">
        <f>((SUM($X39:$AB39))-($AC39))*('Function Resolution'!P167)</f>
        <v>16236.64639646148</v>
      </c>
      <c r="AB40" s="93">
        <f>((SUM($X39:$AB39))-($AC39))*('Function Resolution'!Q167)</f>
        <v>13430.724655242691</v>
      </c>
      <c r="AC40" s="111">
        <f t="shared" si="11"/>
        <v>49.428144022380515</v>
      </c>
      <c r="AD40" s="111">
        <f t="shared" si="26"/>
        <v>621.28412164183726</v>
      </c>
      <c r="AE40" s="2">
        <f t="shared" si="12"/>
        <v>6.8046582753052282E-2</v>
      </c>
      <c r="AF40" s="2">
        <f t="shared" si="13"/>
        <v>0.11259737898116784</v>
      </c>
      <c r="AG40" s="2">
        <f t="shared" si="14"/>
        <v>0.21914391947226194</v>
      </c>
      <c r="AH40" s="2">
        <f t="shared" si="15"/>
        <v>0.32848990625886554</v>
      </c>
      <c r="AI40" s="2">
        <f t="shared" si="16"/>
        <v>0.27172221253465251</v>
      </c>
      <c r="AJ40" s="106">
        <f>('ACM Rates'!$AQ53*(SUM(X40:AB40)))/(X40*'ACM Rates'!B$74+Y40*'ACM Rates'!C$74+Z40*'ACM Rates'!D$74+AA40*'ACM Rates'!E$74+AB40*'ACM Rates'!F$74)</f>
        <v>1.445259560334767E-3</v>
      </c>
      <c r="AK40" s="93">
        <f>$AJ40*'ACM Rates'!C$74</f>
        <v>1.1702201226884178E-3</v>
      </c>
      <c r="AL40" s="93">
        <f>$AJ40*'ACM Rates'!D$74</f>
        <v>1.0516233743985085E-3</v>
      </c>
      <c r="AM40" s="93">
        <f>$AJ40*'ACM Rates'!E$74</f>
        <v>9.5259983254047259E-4</v>
      </c>
      <c r="AN40" s="93">
        <f>$AJ40*'ACM Rates'!F$74</f>
        <v>8.3362713412931072E-4</v>
      </c>
      <c r="AO40" s="93"/>
      <c r="AP40" s="93">
        <f t="shared" si="32"/>
        <v>5707.7585730992814</v>
      </c>
      <c r="AQ40" s="93">
        <f t="shared" si="33"/>
        <v>8670.3520651387043</v>
      </c>
      <c r="AR40" s="93">
        <f t="shared" si="34"/>
        <v>15558.902679459185</v>
      </c>
      <c r="AS40" s="93">
        <f t="shared" si="35"/>
        <v>31688.597132002673</v>
      </c>
      <c r="AT40" s="93">
        <f t="shared" si="36"/>
        <v>36743.416936922695</v>
      </c>
      <c r="AU40" s="93">
        <f t="shared" si="17"/>
        <v>132.62764574159195</v>
      </c>
      <c r="AV40" s="93">
        <f t="shared" si="18"/>
        <v>1763.6002591190017</v>
      </c>
      <c r="AW40" s="2">
        <f t="shared" si="19"/>
        <v>5.8023940306595884E-2</v>
      </c>
      <c r="AX40" s="2">
        <f t="shared" si="20"/>
        <v>8.8141077486324812E-2</v>
      </c>
      <c r="AY40" s="2">
        <f t="shared" si="21"/>
        <v>0.15816871522280682</v>
      </c>
      <c r="AZ40" s="2">
        <f t="shared" si="22"/>
        <v>0.32213998627287527</v>
      </c>
      <c r="BA40" s="2">
        <f t="shared" si="23"/>
        <v>0.37352628071139726</v>
      </c>
    </row>
    <row r="41" spans="1:53">
      <c r="A41" s="58">
        <v>39</v>
      </c>
      <c r="B41" s="58">
        <v>43</v>
      </c>
      <c r="C41" s="93">
        <f>((SUM($C40:$G40))-($H40))*('Function Resolution'!H168)</f>
        <v>2438.6087290309497</v>
      </c>
      <c r="D41" s="93">
        <f>((SUM($C40:$G40))-($H40))*('Function Resolution'!I168)</f>
        <v>3154.0691058670473</v>
      </c>
      <c r="E41" s="93">
        <f>((SUM($C40:$G40))-($H40))*('Function Resolution'!J168)</f>
        <v>4722.3272649091323</v>
      </c>
      <c r="F41" s="93">
        <f>((SUM($C40:$G40))-($H40))*('Function Resolution'!K168)</f>
        <v>15525.137730193812</v>
      </c>
      <c r="G41" s="93">
        <f>((SUM($C40:$G40))-($H40))*('Function Resolution'!L168)</f>
        <v>23017.541032521869</v>
      </c>
      <c r="H41" s="111">
        <f t="shared" si="10"/>
        <v>83.058062566288797</v>
      </c>
      <c r="I41" s="111"/>
      <c r="J41" s="111">
        <f t="shared" si="24"/>
        <v>1225.3742000434534</v>
      </c>
      <c r="K41" s="111">
        <f t="shared" si="25"/>
        <v>49999.999999999978</v>
      </c>
      <c r="L41" s="111">
        <f>'MI Analysis'!AM41</f>
        <v>0</v>
      </c>
      <c r="M41" s="2">
        <f t="shared" si="27"/>
        <v>4.9912491469975916E-2</v>
      </c>
      <c r="N41" s="2">
        <f t="shared" si="28"/>
        <v>6.4556255158186776E-2</v>
      </c>
      <c r="O41" s="2">
        <f t="shared" si="29"/>
        <v>9.6654750933281158E-2</v>
      </c>
      <c r="P41" s="2">
        <f t="shared" si="30"/>
        <v>0.31776245828350974</v>
      </c>
      <c r="Q41" s="2">
        <f t="shared" si="31"/>
        <v>0.47111404415504637</v>
      </c>
      <c r="R41" s="106">
        <f>('ACM Rates'!$AL54*(SUM($C41:$G41)))/($C41*'ACM Rates'!$B$65+$D41*'ACM Rates'!$C$65+$E41*'ACM Rates'!$D$65+$F41*'ACM Rates'!$E$65+$G41*'ACM Rates'!$F$65)</f>
        <v>2.6318986885228812E-3</v>
      </c>
      <c r="S41" s="106">
        <f>$R41*'ACM Rates'!C$65</f>
        <v>2.1238170089278069E-3</v>
      </c>
      <c r="T41" s="106">
        <f>$R41*'ACM Rates'!D$65</f>
        <v>1.9150452589376367E-3</v>
      </c>
      <c r="U41" s="106">
        <f>$R41*'ACM Rates'!E$65</f>
        <v>1.7194109855940543E-3</v>
      </c>
      <c r="V41" s="106">
        <f>$R41*'ACM Rates'!F$65</f>
        <v>1.4859824940404605E-3</v>
      </c>
      <c r="W41" s="2"/>
      <c r="X41" s="93">
        <f>((SUM($X40:$AB40))-($AC40))*('Function Resolution'!M168)</f>
        <v>3382.5774810011767</v>
      </c>
      <c r="Y41" s="93">
        <f>((SUM($X40:$AB40))-($AC40))*('Function Resolution'!N168)</f>
        <v>5504.7384590012116</v>
      </c>
      <c r="Z41" s="93">
        <f>((SUM($X40:$AB40))-($AC40))*('Function Resolution'!O168)</f>
        <v>10855.105264044652</v>
      </c>
      <c r="AA41" s="93">
        <f>((SUM($X40:$AB40))-($AC40))*('Function Resolution'!P168)</f>
        <v>16230.752547078177</v>
      </c>
      <c r="AB41" s="93">
        <f>((SUM($X40:$AB40))-($AC40))*('Function Resolution'!Q168)</f>
        <v>13405.542127232911</v>
      </c>
      <c r="AC41" s="111">
        <f t="shared" si="11"/>
        <v>49.378715878358129</v>
      </c>
      <c r="AD41" s="111">
        <f t="shared" si="26"/>
        <v>670.66283752019535</v>
      </c>
      <c r="AE41" s="2">
        <f t="shared" si="12"/>
        <v>6.8502742949694745E-2</v>
      </c>
      <c r="AF41" s="2">
        <f t="shared" si="13"/>
        <v>0.11147998405956619</v>
      </c>
      <c r="AG41" s="2">
        <f t="shared" si="14"/>
        <v>0.21983368888704263</v>
      </c>
      <c r="AH41" s="2">
        <f t="shared" si="15"/>
        <v>0.32869936486525458</v>
      </c>
      <c r="AI41" s="2">
        <f t="shared" si="16"/>
        <v>0.27148421923844196</v>
      </c>
      <c r="AJ41" s="106">
        <f>('ACM Rates'!$AQ54*(SUM(X41:AB41)))/(X41*'ACM Rates'!B$74+Y41*'ACM Rates'!C$74+Z41*'ACM Rates'!D$74+AA41*'ACM Rates'!E$74+AB41*'ACM Rates'!F$74)</f>
        <v>1.445146575789177E-3</v>
      </c>
      <c r="AK41" s="93">
        <f>$AJ41*'ACM Rates'!C$74</f>
        <v>1.1701286396133834E-3</v>
      </c>
      <c r="AL41" s="93">
        <f>$AJ41*'ACM Rates'!D$74</f>
        <v>1.0515411627374691E-3</v>
      </c>
      <c r="AM41" s="93">
        <f>$AJ41*'ACM Rates'!E$74</f>
        <v>9.5252536213933313E-4</v>
      </c>
      <c r="AN41" s="93">
        <f>$AJ41*'ACM Rates'!F$74</f>
        <v>8.3356196453242574E-4</v>
      </c>
      <c r="AO41" s="93"/>
      <c r="AP41" s="93">
        <f t="shared" si="32"/>
        <v>5821.1862100321268</v>
      </c>
      <c r="AQ41" s="93">
        <f t="shared" si="33"/>
        <v>8658.8075648682589</v>
      </c>
      <c r="AR41" s="93">
        <f t="shared" si="34"/>
        <v>15577.432528953785</v>
      </c>
      <c r="AS41" s="93">
        <f t="shared" si="35"/>
        <v>31755.890277271988</v>
      </c>
      <c r="AT41" s="93">
        <f t="shared" si="36"/>
        <v>36423.08315975478</v>
      </c>
      <c r="AU41" s="93">
        <f t="shared" si="17"/>
        <v>132.43677844464693</v>
      </c>
      <c r="AV41" s="93">
        <f t="shared" si="18"/>
        <v>1896.0370375636487</v>
      </c>
      <c r="AW41" s="2">
        <f t="shared" si="19"/>
        <v>5.9256917246425192E-2</v>
      </c>
      <c r="AX41" s="2">
        <f t="shared" si="20"/>
        <v>8.8142558030502707E-2</v>
      </c>
      <c r="AY41" s="2">
        <f t="shared" si="21"/>
        <v>0.15857088177134465</v>
      </c>
      <c r="AZ41" s="2">
        <f t="shared" si="22"/>
        <v>0.32325991547974881</v>
      </c>
      <c r="BA41" s="2">
        <f t="shared" si="23"/>
        <v>0.37076972747197867</v>
      </c>
    </row>
    <row r="42" spans="1:53">
      <c r="A42" s="58">
        <v>40</v>
      </c>
      <c r="B42" s="58">
        <v>44</v>
      </c>
      <c r="C42" s="93">
        <f>((SUM($C41:$G41))-($H41))*('Function Resolution'!H169)</f>
        <v>2543.6245041018055</v>
      </c>
      <c r="D42" s="93">
        <f>((SUM($C41:$G41))-($H41))*('Function Resolution'!I169)</f>
        <v>3224.3722793922107</v>
      </c>
      <c r="E42" s="93">
        <f>((SUM($C41:$G41))-($H41))*('Function Resolution'!J169)</f>
        <v>4739.2171784020602</v>
      </c>
      <c r="F42" s="93">
        <f>((SUM($C41:$G41))-($H41))*('Function Resolution'!K169)</f>
        <v>15572.148407879846</v>
      </c>
      <c r="G42" s="93">
        <f>((SUM($C41:$G41))-($H41))*('Function Resolution'!L169)</f>
        <v>22695.263430180596</v>
      </c>
      <c r="H42" s="111">
        <f t="shared" si="10"/>
        <v>82.916863859926053</v>
      </c>
      <c r="I42" s="111"/>
      <c r="J42" s="111">
        <f t="shared" si="24"/>
        <v>1308.2910639033794</v>
      </c>
      <c r="K42" s="111">
        <f t="shared" si="25"/>
        <v>49999.999999999964</v>
      </c>
      <c r="L42" s="111">
        <f>'MI Analysis'!AM42</f>
        <v>1.03207108192708</v>
      </c>
      <c r="M42" s="2">
        <f t="shared" si="27"/>
        <v>5.2150569325414967E-2</v>
      </c>
      <c r="N42" s="2">
        <f t="shared" si="28"/>
        <v>6.6107575947719224E-2</v>
      </c>
      <c r="O42" s="2">
        <f t="shared" si="29"/>
        <v>9.7165628657806855E-2</v>
      </c>
      <c r="P42" s="2">
        <f t="shared" si="30"/>
        <v>0.31926740907756446</v>
      </c>
      <c r="Q42" s="2">
        <f t="shared" si="31"/>
        <v>0.46530881699149457</v>
      </c>
      <c r="R42" s="106">
        <f>('ACM Rates'!$AL55*(SUM($C42:$G42)))/($C42*'ACM Rates'!$B$65+$D42*'ACM Rates'!$C$65+$E42*'ACM Rates'!$D$65+$F42*'ACM Rates'!$E$65+$G42*'ACM Rates'!$F$65)</f>
        <v>2.6255284882827834E-3</v>
      </c>
      <c r="S42" s="106">
        <f>$R42*'ACM Rates'!C$65</f>
        <v>2.1186765604450466E-3</v>
      </c>
      <c r="T42" s="106">
        <f>$R42*'ACM Rates'!D$65</f>
        <v>1.9104101178429279E-3</v>
      </c>
      <c r="U42" s="106">
        <f>$R42*'ACM Rates'!E$65</f>
        <v>1.7152493541752532E-3</v>
      </c>
      <c r="V42" s="106">
        <f>$R42*'ACM Rates'!F$65</f>
        <v>1.4823858487434372E-3</v>
      </c>
      <c r="W42" s="2"/>
      <c r="X42" s="93">
        <f>((SUM($X41:$AB41))-($AC41))*('Function Resolution'!M169)</f>
        <v>3414.0777771274693</v>
      </c>
      <c r="Y42" s="93">
        <f>((SUM($X41:$AB41))-($AC41))*('Function Resolution'!N169)</f>
        <v>5478.8831011036682</v>
      </c>
      <c r="Z42" s="93">
        <f>((SUM($X41:$AB41))-($AC41))*('Function Resolution'!O169)</f>
        <v>10889.73522580234</v>
      </c>
      <c r="AA42" s="93">
        <f>((SUM($X41:$AB41))-($AC41))*('Function Resolution'!P169)</f>
        <v>16184.41485276317</v>
      </c>
      <c r="AB42" s="93">
        <f>((SUM($X41:$AB41))-($AC41))*('Function Resolution'!Q169)</f>
        <v>13362.226205683124</v>
      </c>
      <c r="AC42" s="111">
        <f t="shared" si="11"/>
        <v>49.329337162479781</v>
      </c>
      <c r="AD42" s="111">
        <f t="shared" si="26"/>
        <v>719.99217468267511</v>
      </c>
      <c r="AE42" s="2">
        <f t="shared" si="12"/>
        <v>6.9209885506514371E-2</v>
      </c>
      <c r="AF42" s="2">
        <f t="shared" si="13"/>
        <v>0.11106743808572687</v>
      </c>
      <c r="AG42" s="2">
        <f t="shared" si="14"/>
        <v>0.22075575817964055</v>
      </c>
      <c r="AH42" s="2">
        <f t="shared" si="15"/>
        <v>0.32808903958014551</v>
      </c>
      <c r="AI42" s="2">
        <f t="shared" si="16"/>
        <v>0.27087787864797269</v>
      </c>
      <c r="AJ42" s="106">
        <f>('ACM Rates'!$AQ55*(SUM(X42:AB42)))/(X42*'ACM Rates'!B$74+Y42*'ACM Rates'!C$74+Z42*'ACM Rates'!D$74+AA42*'ACM Rates'!E$74+AB42*'ACM Rates'!F$74)</f>
        <v>1.4445369612070861E-3</v>
      </c>
      <c r="AK42" s="93">
        <f>$AJ42*'ACM Rates'!C$74</f>
        <v>1.1696350374462529E-3</v>
      </c>
      <c r="AL42" s="93">
        <f>$AJ42*'ACM Rates'!D$74</f>
        <v>1.0510975850151723E-3</v>
      </c>
      <c r="AM42" s="93">
        <f>$AJ42*'ACM Rates'!E$74</f>
        <v>9.5212355282787672E-4</v>
      </c>
      <c r="AN42" s="93">
        <f>$AJ42*'ACM Rates'!F$74</f>
        <v>8.3321033824263033E-4</v>
      </c>
      <c r="AO42" s="93"/>
      <c r="AP42" s="93">
        <f t="shared" si="32"/>
        <v>5957.7022812292744</v>
      </c>
      <c r="AQ42" s="93">
        <f t="shared" si="33"/>
        <v>8703.2553804958789</v>
      </c>
      <c r="AR42" s="93">
        <f t="shared" si="34"/>
        <v>15628.952404204399</v>
      </c>
      <c r="AS42" s="93">
        <f t="shared" si="35"/>
        <v>31756.563260643015</v>
      </c>
      <c r="AT42" s="93">
        <f t="shared" si="36"/>
        <v>36057.48963586372</v>
      </c>
      <c r="AU42" s="93">
        <f t="shared" si="17"/>
        <v>132.24620102240584</v>
      </c>
      <c r="AV42" s="93">
        <f t="shared" si="18"/>
        <v>2028.2832385860545</v>
      </c>
      <c r="AW42" s="2">
        <f t="shared" si="19"/>
        <v>6.0728456846442187E-2</v>
      </c>
      <c r="AX42" s="2">
        <f t="shared" si="20"/>
        <v>8.8714615777838957E-2</v>
      </c>
      <c r="AY42" s="2">
        <f t="shared" si="21"/>
        <v>0.15931010259176459</v>
      </c>
      <c r="AZ42" s="2">
        <f t="shared" si="22"/>
        <v>0.32370316449706021</v>
      </c>
      <c r="BA42" s="2">
        <f t="shared" si="23"/>
        <v>0.36754366028689406</v>
      </c>
    </row>
    <row r="43" spans="1:53">
      <c r="A43" s="58">
        <v>41</v>
      </c>
      <c r="B43" s="58">
        <v>45</v>
      </c>
      <c r="C43" s="93">
        <f>((SUM($C42:$G42))-($H42))*('Function Resolution'!H170)</f>
        <v>2660.3138245068603</v>
      </c>
      <c r="D43" s="93">
        <f>((SUM($C42:$G42))-($H42))*('Function Resolution'!I170)</f>
        <v>3316.7357718646158</v>
      </c>
      <c r="E43" s="93">
        <f>((SUM($C42:$G42))-($H42))*('Function Resolution'!J170)</f>
        <v>4777.405158763584</v>
      </c>
      <c r="F43" s="93">
        <f>((SUM($C42:$G42))-($H42))*('Function Resolution'!K170)</f>
        <v>15591.190918105694</v>
      </c>
      <c r="G43" s="93">
        <f>((SUM($C42:$G42))-($H42))*('Function Resolution'!L170)</f>
        <v>22346.063262855827</v>
      </c>
      <c r="H43" s="111">
        <f t="shared" si="10"/>
        <v>121.72927234024144</v>
      </c>
      <c r="I43" s="111"/>
      <c r="J43" s="111">
        <f t="shared" si="24"/>
        <v>1430.0203362436209</v>
      </c>
      <c r="K43" s="111">
        <f t="shared" si="25"/>
        <v>49999.999999999956</v>
      </c>
      <c r="L43" s="111">
        <f>'MI Analysis'!AM43</f>
        <v>2.831465942628598</v>
      </c>
      <c r="M43" s="2">
        <f t="shared" si="27"/>
        <v>5.4635868870371328E-2</v>
      </c>
      <c r="N43" s="2">
        <f t="shared" si="28"/>
        <v>6.8117054100884589E-2</v>
      </c>
      <c r="O43" s="2">
        <f t="shared" si="29"/>
        <v>9.8115372476112767E-2</v>
      </c>
      <c r="P43" s="2">
        <f t="shared" si="30"/>
        <v>0.32020217114514732</v>
      </c>
      <c r="Q43" s="2">
        <f t="shared" si="31"/>
        <v>0.4589295334074841</v>
      </c>
      <c r="R43" s="106">
        <f>('ACM Rates'!$AL56*(SUM($C43:$G43)))/($C43*'ACM Rates'!$B$65+$D43*'ACM Rates'!$C$65+$E43*'ACM Rates'!$D$65+$F43*'ACM Rates'!$E$65+$G43*'ACM Rates'!$F$65)</f>
        <v>3.8503269699269541E-3</v>
      </c>
      <c r="S43" s="106">
        <f>$R43*'ACM Rates'!C$65</f>
        <v>3.1070306559762687E-3</v>
      </c>
      <c r="T43" s="106">
        <f>$R43*'ACM Rates'!D$65</f>
        <v>2.8016087554102011E-3</v>
      </c>
      <c r="U43" s="106">
        <f>$R43*'ACM Rates'!E$65</f>
        <v>2.5154062802991198E-3</v>
      </c>
      <c r="V43" s="106">
        <f>$R43*'ACM Rates'!F$65</f>
        <v>2.1739128860064258E-3</v>
      </c>
      <c r="W43" s="2"/>
      <c r="X43" s="93">
        <f>((SUM($X42:$AB42))-($AC42))*('Function Resolution'!M170)</f>
        <v>3459.0624551623637</v>
      </c>
      <c r="Y43" s="93">
        <f>((SUM($X42:$AB42))-($AC42))*('Function Resolution'!N170)</f>
        <v>5487.9479410113772</v>
      </c>
      <c r="Z43" s="93">
        <f>((SUM($X42:$AB42))-($AC42))*('Function Resolution'!O170)</f>
        <v>10935.274970443903</v>
      </c>
      <c r="AA43" s="93">
        <f>((SUM($X42:$AB42))-($AC42))*('Function Resolution'!P170)</f>
        <v>16097.835399734307</v>
      </c>
      <c r="AB43" s="93">
        <f>((SUM($X42:$AB42))-($AC42))*('Function Resolution'!Q170)</f>
        <v>13299.887058965345</v>
      </c>
      <c r="AC43" s="111">
        <f t="shared" si="11"/>
        <v>78.848012520507666</v>
      </c>
      <c r="AD43" s="111">
        <f t="shared" si="26"/>
        <v>798.84018720318272</v>
      </c>
      <c r="AE43" s="2">
        <f t="shared" si="12"/>
        <v>7.0192002960382888E-2</v>
      </c>
      <c r="AF43" s="2">
        <f t="shared" si="13"/>
        <v>0.11136256228823037</v>
      </c>
      <c r="AG43" s="2">
        <f t="shared" si="14"/>
        <v>0.22190083672888489</v>
      </c>
      <c r="AH43" s="2">
        <f t="shared" si="15"/>
        <v>0.32666056906476676</v>
      </c>
      <c r="AI43" s="2">
        <f t="shared" si="16"/>
        <v>0.26988402895773511</v>
      </c>
      <c r="AJ43" s="106">
        <f>('ACM Rates'!$AQ56*(SUM(X43:AB43)))/(X43*'ACM Rates'!B$74+Y43*'ACM Rates'!C$74+Z43*'ACM Rates'!D$74+AA43*'ACM Rates'!E$74+AB43*'ACM Rates'!F$74)</f>
        <v>2.3094593402191721E-3</v>
      </c>
      <c r="AK43" s="93">
        <f>$AJ43*'ACM Rates'!C$74</f>
        <v>1.8699587718549265E-3</v>
      </c>
      <c r="AL43" s="93">
        <f>$AJ43*'ACM Rates'!D$74</f>
        <v>1.6804465378072856E-3</v>
      </c>
      <c r="AM43" s="93">
        <f>$AJ43*'ACM Rates'!E$74</f>
        <v>1.5222114014192907E-3</v>
      </c>
      <c r="AN43" s="93">
        <f>$AJ43*'ACM Rates'!F$74</f>
        <v>1.3320984160998281E-3</v>
      </c>
      <c r="AO43" s="93"/>
      <c r="AP43" s="93">
        <f t="shared" si="32"/>
        <v>6119.3762796692245</v>
      </c>
      <c r="AQ43" s="93">
        <f t="shared" si="33"/>
        <v>8804.6837128759926</v>
      </c>
      <c r="AR43" s="93">
        <f t="shared" si="34"/>
        <v>15712.680129207487</v>
      </c>
      <c r="AS43" s="93">
        <f t="shared" si="35"/>
        <v>31689.026317840002</v>
      </c>
      <c r="AT43" s="93">
        <f t="shared" si="36"/>
        <v>35645.950321821176</v>
      </c>
      <c r="AU43" s="93">
        <f t="shared" si="17"/>
        <v>200.5772848607491</v>
      </c>
      <c r="AV43" s="93">
        <f t="shared" si="18"/>
        <v>2228.8605234468037</v>
      </c>
      <c r="AW43" s="2">
        <f t="shared" si="19"/>
        <v>6.2460641519342434E-2</v>
      </c>
      <c r="AX43" s="2">
        <f t="shared" si="20"/>
        <v>8.9869648138530059E-2</v>
      </c>
      <c r="AY43" s="2">
        <f t="shared" si="21"/>
        <v>0.16037975702183388</v>
      </c>
      <c r="AZ43" s="2">
        <f t="shared" si="22"/>
        <v>0.32345076074364265</v>
      </c>
      <c r="BA43" s="2">
        <f t="shared" si="23"/>
        <v>0.36383919257665109</v>
      </c>
    </row>
    <row r="44" spans="1:53">
      <c r="A44" s="58">
        <v>42</v>
      </c>
      <c r="B44" s="58">
        <v>46</v>
      </c>
      <c r="C44" s="93">
        <f>((SUM($C43:$G43))-($H43))*('Function Resolution'!H171)</f>
        <v>2787.4430327142345</v>
      </c>
      <c r="D44" s="93">
        <f>((SUM($C43:$G43))-($H43))*('Function Resolution'!I171)</f>
        <v>3429.6280886592217</v>
      </c>
      <c r="E44" s="93">
        <f>((SUM($C43:$G43))-($H43))*('Function Resolution'!J171)</f>
        <v>4832.8232716138591</v>
      </c>
      <c r="F44" s="93">
        <f>((SUM($C43:$G43))-($H43))*('Function Resolution'!K171)</f>
        <v>15567.950833236901</v>
      </c>
      <c r="G44" s="93">
        <f>((SUM($C43:$G43))-($H43))*('Function Resolution'!L171)</f>
        <v>21952.134437532124</v>
      </c>
      <c r="H44" s="111">
        <f t="shared" si="10"/>
        <v>121.42494915939085</v>
      </c>
      <c r="I44" s="111"/>
      <c r="J44" s="111">
        <f t="shared" si="24"/>
        <v>1551.4452854030119</v>
      </c>
      <c r="K44" s="111">
        <f t="shared" si="25"/>
        <v>49999.999999999964</v>
      </c>
      <c r="L44" s="111">
        <f>'MI Analysis'!AM44</f>
        <v>5.242240218509024</v>
      </c>
      <c r="M44" s="2">
        <f t="shared" si="27"/>
        <v>5.7390245003422699E-2</v>
      </c>
      <c r="N44" s="2">
        <f t="shared" si="28"/>
        <v>7.0612096451390161E-2</v>
      </c>
      <c r="O44" s="2">
        <f t="shared" si="29"/>
        <v>9.9502270848595503E-2</v>
      </c>
      <c r="P44" s="2">
        <f t="shared" si="30"/>
        <v>0.32052619624327211</v>
      </c>
      <c r="Q44" s="2">
        <f t="shared" si="31"/>
        <v>0.45196919145331949</v>
      </c>
      <c r="R44" s="106">
        <f>('ACM Rates'!$AL57*(SUM($C44:$G44)))/($C44*'ACM Rates'!$B$65+$D44*'ACM Rates'!$C$65+$E44*'ACM Rates'!$D$65+$F44*'ACM Rates'!$E$65+$G44*'ACM Rates'!$F$65)</f>
        <v>3.8381571774161933E-3</v>
      </c>
      <c r="S44" s="106">
        <f>$R44*'ACM Rates'!C$65</f>
        <v>3.0972102124910438E-3</v>
      </c>
      <c r="T44" s="106">
        <f>$R44*'ACM Rates'!D$65</f>
        <v>2.792753664007322E-3</v>
      </c>
      <c r="U44" s="106">
        <f>$R44*'ACM Rates'!E$65</f>
        <v>2.5074557938208025E-3</v>
      </c>
      <c r="V44" s="106">
        <f>$R44*'ACM Rates'!F$65</f>
        <v>2.1670417633807885E-3</v>
      </c>
      <c r="W44" s="2"/>
      <c r="X44" s="93">
        <f>((SUM($X43:$AB43))-($AC43))*('Function Resolution'!M171)</f>
        <v>3516.6599814596079</v>
      </c>
      <c r="Y44" s="93">
        <f>((SUM($X43:$AB43))-($AC43))*('Function Resolution'!N171)</f>
        <v>5528.994110022004</v>
      </c>
      <c r="Z44" s="93">
        <f>((SUM($X43:$AB43))-($AC43))*('Function Resolution'!O171)</f>
        <v>10984.523471339324</v>
      </c>
      <c r="AA44" s="93">
        <f>((SUM($X43:$AB43))-($AC43))*('Function Resolution'!P171)</f>
        <v>15961.702487101402</v>
      </c>
      <c r="AB44" s="93">
        <f>((SUM($X43:$AB43))-($AC43))*('Function Resolution'!Q171)</f>
        <v>13209.279762874443</v>
      </c>
      <c r="AC44" s="111">
        <f t="shared" si="11"/>
        <v>78.721855700474848</v>
      </c>
      <c r="AD44" s="111">
        <f t="shared" si="26"/>
        <v>877.56204290365758</v>
      </c>
      <c r="AE44" s="2">
        <f t="shared" si="12"/>
        <v>7.1475143977092911E-2</v>
      </c>
      <c r="AF44" s="2">
        <f t="shared" si="13"/>
        <v>0.11237527999459805</v>
      </c>
      <c r="AG44" s="2">
        <f t="shared" si="14"/>
        <v>0.22325740923859985</v>
      </c>
      <c r="AH44" s="2">
        <f t="shared" si="15"/>
        <v>0.3244171996723928</v>
      </c>
      <c r="AI44" s="2">
        <f t="shared" si="16"/>
        <v>0.26847496711731633</v>
      </c>
      <c r="AJ44" s="106">
        <f>('ACM Rates'!$AQ57*(SUM(X44:AB44)))/(X44*'ACM Rates'!B$74+Y44*'ACM Rates'!C$74+Z44*'ACM Rates'!D$74+AA44*'ACM Rates'!E$74+AB44*'ACM Rates'!F$74)</f>
        <v>2.3067995161369947E-3</v>
      </c>
      <c r="AK44" s="93">
        <f>$AJ44*'ACM Rates'!C$74</f>
        <v>1.8678051243377605E-3</v>
      </c>
      <c r="AL44" s="93">
        <f>$AJ44*'ACM Rates'!D$74</f>
        <v>1.6785111531515647E-3</v>
      </c>
      <c r="AM44" s="93">
        <f>$AJ44*'ACM Rates'!E$74</f>
        <v>1.5204582575240292E-3</v>
      </c>
      <c r="AN44" s="93">
        <f>$AJ44*'ACM Rates'!F$74</f>
        <v>1.3305642269563914E-3</v>
      </c>
      <c r="AO44" s="93"/>
      <c r="AP44" s="93">
        <f t="shared" si="32"/>
        <v>6304.1030141738429</v>
      </c>
      <c r="AQ44" s="93">
        <f t="shared" si="33"/>
        <v>8958.6221986812252</v>
      </c>
      <c r="AR44" s="93">
        <f t="shared" si="34"/>
        <v>15817.346742953183</v>
      </c>
      <c r="AS44" s="93">
        <f t="shared" si="35"/>
        <v>31529.653320338301</v>
      </c>
      <c r="AT44" s="93">
        <f t="shared" si="36"/>
        <v>35161.414200406565</v>
      </c>
      <c r="AU44" s="93">
        <f t="shared" si="17"/>
        <v>200.14680485986571</v>
      </c>
      <c r="AV44" s="93">
        <f t="shared" si="18"/>
        <v>2429.0073283066695</v>
      </c>
      <c r="AW44" s="2">
        <f t="shared" si="19"/>
        <v>6.4478158359662502E-2</v>
      </c>
      <c r="AX44" s="2">
        <f t="shared" si="20"/>
        <v>9.1628493302255379E-2</v>
      </c>
      <c r="AY44" s="2">
        <f t="shared" si="21"/>
        <v>0.16177930243665004</v>
      </c>
      <c r="AZ44" s="2">
        <f t="shared" si="22"/>
        <v>0.32248425751343063</v>
      </c>
      <c r="BA44" s="2">
        <f t="shared" si="23"/>
        <v>0.35962978838800136</v>
      </c>
    </row>
    <row r="45" spans="1:53">
      <c r="A45" s="58">
        <v>43</v>
      </c>
      <c r="B45" s="58">
        <v>47</v>
      </c>
      <c r="C45" s="93">
        <f>((SUM($C44:$G44))-($H44))*('Function Resolution'!H172)</f>
        <v>2928.0986063716587</v>
      </c>
      <c r="D45" s="93">
        <f>((SUM($C44:$G44))-($H44))*('Function Resolution'!I172)</f>
        <v>3567.0561506037857</v>
      </c>
      <c r="E45" s="93">
        <f>((SUM($C44:$G44))-($H44))*('Function Resolution'!J172)</f>
        <v>4909.0983958178322</v>
      </c>
      <c r="F45" s="93">
        <f>((SUM($C44:$G44))-($H44))*('Function Resolution'!K172)</f>
        <v>15513.128822968543</v>
      </c>
      <c r="G45" s="93">
        <f>((SUM($C44:$G44))-($H44))*('Function Resolution'!L172)</f>
        <v>21531.172738835132</v>
      </c>
      <c r="H45" s="111">
        <f t="shared" si="10"/>
        <v>121.12138678649237</v>
      </c>
      <c r="I45" s="111"/>
      <c r="J45" s="111">
        <f t="shared" si="24"/>
        <v>1672.5666721895043</v>
      </c>
      <c r="K45" s="111">
        <f t="shared" si="25"/>
        <v>49999.999999999956</v>
      </c>
      <c r="L45" s="111">
        <f>'MI Analysis'!AM45</f>
        <v>8.1396898805642799</v>
      </c>
      <c r="M45" s="2">
        <f t="shared" si="27"/>
        <v>6.043727462296123E-2</v>
      </c>
      <c r="N45" s="2">
        <f t="shared" si="28"/>
        <v>7.3625646247174353E-2</v>
      </c>
      <c r="O45" s="2">
        <f t="shared" si="29"/>
        <v>0.1013260029063113</v>
      </c>
      <c r="P45" s="2">
        <f t="shared" si="30"/>
        <v>0.32019796904890191</v>
      </c>
      <c r="Q45" s="2">
        <f t="shared" si="31"/>
        <v>0.44441310717465132</v>
      </c>
      <c r="R45" s="106">
        <f>('ACM Rates'!$AL58*(SUM($C45:$G45)))/($C45*'ACM Rates'!$B$65+$D45*'ACM Rates'!$C$65+$E45*'ACM Rates'!$D$65+$F45*'ACM Rates'!$E$65+$G45*'ACM Rates'!$F$65)</f>
        <v>3.8245045455132243E-3</v>
      </c>
      <c r="S45" s="106">
        <f>$R45*'ACM Rates'!C$65</f>
        <v>3.0861931881737328E-3</v>
      </c>
      <c r="T45" s="106">
        <f>$R45*'ACM Rates'!D$65</f>
        <v>2.7828196159712729E-3</v>
      </c>
      <c r="U45" s="106">
        <f>$R45*'ACM Rates'!E$65</f>
        <v>2.498536573115764E-3</v>
      </c>
      <c r="V45" s="106">
        <f>$R45*'ACM Rates'!F$65</f>
        <v>2.1593334225947771E-3</v>
      </c>
      <c r="W45" s="2"/>
      <c r="X45" s="93">
        <f>((SUM($X44:$AB44))-($AC44))*('Function Resolution'!M172)</f>
        <v>3590.2606026736935</v>
      </c>
      <c r="Y45" s="93">
        <f>((SUM($X44:$AB44))-($AC44))*('Function Resolution'!N172)</f>
        <v>5605.9942750658856</v>
      </c>
      <c r="Z45" s="93">
        <f>((SUM($X44:$AB44))-($AC44))*('Function Resolution'!O172)</f>
        <v>11043.282247483572</v>
      </c>
      <c r="AA45" s="93">
        <f>((SUM($X44:$AB44))-($AC44))*('Function Resolution'!P172)</f>
        <v>15786.150383684539</v>
      </c>
      <c r="AB45" s="93">
        <f>((SUM($X44:$AB44))-($AC44))*('Function Resolution'!Q172)</f>
        <v>13096.750448188615</v>
      </c>
      <c r="AC45" s="111">
        <f t="shared" si="11"/>
        <v>78.595900731354078</v>
      </c>
      <c r="AD45" s="111">
        <f t="shared" si="26"/>
        <v>956.15794363501163</v>
      </c>
      <c r="AE45" s="2">
        <f t="shared" si="12"/>
        <v>7.3087997094310325E-2</v>
      </c>
      <c r="AF45" s="2">
        <f t="shared" si="13"/>
        <v>0.11412288372092158</v>
      </c>
      <c r="AG45" s="2">
        <f t="shared" si="14"/>
        <v>0.22481136333519952</v>
      </c>
      <c r="AH45" s="2">
        <f t="shared" si="15"/>
        <v>0.32136333293295044</v>
      </c>
      <c r="AI45" s="2">
        <f t="shared" si="16"/>
        <v>0.2666144229166183</v>
      </c>
      <c r="AJ45" s="106">
        <f>('ACM Rates'!$AQ58*(SUM(X45:AB45)))/(X45*'ACM Rates'!B$74+Y45*'ACM Rates'!C$74+Z45*'ACM Rates'!D$74+AA45*'ACM Rates'!E$74+AB45*'ACM Rates'!F$74)</f>
        <v>2.3032378599193164E-3</v>
      </c>
      <c r="AK45" s="93">
        <f>$AJ45*'ACM Rates'!C$74</f>
        <v>1.8649212674234634E-3</v>
      </c>
      <c r="AL45" s="93">
        <f>$AJ45*'ACM Rates'!D$74</f>
        <v>1.675919562662992E-3</v>
      </c>
      <c r="AM45" s="93">
        <f>$AJ45*'ACM Rates'!E$74</f>
        <v>1.5181106978125118E-3</v>
      </c>
      <c r="AN45" s="93">
        <f>$AJ45*'ACM Rates'!F$74</f>
        <v>1.328509860151297E-3</v>
      </c>
      <c r="AO45" s="93"/>
      <c r="AP45" s="93">
        <f t="shared" si="32"/>
        <v>6518.3592090453521</v>
      </c>
      <c r="AQ45" s="93">
        <f t="shared" si="33"/>
        <v>9173.0504256696713</v>
      </c>
      <c r="AR45" s="93">
        <f t="shared" si="34"/>
        <v>15952.380643301403</v>
      </c>
      <c r="AS45" s="93">
        <f t="shared" si="35"/>
        <v>31299.279206653082</v>
      </c>
      <c r="AT45" s="93">
        <f t="shared" si="36"/>
        <v>34627.923187023749</v>
      </c>
      <c r="AU45" s="93">
        <f t="shared" si="17"/>
        <v>199.71728751784644</v>
      </c>
      <c r="AV45" s="93">
        <f t="shared" si="18"/>
        <v>2628.7246158245161</v>
      </c>
      <c r="AW45" s="2">
        <f t="shared" si="19"/>
        <v>6.6806322561238252E-2</v>
      </c>
      <c r="AX45" s="2">
        <f t="shared" si="20"/>
        <v>9.4014113974786956E-2</v>
      </c>
      <c r="AY45" s="2">
        <f t="shared" si="21"/>
        <v>0.16349511475175779</v>
      </c>
      <c r="AZ45" s="2">
        <f t="shared" si="22"/>
        <v>0.32078467533859023</v>
      </c>
      <c r="BA45" s="2">
        <f t="shared" si="23"/>
        <v>0.35489977337362699</v>
      </c>
    </row>
    <row r="46" spans="1:53">
      <c r="A46" s="58">
        <v>44</v>
      </c>
      <c r="B46" s="58">
        <v>48</v>
      </c>
      <c r="C46" s="93">
        <f>((SUM($C45:$G45))-($H45))*('Function Resolution'!H173)</f>
        <v>3083.3960324274185</v>
      </c>
      <c r="D46" s="93">
        <f>((SUM($C45:$G45))-($H45))*('Function Resolution'!I173)</f>
        <v>3730.6843765129433</v>
      </c>
      <c r="E46" s="93">
        <f>((SUM($C45:$G45))-($H45))*('Function Resolution'!J173)</f>
        <v>5006.0892462749161</v>
      </c>
      <c r="F46" s="93">
        <f>((SUM($C45:$G45))-($H45))*('Function Resolution'!K173)</f>
        <v>15424.919707527451</v>
      </c>
      <c r="G46" s="93">
        <f>((SUM($C45:$G45))-($H45))*('Function Resolution'!L173)</f>
        <v>21082.343965067728</v>
      </c>
      <c r="H46" s="111">
        <f t="shared" si="10"/>
        <v>120.81858331952614</v>
      </c>
      <c r="I46" s="111"/>
      <c r="J46" s="111">
        <f t="shared" si="24"/>
        <v>1793.3852555090305</v>
      </c>
      <c r="K46" s="111">
        <f t="shared" si="25"/>
        <v>49999.999999999964</v>
      </c>
      <c r="L46" s="111">
        <f>'MI Analysis'!AM46</f>
        <v>11.424057775956021</v>
      </c>
      <c r="M46" s="2">
        <f t="shared" si="27"/>
        <v>6.3802188945404847E-2</v>
      </c>
      <c r="N46" s="2">
        <f t="shared" si="28"/>
        <v>7.7195996551426352E-2</v>
      </c>
      <c r="O46" s="2">
        <f t="shared" si="29"/>
        <v>0.10358690502593103</v>
      </c>
      <c r="P46" s="2">
        <f t="shared" si="30"/>
        <v>0.31917523123767966</v>
      </c>
      <c r="Q46" s="2">
        <f t="shared" si="31"/>
        <v>0.436239678239558</v>
      </c>
      <c r="R46" s="106">
        <f>('ACM Rates'!$AL59*(SUM($C46:$G46)))/($C46*'ACM Rates'!$B$65+$D46*'ACM Rates'!$C$65+$E46*'ACM Rates'!$D$65+$F46*'ACM Rates'!$E$65+$G46*'ACM Rates'!$F$65)</f>
        <v>3.8093052688130237E-3</v>
      </c>
      <c r="S46" s="106">
        <f>$R46*'ACM Rates'!C$65</f>
        <v>3.0739280950985116E-3</v>
      </c>
      <c r="T46" s="106">
        <f>$R46*'ACM Rates'!D$65</f>
        <v>2.7717601846523809E-3</v>
      </c>
      <c r="U46" s="106">
        <f>$R46*'ACM Rates'!E$65</f>
        <v>2.4886069343172143E-3</v>
      </c>
      <c r="V46" s="106">
        <f>$R46*'ACM Rates'!F$65</f>
        <v>2.1507518388138107E-3</v>
      </c>
      <c r="W46" s="2"/>
      <c r="X46" s="93">
        <f>((SUM($X45:$AB45))-($AC45))*('Function Resolution'!M173)</f>
        <v>3681.3519029244999</v>
      </c>
      <c r="Y46" s="93">
        <f>((SUM($X45:$AB45))-($AC45))*('Function Resolution'!N173)</f>
        <v>5719.988025243606</v>
      </c>
      <c r="Z46" s="93">
        <f>((SUM($X45:$AB45))-($AC45))*('Function Resolution'!O173)</f>
        <v>11110.66226693114</v>
      </c>
      <c r="AA46" s="93">
        <f>((SUM($X45:$AB45))-($AC45))*('Function Resolution'!P173)</f>
        <v>15571.62873279528</v>
      </c>
      <c r="AB46" s="93">
        <f>((SUM($X45:$AB45))-($AC45))*('Function Resolution'!Q173)</f>
        <v>12960.211128470413</v>
      </c>
      <c r="AC46" s="111">
        <f t="shared" si="11"/>
        <v>78.470147290183917</v>
      </c>
      <c r="AD46" s="111">
        <f t="shared" si="26"/>
        <v>1034.6280909251955</v>
      </c>
      <c r="AE46" s="2">
        <f t="shared" si="12"/>
        <v>7.5062469589833689E-2</v>
      </c>
      <c r="AF46" s="2">
        <f t="shared" si="13"/>
        <v>0.11663009636703743</v>
      </c>
      <c r="AG46" s="2">
        <f t="shared" si="14"/>
        <v>0.22654551114005128</v>
      </c>
      <c r="AH46" s="2">
        <f t="shared" si="15"/>
        <v>0.31750425904437035</v>
      </c>
      <c r="AI46" s="2">
        <f t="shared" si="16"/>
        <v>0.26425766385870719</v>
      </c>
      <c r="AJ46" s="106">
        <f>('ACM Rates'!$AQ59*(SUM(X46:AB46)))/(X46*'ACM Rates'!B$74+Y46*'ACM Rates'!C$74+Z46*'ACM Rates'!D$74+AA46*'ACM Rates'!E$74+AB46*'ACM Rates'!F$74)</f>
        <v>2.2987262544613934E-3</v>
      </c>
      <c r="AK46" s="93">
        <f>$AJ46*'ACM Rates'!C$74</f>
        <v>1.8612682409101708E-3</v>
      </c>
      <c r="AL46" s="93">
        <f>$AJ46*'ACM Rates'!D$74</f>
        <v>1.6726367545876614E-3</v>
      </c>
      <c r="AM46" s="93">
        <f>$AJ46*'ACM Rates'!E$74</f>
        <v>1.5151370073269699E-3</v>
      </c>
      <c r="AN46" s="93">
        <f>$AJ46*'ACM Rates'!F$74</f>
        <v>1.3259075616912617E-3</v>
      </c>
      <c r="AO46" s="93"/>
      <c r="AP46" s="93">
        <f t="shared" si="32"/>
        <v>6764.7479353519184</v>
      </c>
      <c r="AQ46" s="93">
        <f t="shared" si="33"/>
        <v>9450.6724017565502</v>
      </c>
      <c r="AR46" s="93">
        <f t="shared" si="34"/>
        <v>16116.751513206056</v>
      </c>
      <c r="AS46" s="93">
        <f t="shared" si="35"/>
        <v>30996.548440322731</v>
      </c>
      <c r="AT46" s="93">
        <f t="shared" si="36"/>
        <v>34042.55509353814</v>
      </c>
      <c r="AU46" s="93">
        <f t="shared" si="17"/>
        <v>199.28873060971006</v>
      </c>
      <c r="AV46" s="93">
        <f t="shared" si="18"/>
        <v>2828.0133464342262</v>
      </c>
      <c r="AW46" s="2">
        <f t="shared" si="19"/>
        <v>6.9473753000171876E-2</v>
      </c>
      <c r="AX46" s="2">
        <f t="shared" si="20"/>
        <v>9.7058114566839243E-2</v>
      </c>
      <c r="AY46" s="2">
        <f t="shared" si="21"/>
        <v>0.16551854178368214</v>
      </c>
      <c r="AZ46" s="2">
        <f t="shared" si="22"/>
        <v>0.31833359805575917</v>
      </c>
      <c r="BA46" s="2">
        <f t="shared" si="23"/>
        <v>0.34961599259354748</v>
      </c>
    </row>
    <row r="47" spans="1:53">
      <c r="A47" s="58">
        <v>45</v>
      </c>
      <c r="B47" s="58">
        <v>49</v>
      </c>
      <c r="C47" s="93">
        <f>((SUM($C46:$G46))-($H46))*('Function Resolution'!H174)</f>
        <v>3254.5119255790878</v>
      </c>
      <c r="D47" s="93">
        <f>((SUM($C46:$G46))-($H46))*('Function Resolution'!I174)</f>
        <v>3922.3996545227146</v>
      </c>
      <c r="E47" s="93">
        <f>((SUM($C46:$G46))-($H46))*('Function Resolution'!J174)</f>
        <v>5123.6437619306553</v>
      </c>
      <c r="F47" s="93">
        <f>((SUM($C46:$G46))-($H46))*('Function Resolution'!K174)</f>
        <v>15301.522935909396</v>
      </c>
      <c r="G47" s="93">
        <f>((SUM($C46:$G46))-($H46))*('Function Resolution'!L174)</f>
        <v>20604.536466549078</v>
      </c>
      <c r="H47" s="111">
        <f t="shared" si="10"/>
        <v>120.51653686122731</v>
      </c>
      <c r="I47" s="111"/>
      <c r="J47" s="111">
        <f t="shared" si="24"/>
        <v>1913.9017923702577</v>
      </c>
      <c r="K47" s="111">
        <f t="shared" si="25"/>
        <v>49999.999999999956</v>
      </c>
      <c r="L47" s="111">
        <f>'MI Analysis'!AM47</f>
        <v>19.982753820874926</v>
      </c>
      <c r="M47" s="2">
        <f t="shared" si="27"/>
        <v>6.751172930994942E-2</v>
      </c>
      <c r="N47" s="2">
        <f t="shared" si="28"/>
        <v>8.136641984326369E-2</v>
      </c>
      <c r="O47" s="2">
        <f t="shared" si="29"/>
        <v>0.10628507703947801</v>
      </c>
      <c r="P47" s="2">
        <f t="shared" si="30"/>
        <v>0.31741542145226159</v>
      </c>
      <c r="Q47" s="2">
        <f t="shared" si="31"/>
        <v>0.42742135235504736</v>
      </c>
      <c r="R47" s="106">
        <f>('ACM Rates'!$AL60*(SUM($C47:$G47)))/($C47*'ACM Rates'!$B$65+$D47*'ACM Rates'!$C$65+$E47*'ACM Rates'!$D$65+$F47*'ACM Rates'!$E$65+$G47*'ACM Rates'!$F$65)</f>
        <v>3.7924915861100713E-3</v>
      </c>
      <c r="S47" s="106">
        <f>$R47*'ACM Rates'!C$65</f>
        <v>3.0603602531967828E-3</v>
      </c>
      <c r="T47" s="106">
        <f>$R47*'ACM Rates'!D$65</f>
        <v>2.7595260650466443E-3</v>
      </c>
      <c r="U47" s="106">
        <f>$R47*'ACM Rates'!E$65</f>
        <v>2.4776226092465656E-3</v>
      </c>
      <c r="V47" s="106">
        <f>$R47*'ACM Rates'!F$65</f>
        <v>2.1412587537395669E-3</v>
      </c>
      <c r="W47" s="2"/>
      <c r="X47" s="93">
        <f>((SUM($X46:$AB46))-($AC46))*('Function Resolution'!M174)</f>
        <v>3791.5968621355996</v>
      </c>
      <c r="Y47" s="93">
        <f>((SUM($X46:$AB46))-($AC46))*('Function Resolution'!N174)</f>
        <v>5872.3625623941753</v>
      </c>
      <c r="Z47" s="93">
        <f>((SUM($X46:$AB46))-($AC46))*('Function Resolution'!O174)</f>
        <v>11185.600028386843</v>
      </c>
      <c r="AA47" s="93">
        <f>((SUM($X46:$AB46))-($AC46))*('Function Resolution'!P174)</f>
        <v>15318.625048351796</v>
      </c>
      <c r="AB47" s="93">
        <f>((SUM($X46:$AB46))-($AC46))*('Function Resolution'!Q174)</f>
        <v>12797.187407806345</v>
      </c>
      <c r="AC47" s="111">
        <f t="shared" si="11"/>
        <v>78.34459505451963</v>
      </c>
      <c r="AD47" s="111">
        <f t="shared" si="26"/>
        <v>1112.9726859797152</v>
      </c>
      <c r="AE47" s="2">
        <f t="shared" si="12"/>
        <v>7.7434250252940526E-2</v>
      </c>
      <c r="AF47" s="2">
        <f t="shared" si="13"/>
        <v>0.11992888715925079</v>
      </c>
      <c r="AG47" s="2">
        <f t="shared" si="14"/>
        <v>0.22843898845816413</v>
      </c>
      <c r="AH47" s="2">
        <f t="shared" si="15"/>
        <v>0.31284608798228675</v>
      </c>
      <c r="AI47" s="2">
        <f t="shared" si="16"/>
        <v>0.26135178614735771</v>
      </c>
      <c r="AJ47" s="106">
        <f>('ACM Rates'!$AQ60*(SUM(X47:AB47)))/(X47*'ACM Rates'!B$74+Y47*'ACM Rates'!C$74+Z47*'ACM Rates'!D$74+AA47*'ACM Rates'!E$74+AB47*'ACM Rates'!F$74)</f>
        <v>2.2932104867511055E-3</v>
      </c>
      <c r="AK47" s="93">
        <f>$AJ47*'ACM Rates'!C$74</f>
        <v>1.8568021487674149E-3</v>
      </c>
      <c r="AL47" s="93">
        <f>$AJ47*'ACM Rates'!D$74</f>
        <v>1.6686232815679447E-3</v>
      </c>
      <c r="AM47" s="93">
        <f>$AJ47*'ACM Rates'!E$74</f>
        <v>1.5115014531736832E-3</v>
      </c>
      <c r="AN47" s="93">
        <f>$AJ47*'ACM Rates'!F$74</f>
        <v>1.3227260614576393E-3</v>
      </c>
      <c r="AO47" s="93"/>
      <c r="AP47" s="93">
        <f t="shared" si="32"/>
        <v>7046.1087877146874</v>
      </c>
      <c r="AQ47" s="93">
        <f t="shared" si="33"/>
        <v>9794.7622169168899</v>
      </c>
      <c r="AR47" s="93">
        <f t="shared" si="34"/>
        <v>16309.243790317498</v>
      </c>
      <c r="AS47" s="93">
        <f t="shared" si="35"/>
        <v>30620.147984261192</v>
      </c>
      <c r="AT47" s="93">
        <f t="shared" si="36"/>
        <v>33401.723874355419</v>
      </c>
      <c r="AU47" s="93">
        <f t="shared" si="17"/>
        <v>198.86113191574694</v>
      </c>
      <c r="AV47" s="93">
        <f t="shared" si="18"/>
        <v>3026.8744783499728</v>
      </c>
      <c r="AW47" s="2">
        <f t="shared" si="19"/>
        <v>7.251172925830196E-2</v>
      </c>
      <c r="AX47" s="2">
        <f t="shared" si="20"/>
        <v>0.10079820897185984</v>
      </c>
      <c r="AY47" s="2">
        <f t="shared" si="21"/>
        <v>0.16783894568773886</v>
      </c>
      <c r="AZ47" s="2">
        <f t="shared" si="22"/>
        <v>0.3151129151390834</v>
      </c>
      <c r="BA47" s="2">
        <f t="shared" si="23"/>
        <v>0.34373820094301588</v>
      </c>
    </row>
    <row r="48" spans="1:53">
      <c r="A48" s="58">
        <v>46</v>
      </c>
      <c r="B48" s="58">
        <v>50</v>
      </c>
      <c r="C48" s="93">
        <f>((SUM($C47:$G47))-($H47))*('Function Resolution'!H175)</f>
        <v>3442.6716416593099</v>
      </c>
      <c r="D48" s="93">
        <f>((SUM($C47:$G47))-($H47))*('Function Resolution'!I175)</f>
        <v>4144.2781368612932</v>
      </c>
      <c r="E48" s="93">
        <f>((SUM($C47:$G47))-($H47))*('Function Resolution'!J175)</f>
        <v>5261.5476416926313</v>
      </c>
      <c r="F48" s="93">
        <f>((SUM($C47:$G47))-($H47))*('Function Resolution'!K175)</f>
        <v>15141.176552047136</v>
      </c>
      <c r="G48" s="93">
        <f>((SUM($C47:$G47))-($H47))*('Function Resolution'!L175)</f>
        <v>20096.42423536933</v>
      </c>
      <c r="H48" s="111">
        <f t="shared" si="10"/>
        <v>177.91856336822991</v>
      </c>
      <c r="I48" s="111"/>
      <c r="J48" s="111">
        <f t="shared" si="24"/>
        <v>2091.8203557384877</v>
      </c>
      <c r="K48" s="111">
        <f t="shared" si="25"/>
        <v>49999.999999999956</v>
      </c>
      <c r="L48" s="111">
        <f>'MI Analysis'!AM48</f>
        <v>32.599536272270797</v>
      </c>
      <c r="M48" s="2">
        <f t="shared" si="27"/>
        <v>7.1593906970665172E-2</v>
      </c>
      <c r="N48" s="2">
        <f t="shared" si="28"/>
        <v>8.6184537555258137E-2</v>
      </c>
      <c r="O48" s="2">
        <f t="shared" si="29"/>
        <v>0.10941930906878601</v>
      </c>
      <c r="P48" s="2">
        <f t="shared" si="30"/>
        <v>0.31487638041808774</v>
      </c>
      <c r="Q48" s="2">
        <f t="shared" si="31"/>
        <v>0.41792586598720294</v>
      </c>
      <c r="R48" s="106">
        <f>('ACM Rates'!$AL61*(SUM($C48:$G48)))/($C48*'ACM Rates'!$B$65+$D48*'ACM Rates'!$C$65+$E48*'ACM Rates'!$D$65+$F48*'ACM Rates'!$E$65+$G48*'ACM Rates'!$F$65)</f>
        <v>5.585512466974178E-3</v>
      </c>
      <c r="S48" s="106">
        <f>$R48*'ACM Rates'!C$65</f>
        <v>4.5072427873718065E-3</v>
      </c>
      <c r="T48" s="106">
        <f>$R48*'ACM Rates'!D$65</f>
        <v>4.0641796795830463E-3</v>
      </c>
      <c r="U48" s="106">
        <f>$R48*'ACM Rates'!E$65</f>
        <v>3.6489974092726004E-3</v>
      </c>
      <c r="V48" s="106">
        <f>$R48*'ACM Rates'!F$65</f>
        <v>3.1536068551432828E-3</v>
      </c>
      <c r="W48" s="2"/>
      <c r="X48" s="93">
        <f>((SUM($X47:$AB47))-($AC47))*('Function Resolution'!M175)</f>
        <v>3922.8582919957466</v>
      </c>
      <c r="Y48" s="93">
        <f>((SUM($X47:$AB47))-($AC47))*('Function Resolution'!N175)</f>
        <v>6064.8256549601101</v>
      </c>
      <c r="Z48" s="93">
        <f>((SUM($X47:$AB47))-($AC47))*('Function Resolution'!O175)</f>
        <v>11266.823047852728</v>
      </c>
      <c r="AA48" s="93">
        <f>((SUM($X47:$AB47))-($AC47))*('Function Resolution'!P175)</f>
        <v>15027.671175144998</v>
      </c>
      <c r="AB48" s="93">
        <f>((SUM($X47:$AB47))-($AC47))*('Function Resolution'!Q175)</f>
        <v>12604.849144066658</v>
      </c>
      <c r="AC48" s="111">
        <f t="shared" si="11"/>
        <v>122.21756828505059</v>
      </c>
      <c r="AD48" s="111">
        <f t="shared" si="26"/>
        <v>1235.1902542647658</v>
      </c>
      <c r="AE48" s="2">
        <f t="shared" si="12"/>
        <v>8.024333872456009E-2</v>
      </c>
      <c r="AF48" s="2">
        <f t="shared" si="13"/>
        <v>0.12405797587166419</v>
      </c>
      <c r="AG48" s="2">
        <f t="shared" si="14"/>
        <v>0.2304665197881961</v>
      </c>
      <c r="AH48" s="2">
        <f t="shared" si="15"/>
        <v>0.30739588804646417</v>
      </c>
      <c r="AI48" s="2">
        <f t="shared" si="16"/>
        <v>0.25783627756911565</v>
      </c>
      <c r="AJ48" s="106">
        <f>('ACM Rates'!$AQ61*(SUM(X48:AB48)))/(X48*'ACM Rates'!B$74+Y48*'ACM Rates'!C$74+Z48*'ACM Rates'!D$74+AA48*'ACM Rates'!E$74+AB48*'ACM Rates'!F$74)</f>
        <v>3.5728607512176521E-3</v>
      </c>
      <c r="AK48" s="93">
        <f>$AJ48*'ACM Rates'!C$74</f>
        <v>2.8929291743761899E-3</v>
      </c>
      <c r="AL48" s="93">
        <f>$AJ48*'ACM Rates'!D$74</f>
        <v>2.599743314329773E-3</v>
      </c>
      <c r="AM48" s="93">
        <f>$AJ48*'ACM Rates'!E$74</f>
        <v>2.3549448463859356E-3</v>
      </c>
      <c r="AN48" s="93">
        <f>$AJ48*'ACM Rates'!F$74</f>
        <v>2.060829591046448E-3</v>
      </c>
      <c r="AO48" s="93"/>
      <c r="AP48" s="93">
        <f t="shared" si="32"/>
        <v>7365.5299336550561</v>
      </c>
      <c r="AQ48" s="93">
        <f t="shared" si="33"/>
        <v>10209.103791821402</v>
      </c>
      <c r="AR48" s="93">
        <f t="shared" si="34"/>
        <v>16528.370689545358</v>
      </c>
      <c r="AS48" s="93">
        <f t="shared" si="35"/>
        <v>30168.847727192137</v>
      </c>
      <c r="AT48" s="93">
        <f t="shared" si="36"/>
        <v>32701.273379435988</v>
      </c>
      <c r="AU48" s="93">
        <f t="shared" si="17"/>
        <v>300.13613165328047</v>
      </c>
      <c r="AV48" s="93">
        <f t="shared" si="18"/>
        <v>3327.0106100032535</v>
      </c>
      <c r="AW48" s="2">
        <f t="shared" si="19"/>
        <v>7.5954341927554458E-2</v>
      </c>
      <c r="AX48" s="2">
        <f t="shared" si="20"/>
        <v>0.10527766055701844</v>
      </c>
      <c r="AY48" s="2">
        <f t="shared" si="21"/>
        <v>0.17044279639986734</v>
      </c>
      <c r="AZ48" s="2">
        <f t="shared" si="22"/>
        <v>0.31110524245665083</v>
      </c>
      <c r="BA48" s="2">
        <f t="shared" si="23"/>
        <v>0.33721995865890908</v>
      </c>
    </row>
    <row r="49" spans="1:53">
      <c r="A49" s="58">
        <v>47</v>
      </c>
      <c r="B49" s="58">
        <v>51</v>
      </c>
      <c r="C49" s="93">
        <f>((SUM($C48:$G48))-($H48))*('Function Resolution'!H176)</f>
        <v>3644.7415782867556</v>
      </c>
      <c r="D49" s="93">
        <f>((SUM($C48:$G48))-($H48))*('Function Resolution'!I176)</f>
        <v>4393.2442983449273</v>
      </c>
      <c r="E49" s="93">
        <f>((SUM($C48:$G48))-($H48))*('Function Resolution'!J176)</f>
        <v>5412.9447605296673</v>
      </c>
      <c r="F49" s="93">
        <f>((SUM($C48:$G48))-($H48))*('Function Resolution'!K176)</f>
        <v>14924.230160356074</v>
      </c>
      <c r="G49" s="93">
        <f>((SUM($C48:$G48))-($H48))*('Function Resolution'!L176)</f>
        <v>19533.018846744042</v>
      </c>
      <c r="H49" s="111">
        <f t="shared" si="10"/>
        <v>177.26026468376745</v>
      </c>
      <c r="I49" s="111"/>
      <c r="J49" s="111">
        <f t="shared" si="24"/>
        <v>2269.0806204222554</v>
      </c>
      <c r="K49" s="111">
        <f t="shared" si="25"/>
        <v>49999.999999999956</v>
      </c>
      <c r="L49" s="111">
        <f>'MI Analysis'!AM49</f>
        <v>48.441196532732725</v>
      </c>
      <c r="M49" s="2">
        <f t="shared" si="27"/>
        <v>7.6077646976998634E-2</v>
      </c>
      <c r="N49" s="2">
        <f t="shared" si="28"/>
        <v>9.1701340584564639E-2</v>
      </c>
      <c r="O49" s="2">
        <f t="shared" si="29"/>
        <v>0.11298581579853537</v>
      </c>
      <c r="P49" s="2">
        <f t="shared" si="30"/>
        <v>0.31151737075327862</v>
      </c>
      <c r="Q49" s="2">
        <f t="shared" si="31"/>
        <v>0.40771782588662281</v>
      </c>
      <c r="R49" s="106">
        <f>('ACM Rates'!$AL62*(SUM($C49:$G49)))/($C49*'ACM Rates'!$B$65+$D49*'ACM Rates'!$C$65+$E49*'ACM Rates'!$D$65+$F49*'ACM Rates'!$E$65+$G49*'ACM Rates'!$F$65)</f>
        <v>5.5555495597589214E-3</v>
      </c>
      <c r="S49" s="106">
        <f>$R49*'ACM Rates'!C$65</f>
        <v>4.4830641469635769E-3</v>
      </c>
      <c r="T49" s="106">
        <f>$R49*'ACM Rates'!D$65</f>
        <v>4.0423778056519607E-3</v>
      </c>
      <c r="U49" s="106">
        <f>$R49*'ACM Rates'!E$65</f>
        <v>3.6294227379332711E-3</v>
      </c>
      <c r="V49" s="106">
        <f>$R49*'ACM Rates'!F$65</f>
        <v>3.13668965548564E-3</v>
      </c>
      <c r="W49" s="2"/>
      <c r="X49" s="93">
        <f>((SUM($X48:$AB48))-($AC48))*('Function Resolution'!M176)</f>
        <v>4073.5447323670296</v>
      </c>
      <c r="Y49" s="93">
        <f>((SUM($X48:$AB48))-($AC48))*('Function Resolution'!N176)</f>
        <v>6293.6804286484557</v>
      </c>
      <c r="Z49" s="93">
        <f>((SUM($X48:$AB48))-($AC48))*('Function Resolution'!O176)</f>
        <v>11342.5749969765</v>
      </c>
      <c r="AA49" s="93">
        <f>((SUM($X48:$AB48))-($AC48))*('Function Resolution'!P176)</f>
        <v>14686.109571372894</v>
      </c>
      <c r="AB49" s="93">
        <f>((SUM($X48:$AB48))-($AC48))*('Function Resolution'!Q176)</f>
        <v>12368.900016370297</v>
      </c>
      <c r="AC49" s="111">
        <f t="shared" si="11"/>
        <v>121.91202436433792</v>
      </c>
      <c r="AD49" s="111">
        <f t="shared" si="26"/>
        <v>1357.1022786291037</v>
      </c>
      <c r="AE49" s="2">
        <f t="shared" si="12"/>
        <v>8.3534515024398098E-2</v>
      </c>
      <c r="AF49" s="2">
        <f t="shared" si="13"/>
        <v>0.12906192931879287</v>
      </c>
      <c r="AG49" s="2">
        <f t="shared" si="14"/>
        <v>0.23259754433817897</v>
      </c>
      <c r="AH49" s="2">
        <f t="shared" si="15"/>
        <v>0.30116203975669764</v>
      </c>
      <c r="AI49" s="2">
        <f t="shared" si="16"/>
        <v>0.25364397156193241</v>
      </c>
      <c r="AJ49" s="106">
        <f>('ACM Rates'!$AQ62*(SUM(X49:AB49)))/(X49*'ACM Rates'!B$74+Y49*'ACM Rates'!C$74+Z49*'ACM Rates'!D$74+AA49*'ACM Rates'!E$74+AB49*'ACM Rates'!F$74)</f>
        <v>3.5608178981684684E-3</v>
      </c>
      <c r="AK49" s="93">
        <f>$AJ49*'ACM Rates'!C$74</f>
        <v>2.8831781307854664E-3</v>
      </c>
      <c r="AL49" s="93">
        <f>$AJ49*'ACM Rates'!D$74</f>
        <v>2.5909804968341846E-3</v>
      </c>
      <c r="AM49" s="93">
        <f>$AJ49*'ACM Rates'!E$74</f>
        <v>2.3470071581582898E-3</v>
      </c>
      <c r="AN49" s="93">
        <f>$AJ49*'ACM Rates'!F$74</f>
        <v>2.0538832615775698E-3</v>
      </c>
      <c r="AO49" s="93"/>
      <c r="AP49" s="93">
        <f t="shared" si="32"/>
        <v>7718.2863106537852</v>
      </c>
      <c r="AQ49" s="93">
        <f t="shared" si="33"/>
        <v>10686.924726993384</v>
      </c>
      <c r="AR49" s="93">
        <f t="shared" si="34"/>
        <v>16755.519757506168</v>
      </c>
      <c r="AS49" s="93">
        <f t="shared" si="35"/>
        <v>29610.339731728967</v>
      </c>
      <c r="AT49" s="93">
        <f t="shared" si="36"/>
        <v>31901.918863114341</v>
      </c>
      <c r="AU49" s="93">
        <f t="shared" si="17"/>
        <v>299.17228904810537</v>
      </c>
      <c r="AV49" s="93">
        <f t="shared" si="18"/>
        <v>3626.1828990513591</v>
      </c>
      <c r="AW49" s="2">
        <f t="shared" si="19"/>
        <v>7.9839119068893141E-2</v>
      </c>
      <c r="AX49" s="2">
        <f t="shared" si="20"/>
        <v>0.11054716311585609</v>
      </c>
      <c r="AY49" s="2">
        <f t="shared" si="21"/>
        <v>0.17332162647739502</v>
      </c>
      <c r="AZ49" s="2">
        <f t="shared" si="22"/>
        <v>0.30629382538565558</v>
      </c>
      <c r="BA49" s="2">
        <f t="shared" si="23"/>
        <v>0.32999826595220022</v>
      </c>
    </row>
    <row r="50" spans="1:53">
      <c r="A50" s="58">
        <v>48</v>
      </c>
      <c r="B50" s="58">
        <v>52</v>
      </c>
      <c r="C50" s="93">
        <f>((SUM($C49:$G49))-($H49))*('Function Resolution'!H177)</f>
        <v>3865.8368480820386</v>
      </c>
      <c r="D50" s="93">
        <f>((SUM($C49:$G49))-($H49))*('Function Resolution'!I177)</f>
        <v>4676.1868620311943</v>
      </c>
      <c r="E50" s="93">
        <f>((SUM($C49:$G49))-($H49))*('Function Resolution'!J177)</f>
        <v>5583.4090774105334</v>
      </c>
      <c r="F50" s="93">
        <f>((SUM($C49:$G49))-($H49))*('Function Resolution'!K177)</f>
        <v>14667.733296081236</v>
      </c>
      <c r="G50" s="93">
        <f>((SUM($C49:$G49))-($H49))*('Function Resolution'!L177)</f>
        <v>18937.753295972696</v>
      </c>
      <c r="H50" s="111">
        <f t="shared" si="10"/>
        <v>176.60440170443749</v>
      </c>
      <c r="I50" s="111"/>
      <c r="J50" s="111">
        <f t="shared" si="24"/>
        <v>2445.6850221266927</v>
      </c>
      <c r="K50" s="111">
        <f t="shared" si="25"/>
        <v>49999.999999999949</v>
      </c>
      <c r="L50" s="111">
        <f>'MI Analysis'!AM50</f>
        <v>66.841490573539915</v>
      </c>
      <c r="M50" s="2">
        <f t="shared" si="27"/>
        <v>8.0992298039331043E-2</v>
      </c>
      <c r="N50" s="2">
        <f t="shared" si="28"/>
        <v>9.7969763055349032E-2</v>
      </c>
      <c r="O50" s="2">
        <f t="shared" si="29"/>
        <v>0.11697677626967036</v>
      </c>
      <c r="P50" s="2">
        <f t="shared" si="30"/>
        <v>0.30730045611392559</v>
      </c>
      <c r="Q50" s="2">
        <f t="shared" si="31"/>
        <v>0.39676070652172402</v>
      </c>
      <c r="R50" s="106">
        <f>('ACM Rates'!$AL63*(SUM($C50:$G50)))/($C50*'ACM Rates'!$B$65+$D50*'ACM Rates'!$C$65+$E50*'ACM Rates'!$D$65+$F50*'ACM Rates'!$E$65+$G50*'ACM Rates'!$F$65)</f>
        <v>5.5229132491566787E-3</v>
      </c>
      <c r="S50" s="106">
        <f>$R50*'ACM Rates'!C$65</f>
        <v>4.4567281972296624E-3</v>
      </c>
      <c r="T50" s="106">
        <f>$R50*'ACM Rates'!D$65</f>
        <v>4.0186306864484021E-3</v>
      </c>
      <c r="U50" s="106">
        <f>$R50*'ACM Rates'!E$65</f>
        <v>3.6081015407217441E-3</v>
      </c>
      <c r="V50" s="106">
        <f>$R50*'ACM Rates'!F$65</f>
        <v>3.118263039584168E-3</v>
      </c>
      <c r="W50" s="2"/>
      <c r="X50" s="93">
        <f>((SUM($X49:$AB49))-($AC49))*('Function Resolution'!M177)</f>
        <v>4249.3321815388726</v>
      </c>
      <c r="Y50" s="93">
        <f>((SUM($X49:$AB49))-($AC49))*('Function Resolution'!N177)</f>
        <v>6566.2913243142966</v>
      </c>
      <c r="Z50" s="93">
        <f>((SUM($X49:$AB49))-($AC49))*('Function Resolution'!O177)</f>
        <v>11421.1193350581</v>
      </c>
      <c r="AA50" s="93">
        <f>((SUM($X49:$AB49))-($AC49))*('Function Resolution'!P177)</f>
        <v>14308.542361638103</v>
      </c>
      <c r="AB50" s="93">
        <f>((SUM($X49:$AB49))-($AC49))*('Function Resolution'!Q177)</f>
        <v>12097.612518821466</v>
      </c>
      <c r="AC50" s="111">
        <f t="shared" si="11"/>
        <v>121.60724430342708</v>
      </c>
      <c r="AD50" s="111">
        <f t="shared" si="26"/>
        <v>1478.7095229325307</v>
      </c>
      <c r="AE50" s="2">
        <f t="shared" si="12"/>
        <v>8.7357710592803881E-2</v>
      </c>
      <c r="AF50" s="2">
        <f t="shared" si="13"/>
        <v>0.13498972371930576</v>
      </c>
      <c r="AG50" s="2">
        <f t="shared" si="14"/>
        <v>0.23479520896306164</v>
      </c>
      <c r="AH50" s="2">
        <f t="shared" si="15"/>
        <v>0.29415481050488013</v>
      </c>
      <c r="AI50" s="2">
        <f t="shared" si="16"/>
        <v>0.24870254621994867</v>
      </c>
      <c r="AJ50" s="106">
        <f>('ACM Rates'!$AQ63*(SUM(X50:AB50)))/(X50*'ACM Rates'!B$74+Y50*'ACM Rates'!C$74+Z50*'ACM Rates'!D$74+AA50*'ACM Rates'!E$74+AB50*'ACM Rates'!F$74)</f>
        <v>3.5469089521358629E-3</v>
      </c>
      <c r="AK50" s="93">
        <f>$AJ50*'ACM Rates'!C$74</f>
        <v>2.8719161201546757E-3</v>
      </c>
      <c r="AL50" s="93">
        <f>$AJ50*'ACM Rates'!D$74</f>
        <v>2.5808598422731813E-3</v>
      </c>
      <c r="AM50" s="93">
        <f>$AJ50*'ACM Rates'!E$74</f>
        <v>2.3378394902700346E-3</v>
      </c>
      <c r="AN50" s="93">
        <f>$AJ50*'ACM Rates'!F$74</f>
        <v>2.0458605678427264E-3</v>
      </c>
      <c r="AO50" s="93"/>
      <c r="AP50" s="93">
        <f t="shared" si="32"/>
        <v>8115.1690296209108</v>
      </c>
      <c r="AQ50" s="93">
        <f t="shared" si="33"/>
        <v>11242.478186345492</v>
      </c>
      <c r="AR50" s="93">
        <f t="shared" si="34"/>
        <v>17004.528412468633</v>
      </c>
      <c r="AS50" s="93">
        <f t="shared" si="35"/>
        <v>28976.27565771934</v>
      </c>
      <c r="AT50" s="93">
        <f t="shared" si="36"/>
        <v>31035.365814794161</v>
      </c>
      <c r="AU50" s="93">
        <f t="shared" si="17"/>
        <v>298.2116460078646</v>
      </c>
      <c r="AV50" s="93">
        <f t="shared" si="18"/>
        <v>3924.3945450592237</v>
      </c>
      <c r="AW50" s="2">
        <f t="shared" si="19"/>
        <v>8.4205122031438553E-2</v>
      </c>
      <c r="AX50" s="2">
        <f t="shared" si="20"/>
        <v>0.11665490196958112</v>
      </c>
      <c r="AY50" s="2">
        <f t="shared" si="21"/>
        <v>0.17644344619718574</v>
      </c>
      <c r="AZ50" s="2">
        <f t="shared" si="22"/>
        <v>0.30066543517071243</v>
      </c>
      <c r="BA50" s="2">
        <f t="shared" si="23"/>
        <v>0.32203109463108215</v>
      </c>
    </row>
    <row r="51" spans="1:53">
      <c r="A51" s="58">
        <v>49</v>
      </c>
      <c r="B51" s="58">
        <v>53</v>
      </c>
      <c r="C51" s="93">
        <f>((SUM($C50:$G50))-($H50))*('Function Resolution'!H178)</f>
        <v>4107.1233002326289</v>
      </c>
      <c r="D51" s="93">
        <f>((SUM($C50:$G50))-($H50))*('Function Resolution'!I178)</f>
        <v>4995.2341537377342</v>
      </c>
      <c r="E51" s="93">
        <f>((SUM($C50:$G50))-($H50))*('Function Resolution'!J178)</f>
        <v>5772.0807088625879</v>
      </c>
      <c r="F51" s="93">
        <f>((SUM($C50:$G50))-($H50))*('Function Resolution'!K178)</f>
        <v>14370.546464169569</v>
      </c>
      <c r="G51" s="93">
        <f>((SUM($C50:$G50))-($H50))*('Function Resolution'!L178)</f>
        <v>18309.330350870736</v>
      </c>
      <c r="H51" s="111">
        <f t="shared" si="10"/>
        <v>175.95096541813106</v>
      </c>
      <c r="I51" s="111"/>
      <c r="J51" s="111">
        <f t="shared" si="24"/>
        <v>2621.6359875448238</v>
      </c>
      <c r="K51" s="111">
        <f t="shared" si="25"/>
        <v>49999.999999999949</v>
      </c>
      <c r="L51" s="111">
        <f>'MI Analysis'!AM51</f>
        <v>87.2675018650433</v>
      </c>
      <c r="M51" s="2">
        <f t="shared" si="27"/>
        <v>8.6366995342980951E-2</v>
      </c>
      <c r="N51" s="2">
        <f t="shared" si="28"/>
        <v>0.10504271076267185</v>
      </c>
      <c r="O51" s="2">
        <f t="shared" si="29"/>
        <v>0.12137869532025229</v>
      </c>
      <c r="P51" s="2">
        <f t="shared" si="30"/>
        <v>0.30219227152901057</v>
      </c>
      <c r="Q51" s="2">
        <f t="shared" si="31"/>
        <v>0.38501932704508435</v>
      </c>
      <c r="R51" s="106">
        <f>('ACM Rates'!$AL64*(SUM($C51:$G51)))/($C51*'ACM Rates'!$B$65+$D51*'ACM Rates'!$C$65+$E51*'ACM Rates'!$D$65+$F51*'ACM Rates'!$E$65+$G51*'ACM Rates'!$F$65)</f>
        <v>5.4875374370217285E-3</v>
      </c>
      <c r="S51" s="106">
        <f>$R51*'ACM Rates'!C$65</f>
        <v>4.4281816001115913E-3</v>
      </c>
      <c r="T51" s="106">
        <f>$R51*'ACM Rates'!D$65</f>
        <v>3.9928902270585593E-3</v>
      </c>
      <c r="U51" s="106">
        <f>$R51*'ACM Rates'!E$65</f>
        <v>3.5849906359310727E-3</v>
      </c>
      <c r="V51" s="106">
        <f>$R51*'ACM Rates'!F$65</f>
        <v>3.098289688112002E-3</v>
      </c>
      <c r="W51" s="2"/>
      <c r="X51" s="93">
        <f>((SUM($X50:$AB50))-($AC50))*('Function Resolution'!M178)</f>
        <v>4452.7127766711574</v>
      </c>
      <c r="Y51" s="93">
        <f>((SUM($X50:$AB50))-($AC50))*('Function Resolution'!N178)</f>
        <v>6884.8129533266037</v>
      </c>
      <c r="Z51" s="93">
        <f>((SUM($X50:$AB50))-($AC50))*('Function Resolution'!O178)</f>
        <v>11500.285796785785</v>
      </c>
      <c r="AA51" s="93">
        <f>((SUM($X50:$AB50))-($AC50))*('Function Resolution'!P178)</f>
        <v>13895.874183032543</v>
      </c>
      <c r="AB51" s="93">
        <f>((SUM($X50:$AB50))-($AC50))*('Function Resolution'!Q178)</f>
        <v>11787.604767251321</v>
      </c>
      <c r="AC51" s="111">
        <f t="shared" si="11"/>
        <v>121.30322619266849</v>
      </c>
      <c r="AD51" s="111">
        <f t="shared" si="26"/>
        <v>1600.0127491251992</v>
      </c>
      <c r="AE51" s="2">
        <f t="shared" si="12"/>
        <v>9.1768226543266412E-2</v>
      </c>
      <c r="AF51" s="2">
        <f t="shared" si="13"/>
        <v>0.14189261838739775</v>
      </c>
      <c r="AG51" s="2">
        <f t="shared" si="14"/>
        <v>0.2370152500832837</v>
      </c>
      <c r="AH51" s="2">
        <f t="shared" si="15"/>
        <v>0.28638715183389735</v>
      </c>
      <c r="AI51" s="2">
        <f t="shared" si="16"/>
        <v>0.24293675315215471</v>
      </c>
      <c r="AJ51" s="106">
        <f>('ACM Rates'!$AQ64*(SUM(X51:AB51)))/(X51*'ACM Rates'!B$74+Y51*'ACM Rates'!C$74+Z51*'ACM Rates'!D$74+AA51*'ACM Rates'!E$74+AB51*'ACM Rates'!F$74)</f>
        <v>3.5310301917205042E-3</v>
      </c>
      <c r="AK51" s="93">
        <f>$AJ51*'ACM Rates'!C$74</f>
        <v>2.8590591597363706E-3</v>
      </c>
      <c r="AL51" s="93">
        <f>$AJ51*'ACM Rates'!D$74</f>
        <v>2.5693058791875492E-3</v>
      </c>
      <c r="AM51" s="93">
        <f>$AJ51*'ACM Rates'!E$74</f>
        <v>2.3273734778472437E-3</v>
      </c>
      <c r="AN51" s="93">
        <f>$AJ51*'ACM Rates'!F$74</f>
        <v>2.0367016832368947E-3</v>
      </c>
      <c r="AO51" s="93"/>
      <c r="AP51" s="93">
        <f t="shared" si="32"/>
        <v>8559.8360769037863</v>
      </c>
      <c r="AQ51" s="93">
        <f t="shared" si="33"/>
        <v>11880.047107064338</v>
      </c>
      <c r="AR51" s="93">
        <f t="shared" si="34"/>
        <v>17272.366505648373</v>
      </c>
      <c r="AS51" s="93">
        <f t="shared" si="35"/>
        <v>28266.420647202111</v>
      </c>
      <c r="AT51" s="93">
        <f t="shared" si="36"/>
        <v>30096.935118122055</v>
      </c>
      <c r="AU51" s="93">
        <f t="shared" si="17"/>
        <v>297.25419161079958</v>
      </c>
      <c r="AV51" s="93">
        <f t="shared" si="18"/>
        <v>4221.648736670023</v>
      </c>
      <c r="AW51" s="2">
        <f t="shared" si="19"/>
        <v>8.9094791923204048E-2</v>
      </c>
      <c r="AX51" s="2">
        <f t="shared" si="20"/>
        <v>0.12365310685068817</v>
      </c>
      <c r="AY51" s="2">
        <f t="shared" si="21"/>
        <v>0.1797788983359474</v>
      </c>
      <c r="AZ51" s="2">
        <f t="shared" si="22"/>
        <v>0.29421017451156239</v>
      </c>
      <c r="BA51" s="2">
        <f t="shared" si="23"/>
        <v>0.31326302837859793</v>
      </c>
    </row>
    <row r="52" spans="1:53">
      <c r="A52" s="58">
        <v>50</v>
      </c>
      <c r="B52" s="58">
        <v>54</v>
      </c>
      <c r="C52" s="93">
        <f>((SUM($C51:$G51))-($H51))*('Function Resolution'!H179)</f>
        <v>4369.7004845093716</v>
      </c>
      <c r="D52" s="93">
        <f>((SUM($C51:$G51))-($H51))*('Function Resolution'!I179)</f>
        <v>5352.355482873143</v>
      </c>
      <c r="E52" s="93">
        <f>((SUM($C51:$G51))-($H51))*('Function Resolution'!J179)</f>
        <v>5977.7579673114724</v>
      </c>
      <c r="F52" s="93">
        <f>((SUM($C51:$G51))-($H51))*('Function Resolution'!K179)</f>
        <v>14031.86970690481</v>
      </c>
      <c r="G52" s="93">
        <f>((SUM($C51:$G51))-($H51))*('Function Resolution'!L179)</f>
        <v>17646.680370856324</v>
      </c>
      <c r="H52" s="111">
        <f t="shared" si="10"/>
        <v>175.29994684608397</v>
      </c>
      <c r="I52" s="111"/>
      <c r="J52" s="111">
        <f t="shared" si="24"/>
        <v>2796.9359343909077</v>
      </c>
      <c r="K52" s="111">
        <f t="shared" si="25"/>
        <v>49999.999999999949</v>
      </c>
      <c r="L52" s="111">
        <f>'MI Analysis'!AM52</f>
        <v>119.71053026474451</v>
      </c>
      <c r="M52" s="2">
        <f t="shared" si="27"/>
        <v>9.2229872761343909E-2</v>
      </c>
      <c r="N52" s="2">
        <f t="shared" si="28"/>
        <v>0.11297045802311963</v>
      </c>
      <c r="O52" s="2">
        <f t="shared" si="29"/>
        <v>0.12617062855399569</v>
      </c>
      <c r="P52" s="2">
        <f t="shared" si="30"/>
        <v>0.2961661931428452</v>
      </c>
      <c r="Q52" s="2">
        <f t="shared" si="31"/>
        <v>0.37246284751869552</v>
      </c>
      <c r="R52" s="106">
        <f>('ACM Rates'!$AL65*(SUM($C52:$G52)))/($C52*'ACM Rates'!$B$65+$D52*'ACM Rates'!$C$65+$E52*'ACM Rates'!$D$65+$F52*'ACM Rates'!$E$65+$G52*'ACM Rates'!$F$65)</f>
        <v>5.4493845554405189E-3</v>
      </c>
      <c r="S52" s="106">
        <f>$R52*'ACM Rates'!C$65</f>
        <v>4.3973940400907083E-3</v>
      </c>
      <c r="T52" s="106">
        <f>$R52*'ACM Rates'!D$65</f>
        <v>3.9651290919869384E-3</v>
      </c>
      <c r="U52" s="106">
        <f>$R52*'ACM Rates'!E$65</f>
        <v>3.5600654805636304E-3</v>
      </c>
      <c r="V52" s="106">
        <f>$R52*'ACM Rates'!F$65</f>
        <v>3.0767483900468037E-3</v>
      </c>
      <c r="W52" s="2"/>
      <c r="X52" s="93">
        <f>((SUM($X51:$AB51))-($AC51))*('Function Resolution'!M179)</f>
        <v>4686.4123153259125</v>
      </c>
      <c r="Y52" s="93">
        <f>((SUM($X51:$AB51))-($AC51))*('Function Resolution'!N179)</f>
        <v>7251.342512850345</v>
      </c>
      <c r="Z52" s="93">
        <f>((SUM($X51:$AB51))-($AC51))*('Function Resolution'!O179)</f>
        <v>11577.509759712304</v>
      </c>
      <c r="AA52" s="93">
        <f>((SUM($X51:$AB51))-($AC51))*('Function Resolution'!P179)</f>
        <v>13449.181123448496</v>
      </c>
      <c r="AB52" s="93">
        <f>((SUM($X51:$AB51))-($AC51))*('Function Resolution'!Q179)</f>
        <v>11435.541539537688</v>
      </c>
      <c r="AC52" s="111">
        <f t="shared" si="11"/>
        <v>120.99996812718688</v>
      </c>
      <c r="AD52" s="111">
        <f t="shared" si="26"/>
        <v>1721.012717252386</v>
      </c>
      <c r="AE52" s="2">
        <f t="shared" si="12"/>
        <v>9.6826726235164723E-2</v>
      </c>
      <c r="AF52" s="2">
        <f t="shared" si="13"/>
        <v>0.14982116576320562</v>
      </c>
      <c r="AG52" s="2">
        <f t="shared" si="14"/>
        <v>0.23920481011083447</v>
      </c>
      <c r="AH52" s="2">
        <f t="shared" si="15"/>
        <v>0.27787571624216539</v>
      </c>
      <c r="AI52" s="2">
        <f t="shared" si="16"/>
        <v>0.23627158164862966</v>
      </c>
      <c r="AJ52" s="106">
        <f>('ACM Rates'!$AQ65*(SUM(X52:AB52)))/(X52*'ACM Rates'!B$74+Y52*'ACM Rates'!C$74+Z52*'ACM Rates'!D$74+AA52*'ACM Rates'!E$74+AB52*'ACM Rates'!F$74)</f>
        <v>3.5130835410583498E-3</v>
      </c>
      <c r="AK52" s="93">
        <f>$AJ52*'ACM Rates'!C$74</f>
        <v>2.8445278379474678E-3</v>
      </c>
      <c r="AL52" s="93">
        <f>$AJ52*'ACM Rates'!D$74</f>
        <v>2.5562472440146984E-3</v>
      </c>
      <c r="AM52" s="93">
        <f>$AJ52*'ACM Rates'!E$74</f>
        <v>2.3155444771025811E-3</v>
      </c>
      <c r="AN52" s="93">
        <f>$AJ52*'ACM Rates'!F$74</f>
        <v>2.0263500375053514E-3</v>
      </c>
      <c r="AO52" s="93"/>
      <c r="AP52" s="93">
        <f t="shared" si="32"/>
        <v>9056.112799835284</v>
      </c>
      <c r="AQ52" s="93">
        <f t="shared" si="33"/>
        <v>12603.697995723487</v>
      </c>
      <c r="AR52" s="93">
        <f t="shared" si="34"/>
        <v>17555.267727023776</v>
      </c>
      <c r="AS52" s="93">
        <f t="shared" si="35"/>
        <v>27481.050830353306</v>
      </c>
      <c r="AT52" s="93">
        <f t="shared" si="36"/>
        <v>29082.221910394012</v>
      </c>
      <c r="AU52" s="93">
        <f t="shared" si="17"/>
        <v>296.29991497327086</v>
      </c>
      <c r="AV52" s="93">
        <f t="shared" si="18"/>
        <v>4517.9486516432935</v>
      </c>
      <c r="AW52" s="2">
        <f t="shared" si="19"/>
        <v>9.4552815749946478E-2</v>
      </c>
      <c r="AX52" s="2">
        <f t="shared" si="20"/>
        <v>0.1315923465948092</v>
      </c>
      <c r="AY52" s="2">
        <f t="shared" si="21"/>
        <v>0.18329056091974161</v>
      </c>
      <c r="AZ52" s="2">
        <f t="shared" si="22"/>
        <v>0.28692340667671129</v>
      </c>
      <c r="BA52" s="2">
        <f t="shared" si="23"/>
        <v>0.30364087005879126</v>
      </c>
    </row>
    <row r="53" spans="1:53">
      <c r="A53" s="58">
        <v>51</v>
      </c>
      <c r="B53" s="58">
        <v>55</v>
      </c>
      <c r="C53" s="93">
        <f>((SUM($C52:$G52))-($H52))*('Function Resolution'!H180)</f>
        <v>4654.5589488689702</v>
      </c>
      <c r="D53" s="93">
        <f>((SUM($C52:$G52))-($H52))*('Function Resolution'!I180)</f>
        <v>5749.208502101852</v>
      </c>
      <c r="E53" s="93">
        <f>((SUM($C52:$G52))-($H52))*('Function Resolution'!J180)</f>
        <v>6198.8171183953555</v>
      </c>
      <c r="F53" s="93">
        <f>((SUM($C52:$G52))-($H52))*('Function Resolution'!K180)</f>
        <v>13651.35640342736</v>
      </c>
      <c r="G53" s="93">
        <f>((SUM($C52:$G52))-($H52))*('Function Resolution'!L180)</f>
        <v>16949.123092815498</v>
      </c>
      <c r="H53" s="111">
        <f t="shared" si="10"/>
        <v>278.49807798709338</v>
      </c>
      <c r="I53" s="111"/>
      <c r="J53" s="111">
        <f t="shared" si="24"/>
        <v>3075.4340123780012</v>
      </c>
      <c r="K53" s="111">
        <f t="shared" si="25"/>
        <v>49999.999999999949</v>
      </c>
      <c r="L53" s="111">
        <f>'MI Analysis'!AM53</f>
        <v>161.71327954302942</v>
      </c>
      <c r="M53" s="2">
        <f t="shared" si="27"/>
        <v>9.8607135807952009E-2</v>
      </c>
      <c r="N53" s="2">
        <f t="shared" si="28"/>
        <v>0.12179735819926529</v>
      </c>
      <c r="O53" s="2">
        <f t="shared" si="29"/>
        <v>0.13132234614641589</v>
      </c>
      <c r="P53" s="2">
        <f t="shared" si="30"/>
        <v>0.28920487840477699</v>
      </c>
      <c r="Q53" s="2">
        <f t="shared" si="31"/>
        <v>0.35906828144158975</v>
      </c>
      <c r="R53" s="106">
        <f>('ACM Rates'!$AL66*(SUM($C53:$G53)))/($C53*'ACM Rates'!$B$65+$D53*'ACM Rates'!$C$65+$E53*'ACM Rates'!$D$65+$F53*'ACM Rates'!$E$65+$G53*'ACM Rates'!$F$65)</f>
        <v>8.6242935410787164E-3</v>
      </c>
      <c r="S53" s="106">
        <f>$R53*'ACM Rates'!C$65</f>
        <v>6.9593945209224812E-3</v>
      </c>
      <c r="T53" s="106">
        <f>$R53*'ACM Rates'!D$65</f>
        <v>6.2752842765382505E-3</v>
      </c>
      <c r="U53" s="106">
        <f>$R53*'ACM Rates'!E$65</f>
        <v>5.6342233544867219E-3</v>
      </c>
      <c r="V53" s="106">
        <f>$R53*'ACM Rates'!F$65</f>
        <v>4.8693170756894692E-3</v>
      </c>
      <c r="W53" s="2"/>
      <c r="X53" s="93">
        <f>((SUM($X52:$AB52))-($AC52))*('Function Resolution'!M180)</f>
        <v>4953.3714250761941</v>
      </c>
      <c r="Y53" s="93">
        <f>((SUM($X52:$AB52))-($AC52))*('Function Resolution'!N180)</f>
        <v>7667.7256673174015</v>
      </c>
      <c r="Z53" s="93">
        <f>((SUM($X52:$AB52))-($AC52))*('Function Resolution'!O180)</f>
        <v>11649.780783471735</v>
      </c>
      <c r="AA53" s="93">
        <f>((SUM($X52:$AB52))-($AC52))*('Function Resolution'!P180)</f>
        <v>12969.767733791939</v>
      </c>
      <c r="AB53" s="93">
        <f>((SUM($X52:$AB52))-($AC52))*('Function Resolution'!Q180)</f>
        <v>11038.341673090292</v>
      </c>
      <c r="AC53" s="111">
        <f t="shared" si="11"/>
        <v>193.11594913099029</v>
      </c>
      <c r="AD53" s="111">
        <f t="shared" si="26"/>
        <v>1914.1286663833762</v>
      </c>
      <c r="AE53" s="2">
        <f t="shared" si="12"/>
        <v>0.10259890904642641</v>
      </c>
      <c r="AF53" s="2">
        <f t="shared" si="13"/>
        <v>0.158821178713031</v>
      </c>
      <c r="AG53" s="2">
        <f t="shared" si="14"/>
        <v>0.24130126664100035</v>
      </c>
      <c r="AH53" s="2">
        <f t="shared" si="15"/>
        <v>0.2686420835183233</v>
      </c>
      <c r="AI53" s="2">
        <f t="shared" si="16"/>
        <v>0.22863656208121891</v>
      </c>
      <c r="AJ53" s="106">
        <f>('ACM Rates'!$AQ66*(SUM(X53:AB53)))/(X53*'ACM Rates'!B$74+Y53*'ACM Rates'!C$74+Z53*'ACM Rates'!D$74+AA53*'ACM Rates'!E$74+AB53*'ACM Rates'!F$74)</f>
        <v>5.588773849916101E-3</v>
      </c>
      <c r="AK53" s="93">
        <f>$AJ53*'ACM Rates'!C$74</f>
        <v>4.5252048834824874E-3</v>
      </c>
      <c r="AL53" s="93">
        <f>$AJ53*'ACM Rates'!D$74</f>
        <v>4.0665949398304285E-3</v>
      </c>
      <c r="AM53" s="93">
        <f>$AJ53*'ACM Rates'!E$74</f>
        <v>3.6836739777756445E-3</v>
      </c>
      <c r="AN53" s="93">
        <f>$AJ53*'ACM Rates'!F$74</f>
        <v>3.2236102466765455E-3</v>
      </c>
      <c r="AO53" s="93"/>
      <c r="AP53" s="93">
        <f t="shared" si="32"/>
        <v>9607.9303739451643</v>
      </c>
      <c r="AQ53" s="93">
        <f t="shared" si="33"/>
        <v>13416.934169419254</v>
      </c>
      <c r="AR53" s="93">
        <f t="shared" si="34"/>
        <v>17848.597901867091</v>
      </c>
      <c r="AS53" s="93">
        <f t="shared" si="35"/>
        <v>26621.1241372193</v>
      </c>
      <c r="AT53" s="93">
        <f t="shared" si="36"/>
        <v>27987.464765905788</v>
      </c>
      <c r="AU53" s="93">
        <f t="shared" si="17"/>
        <v>471.61402711808364</v>
      </c>
      <c r="AV53" s="93">
        <f t="shared" si="18"/>
        <v>4989.5626787613774</v>
      </c>
      <c r="AW53" s="2">
        <f t="shared" si="19"/>
        <v>0.10062551273528469</v>
      </c>
      <c r="AX53" s="2">
        <f t="shared" si="20"/>
        <v>0.14051786676083158</v>
      </c>
      <c r="AY53" s="2">
        <f t="shared" si="21"/>
        <v>0.18693144575149823</v>
      </c>
      <c r="AZ53" s="2">
        <f t="shared" si="22"/>
        <v>0.27880762678730919</v>
      </c>
      <c r="BA53" s="2">
        <f t="shared" si="23"/>
        <v>0.29311754796507622</v>
      </c>
    </row>
    <row r="54" spans="1:53">
      <c r="A54" s="58">
        <v>52</v>
      </c>
      <c r="B54" s="58">
        <v>56</v>
      </c>
      <c r="C54" s="93">
        <f>((SUM($C53:$G53))-($H53))*('Function Resolution'!H181)</f>
        <v>4951.5753368580263</v>
      </c>
      <c r="D54" s="93">
        <f>((SUM($C53:$G53))-($H53))*('Function Resolution'!I181)</f>
        <v>6173.2959481756834</v>
      </c>
      <c r="E54" s="93">
        <f>((SUM($C53:$G53))-($H53))*('Function Resolution'!J181)</f>
        <v>6418.9310478997668</v>
      </c>
      <c r="F54" s="93">
        <f>((SUM($C53:$G53))-($H53))*('Function Resolution'!K181)</f>
        <v>13200.025669784172</v>
      </c>
      <c r="G54" s="93">
        <f>((SUM($C53:$G53))-($H53))*('Function Resolution'!L181)</f>
        <v>16180.737984904297</v>
      </c>
      <c r="H54" s="111">
        <f t="shared" si="10"/>
        <v>276.85493932696949</v>
      </c>
      <c r="I54" s="111"/>
      <c r="J54" s="111">
        <f t="shared" si="24"/>
        <v>3352.2889517049707</v>
      </c>
      <c r="K54" s="111">
        <f t="shared" si="25"/>
        <v>49999.999999999942</v>
      </c>
      <c r="L54" s="111">
        <f>'MI Analysis'!AM54</f>
        <v>211.26869512929062</v>
      </c>
      <c r="M54" s="2">
        <f t="shared" si="27"/>
        <v>0.10552202737824329</v>
      </c>
      <c r="N54" s="2">
        <f t="shared" si="28"/>
        <v>0.13155786991837312</v>
      </c>
      <c r="O54" s="2">
        <f t="shared" si="29"/>
        <v>0.13679255018774159</v>
      </c>
      <c r="P54" s="2">
        <f t="shared" si="30"/>
        <v>0.28130309555268251</v>
      </c>
      <c r="Q54" s="2">
        <f t="shared" si="31"/>
        <v>0.34482445696295955</v>
      </c>
      <c r="R54" s="106">
        <f>('ACM Rates'!$AL67*(SUM($C54:$G54)))/($C54*'ACM Rates'!$B$65+$D54*'ACM Rates'!$C$65+$E54*'ACM Rates'!$D$65+$F54*'ACM Rates'!$E$65+$G54*'ACM Rates'!$F$65)</f>
        <v>8.5546783458503688E-3</v>
      </c>
      <c r="S54" s="106">
        <f>$R54*'ACM Rates'!C$65</f>
        <v>6.903218370848568E-3</v>
      </c>
      <c r="T54" s="106">
        <f>$R54*'ACM Rates'!D$65</f>
        <v>6.2246302562473368E-3</v>
      </c>
      <c r="U54" s="106">
        <f>$R54*'ACM Rates'!E$65</f>
        <v>5.5887439703592593E-3</v>
      </c>
      <c r="V54" s="106">
        <f>$R54*'ACM Rates'!F$65</f>
        <v>4.8300120059770061E-3</v>
      </c>
      <c r="W54" s="2"/>
      <c r="X54" s="93">
        <f>((SUM($X53:$AB53))-($AC53))*('Function Resolution'!M181)</f>
        <v>5248.8014179217862</v>
      </c>
      <c r="Y54" s="93">
        <f>((SUM($X53:$AB53))-($AC53))*('Function Resolution'!N181)</f>
        <v>8123.0741582067149</v>
      </c>
      <c r="Z54" s="93">
        <f>((SUM($X53:$AB53))-($AC53))*('Function Resolution'!O181)</f>
        <v>11695.984000823048</v>
      </c>
      <c r="AA54" s="93">
        <f>((SUM($X53:$AB53))-($AC53))*('Function Resolution'!P181)</f>
        <v>12440.496628801948</v>
      </c>
      <c r="AB54" s="93">
        <f>((SUM($X53:$AB53))-($AC53))*('Function Resolution'!Q181)</f>
        <v>10577.515127863078</v>
      </c>
      <c r="AC54" s="111">
        <f t="shared" si="11"/>
        <v>192.34348533446632</v>
      </c>
      <c r="AD54" s="111">
        <f t="shared" si="26"/>
        <v>2106.4721517178423</v>
      </c>
      <c r="AE54" s="2">
        <f t="shared" si="12"/>
        <v>0.10915475320195304</v>
      </c>
      <c r="AF54" s="2">
        <f t="shared" si="13"/>
        <v>0.16892850088645306</v>
      </c>
      <c r="AG54" s="2">
        <f t="shared" si="14"/>
        <v>0.2432311961174019</v>
      </c>
      <c r="AH54" s="2">
        <f t="shared" si="15"/>
        <v>0.25871417702906141</v>
      </c>
      <c r="AI54" s="2">
        <f t="shared" si="16"/>
        <v>0.21997137276513057</v>
      </c>
      <c r="AJ54" s="106">
        <f>('ACM Rates'!$AQ67*(SUM(X54:AB54)))/(X54*'ACM Rates'!B$74+Y54*'ACM Rates'!C$74+Z54*'ACM Rates'!D$74+AA54*'ACM Rates'!E$74+AB54*'ACM Rates'!F$74)</f>
        <v>5.5530666434738859E-3</v>
      </c>
      <c r="AK54" s="93">
        <f>$AJ54*'ACM Rates'!C$74</f>
        <v>4.4962929200881817E-3</v>
      </c>
      <c r="AL54" s="93">
        <f>$AJ54*'ACM Rates'!D$74</f>
        <v>4.0406130788833141E-3</v>
      </c>
      <c r="AM54" s="93">
        <f>$AJ54*'ACM Rates'!E$74</f>
        <v>3.6601386351902175E-3</v>
      </c>
      <c r="AN54" s="93">
        <f>$AJ54*'ACM Rates'!F$74</f>
        <v>3.2030142949242574E-3</v>
      </c>
      <c r="AO54" s="93"/>
      <c r="AP54" s="93">
        <f t="shared" si="32"/>
        <v>10200.376754779812</v>
      </c>
      <c r="AQ54" s="93">
        <f t="shared" si="33"/>
        <v>14296.370106382397</v>
      </c>
      <c r="AR54" s="93">
        <f t="shared" si="34"/>
        <v>18114.915048722814</v>
      </c>
      <c r="AS54" s="93">
        <f t="shared" si="35"/>
        <v>25640.522298586118</v>
      </c>
      <c r="AT54" s="93">
        <f t="shared" si="36"/>
        <v>26758.253112767376</v>
      </c>
      <c r="AU54" s="93">
        <f t="shared" si="17"/>
        <v>469.19842466143581</v>
      </c>
      <c r="AV54" s="93">
        <f t="shared" si="18"/>
        <v>5458.761103422813</v>
      </c>
      <c r="AW54" s="2">
        <f t="shared" si="19"/>
        <v>0.10736059155576198</v>
      </c>
      <c r="AX54" s="2">
        <f t="shared" si="20"/>
        <v>0.15047157459180124</v>
      </c>
      <c r="AY54" s="2">
        <f t="shared" si="21"/>
        <v>0.19066236888769092</v>
      </c>
      <c r="AZ54" s="2">
        <f t="shared" si="22"/>
        <v>0.26987058497471489</v>
      </c>
      <c r="BA54" s="2">
        <f t="shared" si="23"/>
        <v>0.28163487999003106</v>
      </c>
    </row>
    <row r="55" spans="1:53">
      <c r="A55" s="58">
        <v>53</v>
      </c>
      <c r="B55" s="58">
        <v>57</v>
      </c>
      <c r="C55" s="93">
        <f>((SUM($C54:$G54))-($H54))*('Function Resolution'!H182)</f>
        <v>5270.8995294586539</v>
      </c>
      <c r="D55" s="93">
        <f>((SUM($C54:$G54))-($H54))*('Function Resolution'!I182)</f>
        <v>6636.6625383662586</v>
      </c>
      <c r="E55" s="93">
        <f>((SUM($C54:$G54))-($H54))*('Function Resolution'!J182)</f>
        <v>6648.5723745195974</v>
      </c>
      <c r="F55" s="93">
        <f>((SUM($C54:$G54))-($H54))*('Function Resolution'!K182)</f>
        <v>12710.134254331351</v>
      </c>
      <c r="G55" s="93">
        <f>((SUM($C54:$G54))-($H54))*('Function Resolution'!L182)</f>
        <v>15381.442351619113</v>
      </c>
      <c r="H55" s="111">
        <f t="shared" si="10"/>
        <v>275.22149518494041</v>
      </c>
      <c r="I55" s="111"/>
      <c r="J55" s="111">
        <f t="shared" si="24"/>
        <v>3627.5104468899112</v>
      </c>
      <c r="K55" s="111">
        <f t="shared" si="25"/>
        <v>49999.999999999949</v>
      </c>
      <c r="L55" s="111">
        <f>'MI Analysis'!AM55</f>
        <v>266.77211978656743</v>
      </c>
      <c r="M55" s="2">
        <f t="shared" si="27"/>
        <v>0.11299374419468564</v>
      </c>
      <c r="N55" s="2">
        <f t="shared" si="28"/>
        <v>0.14227198696834739</v>
      </c>
      <c r="O55" s="2">
        <f t="shared" si="29"/>
        <v>0.14252730144971623</v>
      </c>
      <c r="P55" s="2">
        <f t="shared" si="30"/>
        <v>0.27247069510382588</v>
      </c>
      <c r="Q55" s="2">
        <f t="shared" si="31"/>
        <v>0.32973627228342473</v>
      </c>
      <c r="R55" s="106">
        <f>('ACM Rates'!$AL68*(SUM($C55:$G55)))/($C55*'ACM Rates'!$B$65+$D55*'ACM Rates'!$C$65+$E55*'ACM Rates'!$D$65+$F55*'ACM Rates'!$E$65+$G55*'ACM Rates'!$F$65)</f>
        <v>8.4808823191841968E-3</v>
      </c>
      <c r="S55" s="106">
        <f>$R55*'ACM Rates'!C$65</f>
        <v>6.8436684887393648E-3</v>
      </c>
      <c r="T55" s="106">
        <f>$R55*'ACM Rates'!D$65</f>
        <v>6.170934142634847E-3</v>
      </c>
      <c r="U55" s="106">
        <f>$R55*'ACM Rates'!E$65</f>
        <v>5.5405332624409312E-3</v>
      </c>
      <c r="V55" s="106">
        <f>$R55*'ACM Rates'!F$65</f>
        <v>4.7883464189869456E-3</v>
      </c>
      <c r="W55" s="2"/>
      <c r="X55" s="93">
        <f>((SUM($X54:$AB54))-($AC54))*('Function Resolution'!M182)</f>
        <v>5582.8145749331534</v>
      </c>
      <c r="Y55" s="93">
        <f>((SUM($X54:$AB54))-($AC54))*('Function Resolution'!N182)</f>
        <v>8628.6175289209241</v>
      </c>
      <c r="Z55" s="93">
        <f>((SUM($X54:$AB54))-($AC54))*('Function Resolution'!O182)</f>
        <v>11729.58703866108</v>
      </c>
      <c r="AA55" s="93">
        <f>((SUM($X54:$AB54))-($AC54))*('Function Resolution'!P182)</f>
        <v>11883.717461033382</v>
      </c>
      <c r="AB55" s="93">
        <f>((SUM($X54:$AB54))-($AC54))*('Function Resolution'!Q182)</f>
        <v>10068.791244733568</v>
      </c>
      <c r="AC55" s="111">
        <f t="shared" si="11"/>
        <v>191.57411139312842</v>
      </c>
      <c r="AD55" s="111">
        <f t="shared" si="26"/>
        <v>2298.0462631109708</v>
      </c>
      <c r="AE55" s="2">
        <f t="shared" si="12"/>
        <v>0.1165672028299624</v>
      </c>
      <c r="AF55" s="2">
        <f t="shared" si="13"/>
        <v>0.1801624961989603</v>
      </c>
      <c r="AG55" s="2">
        <f t="shared" si="14"/>
        <v>0.24490964783004199</v>
      </c>
      <c r="AH55" s="2">
        <f t="shared" si="15"/>
        <v>0.24812783678577227</v>
      </c>
      <c r="AI55" s="2">
        <f t="shared" si="16"/>
        <v>0.210232816355263</v>
      </c>
      <c r="AJ55" s="106">
        <f>('ACM Rates'!$AQ68*(SUM(X55:AB55)))/(X55*'ACM Rates'!B$74+Y55*'ACM Rates'!C$74+Z55*'ACM Rates'!D$74+AA55*'ACM Rates'!E$74+AB55*'ACM Rates'!F$74)</f>
        <v>5.5137605251573971E-3</v>
      </c>
      <c r="AK55" s="93">
        <f>$AJ55*'ACM Rates'!C$74</f>
        <v>4.4644669340431053E-3</v>
      </c>
      <c r="AL55" s="93">
        <f>$AJ55*'ACM Rates'!D$74</f>
        <v>4.01201251887808E-3</v>
      </c>
      <c r="AM55" s="93">
        <f>$AJ55*'ACM Rates'!E$74</f>
        <v>3.6342311769358465E-3</v>
      </c>
      <c r="AN55" s="93">
        <f>$AJ55*'ACM Rates'!F$74</f>
        <v>3.1803424872675536E-3</v>
      </c>
      <c r="AO55" s="93"/>
      <c r="AP55" s="93">
        <f t="shared" si="32"/>
        <v>10853.714104391807</v>
      </c>
      <c r="AQ55" s="93">
        <f t="shared" si="33"/>
        <v>15265.280067287182</v>
      </c>
      <c r="AR55" s="93">
        <f t="shared" si="34"/>
        <v>18378.159413180678</v>
      </c>
      <c r="AS55" s="93">
        <f t="shared" si="35"/>
        <v>24593.851715364734</v>
      </c>
      <c r="AT55" s="93">
        <f t="shared" si="36"/>
        <v>25450.233596352678</v>
      </c>
      <c r="AU55" s="93">
        <f t="shared" si="17"/>
        <v>466.79560657806883</v>
      </c>
      <c r="AV55" s="93">
        <f t="shared" si="18"/>
        <v>5925.556710000882</v>
      </c>
      <c r="AW55" s="2">
        <f t="shared" si="19"/>
        <v>0.11480401813080927</v>
      </c>
      <c r="AX55" s="2">
        <f t="shared" si="20"/>
        <v>0.16146689260108552</v>
      </c>
      <c r="AY55" s="2">
        <f t="shared" si="21"/>
        <v>0.19439304612123151</v>
      </c>
      <c r="AZ55" s="2">
        <f t="shared" si="22"/>
        <v>0.26013887698540794</v>
      </c>
      <c r="BA55" s="2">
        <f t="shared" si="23"/>
        <v>0.26919716616146561</v>
      </c>
    </row>
    <row r="56" spans="1:53">
      <c r="A56" s="58">
        <v>54</v>
      </c>
      <c r="B56" s="58">
        <v>58</v>
      </c>
      <c r="C56" s="93">
        <f>((SUM($C55:$G55))-($H55))*('Function Resolution'!H183)</f>
        <v>5612.7587563956668</v>
      </c>
      <c r="D56" s="93">
        <f>((SUM($C55:$G55))-($H55))*('Function Resolution'!I183)</f>
        <v>7138.5937668253164</v>
      </c>
      <c r="E56" s="93">
        <f>((SUM($C55:$G55))-($H55))*('Function Resolution'!J183)</f>
        <v>6884.4063467660535</v>
      </c>
      <c r="F56" s="93">
        <f>((SUM($C55:$G55))-($H55))*('Function Resolution'!K183)</f>
        <v>12183.69928212525</v>
      </c>
      <c r="G56" s="93">
        <f>((SUM($C55:$G55))-($H55))*('Function Resolution'!L183)</f>
        <v>14553.031400997756</v>
      </c>
      <c r="H56" s="111">
        <f t="shared" si="10"/>
        <v>273.59768836334928</v>
      </c>
      <c r="I56" s="111"/>
      <c r="J56" s="111">
        <f t="shared" si="24"/>
        <v>3901.1081352532606</v>
      </c>
      <c r="K56" s="111">
        <f t="shared" si="25"/>
        <v>49999.999999999949</v>
      </c>
      <c r="L56" s="111">
        <f>'MI Analysis'!AM56</f>
        <v>326.94038305674593</v>
      </c>
      <c r="M56" s="2">
        <f t="shared" si="27"/>
        <v>0.12103639055150185</v>
      </c>
      <c r="N56" s="2">
        <f t="shared" si="28"/>
        <v>0.15394027440880745</v>
      </c>
      <c r="O56" s="2">
        <f t="shared" si="29"/>
        <v>0.14845884732760353</v>
      </c>
      <c r="P56" s="2">
        <f t="shared" si="30"/>
        <v>0.26273550114602662</v>
      </c>
      <c r="Q56" s="2">
        <f t="shared" si="31"/>
        <v>0.31382898656606056</v>
      </c>
      <c r="R56" s="106">
        <f>('ACM Rates'!$AL69*(SUM($C56:$G56)))/($C56*'ACM Rates'!$B$65+$D56*'ACM Rates'!$C$65+$E56*'ACM Rates'!$D$65+$F56*'ACM Rates'!$E$65+$G56*'ACM Rates'!$F$65)</f>
        <v>8.4031770771132702E-3</v>
      </c>
      <c r="S56" s="106">
        <f>$R56*'ACM Rates'!C$65</f>
        <v>6.7809640558093463E-3</v>
      </c>
      <c r="T56" s="106">
        <f>$R56*'ACM Rates'!D$65</f>
        <v>6.1143935713463505E-3</v>
      </c>
      <c r="U56" s="106">
        <f>$R56*'ACM Rates'!E$65</f>
        <v>5.4897686766163982E-3</v>
      </c>
      <c r="V56" s="106">
        <f>$R56*'ACM Rates'!F$65</f>
        <v>4.7444736704210129E-3</v>
      </c>
      <c r="W56" s="2"/>
      <c r="X56" s="93">
        <f>((SUM($X55:$AB55))-($AC55))*('Function Resolution'!M183)</f>
        <v>5958.459445082196</v>
      </c>
      <c r="Y56" s="93">
        <f>((SUM($X55:$AB55))-($AC55))*('Function Resolution'!N183)</f>
        <v>9183.4994262067812</v>
      </c>
      <c r="Z56" s="93">
        <f>((SUM($X55:$AB55))-($AC55))*('Function Resolution'!O183)</f>
        <v>11746.127459306781</v>
      </c>
      <c r="AA56" s="93">
        <f>((SUM($X55:$AB55))-($AC55))*('Function Resolution'!P183)</f>
        <v>11301.952170498804</v>
      </c>
      <c r="AB56" s="93">
        <f>((SUM($X55:$AB55))-($AC55))*('Function Resolution'!Q183)</f>
        <v>9511.9152357944204</v>
      </c>
      <c r="AC56" s="111">
        <f t="shared" si="11"/>
        <v>190.80781494755593</v>
      </c>
      <c r="AD56" s="111">
        <f t="shared" si="26"/>
        <v>2488.8540780585267</v>
      </c>
      <c r="AE56" s="2">
        <f t="shared" si="12"/>
        <v>0.12491017617323265</v>
      </c>
      <c r="AF56" s="2">
        <f t="shared" si="13"/>
        <v>0.19251830809405565</v>
      </c>
      <c r="AG56" s="2">
        <f t="shared" si="14"/>
        <v>0.24623996585329042</v>
      </c>
      <c r="AH56" s="2">
        <f t="shared" si="15"/>
        <v>0.23692849632191801</v>
      </c>
      <c r="AI56" s="2">
        <f t="shared" si="16"/>
        <v>0.19940305355750335</v>
      </c>
      <c r="AJ56" s="106">
        <f>('ACM Rates'!$AQ69*(SUM(X56:AB56)))/(X56*'ACM Rates'!B$74+Y56*'ACM Rates'!C$74+Z56*'ACM Rates'!D$74+AA56*'ACM Rates'!E$74+AB56*'ACM Rates'!F$74)</f>
        <v>5.4708727449079781E-3</v>
      </c>
      <c r="AK56" s="93">
        <f>$AJ56*'ACM Rates'!C$74</f>
        <v>4.4297408925466674E-3</v>
      </c>
      <c r="AL56" s="93">
        <f>$AJ56*'ACM Rates'!D$74</f>
        <v>3.9808058114988816E-3</v>
      </c>
      <c r="AM56" s="93">
        <f>$AJ56*'ACM Rates'!E$74</f>
        <v>3.6059629727980612E-3</v>
      </c>
      <c r="AN56" s="93">
        <f>$AJ56*'ACM Rates'!F$74</f>
        <v>3.1556047734895461E-3</v>
      </c>
      <c r="AO56" s="93"/>
      <c r="AP56" s="93">
        <f t="shared" si="32"/>
        <v>11571.218201477863</v>
      </c>
      <c r="AQ56" s="93">
        <f t="shared" si="33"/>
        <v>16322.093193032098</v>
      </c>
      <c r="AR56" s="93">
        <f t="shared" si="34"/>
        <v>18630.533806072835</v>
      </c>
      <c r="AS56" s="93">
        <f t="shared" si="35"/>
        <v>23485.651452624053</v>
      </c>
      <c r="AT56" s="93">
        <f t="shared" si="36"/>
        <v>24064.946636792178</v>
      </c>
      <c r="AU56" s="93">
        <f t="shared" si="17"/>
        <v>464.4055033109052</v>
      </c>
      <c r="AV56" s="93">
        <f t="shared" si="18"/>
        <v>6389.9622133117873</v>
      </c>
      <c r="AW56" s="2">
        <f t="shared" si="19"/>
        <v>0.1230006556170393</v>
      </c>
      <c r="AX56" s="2">
        <f t="shared" si="20"/>
        <v>0.1735018844886142</v>
      </c>
      <c r="AY56" s="2">
        <f t="shared" si="21"/>
        <v>0.19804033013133368</v>
      </c>
      <c r="AZ56" s="2">
        <f t="shared" si="22"/>
        <v>0.24964964586849481</v>
      </c>
      <c r="BA56" s="2">
        <f t="shared" si="23"/>
        <v>0.25580748389451807</v>
      </c>
    </row>
    <row r="57" spans="1:53">
      <c r="A57" s="58">
        <v>55</v>
      </c>
      <c r="B57" s="58">
        <v>59</v>
      </c>
      <c r="C57" s="93">
        <f>((SUM($C56:$G56))-($H56))*('Function Resolution'!H184)</f>
        <v>5977.0939500631166</v>
      </c>
      <c r="D57" s="93">
        <f>((SUM($C56:$G56))-($H56))*('Function Resolution'!I184)</f>
        <v>7677.2563579591424</v>
      </c>
      <c r="E57" s="93">
        <f>((SUM($C56:$G56))-($H56))*('Function Resolution'!J184)</f>
        <v>7122.5122060167068</v>
      </c>
      <c r="F57" s="93">
        <f>((SUM($C56:$G56))-($H56))*('Function Resolution'!K184)</f>
        <v>11623.643213157147</v>
      </c>
      <c r="G57" s="93">
        <f>((SUM($C56:$G56))-($H56))*('Function Resolution'!L184)</f>
        <v>13698.386137550573</v>
      </c>
      <c r="H57" s="111">
        <f t="shared" si="10"/>
        <v>271.98346200200547</v>
      </c>
      <c r="I57" s="111"/>
      <c r="J57" s="111">
        <f t="shared" si="24"/>
        <v>4173.0915972552657</v>
      </c>
      <c r="K57" s="111">
        <f t="shared" si="25"/>
        <v>49999.999999999949</v>
      </c>
      <c r="L57" s="111">
        <f>'MI Analysis'!AM57</f>
        <v>399.06097478722251</v>
      </c>
      <c r="M57" s="2">
        <f t="shared" si="27"/>
        <v>0.1296580830532717</v>
      </c>
      <c r="N57" s="2">
        <f t="shared" si="28"/>
        <v>0.16653884827609466</v>
      </c>
      <c r="O57" s="2">
        <f t="shared" si="29"/>
        <v>0.15450506330855043</v>
      </c>
      <c r="P57" s="2">
        <f t="shared" si="30"/>
        <v>0.25214582700297233</v>
      </c>
      <c r="Q57" s="2">
        <f t="shared" si="31"/>
        <v>0.2971521783591109</v>
      </c>
      <c r="R57" s="106">
        <f>('ACM Rates'!$AL70*(SUM($C57:$G57)))/($C57*'ACM Rates'!$B$65+$D57*'ACM Rates'!$C$65+$E57*'ACM Rates'!$D$65+$F57*'ACM Rates'!$E$65+$G57*'ACM Rates'!$F$65)</f>
        <v>8.3219443348930295E-3</v>
      </c>
      <c r="S57" s="106">
        <f>$R57*'ACM Rates'!C$65</f>
        <v>6.7154130981066304E-3</v>
      </c>
      <c r="T57" s="106">
        <f>$R57*'ACM Rates'!D$65</f>
        <v>6.0552862893914041E-3</v>
      </c>
      <c r="U57" s="106">
        <f>$R57*'ACM Rates'!E$65</f>
        <v>5.4366995862397465E-3</v>
      </c>
      <c r="V57" s="106">
        <f>$R57*'ACM Rates'!F$65</f>
        <v>4.6986092785245579E-3</v>
      </c>
      <c r="W57" s="2"/>
      <c r="X57" s="93">
        <f>((SUM($X56:$AB56))-($AC56))*('Function Resolution'!M184)</f>
        <v>6378.6468717436583</v>
      </c>
      <c r="Y57" s="93">
        <f>((SUM($X56:$AB56))-($AC56))*('Function Resolution'!N184)</f>
        <v>9785.3079615627357</v>
      </c>
      <c r="Z57" s="93">
        <f>((SUM($X56:$AB56))-($AC56))*('Function Resolution'!O184)</f>
        <v>11740.691043265022</v>
      </c>
      <c r="AA57" s="93">
        <f>((SUM($X56:$AB56))-($AC56))*('Function Resolution'!P184)</f>
        <v>10698.221622991001</v>
      </c>
      <c r="AB57" s="93">
        <f>((SUM($X56:$AB56))-($AC56))*('Function Resolution'!Q184)</f>
        <v>8908.2784223790095</v>
      </c>
      <c r="AC57" s="111">
        <f t="shared" si="11"/>
        <v>190.04458368776568</v>
      </c>
      <c r="AD57" s="111">
        <f t="shared" si="26"/>
        <v>2678.8986617462924</v>
      </c>
      <c r="AE57" s="2">
        <f t="shared" si="12"/>
        <v>0.13425579930703996</v>
      </c>
      <c r="AF57" s="2">
        <f t="shared" si="13"/>
        <v>0.20595815511668641</v>
      </c>
      <c r="AG57" s="2">
        <f t="shared" si="14"/>
        <v>0.24711445736447663</v>
      </c>
      <c r="AH57" s="2">
        <f t="shared" si="15"/>
        <v>0.2251728813396266</v>
      </c>
      <c r="AI57" s="2">
        <f t="shared" si="16"/>
        <v>0.18749870687217041</v>
      </c>
      <c r="AJ57" s="106">
        <f>('ACM Rates'!$AQ70*(SUM(X57:AB57)))/(X57*'ACM Rates'!B$74+Y57*'ACM Rates'!C$74+Z57*'ACM Rates'!D$74+AA57*'ACM Rates'!E$74+AB57*'ACM Rates'!F$74)</f>
        <v>5.4245078353246431E-3</v>
      </c>
      <c r="AK57" s="93">
        <f>$AJ57*'ACM Rates'!C$74</f>
        <v>4.3921994351710245E-3</v>
      </c>
      <c r="AL57" s="93">
        <f>$AJ57*'ACM Rates'!D$74</f>
        <v>3.9470690184633004E-3</v>
      </c>
      <c r="AM57" s="93">
        <f>$AJ57*'ACM Rates'!E$74</f>
        <v>3.5754029223289204E-3</v>
      </c>
      <c r="AN57" s="93">
        <f>$AJ57*'ACM Rates'!F$74</f>
        <v>3.1288614480960318E-3</v>
      </c>
      <c r="AO57" s="93"/>
      <c r="AP57" s="93">
        <f t="shared" si="32"/>
        <v>12355.740821806776</v>
      </c>
      <c r="AQ57" s="93">
        <f t="shared" si="33"/>
        <v>17462.56431952188</v>
      </c>
      <c r="AR57" s="93">
        <f t="shared" si="34"/>
        <v>18863.203249281731</v>
      </c>
      <c r="AS57" s="93">
        <f t="shared" si="35"/>
        <v>22321.864836148146</v>
      </c>
      <c r="AT57" s="93">
        <f t="shared" si="36"/>
        <v>22606.664559929581</v>
      </c>
      <c r="AU57" s="93">
        <f t="shared" si="17"/>
        <v>462.02804568977115</v>
      </c>
      <c r="AV57" s="93">
        <f t="shared" si="18"/>
        <v>6851.9902590015581</v>
      </c>
      <c r="AW57" s="2">
        <f t="shared" si="19"/>
        <v>0.13199162305608891</v>
      </c>
      <c r="AX57" s="2">
        <f t="shared" si="20"/>
        <v>0.18654585269278845</v>
      </c>
      <c r="AY57" s="2">
        <f t="shared" si="21"/>
        <v>0.20150833922603317</v>
      </c>
      <c r="AZ57" s="2">
        <f t="shared" si="22"/>
        <v>0.23845588960249781</v>
      </c>
      <c r="BA57" s="2">
        <f t="shared" si="23"/>
        <v>0.24149829542259177</v>
      </c>
    </row>
    <row r="58" spans="1:53">
      <c r="A58" s="58">
        <v>56</v>
      </c>
      <c r="B58" s="58">
        <v>60</v>
      </c>
      <c r="C58" s="93">
        <f>((SUM($C57:$G57))-($H57))*('Function Resolution'!H185)</f>
        <v>6363.5400426420865</v>
      </c>
      <c r="D58" s="93">
        <f>((SUM($C57:$G57))-($H57))*('Function Resolution'!I185)</f>
        <v>8249.5205070756492</v>
      </c>
      <c r="E58" s="93">
        <f>((SUM($C57:$G57))-($H57))*('Function Resolution'!J185)</f>
        <v>7358.4135838977791</v>
      </c>
      <c r="F58" s="93">
        <f>((SUM($C57:$G57))-($H57))*('Function Resolution'!K185)</f>
        <v>11033.848506064458</v>
      </c>
      <c r="G58" s="93">
        <f>((SUM($C57:$G57))-($H57))*('Function Resolution'!L185)</f>
        <v>12821.585763064704</v>
      </c>
      <c r="H58" s="111">
        <f t="shared" si="10"/>
        <v>439.93832066634889</v>
      </c>
      <c r="I58" s="111"/>
      <c r="J58" s="111">
        <f t="shared" si="24"/>
        <v>4613.0299179216145</v>
      </c>
      <c r="K58" s="111">
        <f t="shared" si="25"/>
        <v>49999.999999999949</v>
      </c>
      <c r="L58" s="111">
        <f>'MI Analysis'!AM58</f>
        <v>480.58623837412892</v>
      </c>
      <c r="M58" s="2">
        <f t="shared" si="27"/>
        <v>0.13886033914216564</v>
      </c>
      <c r="N58" s="2">
        <f t="shared" si="28"/>
        <v>0.18001477286173567</v>
      </c>
      <c r="O58" s="2">
        <f t="shared" si="29"/>
        <v>0.16056971417816757</v>
      </c>
      <c r="P58" s="2">
        <f t="shared" si="30"/>
        <v>0.24077226438874536</v>
      </c>
      <c r="Q58" s="2">
        <f t="shared" si="31"/>
        <v>0.27978290942918571</v>
      </c>
      <c r="R58" s="106">
        <f>('ACM Rates'!$AL71*(SUM($C58:$G58)))/($C58*'ACM Rates'!$B$65+$D58*'ACM Rates'!$C$65+$E58*'ACM Rates'!$D$65+$F58*'ACM Rates'!$E$65+$G58*'ACM Rates'!$F$65)</f>
        <v>1.3403677501198157E-2</v>
      </c>
      <c r="S58" s="106">
        <f>$R58*'ACM Rates'!C$65</f>
        <v>1.0816129960991894E-2</v>
      </c>
      <c r="T58" s="106">
        <f>$R58*'ACM Rates'!D$65</f>
        <v>9.7529016458474671E-3</v>
      </c>
      <c r="U58" s="106">
        <f>$R58*'ACM Rates'!E$65</f>
        <v>8.7565795915398557E-3</v>
      </c>
      <c r="V58" s="106">
        <f>$R58*'ACM Rates'!F$65</f>
        <v>7.5677799489018149E-3</v>
      </c>
      <c r="W58" s="2"/>
      <c r="X58" s="93">
        <f>((SUM($X57:$AB57))-($AC57))*('Function Resolution'!M185)</f>
        <v>6845.983293395042</v>
      </c>
      <c r="Y58" s="93">
        <f>((SUM($X57:$AB57))-($AC57))*('Function Resolution'!N185)</f>
        <v>10429.676414653119</v>
      </c>
      <c r="Z58" s="93">
        <f>((SUM($X57:$AB57))-($AC57))*('Function Resolution'!O185)</f>
        <v>11708.009399789998</v>
      </c>
      <c r="AA58" s="93">
        <f>((SUM($X57:$AB57))-($AC57))*('Function Resolution'!P185)</f>
        <v>10076.110802197711</v>
      </c>
      <c r="AB58" s="93">
        <f>((SUM($X57:$AB57))-($AC57))*('Function Resolution'!Q185)</f>
        <v>8261.3214282177942</v>
      </c>
      <c r="AC58" s="111">
        <f t="shared" si="11"/>
        <v>288.65871816334732</v>
      </c>
      <c r="AD58" s="111">
        <f t="shared" si="26"/>
        <v>2967.5573799096396</v>
      </c>
      <c r="AE58" s="2">
        <f t="shared" si="12"/>
        <v>0.14467083604964309</v>
      </c>
      <c r="AF58" s="2">
        <f t="shared" si="13"/>
        <v>0.22040223324688191</v>
      </c>
      <c r="AG58" s="2">
        <f t="shared" si="14"/>
        <v>0.24741624917181335</v>
      </c>
      <c r="AH58" s="2">
        <f t="shared" si="15"/>
        <v>0.2129306063731094</v>
      </c>
      <c r="AI58" s="2">
        <f t="shared" si="16"/>
        <v>0.17458007515855231</v>
      </c>
      <c r="AJ58" s="106">
        <f>('ACM Rates'!$AQ71*(SUM(X58:AB58)))/(X58*'ACM Rates'!B$74+Y58*'ACM Rates'!C$74+Z58*'ACM Rates'!D$74+AA58*'ACM Rates'!E$74+AB58*'ACM Rates'!F$74)</f>
        <v>8.1966837325837903E-3</v>
      </c>
      <c r="AK58" s="93">
        <f>$AJ58*'ACM Rates'!C$74</f>
        <v>6.636817708343388E-3</v>
      </c>
      <c r="AL58" s="93">
        <f>$AJ58*'ACM Rates'!D$74</f>
        <v>5.9642049375134452E-3</v>
      </c>
      <c r="AM58" s="93">
        <f>$AJ58*'ACM Rates'!E$74</f>
        <v>5.4026001732435675E-3</v>
      </c>
      <c r="AN58" s="93">
        <f>$AJ58*'ACM Rates'!F$74</f>
        <v>4.7278552288389196E-3</v>
      </c>
      <c r="AO58" s="93"/>
      <c r="AP58" s="93">
        <f t="shared" si="32"/>
        <v>13209.523336037128</v>
      </c>
      <c r="AQ58" s="93">
        <f t="shared" si="33"/>
        <v>18679.19692172877</v>
      </c>
      <c r="AR58" s="93">
        <f t="shared" si="34"/>
        <v>19066.422983687778</v>
      </c>
      <c r="AS58" s="93">
        <f t="shared" si="35"/>
        <v>21109.959308262169</v>
      </c>
      <c r="AT58" s="93">
        <f t="shared" si="36"/>
        <v>21082.907191282498</v>
      </c>
      <c r="AU58" s="93">
        <f t="shared" si="17"/>
        <v>728.5970388296962</v>
      </c>
      <c r="AV58" s="93">
        <f t="shared" si="18"/>
        <v>7580.5872978312545</v>
      </c>
      <c r="AW58" s="2">
        <f t="shared" si="19"/>
        <v>0.14181219086448246</v>
      </c>
      <c r="AX58" s="2">
        <f t="shared" si="20"/>
        <v>0.20053243191848116</v>
      </c>
      <c r="AY58" s="2">
        <f t="shared" si="21"/>
        <v>0.20468953697135031</v>
      </c>
      <c r="AZ58" s="2">
        <f t="shared" si="22"/>
        <v>0.22662813050927474</v>
      </c>
      <c r="BA58" s="2">
        <f t="shared" si="23"/>
        <v>0.22633770973641135</v>
      </c>
    </row>
    <row r="59" spans="1:53">
      <c r="A59" s="58">
        <v>57</v>
      </c>
      <c r="B59" s="58">
        <v>61</v>
      </c>
      <c r="C59" s="93">
        <f>((SUM($C58:$G58))-($H58))*('Function Resolution'!H186)</f>
        <v>6746.2232743128825</v>
      </c>
      <c r="D59" s="93">
        <f>((SUM($C58:$G58))-($H58))*('Function Resolution'!I186)</f>
        <v>8817.892141499744</v>
      </c>
      <c r="E59" s="93">
        <f>((SUM($C58:$G58))-($H58))*('Function Resolution'!J186)</f>
        <v>7558.9138395395121</v>
      </c>
      <c r="F59" s="93">
        <f>((SUM($C58:$G58))-($H58))*('Function Resolution'!K186)</f>
        <v>10380.380282259071</v>
      </c>
      <c r="G59" s="93">
        <f>((SUM($C58:$G58))-($H58))*('Function Resolution'!L186)</f>
        <v>11883.560544467127</v>
      </c>
      <c r="H59" s="111">
        <f t="shared" si="10"/>
        <v>435.7149127879519</v>
      </c>
      <c r="I59" s="111"/>
      <c r="J59" s="111">
        <f t="shared" si="24"/>
        <v>5048.7448307095665</v>
      </c>
      <c r="K59" s="111">
        <f t="shared" si="25"/>
        <v>49999.999999999949</v>
      </c>
      <c r="L59" s="111">
        <f>'MI Analysis'!AM59</f>
        <v>569.40572915895746</v>
      </c>
      <c r="M59" s="2">
        <f t="shared" si="27"/>
        <v>0.148637885765737</v>
      </c>
      <c r="N59" s="2">
        <f t="shared" si="28"/>
        <v>0.19428245872225802</v>
      </c>
      <c r="O59" s="2">
        <f t="shared" si="29"/>
        <v>0.16654369802324065</v>
      </c>
      <c r="P59" s="2">
        <f t="shared" si="30"/>
        <v>0.22870837739305067</v>
      </c>
      <c r="Q59" s="2">
        <f t="shared" si="31"/>
        <v>0.26182758009571372</v>
      </c>
      <c r="R59" s="106">
        <f>('ACM Rates'!$AL72*(SUM($C59:$G59)))/($C59*'ACM Rates'!$B$65+$D59*'ACM Rates'!$C$65+$E59*'ACM Rates'!$D$65+$F59*'ACM Rates'!$E$65+$G59*'ACM Rates'!$F$65)</f>
        <v>1.3262597265041864E-2</v>
      </c>
      <c r="S59" s="106">
        <f>$R59*'ACM Rates'!C$65</f>
        <v>1.0702284923385052E-2</v>
      </c>
      <c r="T59" s="106">
        <f>$R59*'ACM Rates'!D$65</f>
        <v>9.6502476042769902E-3</v>
      </c>
      <c r="U59" s="106">
        <f>$R59*'ACM Rates'!E$65</f>
        <v>8.6644123250127856E-3</v>
      </c>
      <c r="V59" s="106">
        <f>$R59*'ACM Rates'!F$65</f>
        <v>7.4881253778130612E-3</v>
      </c>
      <c r="W59" s="2"/>
      <c r="X59" s="93">
        <f>((SUM($X58:$AB58))-($AC58))*('Function Resolution'!M186)</f>
        <v>7347.0508229542538</v>
      </c>
      <c r="Y59" s="93">
        <f>((SUM($X58:$AB58))-($AC58))*('Function Resolution'!N186)</f>
        <v>11086.495412574428</v>
      </c>
      <c r="Z59" s="93">
        <f>((SUM($X58:$AB58))-($AC58))*('Function Resolution'!O186)</f>
        <v>11618.079736620906</v>
      </c>
      <c r="AA59" s="93">
        <f>((SUM($X58:$AB58))-($AC58))*('Function Resolution'!P186)</f>
        <v>9419.915798155349</v>
      </c>
      <c r="AB59" s="93">
        <f>((SUM($X58:$AB58))-($AC58))*('Function Resolution'!Q186)</f>
        <v>7560.9008497853802</v>
      </c>
      <c r="AC59" s="111">
        <f t="shared" si="11"/>
        <v>286.897899982551</v>
      </c>
      <c r="AD59" s="111">
        <f t="shared" si="26"/>
        <v>3254.4552798921904</v>
      </c>
      <c r="AE59" s="2">
        <f t="shared" si="12"/>
        <v>0.15621240177340687</v>
      </c>
      <c r="AF59" s="2">
        <f t="shared" si="13"/>
        <v>0.2357201709068526</v>
      </c>
      <c r="AG59" s="2">
        <f t="shared" si="14"/>
        <v>0.24702267391186147</v>
      </c>
      <c r="AH59" s="2">
        <f t="shared" si="15"/>
        <v>0.20028548961927717</v>
      </c>
      <c r="AI59" s="2">
        <f t="shared" si="16"/>
        <v>0.16075926378860186</v>
      </c>
      <c r="AJ59" s="106">
        <f>('ACM Rates'!$AQ72*(SUM(X59:AB59)))/(X59*'ACM Rates'!B$74+Y59*'ACM Rates'!C$74+Z59*'ACM Rates'!D$74+AA59*'ACM Rates'!E$74+AB59*'ACM Rates'!F$74)</f>
        <v>8.1165056232665022E-3</v>
      </c>
      <c r="AK59" s="93">
        <f>$AJ59*'ACM Rates'!C$74</f>
        <v>6.5718978562301321E-3</v>
      </c>
      <c r="AL59" s="93">
        <f>$AJ59*'ACM Rates'!D$74</f>
        <v>5.9058644316366954E-3</v>
      </c>
      <c r="AM59" s="93">
        <f>$AJ59*'ACM Rates'!E$74</f>
        <v>5.3497531583507072E-3</v>
      </c>
      <c r="AN59" s="93">
        <f>$AJ59*'ACM Rates'!F$74</f>
        <v>4.6816084166229916E-3</v>
      </c>
      <c r="AO59" s="93"/>
      <c r="AP59" s="93">
        <f t="shared" si="32"/>
        <v>14093.274097267136</v>
      </c>
      <c r="AQ59" s="93">
        <f t="shared" si="33"/>
        <v>19904.387554074172</v>
      </c>
      <c r="AR59" s="93">
        <f t="shared" si="34"/>
        <v>19176.993576160417</v>
      </c>
      <c r="AS59" s="93">
        <f t="shared" si="35"/>
        <v>19800.29608041442</v>
      </c>
      <c r="AT59" s="93">
        <f t="shared" si="36"/>
        <v>19444.461394252507</v>
      </c>
      <c r="AU59" s="93">
        <f t="shared" si="17"/>
        <v>722.61281277050284</v>
      </c>
      <c r="AV59" s="93">
        <f t="shared" si="18"/>
        <v>8303.200110601756</v>
      </c>
      <c r="AW59" s="2">
        <f t="shared" si="19"/>
        <v>0.15249257364017454</v>
      </c>
      <c r="AX59" s="2">
        <f t="shared" si="20"/>
        <v>0.21537020169364382</v>
      </c>
      <c r="AY59" s="2">
        <f t="shared" si="21"/>
        <v>0.20749962605757202</v>
      </c>
      <c r="AZ59" s="2">
        <f t="shared" si="22"/>
        <v>0.2142439072213429</v>
      </c>
      <c r="BA59" s="2">
        <f t="shared" si="23"/>
        <v>0.21039369138726668</v>
      </c>
    </row>
    <row r="60" spans="1:53">
      <c r="A60" s="58">
        <v>58</v>
      </c>
      <c r="B60" s="58">
        <v>62</v>
      </c>
      <c r="C60" s="93">
        <f>((SUM($C59:$G59))-($H59))*('Function Resolution'!H187)</f>
        <v>7146.3058539630483</v>
      </c>
      <c r="D60" s="93">
        <f>((SUM($C59:$G59))-($H59))*('Function Resolution'!I187)</f>
        <v>9404.7775690360268</v>
      </c>
      <c r="E60" s="93">
        <f>((SUM($C59:$G59))-($H59))*('Function Resolution'!J187)</f>
        <v>7745.4316948870037</v>
      </c>
      <c r="F60" s="93">
        <f>((SUM($C59:$G59))-($H59))*('Function Resolution'!K187)</f>
        <v>9712.6164485263762</v>
      </c>
      <c r="G60" s="93">
        <f>((SUM($C59:$G59))-($H59))*('Function Resolution'!L187)</f>
        <v>10942.123602877917</v>
      </c>
      <c r="H60" s="111">
        <f t="shared" si="10"/>
        <v>431.53204962518765</v>
      </c>
      <c r="I60" s="111"/>
      <c r="J60" s="111">
        <f t="shared" si="24"/>
        <v>5480.2768803347544</v>
      </c>
      <c r="K60" s="111">
        <f t="shared" si="25"/>
        <v>49999.999999999942</v>
      </c>
      <c r="L60" s="111">
        <f>'MI Analysis'!AM60</f>
        <v>663.83404861493682</v>
      </c>
      <c r="M60" s="2">
        <f t="shared" si="27"/>
        <v>0.1589790057485477</v>
      </c>
      <c r="N60" s="2">
        <f t="shared" si="28"/>
        <v>0.20922168988645165</v>
      </c>
      <c r="O60" s="2">
        <f t="shared" si="29"/>
        <v>0.17230735083407633</v>
      </c>
      <c r="P60" s="2">
        <f t="shared" si="30"/>
        <v>0.21606997206079809</v>
      </c>
      <c r="Q60" s="2">
        <f t="shared" si="31"/>
        <v>0.24342198147012623</v>
      </c>
      <c r="R60" s="106">
        <f>('ACM Rates'!$AL73*(SUM($C60:$G60)))/($C60*'ACM Rates'!$B$65+$D60*'ACM Rates'!$C$65+$E60*'ACM Rates'!$D$65+$F60*'ACM Rates'!$E$65+$G60*'ACM Rates'!$F$65)</f>
        <v>1.3118665134011385E-2</v>
      </c>
      <c r="S60" s="106">
        <f>$R60*'ACM Rates'!C$65</f>
        <v>1.0586138542315453E-2</v>
      </c>
      <c r="T60" s="106">
        <f>$R60*'ACM Rates'!D$65</f>
        <v>9.5455184418891306E-3</v>
      </c>
      <c r="U60" s="106">
        <f>$R60*'ACM Rates'!E$65</f>
        <v>8.5703819246964793E-3</v>
      </c>
      <c r="V60" s="106">
        <f>$R60*'ACM Rates'!F$65</f>
        <v>7.4068606133394456E-3</v>
      </c>
      <c r="W60" s="2"/>
      <c r="X60" s="93">
        <f>((SUM($X59:$AB59))-($AC59))*('Function Resolution'!M187)</f>
        <v>7896.4079432485305</v>
      </c>
      <c r="Y60" s="93">
        <f>((SUM($X59:$AB59))-($AC59))*('Function Resolution'!N187)</f>
        <v>11766.992982783728</v>
      </c>
      <c r="Z60" s="93">
        <f>((SUM($X59:$AB59))-($AC59))*('Function Resolution'!O187)</f>
        <v>11490.543318158996</v>
      </c>
      <c r="AA60" s="93">
        <f>((SUM($X59:$AB59))-($AC59))*('Function Resolution'!P187)</f>
        <v>8757.1392122890647</v>
      </c>
      <c r="AB60" s="93">
        <f>((SUM($X59:$AB59))-($AC59))*('Function Resolution'!Q187)</f>
        <v>6834.4612636274487</v>
      </c>
      <c r="AC60" s="111">
        <f t="shared" si="11"/>
        <v>285.14782279265739</v>
      </c>
      <c r="AD60" s="111">
        <f t="shared" si="26"/>
        <v>3539.6031026848477</v>
      </c>
      <c r="AE60" s="2">
        <f t="shared" si="12"/>
        <v>0.16892322018127776</v>
      </c>
      <c r="AF60" s="2">
        <f t="shared" si="13"/>
        <v>0.25172437401766146</v>
      </c>
      <c r="AG60" s="2">
        <f t="shared" si="14"/>
        <v>0.24581044860979653</v>
      </c>
      <c r="AH60" s="2">
        <f t="shared" si="15"/>
        <v>0.18733633899707555</v>
      </c>
      <c r="AI60" s="2">
        <f t="shared" si="16"/>
        <v>0.14620561819418867</v>
      </c>
      <c r="AJ60" s="106">
        <f>('ACM Rates'!$AQ73*(SUM(X60:AB60)))/(X60*'ACM Rates'!B$74+Y60*'ACM Rates'!C$74+Z60*'ACM Rates'!D$74+AA60*'ACM Rates'!E$74+AB60*'ACM Rates'!F$74)</f>
        <v>8.0325236791501022E-3</v>
      </c>
      <c r="AK60" s="93">
        <f>$AJ60*'ACM Rates'!C$74</f>
        <v>6.5038980563016397E-3</v>
      </c>
      <c r="AL60" s="93">
        <f>$AJ60*'ACM Rates'!D$74</f>
        <v>5.8447561173351602E-3</v>
      </c>
      <c r="AM60" s="93">
        <f>$AJ60*'ACM Rates'!E$74</f>
        <v>5.2943989589408968E-3</v>
      </c>
      <c r="AN60" s="93">
        <f>$AJ60*'ACM Rates'!F$74</f>
        <v>4.6331675487582972E-3</v>
      </c>
      <c r="AO60" s="93"/>
      <c r="AP60" s="93">
        <f t="shared" si="32"/>
        <v>15042.713797211578</v>
      </c>
      <c r="AQ60" s="93">
        <f t="shared" si="33"/>
        <v>21171.770551819754</v>
      </c>
      <c r="AR60" s="93">
        <f t="shared" si="34"/>
        <v>19235.975013046002</v>
      </c>
      <c r="AS60" s="93">
        <f t="shared" si="35"/>
        <v>18469.755660815441</v>
      </c>
      <c r="AT60" s="93">
        <f t="shared" si="36"/>
        <v>17776.584866505364</v>
      </c>
      <c r="AU60" s="93">
        <f t="shared" si="17"/>
        <v>716.67987241784499</v>
      </c>
      <c r="AV60" s="93">
        <f t="shared" si="18"/>
        <v>9019.8799830196022</v>
      </c>
      <c r="AW60" s="2">
        <f t="shared" si="19"/>
        <v>0.16404840534626766</v>
      </c>
      <c r="AX60" s="2">
        <f t="shared" si="20"/>
        <v>0.2308888704661067</v>
      </c>
      <c r="AY60" s="2">
        <f t="shared" si="21"/>
        <v>0.20977804063225589</v>
      </c>
      <c r="AZ60" s="2">
        <f t="shared" si="22"/>
        <v>0.20142203090067584</v>
      </c>
      <c r="BA60" s="2">
        <f t="shared" si="23"/>
        <v>0.19386265265469388</v>
      </c>
    </row>
    <row r="61" spans="1:53">
      <c r="A61" s="58">
        <v>59</v>
      </c>
      <c r="B61" s="58">
        <v>63</v>
      </c>
      <c r="C61" s="93">
        <f>((SUM($C60:$G60))-($H60))*('Function Resolution'!H188)</f>
        <v>7562.4093205067211</v>
      </c>
      <c r="D61" s="93">
        <f>((SUM($C60:$G60))-($H60))*('Function Resolution'!I188)</f>
        <v>10002.595882123842</v>
      </c>
      <c r="E61" s="93">
        <f>((SUM($C60:$G60))-($H60))*('Function Resolution'!J188)</f>
        <v>7912.6580738182383</v>
      </c>
      <c r="F61" s="93">
        <f>((SUM($C60:$G60))-($H60))*('Function Resolution'!K188)</f>
        <v>9037.1797530517742</v>
      </c>
      <c r="G61" s="93">
        <f>((SUM($C60:$G60))-($H60))*('Function Resolution'!L188)</f>
        <v>10004.88009016461</v>
      </c>
      <c r="H61" s="111">
        <f t="shared" si="10"/>
        <v>427.38934194878573</v>
      </c>
      <c r="I61" s="111"/>
      <c r="J61" s="111">
        <f t="shared" si="24"/>
        <v>5907.6662222835403</v>
      </c>
      <c r="K61" s="111">
        <f t="shared" si="25"/>
        <v>49999.999999999942</v>
      </c>
      <c r="L61" s="111">
        <f>'MI Analysis'!AM61</f>
        <v>762.52505283028677</v>
      </c>
      <c r="M61" s="2">
        <f t="shared" si="27"/>
        <v>0.16986649490563127</v>
      </c>
      <c r="N61" s="2">
        <f t="shared" si="28"/>
        <v>0.22467785469459739</v>
      </c>
      <c r="O61" s="2">
        <f t="shared" si="29"/>
        <v>0.17773376650500936</v>
      </c>
      <c r="P61" s="2">
        <f t="shared" si="30"/>
        <v>0.20299272142283123</v>
      </c>
      <c r="Q61" s="2">
        <f t="shared" si="31"/>
        <v>0.22472916247193078</v>
      </c>
      <c r="R61" s="106">
        <f>('ACM Rates'!$AL74*(SUM($C61:$G61)))/($C61*'ACM Rates'!$B$65+$D61*'ACM Rates'!$C$65+$E61*'ACM Rates'!$D$65+$F61*'ACM Rates'!$E$65+$G61*'ACM Rates'!$F$65)</f>
        <v>1.2973101208701593E-2</v>
      </c>
      <c r="S61" s="106">
        <f>$R61*'ACM Rates'!C$65</f>
        <v>1.0468675380907542E-2</v>
      </c>
      <c r="T61" s="106">
        <f>$R61*'ACM Rates'!D$65</f>
        <v>9.439601939003785E-3</v>
      </c>
      <c r="U61" s="106">
        <f>$R61*'ACM Rates'!E$65</f>
        <v>8.4752854784026759E-3</v>
      </c>
      <c r="V61" s="106">
        <f>$R61*'ACM Rates'!F$65</f>
        <v>7.3246745300690587E-3</v>
      </c>
      <c r="W61" s="2"/>
      <c r="X61" s="93">
        <f>((SUM($X60:$AB60))-($AC60))*('Function Resolution'!M188)</f>
        <v>8494.2100494378228</v>
      </c>
      <c r="Y61" s="93">
        <f>((SUM($X60:$AB60))-($AC60))*('Function Resolution'!N188)</f>
        <v>12459.140567161565</v>
      </c>
      <c r="Z61" s="93">
        <f>((SUM($X60:$AB60))-($AC60))*('Function Resolution'!O188)</f>
        <v>11320.666496593336</v>
      </c>
      <c r="AA61" s="93">
        <f>((SUM($X60:$AB60))-($AC60))*('Function Resolution'!P188)</f>
        <v>8093.2570035383887</v>
      </c>
      <c r="AB61" s="93">
        <f>((SUM($X60:$AB60))-($AC60))*('Function Resolution'!Q188)</f>
        <v>6093.1227805840053</v>
      </c>
      <c r="AC61" s="111">
        <f t="shared" si="11"/>
        <v>283.40842107362221</v>
      </c>
      <c r="AD61" s="111">
        <f t="shared" si="26"/>
        <v>3823.01152375847</v>
      </c>
      <c r="AE61" s="2">
        <f t="shared" si="12"/>
        <v>0.18282689379971032</v>
      </c>
      <c r="AF61" s="2">
        <f t="shared" si="13"/>
        <v>0.26816689910545211</v>
      </c>
      <c r="AG61" s="2">
        <f t="shared" si="14"/>
        <v>0.24366271604639567</v>
      </c>
      <c r="AH61" s="2">
        <f t="shared" si="15"/>
        <v>0.17419689765943619</v>
      </c>
      <c r="AI61" s="2">
        <f t="shared" si="16"/>
        <v>0.13114659338900564</v>
      </c>
      <c r="AJ61" s="106">
        <f>('ACM Rates'!$AQ74*(SUM(X61:AB61)))/(X61*'ACM Rates'!B$74+Y61*'ACM Rates'!C$74+Z61*'ACM Rates'!D$74+AA61*'ACM Rates'!E$74+AB61*'ACM Rates'!F$74)</f>
        <v>7.9456005134014972E-3</v>
      </c>
      <c r="AK61" s="93">
        <f>$AJ61*'ACM Rates'!C$74</f>
        <v>6.4335167625337317E-3</v>
      </c>
      <c r="AL61" s="93">
        <f>$AJ61*'ACM Rates'!D$74</f>
        <v>5.7815076632949909E-3</v>
      </c>
      <c r="AM61" s="93">
        <f>$AJ61*'ACM Rates'!E$74</f>
        <v>5.237106140814283E-3</v>
      </c>
      <c r="AN61" s="93">
        <f>$AJ61*'ACM Rates'!F$74</f>
        <v>4.5830301813668834E-3</v>
      </c>
      <c r="AO61" s="93"/>
      <c r="AP61" s="93">
        <f t="shared" si="32"/>
        <v>16056.619369944543</v>
      </c>
      <c r="AQ61" s="93">
        <f t="shared" si="33"/>
        <v>22461.736449285407</v>
      </c>
      <c r="AR61" s="93">
        <f t="shared" si="34"/>
        <v>19233.324570411576</v>
      </c>
      <c r="AS61" s="93">
        <f t="shared" si="35"/>
        <v>17130.436756590163</v>
      </c>
      <c r="AT61" s="93">
        <f t="shared" si="36"/>
        <v>16098.002870748616</v>
      </c>
      <c r="AU61" s="93">
        <f t="shared" si="17"/>
        <v>710.79776302240793</v>
      </c>
      <c r="AV61" s="93">
        <f t="shared" si="18"/>
        <v>9730.6777460420108</v>
      </c>
      <c r="AW61" s="2">
        <f t="shared" si="19"/>
        <v>0.17648492183729561</v>
      </c>
      <c r="AX61" s="2">
        <f t="shared" si="20"/>
        <v>0.24688620376729778</v>
      </c>
      <c r="AY61" s="2">
        <f t="shared" si="21"/>
        <v>0.21140139809468173</v>
      </c>
      <c r="AZ61" s="2">
        <f t="shared" si="22"/>
        <v>0.18828769134831852</v>
      </c>
      <c r="BA61" s="2">
        <f t="shared" si="23"/>
        <v>0.17693978495240636</v>
      </c>
    </row>
    <row r="62" spans="1:53">
      <c r="A62" s="58">
        <v>60</v>
      </c>
      <c r="B62" s="58">
        <v>64</v>
      </c>
      <c r="C62" s="93">
        <f>((SUM($C61:$G61))-($H61))*('Function Resolution'!H189)</f>
        <v>7993.0245530971943</v>
      </c>
      <c r="D62" s="93">
        <f>((SUM($C61:$G61))-($H61))*('Function Resolution'!I189)</f>
        <v>10602.653300943968</v>
      </c>
      <c r="E62" s="93">
        <f>((SUM($C61:$G61))-($H61))*('Function Resolution'!J189)</f>
        <v>8055.3582106065869</v>
      </c>
      <c r="F62" s="93">
        <f>((SUM($C61:$G61))-($H61))*('Function Resolution'!K189)</f>
        <v>8361.1455987407116</v>
      </c>
      <c r="G62" s="93">
        <f>((SUM($C61:$G61))-($H61))*('Function Resolution'!L189)</f>
        <v>9080.1521143279351</v>
      </c>
      <c r="H62" s="111">
        <f t="shared" si="10"/>
        <v>423.28640426607745</v>
      </c>
      <c r="I62" s="111"/>
      <c r="J62" s="111">
        <f t="shared" si="24"/>
        <v>6330.9526265496179</v>
      </c>
      <c r="K62" s="111">
        <f t="shared" si="25"/>
        <v>49999.999999999942</v>
      </c>
      <c r="L62" s="111">
        <f>'MI Analysis'!AM62</f>
        <v>870.64392778231036</v>
      </c>
      <c r="M62" s="2">
        <f t="shared" si="27"/>
        <v>0.18127923537439855</v>
      </c>
      <c r="N62" s="2">
        <f t="shared" si="28"/>
        <v>0.24046477907917838</v>
      </c>
      <c r="O62" s="2">
        <f t="shared" si="29"/>
        <v>0.18269294275091522</v>
      </c>
      <c r="P62" s="2">
        <f t="shared" si="30"/>
        <v>0.18962810271944164</v>
      </c>
      <c r="Q62" s="2">
        <f t="shared" si="31"/>
        <v>0.20593494007606619</v>
      </c>
      <c r="R62" s="106">
        <f>('ACM Rates'!$AL75*(SUM($C62:$G62)))/($C62*'ACM Rates'!$B$65+$D62*'ACM Rates'!$C$65+$E62*'ACM Rates'!$D$65+$F62*'ACM Rates'!$E$65+$G62*'ACM Rates'!$F$65)</f>
        <v>1.282718007321482E-2</v>
      </c>
      <c r="S62" s="106">
        <f>$R62*'ACM Rates'!C$65</f>
        <v>1.0350923967883813E-2</v>
      </c>
      <c r="T62" s="106">
        <f>$R62*'ACM Rates'!D$65</f>
        <v>9.3334255197094797E-3</v>
      </c>
      <c r="U62" s="106">
        <f>$R62*'ACM Rates'!E$65</f>
        <v>8.3799556678440749E-3</v>
      </c>
      <c r="V62" s="106">
        <f>$R62*'ACM Rates'!F$65</f>
        <v>7.2422867642369521E-3</v>
      </c>
      <c r="W62" s="2"/>
      <c r="X62" s="93">
        <f>((SUM($X61:$AB61))-($AC61))*('Function Resolution'!M189)</f>
        <v>9139.5282652801452</v>
      </c>
      <c r="Y62" s="93">
        <f>((SUM($X61:$AB61))-($AC61))*('Function Resolution'!N189)</f>
        <v>13148.507166383366</v>
      </c>
      <c r="Z62" s="93">
        <f>((SUM($X61:$AB61))-($AC61))*('Function Resolution'!O189)</f>
        <v>11104.535749805049</v>
      </c>
      <c r="AA62" s="93">
        <f>((SUM($X61:$AB61))-($AC61))*('Function Resolution'!P189)</f>
        <v>7434.2458512618141</v>
      </c>
      <c r="AB62" s="93">
        <f>((SUM($X61:$AB61))-($AC61))*('Function Resolution'!Q189)</f>
        <v>5350.1714435111244</v>
      </c>
      <c r="AC62" s="111">
        <f t="shared" si="11"/>
        <v>281.67962970507307</v>
      </c>
      <c r="AD62" s="111">
        <f t="shared" si="26"/>
        <v>4104.6911534635428</v>
      </c>
      <c r="AE62" s="2">
        <f t="shared" si="12"/>
        <v>0.19792387002419007</v>
      </c>
      <c r="AF62" s="2">
        <f t="shared" si="13"/>
        <v>0.28474154768989313</v>
      </c>
      <c r="AG62" s="2">
        <f t="shared" si="14"/>
        <v>0.2404776949782777</v>
      </c>
      <c r="AH62" s="2">
        <f t="shared" si="15"/>
        <v>0.16099460134969182</v>
      </c>
      <c r="AI62" s="2">
        <f t="shared" si="16"/>
        <v>0.11586228595794718</v>
      </c>
      <c r="AJ62" s="106">
        <f>('ACM Rates'!$AQ75*(SUM(X62:AB62)))/(X62*'ACM Rates'!B$74+Y62*'ACM Rates'!C$74+Z62*'ACM Rates'!D$74+AA62*'ACM Rates'!E$74+AB62*'ACM Rates'!F$74)</f>
        <v>7.8567505455691307E-3</v>
      </c>
      <c r="AK62" s="93">
        <f>$AJ62*'ACM Rates'!C$74</f>
        <v>6.361575345842068E-3</v>
      </c>
      <c r="AL62" s="93">
        <f>$AJ62*'ACM Rates'!D$74</f>
        <v>5.7168571980419332E-3</v>
      </c>
      <c r="AM62" s="93">
        <f>$AJ62*'ACM Rates'!E$74</f>
        <v>5.1785433284300955E-3</v>
      </c>
      <c r="AN62" s="93">
        <f>$AJ62*'ACM Rates'!F$74</f>
        <v>4.5317814326407925E-3</v>
      </c>
      <c r="AO62" s="93"/>
      <c r="AP62" s="93">
        <f t="shared" si="32"/>
        <v>17132.552818377339</v>
      </c>
      <c r="AQ62" s="93">
        <f t="shared" si="33"/>
        <v>23751.160467327332</v>
      </c>
      <c r="AR62" s="93">
        <f t="shared" si="34"/>
        <v>19159.893960411635</v>
      </c>
      <c r="AS62" s="93">
        <f t="shared" si="35"/>
        <v>15795.391450002526</v>
      </c>
      <c r="AT62" s="93">
        <f t="shared" si="36"/>
        <v>14430.32355783906</v>
      </c>
      <c r="AU62" s="93">
        <f t="shared" si="17"/>
        <v>704.96603397115052</v>
      </c>
      <c r="AV62" s="93">
        <f t="shared" si="18"/>
        <v>10435.643780013161</v>
      </c>
      <c r="AW62" s="2">
        <f t="shared" si="19"/>
        <v>0.18979374598800816</v>
      </c>
      <c r="AX62" s="2">
        <f t="shared" si="20"/>
        <v>0.26311442109321864</v>
      </c>
      <c r="AY62" s="2">
        <f t="shared" si="21"/>
        <v>0.21225255138737414</v>
      </c>
      <c r="AZ62" s="2">
        <f t="shared" si="22"/>
        <v>0.17498072496395606</v>
      </c>
      <c r="BA62" s="2">
        <f t="shared" si="23"/>
        <v>0.15985855656744288</v>
      </c>
    </row>
    <row r="63" spans="1:53">
      <c r="A63" s="58">
        <v>61</v>
      </c>
      <c r="B63" s="58">
        <v>65</v>
      </c>
      <c r="C63" s="93">
        <f>((SUM($C62:$G62))-($H62))*('Function Resolution'!H190)</f>
        <v>8436.6114870214824</v>
      </c>
      <c r="D63" s="93">
        <f>((SUM($C62:$G62))-($H62))*('Function Resolution'!I190)</f>
        <v>11195.445358929186</v>
      </c>
      <c r="E63" s="93">
        <f>((SUM($C62:$G62))-($H62))*('Function Resolution'!J190)</f>
        <v>8168.5759097883056</v>
      </c>
      <c r="F63" s="93">
        <f>((SUM($C62:$G62))-($H62))*('Function Resolution'!K190)</f>
        <v>7691.7711117623285</v>
      </c>
      <c r="G63" s="93">
        <f>((SUM($C62:$G62))-($H62))*('Function Resolution'!L190)</f>
        <v>8176.6435059490123</v>
      </c>
      <c r="H63" s="111">
        <f t="shared" si="10"/>
        <v>624.46737744033953</v>
      </c>
      <c r="I63" s="111"/>
      <c r="J63" s="111">
        <f t="shared" si="24"/>
        <v>6955.420003989957</v>
      </c>
      <c r="K63" s="111">
        <f t="shared" si="25"/>
        <v>49999.999999999927</v>
      </c>
      <c r="L63" s="111">
        <f>'MI Analysis'!AM63</f>
        <v>985.95808468916505</v>
      </c>
      <c r="M63" s="2">
        <f t="shared" si="27"/>
        <v>0.19319431025991951</v>
      </c>
      <c r="N63" s="2">
        <f t="shared" si="28"/>
        <v>0.25637026755329995</v>
      </c>
      <c r="O63" s="2">
        <f t="shared" si="29"/>
        <v>0.18705642557145855</v>
      </c>
      <c r="P63" s="2">
        <f t="shared" si="30"/>
        <v>0.17613782700555847</v>
      </c>
      <c r="Q63" s="2">
        <f t="shared" si="31"/>
        <v>0.18724116960976361</v>
      </c>
      <c r="R63" s="106">
        <f>('ACM Rates'!$AL76*(SUM($C63:$G63)))/($C63*'ACM Rates'!$B$65+$D63*'ACM Rates'!$C$65+$E63*'ACM Rates'!$D$65+$F63*'ACM Rates'!$E$65+$G63*'ACM Rates'!$F$65)</f>
        <v>1.8891153002162389E-2</v>
      </c>
      <c r="S63" s="106">
        <f>$R63*'ACM Rates'!C$65</f>
        <v>1.5244261581652168E-2</v>
      </c>
      <c r="T63" s="106">
        <f>$R63*'ACM Rates'!D$65</f>
        <v>1.3745746806447435E-2</v>
      </c>
      <c r="U63" s="106">
        <f>$R63*'ACM Rates'!E$65</f>
        <v>1.2341529764842891E-2</v>
      </c>
      <c r="V63" s="106">
        <f>$R63*'ACM Rates'!F$65</f>
        <v>1.0666034667621723E-2</v>
      </c>
      <c r="W63" s="2"/>
      <c r="X63" s="93">
        <f>((SUM($X62:$AB62))-($AC62))*('Function Resolution'!M190)</f>
        <v>9830.2668605888612</v>
      </c>
      <c r="Y63" s="93">
        <f>((SUM($X62:$AB62))-($AC62))*('Function Resolution'!N190)</f>
        <v>13818.734071888159</v>
      </c>
      <c r="Z63" s="93">
        <f>((SUM($X62:$AB62))-($AC62))*('Function Resolution'!O190)</f>
        <v>10839.473757254767</v>
      </c>
      <c r="AA63" s="93">
        <f>((SUM($X62:$AB62))-($AC62))*('Function Resolution'!P190)</f>
        <v>6786.4398095748775</v>
      </c>
      <c r="AB63" s="93">
        <f>((SUM($X62:$AB62))-($AC62))*('Function Resolution'!Q190)</f>
        <v>4620.3943472297597</v>
      </c>
      <c r="AC63" s="111">
        <f t="shared" si="11"/>
        <v>431.41590315744241</v>
      </c>
      <c r="AD63" s="111">
        <f t="shared" si="26"/>
        <v>4536.1070566209855</v>
      </c>
      <c r="AE63" s="2">
        <f t="shared" si="12"/>
        <v>0.21418892491733871</v>
      </c>
      <c r="AF63" s="2">
        <f t="shared" si="13"/>
        <v>0.30109251727872433</v>
      </c>
      <c r="AG63" s="2">
        <f t="shared" si="14"/>
        <v>0.23617825066826603</v>
      </c>
      <c r="AH63" s="2">
        <f t="shared" si="15"/>
        <v>0.14786783181407936</v>
      </c>
      <c r="AI63" s="2">
        <f t="shared" si="16"/>
        <v>0.10067247532159153</v>
      </c>
      <c r="AJ63" s="106">
        <f>('ACM Rates'!$AQ76*(SUM(X63:AB63)))/(X63*'ACM Rates'!B$74+Y63*'ACM Rates'!C$74+Z63*'ACM Rates'!D$74+AA63*'ACM Rates'!E$74+AB63*'ACM Rates'!F$74)</f>
        <v>1.19689614619911E-2</v>
      </c>
      <c r="AK63" s="93">
        <f>$AJ63*'ACM Rates'!C$74</f>
        <v>9.6912139071128993E-3</v>
      </c>
      <c r="AL63" s="93">
        <f>$AJ63*'ACM Rates'!D$74</f>
        <v>8.7090512916512264E-3</v>
      </c>
      <c r="AM63" s="93">
        <f>$AJ63*'ACM Rates'!E$74</f>
        <v>7.8889847867431653E-3</v>
      </c>
      <c r="AN63" s="93">
        <f>$AJ63*'ACM Rates'!F$74</f>
        <v>6.9037087287993253E-3</v>
      </c>
      <c r="AO63" s="93"/>
      <c r="AP63" s="93">
        <f t="shared" si="32"/>
        <v>18266.878347610342</v>
      </c>
      <c r="AQ63" s="93">
        <f t="shared" si="33"/>
        <v>25014.179430817345</v>
      </c>
      <c r="AR63" s="93">
        <f t="shared" si="34"/>
        <v>19008.049667043073</v>
      </c>
      <c r="AS63" s="93">
        <f t="shared" si="35"/>
        <v>14478.210921337206</v>
      </c>
      <c r="AT63" s="93">
        <f t="shared" si="36"/>
        <v>12797.037853178772</v>
      </c>
      <c r="AU63" s="93">
        <f t="shared" si="17"/>
        <v>1055.883280597782</v>
      </c>
      <c r="AV63" s="93">
        <f t="shared" si="18"/>
        <v>11491.527060610942</v>
      </c>
      <c r="AW63" s="2">
        <f t="shared" si="19"/>
        <v>0.20395254450044262</v>
      </c>
      <c r="AX63" s="2">
        <f t="shared" si="20"/>
        <v>0.27928721297764769</v>
      </c>
      <c r="AY63" s="2">
        <f t="shared" si="21"/>
        <v>0.21222783782820659</v>
      </c>
      <c r="AZ63" s="2">
        <f t="shared" si="22"/>
        <v>0.16165148204466542</v>
      </c>
      <c r="BA63" s="2">
        <f t="shared" si="23"/>
        <v>0.14288092264903757</v>
      </c>
    </row>
    <row r="64" spans="1:53">
      <c r="A64" s="58">
        <v>62</v>
      </c>
      <c r="B64" s="58">
        <v>66</v>
      </c>
      <c r="C64" s="93">
        <f>((SUM($C63:$G63))-($H63))*('Function Resolution'!H191)</f>
        <v>8849.5140285737289</v>
      </c>
      <c r="D64" s="93">
        <f>((SUM($C63:$G63))-($H63))*('Function Resolution'!I191)</f>
        <v>11715.188636089726</v>
      </c>
      <c r="E64" s="93">
        <f>((SUM($C63:$G63))-($H63))*('Function Resolution'!J191)</f>
        <v>8208.6886362836594</v>
      </c>
      <c r="F64" s="93">
        <f>((SUM($C63:$G63))-($H63))*('Function Resolution'!K191)</f>
        <v>7002.8009665713316</v>
      </c>
      <c r="G64" s="93">
        <f>((SUM($C63:$G63))-($H63))*('Function Resolution'!L191)</f>
        <v>7268.3877284915234</v>
      </c>
      <c r="H64" s="111">
        <f t="shared" si="10"/>
        <v>615.53749394294255</v>
      </c>
      <c r="I64" s="111"/>
      <c r="J64" s="111">
        <f t="shared" si="24"/>
        <v>7570.9574979328991</v>
      </c>
      <c r="K64" s="111">
        <f t="shared" si="25"/>
        <v>49999.999999999927</v>
      </c>
      <c r="L64" s="111">
        <f>'MI Analysis'!AM64</f>
        <v>1106.6151236757935</v>
      </c>
      <c r="M64" s="2">
        <f t="shared" si="27"/>
        <v>0.2055895081191183</v>
      </c>
      <c r="N64" s="2">
        <f t="shared" si="28"/>
        <v>0.27216408284563748</v>
      </c>
      <c r="O64" s="2">
        <f t="shared" si="29"/>
        <v>0.19070202652795235</v>
      </c>
      <c r="P64" s="2">
        <f t="shared" si="30"/>
        <v>0.1626871714678238</v>
      </c>
      <c r="Q64" s="2">
        <f t="shared" si="31"/>
        <v>0.16885721103946813</v>
      </c>
      <c r="R64" s="106">
        <f>('ACM Rates'!$AL77*(SUM($C64:$G64)))/($C64*'ACM Rates'!$B$65+$D64*'ACM Rates'!$C$65+$E64*'ACM Rates'!$D$65+$F64*'ACM Rates'!$E$65+$G64*'ACM Rates'!$F$65)</f>
        <v>1.867831099225873E-2</v>
      </c>
      <c r="S64" s="106">
        <f>$R64*'ACM Rates'!C$65</f>
        <v>1.5072508207246456E-2</v>
      </c>
      <c r="T64" s="106">
        <f>$R64*'ACM Rates'!D$65</f>
        <v>1.3590876832254954E-2</v>
      </c>
      <c r="U64" s="106">
        <f>$R64*'ACM Rates'!E$65</f>
        <v>1.2202480761315457E-2</v>
      </c>
      <c r="V64" s="106">
        <f>$R64*'ACM Rates'!F$65</f>
        <v>1.0545863058398143E-2</v>
      </c>
      <c r="W64" s="2"/>
      <c r="X64" s="93">
        <f>((SUM($X63:$AB63))-($AC63))*('Function Resolution'!M191)</f>
        <v>10528.117829584491</v>
      </c>
      <c r="Y64" s="93">
        <f>((SUM($X63:$AB63))-($AC63))*('Function Resolution'!N191)</f>
        <v>14404.328179503776</v>
      </c>
      <c r="Z64" s="93">
        <f>((SUM($X63:$AB63))-($AC63))*('Function Resolution'!O191)</f>
        <v>10489.485606129087</v>
      </c>
      <c r="AA64" s="93">
        <f>((SUM($X63:$AB63))-($AC63))*('Function Resolution'!P191)</f>
        <v>6135.8746823095116</v>
      </c>
      <c r="AB64" s="93">
        <f>((SUM($X63:$AB63))-($AC63))*('Function Resolution'!Q191)</f>
        <v>3906.0866458521118</v>
      </c>
      <c r="AC64" s="111">
        <f t="shared" si="11"/>
        <v>427.36059366776249</v>
      </c>
      <c r="AD64" s="111">
        <f t="shared" si="26"/>
        <v>4963.4676502887478</v>
      </c>
      <c r="AE64" s="2">
        <f t="shared" si="12"/>
        <v>0.23157097089543729</v>
      </c>
      <c r="AF64" s="2">
        <f t="shared" si="13"/>
        <v>0.31683006550809489</v>
      </c>
      <c r="AG64" s="2">
        <f t="shared" si="14"/>
        <v>0.23072123672279357</v>
      </c>
      <c r="AH64" s="2">
        <f t="shared" si="15"/>
        <v>0.13496148888858173</v>
      </c>
      <c r="AI64" s="2">
        <f t="shared" si="16"/>
        <v>8.5916237985092403E-2</v>
      </c>
      <c r="AJ64" s="106">
        <f>('ACM Rates'!$AQ77*(SUM(X64:AB64)))/(X64*'ACM Rates'!B$74+Y64*'ACM Rates'!C$74+Z64*'ACM Rates'!D$74+AA64*'ACM Rates'!E$74+AB64*'ACM Rates'!F$74)</f>
        <v>1.1831334268055329E-2</v>
      </c>
      <c r="AK64" s="93">
        <f>$AJ64*'ACM Rates'!C$74</f>
        <v>9.5797777912808926E-3</v>
      </c>
      <c r="AL64" s="93">
        <f>$AJ64*'ACM Rates'!D$74</f>
        <v>8.6089087442030657E-3</v>
      </c>
      <c r="AM64" s="93">
        <f>$AJ64*'ACM Rates'!E$74</f>
        <v>7.7982719172390441E-3</v>
      </c>
      <c r="AN64" s="93">
        <f>$AJ64*'ACM Rates'!F$74</f>
        <v>6.824325228141242E-3</v>
      </c>
      <c r="AO64" s="93"/>
      <c r="AP64" s="93">
        <f t="shared" si="32"/>
        <v>19377.63185815822</v>
      </c>
      <c r="AQ64" s="93">
        <f t="shared" si="33"/>
        <v>26119.516815593503</v>
      </c>
      <c r="AR64" s="93">
        <f t="shared" si="34"/>
        <v>18698.174242412744</v>
      </c>
      <c r="AS64" s="93">
        <f t="shared" si="35"/>
        <v>13138.675648880842</v>
      </c>
      <c r="AT64" s="93">
        <f t="shared" si="36"/>
        <v>11174.474374343636</v>
      </c>
      <c r="AU64" s="93">
        <f t="shared" si="17"/>
        <v>1042.898087610705</v>
      </c>
      <c r="AV64" s="93">
        <f t="shared" si="18"/>
        <v>12534.425148221646</v>
      </c>
      <c r="AW64" s="2">
        <f t="shared" si="19"/>
        <v>0.2189353314391507</v>
      </c>
      <c r="AX64" s="2">
        <f t="shared" si="20"/>
        <v>0.2951075298009071</v>
      </c>
      <c r="AY64" s="2">
        <f t="shared" si="21"/>
        <v>0.21125857922345298</v>
      </c>
      <c r="AZ64" s="2">
        <f t="shared" si="22"/>
        <v>0.14844539977407897</v>
      </c>
      <c r="BA64" s="2">
        <f t="shared" si="23"/>
        <v>0.12625315976241025</v>
      </c>
    </row>
    <row r="65" spans="1:53">
      <c r="A65" s="58">
        <v>63</v>
      </c>
      <c r="B65" s="58">
        <v>67</v>
      </c>
      <c r="C65" s="93">
        <f>((SUM($C64:$G64))-($H64))*('Function Resolution'!H192)</f>
        <v>9268.4551278019699</v>
      </c>
      <c r="D65" s="93">
        <f>((SUM($C64:$G64))-($H64))*('Function Resolution'!I192)</f>
        <v>12202.919644980915</v>
      </c>
      <c r="E65" s="93">
        <f>((SUM($C64:$G64))-($H64))*('Function Resolution'!J192)</f>
        <v>8210.790114292844</v>
      </c>
      <c r="F65" s="93">
        <f>((SUM($C64:$G64))-($H64))*('Function Resolution'!K192)</f>
        <v>6340.5032512284315</v>
      </c>
      <c r="G65" s="93">
        <f>((SUM($C64:$G64))-($H64))*('Function Resolution'!L192)</f>
        <v>6406.3743637628613</v>
      </c>
      <c r="H65" s="111">
        <f t="shared" si="10"/>
        <v>606.73530777955852</v>
      </c>
      <c r="I65" s="111"/>
      <c r="J65" s="111">
        <f t="shared" si="24"/>
        <v>8177.6928057124578</v>
      </c>
      <c r="K65" s="111">
        <f t="shared" si="25"/>
        <v>49999.99999999992</v>
      </c>
      <c r="L65" s="111">
        <f>'MI Analysis'!AM65</f>
        <v>1231.1402666237464</v>
      </c>
      <c r="M65" s="2">
        <f t="shared" si="27"/>
        <v>0.21844601200581976</v>
      </c>
      <c r="N65" s="2">
        <f t="shared" si="28"/>
        <v>0.28760770748919029</v>
      </c>
      <c r="O65" s="2">
        <f t="shared" si="29"/>
        <v>0.1935181571418407</v>
      </c>
      <c r="P65" s="2">
        <f t="shared" si="30"/>
        <v>0.14943781139816059</v>
      </c>
      <c r="Q65" s="2">
        <f t="shared" si="31"/>
        <v>0.15099031196498863</v>
      </c>
      <c r="R65" s="106">
        <f>('ACM Rates'!$AL78*(SUM($C65:$G65)))/($C65*'ACM Rates'!$B$65+$D65*'ACM Rates'!$C$65+$E65*'ACM Rates'!$D$65+$F65*'ACM Rates'!$E$65+$G65*'ACM Rates'!$F$65)</f>
        <v>1.8470244732713519E-2</v>
      </c>
      <c r="S65" s="106">
        <f>$R65*'ACM Rates'!C$65</f>
        <v>1.490460863613716E-2</v>
      </c>
      <c r="T65" s="106">
        <f>$R65*'ACM Rates'!D$65</f>
        <v>1.3439481831518595E-2</v>
      </c>
      <c r="U65" s="106">
        <f>$R65*'ACM Rates'!E$65</f>
        <v>1.2066551740204738E-2</v>
      </c>
      <c r="V65" s="106">
        <f>$R65*'ACM Rates'!F$65</f>
        <v>1.0428387860499022E-2</v>
      </c>
      <c r="W65" s="2"/>
      <c r="X65" s="93">
        <f>((SUM($X64:$AB64))-($AC64))*('Function Resolution'!M192)</f>
        <v>11258.941906143355</v>
      </c>
      <c r="Y65" s="93">
        <f>((SUM($X64:$AB64))-($AC64))*('Function Resolution'!N192)</f>
        <v>14931.965550095534</v>
      </c>
      <c r="Z65" s="93">
        <f>((SUM($X64:$AB64))-($AC64))*('Function Resolution'!O192)</f>
        <v>10092.917507637647</v>
      </c>
      <c r="AA65" s="93">
        <f>((SUM($X64:$AB64))-($AC64))*('Function Resolution'!P192)</f>
        <v>5513.4157762297245</v>
      </c>
      <c r="AB65" s="93">
        <f>((SUM($X64:$AB64))-($AC64))*('Function Resolution'!Q192)</f>
        <v>3239.2916096049635</v>
      </c>
      <c r="AC65" s="111">
        <f t="shared" si="11"/>
        <v>423.34340408728548</v>
      </c>
      <c r="AD65" s="111">
        <f t="shared" si="26"/>
        <v>5386.8110543760331</v>
      </c>
      <c r="AE65" s="2">
        <f t="shared" si="12"/>
        <v>0.24999575497325222</v>
      </c>
      <c r="AF65" s="2">
        <f t="shared" si="13"/>
        <v>0.33155229257323754</v>
      </c>
      <c r="AG65" s="2">
        <f t="shared" si="14"/>
        <v>0.22410512046677064</v>
      </c>
      <c r="AH65" s="2">
        <f t="shared" si="15"/>
        <v>0.12242096557118871</v>
      </c>
      <c r="AI65" s="2">
        <f t="shared" si="16"/>
        <v>7.1925866415550835E-2</v>
      </c>
      <c r="AJ65" s="106">
        <f>('ACM Rates'!$AQ78*(SUM(X65:AB65)))/(X65*'ACM Rates'!B$74+Y65*'ACM Rates'!C$74+Z65*'ACM Rates'!D$74+AA65*'ACM Rates'!E$74+AB65*'ACM Rates'!F$74)</f>
        <v>1.169596142112244E-2</v>
      </c>
      <c r="AK65" s="93">
        <f>$AJ65*'ACM Rates'!C$74</f>
        <v>9.470167010010716E-3</v>
      </c>
      <c r="AL65" s="93">
        <f>$AJ65*'ACM Rates'!D$74</f>
        <v>8.5104065415533749E-3</v>
      </c>
      <c r="AM65" s="93">
        <f>$AJ65*'ACM Rates'!E$74</f>
        <v>7.7090449334791672E-3</v>
      </c>
      <c r="AN65" s="93">
        <f>$AJ65*'ACM Rates'!F$74</f>
        <v>6.7462420370489442E-3</v>
      </c>
      <c r="AO65" s="93"/>
      <c r="AP65" s="93">
        <f t="shared" si="32"/>
        <v>20527.397033945323</v>
      </c>
      <c r="AQ65" s="93">
        <f t="shared" si="33"/>
        <v>27134.885195076451</v>
      </c>
      <c r="AR65" s="93">
        <f t="shared" si="34"/>
        <v>18303.707621930491</v>
      </c>
      <c r="AS65" s="93">
        <f t="shared" si="35"/>
        <v>11853.919027458156</v>
      </c>
      <c r="AT65" s="93">
        <f t="shared" si="36"/>
        <v>9645.6659733678243</v>
      </c>
      <c r="AU65" s="93">
        <f t="shared" si="17"/>
        <v>1030.0787118668441</v>
      </c>
      <c r="AV65" s="93">
        <f t="shared" si="18"/>
        <v>13564.503860088491</v>
      </c>
      <c r="AW65" s="2">
        <f t="shared" si="19"/>
        <v>0.2346911578496072</v>
      </c>
      <c r="AX65" s="2">
        <f t="shared" si="20"/>
        <v>0.31023502950800963</v>
      </c>
      <c r="AY65" s="2">
        <f t="shared" si="21"/>
        <v>0.2092675621574373</v>
      </c>
      <c r="AZ65" s="2">
        <f t="shared" si="22"/>
        <v>0.13552668061172818</v>
      </c>
      <c r="BA65" s="2">
        <f t="shared" si="23"/>
        <v>0.1102795698732176</v>
      </c>
    </row>
    <row r="66" spans="1:53">
      <c r="A66" s="58">
        <v>64</v>
      </c>
      <c r="B66" s="58">
        <v>68</v>
      </c>
      <c r="C66" s="93">
        <f>((SUM($C65:$G65))-($H65))*('Function Resolution'!H193)</f>
        <v>9692.3636853083535</v>
      </c>
      <c r="D66" s="93">
        <f>((SUM($C65:$G65))-($H65))*('Function Resolution'!I193)</f>
        <v>12649.780461352579</v>
      </c>
      <c r="E66" s="93">
        <f>((SUM($C65:$G65))-($H65))*('Function Resolution'!J193)</f>
        <v>8172.3873694545364</v>
      </c>
      <c r="F66" s="93">
        <f>((SUM($C65:$G65))-($H65))*('Function Resolution'!K193)</f>
        <v>5710.4531936355961</v>
      </c>
      <c r="G66" s="93">
        <f>((SUM($C65:$G65))-($H65))*('Function Resolution'!L193)</f>
        <v>5597.3224845363975</v>
      </c>
      <c r="H66" s="111">
        <f t="shared" si="10"/>
        <v>598.05899287831085</v>
      </c>
      <c r="I66" s="111"/>
      <c r="J66" s="111">
        <f t="shared" si="24"/>
        <v>8775.7517985907689</v>
      </c>
      <c r="K66" s="111">
        <f t="shared" si="25"/>
        <v>49999.99999999992</v>
      </c>
      <c r="L66" s="111">
        <f>'MI Analysis'!AM66</f>
        <v>1358.3594997226101</v>
      </c>
      <c r="M66" s="2">
        <f t="shared" si="27"/>
        <v>0.23175105190352197</v>
      </c>
      <c r="N66" s="2">
        <f t="shared" si="28"/>
        <v>0.30246491190903074</v>
      </c>
      <c r="O66" s="2">
        <f t="shared" si="29"/>
        <v>0.19540737749090056</v>
      </c>
      <c r="P66" s="2">
        <f t="shared" si="30"/>
        <v>0.13654084570483935</v>
      </c>
      <c r="Q66" s="2">
        <f t="shared" si="31"/>
        <v>0.13383581299170744</v>
      </c>
      <c r="R66" s="106">
        <f>('ACM Rates'!$AL79*(SUM($C66:$G66)))/($C66*'ACM Rates'!$B$65+$D66*'ACM Rates'!$C$65+$E66*'ACM Rates'!$D$65+$F66*'ACM Rates'!$E$65+$G66*'ACM Rates'!$F$65)</f>
        <v>1.8268318960296501E-2</v>
      </c>
      <c r="S66" s="106">
        <f>$R66*'ACM Rates'!C$65</f>
        <v>1.4741664145959678E-2</v>
      </c>
      <c r="T66" s="106">
        <f>$R66*'ACM Rates'!D$65</f>
        <v>1.3292554826003212E-2</v>
      </c>
      <c r="U66" s="106">
        <f>$R66*'ACM Rates'!E$65</f>
        <v>1.1934634279672379E-2</v>
      </c>
      <c r="V66" s="106">
        <f>$R66*'ACM Rates'!F$65</f>
        <v>1.0314379610783419E-2</v>
      </c>
      <c r="W66" s="2"/>
      <c r="X66" s="93">
        <f>((SUM($X65:$AB65))-($AC65))*('Function Resolution'!M193)</f>
        <v>12017.5238551642</v>
      </c>
      <c r="Y66" s="93">
        <f>((SUM($X65:$AB65))-($AC65))*('Function Resolution'!N193)</f>
        <v>15385.777062914889</v>
      </c>
      <c r="Z66" s="93">
        <f>((SUM($X65:$AB65))-($AC65))*('Function Resolution'!O193)</f>
        <v>9653.1501795076529</v>
      </c>
      <c r="AA66" s="93">
        <f>((SUM($X65:$AB65))-($AC65))*('Function Resolution'!P193)</f>
        <v>4924.625270627469</v>
      </c>
      <c r="AB66" s="93">
        <f>((SUM($X65:$AB65))-($AC65))*('Function Resolution'!Q193)</f>
        <v>2632.1125774097259</v>
      </c>
      <c r="AC66" s="111">
        <f t="shared" si="11"/>
        <v>419.363976088865</v>
      </c>
      <c r="AD66" s="111">
        <f t="shared" si="26"/>
        <v>5806.1750304648976</v>
      </c>
      <c r="AE66" s="2">
        <f t="shared" si="12"/>
        <v>0.26937154996500168</v>
      </c>
      <c r="AF66" s="2">
        <f t="shared" si="13"/>
        <v>0.34487059603983017</v>
      </c>
      <c r="AG66" s="2">
        <f t="shared" si="14"/>
        <v>0.21637435941360836</v>
      </c>
      <c r="AH66" s="2">
        <f t="shared" si="15"/>
        <v>0.11038496433486897</v>
      </c>
      <c r="AI66" s="2">
        <f t="shared" si="16"/>
        <v>5.8998530246690807E-2</v>
      </c>
      <c r="AJ66" s="106">
        <f>('ACM Rates'!$AQ79*(SUM(X66:AB66)))/(X66*'ACM Rates'!B$74+Y66*'ACM Rates'!C$74+Z66*'ACM Rates'!D$74+AA66*'ACM Rates'!E$74+AB66*'ACM Rates'!F$74)</f>
        <v>1.1564378263553955E-2</v>
      </c>
      <c r="AK66" s="93">
        <f>$AJ66*'ACM Rates'!C$74</f>
        <v>9.3636247230613357E-3</v>
      </c>
      <c r="AL66" s="93">
        <f>$AJ66*'ACM Rates'!D$74</f>
        <v>8.4146618545961546E-3</v>
      </c>
      <c r="AM66" s="93">
        <f>$AJ66*'ACM Rates'!E$74</f>
        <v>7.6223158106938794E-3</v>
      </c>
      <c r="AN66" s="93">
        <f>$AJ66*'ACM Rates'!F$74</f>
        <v>6.6703447425047763E-3</v>
      </c>
      <c r="AO66" s="93"/>
      <c r="AP66" s="93">
        <f t="shared" si="32"/>
        <v>21709.887540472555</v>
      </c>
      <c r="AQ66" s="93">
        <f t="shared" si="33"/>
        <v>28035.557524267468</v>
      </c>
      <c r="AR66" s="93">
        <f t="shared" si="34"/>
        <v>17825.537548962187</v>
      </c>
      <c r="AS66" s="93">
        <f t="shared" si="35"/>
        <v>10635.078464263064</v>
      </c>
      <c r="AT66" s="93">
        <f t="shared" si="36"/>
        <v>8229.4350619461238</v>
      </c>
      <c r="AU66" s="93">
        <f t="shared" si="17"/>
        <v>1017.4229689671758</v>
      </c>
      <c r="AV66" s="93">
        <f t="shared" si="18"/>
        <v>14581.926829055667</v>
      </c>
      <c r="AW66" s="2">
        <f t="shared" si="19"/>
        <v>0.25116865766965918</v>
      </c>
      <c r="AX66" s="2">
        <f t="shared" si="20"/>
        <v>0.32435236420563696</v>
      </c>
      <c r="AY66" s="2">
        <f t="shared" si="21"/>
        <v>0.20622936577015014</v>
      </c>
      <c r="AZ66" s="2">
        <f t="shared" si="22"/>
        <v>0.12304063653488234</v>
      </c>
      <c r="BA66" s="2">
        <f t="shared" si="23"/>
        <v>9.5208975819671388E-2</v>
      </c>
    </row>
    <row r="67" spans="1:53">
      <c r="A67" s="58">
        <v>65</v>
      </c>
      <c r="B67" s="58">
        <v>69</v>
      </c>
      <c r="C67" s="93">
        <f>((SUM($C66:$G66))-($H66))*('Function Resolution'!H194)</f>
        <v>10120.566409343763</v>
      </c>
      <c r="D67" s="93">
        <f>((SUM($C66:$G66))-($H66))*('Function Resolution'!I194)</f>
        <v>13047.9682737576</v>
      </c>
      <c r="E67" s="93">
        <f>((SUM($C66:$G66))-($H66))*('Function Resolution'!J194)</f>
        <v>8091.8617086440736</v>
      </c>
      <c r="F67" s="93">
        <f>((SUM($C66:$G66))-($H66))*('Function Resolution'!K194)</f>
        <v>5117.1943955776296</v>
      </c>
      <c r="G67" s="93">
        <f>((SUM($C66:$G66))-($H66))*('Function Resolution'!L194)</f>
        <v>4846.6574140860857</v>
      </c>
      <c r="H67" s="111">
        <f t="shared" si="10"/>
        <v>589.50674928015098</v>
      </c>
      <c r="I67" s="111"/>
      <c r="J67" s="111">
        <f t="shared" si="24"/>
        <v>9365.2585478709207</v>
      </c>
      <c r="K67" s="111">
        <f t="shared" si="25"/>
        <v>49999.99999999992</v>
      </c>
      <c r="L67" s="111">
        <f>'MI Analysis'!AM67</f>
        <v>1494.0452859991367</v>
      </c>
      <c r="M67" s="2">
        <f t="shared" ref="M67:M98" si="37">C67/(SUM($C67:$G67))</f>
        <v>0.24550032689250634</v>
      </c>
      <c r="N67" s="2">
        <f t="shared" ref="N67:N98" si="38">D67/(SUM($C67:$G67))</f>
        <v>0.31651197639819145</v>
      </c>
      <c r="O67" s="2">
        <f t="shared" ref="O67:O98" si="39">E67/(SUM($C67:$G67))</f>
        <v>0.19628888485994203</v>
      </c>
      <c r="P67" s="2">
        <f t="shared" ref="P67:P98" si="40">F67/(SUM($C67:$G67))</f>
        <v>0.12413069052409574</v>
      </c>
      <c r="Q67" s="2">
        <f t="shared" ref="Q67:Q98" si="41">G67/(SUM($C67:$G67))</f>
        <v>0.11756812132526445</v>
      </c>
      <c r="R67" s="106">
        <f>('ACM Rates'!$AL80*(SUM($C67:$G67)))/($C67*'ACM Rates'!$B$65+$D67*'ACM Rates'!$C$65+$E67*'ACM Rates'!$D$65+$F67*'ACM Rates'!$E$65+$G67*'ACM Rates'!$F$65)</f>
        <v>1.8073593154785142E-2</v>
      </c>
      <c r="S67" s="106">
        <f>$R67*'ACM Rates'!C$65</f>
        <v>1.4584529686481567E-2</v>
      </c>
      <c r="T67" s="106">
        <f>$R67*'ACM Rates'!D$65</f>
        <v>1.3150866723697637E-2</v>
      </c>
      <c r="U67" s="106">
        <f>$R67*'ACM Rates'!E$65</f>
        <v>1.180742053446443E-2</v>
      </c>
      <c r="V67" s="106">
        <f>$R67*'ACM Rates'!F$65</f>
        <v>1.0204436496563394E-2</v>
      </c>
      <c r="W67" s="2"/>
      <c r="X67" s="93">
        <f>((SUM($X66:$AB66))-($AC66))*('Function Resolution'!M194)</f>
        <v>12798.414588325088</v>
      </c>
      <c r="Y67" s="93">
        <f>((SUM($X66:$AB66))-($AC66))*('Function Resolution'!N194)</f>
        <v>15752.229173007445</v>
      </c>
      <c r="Z67" s="93">
        <f>((SUM($X66:$AB66))-($AC66))*('Function Resolution'!O194)</f>
        <v>9175.4938755779949</v>
      </c>
      <c r="AA67" s="93">
        <f>((SUM($X66:$AB66))-($AC66))*('Function Resolution'!P194)</f>
        <v>4374.2141703642628</v>
      </c>
      <c r="AB67" s="93">
        <f>((SUM($X66:$AB66))-($AC66))*('Function Resolution'!Q194)</f>
        <v>2093.4731622602899</v>
      </c>
      <c r="AC67" s="111">
        <f t="shared" si="11"/>
        <v>415.42195471362982</v>
      </c>
      <c r="AD67" s="111">
        <f t="shared" si="26"/>
        <v>6221.5969851785276</v>
      </c>
      <c r="AE67" s="2">
        <f t="shared" si="12"/>
        <v>0.28959734979146173</v>
      </c>
      <c r="AF67" s="2">
        <f t="shared" si="13"/>
        <v>0.35643507172927913</v>
      </c>
      <c r="AG67" s="2">
        <f t="shared" si="14"/>
        <v>0.20761936496565078</v>
      </c>
      <c r="AH67" s="2">
        <f t="shared" si="15"/>
        <v>9.8977949371425039E-2</v>
      </c>
      <c r="AI67" s="2">
        <f t="shared" si="16"/>
        <v>4.737026414218324E-2</v>
      </c>
      <c r="AJ67" s="106">
        <f>('ACM Rates'!$AQ80*(SUM(X67:AB67)))/(X67*'ACM Rates'!B$74+Y67*'ACM Rates'!C$74+Z67*'ACM Rates'!D$74+AA67*'ACM Rates'!E$74+AB67*'ACM Rates'!F$74)</f>
        <v>1.1437830257607182E-2</v>
      </c>
      <c r="AK67" s="93">
        <f>$AJ67*'ACM Rates'!C$74</f>
        <v>9.2611593755837478E-3</v>
      </c>
      <c r="AL67" s="93">
        <f>$AJ67*'ACM Rates'!D$74</f>
        <v>8.3225809269278257E-3</v>
      </c>
      <c r="AM67" s="93">
        <f>$AJ67*'ACM Rates'!E$74</f>
        <v>7.5389054582688077E-3</v>
      </c>
      <c r="AN67" s="93">
        <f>$AJ67*'ACM Rates'!F$74</f>
        <v>6.5973517283622156E-3</v>
      </c>
      <c r="AO67" s="93"/>
      <c r="AP67" s="93">
        <f t="shared" ref="AP67:AP98" si="42">C67+X67</f>
        <v>22918.980997668848</v>
      </c>
      <c r="AQ67" s="93">
        <f t="shared" ref="AQ67:AQ98" si="43">D67+Y67</f>
        <v>28800.197446765043</v>
      </c>
      <c r="AR67" s="93">
        <f t="shared" ref="AR67:AR98" si="44">E67+Z67</f>
        <v>17267.355584222067</v>
      </c>
      <c r="AS67" s="93">
        <f t="shared" ref="AS67:AS98" si="45">F67+AA67</f>
        <v>9491.4085659418924</v>
      </c>
      <c r="AT67" s="93">
        <f t="shared" ref="AT67:AT98" si="46">G67+AB67</f>
        <v>6940.1305763463752</v>
      </c>
      <c r="AU67" s="93">
        <f t="shared" si="17"/>
        <v>1004.9287039937808</v>
      </c>
      <c r="AV67" s="93">
        <f t="shared" si="18"/>
        <v>15586.855533049449</v>
      </c>
      <c r="AW67" s="2">
        <f t="shared" si="19"/>
        <v>0.26831535934792028</v>
      </c>
      <c r="AX67" s="2">
        <f t="shared" si="20"/>
        <v>0.33716749134727264</v>
      </c>
      <c r="AY67" s="2">
        <f t="shared" si="21"/>
        <v>0.20215107814086963</v>
      </c>
      <c r="AZ67" s="2">
        <f t="shared" si="22"/>
        <v>0.1111170998548172</v>
      </c>
      <c r="BA67" s="2">
        <f t="shared" si="23"/>
        <v>8.1248971309120163E-2</v>
      </c>
    </row>
    <row r="68" spans="1:53">
      <c r="A68" s="58">
        <v>66</v>
      </c>
      <c r="B68" s="58">
        <v>70</v>
      </c>
      <c r="C68" s="93">
        <f>((SUM($C67:$G67))-($H67))*('Function Resolution'!H195)</f>
        <v>10552.845093773667</v>
      </c>
      <c r="D68" s="93">
        <f>((SUM($C67:$G67))-($H67))*('Function Resolution'!I195)</f>
        <v>13391.033521576324</v>
      </c>
      <c r="E68" s="93">
        <f>((SUM($C67:$G67))-($H67))*('Function Resolution'!J195)</f>
        <v>7968.4665533541838</v>
      </c>
      <c r="F68" s="93">
        <f>((SUM($C67:$G67))-($H67))*('Function Resolution'!K195)</f>
        <v>4564.1097162305778</v>
      </c>
      <c r="G68" s="93">
        <f>((SUM($C67:$G67))-($H67))*('Function Resolution'!L195)</f>
        <v>4158.2865671942445</v>
      </c>
      <c r="H68" s="111">
        <f t="shared" ref="H68:H98" si="47">((C68*R68)+(D68*S68)+(E68*T68)+(F68*U68)+(G68*V68))</f>
        <v>995.5511655771603</v>
      </c>
      <c r="I68" s="111"/>
      <c r="J68" s="111">
        <f t="shared" si="24"/>
        <v>10360.809713448081</v>
      </c>
      <c r="K68" s="111">
        <f t="shared" si="25"/>
        <v>49999.999999999913</v>
      </c>
      <c r="L68" s="111">
        <f>'MI Analysis'!AM68</f>
        <v>1635.9093273579924</v>
      </c>
      <c r="M68" s="2">
        <f t="shared" si="37"/>
        <v>0.25970006739690399</v>
      </c>
      <c r="N68" s="2">
        <f t="shared" si="38"/>
        <v>0.32954641873019036</v>
      </c>
      <c r="O68" s="2">
        <f t="shared" si="39"/>
        <v>0.19609984630372709</v>
      </c>
      <c r="P68" s="2">
        <f t="shared" si="40"/>
        <v>0.11232038283318396</v>
      </c>
      <c r="Q68" s="2">
        <f t="shared" si="41"/>
        <v>0.10233328473599475</v>
      </c>
      <c r="R68" s="106">
        <f>('ACM Rates'!$AL81*(SUM($C68:$G68)))/($C68*'ACM Rates'!$B$65+$D68*'ACM Rates'!$C$65+$E68*'ACM Rates'!$D$65+$F68*'ACM Rates'!$E$65+$G68*'ACM Rates'!$F$65)</f>
        <v>3.0645201110434953E-2</v>
      </c>
      <c r="S68" s="106">
        <f>$R68*'ACM Rates'!C$65</f>
        <v>2.4729219116288653E-2</v>
      </c>
      <c r="T68" s="106">
        <f>$R68*'ACM Rates'!D$65</f>
        <v>2.2298330612667366E-2</v>
      </c>
      <c r="U68" s="106">
        <f>$R68*'ACM Rates'!E$65</f>
        <v>2.0020411756272234E-2</v>
      </c>
      <c r="V68" s="106">
        <f>$R68*'ACM Rates'!F$65</f>
        <v>1.7302426029937101E-2</v>
      </c>
      <c r="W68" s="2"/>
      <c r="X68" s="93">
        <f>((SUM($X67:$AB67))-($AC67))*('Function Resolution'!M195)</f>
        <v>13596.37011570765</v>
      </c>
      <c r="Y68" s="93">
        <f>((SUM($X67:$AB67))-($AC67))*('Function Resolution'!N195)</f>
        <v>16020.953133046569</v>
      </c>
      <c r="Z68" s="93">
        <f>((SUM($X67:$AB67))-($AC67))*('Function Resolution'!O195)</f>
        <v>8666.8827787529481</v>
      </c>
      <c r="AA68" s="93">
        <f>((SUM($X67:$AB67))-($AC67))*('Function Resolution'!P195)</f>
        <v>3865.7757502299532</v>
      </c>
      <c r="AB68" s="93">
        <f>((SUM($X67:$AB67))-($AC67))*('Function Resolution'!Q195)</f>
        <v>1628.4212370843356</v>
      </c>
      <c r="AC68" s="111">
        <f t="shared" ref="AC68:AC98" si="48">(X68*AJ68)+(Y68*AK68)+(Z68*AL68)+(AA68*AM68)+(AB68*AN68)</f>
        <v>700.45444823714342</v>
      </c>
      <c r="AD68" s="111">
        <f t="shared" si="26"/>
        <v>6922.0514334156705</v>
      </c>
      <c r="AE68" s="2">
        <f t="shared" ref="AE68:AE98" si="49">X68/(SUM($X68:$AB68))</f>
        <v>0.31057254672137108</v>
      </c>
      <c r="AF68" s="2">
        <f t="shared" ref="AF68:AF98" si="50">Y68/(SUM($X68:$AB68))</f>
        <v>0.3659556317671655</v>
      </c>
      <c r="AG68" s="2">
        <f t="shared" ref="AG68:AG98" si="51">Z68/(SUM($X68:$AB68))</f>
        <v>0.19797165227380997</v>
      </c>
      <c r="AH68" s="2">
        <f t="shared" ref="AH68:AH98" si="52">AA68/(SUM($X68:$AB68))</f>
        <v>8.8303261060508995E-2</v>
      </c>
      <c r="AI68" s="2">
        <f t="shared" ref="AI68:AI98" si="53">AB68/(SUM($X68:$AB68))</f>
        <v>3.7196908177144404E-2</v>
      </c>
      <c r="AJ68" s="106">
        <f>('ACM Rates'!$AQ81*(SUM(X68:AB68)))/(X68*'ACM Rates'!B$74+Y68*'ACM Rates'!C$74+Z68*'ACM Rates'!D$74+AA68*'ACM Rates'!E$74+AB68*'ACM Rates'!F$74)</f>
        <v>1.9263317450294647E-2</v>
      </c>
      <c r="AK68" s="93">
        <f>$AJ68*'ACM Rates'!C$74</f>
        <v>1.5597420926140242E-2</v>
      </c>
      <c r="AL68" s="93">
        <f>$AJ68*'ACM Rates'!D$74</f>
        <v>1.4016689773355455E-2</v>
      </c>
      <c r="AM68" s="93">
        <f>$AJ68*'ACM Rates'!E$74</f>
        <v>1.2696842477951961E-2</v>
      </c>
      <c r="AN68" s="93">
        <f>$AJ68*'ACM Rates'!F$74</f>
        <v>1.1111100428349795E-2</v>
      </c>
      <c r="AO68" s="93"/>
      <c r="AP68" s="93">
        <f t="shared" si="42"/>
        <v>24149.215209481317</v>
      </c>
      <c r="AQ68" s="93">
        <f t="shared" si="43"/>
        <v>29411.986654622895</v>
      </c>
      <c r="AR68" s="93">
        <f t="shared" si="44"/>
        <v>16635.349332107133</v>
      </c>
      <c r="AS68" s="93">
        <f t="shared" si="45"/>
        <v>8429.8854664605315</v>
      </c>
      <c r="AT68" s="93">
        <f t="shared" si="46"/>
        <v>5786.7078042785797</v>
      </c>
      <c r="AU68" s="93">
        <f t="shared" ref="AU68:AU98" si="54">H68+AC68</f>
        <v>1696.0056138143036</v>
      </c>
      <c r="AV68" s="93">
        <f t="shared" ref="AV68:AV98" si="55">J68+AD68</f>
        <v>17282.861146863754</v>
      </c>
      <c r="AW68" s="2">
        <f t="shared" ref="AW68:AW98" si="56">(C68+X68)/((SUM($C68:$G68))+(SUM($X68:$AB68)))</f>
        <v>0.28608358759738245</v>
      </c>
      <c r="AX68" s="2">
        <f t="shared" ref="AX68:AX98" si="57">(D68+Y68)/((SUM($C68:$G68))+(SUM($X68:$AB68)))</f>
        <v>0.34842898982561088</v>
      </c>
      <c r="AY68" s="2">
        <f t="shared" ref="AY68:AY98" si="58">(E68+Z68)/((SUM($C68:$G68))+(SUM($X68:$AB68)))</f>
        <v>0.19707060360273901</v>
      </c>
      <c r="AZ68" s="2">
        <f t="shared" ref="AZ68:AZ98" si="59">(F68+AA68)/((SUM($C68:$G68))+(SUM($X68:$AB68)))</f>
        <v>9.9864606628426361E-2</v>
      </c>
      <c r="BA68" s="2">
        <f t="shared" ref="BA68:BA98" si="60">(G68+AB68)/((SUM($C68:$G68))+(SUM($X68:$AB68)))</f>
        <v>6.8552212345841468E-2</v>
      </c>
    </row>
    <row r="69" spans="1:53">
      <c r="A69" s="58">
        <v>67</v>
      </c>
      <c r="B69" s="58">
        <v>71</v>
      </c>
      <c r="C69" s="93">
        <f>((SUM($C68:$G68))-($H68))*('Function Resolution'!H196)</f>
        <v>10875.752741629938</v>
      </c>
      <c r="D69" s="93">
        <f>((SUM($C68:$G68))-($H68))*('Function Resolution'!I196)</f>
        <v>13532.552378152197</v>
      </c>
      <c r="E69" s="93">
        <f>((SUM($C68:$G68))-($H68))*('Function Resolution'!J196)</f>
        <v>7721.5425422009594</v>
      </c>
      <c r="F69" s="93">
        <f>((SUM($C68:$G68))-($H68))*('Function Resolution'!K196)</f>
        <v>4011.4314300224164</v>
      </c>
      <c r="G69" s="93">
        <f>((SUM($C68:$G68))-($H68))*('Function Resolution'!L196)</f>
        <v>3497.9111945463164</v>
      </c>
      <c r="H69" s="111">
        <f t="shared" si="47"/>
        <v>971.16016202051969</v>
      </c>
      <c r="I69" s="111"/>
      <c r="J69" s="111">
        <f t="shared" ref="J69:J98" si="61">J68+H69</f>
        <v>11331.969875468601</v>
      </c>
      <c r="K69" s="111">
        <f t="shared" ref="K69:K98" si="62">(SUM(C69:G69))+J68</f>
        <v>49999.999999999898</v>
      </c>
      <c r="L69" s="111">
        <f>'MI Analysis'!AM69</f>
        <v>1781.8961247845139</v>
      </c>
      <c r="M69" s="2">
        <f t="shared" si="37"/>
        <v>0.27436869075803744</v>
      </c>
      <c r="N69" s="2">
        <f t="shared" si="38"/>
        <v>0.34139325955765837</v>
      </c>
      <c r="O69" s="2">
        <f t="shared" si="39"/>
        <v>0.19479566778185695</v>
      </c>
      <c r="P69" s="2">
        <f t="shared" si="40"/>
        <v>0.1011986218947402</v>
      </c>
      <c r="Q69" s="2">
        <f t="shared" si="41"/>
        <v>8.8243760007707187E-2</v>
      </c>
      <c r="R69" s="106">
        <f>('ACM Rates'!$AL82*(SUM($C69:$G69)))/($C69*'ACM Rates'!$B$65+$D69*'ACM Rates'!$C$65+$E69*'ACM Rates'!$D$65+$F69*'ACM Rates'!$E$65+$G69*'ACM Rates'!$F$65)</f>
        <v>3.0339380355987863E-2</v>
      </c>
      <c r="S69" s="106">
        <f>$R69*'ACM Rates'!C$65</f>
        <v>2.448243631921131E-2</v>
      </c>
      <c r="T69" s="106">
        <f>$R69*'ACM Rates'!D$65</f>
        <v>2.2075806627058586E-2</v>
      </c>
      <c r="U69" s="106">
        <f>$R69*'ACM Rates'!E$65</f>
        <v>1.9820620036662347E-2</v>
      </c>
      <c r="V69" s="106">
        <f>$R69*'ACM Rates'!F$65</f>
        <v>1.7129758180143204E-2</v>
      </c>
      <c r="W69" s="2"/>
      <c r="X69" s="93">
        <f>((SUM($X68:$AB68))-($AC68))*('Function Resolution'!M196)</f>
        <v>14310.787168464707</v>
      </c>
      <c r="Y69" s="93">
        <f>((SUM($X68:$AB68))-($AC68))*('Function Resolution'!N196)</f>
        <v>16077.34460855677</v>
      </c>
      <c r="Z69" s="93">
        <f>((SUM($X68:$AB68))-($AC68))*('Function Resolution'!O196)</f>
        <v>8081.1965885301315</v>
      </c>
      <c r="AA69" s="93">
        <f>((SUM($X68:$AB68))-($AC68))*('Function Resolution'!P196)</f>
        <v>3378.9444685985577</v>
      </c>
      <c r="AB69" s="93">
        <f>((SUM($X68:$AB68))-($AC68))*('Function Resolution'!Q196)</f>
        <v>1229.675732434159</v>
      </c>
      <c r="AC69" s="111">
        <f t="shared" si="48"/>
        <v>689.24717706534932</v>
      </c>
      <c r="AD69" s="111">
        <f t="shared" ref="AD69:AD98" si="63">AD68+AC69</f>
        <v>7611.2986104810198</v>
      </c>
      <c r="AE69" s="2">
        <f t="shared" si="49"/>
        <v>0.33220679360682515</v>
      </c>
      <c r="AF69" s="2">
        <f t="shared" si="50"/>
        <v>0.37321518650560831</v>
      </c>
      <c r="AG69" s="2">
        <f t="shared" si="51"/>
        <v>0.18759474063717921</v>
      </c>
      <c r="AH69" s="2">
        <f t="shared" si="52"/>
        <v>7.8437915012963585E-2</v>
      </c>
      <c r="AI69" s="2">
        <f t="shared" si="53"/>
        <v>2.8545364237423824E-2</v>
      </c>
      <c r="AJ69" s="106">
        <f>('ACM Rates'!$AQ82*(SUM(X69:AB69)))/(X69*'ACM Rates'!B$74+Y69*'ACM Rates'!C$74+Z69*'ACM Rates'!D$74+AA69*'ACM Rates'!E$74+AB69*'ACM Rates'!F$74)</f>
        <v>1.9068885342501098E-2</v>
      </c>
      <c r="AK69" s="93">
        <f>$AJ69*'ACM Rates'!C$74</f>
        <v>1.5439990128737986E-2</v>
      </c>
      <c r="AL69" s="93">
        <f>$AJ69*'ACM Rates'!D$74</f>
        <v>1.3875213906389452E-2</v>
      </c>
      <c r="AM69" s="93">
        <f>$AJ69*'ACM Rates'!E$74</f>
        <v>1.256868833982488E-2</v>
      </c>
      <c r="AN69" s="93">
        <f>$AJ69*'ACM Rates'!F$74</f>
        <v>1.0998951797577124E-2</v>
      </c>
      <c r="AO69" s="93"/>
      <c r="AP69" s="93">
        <f t="shared" si="42"/>
        <v>25186.539910094645</v>
      </c>
      <c r="AQ69" s="93">
        <f t="shared" si="43"/>
        <v>29609.896986708969</v>
      </c>
      <c r="AR69" s="93">
        <f t="shared" si="44"/>
        <v>15802.73913073109</v>
      </c>
      <c r="AS69" s="93">
        <f t="shared" si="45"/>
        <v>7390.3758986209741</v>
      </c>
      <c r="AT69" s="93">
        <f t="shared" si="46"/>
        <v>4727.5869269804753</v>
      </c>
      <c r="AU69" s="93">
        <f t="shared" si="54"/>
        <v>1660.4073390858689</v>
      </c>
      <c r="AV69" s="93">
        <f t="shared" si="55"/>
        <v>18943.268485949622</v>
      </c>
      <c r="AW69" s="2">
        <f t="shared" si="56"/>
        <v>0.30448997945653339</v>
      </c>
      <c r="AX69" s="2">
        <f t="shared" si="57"/>
        <v>0.3579656815654757</v>
      </c>
      <c r="AY69" s="2">
        <f t="shared" si="58"/>
        <v>0.19104552393656618</v>
      </c>
      <c r="AZ69" s="2">
        <f t="shared" si="59"/>
        <v>8.9345158706982702E-2</v>
      </c>
      <c r="BA69" s="2">
        <f t="shared" si="60"/>
        <v>5.7153656334442145E-2</v>
      </c>
    </row>
    <row r="70" spans="1:53">
      <c r="A70" s="58">
        <v>68</v>
      </c>
      <c r="B70" s="58">
        <v>72</v>
      </c>
      <c r="C70" s="93">
        <f>((SUM($C69:$G69))-($H69))*('Function Resolution'!H197)</f>
        <v>11195.867307344502</v>
      </c>
      <c r="D70" s="93">
        <f>((SUM($C69:$G69))-($H69))*('Function Resolution'!I197)</f>
        <v>13607.595606557667</v>
      </c>
      <c r="E70" s="93">
        <f>((SUM($C69:$G69))-($H69))*('Function Resolution'!J197)</f>
        <v>7437.7744981285732</v>
      </c>
      <c r="F70" s="93">
        <f>((SUM($C69:$G69))-($H69))*('Function Resolution'!K197)</f>
        <v>3512.1642389164158</v>
      </c>
      <c r="G70" s="93">
        <f>((SUM($C69:$G69))-($H69))*('Function Resolution'!L197)</f>
        <v>2914.6284735841436</v>
      </c>
      <c r="H70" s="111">
        <f t="shared" si="47"/>
        <v>947.36673805101691</v>
      </c>
      <c r="I70" s="111"/>
      <c r="J70" s="111">
        <f t="shared" si="61"/>
        <v>12279.336613519619</v>
      </c>
      <c r="K70" s="111">
        <f t="shared" si="62"/>
        <v>49999.999999999905</v>
      </c>
      <c r="L70" s="111">
        <f>'MI Analysis'!AM70</f>
        <v>1930.3849857388518</v>
      </c>
      <c r="M70" s="2">
        <f t="shared" si="37"/>
        <v>0.28953808278539012</v>
      </c>
      <c r="N70" s="2">
        <f t="shared" si="38"/>
        <v>0.35190816710171385</v>
      </c>
      <c r="O70" s="2">
        <f t="shared" si="39"/>
        <v>0.19234945442462534</v>
      </c>
      <c r="P70" s="2">
        <f t="shared" si="40"/>
        <v>9.0828630980306163E-2</v>
      </c>
      <c r="Q70" s="2">
        <f t="shared" si="41"/>
        <v>7.5375664707964543E-2</v>
      </c>
      <c r="R70" s="106">
        <f>('ACM Rates'!$AL83*(SUM($C70:$G70)))/($C70*'ACM Rates'!$B$65+$D70*'ACM Rates'!$C$65+$E70*'ACM Rates'!$D$65+$F70*'ACM Rates'!$E$65+$G70*'ACM Rates'!$F$65)</f>
        <v>3.0047865329996436E-2</v>
      </c>
      <c r="S70" s="106">
        <f>$R70*'ACM Rates'!C$65</f>
        <v>2.4247197564293239E-2</v>
      </c>
      <c r="T70" s="106">
        <f>$R70*'ACM Rates'!D$65</f>
        <v>2.1863691901340448E-2</v>
      </c>
      <c r="U70" s="106">
        <f>$R70*'ACM Rates'!E$65</f>
        <v>1.9630174203644091E-2</v>
      </c>
      <c r="V70" s="106">
        <f>$R70*'ACM Rates'!F$65</f>
        <v>1.6965167412549439E-2</v>
      </c>
      <c r="W70" s="2"/>
      <c r="X70" s="93">
        <f>((SUM($X69:$AB69))-($AC69))*('Function Resolution'!M197)</f>
        <v>15023.778788000465</v>
      </c>
      <c r="Y70" s="93">
        <f>((SUM($X69:$AB69))-($AC69))*('Function Resolution'!N197)</f>
        <v>16026.014871519254</v>
      </c>
      <c r="Z70" s="93">
        <f>((SUM($X69:$AB69))-($AC69))*('Function Resolution'!O197)</f>
        <v>7488.9064634531505</v>
      </c>
      <c r="AA70" s="93">
        <f>((SUM($X69:$AB69))-($AC69))*('Function Resolution'!P197)</f>
        <v>2943.0405693275698</v>
      </c>
      <c r="AB70" s="93">
        <f>((SUM($X69:$AB69))-($AC69))*('Function Resolution'!Q197)</f>
        <v>906.96069721853735</v>
      </c>
      <c r="AC70" s="111">
        <f t="shared" si="48"/>
        <v>678.21922223230376</v>
      </c>
      <c r="AD70" s="111">
        <f t="shared" si="63"/>
        <v>8289.5178327133235</v>
      </c>
      <c r="AE70" s="2">
        <f t="shared" si="49"/>
        <v>0.35442885239497435</v>
      </c>
      <c r="AF70" s="2">
        <f t="shared" si="50"/>
        <v>0.37807279643348179</v>
      </c>
      <c r="AG70" s="2">
        <f t="shared" si="51"/>
        <v>0.17667223146649302</v>
      </c>
      <c r="AH70" s="2">
        <f t="shared" si="52"/>
        <v>6.9429835613111418E-2</v>
      </c>
      <c r="AI70" s="2">
        <f t="shared" si="53"/>
        <v>2.1396284091939471E-2</v>
      </c>
      <c r="AJ70" s="106">
        <f>('ACM Rates'!$AQ83*(SUM(X70:AB70)))/(X70*'ACM Rates'!B$74+Y70*'ACM Rates'!C$74+Z70*'ACM Rates'!D$74+AA70*'ACM Rates'!E$74+AB70*'ACM Rates'!F$74)</f>
        <v>1.8885522196969508E-2</v>
      </c>
      <c r="AK70" s="93">
        <f>$AJ70*'ACM Rates'!C$74</f>
        <v>1.5291521819965265E-2</v>
      </c>
      <c r="AL70" s="93">
        <f>$AJ70*'ACM Rates'!D$74</f>
        <v>1.37417922185927E-2</v>
      </c>
      <c r="AM70" s="93">
        <f>$AJ70*'ACM Rates'!E$74</f>
        <v>1.2447829978793158E-2</v>
      </c>
      <c r="AN70" s="93">
        <f>$AJ70*'ACM Rates'!F$74</f>
        <v>1.0893187755110573E-2</v>
      </c>
      <c r="AO70" s="93"/>
      <c r="AP70" s="93">
        <f t="shared" si="42"/>
        <v>26219.646095344968</v>
      </c>
      <c r="AQ70" s="93">
        <f t="shared" si="43"/>
        <v>29633.61047807692</v>
      </c>
      <c r="AR70" s="93">
        <f t="shared" si="44"/>
        <v>14926.680961581724</v>
      </c>
      <c r="AS70" s="93">
        <f t="shared" si="45"/>
        <v>6455.2048082439851</v>
      </c>
      <c r="AT70" s="93">
        <f t="shared" si="46"/>
        <v>3821.5891708026811</v>
      </c>
      <c r="AU70" s="93">
        <f t="shared" si="54"/>
        <v>1625.5859602833207</v>
      </c>
      <c r="AV70" s="93">
        <f t="shared" si="55"/>
        <v>20568.854446232945</v>
      </c>
      <c r="AW70" s="2">
        <f t="shared" si="56"/>
        <v>0.32347277771495248</v>
      </c>
      <c r="AX70" s="2">
        <f t="shared" si="57"/>
        <v>0.36559098701062559</v>
      </c>
      <c r="AY70" s="2">
        <f t="shared" si="58"/>
        <v>0.18415103450099454</v>
      </c>
      <c r="AZ70" s="2">
        <f t="shared" si="59"/>
        <v>7.9638108861138174E-2</v>
      </c>
      <c r="BA70" s="2">
        <f t="shared" si="60"/>
        <v>4.7147091912289253E-2</v>
      </c>
    </row>
    <row r="71" spans="1:53">
      <c r="A71" s="58">
        <v>69</v>
      </c>
      <c r="B71" s="58">
        <v>73</v>
      </c>
      <c r="C71" s="93">
        <f>((SUM($C70:$G70))-($H70))*('Function Resolution'!H198)</f>
        <v>11514.405784925191</v>
      </c>
      <c r="D71" s="93">
        <f>((SUM($C70:$G70))-($H70))*('Function Resolution'!I198)</f>
        <v>13616.299082372645</v>
      </c>
      <c r="E71" s="93">
        <f>((SUM($C70:$G70))-($H70))*('Function Resolution'!J198)</f>
        <v>7119.8138842293074</v>
      </c>
      <c r="F71" s="93">
        <f>((SUM($C70:$G70))-($H70))*('Function Resolution'!K198)</f>
        <v>3064.7547498515605</v>
      </c>
      <c r="G71" s="93">
        <f>((SUM($C70:$G70))-($H70))*('Function Resolution'!L198)</f>
        <v>2405.3898851015902</v>
      </c>
      <c r="H71" s="111">
        <f t="shared" si="47"/>
        <v>924.15625296876715</v>
      </c>
      <c r="I71" s="111"/>
      <c r="J71" s="111">
        <f t="shared" si="61"/>
        <v>13203.492866488386</v>
      </c>
      <c r="K71" s="111">
        <f t="shared" si="62"/>
        <v>49999.999999999913</v>
      </c>
      <c r="L71" s="111">
        <f>'MI Analysis'!AM71</f>
        <v>2080.0988616516215</v>
      </c>
      <c r="M71" s="2">
        <f t="shared" si="37"/>
        <v>0.30525459393304688</v>
      </c>
      <c r="N71" s="2">
        <f t="shared" si="38"/>
        <v>0.36097719021699259</v>
      </c>
      <c r="O71" s="2">
        <f t="shared" si="39"/>
        <v>0.18875102516837405</v>
      </c>
      <c r="P71" s="2">
        <f t="shared" si="40"/>
        <v>8.1248696992694436E-2</v>
      </c>
      <c r="Q71" s="2">
        <f t="shared" si="41"/>
        <v>6.376849368889205E-2</v>
      </c>
      <c r="R71" s="106">
        <f>('ACM Rates'!$AL84*(SUM($C71:$G71)))/($C71*'ACM Rates'!$B$65+$D71*'ACM Rates'!$C$65+$E71*'ACM Rates'!$D$65+$F71*'ACM Rates'!$E$65+$G71*'ACM Rates'!$F$65)</f>
        <v>2.9770215319121007E-2</v>
      </c>
      <c r="S71" s="106">
        <f>$R71*'ACM Rates'!C$65</f>
        <v>2.4023147216839638E-2</v>
      </c>
      <c r="T71" s="106">
        <f>$R71*'ACM Rates'!D$65</f>
        <v>2.1661665759798734E-2</v>
      </c>
      <c r="U71" s="106">
        <f>$R71*'ACM Rates'!E$65</f>
        <v>1.9448786340603874E-2</v>
      </c>
      <c r="V71" s="106">
        <f>$R71*'ACM Rates'!F$65</f>
        <v>1.6808404898312011E-2</v>
      </c>
      <c r="W71" s="2"/>
      <c r="X71" s="93">
        <f>((SUM($X70:$AB70))-($AC70))*('Function Resolution'!M198)</f>
        <v>15732.92938302573</v>
      </c>
      <c r="Y71" s="93">
        <f>((SUM($X70:$AB70))-($AC70))*('Function Resolution'!N198)</f>
        <v>15869.034905329458</v>
      </c>
      <c r="Z71" s="93">
        <f>((SUM($X70:$AB70))-($AC70))*('Function Resolution'!O198)</f>
        <v>6898.7037857782225</v>
      </c>
      <c r="AA71" s="93">
        <f>((SUM($X70:$AB70))-($AC70))*('Function Resolution'!P198)</f>
        <v>2556.7610391699586</v>
      </c>
      <c r="AB71" s="93">
        <f>((SUM($X70:$AB70))-($AC70))*('Function Resolution'!Q198)</f>
        <v>653.05305398329779</v>
      </c>
      <c r="AC71" s="111">
        <f t="shared" si="48"/>
        <v>667.3677146765865</v>
      </c>
      <c r="AD71" s="111">
        <f t="shared" si="63"/>
        <v>8956.8855473899093</v>
      </c>
      <c r="AE71" s="2">
        <f t="shared" si="49"/>
        <v>0.37719365889673157</v>
      </c>
      <c r="AF71" s="2">
        <f t="shared" si="50"/>
        <v>0.38045676004617057</v>
      </c>
      <c r="AG71" s="2">
        <f t="shared" si="51"/>
        <v>0.16539496614088159</v>
      </c>
      <c r="AH71" s="2">
        <f t="shared" si="52"/>
        <v>6.1297805882839076E-2</v>
      </c>
      <c r="AI71" s="2">
        <f t="shared" si="53"/>
        <v>1.5656809033377329E-2</v>
      </c>
      <c r="AJ71" s="106">
        <f>('ACM Rates'!$AQ84*(SUM(X71:AB71)))/(X71*'ACM Rates'!B$74+Y71*'ACM Rates'!C$74+Z71*'ACM Rates'!D$74+AA71*'ACM Rates'!E$74+AB71*'ACM Rates'!F$74)</f>
        <v>1.8712823246714978E-2</v>
      </c>
      <c r="AK71" s="93">
        <f>$AJ71*'ACM Rates'!C$74</f>
        <v>1.5151688261826956E-2</v>
      </c>
      <c r="AL71" s="93">
        <f>$AJ71*'ACM Rates'!D$74</f>
        <v>1.3616130186798438E-2</v>
      </c>
      <c r="AM71" s="93">
        <f>$AJ71*'ACM Rates'!E$74</f>
        <v>1.2334000604743368E-2</v>
      </c>
      <c r="AN71" s="93">
        <f>$AJ71*'ACM Rates'!F$74</f>
        <v>1.0793574830955636E-2</v>
      </c>
      <c r="AO71" s="93"/>
      <c r="AP71" s="93">
        <f t="shared" si="42"/>
        <v>27247.335167950921</v>
      </c>
      <c r="AQ71" s="93">
        <f t="shared" si="43"/>
        <v>29485.333987702103</v>
      </c>
      <c r="AR71" s="93">
        <f t="shared" si="44"/>
        <v>14018.51767000753</v>
      </c>
      <c r="AS71" s="93">
        <f t="shared" si="45"/>
        <v>5621.5157890215196</v>
      </c>
      <c r="AT71" s="93">
        <f t="shared" si="46"/>
        <v>3058.4429390848882</v>
      </c>
      <c r="AU71" s="93">
        <f t="shared" si="54"/>
        <v>1591.5239676453537</v>
      </c>
      <c r="AV71" s="93">
        <f t="shared" si="55"/>
        <v>22160.378413878294</v>
      </c>
      <c r="AW71" s="2">
        <f t="shared" si="56"/>
        <v>0.34303087256254156</v>
      </c>
      <c r="AX71" s="2">
        <f t="shared" si="57"/>
        <v>0.37120620358853412</v>
      </c>
      <c r="AY71" s="2">
        <f t="shared" si="58"/>
        <v>0.17648640935838442</v>
      </c>
      <c r="AZ71" s="2">
        <f t="shared" si="59"/>
        <v>7.0772185769577181E-2</v>
      </c>
      <c r="BA71" s="2">
        <f t="shared" si="60"/>
        <v>3.8504328720962835E-2</v>
      </c>
    </row>
    <row r="72" spans="1:53">
      <c r="A72" s="58">
        <v>70</v>
      </c>
      <c r="B72" s="58">
        <v>74</v>
      </c>
      <c r="C72" s="93">
        <f>((SUM($C71:$G71))-($H71))*('Function Resolution'!H199)</f>
        <v>11833.015596546627</v>
      </c>
      <c r="D72" s="93">
        <f>((SUM($C71:$G71))-($H71))*('Function Resolution'!I199)</f>
        <v>13559.996542422552</v>
      </c>
      <c r="E72" s="93">
        <f>((SUM($C71:$G71))-($H71))*('Function Resolution'!J199)</f>
        <v>6770.774047539293</v>
      </c>
      <c r="F72" s="93">
        <f>((SUM($C71:$G71))-($H71))*('Function Resolution'!K199)</f>
        <v>2666.7930040625474</v>
      </c>
      <c r="G72" s="93">
        <f>((SUM($C71:$G71))-($H71))*('Function Resolution'!L199)</f>
        <v>1965.9279429405076</v>
      </c>
      <c r="H72" s="111">
        <f t="shared" si="47"/>
        <v>901.51442477103262</v>
      </c>
      <c r="I72" s="111"/>
      <c r="J72" s="111">
        <f t="shared" si="61"/>
        <v>14105.007291259419</v>
      </c>
      <c r="K72" s="111">
        <f t="shared" si="62"/>
        <v>49999.999999999913</v>
      </c>
      <c r="L72" s="111">
        <f>'MI Analysis'!AM72</f>
        <v>2240.4665830532576</v>
      </c>
      <c r="M72" s="2">
        <f t="shared" si="37"/>
        <v>0.32157985956688795</v>
      </c>
      <c r="N72" s="2">
        <f t="shared" si="38"/>
        <v>0.36851314428355386</v>
      </c>
      <c r="O72" s="2">
        <f t="shared" si="39"/>
        <v>0.18400589009637205</v>
      </c>
      <c r="P72" s="2">
        <f t="shared" si="40"/>
        <v>7.2474080063806665E-2</v>
      </c>
      <c r="Q72" s="2">
        <f t="shared" si="41"/>
        <v>5.342702598937947E-2</v>
      </c>
      <c r="R72" s="106">
        <f>('ACM Rates'!$AL85*(SUM($C72:$G72)))/($C72*'ACM Rates'!$B$65+$D72*'ACM Rates'!$C$65+$E72*'ACM Rates'!$D$65+$F72*'ACM Rates'!$E$65+$G72*'ACM Rates'!$F$65)</f>
        <v>2.9505535908172838E-2</v>
      </c>
      <c r="S72" s="106">
        <f>$R72*'ACM Rates'!C$65</f>
        <v>2.3809563526351839E-2</v>
      </c>
      <c r="T72" s="106">
        <f>$R72*'ACM Rates'!D$65</f>
        <v>2.1469077400191633E-2</v>
      </c>
      <c r="U72" s="106">
        <f>$R72*'ACM Rates'!E$65</f>
        <v>1.9275872128962902E-2</v>
      </c>
      <c r="V72" s="106">
        <f>$R72*'ACM Rates'!F$65</f>
        <v>1.6658965646369279E-2</v>
      </c>
      <c r="W72" s="2"/>
      <c r="X72" s="93">
        <f>((SUM($X71:$AB71))-($AC71))*('Function Resolution'!M199)</f>
        <v>16437.250373199193</v>
      </c>
      <c r="Y72" s="93">
        <f>((SUM($X71:$AB71))-($AC71))*('Function Resolution'!N199)</f>
        <v>15610.72859842409</v>
      </c>
      <c r="Z72" s="93">
        <f>((SUM($X71:$AB71))-($AC71))*('Function Resolution'!O199)</f>
        <v>6318.5515263941206</v>
      </c>
      <c r="AA72" s="93">
        <f>((SUM($X71:$AB71))-($AC71))*('Function Resolution'!P199)</f>
        <v>2217.7196017337383</v>
      </c>
      <c r="AB72" s="93">
        <f>((SUM($X71:$AB71))-($AC71))*('Function Resolution'!Q199)</f>
        <v>458.86435285893424</v>
      </c>
      <c r="AC72" s="111">
        <f t="shared" si="48"/>
        <v>656.68983124176145</v>
      </c>
      <c r="AD72" s="111">
        <f t="shared" si="63"/>
        <v>9613.5753786316709</v>
      </c>
      <c r="AE72" s="2">
        <f t="shared" si="49"/>
        <v>0.40048740434106822</v>
      </c>
      <c r="AF72" s="2">
        <f t="shared" si="50"/>
        <v>0.38034951310648768</v>
      </c>
      <c r="AG72" s="2">
        <f t="shared" si="51"/>
        <v>0.15394912424810642</v>
      </c>
      <c r="AH72" s="2">
        <f t="shared" si="52"/>
        <v>5.4033901454881079E-2</v>
      </c>
      <c r="AI72" s="2">
        <f t="shared" si="53"/>
        <v>1.1180056849456594E-2</v>
      </c>
      <c r="AJ72" s="106">
        <f>('ACM Rates'!$AQ85*(SUM(X72:AB72)))/(X72*'ACM Rates'!B$74+Y72*'ACM Rates'!C$74+Z72*'ACM Rates'!D$74+AA72*'ACM Rates'!E$74+AB72*'ACM Rates'!F$74)</f>
        <v>1.8549925298716418E-2</v>
      </c>
      <c r="AK72" s="93">
        <f>$AJ72*'ACM Rates'!C$74</f>
        <v>1.5019790530841935E-2</v>
      </c>
      <c r="AL72" s="93">
        <f>$AJ72*'ACM Rates'!D$74</f>
        <v>1.3497599720397539E-2</v>
      </c>
      <c r="AM72" s="93">
        <f>$AJ72*'ACM Rates'!E$74</f>
        <v>1.2226631269681733E-2</v>
      </c>
      <c r="AN72" s="93">
        <f>$AJ72*'ACM Rates'!F$74</f>
        <v>1.0699615134529805E-2</v>
      </c>
      <c r="AO72" s="93"/>
      <c r="AP72" s="93">
        <f t="shared" si="42"/>
        <v>28270.265969745822</v>
      </c>
      <c r="AQ72" s="93">
        <f t="shared" si="43"/>
        <v>29170.72514084664</v>
      </c>
      <c r="AR72" s="93">
        <f t="shared" si="44"/>
        <v>13089.325573933413</v>
      </c>
      <c r="AS72" s="93">
        <f t="shared" si="45"/>
        <v>4884.5126057962862</v>
      </c>
      <c r="AT72" s="93">
        <f t="shared" si="46"/>
        <v>2424.7922957994419</v>
      </c>
      <c r="AU72" s="93">
        <f t="shared" si="54"/>
        <v>1558.2042560127941</v>
      </c>
      <c r="AV72" s="93">
        <f t="shared" si="55"/>
        <v>23718.58266989109</v>
      </c>
      <c r="AW72" s="2">
        <f t="shared" si="56"/>
        <v>0.36318606634627143</v>
      </c>
      <c r="AX72" s="2">
        <f t="shared" si="57"/>
        <v>0.37475420032164736</v>
      </c>
      <c r="AY72" s="2">
        <f t="shared" si="58"/>
        <v>0.16815762085188721</v>
      </c>
      <c r="AZ72" s="2">
        <f t="shared" si="59"/>
        <v>6.2750980879218057E-2</v>
      </c>
      <c r="BA72" s="2">
        <f t="shared" si="60"/>
        <v>3.1151131600975945E-2</v>
      </c>
    </row>
    <row r="73" spans="1:53">
      <c r="A73" s="58">
        <v>71</v>
      </c>
      <c r="B73" s="58">
        <v>75</v>
      </c>
      <c r="C73" s="93">
        <f>((SUM($C72:$G72))-($H72))*('Function Resolution'!H200)</f>
        <v>12153.740776980148</v>
      </c>
      <c r="D73" s="93">
        <f>((SUM($C72:$G72))-($H72))*('Function Resolution'!I200)</f>
        <v>13440.844402396659</v>
      </c>
      <c r="E73" s="93">
        <f>((SUM($C72:$G72))-($H72))*('Function Resolution'!J200)</f>
        <v>6394.1395691227544</v>
      </c>
      <c r="F73" s="93">
        <f>((SUM($C72:$G72))-($H72))*('Function Resolution'!K200)</f>
        <v>2315.2233164084241</v>
      </c>
      <c r="G73" s="93">
        <f>((SUM($C72:$G72))-($H72))*('Function Resolution'!L200)</f>
        <v>1591.0446438325057</v>
      </c>
      <c r="H73" s="111">
        <f t="shared" si="47"/>
        <v>1387.8798930834512</v>
      </c>
      <c r="I73" s="111"/>
      <c r="J73" s="111">
        <f t="shared" si="61"/>
        <v>15492.88718434287</v>
      </c>
      <c r="K73" s="111">
        <f t="shared" si="62"/>
        <v>49999.999999999913</v>
      </c>
      <c r="L73" s="111">
        <f>'MI Analysis'!AM73</f>
        <v>2408.2343438296411</v>
      </c>
      <c r="M73" s="2">
        <f t="shared" si="37"/>
        <v>0.338591537699928</v>
      </c>
      <c r="N73" s="2">
        <f t="shared" si="38"/>
        <v>0.3744490077337107</v>
      </c>
      <c r="O73" s="2">
        <f t="shared" si="39"/>
        <v>0.17813458331099674</v>
      </c>
      <c r="P73" s="2">
        <f t="shared" si="40"/>
        <v>6.4499896550881966E-2</v>
      </c>
      <c r="Q73" s="2">
        <f t="shared" si="41"/>
        <v>4.4324974704482489E-2</v>
      </c>
      <c r="R73" s="106">
        <f>('ACM Rates'!$AM86*(SUM($C73:$G73)))/($C73*'ACM Rates'!$B$65+$D73*'ACM Rates'!$C$65+$E73*'ACM Rates'!$D$65+$F73*'ACM Rates'!$E$65+$G73*'ACM Rates'!$F$65)</f>
        <v>4.6165312712676744E-2</v>
      </c>
      <c r="S73" s="106">
        <f>$R73*'ACM Rates'!C$65</f>
        <v>3.7253210691282873E-2</v>
      </c>
      <c r="T73" s="106">
        <f>$R73*'ACM Rates'!D$65</f>
        <v>3.3591210643219405E-2</v>
      </c>
      <c r="U73" s="106">
        <f>$R73*'ACM Rates'!E$65</f>
        <v>3.0159650968978075E-2</v>
      </c>
      <c r="V73" s="106">
        <f>$R73*'ACM Rates'!F$65</f>
        <v>2.6065154719706364E-2</v>
      </c>
      <c r="W73" s="2"/>
      <c r="X73" s="93">
        <f>((SUM($X72:$AB72))-($AC72))*('Function Resolution'!M200)</f>
        <v>17137.207907642583</v>
      </c>
      <c r="Y73" s="93">
        <f>((SUM($X72:$AB72))-($AC72))*('Function Resolution'!N200)</f>
        <v>15256.677117311945</v>
      </c>
      <c r="Z73" s="93">
        <f>((SUM($X72:$AB72))-($AC72))*('Function Resolution'!O200)</f>
        <v>5755.3335998863568</v>
      </c>
      <c r="AA73" s="93">
        <f>((SUM($X72:$AB72))-($AC72))*('Function Resolution'!P200)</f>
        <v>1922.7077373213422</v>
      </c>
      <c r="AB73" s="93">
        <f>((SUM($X72:$AB72))-($AC72))*('Function Resolution'!Q200)</f>
        <v>314.49825920609254</v>
      </c>
      <c r="AC73" s="111">
        <f t="shared" si="48"/>
        <v>1078.1156052674269</v>
      </c>
      <c r="AD73" s="111">
        <f t="shared" si="63"/>
        <v>10691.690983899098</v>
      </c>
      <c r="AE73" s="2">
        <f t="shared" si="49"/>
        <v>0.42433090000681434</v>
      </c>
      <c r="AF73" s="2">
        <f t="shared" si="50"/>
        <v>0.37776746172375186</v>
      </c>
      <c r="AG73" s="2">
        <f t="shared" si="51"/>
        <v>0.14250663815487222</v>
      </c>
      <c r="AH73" s="2">
        <f t="shared" si="52"/>
        <v>4.7607773041242286E-2</v>
      </c>
      <c r="AI73" s="2">
        <f t="shared" si="53"/>
        <v>7.7872270733193999E-3</v>
      </c>
      <c r="AJ73" s="106">
        <f>('ACM Rates'!$AR86*(SUM(X73:AB73)))/(X73*'ACM Rates'!B$74+Y73*'ACM Rates'!C$74+Z73*'ACM Rates'!D$74+AA73*'ACM Rates'!E$74+AB73*'ACM Rates'!F$74)</f>
        <v>3.0691971250875891E-2</v>
      </c>
      <c r="AK73" s="93">
        <f>$AJ73*'ACM Rates'!C$74</f>
        <v>2.4851150166015874E-2</v>
      </c>
      <c r="AL73" s="93">
        <f>$AJ73*'ACM Rates'!D$74</f>
        <v>2.2332593576694211E-2</v>
      </c>
      <c r="AM73" s="93">
        <f>$AJ73*'ACM Rates'!E$74</f>
        <v>2.0229699547636367E-2</v>
      </c>
      <c r="AN73" s="93">
        <f>$AJ73*'ACM Rates'!F$74</f>
        <v>1.7703159167285102E-2</v>
      </c>
      <c r="AO73" s="93"/>
      <c r="AP73" s="93">
        <f t="shared" si="42"/>
        <v>29290.94868462273</v>
      </c>
      <c r="AQ73" s="93">
        <f t="shared" si="43"/>
        <v>28697.521519708604</v>
      </c>
      <c r="AR73" s="93">
        <f t="shared" si="44"/>
        <v>12149.47316900911</v>
      </c>
      <c r="AS73" s="93">
        <f t="shared" si="45"/>
        <v>4237.9310537297661</v>
      </c>
      <c r="AT73" s="93">
        <f t="shared" si="46"/>
        <v>1905.5429030385983</v>
      </c>
      <c r="AU73" s="93">
        <f t="shared" si="54"/>
        <v>2465.9954983508778</v>
      </c>
      <c r="AV73" s="93">
        <f t="shared" si="55"/>
        <v>26184.578168241969</v>
      </c>
      <c r="AW73" s="2">
        <f t="shared" si="56"/>
        <v>0.3839853755976475</v>
      </c>
      <c r="AX73" s="2">
        <f t="shared" si="57"/>
        <v>0.37620592962398314</v>
      </c>
      <c r="AY73" s="2">
        <f t="shared" si="58"/>
        <v>0.15927172821700611</v>
      </c>
      <c r="AZ73" s="2">
        <f t="shared" si="59"/>
        <v>5.555653266627264E-2</v>
      </c>
      <c r="BA73" s="2">
        <f t="shared" si="60"/>
        <v>2.4980433895090554E-2</v>
      </c>
    </row>
    <row r="74" spans="1:53">
      <c r="A74" s="58">
        <v>72</v>
      </c>
      <c r="B74" s="58">
        <v>76</v>
      </c>
      <c r="C74" s="93">
        <f>((SUM($C73:$G73))-($H73))*('Function Resolution'!H201)</f>
        <v>12297.783265343991</v>
      </c>
      <c r="D74" s="93">
        <f>((SUM($C73:$G73))-($H73))*('Function Resolution'!I201)</f>
        <v>13068.840875716134</v>
      </c>
      <c r="E74" s="93">
        <f>((SUM($C73:$G73))-($H73))*('Function Resolution'!J201)</f>
        <v>5906.674874473807</v>
      </c>
      <c r="F74" s="93">
        <f>((SUM($C73:$G73))-($H73))*('Function Resolution'!K201)</f>
        <v>1977.4150528375878</v>
      </c>
      <c r="G74" s="93">
        <f>((SUM($C73:$G73))-($H73))*('Function Resolution'!L201)</f>
        <v>1256.3987472855144</v>
      </c>
      <c r="H74" s="111">
        <f t="shared" si="47"/>
        <v>1263.9955424375173</v>
      </c>
      <c r="I74" s="111"/>
      <c r="J74" s="111">
        <f t="shared" si="61"/>
        <v>16756.882726780386</v>
      </c>
      <c r="K74" s="111">
        <f t="shared" si="62"/>
        <v>49999.999999999905</v>
      </c>
      <c r="L74" s="111">
        <f>'MI Analysis'!AM74</f>
        <v>2580.3895832012645</v>
      </c>
      <c r="M74" s="2">
        <f t="shared" si="37"/>
        <v>0.35638401077021065</v>
      </c>
      <c r="N74" s="2">
        <f t="shared" si="38"/>
        <v>0.37872889990919101</v>
      </c>
      <c r="O74" s="2">
        <f t="shared" si="39"/>
        <v>0.17117267695006202</v>
      </c>
      <c r="P74" s="2">
        <f t="shared" si="40"/>
        <v>5.7304563943129092E-2</v>
      </c>
      <c r="Q74" s="2">
        <f t="shared" si="41"/>
        <v>3.6409848427407236E-2</v>
      </c>
      <c r="R74" s="106">
        <f>('ACM Rates'!$AN87*(SUM($C74:$G74)))/($C74*'ACM Rates'!$B$65+$D74*'ACM Rates'!$C$65+$E74*'ACM Rates'!$D$65+$F74*'ACM Rates'!$E$65+$G74*'ACM Rates'!$F$65)</f>
        <v>4.337249552202966E-2</v>
      </c>
      <c r="S74" s="106">
        <f>$R74*'ACM Rates'!C$65</f>
        <v>3.4999540108069355E-2</v>
      </c>
      <c r="T74" s="106">
        <f>$R74*'ACM Rates'!D$65</f>
        <v>3.1559076449243294E-2</v>
      </c>
      <c r="U74" s="106">
        <f>$R74*'ACM Rates'!E$65</f>
        <v>2.8335112441224341E-2</v>
      </c>
      <c r="V74" s="106">
        <f>$R74*'ACM Rates'!F$65</f>
        <v>2.4488316875432806E-2</v>
      </c>
      <c r="W74" s="2"/>
      <c r="X74" s="93">
        <f>((SUM($X73:$AB73))-($AC73))*('Function Resolution'!M201)</f>
        <v>17640.84797205311</v>
      </c>
      <c r="Y74" s="93">
        <f>((SUM($X73:$AB73))-($AC73))*('Function Resolution'!N201)</f>
        <v>14651.751156983113</v>
      </c>
      <c r="Z74" s="93">
        <f>((SUM($X73:$AB73))-($AC73))*('Function Resolution'!O201)</f>
        <v>5157.9809846290727</v>
      </c>
      <c r="AA74" s="93">
        <f>((SUM($X73:$AB73))-($AC73))*('Function Resolution'!P201)</f>
        <v>1649.8461764854119</v>
      </c>
      <c r="AB74" s="93">
        <f>((SUM($X73:$AB73))-($AC73))*('Function Resolution'!Q201)</f>
        <v>207.8827259501802</v>
      </c>
      <c r="AC74" s="111">
        <f t="shared" si="48"/>
        <v>994.10713501719147</v>
      </c>
      <c r="AD74" s="111">
        <f t="shared" si="63"/>
        <v>11685.798118916289</v>
      </c>
      <c r="AE74" s="2">
        <f t="shared" si="49"/>
        <v>0.4487816549123832</v>
      </c>
      <c r="AF74" s="2">
        <f t="shared" si="50"/>
        <v>0.37273928906434717</v>
      </c>
      <c r="AG74" s="2">
        <f t="shared" si="51"/>
        <v>0.13121859255040294</v>
      </c>
      <c r="AH74" s="2">
        <f t="shared" si="52"/>
        <v>4.1971944807130381E-2</v>
      </c>
      <c r="AI74" s="2">
        <f t="shared" si="53"/>
        <v>5.2885186657363045E-3</v>
      </c>
      <c r="AJ74" s="106">
        <f>('ACM Rates'!$AS87*(SUM(X74:AB74)))/(X74*'ACM Rates'!B$74+Y74*'ACM Rates'!C$74+Z74*'ACM Rates'!D$74+AA74*'ACM Rates'!E$74+AB74*'ACM Rates'!F$74)</f>
        <v>2.8844134864021334E-2</v>
      </c>
      <c r="AK74" s="93">
        <f>$AJ74*'ACM Rates'!C$74</f>
        <v>2.3354965409533662E-2</v>
      </c>
      <c r="AL74" s="93">
        <f>$AJ74*'ACM Rates'!D$74</f>
        <v>2.0988040674355876E-2</v>
      </c>
      <c r="AM74" s="93">
        <f>$AJ74*'ACM Rates'!E$74</f>
        <v>1.9011753179392236E-2</v>
      </c>
      <c r="AN74" s="93">
        <f>$AJ74*'ACM Rates'!F$74</f>
        <v>1.6637325324154101E-2</v>
      </c>
      <c r="AO74" s="93"/>
      <c r="AP74" s="93">
        <f t="shared" si="42"/>
        <v>29938.631237397101</v>
      </c>
      <c r="AQ74" s="93">
        <f t="shared" si="43"/>
        <v>27720.592032699249</v>
      </c>
      <c r="AR74" s="93">
        <f t="shared" si="44"/>
        <v>11064.655859102881</v>
      </c>
      <c r="AS74" s="93">
        <f t="shared" si="45"/>
        <v>3627.2612293229995</v>
      </c>
      <c r="AT74" s="93">
        <f t="shared" si="46"/>
        <v>1464.2814732356946</v>
      </c>
      <c r="AU74" s="93">
        <f t="shared" si="54"/>
        <v>2258.102677454709</v>
      </c>
      <c r="AV74" s="93">
        <f t="shared" si="55"/>
        <v>28442.680845696676</v>
      </c>
      <c r="AW74" s="2">
        <f t="shared" si="56"/>
        <v>0.4055877551663124</v>
      </c>
      <c r="AX74" s="2">
        <f t="shared" si="57"/>
        <v>0.37553930255767909</v>
      </c>
      <c r="AY74" s="2">
        <f t="shared" si="58"/>
        <v>0.14989626265798142</v>
      </c>
      <c r="AZ74" s="2">
        <f t="shared" si="59"/>
        <v>4.913961255400464E-2</v>
      </c>
      <c r="BA74" s="2">
        <f t="shared" si="60"/>
        <v>1.983706706402253E-2</v>
      </c>
    </row>
    <row r="75" spans="1:53">
      <c r="A75" s="58">
        <v>73</v>
      </c>
      <c r="B75" s="58">
        <v>77</v>
      </c>
      <c r="C75" s="93">
        <f>((SUM($C74:$G74))-($H74))*('Function Resolution'!H202)</f>
        <v>12468.463738546723</v>
      </c>
      <c r="D75" s="93">
        <f>((SUM($C74:$G74))-($H74))*('Function Resolution'!I202)</f>
        <v>12675.512738076653</v>
      </c>
      <c r="E75" s="93">
        <f>((SUM($C74:$G74))-($H74))*('Function Resolution'!J202)</f>
        <v>5424.3356243855751</v>
      </c>
      <c r="F75" s="93">
        <f>((SUM($C74:$G74))-($H74))*('Function Resolution'!K202)</f>
        <v>1690.5267891520868</v>
      </c>
      <c r="G75" s="93">
        <f>((SUM($C74:$G74))-($H74))*('Function Resolution'!L202)</f>
        <v>984.2783830584774</v>
      </c>
      <c r="H75" s="111">
        <f t="shared" si="47"/>
        <v>1217.6953857180308</v>
      </c>
      <c r="I75" s="111"/>
      <c r="J75" s="111">
        <f t="shared" si="61"/>
        <v>17974.578112498417</v>
      </c>
      <c r="K75" s="111">
        <f t="shared" si="62"/>
        <v>49999.999999999898</v>
      </c>
      <c r="L75" s="111">
        <f>'MI Analysis'!AM75</f>
        <v>2754.6659093530411</v>
      </c>
      <c r="M75" s="2">
        <f t="shared" si="37"/>
        <v>0.37506902966020139</v>
      </c>
      <c r="N75" s="2">
        <f t="shared" si="38"/>
        <v>0.3812973564993552</v>
      </c>
      <c r="O75" s="2">
        <f t="shared" si="39"/>
        <v>0.16317168994122561</v>
      </c>
      <c r="P75" s="2">
        <f t="shared" si="40"/>
        <v>5.0853437578008566E-2</v>
      </c>
      <c r="Q75" s="2">
        <f t="shared" si="41"/>
        <v>2.9608486321209326E-2</v>
      </c>
      <c r="R75" s="106">
        <f>('ACM Rates'!$AN88*(SUM($C75:$G75)))/($C75*'ACM Rates'!$B$65+$D75*'ACM Rates'!$C$65+$E75*'ACM Rates'!$D$65+$F75*'ACM Rates'!$E$65+$G75*'ACM Rates'!$F$65)</f>
        <v>4.3021954521045624E-2</v>
      </c>
      <c r="S75" s="106">
        <f>$R75*'ACM Rates'!C$65</f>
        <v>3.4716670199944476E-2</v>
      </c>
      <c r="T75" s="106">
        <f>$R75*'ACM Rates'!D$65</f>
        <v>3.1304012724744659E-2</v>
      </c>
      <c r="U75" s="106">
        <f>$R75*'ACM Rates'!E$65</f>
        <v>2.810610512775083E-2</v>
      </c>
      <c r="V75" s="106">
        <f>$R75*'ACM Rates'!F$65</f>
        <v>2.4290399762142229E-2</v>
      </c>
      <c r="W75" s="2"/>
      <c r="X75" s="93">
        <f>((SUM($X74:$AB74))-($AC74))*('Function Resolution'!M202)</f>
        <v>18158.43636642351</v>
      </c>
      <c r="Y75" s="93">
        <f>((SUM($X74:$AB74))-($AC74))*('Function Resolution'!N202)</f>
        <v>13995.643371548682</v>
      </c>
      <c r="Z75" s="93">
        <f>((SUM($X74:$AB74))-($AC74))*('Function Resolution'!O202)</f>
        <v>4605.8113241140154</v>
      </c>
      <c r="AA75" s="93">
        <f>((SUM($X74:$AB74))-($AC74))*('Function Resolution'!P202)</f>
        <v>1420.2045235404314</v>
      </c>
      <c r="AB75" s="93">
        <f>((SUM($X74:$AB74))-($AC74))*('Function Resolution'!Q202)</f>
        <v>134.106295457058</v>
      </c>
      <c r="AC75" s="111">
        <f t="shared" si="48"/>
        <v>968.96616557260688</v>
      </c>
      <c r="AD75" s="111">
        <f t="shared" si="63"/>
        <v>12654.764284488896</v>
      </c>
      <c r="AE75" s="2">
        <f t="shared" si="49"/>
        <v>0.47393487205559165</v>
      </c>
      <c r="AF75" s="2">
        <f t="shared" si="50"/>
        <v>0.3652860475858834</v>
      </c>
      <c r="AG75" s="2">
        <f t="shared" si="51"/>
        <v>0.12021159512624416</v>
      </c>
      <c r="AH75" s="2">
        <f t="shared" si="52"/>
        <v>3.7067313262803679E-2</v>
      </c>
      <c r="AI75" s="2">
        <f t="shared" si="53"/>
        <v>3.5001719694771538E-3</v>
      </c>
      <c r="AJ75" s="106">
        <f>('ACM Rates'!$AS88*(SUM(X75:AB75)))/(X75*'ACM Rates'!B$74+Y75*'ACM Rates'!C$74+Z75*'ACM Rates'!D$74+AA75*'ACM Rates'!E$74+AB75*'ACM Rates'!F$74)</f>
        <v>2.8620693897989085E-2</v>
      </c>
      <c r="AK75" s="93">
        <f>$AJ75*'ACM Rates'!C$74</f>
        <v>2.3174046270951171E-2</v>
      </c>
      <c r="AL75" s="93">
        <f>$AJ75*'ACM Rates'!D$74</f>
        <v>2.0825456908002332E-2</v>
      </c>
      <c r="AM75" s="93">
        <f>$AJ75*'ACM Rates'!E$74</f>
        <v>1.8864478715575023E-2</v>
      </c>
      <c r="AN75" s="93">
        <f>$AJ75*'ACM Rates'!F$74</f>
        <v>1.6508444355452945E-2</v>
      </c>
      <c r="AO75" s="93"/>
      <c r="AP75" s="93">
        <f t="shared" si="42"/>
        <v>30626.900104970235</v>
      </c>
      <c r="AQ75" s="93">
        <f t="shared" si="43"/>
        <v>26671.156109625335</v>
      </c>
      <c r="AR75" s="93">
        <f t="shared" si="44"/>
        <v>10030.146948499591</v>
      </c>
      <c r="AS75" s="93">
        <f t="shared" si="45"/>
        <v>3110.7313126925183</v>
      </c>
      <c r="AT75" s="93">
        <f t="shared" si="46"/>
        <v>1118.3846785155354</v>
      </c>
      <c r="AU75" s="93">
        <f t="shared" si="54"/>
        <v>2186.6615512906378</v>
      </c>
      <c r="AV75" s="93">
        <f t="shared" si="55"/>
        <v>30629.342396987311</v>
      </c>
      <c r="AW75" s="2">
        <f t="shared" si="56"/>
        <v>0.42800513583981076</v>
      </c>
      <c r="AX75" s="2">
        <f t="shared" si="57"/>
        <v>0.37272436174017048</v>
      </c>
      <c r="AY75" s="2">
        <f t="shared" si="58"/>
        <v>0.14016940638694139</v>
      </c>
      <c r="AZ75" s="2">
        <f t="shared" si="59"/>
        <v>4.3471881695073954E-2</v>
      </c>
      <c r="BA75" s="2">
        <f t="shared" si="60"/>
        <v>1.5629214338003603E-2</v>
      </c>
    </row>
    <row r="76" spans="1:53">
      <c r="A76" s="58">
        <v>74</v>
      </c>
      <c r="B76" s="58">
        <v>78</v>
      </c>
      <c r="C76" s="93">
        <f>((SUM($C75:$G75))-($H75))*('Function Resolution'!H203)</f>
        <v>12642.874166494556</v>
      </c>
      <c r="D76" s="93">
        <f>((SUM($C75:$G75))-($H75))*('Function Resolution'!I203)</f>
        <v>12236.520902320119</v>
      </c>
      <c r="E76" s="93">
        <f>((SUM($C75:$G75))-($H75))*('Function Resolution'!J203)</f>
        <v>4938.3504389537011</v>
      </c>
      <c r="F76" s="93">
        <f>((SUM($C75:$G75))-($H75))*('Function Resolution'!K203)</f>
        <v>1444.4215803772306</v>
      </c>
      <c r="G76" s="93">
        <f>((SUM($C75:$G75))-($H75))*('Function Resolution'!L203)</f>
        <v>763.25479935587953</v>
      </c>
      <c r="H76" s="111">
        <f t="shared" si="47"/>
        <v>1173.0912037391793</v>
      </c>
      <c r="I76" s="111"/>
      <c r="J76" s="111">
        <f t="shared" si="61"/>
        <v>19147.669316237596</v>
      </c>
      <c r="K76" s="111">
        <f t="shared" si="62"/>
        <v>49999.999999999898</v>
      </c>
      <c r="L76" s="111">
        <f>'MI Analysis'!AM76</f>
        <v>2929.300200236547</v>
      </c>
      <c r="M76" s="2">
        <f t="shared" si="37"/>
        <v>0.39477619407813863</v>
      </c>
      <c r="N76" s="2">
        <f t="shared" si="38"/>
        <v>0.3820877347160147</v>
      </c>
      <c r="O76" s="2">
        <f t="shared" si="39"/>
        <v>0.15420094874319154</v>
      </c>
      <c r="P76" s="2">
        <f t="shared" si="40"/>
        <v>4.5102343552293464E-2</v>
      </c>
      <c r="Q76" s="2">
        <f t="shared" si="41"/>
        <v>2.3832778910361643E-2</v>
      </c>
      <c r="R76" s="106">
        <f>('ACM Rates'!$AN89*(SUM($C76:$G76)))/($C76*'ACM Rates'!$B$65+$D76*'ACM Rates'!$C$65+$E76*'ACM Rates'!$D$65+$F76*'ACM Rates'!$E$65+$G76*'ACM Rates'!$F$65)</f>
        <v>4.268110605190302E-2</v>
      </c>
      <c r="S76" s="106">
        <f>$R76*'ACM Rates'!C$65</f>
        <v>3.4441621703819286E-2</v>
      </c>
      <c r="T76" s="106">
        <f>$R76*'ACM Rates'!D$65</f>
        <v>3.10560015654648E-2</v>
      </c>
      <c r="U76" s="106">
        <f>$R76*'ACM Rates'!E$65</f>
        <v>2.7883429914292809E-2</v>
      </c>
      <c r="V76" s="106">
        <f>$R76*'ACM Rates'!F$65</f>
        <v>2.4097955098343008E-2</v>
      </c>
      <c r="W76" s="2"/>
      <c r="X76" s="93">
        <f>((SUM($X75:$AB75))-($AC75))*('Function Resolution'!M203)</f>
        <v>18669.741314159663</v>
      </c>
      <c r="Y76" s="93">
        <f>((SUM($X75:$AB75))-($AC75))*('Function Resolution'!N203)</f>
        <v>13272.715566316183</v>
      </c>
      <c r="Z76" s="93">
        <f>((SUM($X75:$AB75))-($AC75))*('Function Resolution'!O203)</f>
        <v>4092.5382048779124</v>
      </c>
      <c r="AA76" s="93">
        <f>((SUM($X75:$AB75))-($AC75))*('Function Resolution'!P203)</f>
        <v>1225.9769220063235</v>
      </c>
      <c r="AB76" s="93">
        <f>((SUM($X75:$AB75))-($AC75))*('Function Resolution'!Q203)</f>
        <v>84.263708151004636</v>
      </c>
      <c r="AC76" s="111">
        <f t="shared" si="48"/>
        <v>944.46101124527559</v>
      </c>
      <c r="AD76" s="111">
        <f t="shared" si="63"/>
        <v>13599.225295734172</v>
      </c>
      <c r="AE76" s="2">
        <f t="shared" si="49"/>
        <v>0.49992297428197285</v>
      </c>
      <c r="AF76" s="2">
        <f t="shared" si="50"/>
        <v>0.35540585865959473</v>
      </c>
      <c r="AG76" s="2">
        <f t="shared" si="51"/>
        <v>0.1095866213311409</v>
      </c>
      <c r="AH76" s="2">
        <f t="shared" si="52"/>
        <v>3.2828201469809505E-2</v>
      </c>
      <c r="AI76" s="2">
        <f t="shared" si="53"/>
        <v>2.2563442574819867E-3</v>
      </c>
      <c r="AJ76" s="106">
        <f>('ACM Rates'!$AS89*(SUM(X76:AB76)))/(X76*'ACM Rates'!B$74+Y76*'ACM Rates'!C$74+Z76*'ACM Rates'!D$74+AA76*'ACM Rates'!E$74+AB76*'ACM Rates'!F$74)</f>
        <v>2.8403861654254906E-2</v>
      </c>
      <c r="AK76" s="93">
        <f>$AJ76*'ACM Rates'!C$74</f>
        <v>2.2998478184892885E-2</v>
      </c>
      <c r="AL76" s="93">
        <f>$AJ76*'ACM Rates'!D$74</f>
        <v>2.0667681888142702E-2</v>
      </c>
      <c r="AM76" s="93">
        <f>$AJ76*'ACM Rates'!E$74</f>
        <v>1.8721560194404536E-2</v>
      </c>
      <c r="AN76" s="93">
        <f>$AJ76*'ACM Rates'!F$74</f>
        <v>1.6383375304265296E-2</v>
      </c>
      <c r="AO76" s="93"/>
      <c r="AP76" s="93">
        <f t="shared" si="42"/>
        <v>31312.615480654218</v>
      </c>
      <c r="AQ76" s="93">
        <f t="shared" si="43"/>
        <v>25509.2364686363</v>
      </c>
      <c r="AR76" s="93">
        <f t="shared" si="44"/>
        <v>9030.8886438316131</v>
      </c>
      <c r="AS76" s="93">
        <f t="shared" si="45"/>
        <v>2670.3985023835539</v>
      </c>
      <c r="AT76" s="93">
        <f t="shared" si="46"/>
        <v>847.51850750688413</v>
      </c>
      <c r="AU76" s="93">
        <f t="shared" si="54"/>
        <v>2117.5522149844546</v>
      </c>
      <c r="AV76" s="93">
        <f t="shared" si="55"/>
        <v>32746.894611971766</v>
      </c>
      <c r="AW76" s="2">
        <f t="shared" si="56"/>
        <v>0.45138126929467653</v>
      </c>
      <c r="AX76" s="2">
        <f t="shared" si="57"/>
        <v>0.3677237228255496</v>
      </c>
      <c r="AY76" s="2">
        <f t="shared" si="58"/>
        <v>0.1301831200089334</v>
      </c>
      <c r="AZ76" s="2">
        <f t="shared" si="59"/>
        <v>3.849464016422393E-2</v>
      </c>
      <c r="BA76" s="2">
        <f t="shared" si="60"/>
        <v>1.2217247706616504E-2</v>
      </c>
    </row>
    <row r="77" spans="1:53">
      <c r="A77" s="58">
        <v>75</v>
      </c>
      <c r="B77" s="58">
        <v>79</v>
      </c>
      <c r="C77" s="93">
        <f>((SUM($C76:$G76))-($H76))*('Function Resolution'!H204)</f>
        <v>12823.865648031426</v>
      </c>
      <c r="D77" s="93">
        <f>((SUM($C76:$G76))-($H76))*('Function Resolution'!I204)</f>
        <v>11755.068682190928</v>
      </c>
      <c r="E77" s="93">
        <f>((SUM($C76:$G76))-($H76))*('Function Resolution'!J204)</f>
        <v>4453.5417230354406</v>
      </c>
      <c r="F77" s="93">
        <f>((SUM($C76:$G76))-($H76))*('Function Resolution'!K204)</f>
        <v>1234.1178485452069</v>
      </c>
      <c r="G77" s="93">
        <f>((SUM($C76:$G76))-($H76))*('Function Resolution'!L204)</f>
        <v>585.73678195931518</v>
      </c>
      <c r="H77" s="111">
        <f t="shared" si="47"/>
        <v>1130.1208729462137</v>
      </c>
      <c r="I77" s="111"/>
      <c r="J77" s="111">
        <f t="shared" si="61"/>
        <v>20277.790189183808</v>
      </c>
      <c r="K77" s="111">
        <f t="shared" si="62"/>
        <v>49999.999999999913</v>
      </c>
      <c r="L77" s="111">
        <f>'MI Analysis'!AM77</f>
        <v>3115.4539633164641</v>
      </c>
      <c r="M77" s="2">
        <f t="shared" si="37"/>
        <v>0.41565305971456701</v>
      </c>
      <c r="N77" s="2">
        <f t="shared" si="38"/>
        <v>0.38101071853147417</v>
      </c>
      <c r="O77" s="2">
        <f t="shared" si="39"/>
        <v>0.14435025245529842</v>
      </c>
      <c r="P77" s="2">
        <f t="shared" si="40"/>
        <v>4.000079803354134E-2</v>
      </c>
      <c r="Q77" s="2">
        <f t="shared" si="41"/>
        <v>1.8985171265119054E-2</v>
      </c>
      <c r="R77" s="106">
        <f>('ACM Rates'!$AN90*(SUM($C77:$G77)))/($C77*'ACM Rates'!$B$65+$D77*'ACM Rates'!$C$65+$E77*'ACM Rates'!$D$65+$F77*'ACM Rates'!$E$65+$G77*'ACM Rates'!$F$65)</f>
        <v>4.2347041565182625E-2</v>
      </c>
      <c r="S77" s="106">
        <f>$R77*'ACM Rates'!C$65</f>
        <v>3.4172047558708972E-2</v>
      </c>
      <c r="T77" s="106">
        <f>$R77*'ACM Rates'!D$65</f>
        <v>3.0812926627108269E-2</v>
      </c>
      <c r="U77" s="106">
        <f>$R77*'ACM Rates'!E$65</f>
        <v>2.7665186654828193E-2</v>
      </c>
      <c r="V77" s="106">
        <f>$R77*'ACM Rates'!F$65</f>
        <v>2.3909340703225191E-2</v>
      </c>
      <c r="W77" s="2"/>
      <c r="X77" s="93">
        <f>((SUM($X76:$AB76))-($AC76))*('Function Resolution'!M204)</f>
        <v>19180.018903435379</v>
      </c>
      <c r="Y77" s="93">
        <f>((SUM($X76:$AB76))-($AC76))*('Function Resolution'!N204)</f>
        <v>12487.85637786187</v>
      </c>
      <c r="Z77" s="93">
        <f>((SUM($X76:$AB76))-($AC76))*('Function Resolution'!O204)</f>
        <v>3618.951034955654</v>
      </c>
      <c r="AA77" s="93">
        <f>((SUM($X76:$AB76))-($AC76))*('Function Resolution'!P204)</f>
        <v>1062.4133749648483</v>
      </c>
      <c r="AB77" s="93">
        <f>((SUM($X76:$AB76))-($AC76))*('Function Resolution'!Q204)</f>
        <v>51.53501304806074</v>
      </c>
      <c r="AC77" s="111">
        <f t="shared" si="48"/>
        <v>920.57559227088223</v>
      </c>
      <c r="AD77" s="111">
        <f t="shared" si="63"/>
        <v>14519.800888005055</v>
      </c>
      <c r="AE77" s="2">
        <f t="shared" si="49"/>
        <v>0.52691238192762069</v>
      </c>
      <c r="AF77" s="2">
        <f t="shared" si="50"/>
        <v>0.34306567591811221</v>
      </c>
      <c r="AG77" s="2">
        <f t="shared" si="51"/>
        <v>9.9419615773494757E-2</v>
      </c>
      <c r="AH77" s="2">
        <f t="shared" si="52"/>
        <v>2.9186559450899381E-2</v>
      </c>
      <c r="AI77" s="2">
        <f t="shared" si="53"/>
        <v>1.4157669298730984E-3</v>
      </c>
      <c r="AJ77" s="106">
        <f>('ACM Rates'!$AS90*(SUM(X77:AB77)))/(X77*'ACM Rates'!B$74+Y77*'ACM Rates'!C$74+Z77*'ACM Rates'!D$74+AA77*'ACM Rates'!E$74+AB77*'ACM Rates'!F$74)</f>
        <v>2.8191261390300593E-2</v>
      </c>
      <c r="AK77" s="93">
        <f>$AJ77*'ACM Rates'!C$74</f>
        <v>2.2826336713702353E-2</v>
      </c>
      <c r="AL77" s="93">
        <f>$AJ77*'ACM Rates'!D$74</f>
        <v>2.0512986210553922E-2</v>
      </c>
      <c r="AM77" s="93">
        <f>$AJ77*'ACM Rates'!E$74</f>
        <v>1.8581431056774733E-2</v>
      </c>
      <c r="AN77" s="93">
        <f>$AJ77*'ACM Rates'!F$74</f>
        <v>1.626074726317189E-2</v>
      </c>
      <c r="AO77" s="93"/>
      <c r="AP77" s="93">
        <f t="shared" si="42"/>
        <v>32003.884551466806</v>
      </c>
      <c r="AQ77" s="93">
        <f t="shared" si="43"/>
        <v>24242.925060052796</v>
      </c>
      <c r="AR77" s="93">
        <f t="shared" si="44"/>
        <v>8072.4927579910945</v>
      </c>
      <c r="AS77" s="93">
        <f t="shared" si="45"/>
        <v>2296.5312235100555</v>
      </c>
      <c r="AT77" s="93">
        <f t="shared" si="46"/>
        <v>637.27179500737589</v>
      </c>
      <c r="AU77" s="93">
        <f t="shared" si="54"/>
        <v>2050.6964652170959</v>
      </c>
      <c r="AV77" s="93">
        <f t="shared" si="55"/>
        <v>34797.591077188859</v>
      </c>
      <c r="AW77" s="2">
        <f t="shared" si="56"/>
        <v>0.47587221983007327</v>
      </c>
      <c r="AX77" s="2">
        <f t="shared" si="57"/>
        <v>0.36047294649338724</v>
      </c>
      <c r="AY77" s="2">
        <f t="shared" si="58"/>
        <v>0.12003152436479307</v>
      </c>
      <c r="AZ77" s="2">
        <f t="shared" si="59"/>
        <v>3.4147586349505078E-2</v>
      </c>
      <c r="BA77" s="2">
        <f t="shared" si="60"/>
        <v>9.475722962241355E-3</v>
      </c>
    </row>
    <row r="78" spans="1:53">
      <c r="A78" s="58">
        <v>76</v>
      </c>
      <c r="B78" s="58">
        <v>80</v>
      </c>
      <c r="C78" s="93">
        <f>((SUM($C77:$G77))-($H77))*('Function Resolution'!H205)</f>
        <v>13014.301101361307</v>
      </c>
      <c r="D78" s="93">
        <f>((SUM($C77:$G77))-($H77))*('Function Resolution'!I205)</f>
        <v>11233.334132076232</v>
      </c>
      <c r="E78" s="93">
        <f>((SUM($C77:$G77))-($H77))*('Function Resolution'!J205)</f>
        <v>3974.8385354206871</v>
      </c>
      <c r="F78" s="93">
        <f>((SUM($C77:$G77))-($H77))*('Function Resolution'!K205)</f>
        <v>1054.9834225431678</v>
      </c>
      <c r="G78" s="93">
        <f>((SUM($C77:$G77))-($H77))*('Function Resolution'!L205)</f>
        <v>444.75261941471115</v>
      </c>
      <c r="H78" s="111">
        <f t="shared" si="47"/>
        <v>1958.0991823365646</v>
      </c>
      <c r="I78" s="111"/>
      <c r="J78" s="111">
        <f t="shared" si="61"/>
        <v>22235.889371520374</v>
      </c>
      <c r="K78" s="111">
        <f t="shared" si="62"/>
        <v>49999.999999999913</v>
      </c>
      <c r="L78" s="111">
        <f>'MI Analysis'!AM78</f>
        <v>3308.9399463209088</v>
      </c>
      <c r="M78" s="2">
        <f t="shared" si="37"/>
        <v>0.43786451896404144</v>
      </c>
      <c r="N78" s="2">
        <f t="shared" si="38"/>
        <v>0.37794410992914629</v>
      </c>
      <c r="O78" s="2">
        <f t="shared" si="39"/>
        <v>0.13373294114807768</v>
      </c>
      <c r="P78" s="2">
        <f t="shared" si="40"/>
        <v>3.5494784178505212E-2</v>
      </c>
      <c r="Q78" s="2">
        <f t="shared" si="41"/>
        <v>1.4963645780229396E-2</v>
      </c>
      <c r="R78" s="106">
        <f>('ACM Rates'!$AN91*(SUM($C78:$G78)))/($C78*'ACM Rates'!$B$65+$D78*'ACM Rates'!$C$65+$E78*'ACM Rates'!$D$65+$F78*'ACM Rates'!$E$65+$G78*'ACM Rates'!$F$65)</f>
        <v>7.5568437020680168E-2</v>
      </c>
      <c r="S78" s="106">
        <f>$R78*'ACM Rates'!C$65</f>
        <v>6.0980132929313167E-2</v>
      </c>
      <c r="T78" s="106">
        <f>$R78*'ACM Rates'!D$65</f>
        <v>5.4985770414666478E-2</v>
      </c>
      <c r="U78" s="106">
        <f>$R78*'ACM Rates'!E$65</f>
        <v>4.9368617927483073E-2</v>
      </c>
      <c r="V78" s="106">
        <f>$R78*'ACM Rates'!F$65</f>
        <v>4.2666298290437984E-2</v>
      </c>
      <c r="W78" s="2"/>
      <c r="X78" s="93">
        <f>((SUM($X77:$AB77))-($AC77))*('Function Resolution'!M205)</f>
        <v>19694.887532776385</v>
      </c>
      <c r="Y78" s="93">
        <f>((SUM($X77:$AB77))-($AC77))*('Function Resolution'!N205)</f>
        <v>11644.692440588689</v>
      </c>
      <c r="Z78" s="93">
        <f>((SUM($X77:$AB77))-($AC77))*('Function Resolution'!O205)</f>
        <v>3184.8144168486133</v>
      </c>
      <c r="AA78" s="93">
        <f>((SUM($X77:$AB77))-($AC77))*('Function Resolution'!P205)</f>
        <v>925.15079078492863</v>
      </c>
      <c r="AB78" s="93">
        <f>((SUM($X77:$AB77))-($AC77))*('Function Resolution'!Q205)</f>
        <v>30.653930996306176</v>
      </c>
      <c r="AC78" s="111">
        <f t="shared" si="48"/>
        <v>1701.9851514023967</v>
      </c>
      <c r="AD78" s="111">
        <f t="shared" si="63"/>
        <v>16221.786039407452</v>
      </c>
      <c r="AE78" s="2">
        <f t="shared" si="49"/>
        <v>0.55509518057124041</v>
      </c>
      <c r="AF78" s="2">
        <f t="shared" si="50"/>
        <v>0.32820256740475634</v>
      </c>
      <c r="AG78" s="2">
        <f t="shared" si="51"/>
        <v>8.9763149490666508E-2</v>
      </c>
      <c r="AH78" s="2">
        <f t="shared" si="52"/>
        <v>2.6075129619894367E-2</v>
      </c>
      <c r="AI78" s="2">
        <f t="shared" si="53"/>
        <v>8.6397291344238506E-4</v>
      </c>
      <c r="AJ78" s="106">
        <f>('ACM Rates'!$AS91*(SUM(X78:AB78)))/(X78*'ACM Rates'!B$74+Y78*'ACM Rates'!C$74+Z78*'ACM Rates'!D$74+AA78*'ACM Rates'!E$74+AB78*'ACM Rates'!F$74)</f>
        <v>5.3073598109116195E-2</v>
      </c>
      <c r="AK78" s="93">
        <f>$AJ78*'ACM Rates'!C$74</f>
        <v>4.2973452101835348E-2</v>
      </c>
      <c r="AL78" s="93">
        <f>$AJ78*'ACM Rates'!D$74</f>
        <v>3.8618278589384283E-2</v>
      </c>
      <c r="AM78" s="93">
        <f>$AJ78*'ACM Rates'!E$74</f>
        <v>3.4981882880161436E-2</v>
      </c>
      <c r="AN78" s="93">
        <f>$AJ78*'ACM Rates'!F$74</f>
        <v>3.0612903525360627E-2</v>
      </c>
      <c r="AO78" s="93"/>
      <c r="AP78" s="93">
        <f t="shared" si="42"/>
        <v>32709.188634137692</v>
      </c>
      <c r="AQ78" s="93">
        <f t="shared" si="43"/>
        <v>22878.026572664923</v>
      </c>
      <c r="AR78" s="93">
        <f t="shared" si="44"/>
        <v>7159.6529522692999</v>
      </c>
      <c r="AS78" s="93">
        <f t="shared" si="45"/>
        <v>1980.1342133280964</v>
      </c>
      <c r="AT78" s="93">
        <f t="shared" si="46"/>
        <v>475.40655041101735</v>
      </c>
      <c r="AU78" s="93">
        <f t="shared" si="54"/>
        <v>3660.0843337389615</v>
      </c>
      <c r="AV78" s="93">
        <f t="shared" si="55"/>
        <v>38457.675410927826</v>
      </c>
      <c r="AW78" s="2">
        <f t="shared" si="56"/>
        <v>0.50165613777951079</v>
      </c>
      <c r="AX78" s="2">
        <f t="shared" si="57"/>
        <v>0.35087701437148988</v>
      </c>
      <c r="AY78" s="2">
        <f t="shared" si="58"/>
        <v>0.10980657111526596</v>
      </c>
      <c r="AZ78" s="2">
        <f t="shared" si="59"/>
        <v>3.0369034611470429E-2</v>
      </c>
      <c r="BA78" s="2">
        <f t="shared" si="60"/>
        <v>7.2912421222630112E-3</v>
      </c>
    </row>
    <row r="79" spans="1:53">
      <c r="A79" s="58">
        <v>77</v>
      </c>
      <c r="B79" s="58">
        <v>81</v>
      </c>
      <c r="C79" s="93">
        <f>((SUM($C78:$G78))-($H78))*('Function Resolution'!H206)</f>
        <v>12815.660144714937</v>
      </c>
      <c r="D79" s="93">
        <f>((SUM($C78:$G78))-($H78))*('Function Resolution'!I206)</f>
        <v>10348.390136580438</v>
      </c>
      <c r="E79" s="93">
        <f>((SUM($C78:$G78))-($H78))*('Function Resolution'!J206)</f>
        <v>3400.7893318049391</v>
      </c>
      <c r="F79" s="93">
        <f>((SUM($C78:$G78))-($H78))*('Function Resolution'!K206)</f>
        <v>875.37533074828252</v>
      </c>
      <c r="G79" s="93">
        <f>((SUM($C78:$G78))-($H78))*('Function Resolution'!L206)</f>
        <v>323.89568463093821</v>
      </c>
      <c r="H79" s="111">
        <f t="shared" si="47"/>
        <v>1829.0996082042325</v>
      </c>
      <c r="I79" s="111"/>
      <c r="J79" s="111">
        <f t="shared" si="61"/>
        <v>24064.988979724607</v>
      </c>
      <c r="K79" s="111">
        <f t="shared" si="62"/>
        <v>49999.999999999913</v>
      </c>
      <c r="L79" s="111">
        <f>'MI Analysis'!AM79</f>
        <v>3505.3396528819017</v>
      </c>
      <c r="M79" s="2">
        <f t="shared" si="37"/>
        <v>0.46159087594072051</v>
      </c>
      <c r="N79" s="2">
        <f t="shared" si="38"/>
        <v>0.37272543230559635</v>
      </c>
      <c r="O79" s="2">
        <f t="shared" si="39"/>
        <v>0.12248868250497887</v>
      </c>
      <c r="P79" s="2">
        <f t="shared" si="40"/>
        <v>3.1529024734916256E-2</v>
      </c>
      <c r="Q79" s="2">
        <f t="shared" si="41"/>
        <v>1.166598451378797E-2</v>
      </c>
      <c r="R79" s="106">
        <f>('ACM Rates'!$AN92*(SUM($C79:$G79)))/($C79*'ACM Rates'!$B$65+$D79*'ACM Rates'!$C$65+$E79*'ACM Rates'!$D$65+$F79*'ACM Rates'!$E$65+$G79*'ACM Rates'!$F$65)</f>
        <v>7.4976669011747293E-2</v>
      </c>
      <c r="S79" s="106">
        <f>$R79*'ACM Rates'!C$65</f>
        <v>6.0502604303993499E-2</v>
      </c>
      <c r="T79" s="106">
        <f>$R79*'ACM Rates'!D$65</f>
        <v>5.4555182974184907E-2</v>
      </c>
      <c r="U79" s="106">
        <f>$R79*'ACM Rates'!E$65</f>
        <v>4.8982017782150972E-2</v>
      </c>
      <c r="V79" s="106">
        <f>$R79*'ACM Rates'!F$65</f>
        <v>4.2332183263274474E-2</v>
      </c>
      <c r="W79" s="2"/>
      <c r="X79" s="93">
        <f>((SUM($X78:$AB78))-($AC78))*('Function Resolution'!M206)</f>
        <v>19749.182503806765</v>
      </c>
      <c r="Y79" s="93">
        <f>((SUM($X78:$AB78))-($AC78))*('Function Resolution'!N206)</f>
        <v>10496.152020366517</v>
      </c>
      <c r="Z79" s="93">
        <f>((SUM($X78:$AB78))-($AC78))*('Function Resolution'!O206)</f>
        <v>2724.1662449183636</v>
      </c>
      <c r="AA79" s="93">
        <f>((SUM($X78:$AB78))-($AC78))*('Function Resolution'!P206)</f>
        <v>791.40916702137542</v>
      </c>
      <c r="AB79" s="93">
        <f>((SUM($X78:$AB78))-($AC78))*('Function Resolution'!Q206)</f>
        <v>17.304024479498697</v>
      </c>
      <c r="AC79" s="111">
        <f t="shared" si="48"/>
        <v>1620.3409236896227</v>
      </c>
      <c r="AD79" s="111">
        <f t="shared" si="63"/>
        <v>17842.126963097075</v>
      </c>
      <c r="AE79" s="2">
        <f t="shared" si="49"/>
        <v>0.5846721951269308</v>
      </c>
      <c r="AF79" s="2">
        <f t="shared" si="50"/>
        <v>0.31073733006167503</v>
      </c>
      <c r="AG79" s="2">
        <f t="shared" si="51"/>
        <v>8.0648617126308761E-2</v>
      </c>
      <c r="AH79" s="2">
        <f t="shared" si="52"/>
        <v>2.3429574101954471E-2</v>
      </c>
      <c r="AI79" s="2">
        <f t="shared" si="53"/>
        <v>5.1228358313102349E-4</v>
      </c>
      <c r="AJ79" s="106">
        <f>('ACM Rates'!$AS92*(SUM(X79:AB79)))/(X79*'ACM Rates'!B$74+Y79*'ACM Rates'!C$74+Z79*'ACM Rates'!D$74+AA79*'ACM Rates'!E$74+AB79*'ACM Rates'!F$74)</f>
        <v>5.2673995251439919E-2</v>
      </c>
      <c r="AK79" s="93">
        <f>$AJ79*'ACM Rates'!C$74</f>
        <v>4.2649895477149709E-2</v>
      </c>
      <c r="AL79" s="93">
        <f>$AJ79*'ACM Rates'!D$74</f>
        <v>3.8327513029244017E-2</v>
      </c>
      <c r="AM79" s="93">
        <f>$AJ79*'ACM Rates'!E$74</f>
        <v>3.4718496547524451E-2</v>
      </c>
      <c r="AN79" s="93">
        <f>$AJ79*'ACM Rates'!F$74</f>
        <v>3.0382412204509306E-2</v>
      </c>
      <c r="AO79" s="93"/>
      <c r="AP79" s="93">
        <f t="shared" si="42"/>
        <v>32564.842648521702</v>
      </c>
      <c r="AQ79" s="93">
        <f t="shared" si="43"/>
        <v>20844.542156946954</v>
      </c>
      <c r="AR79" s="93">
        <f t="shared" si="44"/>
        <v>6124.9555767233032</v>
      </c>
      <c r="AS79" s="93">
        <f t="shared" si="45"/>
        <v>1666.7844977696579</v>
      </c>
      <c r="AT79" s="93">
        <f t="shared" si="46"/>
        <v>341.19970911043691</v>
      </c>
      <c r="AU79" s="93">
        <f t="shared" si="54"/>
        <v>3449.4405318938552</v>
      </c>
      <c r="AV79" s="93">
        <f t="shared" si="55"/>
        <v>41907.115942821678</v>
      </c>
      <c r="AW79" s="2">
        <f t="shared" si="56"/>
        <v>0.52914547615746343</v>
      </c>
      <c r="AX79" s="2">
        <f t="shared" si="57"/>
        <v>0.33870254814275047</v>
      </c>
      <c r="AY79" s="2">
        <f t="shared" si="58"/>
        <v>9.9524280527598055E-2</v>
      </c>
      <c r="AZ79" s="2">
        <f t="shared" si="59"/>
        <v>2.7083547930615955E-2</v>
      </c>
      <c r="BA79" s="2">
        <f t="shared" si="60"/>
        <v>5.5441472415720715E-3</v>
      </c>
    </row>
    <row r="80" spans="1:53">
      <c r="A80" s="58">
        <v>78</v>
      </c>
      <c r="B80" s="58">
        <v>82</v>
      </c>
      <c r="C80" s="93">
        <f>((SUM($C79:$G79))-($H79))*('Function Resolution'!H207)</f>
        <v>12630.96404266295</v>
      </c>
      <c r="D80" s="93">
        <f>((SUM($C79:$G79))-($H79))*('Function Resolution'!I207)</f>
        <v>9470.1527373249119</v>
      </c>
      <c r="E80" s="93">
        <f>((SUM($C79:$G79))-($H79))*('Function Resolution'!J207)</f>
        <v>2873.2109946923815</v>
      </c>
      <c r="F80" s="93">
        <f>((SUM($C79:$G79))-($H79))*('Function Resolution'!K207)</f>
        <v>727.4443295600156</v>
      </c>
      <c r="G80" s="93">
        <f>((SUM($C79:$G79))-($H79))*('Function Resolution'!L207)</f>
        <v>233.23891603504333</v>
      </c>
      <c r="H80" s="111">
        <f t="shared" si="47"/>
        <v>1708.5985260157368</v>
      </c>
      <c r="I80" s="111"/>
      <c r="J80" s="111">
        <f t="shared" si="61"/>
        <v>25773.587505740343</v>
      </c>
      <c r="K80" s="111">
        <f t="shared" si="62"/>
        <v>49999.999999999905</v>
      </c>
      <c r="L80" s="111">
        <f>'MI Analysis'!AM80</f>
        <v>3701.3290108681613</v>
      </c>
      <c r="M80" s="2">
        <f t="shared" si="37"/>
        <v>0.4870236620600778</v>
      </c>
      <c r="N80" s="2">
        <f t="shared" si="38"/>
        <v>0.36514936237819212</v>
      </c>
      <c r="O80" s="2">
        <f t="shared" si="39"/>
        <v>0.1107850308004952</v>
      </c>
      <c r="P80" s="2">
        <f t="shared" si="40"/>
        <v>2.8048738016394868E-2</v>
      </c>
      <c r="Q80" s="2">
        <f t="shared" si="41"/>
        <v>8.9932067448401463E-3</v>
      </c>
      <c r="R80" s="106">
        <f>('ACM Rates'!$AN93*(SUM($C80:$G80)))/($C80*'ACM Rates'!$B$65+$D80*'ACM Rates'!$C$65+$E80*'ACM Rates'!$D$65+$F80*'ACM Rates'!$E$65+$G80*'ACM Rates'!$F$65)</f>
        <v>7.4382352231870605E-2</v>
      </c>
      <c r="S80" s="106">
        <f>$R80*'ACM Rates'!C$65</f>
        <v>6.0023018941799441E-2</v>
      </c>
      <c r="T80" s="106">
        <f>$R80*'ACM Rates'!D$65</f>
        <v>5.4122740974584721E-2</v>
      </c>
      <c r="U80" s="106">
        <f>$R80*'ACM Rates'!E$65</f>
        <v>4.8593752532922717E-2</v>
      </c>
      <c r="V80" s="106">
        <f>$R80*'ACM Rates'!F$65</f>
        <v>4.1996629187936223E-2</v>
      </c>
      <c r="W80" s="2"/>
      <c r="X80" s="93">
        <f>((SUM($X79:$AB79))-($AC79))*('Function Resolution'!M207)</f>
        <v>19803.563295265219</v>
      </c>
      <c r="Y80" s="93">
        <f>((SUM($X79:$AB79))-($AC79))*('Function Resolution'!N207)</f>
        <v>9345.1943906785036</v>
      </c>
      <c r="Z80" s="93">
        <f>((SUM($X79:$AB79))-($AC79))*('Function Resolution'!O207)</f>
        <v>2318.2204537105022</v>
      </c>
      <c r="AA80" s="93">
        <f>((SUM($X79:$AB79))-($AC79))*('Function Resolution'!P207)</f>
        <v>681.41503996573522</v>
      </c>
      <c r="AB80" s="93">
        <f>((SUM($X79:$AB79))-($AC79))*('Function Resolution'!Q207)</f>
        <v>9.4798572829358765</v>
      </c>
      <c r="AC80" s="111">
        <f t="shared" si="48"/>
        <v>1542.6131695802319</v>
      </c>
      <c r="AD80" s="111">
        <f t="shared" si="63"/>
        <v>19384.740132677307</v>
      </c>
      <c r="AE80" s="2">
        <f t="shared" si="49"/>
        <v>0.61582316941607307</v>
      </c>
      <c r="AF80" s="2">
        <f t="shared" si="50"/>
        <v>0.2906036223214884</v>
      </c>
      <c r="AG80" s="2">
        <f t="shared" si="51"/>
        <v>7.2088737058269334E-2</v>
      </c>
      <c r="AH80" s="2">
        <f t="shared" si="52"/>
        <v>2.1189680025907643E-2</v>
      </c>
      <c r="AI80" s="2">
        <f t="shared" si="53"/>
        <v>2.9479117826161042E-4</v>
      </c>
      <c r="AJ80" s="106">
        <f>('ACM Rates'!$AS93*(SUM(X80:AB80)))/(X80*'ACM Rates'!B$74+Y80*'ACM Rates'!C$74+Z80*'ACM Rates'!D$74+AA80*'ACM Rates'!E$74+AB80*'ACM Rates'!F$74)</f>
        <v>5.2271154174288771E-2</v>
      </c>
      <c r="AK80" s="93">
        <f>$AJ80*'ACM Rates'!C$74</f>
        <v>4.2323716880816077E-2</v>
      </c>
      <c r="AL80" s="93">
        <f>$AJ80*'ACM Rates'!D$74</f>
        <v>3.8034391222942394E-2</v>
      </c>
      <c r="AM80" s="93">
        <f>$AJ80*'ACM Rates'!E$74</f>
        <v>3.4452975838880448E-2</v>
      </c>
      <c r="AN80" s="93">
        <f>$AJ80*'ACM Rates'!F$74</f>
        <v>3.0150053075483869E-2</v>
      </c>
      <c r="AO80" s="93"/>
      <c r="AP80" s="93">
        <f t="shared" si="42"/>
        <v>32434.527337928172</v>
      </c>
      <c r="AQ80" s="93">
        <f t="shared" si="43"/>
        <v>18815.347128003414</v>
      </c>
      <c r="AR80" s="93">
        <f t="shared" si="44"/>
        <v>5191.4314484028837</v>
      </c>
      <c r="AS80" s="93">
        <f t="shared" si="45"/>
        <v>1408.8593695257509</v>
      </c>
      <c r="AT80" s="93">
        <f t="shared" si="46"/>
        <v>242.71877331797921</v>
      </c>
      <c r="AU80" s="93">
        <f t="shared" si="54"/>
        <v>3251.2116955959686</v>
      </c>
      <c r="AV80" s="93">
        <f t="shared" si="55"/>
        <v>45158.32763841765</v>
      </c>
      <c r="AW80" s="2">
        <f t="shared" si="56"/>
        <v>0.5583218644473622</v>
      </c>
      <c r="AX80" s="2">
        <f t="shared" si="57"/>
        <v>0.32388385313224111</v>
      </c>
      <c r="AY80" s="2">
        <f t="shared" si="58"/>
        <v>8.936432633114226E-2</v>
      </c>
      <c r="AZ80" s="2">
        <f t="shared" si="59"/>
        <v>2.4251840692554955E-2</v>
      </c>
      <c r="BA80" s="2">
        <f t="shared" si="60"/>
        <v>4.1781153966995704E-3</v>
      </c>
    </row>
    <row r="81" spans="1:53">
      <c r="A81" s="58">
        <v>79</v>
      </c>
      <c r="B81" s="58">
        <v>83</v>
      </c>
      <c r="C81" s="93">
        <f>((SUM($C80:$G80))-($H80))*('Function Resolution'!H208)</f>
        <v>12461.040381209081</v>
      </c>
      <c r="D81" s="93">
        <f>((SUM($C80:$G80))-($H80))*('Function Resolution'!I208)</f>
        <v>8599.7133761174664</v>
      </c>
      <c r="E81" s="93">
        <f>((SUM($C80:$G80))-($H80))*('Function Resolution'!J208)</f>
        <v>2393.9733918827374</v>
      </c>
      <c r="F81" s="93">
        <f>((SUM($C80:$G80))-($H80))*('Function Resolution'!K208)</f>
        <v>605.68209168398505</v>
      </c>
      <c r="G81" s="93">
        <f>((SUM($C80:$G80))-($H80))*('Function Resolution'!L208)</f>
        <v>166.00325336629439</v>
      </c>
      <c r="H81" s="111">
        <f t="shared" si="47"/>
        <v>1596.0360551218203</v>
      </c>
      <c r="I81" s="111"/>
      <c r="J81" s="111">
        <f t="shared" si="61"/>
        <v>27369.623560862165</v>
      </c>
      <c r="K81" s="111">
        <f t="shared" si="62"/>
        <v>49999.999999999913</v>
      </c>
      <c r="L81" s="111">
        <f>'MI Analysis'!AM81</f>
        <v>3894.4293612250904</v>
      </c>
      <c r="M81" s="2">
        <f t="shared" si="37"/>
        <v>0.51435764103173409</v>
      </c>
      <c r="N81" s="2">
        <f t="shared" si="38"/>
        <v>0.35497263072504703</v>
      </c>
      <c r="O81" s="2">
        <f t="shared" si="39"/>
        <v>9.881666930462725E-2</v>
      </c>
      <c r="P81" s="2">
        <f t="shared" si="40"/>
        <v>2.5000898991028947E-2</v>
      </c>
      <c r="Q81" s="2">
        <f t="shared" si="41"/>
        <v>6.8521599475625519E-3</v>
      </c>
      <c r="R81" s="106">
        <f>('ACM Rates'!$AN94*(SUM($C81:$G81)))/($C81*'ACM Rates'!$B$65+$D81*'ACM Rates'!$C$65+$E81*'ACM Rates'!$D$65+$F81*'ACM Rates'!$E$65+$G81*'ACM Rates'!$F$65)</f>
        <v>7.3781456382668739E-2</v>
      </c>
      <c r="S81" s="106">
        <f>$R81*'ACM Rates'!C$65</f>
        <v>5.9538124583709502E-2</v>
      </c>
      <c r="T81" s="106">
        <f>$R81*'ACM Rates'!D$65</f>
        <v>5.3685511854730125E-2</v>
      </c>
      <c r="U81" s="106">
        <f>$R81*'ACM Rates'!E$65</f>
        <v>4.8201189198771192E-2</v>
      </c>
      <c r="V81" s="106">
        <f>$R81*'ACM Rates'!F$65</f>
        <v>4.1657360538823934E-2</v>
      </c>
      <c r="W81" s="2"/>
      <c r="X81" s="93">
        <f>((SUM($X80:$AB80))-($AC80))*('Function Resolution'!M208)</f>
        <v>19858.894026841161</v>
      </c>
      <c r="Y81" s="93">
        <f>((SUM($X80:$AB80))-($AC80))*('Function Resolution'!N208)</f>
        <v>8198.6245614366871</v>
      </c>
      <c r="Z81" s="93">
        <f>((SUM($X80:$AB80))-($AC80))*('Function Resolution'!O208)</f>
        <v>1961.8388115176037</v>
      </c>
      <c r="AA81" s="93">
        <f>((SUM($X80:$AB80))-($AC80))*('Function Resolution'!P208)</f>
        <v>590.86939415563643</v>
      </c>
      <c r="AB81" s="93">
        <f>((SUM($X80:$AB80))-($AC80))*('Function Resolution'!Q208)</f>
        <v>5.0330733715738001</v>
      </c>
      <c r="AC81" s="111">
        <f t="shared" si="48"/>
        <v>1468.6140158354676</v>
      </c>
      <c r="AD81" s="111">
        <f t="shared" si="63"/>
        <v>20853.354148512775</v>
      </c>
      <c r="AE81" s="2">
        <f t="shared" si="49"/>
        <v>0.64865998567066363</v>
      </c>
      <c r="AF81" s="2">
        <f t="shared" si="50"/>
        <v>0.26779536077652333</v>
      </c>
      <c r="AG81" s="2">
        <f t="shared" si="51"/>
        <v>6.4080423292816185E-2</v>
      </c>
      <c r="AH81" s="2">
        <f t="shared" si="52"/>
        <v>1.9299832721207884E-2</v>
      </c>
      <c r="AI81" s="2">
        <f t="shared" si="53"/>
        <v>1.6439753878901006E-4</v>
      </c>
      <c r="AJ81" s="106">
        <f>('ACM Rates'!$AS94*(SUM(X81:AB81)))/(X81*'ACM Rates'!B$74+Y81*'ACM Rates'!C$74+Z81*'ACM Rates'!D$74+AA81*'ACM Rates'!E$74+AB81*'ACM Rates'!F$74)</f>
        <v>5.1863067081168446E-2</v>
      </c>
      <c r="AK81" s="93">
        <f>$AJ81*'ACM Rates'!C$74</f>
        <v>4.1993290609103187E-2</v>
      </c>
      <c r="AL81" s="93">
        <f>$AJ81*'ACM Rates'!D$74</f>
        <v>3.7737452224790205E-2</v>
      </c>
      <c r="AM81" s="93">
        <f>$AJ81*'ACM Rates'!E$74</f>
        <v>3.41839973749163E-2</v>
      </c>
      <c r="AN81" s="93">
        <f>$AJ81*'ACM Rates'!F$74</f>
        <v>2.9914668039294066E-2</v>
      </c>
      <c r="AO81" s="93"/>
      <c r="AP81" s="93">
        <f t="shared" si="42"/>
        <v>32319.934408050241</v>
      </c>
      <c r="AQ81" s="93">
        <f t="shared" si="43"/>
        <v>16798.337937554155</v>
      </c>
      <c r="AR81" s="93">
        <f t="shared" si="44"/>
        <v>4355.8122034003409</v>
      </c>
      <c r="AS81" s="93">
        <f t="shared" si="45"/>
        <v>1196.5514858396214</v>
      </c>
      <c r="AT81" s="93">
        <f t="shared" si="46"/>
        <v>171.03632673786819</v>
      </c>
      <c r="AU81" s="93">
        <f t="shared" si="54"/>
        <v>3064.6500709572879</v>
      </c>
      <c r="AV81" s="93">
        <f t="shared" si="55"/>
        <v>48222.977709374944</v>
      </c>
      <c r="AW81" s="2">
        <f t="shared" si="56"/>
        <v>0.58933167090453376</v>
      </c>
      <c r="AX81" s="2">
        <f t="shared" si="57"/>
        <v>0.30630608466494819</v>
      </c>
      <c r="AY81" s="2">
        <f t="shared" si="58"/>
        <v>7.9425225669297439E-2</v>
      </c>
      <c r="AZ81" s="2">
        <f t="shared" si="59"/>
        <v>2.1818289529001153E-2</v>
      </c>
      <c r="BA81" s="2">
        <f t="shared" si="60"/>
        <v>3.1187292322194539E-3</v>
      </c>
    </row>
    <row r="82" spans="1:53">
      <c r="A82" s="58">
        <v>80</v>
      </c>
      <c r="B82" s="58">
        <v>84</v>
      </c>
      <c r="C82" s="93">
        <f>((SUM($C81:$G81))-($H81))*('Function Resolution'!H209)</f>
        <v>12305.869196217431</v>
      </c>
      <c r="D82" s="93">
        <f>((SUM($C81:$G81))-($H81))*('Function Resolution'!I209)</f>
        <v>7737.9976816434291</v>
      </c>
      <c r="E82" s="93">
        <f>((SUM($C81:$G81))-($H81))*('Function Resolution'!J209)</f>
        <v>1964.3471339681466</v>
      </c>
      <c r="F82" s="93">
        <f>((SUM($C81:$G81))-($H81))*('Function Resolution'!K209)</f>
        <v>505.45060937876724</v>
      </c>
      <c r="G82" s="93">
        <f>((SUM($C81:$G81))-($H81))*('Function Resolution'!L209)</f>
        <v>116.71181792997287</v>
      </c>
      <c r="H82" s="111">
        <f t="shared" si="47"/>
        <v>1656.5435553448833</v>
      </c>
      <c r="I82" s="111"/>
      <c r="J82" s="111">
        <f t="shared" si="61"/>
        <v>29026.167116207049</v>
      </c>
      <c r="K82" s="111">
        <f t="shared" si="62"/>
        <v>49999.999999999913</v>
      </c>
      <c r="L82" s="111">
        <f>'MI Analysis'!AM82</f>
        <v>4093.472259204847</v>
      </c>
      <c r="M82" s="2">
        <f t="shared" si="37"/>
        <v>0.54377660174203912</v>
      </c>
      <c r="N82" s="2">
        <f t="shared" si="38"/>
        <v>0.34192969358923575</v>
      </c>
      <c r="O82" s="2">
        <f t="shared" si="39"/>
        <v>8.6801345936558874E-2</v>
      </c>
      <c r="P82" s="2">
        <f t="shared" si="40"/>
        <v>2.2335050887824549E-2</v>
      </c>
      <c r="Q82" s="2">
        <f t="shared" si="41"/>
        <v>5.1573078443417969E-3</v>
      </c>
      <c r="R82" s="106">
        <f>('ACM Rates'!$AL95*(SUM($C82:$G82)))/($C82*'ACM Rates'!$B$65+$D82*'ACM Rates'!$C$65+$E82*'ACM Rates'!$D$65+$F82*'ACM Rates'!$E$65+$G82*'ACM Rates'!$F$65)</f>
        <v>8.130081205033135E-2</v>
      </c>
      <c r="S82" s="106">
        <f>$R82*'ACM Rates'!C$65</f>
        <v>6.560588681665562E-2</v>
      </c>
      <c r="T82" s="106">
        <f>$R82*'ACM Rates'!D$65</f>
        <v>5.9156811523071416E-2</v>
      </c>
      <c r="U82" s="106">
        <f>$R82*'ACM Rates'!E$65</f>
        <v>5.31135601786831E-2</v>
      </c>
      <c r="V82" s="106">
        <f>$R82*'ACM Rates'!F$65</f>
        <v>4.5902824445674249E-2</v>
      </c>
      <c r="W82" s="2"/>
      <c r="X82" s="93">
        <f>((SUM($X81:$AB81))-($AC81))*('Function Resolution'!M209)</f>
        <v>19911.865904560866</v>
      </c>
      <c r="Y82" s="93">
        <f>((SUM($X81:$AB81))-($AC81))*('Function Resolution'!N209)</f>
        <v>7066.0932195477972</v>
      </c>
      <c r="Z82" s="93">
        <f>((SUM($X81:$AB81))-($AC81))*('Function Resolution'!O209)</f>
        <v>1649.9436542586727</v>
      </c>
      <c r="AA82" s="93">
        <f>((SUM($X81:$AB81))-($AC81))*('Function Resolution'!P209)</f>
        <v>516.15787935558114</v>
      </c>
      <c r="AB82" s="93">
        <f>((SUM($X81:$AB81))-($AC81))*('Function Resolution'!Q209)</f>
        <v>2.5851937642698397</v>
      </c>
      <c r="AC82" s="111">
        <f t="shared" si="48"/>
        <v>1553.5162238842672</v>
      </c>
      <c r="AD82" s="111">
        <f t="shared" si="63"/>
        <v>22406.870372397043</v>
      </c>
      <c r="AE82" s="2">
        <f t="shared" si="49"/>
        <v>0.68316148643720787</v>
      </c>
      <c r="AF82" s="2">
        <f t="shared" si="50"/>
        <v>0.24243246566181662</v>
      </c>
      <c r="AG82" s="2">
        <f t="shared" si="51"/>
        <v>5.6608354273961353E-2</v>
      </c>
      <c r="AH82" s="2">
        <f t="shared" si="52"/>
        <v>1.770899752875834E-2</v>
      </c>
      <c r="AI82" s="2">
        <f t="shared" si="53"/>
        <v>8.8696098255776893E-5</v>
      </c>
      <c r="AJ82" s="106">
        <f>('ACM Rates'!$AQ95*(SUM(X82:AB82)))/(X82*'ACM Rates'!B$74+Y82*'ACM Rates'!C$74+Z82*'ACM Rates'!D$74+AA82*'ACM Rates'!E$74+AB82*'ACM Rates'!F$74)</f>
        <v>5.7166037923167733E-2</v>
      </c>
      <c r="AK82" s="93">
        <f>$AJ82*'ACM Rates'!C$74</f>
        <v>4.6287082091029171E-2</v>
      </c>
      <c r="AL82" s="93">
        <f>$AJ82*'ACM Rates'!D$74</f>
        <v>4.1596086510460283E-2</v>
      </c>
      <c r="AM82" s="93">
        <f>$AJ82*'ACM Rates'!E$74</f>
        <v>3.7679292804676627E-2</v>
      </c>
      <c r="AN82" s="93">
        <f>$AJ82*'ACM Rates'!F$74</f>
        <v>3.2973426830250056E-2</v>
      </c>
      <c r="AO82" s="93"/>
      <c r="AP82" s="93">
        <f t="shared" si="42"/>
        <v>32217.735100778296</v>
      </c>
      <c r="AQ82" s="93">
        <f t="shared" si="43"/>
        <v>14804.090901191226</v>
      </c>
      <c r="AR82" s="93">
        <f t="shared" si="44"/>
        <v>3614.2907882268191</v>
      </c>
      <c r="AS82" s="93">
        <f t="shared" si="45"/>
        <v>1021.6084887343484</v>
      </c>
      <c r="AT82" s="93">
        <f t="shared" si="46"/>
        <v>119.29701169424271</v>
      </c>
      <c r="AU82" s="93">
        <f t="shared" si="54"/>
        <v>3210.0597792291505</v>
      </c>
      <c r="AV82" s="93">
        <f t="shared" si="55"/>
        <v>51433.037488604095</v>
      </c>
      <c r="AW82" s="2">
        <f t="shared" si="56"/>
        <v>0.62224001449793376</v>
      </c>
      <c r="AX82" s="2">
        <f t="shared" si="57"/>
        <v>0.28592009053930756</v>
      </c>
      <c r="AY82" s="2">
        <f t="shared" si="58"/>
        <v>6.9804917863753729E-2</v>
      </c>
      <c r="AZ82" s="2">
        <f t="shared" si="59"/>
        <v>1.9730923941513091E-2</v>
      </c>
      <c r="BA82" s="2">
        <f t="shared" si="60"/>
        <v>2.304053157491897E-3</v>
      </c>
    </row>
    <row r="83" spans="1:53">
      <c r="A83" s="58">
        <v>81</v>
      </c>
      <c r="B83" s="58">
        <v>85</v>
      </c>
      <c r="C83" s="93">
        <f>((SUM($C82:$G82))-($H82))*('Function Resolution'!H210)</f>
        <v>12068.963668616507</v>
      </c>
      <c r="D83" s="93">
        <f>((SUM($C82:$G82))-($H82))*('Function Resolution'!I210)</f>
        <v>6832.49738205018</v>
      </c>
      <c r="E83" s="93">
        <f>((SUM($C82:$G82))-($H82))*('Function Resolution'!J210)</f>
        <v>1572.4492290051505</v>
      </c>
      <c r="F83" s="93">
        <f>((SUM($C82:$G82))-($H82))*('Function Resolution'!K210)</f>
        <v>419.55496169897384</v>
      </c>
      <c r="G83" s="93">
        <f>((SUM($C82:$G82))-($H82))*('Function Resolution'!L210)</f>
        <v>80.367642422050537</v>
      </c>
      <c r="H83" s="111">
        <f t="shared" si="47"/>
        <v>2714.0139751627967</v>
      </c>
      <c r="I83" s="111"/>
      <c r="J83" s="111">
        <f t="shared" si="61"/>
        <v>31740.181091369846</v>
      </c>
      <c r="K83" s="111">
        <f t="shared" si="62"/>
        <v>49999.999999999913</v>
      </c>
      <c r="L83" s="111">
        <f>'MI Analysis'!AM83</f>
        <v>4293.7682110730439</v>
      </c>
      <c r="M83" s="2">
        <f t="shared" si="37"/>
        <v>0.57542957148011675</v>
      </c>
      <c r="N83" s="2">
        <f t="shared" si="38"/>
        <v>0.32576293612646573</v>
      </c>
      <c r="O83" s="2">
        <f t="shared" si="39"/>
        <v>7.497195375387164E-2</v>
      </c>
      <c r="P83" s="2">
        <f t="shared" si="40"/>
        <v>2.0003733415039134E-2</v>
      </c>
      <c r="Q83" s="2">
        <f t="shared" si="41"/>
        <v>3.8318052245068252E-3</v>
      </c>
      <c r="R83" s="106">
        <f>('ACM Rates'!$AL96*(SUM($C83:$G83)))/($C83*'ACM Rates'!$B$65+$D83*'ACM Rates'!$C$65+$E83*'ACM Rates'!$D$65+$F83*'ACM Rates'!$E$65+$G83*'ACM Rates'!$F$65)</f>
        <v>0.14249714913867562</v>
      </c>
      <c r="S83" s="106">
        <f>$R83*'ACM Rates'!C$65</f>
        <v>0.11498841896315287</v>
      </c>
      <c r="T83" s="106">
        <f>$R83*'ACM Rates'!D$65</f>
        <v>0.10368502824981655</v>
      </c>
      <c r="U83" s="106">
        <f>$R83*'ACM Rates'!E$65</f>
        <v>9.3092931241355079E-2</v>
      </c>
      <c r="V83" s="106">
        <f>$R83*'ACM Rates'!F$65</f>
        <v>8.0454566885165932E-2</v>
      </c>
      <c r="W83" s="2"/>
      <c r="X83" s="93">
        <f>((SUM($X82:$AB82))-($AC82))*('Function Resolution'!M210)</f>
        <v>19842.087735043751</v>
      </c>
      <c r="Y83" s="93">
        <f>((SUM($X82:$AB82))-($AC82))*('Function Resolution'!N210)</f>
        <v>5928.0644946853208</v>
      </c>
      <c r="Z83" s="93">
        <f>((SUM($X82:$AB82))-($AC82))*('Function Resolution'!O210)</f>
        <v>1369.989403388772</v>
      </c>
      <c r="AA83" s="93">
        <f>((SUM($X82:$AB82))-($AC82))*('Function Resolution'!P210)</f>
        <v>451.71319012656096</v>
      </c>
      <c r="AB83" s="93">
        <f>((SUM($X82:$AB82))-($AC82))*('Function Resolution'!Q210)</f>
        <v>1.2748043585151239</v>
      </c>
      <c r="AC83" s="111">
        <f t="shared" si="48"/>
        <v>2770.3502146113333</v>
      </c>
      <c r="AD83" s="111">
        <f t="shared" si="63"/>
        <v>25177.220587008378</v>
      </c>
      <c r="AE83" s="2">
        <f t="shared" si="49"/>
        <v>0.71909522416749072</v>
      </c>
      <c r="AF83" s="2">
        <f t="shared" si="50"/>
        <v>0.21483842444443682</v>
      </c>
      <c r="AG83" s="2">
        <f t="shared" si="51"/>
        <v>4.9649656341203732E-2</v>
      </c>
      <c r="AH83" s="2">
        <f t="shared" si="52"/>
        <v>1.6370494982732495E-2</v>
      </c>
      <c r="AI83" s="2">
        <f t="shared" si="53"/>
        <v>4.6200064136250318E-5</v>
      </c>
      <c r="AJ83" s="106">
        <f>('ACM Rates'!$AQ96*(SUM(X83:AB83)))/(X83*'ACM Rates'!B$74+Y83*'ACM Rates'!C$74+Z83*'ACM Rates'!D$74+AA83*'ACM Rates'!E$74+AB83*'ACM Rates'!F$74)</f>
        <v>0.10680935252492998</v>
      </c>
      <c r="AK83" s="93">
        <f>$AJ83*'ACM Rates'!C$74</f>
        <v>8.6483049167335971E-2</v>
      </c>
      <c r="AL83" s="93">
        <f>$AJ83*'ACM Rates'!D$74</f>
        <v>7.7718366169166997E-2</v>
      </c>
      <c r="AM83" s="93">
        <f>$AJ83*'ACM Rates'!E$74</f>
        <v>7.0400206386067393E-2</v>
      </c>
      <c r="AN83" s="93">
        <f>$AJ83*'ACM Rates'!F$74</f>
        <v>6.1607739458883357E-2</v>
      </c>
      <c r="AO83" s="93"/>
      <c r="AP83" s="93">
        <f t="shared" si="42"/>
        <v>31911.051403660258</v>
      </c>
      <c r="AQ83" s="93">
        <f t="shared" si="43"/>
        <v>12760.561876735501</v>
      </c>
      <c r="AR83" s="93">
        <f t="shared" si="44"/>
        <v>2942.4386323939225</v>
      </c>
      <c r="AS83" s="93">
        <f t="shared" si="45"/>
        <v>871.2681518255348</v>
      </c>
      <c r="AT83" s="93">
        <f t="shared" si="46"/>
        <v>81.642446780565663</v>
      </c>
      <c r="AU83" s="93">
        <f t="shared" si="54"/>
        <v>5484.36418977413</v>
      </c>
      <c r="AV83" s="93">
        <f t="shared" si="55"/>
        <v>56917.401678378228</v>
      </c>
      <c r="AW83" s="2">
        <f t="shared" si="56"/>
        <v>0.65705264965196519</v>
      </c>
      <c r="AX83" s="2">
        <f t="shared" si="57"/>
        <v>0.26274160904630089</v>
      </c>
      <c r="AY83" s="2">
        <f t="shared" si="58"/>
        <v>6.0585189607101887E-2</v>
      </c>
      <c r="AZ83" s="2">
        <f t="shared" si="59"/>
        <v>1.7939523222624845E-2</v>
      </c>
      <c r="BA83" s="2">
        <f t="shared" si="60"/>
        <v>1.6810284720072627E-3</v>
      </c>
    </row>
    <row r="84" spans="1:53">
      <c r="A84" s="58">
        <v>82</v>
      </c>
      <c r="B84" s="58">
        <v>86</v>
      </c>
      <c r="C84" s="93">
        <f>((SUM($C83:$G83))-($H83))*('Function Resolution'!H211)</f>
        <v>11127.415224735067</v>
      </c>
      <c r="D84" s="93">
        <f>((SUM($C83:$G83))-($H83))*('Function Resolution'!I211)</f>
        <v>5592.4512123597451</v>
      </c>
      <c r="E84" s="93">
        <f>((SUM($C83:$G83))-($H83))*('Function Resolution'!J211)</f>
        <v>1160.6851823979125</v>
      </c>
      <c r="F84" s="93">
        <f>((SUM($C83:$G83))-($H83))*('Function Resolution'!K211)</f>
        <v>327.99417515030888</v>
      </c>
      <c r="G84" s="93">
        <f>((SUM($C83:$G83))-($H83))*('Function Resolution'!L211)</f>
        <v>51.273113987029312</v>
      </c>
      <c r="H84" s="111">
        <f t="shared" si="47"/>
        <v>2362.8205667767311</v>
      </c>
      <c r="I84" s="111"/>
      <c r="J84" s="111">
        <f t="shared" si="61"/>
        <v>34103.001658146575</v>
      </c>
      <c r="K84" s="111">
        <f t="shared" si="62"/>
        <v>49999.999999999913</v>
      </c>
      <c r="L84" s="111">
        <f>'MI Analysis'!AM84</f>
        <v>4489.7170853513417</v>
      </c>
      <c r="M84" s="2">
        <f t="shared" si="37"/>
        <v>0.60939351482154969</v>
      </c>
      <c r="N84" s="2">
        <f t="shared" si="38"/>
        <v>0.30627090226599168</v>
      </c>
      <c r="O84" s="2">
        <f t="shared" si="39"/>
        <v>6.3564988689419191E-2</v>
      </c>
      <c r="P84" s="2">
        <f t="shared" si="40"/>
        <v>1.7962619278512688E-2</v>
      </c>
      <c r="Q84" s="2">
        <f t="shared" si="41"/>
        <v>2.8079749445267671E-3</v>
      </c>
      <c r="R84" s="106">
        <f>('ACM Rates'!$AL97*(SUM($C84:$G84)))/($C84*'ACM Rates'!$B$65+$D84*'ACM Rates'!$C$65+$E84*'ACM Rates'!$D$65+$F84*'ACM Rates'!$E$65+$G84*'ACM Rates'!$F$65)</f>
        <v>0.14124916762916148</v>
      </c>
      <c r="S84" s="106">
        <f>$R84*'ACM Rates'!C$65</f>
        <v>0.11398135726724046</v>
      </c>
      <c r="T84" s="106">
        <f>$R84*'ACM Rates'!D$65</f>
        <v>0.10277696097372463</v>
      </c>
      <c r="U84" s="106">
        <f>$R84*'ACM Rates'!E$65</f>
        <v>9.2277628917358259E-2</v>
      </c>
      <c r="V84" s="106">
        <f>$R84*'ACM Rates'!F$65</f>
        <v>7.9749950600309996E-2</v>
      </c>
      <c r="W84" s="2"/>
      <c r="X84" s="93">
        <f>((SUM($X83:$AB83))-($AC83))*('Function Resolution'!M211)</f>
        <v>18764.613475072412</v>
      </c>
      <c r="Y84" s="93">
        <f>((SUM($X83:$AB83))-($AC83))*('Function Resolution'!N211)</f>
        <v>4607.399850506692</v>
      </c>
      <c r="Z84" s="93">
        <f>((SUM($X83:$AB83))-($AC83))*('Function Resolution'!O211)</f>
        <v>1071.8448151280081</v>
      </c>
      <c r="AA84" s="93">
        <f>((SUM($X83:$AB83))-($AC83))*('Function Resolution'!P211)</f>
        <v>378.34596199632182</v>
      </c>
      <c r="AB84" s="93">
        <f>((SUM($X83:$AB83))-($AC83))*('Function Resolution'!Q211)</f>
        <v>0.57531028815073626</v>
      </c>
      <c r="AC84" s="111">
        <f t="shared" si="48"/>
        <v>2492.2070530643546</v>
      </c>
      <c r="AD84" s="111">
        <f t="shared" si="63"/>
        <v>27669.427640072732</v>
      </c>
      <c r="AE84" s="2">
        <f t="shared" si="49"/>
        <v>0.75594328752933737</v>
      </c>
      <c r="AF84" s="2">
        <f t="shared" si="50"/>
        <v>0.18561176304436325</v>
      </c>
      <c r="AG84" s="2">
        <f t="shared" si="51"/>
        <v>4.3179887203406118E-2</v>
      </c>
      <c r="AH84" s="2">
        <f t="shared" si="52"/>
        <v>1.5241885515781751E-2</v>
      </c>
      <c r="AI84" s="2">
        <f t="shared" si="53"/>
        <v>2.3176707111599041E-5</v>
      </c>
      <c r="AJ84" s="106">
        <f>('ACM Rates'!$AQ97*(SUM(X84:AB84)))/(X84*'ACM Rates'!B$74+Y84*'ACM Rates'!C$74+Z84*'ACM Rates'!D$74+AA84*'ACM Rates'!E$74+AB84*'ACM Rates'!F$74)</f>
        <v>0.10593945208001848</v>
      </c>
      <c r="AK84" s="93">
        <f>$AJ84*'ACM Rates'!C$74</f>
        <v>8.5778694715506393E-2</v>
      </c>
      <c r="AL84" s="93">
        <f>$AJ84*'ACM Rates'!D$74</f>
        <v>7.7085394994731937E-2</v>
      </c>
      <c r="AM84" s="93">
        <f>$AJ84*'ACM Rates'!E$74</f>
        <v>6.9826837393470897E-2</v>
      </c>
      <c r="AN84" s="93">
        <f>$AJ84*'ACM Rates'!F$74</f>
        <v>6.110598002772525E-2</v>
      </c>
      <c r="AO84" s="93"/>
      <c r="AP84" s="93">
        <f t="shared" si="42"/>
        <v>29892.028699807481</v>
      </c>
      <c r="AQ84" s="93">
        <f t="shared" si="43"/>
        <v>10199.851062866437</v>
      </c>
      <c r="AR84" s="93">
        <f t="shared" si="44"/>
        <v>2232.5299975259204</v>
      </c>
      <c r="AS84" s="93">
        <f t="shared" si="45"/>
        <v>706.3401371466307</v>
      </c>
      <c r="AT84" s="93">
        <f t="shared" si="46"/>
        <v>51.848424275180051</v>
      </c>
      <c r="AU84" s="93">
        <f t="shared" si="54"/>
        <v>4855.0276198410857</v>
      </c>
      <c r="AV84" s="93">
        <f t="shared" si="55"/>
        <v>61772.429298219307</v>
      </c>
      <c r="AW84" s="2">
        <f t="shared" si="56"/>
        <v>0.69383068487783672</v>
      </c>
      <c r="AX84" s="2">
        <f t="shared" si="57"/>
        <v>0.23675106563262899</v>
      </c>
      <c r="AY84" s="2">
        <f t="shared" si="58"/>
        <v>5.181976214293213E-2</v>
      </c>
      <c r="AZ84" s="2">
        <f t="shared" si="59"/>
        <v>1.6395021764324353E-2</v>
      </c>
      <c r="BA84" s="2">
        <f t="shared" si="60"/>
        <v>1.2034655822780111E-3</v>
      </c>
    </row>
    <row r="85" spans="1:53">
      <c r="A85" s="58">
        <v>83</v>
      </c>
      <c r="B85" s="58">
        <v>87</v>
      </c>
      <c r="C85" s="93">
        <f>((SUM($C84:$G84))-($H84))*('Function Resolution'!H212)</f>
        <v>10263.412880443662</v>
      </c>
      <c r="D85" s="93">
        <f>((SUM($C84:$G84))-($H84))*('Function Resolution'!I212)</f>
        <v>4504.8294996114873</v>
      </c>
      <c r="E85" s="93">
        <f>((SUM($C84:$G84))-($H84))*('Function Resolution'!J212)</f>
        <v>839.46564168425459</v>
      </c>
      <c r="F85" s="93">
        <f>((SUM($C84:$G84))-($H84))*('Function Resolution'!K212)</f>
        <v>257.06219064833363</v>
      </c>
      <c r="G85" s="93">
        <f>((SUM($C84:$G84))-($H84))*('Function Resolution'!L212)</f>
        <v>32.228129465595572</v>
      </c>
      <c r="H85" s="111">
        <f t="shared" si="47"/>
        <v>2057.0715854358214</v>
      </c>
      <c r="I85" s="111"/>
      <c r="J85" s="111">
        <f t="shared" si="61"/>
        <v>36160.073243582396</v>
      </c>
      <c r="K85" s="111">
        <f t="shared" si="62"/>
        <v>49999.999999999913</v>
      </c>
      <c r="L85" s="111">
        <f>'MI Analysis'!AM85</f>
        <v>4677.5671501635052</v>
      </c>
      <c r="M85" s="2">
        <f t="shared" si="37"/>
        <v>0.64561954777477282</v>
      </c>
      <c r="N85" s="2">
        <f t="shared" si="38"/>
        <v>0.28337610678056452</v>
      </c>
      <c r="O85" s="2">
        <f t="shared" si="39"/>
        <v>5.2806550245031128E-2</v>
      </c>
      <c r="P85" s="2">
        <f t="shared" si="40"/>
        <v>1.6170486095575972E-2</v>
      </c>
      <c r="Q85" s="2">
        <f t="shared" si="41"/>
        <v>2.0273091040555703E-3</v>
      </c>
      <c r="R85" s="106">
        <f>('ACM Rates'!$AL98*(SUM($C85:$G85)))/($C85*'ACM Rates'!$B$65+$D85*'ACM Rates'!$C$65+$E85*'ACM Rates'!$D$65+$F85*'ACM Rates'!$E$65+$G85*'ACM Rates'!$F$65)</f>
        <v>0.13997922325450471</v>
      </c>
      <c r="S85" s="106">
        <f>$R85*'ACM Rates'!C$65</f>
        <v>0.11295657258420921</v>
      </c>
      <c r="T85" s="106">
        <f>$R85*'ACM Rates'!D$65</f>
        <v>0.10185291288463731</v>
      </c>
      <c r="U85" s="106">
        <f>$R85*'ACM Rates'!E$65</f>
        <v>9.1447978323891191E-2</v>
      </c>
      <c r="V85" s="106">
        <f>$R85*'ACM Rates'!F$65</f>
        <v>7.9032933977529488E-2</v>
      </c>
      <c r="W85" s="2"/>
      <c r="X85" s="93">
        <f>((SUM($X84:$AB84))-($AC84))*('Function Resolution'!M212)</f>
        <v>17705.098714554264</v>
      </c>
      <c r="Y85" s="93">
        <f>((SUM($X84:$AB84))-($AC84))*('Function Resolution'!N212)</f>
        <v>3475.9797965009893</v>
      </c>
      <c r="Z85" s="93">
        <f>((SUM($X84:$AB84))-($AC84))*('Function Resolution'!O212)</f>
        <v>830.24651161677002</v>
      </c>
      <c r="AA85" s="93">
        <f>((SUM($X84:$AB84))-($AC84))*('Function Resolution'!P212)</f>
        <v>318.99797362294612</v>
      </c>
      <c r="AB85" s="93">
        <f>((SUM($X84:$AB84))-($AC84))*('Function Resolution'!Q212)</f>
        <v>0.2493636322593383</v>
      </c>
      <c r="AC85" s="111">
        <f t="shared" si="48"/>
        <v>2241.9894649366938</v>
      </c>
      <c r="AD85" s="111">
        <f t="shared" si="63"/>
        <v>29911.417105009426</v>
      </c>
      <c r="AE85" s="2">
        <f t="shared" si="49"/>
        <v>0.79286363238617685</v>
      </c>
      <c r="AF85" s="2">
        <f t="shared" si="50"/>
        <v>0.15566012999911827</v>
      </c>
      <c r="AG85" s="2">
        <f t="shared" si="51"/>
        <v>3.7179813317578379E-2</v>
      </c>
      <c r="AH85" s="2">
        <f t="shared" si="52"/>
        <v>1.4285257380836148E-2</v>
      </c>
      <c r="AI85" s="2">
        <f t="shared" si="53"/>
        <v>1.1166916290369144E-5</v>
      </c>
      <c r="AJ85" s="106">
        <f>('ACM Rates'!$AQ98*(SUM(X85:AB85)))/(X85*'ACM Rates'!B$74+Y85*'ACM Rates'!C$74+Z85*'ACM Rates'!D$74+AA85*'ACM Rates'!E$74+AB85*'ACM Rates'!F$74)</f>
        <v>0.10508946372729221</v>
      </c>
      <c r="AK85" s="93">
        <f>$AJ85*'ACM Rates'!C$74</f>
        <v>8.5090462994568558E-2</v>
      </c>
      <c r="AL85" s="93">
        <f>$AJ85*'ACM Rates'!D$74</f>
        <v>7.6466912582142749E-2</v>
      </c>
      <c r="AM85" s="93">
        <f>$AJ85*'ACM Rates'!E$74</f>
        <v>6.926659286391329E-2</v>
      </c>
      <c r="AN85" s="93">
        <f>$AJ85*'ACM Rates'!F$74</f>
        <v>6.0615705910899917E-2</v>
      </c>
      <c r="AO85" s="93"/>
      <c r="AP85" s="93">
        <f t="shared" si="42"/>
        <v>27968.511594997926</v>
      </c>
      <c r="AQ85" s="93">
        <f t="shared" si="43"/>
        <v>7980.8092961124767</v>
      </c>
      <c r="AR85" s="93">
        <f t="shared" si="44"/>
        <v>1669.7121533010245</v>
      </c>
      <c r="AS85" s="93">
        <f t="shared" si="45"/>
        <v>576.06016427127975</v>
      </c>
      <c r="AT85" s="93">
        <f t="shared" si="46"/>
        <v>32.477493097854911</v>
      </c>
      <c r="AU85" s="93">
        <f t="shared" si="54"/>
        <v>4299.0610503725147</v>
      </c>
      <c r="AV85" s="93">
        <f t="shared" si="55"/>
        <v>66071.490348591818</v>
      </c>
      <c r="AW85" s="2">
        <f t="shared" si="56"/>
        <v>0.73163193688620165</v>
      </c>
      <c r="AX85" s="2">
        <f t="shared" si="57"/>
        <v>0.20877102964172262</v>
      </c>
      <c r="AY85" s="2">
        <f t="shared" si="58"/>
        <v>4.3678217648898433E-2</v>
      </c>
      <c r="AZ85" s="2">
        <f t="shared" si="59"/>
        <v>1.5069232851996218E-2</v>
      </c>
      <c r="BA85" s="2">
        <f t="shared" si="60"/>
        <v>8.4958297118111609E-4</v>
      </c>
    </row>
    <row r="86" spans="1:53">
      <c r="A86" s="58">
        <v>84</v>
      </c>
      <c r="B86" s="58">
        <v>88</v>
      </c>
      <c r="C86" s="93">
        <f>((SUM($C85:$G85))-($H85))*('Function Resolution'!H213)</f>
        <v>9464.6272517866328</v>
      </c>
      <c r="D86" s="93">
        <f>((SUM($C85:$G85))-($H85))*('Function Resolution'!I213)</f>
        <v>3559.7531433235267</v>
      </c>
      <c r="E86" s="93">
        <f>((SUM($C85:$G85))-($H85))*('Function Resolution'!J213)</f>
        <v>593.70202938036573</v>
      </c>
      <c r="F86" s="93">
        <f>((SUM($C85:$G85))-($H85))*('Function Resolution'!K213)</f>
        <v>201.91334625127635</v>
      </c>
      <c r="G86" s="93">
        <f>((SUM($C85:$G85))-($H85))*('Function Resolution'!L213)</f>
        <v>19.930985675711401</v>
      </c>
      <c r="H86" s="111">
        <f t="shared" si="47"/>
        <v>1701.3421961664051</v>
      </c>
      <c r="I86" s="111"/>
      <c r="J86" s="111">
        <f t="shared" si="61"/>
        <v>37861.415439748802</v>
      </c>
      <c r="K86" s="111">
        <f t="shared" si="62"/>
        <v>49999.999999999913</v>
      </c>
      <c r="L86" s="111">
        <f>'MI Analysis'!AM86</f>
        <v>4854.914996481356</v>
      </c>
      <c r="M86" s="2">
        <f t="shared" si="37"/>
        <v>0.68386396968451635</v>
      </c>
      <c r="N86" s="2">
        <f t="shared" si="38"/>
        <v>0.25720895825354601</v>
      </c>
      <c r="O86" s="2">
        <f t="shared" si="39"/>
        <v>4.2897772497608684E-2</v>
      </c>
      <c r="P86" s="2">
        <f t="shared" si="40"/>
        <v>1.4589191821961776E-2</v>
      </c>
      <c r="Q86" s="2">
        <f t="shared" si="41"/>
        <v>1.440107742367169E-3</v>
      </c>
      <c r="R86" s="106">
        <f>('ACM Rates'!$AM99*(SUM($C86:$G86)))/($C86*'ACM Rates'!$B$65+$D86*'ACM Rates'!$C$65+$E86*'ACM Rates'!$D$65+$F86*'ACM Rates'!$E$65+$G86*'ACM Rates'!$F$65)</f>
        <v>0.13176099353873827</v>
      </c>
      <c r="S86" s="106">
        <f>$R86*'ACM Rates'!C$65</f>
        <v>0.10632485224872149</v>
      </c>
      <c r="T86" s="106">
        <f>$R86*'ACM Rates'!D$65</f>
        <v>9.5873092338098029E-2</v>
      </c>
      <c r="U86" s="106">
        <f>$R86*'ACM Rates'!E$65</f>
        <v>8.607903516622166E-2</v>
      </c>
      <c r="V86" s="106">
        <f>$R86*'ACM Rates'!F$65</f>
        <v>7.4392882465331683E-2</v>
      </c>
      <c r="W86" s="2"/>
      <c r="X86" s="93">
        <f>((SUM($X85:$AB85))-($AC85))*('Function Resolution'!M213)</f>
        <v>16647.931170719152</v>
      </c>
      <c r="Y86" s="93">
        <f>((SUM($X85:$AB85))-($AC85))*('Function Resolution'!N213)</f>
        <v>2534.3624426383635</v>
      </c>
      <c r="Z86" s="93">
        <f>((SUM($X85:$AB85))-($AC85))*('Function Resolution'!O213)</f>
        <v>635.63136283363008</v>
      </c>
      <c r="AA86" s="93">
        <f>((SUM($X85:$AB85))-($AC85))*('Function Resolution'!P213)</f>
        <v>270.55441703862169</v>
      </c>
      <c r="AB86" s="93">
        <f>((SUM($X85:$AB85))-($AC85))*('Function Resolution'!Q213)</f>
        <v>0.10350176076629998</v>
      </c>
      <c r="AC86" s="111">
        <f t="shared" si="48"/>
        <v>1916.0490365241963</v>
      </c>
      <c r="AD86" s="111">
        <f t="shared" si="63"/>
        <v>31827.466141533623</v>
      </c>
      <c r="AE86" s="2">
        <f t="shared" si="49"/>
        <v>0.82872601107520782</v>
      </c>
      <c r="AF86" s="2">
        <f t="shared" si="50"/>
        <v>0.12615934413523788</v>
      </c>
      <c r="AG86" s="2">
        <f t="shared" si="51"/>
        <v>3.1641423696050601E-2</v>
      </c>
      <c r="AH86" s="2">
        <f t="shared" si="52"/>
        <v>1.3468068825605891E-2</v>
      </c>
      <c r="AI86" s="2">
        <f t="shared" si="53"/>
        <v>5.15226789800639E-6</v>
      </c>
      <c r="AJ86" s="106">
        <f>('ACM Rates'!$AR99*(SUM(X86:AB86)))/(X86*'ACM Rates'!B$74+Y86*'ACM Rates'!C$74+Z86*'ACM Rates'!D$74+AA86*'ACM Rates'!E$74+AB86*'ACM Rates'!F$74)</f>
        <v>9.9067267946348861E-2</v>
      </c>
      <c r="AK86" s="93">
        <f>$AJ86*'ACM Rates'!C$74</f>
        <v>8.021431833582171E-2</v>
      </c>
      <c r="AL86" s="93">
        <f>$AJ86*'ACM Rates'!D$74</f>
        <v>7.208494409547371E-2</v>
      </c>
      <c r="AM86" s="93">
        <f>$AJ86*'ACM Rates'!E$74</f>
        <v>6.5297241717657065E-2</v>
      </c>
      <c r="AN86" s="93">
        <f>$AJ86*'ACM Rates'!F$74</f>
        <v>5.7142097468641573E-2</v>
      </c>
      <c r="AO86" s="93"/>
      <c r="AP86" s="93">
        <f t="shared" si="42"/>
        <v>26112.558422505783</v>
      </c>
      <c r="AQ86" s="93">
        <f t="shared" si="43"/>
        <v>6094.1155859618902</v>
      </c>
      <c r="AR86" s="93">
        <f t="shared" si="44"/>
        <v>1229.3333922139959</v>
      </c>
      <c r="AS86" s="93">
        <f t="shared" si="45"/>
        <v>472.46776328989802</v>
      </c>
      <c r="AT86" s="93">
        <f t="shared" si="46"/>
        <v>20.034487436477701</v>
      </c>
      <c r="AU86" s="93">
        <f t="shared" si="54"/>
        <v>3617.3912326906011</v>
      </c>
      <c r="AV86" s="93">
        <f t="shared" si="55"/>
        <v>69688.881581282418</v>
      </c>
      <c r="AW86" s="2">
        <f t="shared" si="56"/>
        <v>0.76963470222518615</v>
      </c>
      <c r="AX86" s="2">
        <f t="shared" si="57"/>
        <v>0.17961636536867404</v>
      </c>
      <c r="AY86" s="2">
        <f t="shared" si="58"/>
        <v>3.6233050164730066E-2</v>
      </c>
      <c r="AZ86" s="2">
        <f t="shared" si="59"/>
        <v>1.3925391010220528E-2</v>
      </c>
      <c r="BA86" s="2">
        <f t="shared" si="60"/>
        <v>5.9049123118929162E-4</v>
      </c>
    </row>
    <row r="87" spans="1:53">
      <c r="A87" s="58">
        <v>85</v>
      </c>
      <c r="B87" s="58">
        <v>89</v>
      </c>
      <c r="C87" s="93">
        <f>((SUM($C86:$G86))-($H86))*('Function Resolution'!H214)</f>
        <v>8783.6581828212893</v>
      </c>
      <c r="D87" s="93">
        <f>((SUM($C86:$G86))-($H86))*('Function Resolution'!I214)</f>
        <v>2769.9631402253917</v>
      </c>
      <c r="E87" s="93">
        <f>((SUM($C86:$G86))-($H86))*('Function Resolution'!J214)</f>
        <v>412.73251808084552</v>
      </c>
      <c r="F87" s="93">
        <f>((SUM($C86:$G86))-($H86))*('Function Resolution'!K214)</f>
        <v>160.0332427102166</v>
      </c>
      <c r="G87" s="93">
        <f>((SUM($C86:$G86))-($H86))*('Function Resolution'!L214)</f>
        <v>12.197476413366951</v>
      </c>
      <c r="H87" s="111">
        <f t="shared" si="47"/>
        <v>1413.6595578868441</v>
      </c>
      <c r="I87" s="111"/>
      <c r="J87" s="111">
        <f t="shared" si="61"/>
        <v>39275.074997635646</v>
      </c>
      <c r="K87" s="111">
        <f t="shared" si="62"/>
        <v>49999.999999999913</v>
      </c>
      <c r="L87" s="111">
        <f>'MI Analysis'!AM87</f>
        <v>5025.5483259217499</v>
      </c>
      <c r="M87" s="2">
        <f t="shared" si="37"/>
        <v>0.72361469652599941</v>
      </c>
      <c r="N87" s="2">
        <f t="shared" si="38"/>
        <v>0.22819490414853522</v>
      </c>
      <c r="O87" s="2">
        <f t="shared" si="39"/>
        <v>3.4001700612802527E-2</v>
      </c>
      <c r="P87" s="2">
        <f t="shared" si="40"/>
        <v>1.3183847088256062E-2</v>
      </c>
      <c r="Q87" s="2">
        <f t="shared" si="41"/>
        <v>1.0048516244067439E-3</v>
      </c>
      <c r="R87" s="106">
        <f>('ACM Rates'!$AN100*(SUM($C87:$G87)))/($C87*'ACM Rates'!$B$65+$D87*'ACM Rates'!$C$65+$E87*'ACM Rates'!$D$65+$F87*'ACM Rates'!$E$65+$G87*'ACM Rates'!$F$65)</f>
        <v>0.12367284107739231</v>
      </c>
      <c r="S87" s="106">
        <f>$R87*'ACM Rates'!C$65</f>
        <v>9.9798098068130794E-2</v>
      </c>
      <c r="T87" s="106">
        <f>$R87*'ACM Rates'!D$65</f>
        <v>8.9987919746839035E-2</v>
      </c>
      <c r="U87" s="106">
        <f>$R87*'ACM Rates'!E$65</f>
        <v>8.0795071062343918E-2</v>
      </c>
      <c r="V87" s="106">
        <f>$R87*'ACM Rates'!F$65</f>
        <v>6.9826273188499752E-2</v>
      </c>
      <c r="W87" s="2"/>
      <c r="X87" s="93">
        <f>((SUM($X86:$AB86))-($AC86))*('Function Resolution'!M214)</f>
        <v>15669.244265524458</v>
      </c>
      <c r="Y87" s="93">
        <f>((SUM($X86:$AB86))-($AC86))*('Function Resolution'!N214)</f>
        <v>1788.4284047657088</v>
      </c>
      <c r="Z87" s="93">
        <f>((SUM($X86:$AB86))-($AC86))*('Function Resolution'!O214)</f>
        <v>482.85842743486126</v>
      </c>
      <c r="AA87" s="93">
        <f>((SUM($X86:$AB86))-($AC86))*('Function Resolution'!P214)</f>
        <v>231.96151613258573</v>
      </c>
      <c r="AB87" s="93">
        <f>((SUM($X86:$AB86))-($AC86))*('Function Resolution'!Q214)</f>
        <v>4.1244608718498138E-2</v>
      </c>
      <c r="AC87" s="111">
        <f t="shared" si="48"/>
        <v>1642.0701594510176</v>
      </c>
      <c r="AD87" s="111">
        <f t="shared" si="63"/>
        <v>33469.536300984641</v>
      </c>
      <c r="AE87" s="2">
        <f t="shared" si="49"/>
        <v>0.8622487313856001</v>
      </c>
      <c r="AF87" s="2">
        <f t="shared" si="50"/>
        <v>9.8413816075104188E-2</v>
      </c>
      <c r="AG87" s="2">
        <f t="shared" si="51"/>
        <v>2.657078155393857E-2</v>
      </c>
      <c r="AH87" s="2">
        <f t="shared" si="52"/>
        <v>1.2764401372927866E-2</v>
      </c>
      <c r="AI87" s="2">
        <f t="shared" si="53"/>
        <v>2.2696124293796735E-6</v>
      </c>
      <c r="AJ87" s="106">
        <f>('ACM Rates'!$AS100*(SUM(X87:AB87)))/(X87*'ACM Rates'!B$74+Y87*'ACM Rates'!C$74+Z87*'ACM Rates'!D$74+AA87*'ACM Rates'!E$74+AB87*'ACM Rates'!F$74)</f>
        <v>9.3185149785467283E-2</v>
      </c>
      <c r="AK87" s="93">
        <f>$AJ87*'ACM Rates'!C$74</f>
        <v>7.5451593891846941E-2</v>
      </c>
      <c r="AL87" s="93">
        <f>$AJ87*'ACM Rates'!D$74</f>
        <v>6.780490117534646E-2</v>
      </c>
      <c r="AM87" s="93">
        <f>$AJ87*'ACM Rates'!E$74</f>
        <v>6.1420218566368472E-2</v>
      </c>
      <c r="AN87" s="93">
        <f>$AJ87*'ACM Rates'!F$74</f>
        <v>5.374928593523793E-2</v>
      </c>
      <c r="AO87" s="93"/>
      <c r="AP87" s="93">
        <f t="shared" si="42"/>
        <v>24452.902448345747</v>
      </c>
      <c r="AQ87" s="93">
        <f t="shared" si="43"/>
        <v>4558.3915449911001</v>
      </c>
      <c r="AR87" s="93">
        <f t="shared" si="44"/>
        <v>895.59094551570684</v>
      </c>
      <c r="AS87" s="93">
        <f t="shared" si="45"/>
        <v>391.9947588428023</v>
      </c>
      <c r="AT87" s="93">
        <f t="shared" si="46"/>
        <v>12.23872102208545</v>
      </c>
      <c r="AU87" s="93">
        <f t="shared" si="54"/>
        <v>3055.729717337862</v>
      </c>
      <c r="AV87" s="93">
        <f t="shared" si="55"/>
        <v>72744.611298620293</v>
      </c>
      <c r="AW87" s="2">
        <f t="shared" si="56"/>
        <v>0.80673045812937794</v>
      </c>
      <c r="AX87" s="2">
        <f t="shared" si="57"/>
        <v>0.15038678157702834</v>
      </c>
      <c r="AY87" s="2">
        <f t="shared" si="58"/>
        <v>2.954661497949445E-2</v>
      </c>
      <c r="AZ87" s="2">
        <f t="shared" si="59"/>
        <v>1.2932375289746528E-2</v>
      </c>
      <c r="BA87" s="2">
        <f t="shared" si="60"/>
        <v>4.0377002435277703E-4</v>
      </c>
    </row>
    <row r="88" spans="1:53">
      <c r="A88" s="58">
        <v>86</v>
      </c>
      <c r="B88" s="58">
        <v>90</v>
      </c>
      <c r="C88" s="93">
        <f>((SUM($C87:$G87))-($H87))*('Function Resolution'!H215)</f>
        <v>8194.244778970171</v>
      </c>
      <c r="D88" s="93">
        <f>((SUM($C87:$G87))-($H87))*('Function Resolution'!I215)</f>
        <v>2114.0834981350749</v>
      </c>
      <c r="E88" s="93">
        <f>((SUM($C87:$G87))-($H87))*('Function Resolution'!J215)</f>
        <v>281.34753655726303</v>
      </c>
      <c r="F88" s="93">
        <f>((SUM($C87:$G87))-($H87))*('Function Resolution'!K215)</f>
        <v>127.87698221571932</v>
      </c>
      <c r="G88" s="93">
        <f>((SUM($C87:$G87))-($H87))*('Function Resolution'!L215)</f>
        <v>7.3722064860388707</v>
      </c>
      <c r="H88" s="111">
        <f t="shared" si="47"/>
        <v>2300.1746652570646</v>
      </c>
      <c r="I88" s="111"/>
      <c r="J88" s="111">
        <f t="shared" si="61"/>
        <v>41575.249662892711</v>
      </c>
      <c r="K88" s="111">
        <f t="shared" si="62"/>
        <v>49999.999999999913</v>
      </c>
      <c r="L88" s="111">
        <f>'MI Analysis'!AM88</f>
        <v>5187.3074283399037</v>
      </c>
      <c r="M88" s="2">
        <f t="shared" si="37"/>
        <v>0.76403748997440846</v>
      </c>
      <c r="N88" s="2">
        <f t="shared" si="38"/>
        <v>0.1971187208925968</v>
      </c>
      <c r="O88" s="2">
        <f t="shared" si="39"/>
        <v>2.6233053983616771E-2</v>
      </c>
      <c r="P88" s="2">
        <f t="shared" si="40"/>
        <v>1.19233451224628E-2</v>
      </c>
      <c r="Q88" s="2">
        <f t="shared" si="41"/>
        <v>6.8739002691521828E-4</v>
      </c>
      <c r="R88" s="106">
        <f>('ACM Rates'!$AN101*(SUM($C88:$G88)))/($C88*'ACM Rates'!$B$65+$D88*'ACM Rates'!$C$65+$E88*'ACM Rates'!$D$65+$F88*'ACM Rates'!$E$65+$G88*'ACM Rates'!$F$65)</f>
        <v>0.22567037489543998</v>
      </c>
      <c r="S88" s="106">
        <f>$R88*'ACM Rates'!C$65</f>
        <v>0.1821052545464967</v>
      </c>
      <c r="T88" s="106">
        <f>$R88*'ACM Rates'!D$65</f>
        <v>0.16420426189305204</v>
      </c>
      <c r="U88" s="106">
        <f>$R88*'ACM Rates'!E$65</f>
        <v>0.14742973329878414</v>
      </c>
      <c r="V88" s="106">
        <f>$R88*'ACM Rates'!F$65</f>
        <v>0.12741456499846432</v>
      </c>
      <c r="W88" s="2"/>
      <c r="X88" s="93">
        <f>((SUM($X87:$AB87))-($AC87))*('Function Resolution'!M215)</f>
        <v>14748.841263130696</v>
      </c>
      <c r="Y88" s="93">
        <f>((SUM($X87:$AB87))-($AC87))*('Function Resolution'!N215)</f>
        <v>1217.2276553848992</v>
      </c>
      <c r="Z88" s="93">
        <f>((SUM($X87:$AB87))-($AC87))*('Function Resolution'!O215)</f>
        <v>363.43252060263336</v>
      </c>
      <c r="AA88" s="93">
        <f>((SUM($X87:$AB87))-($AC87))*('Function Resolution'!P215)</f>
        <v>200.94652465290562</v>
      </c>
      <c r="AB88" s="93">
        <f>((SUM($X87:$AB87))-($AC87))*('Function Resolution'!Q215)</f>
        <v>1.5735244176883767E-2</v>
      </c>
      <c r="AC88" s="111">
        <f t="shared" si="48"/>
        <v>3125.7453808468049</v>
      </c>
      <c r="AD88" s="111">
        <f t="shared" si="63"/>
        <v>36595.281681831446</v>
      </c>
      <c r="AE88" s="2">
        <f t="shared" si="49"/>
        <v>0.89222187179233559</v>
      </c>
      <c r="AF88" s="2">
        <f t="shared" si="50"/>
        <v>7.3635421095743794E-2</v>
      </c>
      <c r="AG88" s="2">
        <f t="shared" si="51"/>
        <v>2.198562165102981E-2</v>
      </c>
      <c r="AH88" s="2">
        <f t="shared" si="52"/>
        <v>1.2156133567195433E-2</v>
      </c>
      <c r="AI88" s="2">
        <f t="shared" si="53"/>
        <v>9.5189369538502935E-7</v>
      </c>
      <c r="AJ88" s="106">
        <f>('ACM Rates'!$AS101*(SUM(X88:AB88)))/(X88*'ACM Rates'!B$74+Y88*'ACM Rates'!C$74+Z88*'ACM Rates'!D$74+AA88*'ACM Rates'!E$74+AB88*'ACM Rates'!F$74)</f>
        <v>0.19376862505343193</v>
      </c>
      <c r="AK88" s="93">
        <f>$AJ88*'ACM Rates'!C$74</f>
        <v>0.15689357843145513</v>
      </c>
      <c r="AL88" s="93">
        <f>$AJ88*'ACM Rates'!D$74</f>
        <v>0.14099309281444894</v>
      </c>
      <c r="AM88" s="93">
        <f>$AJ88*'ACM Rates'!E$74</f>
        <v>0.12771682322221864</v>
      </c>
      <c r="AN88" s="93">
        <f>$AJ88*'ACM Rates'!F$74</f>
        <v>0.11176593327641013</v>
      </c>
      <c r="AO88" s="93"/>
      <c r="AP88" s="93">
        <f t="shared" si="42"/>
        <v>22943.086042100869</v>
      </c>
      <c r="AQ88" s="93">
        <f t="shared" si="43"/>
        <v>3331.3111535199741</v>
      </c>
      <c r="AR88" s="93">
        <f t="shared" si="44"/>
        <v>644.78005715989639</v>
      </c>
      <c r="AS88" s="93">
        <f t="shared" si="45"/>
        <v>328.82350686862492</v>
      </c>
      <c r="AT88" s="93">
        <f t="shared" si="46"/>
        <v>7.3879417302157542</v>
      </c>
      <c r="AU88" s="93">
        <f t="shared" si="54"/>
        <v>5425.920046103869</v>
      </c>
      <c r="AV88" s="93">
        <f t="shared" si="55"/>
        <v>78170.53134472415</v>
      </c>
      <c r="AW88" s="2">
        <f t="shared" si="56"/>
        <v>0.84178164888690676</v>
      </c>
      <c r="AX88" s="2">
        <f t="shared" si="57"/>
        <v>0.12222578037756453</v>
      </c>
      <c r="AY88" s="2">
        <f t="shared" si="58"/>
        <v>2.3656975294843612E-2</v>
      </c>
      <c r="AZ88" s="2">
        <f t="shared" si="59"/>
        <v>1.206453191592094E-2</v>
      </c>
      <c r="BA88" s="2">
        <f t="shared" si="60"/>
        <v>2.7106352476425336E-4</v>
      </c>
    </row>
    <row r="89" spans="1:53">
      <c r="A89" s="58">
        <v>87</v>
      </c>
      <c r="B89" s="58">
        <v>91</v>
      </c>
      <c r="C89" s="93">
        <f>((SUM($C88:$G88))-($H88))*('Function Resolution'!H216)</f>
        <v>6773.3213534457427</v>
      </c>
      <c r="D89" s="93">
        <f>((SUM($C88:$G88))-($H88))*('Function Resolution'!I216)</f>
        <v>1391.1654829446497</v>
      </c>
      <c r="E89" s="93">
        <f>((SUM($C88:$G88))-($H88))*('Function Resolution'!J216)</f>
        <v>165.55844696260939</v>
      </c>
      <c r="F89" s="93">
        <f>((SUM($C88:$G88))-($H88))*('Function Resolution'!K216)</f>
        <v>90.829518840478087</v>
      </c>
      <c r="G89" s="93">
        <f>((SUM($C88:$G88))-($H88))*('Function Resolution'!L216)</f>
        <v>3.8755349137201023</v>
      </c>
      <c r="H89" s="111">
        <f t="shared" si="47"/>
        <v>1806.8562047993814</v>
      </c>
      <c r="I89" s="111"/>
      <c r="J89" s="111">
        <f t="shared" si="61"/>
        <v>43382.105867692095</v>
      </c>
      <c r="K89" s="111">
        <f t="shared" si="62"/>
        <v>49999.999999999913</v>
      </c>
      <c r="L89" s="111">
        <f>'MI Analysis'!AM89</f>
        <v>5336.5021238563249</v>
      </c>
      <c r="M89" s="2">
        <f t="shared" si="37"/>
        <v>0.80397888155953268</v>
      </c>
      <c r="N89" s="2">
        <f t="shared" si="38"/>
        <v>0.16512839280437752</v>
      </c>
      <c r="O89" s="2">
        <f t="shared" si="39"/>
        <v>1.9651436581259816E-2</v>
      </c>
      <c r="P89" s="2">
        <f t="shared" si="40"/>
        <v>1.0781271278795681E-2</v>
      </c>
      <c r="Q89" s="2">
        <f t="shared" si="41"/>
        <v>4.6001777603427971E-4</v>
      </c>
      <c r="R89" s="106">
        <f>('ACM Rates'!$AN102*(SUM($C89:$G89)))/($C89*'ACM Rates'!$B$65+$D89*'ACM Rates'!$C$65+$E89*'ACM Rates'!$D$65+$F89*'ACM Rates'!$E$65+$G89*'ACM Rates'!$F$65)</f>
        <v>0.22367846516417975</v>
      </c>
      <c r="S89" s="106">
        <f>$R89*'ACM Rates'!C$65</f>
        <v>0.18049787817371027</v>
      </c>
      <c r="T89" s="106">
        <f>$R89*'ACM Rates'!D$65</f>
        <v>0.16275489102489657</v>
      </c>
      <c r="U89" s="106">
        <f>$R89*'ACM Rates'!E$65</f>
        <v>0.14612842504965745</v>
      </c>
      <c r="V89" s="106">
        <f>$R89*'ACM Rates'!F$65</f>
        <v>0.12628992330793526</v>
      </c>
      <c r="W89" s="2"/>
      <c r="X89" s="93">
        <f>((SUM($X88:$AB88))-($AC88))*('Function Resolution'!M216)</f>
        <v>12302.180888523189</v>
      </c>
      <c r="Y89" s="93">
        <f>((SUM($X88:$AB88))-($AC88))*('Function Resolution'!N216)</f>
        <v>706.54404563608148</v>
      </c>
      <c r="Z89" s="93">
        <f>((SUM($X88:$AB88))-($AC88))*('Function Resolution'!O216)</f>
        <v>240.04599898198899</v>
      </c>
      <c r="AA89" s="93">
        <f>((SUM($X88:$AB88))-($AC88))*('Function Resolution'!P216)</f>
        <v>155.94230185567045</v>
      </c>
      <c r="AB89" s="93">
        <f>((SUM($X88:$AB88))-($AC88))*('Function Resolution'!Q216)</f>
        <v>5.0831715753026242E-3</v>
      </c>
      <c r="AC89" s="111">
        <f t="shared" si="48"/>
        <v>2534.6981867824829</v>
      </c>
      <c r="AD89" s="111">
        <f t="shared" si="63"/>
        <v>39129.979868613926</v>
      </c>
      <c r="AE89" s="2">
        <f t="shared" si="49"/>
        <v>0.91775004864138343</v>
      </c>
      <c r="AF89" s="2">
        <f t="shared" si="50"/>
        <v>5.2708608183019028E-2</v>
      </c>
      <c r="AG89" s="2">
        <f t="shared" si="51"/>
        <v>1.790757502577545E-2</v>
      </c>
      <c r="AH89" s="2">
        <f t="shared" si="52"/>
        <v>1.1633388942183825E-2</v>
      </c>
      <c r="AI89" s="2">
        <f t="shared" si="53"/>
        <v>3.7920763828457239E-7</v>
      </c>
      <c r="AJ89" s="106">
        <f>('ACM Rates'!$AS102*(SUM(X89:AB89)))/(X89*'ACM Rates'!B$74+Y89*'ACM Rates'!C$74+Z89*'ACM Rates'!D$74+AA89*'ACM Rates'!E$74+AB89*'ACM Rates'!F$74)</f>
        <v>0.19272750162184973</v>
      </c>
      <c r="AK89" s="93">
        <f>$AJ89*'ACM Rates'!C$74</f>
        <v>0.15605058550251874</v>
      </c>
      <c r="AL89" s="93">
        <f>$AJ89*'ACM Rates'!D$74</f>
        <v>0.14023553357295723</v>
      </c>
      <c r="AM89" s="93">
        <f>$AJ89*'ACM Rates'!E$74</f>
        <v>0.12703059769304834</v>
      </c>
      <c r="AN89" s="93">
        <f>$AJ89*'ACM Rates'!F$74</f>
        <v>0.11116541225834213</v>
      </c>
      <c r="AO89" s="93"/>
      <c r="AP89" s="93">
        <f t="shared" si="42"/>
        <v>19075.502241968934</v>
      </c>
      <c r="AQ89" s="93">
        <f t="shared" si="43"/>
        <v>2097.7095285807313</v>
      </c>
      <c r="AR89" s="93">
        <f t="shared" si="44"/>
        <v>405.60444594459841</v>
      </c>
      <c r="AS89" s="93">
        <f t="shared" si="45"/>
        <v>246.77182069614855</v>
      </c>
      <c r="AT89" s="93">
        <f t="shared" si="46"/>
        <v>3.8806180852954051</v>
      </c>
      <c r="AU89" s="93">
        <f t="shared" si="54"/>
        <v>4341.5543915818644</v>
      </c>
      <c r="AV89" s="93">
        <f t="shared" si="55"/>
        <v>82512.08573630602</v>
      </c>
      <c r="AW89" s="2">
        <f t="shared" si="56"/>
        <v>0.87384180271189527</v>
      </c>
      <c r="AX89" s="2">
        <f t="shared" si="57"/>
        <v>9.6095308672286939E-2</v>
      </c>
      <c r="AY89" s="2">
        <f t="shared" si="58"/>
        <v>1.8580591783967801E-2</v>
      </c>
      <c r="AZ89" s="2">
        <f t="shared" si="59"/>
        <v>1.1304527132249241E-2</v>
      </c>
      <c r="BA89" s="2">
        <f t="shared" si="60"/>
        <v>1.7776969960088995E-4</v>
      </c>
    </row>
    <row r="90" spans="1:53">
      <c r="A90" s="58">
        <v>88</v>
      </c>
      <c r="B90" s="58">
        <v>92</v>
      </c>
      <c r="C90" s="93">
        <f>((SUM($C89:$G89))-($H89))*('Function Resolution'!H217)</f>
        <v>5572.6738470728178</v>
      </c>
      <c r="D90" s="93">
        <f>((SUM($C89:$G89))-($H89))*('Function Resolution'!I217)</f>
        <v>884.4345689243346</v>
      </c>
      <c r="E90" s="93">
        <f>((SUM($C89:$G89))-($H89))*('Function Resolution'!J217)</f>
        <v>94.358711224009014</v>
      </c>
      <c r="F90" s="93">
        <f>((SUM($C89:$G89))-($H89))*('Function Resolution'!K217)</f>
        <v>64.438201863137394</v>
      </c>
      <c r="G90" s="93">
        <f>((SUM($C89:$G89))-($H89))*('Function Resolution'!L217)</f>
        <v>1.9888032235195932</v>
      </c>
      <c r="H90" s="111">
        <f t="shared" si="47"/>
        <v>1419.3397545560581</v>
      </c>
      <c r="I90" s="111"/>
      <c r="J90" s="111">
        <f t="shared" si="61"/>
        <v>44801.445622248153</v>
      </c>
      <c r="K90" s="111">
        <f t="shared" si="62"/>
        <v>49999.999999999913</v>
      </c>
      <c r="L90" s="111">
        <f>'MI Analysis'!AM90</f>
        <v>5471.4014872604503</v>
      </c>
      <c r="M90" s="2">
        <f t="shared" si="37"/>
        <v>0.84206149806290309</v>
      </c>
      <c r="N90" s="2">
        <f t="shared" si="38"/>
        <v>0.13364290078419719</v>
      </c>
      <c r="O90" s="2">
        <f t="shared" si="39"/>
        <v>1.4258117361436826E-2</v>
      </c>
      <c r="P90" s="2">
        <f t="shared" si="40"/>
        <v>9.7369647466189133E-3</v>
      </c>
      <c r="Q90" s="2">
        <f t="shared" si="41"/>
        <v>3.0051904484395999E-4</v>
      </c>
      <c r="R90" s="106">
        <f>('ACM Rates'!$AN103*(SUM($C90:$G90)))/($C90*'ACM Rates'!$B$65+$D90*'ACM Rates'!$C$65+$E90*'ACM Rates'!$D$65+$F90*'ACM Rates'!$E$65+$G90*'ACM Rates'!$F$65)</f>
        <v>0.22183253786385113</v>
      </c>
      <c r="S90" s="106">
        <f>$R90*'ACM Rates'!C$65</f>
        <v>0.17900830267645496</v>
      </c>
      <c r="T90" s="106">
        <f>$R90*'ACM Rates'!D$65</f>
        <v>0.16141174117636578</v>
      </c>
      <c r="U90" s="106">
        <f>$R90*'ACM Rates'!E$65</f>
        <v>0.14492248665520721</v>
      </c>
      <c r="V90" s="106">
        <f>$R90*'ACM Rates'!F$65</f>
        <v>0.12524770399093749</v>
      </c>
      <c r="W90" s="2"/>
      <c r="X90" s="93">
        <f>((SUM($X89:$AB89))-($AC89))*('Function Resolution'!M217)</f>
        <v>10200.660635108656</v>
      </c>
      <c r="Y90" s="93">
        <f>((SUM($X89:$AB89))-($AC89))*('Function Resolution'!N217)</f>
        <v>391.67736318982259</v>
      </c>
      <c r="Z90" s="93">
        <f>((SUM($X89:$AB89))-($AC89))*('Function Resolution'!O217)</f>
        <v>156.00309154816728</v>
      </c>
      <c r="AA90" s="93">
        <f>((SUM($X89:$AB89))-($AC89))*('Function Resolution'!P217)</f>
        <v>121.67748476113279</v>
      </c>
      <c r="AB90" s="93">
        <f>((SUM($X89:$AB89))-($AC89))*('Function Resolution'!Q217)</f>
        <v>1.5567782419447234E-3</v>
      </c>
      <c r="AC90" s="111">
        <f t="shared" si="48"/>
        <v>2055.4121066437824</v>
      </c>
      <c r="AD90" s="111">
        <f t="shared" si="63"/>
        <v>41185.391975257706</v>
      </c>
      <c r="AE90" s="2">
        <f t="shared" si="49"/>
        <v>0.93842150353110565</v>
      </c>
      <c r="AF90" s="2">
        <f t="shared" si="50"/>
        <v>3.6032809365172759E-2</v>
      </c>
      <c r="AG90" s="2">
        <f t="shared" si="51"/>
        <v>1.4351683774506088E-2</v>
      </c>
      <c r="AH90" s="2">
        <f t="shared" si="52"/>
        <v>1.1193860111611208E-2</v>
      </c>
      <c r="AI90" s="2">
        <f t="shared" si="53"/>
        <v>1.4321760430320574E-7</v>
      </c>
      <c r="AJ90" s="106">
        <f>('ACM Rates'!$AS103*(SUM(X90:AB90)))/(X90*'ACM Rates'!B$74+Y90*'ACM Rates'!C$74+Z90*'ACM Rates'!D$74+AA90*'ACM Rates'!E$74+AB90*'ACM Rates'!F$74)</f>
        <v>0.19188809392306655</v>
      </c>
      <c r="AK90" s="93">
        <f>$AJ90*'ACM Rates'!C$74</f>
        <v>0.15537092088917542</v>
      </c>
      <c r="AL90" s="93">
        <f>$AJ90*'ACM Rates'!D$74</f>
        <v>0.13962475002866021</v>
      </c>
      <c r="AM90" s="93">
        <f>$AJ90*'ACM Rates'!E$74</f>
        <v>0.12647732708668832</v>
      </c>
      <c r="AN90" s="93">
        <f>$AJ90*'ACM Rates'!F$74</f>
        <v>0.11068124107310492</v>
      </c>
      <c r="AO90" s="93"/>
      <c r="AP90" s="93">
        <f t="shared" si="42"/>
        <v>15773.334482181474</v>
      </c>
      <c r="AQ90" s="93">
        <f t="shared" si="43"/>
        <v>1276.1119321141573</v>
      </c>
      <c r="AR90" s="93">
        <f t="shared" si="44"/>
        <v>250.3618027721763</v>
      </c>
      <c r="AS90" s="93">
        <f t="shared" si="45"/>
        <v>186.11568662427018</v>
      </c>
      <c r="AT90" s="93">
        <f t="shared" si="46"/>
        <v>1.9903600017615379</v>
      </c>
      <c r="AU90" s="93">
        <f t="shared" si="54"/>
        <v>3474.7518611998403</v>
      </c>
      <c r="AV90" s="93">
        <f t="shared" si="55"/>
        <v>85986.837597505859</v>
      </c>
      <c r="AW90" s="2">
        <f t="shared" si="56"/>
        <v>0.90195630218339107</v>
      </c>
      <c r="AX90" s="2">
        <f t="shared" si="57"/>
        <v>7.2971076645970134E-2</v>
      </c>
      <c r="AY90" s="2">
        <f t="shared" si="58"/>
        <v>1.4316275743182555E-2</v>
      </c>
      <c r="AZ90" s="2">
        <f t="shared" si="59"/>
        <v>1.0642531969101638E-2</v>
      </c>
      <c r="BA90" s="2">
        <f t="shared" si="60"/>
        <v>1.1381345835470315E-4</v>
      </c>
    </row>
    <row r="91" spans="1:53">
      <c r="A91" s="58">
        <v>89</v>
      </c>
      <c r="B91" s="58">
        <v>93</v>
      </c>
      <c r="C91" s="93">
        <f>((SUM($C90:$G90))-($H90))*('Function Resolution'!H218)</f>
        <v>4558.5091264965049</v>
      </c>
      <c r="D91" s="93">
        <f>((SUM($C90:$G90))-($H90))*('Function Resolution'!I218)</f>
        <v>541.45752391210476</v>
      </c>
      <c r="E91" s="93">
        <f>((SUM($C90:$G90))-($H90))*('Function Resolution'!J218)</f>
        <v>51.969662415419421</v>
      </c>
      <c r="F91" s="93">
        <f>((SUM($C90:$G90))-($H90))*('Function Resolution'!K218)</f>
        <v>45.623797096982884</v>
      </c>
      <c r="G91" s="93">
        <f>((SUM($C90:$G90))-($H90))*('Function Resolution'!L218)</f>
        <v>0.99426783074837899</v>
      </c>
      <c r="H91" s="111">
        <f t="shared" si="47"/>
        <v>1114.9339573964203</v>
      </c>
      <c r="I91" s="111"/>
      <c r="J91" s="111">
        <f t="shared" si="61"/>
        <v>45916.37957964457</v>
      </c>
      <c r="K91" s="111">
        <f t="shared" si="62"/>
        <v>49999.999999999913</v>
      </c>
      <c r="L91" s="111">
        <f>'MI Analysis'!AM91</f>
        <v>5591.530947583381</v>
      </c>
      <c r="M91" s="2">
        <f t="shared" si="37"/>
        <v>0.87688014691267724</v>
      </c>
      <c r="N91" s="2">
        <f t="shared" si="38"/>
        <v>0.10415540255371361</v>
      </c>
      <c r="O91" s="2">
        <f t="shared" si="39"/>
        <v>9.9969450426129706E-3</v>
      </c>
      <c r="P91" s="2">
        <f t="shared" si="40"/>
        <v>8.7762469682415804E-3</v>
      </c>
      <c r="Q91" s="2">
        <f t="shared" si="41"/>
        <v>1.912585227546228E-4</v>
      </c>
      <c r="R91" s="106">
        <f>('ACM Rates'!$AN104*(SUM($C91:$G91)))/($C91*'ACM Rates'!$B$65+$D91*'ACM Rates'!$C$65+$E91*'ACM Rates'!$D$65+$F91*'ACM Rates'!$E$65+$G91*'ACM Rates'!$F$65)</f>
        <v>0.22018509225653723</v>
      </c>
      <c r="S91" s="106">
        <f>$R91*'ACM Rates'!C$65</f>
        <v>0.17767889246117788</v>
      </c>
      <c r="T91" s="106">
        <f>$R91*'ACM Rates'!D$65</f>
        <v>0.16021301232202118</v>
      </c>
      <c r="U91" s="106">
        <f>$R91*'ACM Rates'!E$65</f>
        <v>0.14384621571524411</v>
      </c>
      <c r="V91" s="106">
        <f>$R91*'ACM Rates'!F$65</f>
        <v>0.12431754838007457</v>
      </c>
      <c r="W91" s="2"/>
      <c r="X91" s="93">
        <f>((SUM($X90:$AB90))-($AC90))*('Function Resolution'!M218)</f>
        <v>8412.1212690765879</v>
      </c>
      <c r="Y91" s="93">
        <f>((SUM($X90:$AB90))-($AC90))*('Function Resolution'!N218)</f>
        <v>207.16663122019995</v>
      </c>
      <c r="Z91" s="93">
        <f>((SUM($X90:$AB90))-($AC90))*('Function Resolution'!O218)</f>
        <v>99.758954503182935</v>
      </c>
      <c r="AA91" s="93">
        <f>((SUM($X90:$AB90))-($AC90))*('Function Resolution'!P218)</f>
        <v>95.560718584845574</v>
      </c>
      <c r="AB91" s="93">
        <f>((SUM($X90:$AB90))-($AC90))*('Function Resolution'!Q218)</f>
        <v>4.5135742119481226E-4</v>
      </c>
      <c r="AC91" s="111">
        <f t="shared" si="48"/>
        <v>1666.7542313985095</v>
      </c>
      <c r="AD91" s="111">
        <f t="shared" si="63"/>
        <v>42852.146206656216</v>
      </c>
      <c r="AE91" s="2">
        <f t="shared" si="49"/>
        <v>0.95433866661615752</v>
      </c>
      <c r="AF91" s="2">
        <f t="shared" si="50"/>
        <v>2.3502648176605457E-2</v>
      </c>
      <c r="AG91" s="2">
        <f t="shared" si="51"/>
        <v>1.1317457818108726E-2</v>
      </c>
      <c r="AH91" s="2">
        <f t="shared" si="52"/>
        <v>1.0841176183513847E-2</v>
      </c>
      <c r="AI91" s="2">
        <f t="shared" si="53"/>
        <v>5.1205614580690469E-8</v>
      </c>
      <c r="AJ91" s="106">
        <f>('ACM Rates'!$AS104*(SUM(X91:AB91)))/(X91*'ACM Rates'!B$74+Y91*'ACM Rates'!C$74+Z91*'ACM Rates'!D$74+AA91*'ACM Rates'!E$74+AB91*'ACM Rates'!F$74)</f>
        <v>0.19124159875327573</v>
      </c>
      <c r="AK91" s="93">
        <f>$AJ91*'ACM Rates'!C$74</f>
        <v>0.15484745667715885</v>
      </c>
      <c r="AL91" s="93">
        <f>$AJ91*'ACM Rates'!D$74</f>
        <v>0.13915433665057447</v>
      </c>
      <c r="AM91" s="93">
        <f>$AJ91*'ACM Rates'!E$74</f>
        <v>0.12605120903330674</v>
      </c>
      <c r="AN91" s="93">
        <f>$AJ91*'ACM Rates'!F$74</f>
        <v>0.11030834202409512</v>
      </c>
      <c r="AO91" s="93"/>
      <c r="AP91" s="93">
        <f t="shared" si="42"/>
        <v>12970.630395573093</v>
      </c>
      <c r="AQ91" s="93">
        <f t="shared" si="43"/>
        <v>748.62415513230474</v>
      </c>
      <c r="AR91" s="93">
        <f t="shared" si="44"/>
        <v>151.72861691860237</v>
      </c>
      <c r="AS91" s="93">
        <f t="shared" si="45"/>
        <v>141.18451568182846</v>
      </c>
      <c r="AT91" s="93">
        <f t="shared" si="46"/>
        <v>0.99471918816957383</v>
      </c>
      <c r="AU91" s="93">
        <f t="shared" si="54"/>
        <v>2781.6881887949298</v>
      </c>
      <c r="AV91" s="93">
        <f t="shared" si="55"/>
        <v>88768.525786300786</v>
      </c>
      <c r="AW91" s="2">
        <f t="shared" si="56"/>
        <v>0.92560337367278656</v>
      </c>
      <c r="AX91" s="2">
        <f t="shared" si="57"/>
        <v>5.3422927218703196E-2</v>
      </c>
      <c r="AY91" s="2">
        <f t="shared" si="58"/>
        <v>1.0827578569388338E-2</v>
      </c>
      <c r="AZ91" s="2">
        <f t="shared" si="59"/>
        <v>1.0075135906274882E-2</v>
      </c>
      <c r="BA91" s="2">
        <f t="shared" si="60"/>
        <v>7.0984632847225006E-5</v>
      </c>
    </row>
    <row r="92" spans="1:53">
      <c r="A92" s="58">
        <v>90</v>
      </c>
      <c r="B92" s="58">
        <v>94</v>
      </c>
      <c r="C92" s="93">
        <f>((SUM($C91:$G91))-($H91))*('Function Resolution'!H219)</f>
        <v>3704.8910647265698</v>
      </c>
      <c r="D92" s="93">
        <f>((SUM($C91:$G91))-($H91))*('Function Resolution'!I219)</f>
        <v>318.4128348112788</v>
      </c>
      <c r="E92" s="93">
        <f>((SUM($C91:$G91))-($H91))*('Function Resolution'!J219)</f>
        <v>27.608119855285917</v>
      </c>
      <c r="F92" s="93">
        <f>((SUM($C91:$G91))-($H91))*('Function Resolution'!K219)</f>
        <v>32.224953714144483</v>
      </c>
      <c r="G92" s="93">
        <f>((SUM($C91:$G91))-($H91))*('Function Resolution'!L219)</f>
        <v>0.48344724806199857</v>
      </c>
      <c r="H92" s="111">
        <f t="shared" si="47"/>
        <v>875.81407155361012</v>
      </c>
      <c r="I92" s="111"/>
      <c r="J92" s="111">
        <f t="shared" si="61"/>
        <v>46792.193651198177</v>
      </c>
      <c r="K92" s="111">
        <f t="shared" si="62"/>
        <v>49999.999999999913</v>
      </c>
      <c r="L92" s="111">
        <f>'MI Analysis'!AM92</f>
        <v>5696.8980618863861</v>
      </c>
      <c r="M92" s="2">
        <f t="shared" si="37"/>
        <v>0.90725647424502398</v>
      </c>
      <c r="N92" s="2">
        <f t="shared" si="38"/>
        <v>7.7973171361399876E-2</v>
      </c>
      <c r="O92" s="2">
        <f t="shared" si="39"/>
        <v>6.7606968849674726E-3</v>
      </c>
      <c r="P92" s="2">
        <f t="shared" si="40"/>
        <v>7.891270587617542E-3</v>
      </c>
      <c r="Q92" s="2">
        <f t="shared" si="41"/>
        <v>1.1838692099103834E-4</v>
      </c>
      <c r="R92" s="106">
        <f>('ACM Rates'!$AN105*(SUM($C92:$G92)))/($C92*'ACM Rates'!$B$65+$D92*'ACM Rates'!$C$65+$E92*'ACM Rates'!$D$65+$F92*'ACM Rates'!$E$65+$G92*'ACM Rates'!$F$65)</f>
        <v>0.21877581996162548</v>
      </c>
      <c r="S92" s="106">
        <f>$R92*'ACM Rates'!C$65</f>
        <v>0.17654167677609234</v>
      </c>
      <c r="T92" s="106">
        <f>$R92*'ACM Rates'!D$65</f>
        <v>0.15918758522686291</v>
      </c>
      <c r="U92" s="106">
        <f>$R92*'ACM Rates'!E$65</f>
        <v>0.1429255426376172</v>
      </c>
      <c r="V92" s="106">
        <f>$R92*'ACM Rates'!F$65</f>
        <v>0.12352186655208201</v>
      </c>
      <c r="W92" s="2"/>
      <c r="X92" s="93">
        <f>((SUM($X91:$AB91))-($AC91))*('Function Resolution'!M219)</f>
        <v>6904.9206653023739</v>
      </c>
      <c r="Y92" s="93">
        <f>((SUM($X91:$AB91))-($AC91))*('Function Resolution'!N219)</f>
        <v>104.49496972941918</v>
      </c>
      <c r="Z92" s="93">
        <f>((SUM($X91:$AB91))-($AC91))*('Function Resolution'!O219)</f>
        <v>62.792473600796463</v>
      </c>
      <c r="AA92" s="93">
        <f>((SUM($X91:$AB91))-($AC91))*('Function Resolution'!P219)</f>
        <v>75.645560968679632</v>
      </c>
      <c r="AB92" s="93">
        <f>((SUM($X91:$AB91))-($AC91))*('Function Resolution'!Q219)</f>
        <v>1.2374245699944914E-4</v>
      </c>
      <c r="AC92" s="111">
        <f t="shared" si="48"/>
        <v>1351.5876737833653</v>
      </c>
      <c r="AD92" s="111">
        <f t="shared" si="63"/>
        <v>44203.733880439584</v>
      </c>
      <c r="AE92" s="2">
        <f t="shared" si="49"/>
        <v>0.96601313694082858</v>
      </c>
      <c r="AF92" s="2">
        <f t="shared" si="50"/>
        <v>1.4619069268978012E-2</v>
      </c>
      <c r="AG92" s="2">
        <f t="shared" si="51"/>
        <v>8.7848010628407795E-3</v>
      </c>
      <c r="AH92" s="2">
        <f t="shared" si="52"/>
        <v>1.0582975415518826E-2</v>
      </c>
      <c r="AI92" s="2">
        <f t="shared" si="53"/>
        <v>1.7311833814323601E-8</v>
      </c>
      <c r="AJ92" s="106">
        <f>('ACM Rates'!$AS105*(SUM(X92:AB92)))/(X92*'ACM Rates'!B$74+Y92*'ACM Rates'!C$74+Z92*'ACM Rates'!D$74+AA92*'ACM Rates'!E$74+AB92*'ACM Rates'!F$74)</f>
        <v>0.19076535188608815</v>
      </c>
      <c r="AK92" s="93">
        <f>$AJ92*'ACM Rates'!C$74</f>
        <v>0.15446184174497246</v>
      </c>
      <c r="AL92" s="93">
        <f>$AJ92*'ACM Rates'!D$74</f>
        <v>0.13880780212399954</v>
      </c>
      <c r="AM92" s="93">
        <f>$AJ92*'ACM Rates'!E$74</f>
        <v>0.12573730508249964</v>
      </c>
      <c r="AN92" s="93">
        <f>$AJ92*'ACM Rates'!F$74</f>
        <v>0.11003364236326763</v>
      </c>
      <c r="AO92" s="93"/>
      <c r="AP92" s="93">
        <f t="shared" si="42"/>
        <v>10609.811730028943</v>
      </c>
      <c r="AQ92" s="93">
        <f t="shared" si="43"/>
        <v>422.90780454069795</v>
      </c>
      <c r="AR92" s="93">
        <f t="shared" si="44"/>
        <v>90.400593456082376</v>
      </c>
      <c r="AS92" s="93">
        <f t="shared" si="45"/>
        <v>107.87051468282411</v>
      </c>
      <c r="AT92" s="93">
        <f t="shared" si="46"/>
        <v>0.48357099051899805</v>
      </c>
      <c r="AU92" s="93">
        <f t="shared" si="54"/>
        <v>2227.4017453369752</v>
      </c>
      <c r="AV92" s="93">
        <f t="shared" si="55"/>
        <v>90995.927531637761</v>
      </c>
      <c r="AW92" s="2">
        <f t="shared" si="56"/>
        <v>0.94464996563746895</v>
      </c>
      <c r="AX92" s="2">
        <f t="shared" si="57"/>
        <v>3.7653810754858505E-2</v>
      </c>
      <c r="AY92" s="2">
        <f t="shared" si="58"/>
        <v>8.0488626636225948E-3</v>
      </c>
      <c r="AZ92" s="2">
        <f t="shared" si="59"/>
        <v>9.6043059557804154E-3</v>
      </c>
      <c r="BA92" s="2">
        <f t="shared" si="60"/>
        <v>4.3054988269410336E-5</v>
      </c>
    </row>
    <row r="93" spans="1:53">
      <c r="A93" s="58">
        <v>91</v>
      </c>
      <c r="B93" s="58">
        <v>95</v>
      </c>
      <c r="C93" s="93">
        <f>((SUM($C92:$G92))-($H92))*('Function Resolution'!H220)</f>
        <v>2991.1675412076434</v>
      </c>
      <c r="D93" s="93">
        <f>((SUM($C92:$G92))-($H92))*('Function Resolution'!I220)</f>
        <v>179.57500395194251</v>
      </c>
      <c r="E93" s="93">
        <f>((SUM($C92:$G92))-($H92))*('Function Resolution'!J220)</f>
        <v>14.126624531709728</v>
      </c>
      <c r="F93" s="93">
        <f>((SUM($C92:$G92))-($H92))*('Function Resolution'!K220)</f>
        <v>22.70881643106075</v>
      </c>
      <c r="G93" s="93">
        <f>((SUM($C92:$G92))-($H92))*('Function Resolution'!L220)</f>
        <v>0.2283626793746254</v>
      </c>
      <c r="H93" s="111">
        <f t="shared" si="47"/>
        <v>687.97822762750718</v>
      </c>
      <c r="I93" s="111"/>
      <c r="J93" s="111">
        <f t="shared" si="61"/>
        <v>47480.171878825684</v>
      </c>
      <c r="K93" s="111">
        <f t="shared" si="62"/>
        <v>49999.999999999905</v>
      </c>
      <c r="L93" s="111">
        <f>'MI Analysis'!AM93</f>
        <v>5788.4696083945619</v>
      </c>
      <c r="M93" s="2">
        <f t="shared" si="37"/>
        <v>0.93246512287906258</v>
      </c>
      <c r="N93" s="2">
        <f t="shared" si="38"/>
        <v>5.5980624896207448E-2</v>
      </c>
      <c r="O93" s="2">
        <f t="shared" si="39"/>
        <v>4.4038271004066994E-3</v>
      </c>
      <c r="P93" s="2">
        <f t="shared" si="40"/>
        <v>7.0792354530826275E-3</v>
      </c>
      <c r="Q93" s="2">
        <f t="shared" si="41"/>
        <v>7.1189671240575288E-5</v>
      </c>
      <c r="R93" s="106">
        <f>('ACM Rates'!$AN106*(SUM($C93:$G93)))/($C93*'ACM Rates'!$B$65+$D93*'ACM Rates'!$C$65+$E93*'ACM Rates'!$D$65+$F93*'ACM Rates'!$E$65+$G93*'ACM Rates'!$F$65)</f>
        <v>0.21762375763600844</v>
      </c>
      <c r="S93" s="106">
        <f>$R93*'ACM Rates'!C$65</f>
        <v>0.17561201729749606</v>
      </c>
      <c r="T93" s="106">
        <f>$R93*'ACM Rates'!D$65</f>
        <v>0.15834931151051715</v>
      </c>
      <c r="U93" s="106">
        <f>$R93*'ACM Rates'!E$65</f>
        <v>0.14217290400931698</v>
      </c>
      <c r="V93" s="106">
        <f>$R93*'ACM Rates'!F$65</f>
        <v>0.12287140669381472</v>
      </c>
      <c r="W93" s="2"/>
      <c r="X93" s="93">
        <f>((SUM($X92:$AB92))-($AC92))*('Function Resolution'!M220)</f>
        <v>5646.6432723336011</v>
      </c>
      <c r="Y93" s="93">
        <f>((SUM($X92:$AB92))-($AC92))*('Function Resolution'!N220)</f>
        <v>50.246402954222873</v>
      </c>
      <c r="Z93" s="93">
        <f>((SUM($X92:$AB92))-($AC92))*('Function Resolution'!O220)</f>
        <v>38.92462478609167</v>
      </c>
      <c r="AA93" s="93">
        <f>((SUM($X92:$AB92))-($AC92))*('Function Resolution'!P220)</f>
        <v>60.451787440135384</v>
      </c>
      <c r="AB93" s="93">
        <f>((SUM($X92:$AB92))-($AC92))*('Function Resolution'!Q220)</f>
        <v>3.204630956816783E-5</v>
      </c>
      <c r="AC93" s="111">
        <f t="shared" si="48"/>
        <v>1096.0159605476686</v>
      </c>
      <c r="AD93" s="111">
        <f t="shared" si="63"/>
        <v>45299.74984098725</v>
      </c>
      <c r="AE93" s="2">
        <f t="shared" si="49"/>
        <v>0.97418633925005016</v>
      </c>
      <c r="AF93" s="2">
        <f t="shared" si="50"/>
        <v>8.6687536282467996E-3</v>
      </c>
      <c r="AG93" s="2">
        <f t="shared" si="51"/>
        <v>6.7154654364013321E-3</v>
      </c>
      <c r="AH93" s="2">
        <f t="shared" si="52"/>
        <v>1.0429436156516668E-2</v>
      </c>
      <c r="AI93" s="2">
        <f t="shared" si="53"/>
        <v>5.5287850673423705E-9</v>
      </c>
      <c r="AJ93" s="106">
        <f>('ACM Rates'!$AS106*(SUM(X93:AB93)))/(X93*'ACM Rates'!B$74+Y93*'ACM Rates'!C$74+Z93*'ACM Rates'!D$74+AA93*'ACM Rates'!E$74+AB93*'ACM Rates'!F$74)</f>
        <v>0.19042946904468877</v>
      </c>
      <c r="AK93" s="93">
        <f>$AJ93*'ACM Rates'!C$74</f>
        <v>0.15418987892897817</v>
      </c>
      <c r="AL93" s="93">
        <f>$AJ93*'ACM Rates'!D$74</f>
        <v>0.13856340156318045</v>
      </c>
      <c r="AM93" s="93">
        <f>$AJ93*'ACM Rates'!E$74</f>
        <v>0.12551591790247216</v>
      </c>
      <c r="AN93" s="93">
        <f>$AJ93*'ACM Rates'!F$74</f>
        <v>0.10983990481039918</v>
      </c>
      <c r="AO93" s="93"/>
      <c r="AP93" s="93">
        <f t="shared" si="42"/>
        <v>8637.810813541244</v>
      </c>
      <c r="AQ93" s="93">
        <f t="shared" si="43"/>
        <v>229.82140690616538</v>
      </c>
      <c r="AR93" s="93">
        <f t="shared" si="44"/>
        <v>53.0512493178014</v>
      </c>
      <c r="AS93" s="93">
        <f t="shared" si="45"/>
        <v>83.16060387119613</v>
      </c>
      <c r="AT93" s="93">
        <f t="shared" si="46"/>
        <v>0.22839472568419356</v>
      </c>
      <c r="AU93" s="93">
        <f t="shared" si="54"/>
        <v>1783.9941881751756</v>
      </c>
      <c r="AV93" s="93">
        <f t="shared" si="55"/>
        <v>92779.921719812934</v>
      </c>
      <c r="AW93" s="2">
        <f t="shared" si="56"/>
        <v>0.95932266692568346</v>
      </c>
      <c r="AX93" s="2">
        <f t="shared" si="57"/>
        <v>2.5524162284754646E-2</v>
      </c>
      <c r="AY93" s="2">
        <f t="shared" si="58"/>
        <v>5.8919171857189437E-3</v>
      </c>
      <c r="AZ93" s="2">
        <f t="shared" si="59"/>
        <v>9.2358878899964775E-3</v>
      </c>
      <c r="BA93" s="2">
        <f t="shared" si="60"/>
        <v>2.5365713846341384E-5</v>
      </c>
    </row>
    <row r="94" spans="1:53">
      <c r="A94" s="58">
        <v>92</v>
      </c>
      <c r="B94" s="58">
        <v>96</v>
      </c>
      <c r="C94" s="93">
        <f>((SUM($C93:$G93))-($H93))*('Function Resolution'!H221)</f>
        <v>2399.7417213423355</v>
      </c>
      <c r="D94" s="93">
        <f>((SUM($C93:$G93))-($H93))*('Function Resolution'!I221)</f>
        <v>97.04929285745493</v>
      </c>
      <c r="E94" s="93">
        <f>((SUM($C93:$G93))-($H93))*('Function Resolution'!J221)</f>
        <v>6.9560240076931246</v>
      </c>
      <c r="F94" s="93">
        <f>((SUM($C93:$G93))-($H93))*('Function Resolution'!K221)</f>
        <v>15.976359113285483</v>
      </c>
      <c r="G94" s="93">
        <f>((SUM($C93:$G93))-($H93))*('Function Resolution'!L221)</f>
        <v>0.1047238534546208</v>
      </c>
      <c r="H94" s="111">
        <f t="shared" si="47"/>
        <v>540.42753714823584</v>
      </c>
      <c r="I94" s="111"/>
      <c r="J94" s="111">
        <f t="shared" si="61"/>
        <v>48020.59941597392</v>
      </c>
      <c r="K94" s="111">
        <f t="shared" si="62"/>
        <v>49999.999999999905</v>
      </c>
      <c r="L94" s="111">
        <f>'MI Analysis'!AM94</f>
        <v>5867.4438190909177</v>
      </c>
      <c r="M94" s="2">
        <f t="shared" si="37"/>
        <v>0.95234341627399222</v>
      </c>
      <c r="N94" s="2">
        <f t="shared" si="38"/>
        <v>3.8514251048293952E-2</v>
      </c>
      <c r="O94" s="2">
        <f t="shared" si="39"/>
        <v>2.76051527056205E-3</v>
      </c>
      <c r="P94" s="2">
        <f t="shared" si="40"/>
        <v>6.3402574878165113E-3</v>
      </c>
      <c r="Q94" s="2">
        <f t="shared" si="41"/>
        <v>4.1559919335220438E-5</v>
      </c>
      <c r="R94" s="106">
        <f>('ACM Rates'!$AN107*(SUM($C94:$G94)))/($C94*'ACM Rates'!$B$65+$D94*'ACM Rates'!$C$65+$E94*'ACM Rates'!$D$65+$F94*'ACM Rates'!$E$65+$G94*'ACM Rates'!$F$65)</f>
        <v>0.21672464072936928</v>
      </c>
      <c r="S94" s="106">
        <f>$R94*'ACM Rates'!C$65</f>
        <v>0.17488647273620198</v>
      </c>
      <c r="T94" s="106">
        <f>$R94*'ACM Rates'!D$65</f>
        <v>0.1576950881633957</v>
      </c>
      <c r="U94" s="106">
        <f>$R94*'ACM Rates'!E$65</f>
        <v>0.14158551381327705</v>
      </c>
      <c r="V94" s="106">
        <f>$R94*'ACM Rates'!F$65</f>
        <v>0.12236376101991857</v>
      </c>
      <c r="W94" s="2"/>
      <c r="X94" s="93">
        <f>((SUM($X93:$AB93))-($AC93))*('Function Resolution'!M221)</f>
        <v>4604.6038092006002</v>
      </c>
      <c r="Y94" s="93">
        <f>((SUM($X93:$AB93))-($AC93))*('Function Resolution'!N221)</f>
        <v>23.022625299149187</v>
      </c>
      <c r="Z94" s="93">
        <f>((SUM($X93:$AB93))-($AC93))*('Function Resolution'!O221)</f>
        <v>23.775267172754507</v>
      </c>
      <c r="AA94" s="93">
        <f>((SUM($X93:$AB93))-($AC93))*('Function Resolution'!P221)</f>
        <v>48.8484495087339</v>
      </c>
      <c r="AB94" s="93">
        <f>((SUM($X93:$AB93))-($AC93))*('Function Resolution'!Q221)</f>
        <v>7.8314548795264613E-6</v>
      </c>
      <c r="AC94" s="111">
        <f t="shared" si="48"/>
        <v>888.77030256771013</v>
      </c>
      <c r="AD94" s="111">
        <f t="shared" si="63"/>
        <v>46188.520143554961</v>
      </c>
      <c r="AE94" s="2">
        <f t="shared" si="49"/>
        <v>0.97965079589887538</v>
      </c>
      <c r="AF94" s="2">
        <f t="shared" si="50"/>
        <v>4.8981702080267966E-3</v>
      </c>
      <c r="AG94" s="2">
        <f t="shared" si="51"/>
        <v>5.0582982540122081E-3</v>
      </c>
      <c r="AH94" s="2">
        <f t="shared" si="52"/>
        <v>1.0392733972907246E-2</v>
      </c>
      <c r="AI94" s="2">
        <f t="shared" si="53"/>
        <v>1.6661783127669721E-9</v>
      </c>
      <c r="AJ94" s="106">
        <f>('ACM Rates'!$AS107*(SUM(X94:AB94)))/(X94*'ACM Rates'!B$74+Y94*'ACM Rates'!C$74+Z94*'ACM Rates'!D$74+AA94*'ACM Rates'!E$74+AB94*'ACM Rates'!F$74)</f>
        <v>0.19020316668405465</v>
      </c>
      <c r="AK94" s="93">
        <f>$AJ94*'ACM Rates'!C$74</f>
        <v>0.15400664293214131</v>
      </c>
      <c r="AL94" s="93">
        <f>$AJ94*'ACM Rates'!D$74</f>
        <v>0.13839873574213632</v>
      </c>
      <c r="AM94" s="93">
        <f>$AJ94*'ACM Rates'!E$74</f>
        <v>0.12536675743554979</v>
      </c>
      <c r="AN94" s="93">
        <f>$AJ94*'ACM Rates'!F$74</f>
        <v>0.10970937338648083</v>
      </c>
      <c r="AO94" s="93"/>
      <c r="AP94" s="93">
        <f t="shared" si="42"/>
        <v>7004.3455305429361</v>
      </c>
      <c r="AQ94" s="93">
        <f t="shared" si="43"/>
        <v>120.07191815660411</v>
      </c>
      <c r="AR94" s="93">
        <f t="shared" si="44"/>
        <v>30.731291180447631</v>
      </c>
      <c r="AS94" s="93">
        <f t="shared" si="45"/>
        <v>64.82480862201939</v>
      </c>
      <c r="AT94" s="93">
        <f t="shared" si="46"/>
        <v>0.10473168490950033</v>
      </c>
      <c r="AU94" s="93">
        <f t="shared" si="54"/>
        <v>1429.197839715946</v>
      </c>
      <c r="AV94" s="93">
        <f t="shared" si="55"/>
        <v>94209.119559528888</v>
      </c>
      <c r="AW94" s="2">
        <f t="shared" si="56"/>
        <v>0.97012044173593137</v>
      </c>
      <c r="AX94" s="2">
        <f t="shared" si="57"/>
        <v>1.6630279270808075E-2</v>
      </c>
      <c r="AY94" s="2">
        <f t="shared" si="58"/>
        <v>4.2563653727660201E-3</v>
      </c>
      <c r="AZ94" s="2">
        <f t="shared" si="59"/>
        <v>8.9784080042330464E-3</v>
      </c>
      <c r="BA94" s="2">
        <f t="shared" si="60"/>
        <v>1.4505616261377845E-5</v>
      </c>
    </row>
    <row r="95" spans="1:53">
      <c r="A95" s="58">
        <v>93</v>
      </c>
      <c r="B95" s="58">
        <v>97</v>
      </c>
      <c r="C95" s="93">
        <f>((SUM($C94:$G94))-($H94))*('Function Resolution'!H222)</f>
        <v>1914.5735904677497</v>
      </c>
      <c r="D95" s="93">
        <f>((SUM($C94:$G94))-($H94))*('Function Resolution'!I222)</f>
        <v>50.252727969062079</v>
      </c>
      <c r="E95" s="93">
        <f>((SUM($C94:$G94))-($H94))*('Function Resolution'!J222)</f>
        <v>3.2943614721608356</v>
      </c>
      <c r="F95" s="93">
        <f>((SUM($C94:$G94))-($H94))*('Function Resolution'!K222)</f>
        <v>11.233292248370816</v>
      </c>
      <c r="G95" s="93">
        <f>((SUM($C94:$G94))-($H94))*('Function Resolution'!L222)</f>
        <v>4.6611868644441987E-2</v>
      </c>
      <c r="H95" s="111">
        <f t="shared" si="47"/>
        <v>471.69115917339286</v>
      </c>
      <c r="I95" s="111"/>
      <c r="J95" s="111">
        <f t="shared" si="61"/>
        <v>48492.290575147315</v>
      </c>
      <c r="K95" s="111">
        <f t="shared" si="62"/>
        <v>49999.999999999905</v>
      </c>
      <c r="L95" s="111">
        <f>'MI Analysis'!AM95</f>
        <v>5935.1140418334571</v>
      </c>
      <c r="M95" s="2">
        <f t="shared" si="37"/>
        <v>0.96724917933166221</v>
      </c>
      <c r="N95" s="2">
        <f t="shared" si="38"/>
        <v>2.5387851440788655E-2</v>
      </c>
      <c r="O95" s="2">
        <f t="shared" si="39"/>
        <v>1.6643227746554932E-3</v>
      </c>
      <c r="P95" s="2">
        <f t="shared" si="40"/>
        <v>5.6750979761372713E-3</v>
      </c>
      <c r="Q95" s="2">
        <f t="shared" si="41"/>
        <v>2.3548476756350201E-5</v>
      </c>
      <c r="R95" s="106">
        <f>('ACM Rates'!$AL108*(SUM($C95:$G95)))/($C95*'ACM Rates'!$B$65+$D95*'ACM Rates'!$C$65+$E95*'ACM Rates'!$D$65+$F95*'ACM Rates'!$E$65+$G95*'ACM Rates'!$F$65)</f>
        <v>0.24006017025879758</v>
      </c>
      <c r="S95" s="106">
        <f>$R95*'ACM Rates'!C$65</f>
        <v>0.19371713470015167</v>
      </c>
      <c r="T95" s="106">
        <f>$R95*'ACM Rates'!D$65</f>
        <v>0.17467469128604166</v>
      </c>
      <c r="U95" s="106">
        <f>$R95*'ACM Rates'!E$65</f>
        <v>0.15683054053201909</v>
      </c>
      <c r="V95" s="106">
        <f>$R95*'ACM Rates'!F$65</f>
        <v>0.13553911177377156</v>
      </c>
      <c r="W95" s="2"/>
      <c r="X95" s="93">
        <f>((SUM($X94:$AB94))-($AC94))*('Function Resolution'!M222)</f>
        <v>3747.1472431875723</v>
      </c>
      <c r="Y95" s="93">
        <f>((SUM($X94:$AB94))-($AC94))*('Function Resolution'!N222)</f>
        <v>10.044734155258009</v>
      </c>
      <c r="Z95" s="93">
        <f>((SUM($X94:$AB94))-($AC94))*('Function Resolution'!O222)</f>
        <v>14.31489698554955</v>
      </c>
      <c r="AA95" s="93">
        <f>((SUM($X94:$AB94))-($AC94))*('Function Resolution'!P222)</f>
        <v>39.97298031275519</v>
      </c>
      <c r="AB95" s="93">
        <f>((SUM($X94:$AB94))-($AC94))*('Function Resolution'!Q222)</f>
        <v>1.8038476045385373E-6</v>
      </c>
      <c r="AC95" s="111">
        <f t="shared" si="48"/>
        <v>800.79191783909084</v>
      </c>
      <c r="AD95" s="111">
        <f t="shared" si="63"/>
        <v>46989.312061394048</v>
      </c>
      <c r="AE95" s="2">
        <f t="shared" si="49"/>
        <v>0.98312135556780444</v>
      </c>
      <c r="AF95" s="2">
        <f t="shared" si="50"/>
        <v>2.6353895425350257E-3</v>
      </c>
      <c r="AG95" s="2">
        <f t="shared" si="51"/>
        <v>3.7557320318363802E-3</v>
      </c>
      <c r="AH95" s="2">
        <f t="shared" si="52"/>
        <v>1.0487522384557087E-2</v>
      </c>
      <c r="AI95" s="2">
        <f t="shared" si="53"/>
        <v>4.7326699142547993E-10</v>
      </c>
      <c r="AJ95" s="106">
        <f>('ACM Rates'!$AQ108*(SUM(X95:AB95)))/(X95*'ACM Rates'!B$74+Y95*'ACM Rates'!C$74+Z95*'ACM Rates'!D$74+AA95*'ACM Rates'!E$74+AB95*'ACM Rates'!F$74)</f>
        <v>0.21117688295129478</v>
      </c>
      <c r="AK95" s="93">
        <f>$AJ95*'ACM Rates'!C$74</f>
        <v>0.17098896603664765</v>
      </c>
      <c r="AL95" s="93">
        <f>$AJ95*'ACM Rates'!D$74</f>
        <v>0.15365997384771438</v>
      </c>
      <c r="AM95" s="93">
        <f>$AJ95*'ACM Rates'!E$74</f>
        <v>0.1391909583972763</v>
      </c>
      <c r="AN95" s="93">
        <f>$AJ95*'ACM Rates'!F$74</f>
        <v>0.12180703353262841</v>
      </c>
      <c r="AO95" s="93"/>
      <c r="AP95" s="93">
        <f t="shared" si="42"/>
        <v>5661.7208336553222</v>
      </c>
      <c r="AQ95" s="93">
        <f t="shared" si="43"/>
        <v>60.297462124320091</v>
      </c>
      <c r="AR95" s="93">
        <f t="shared" si="44"/>
        <v>17.609258457710386</v>
      </c>
      <c r="AS95" s="93">
        <f t="shared" si="45"/>
        <v>51.206272561126006</v>
      </c>
      <c r="AT95" s="93">
        <f t="shared" si="46"/>
        <v>4.6613672492046523E-2</v>
      </c>
      <c r="AU95" s="93">
        <f t="shared" si="54"/>
        <v>1272.4830770124836</v>
      </c>
      <c r="AV95" s="93">
        <f t="shared" si="55"/>
        <v>95481.602636541356</v>
      </c>
      <c r="AW95" s="2">
        <f t="shared" si="56"/>
        <v>0.97769603290149365</v>
      </c>
      <c r="AX95" s="2">
        <f t="shared" si="57"/>
        <v>1.0412486105379879E-2</v>
      </c>
      <c r="AY95" s="2">
        <f t="shared" si="58"/>
        <v>3.0408603041851491E-3</v>
      </c>
      <c r="AZ95" s="2">
        <f t="shared" si="59"/>
        <v>8.8425711923282978E-3</v>
      </c>
      <c r="BA95" s="2">
        <f t="shared" si="60"/>
        <v>8.0494966130323779E-6</v>
      </c>
    </row>
    <row r="96" spans="1:53">
      <c r="A96" s="58">
        <v>94</v>
      </c>
      <c r="B96" s="58">
        <v>98</v>
      </c>
      <c r="C96" s="93">
        <f>((SUM($C95:$G95))-($H95))*('Function Resolution'!H223)</f>
        <v>1474.3919090653726</v>
      </c>
      <c r="D96" s="93">
        <f>((SUM($C95:$G95))-($H95))*('Function Resolution'!I223)</f>
        <v>24.179024692363654</v>
      </c>
      <c r="E96" s="93">
        <f>((SUM($C95:$G95))-($H95))*('Function Resolution'!J223)</f>
        <v>1.4545822137822486</v>
      </c>
      <c r="F96" s="93">
        <f>((SUM($C95:$G95))-($H95))*('Function Resolution'!K223)</f>
        <v>7.6643843295628997</v>
      </c>
      <c r="G96" s="93">
        <f>((SUM($C95:$G95))-($H95))*('Function Resolution'!L223)</f>
        <v>1.9524551513943653E-2</v>
      </c>
      <c r="H96" s="111">
        <f t="shared" si="47"/>
        <v>359.28715594237354</v>
      </c>
      <c r="I96" s="111"/>
      <c r="J96" s="111">
        <f t="shared" si="61"/>
        <v>48851.577731089688</v>
      </c>
      <c r="K96" s="111">
        <f t="shared" si="62"/>
        <v>49999.999999999913</v>
      </c>
      <c r="L96" s="111">
        <f>'MI Analysis'!AM96</f>
        <v>5992.6684393109799</v>
      </c>
      <c r="M96" s="2">
        <f t="shared" si="37"/>
        <v>0.97790189857672338</v>
      </c>
      <c r="N96" s="2">
        <f t="shared" si="38"/>
        <v>1.6036926143595323E-2</v>
      </c>
      <c r="O96" s="2">
        <f t="shared" si="39"/>
        <v>9.6476296413976399E-4</v>
      </c>
      <c r="P96" s="2">
        <f t="shared" si="40"/>
        <v>5.0834625049267874E-3</v>
      </c>
      <c r="Q96" s="2">
        <f t="shared" si="41"/>
        <v>1.2949810614769166E-5</v>
      </c>
      <c r="R96" s="106">
        <f>('ACM Rates'!$AL109*(SUM($C96:$G96)))/($C96*'ACM Rates'!$B$65+$D96*'ACM Rates'!$C$65+$E96*'ACM Rates'!$D$65+$F96*'ACM Rates'!$E$65+$G96*'ACM Rates'!$F$65)</f>
        <v>0.23952800125713575</v>
      </c>
      <c r="S96" s="106">
        <f>$R96*'ACM Rates'!C$65</f>
        <v>0.19328769963782111</v>
      </c>
      <c r="T96" s="106">
        <f>$R96*'ACM Rates'!D$65</f>
        <v>0.17428746979912413</v>
      </c>
      <c r="U96" s="106">
        <f>$R96*'ACM Rates'!E$65</f>
        <v>0.15648287622729484</v>
      </c>
      <c r="V96" s="106">
        <f>$R96*'ACM Rates'!F$65</f>
        <v>0.13523864662904964</v>
      </c>
      <c r="W96" s="2"/>
      <c r="X96" s="93">
        <f>((SUM($X95:$AB95))-($AC95))*('Function Resolution'!M223)</f>
        <v>2966.0374606222622</v>
      </c>
      <c r="Y96" s="93">
        <f>((SUM($X95:$AB95))-($AC95))*('Function Resolution'!N223)</f>
        <v>4.0607743406290178</v>
      </c>
      <c r="Z96" s="93">
        <f>((SUM($X95:$AB95))-($AC95))*('Function Resolution'!O223)</f>
        <v>8.2780171537535594</v>
      </c>
      <c r="AA96" s="93">
        <f>((SUM($X95:$AB95))-($AC95))*('Function Resolution'!P223)</f>
        <v>32.311686108301096</v>
      </c>
      <c r="AB96" s="93">
        <f>((SUM($X95:$AB95))-($AC95))*('Function Resolution'!Q223)</f>
        <v>3.8094600411245415E-7</v>
      </c>
      <c r="AC96" s="111">
        <f t="shared" si="48"/>
        <v>632.54553590109776</v>
      </c>
      <c r="AD96" s="111">
        <f t="shared" si="63"/>
        <v>47621.857597295144</v>
      </c>
      <c r="AE96" s="2">
        <f t="shared" si="49"/>
        <v>0.98516934372005849</v>
      </c>
      <c r="AF96" s="2">
        <f t="shared" si="50"/>
        <v>1.348786198847753E-3</v>
      </c>
      <c r="AG96" s="2">
        <f t="shared" si="51"/>
        <v>2.7495434008968462E-3</v>
      </c>
      <c r="AH96" s="2">
        <f t="shared" si="52"/>
        <v>1.0732326553665711E-2</v>
      </c>
      <c r="AI96" s="2">
        <f t="shared" si="53"/>
        <v>1.2653121541678357E-10</v>
      </c>
      <c r="AJ96" s="106">
        <f>('ACM Rates'!$AQ109*(SUM(X96:AB96)))/(X96*'ACM Rates'!B$74+Y96*'ACM Rates'!C$74+Z96*'ACM Rates'!D$74+AA96*'ACM Rates'!E$74+AB96*'ACM Rates'!F$74)</f>
        <v>0.21108449571341178</v>
      </c>
      <c r="AK96" s="93">
        <f>$AJ96*'ACM Rates'!C$74</f>
        <v>0.17091416050841074</v>
      </c>
      <c r="AL96" s="93">
        <f>$AJ96*'ACM Rates'!D$74</f>
        <v>0.15359274953623406</v>
      </c>
      <c r="AM96" s="93">
        <f>$AJ96*'ACM Rates'!E$74</f>
        <v>0.13913006409859693</v>
      </c>
      <c r="AN96" s="93">
        <f>$AJ96*'ACM Rates'!F$74</f>
        <v>0.12175374448306234</v>
      </c>
      <c r="AO96" s="93"/>
      <c r="AP96" s="93">
        <f t="shared" si="42"/>
        <v>4440.4293696876348</v>
      </c>
      <c r="AQ96" s="93">
        <f t="shared" si="43"/>
        <v>28.239799032992671</v>
      </c>
      <c r="AR96" s="93">
        <f t="shared" si="44"/>
        <v>9.7325993675358085</v>
      </c>
      <c r="AS96" s="93">
        <f t="shared" si="45"/>
        <v>39.976070437863996</v>
      </c>
      <c r="AT96" s="93">
        <f t="shared" si="46"/>
        <v>1.9524932459947766E-2</v>
      </c>
      <c r="AU96" s="93">
        <f t="shared" si="54"/>
        <v>991.83269184347137</v>
      </c>
      <c r="AV96" s="93">
        <f t="shared" si="55"/>
        <v>96473.435328384832</v>
      </c>
      <c r="AW96" s="2">
        <f t="shared" si="56"/>
        <v>0.98274432558734193</v>
      </c>
      <c r="AX96" s="2">
        <f t="shared" si="57"/>
        <v>6.2499591694558862E-3</v>
      </c>
      <c r="AY96" s="2">
        <f t="shared" si="58"/>
        <v>2.1539936806457076E-3</v>
      </c>
      <c r="AZ96" s="2">
        <f t="shared" si="59"/>
        <v>8.8474003550819569E-3</v>
      </c>
      <c r="BA96" s="2">
        <f t="shared" si="60"/>
        <v>4.3212074745464447E-6</v>
      </c>
    </row>
    <row r="97" spans="1:53">
      <c r="A97" s="58">
        <v>95</v>
      </c>
      <c r="B97" s="58">
        <v>99</v>
      </c>
      <c r="C97" s="93">
        <f>((SUM($C96:$G96))-($H96))*('Function Resolution'!H224)</f>
        <v>1131.4060254606379</v>
      </c>
      <c r="D97" s="93">
        <f>((SUM($C96:$G96))-($H96))*('Function Resolution'!I224)</f>
        <v>11.150521327935007</v>
      </c>
      <c r="E97" s="93">
        <f>((SUM($C96:$G96))-($H96))*('Function Resolution'!J224)</f>
        <v>0.61729441005502794</v>
      </c>
      <c r="F97" s="93">
        <f>((SUM($C96:$G96))-($H96))*('Function Resolution'!K224)</f>
        <v>5.2404903143744264</v>
      </c>
      <c r="G97" s="93">
        <f>((SUM($C96:$G96))-($H96))*('Function Resolution'!L224)</f>
        <v>7.9373972190390045E-3</v>
      </c>
      <c r="H97" s="111">
        <f t="shared" si="47"/>
        <v>273.6690266813057</v>
      </c>
      <c r="I97" s="111"/>
      <c r="J97" s="111">
        <f t="shared" si="61"/>
        <v>49125.24675777099</v>
      </c>
      <c r="K97" s="111">
        <f t="shared" si="62"/>
        <v>49999.999999999913</v>
      </c>
      <c r="L97" s="111">
        <f>'MI Analysis'!AM97</f>
        <v>6041.1728430647627</v>
      </c>
      <c r="M97" s="2">
        <f t="shared" si="37"/>
        <v>0.98518293844499305</v>
      </c>
      <c r="N97" s="2">
        <f t="shared" si="38"/>
        <v>9.7094262535644942E-3</v>
      </c>
      <c r="O97" s="2">
        <f t="shared" si="39"/>
        <v>5.3751518650086826E-4</v>
      </c>
      <c r="P97" s="2">
        <f t="shared" si="40"/>
        <v>4.563208548147811E-3</v>
      </c>
      <c r="Q97" s="2">
        <f t="shared" si="41"/>
        <v>6.9115667937814211E-6</v>
      </c>
      <c r="R97" s="106">
        <f>('ACM Rates'!$AL110*(SUM($C97:$G97)))/($C97*'ACM Rates'!$B$65+$D97*'ACM Rates'!$C$65+$E97*'ACM Rates'!$D$65+$F97*'ACM Rates'!$E$65+$G97*'ACM Rates'!$F$65)</f>
        <v>0.23916238925167302</v>
      </c>
      <c r="S97" s="106">
        <f>$R97*'ACM Rates'!C$65</f>
        <v>0.19299266814620022</v>
      </c>
      <c r="T97" s="106">
        <f>$R97*'ACM Rates'!D$65</f>
        <v>0.17402143997786798</v>
      </c>
      <c r="U97" s="106">
        <f>$R97*'ACM Rates'!E$65</f>
        <v>0.15624402307485435</v>
      </c>
      <c r="V97" s="106">
        <f>$R97*'ACM Rates'!F$65</f>
        <v>0.1350322203550833</v>
      </c>
      <c r="W97" s="2"/>
      <c r="X97" s="93">
        <f>((SUM($X96:$AB96))-($AC96))*('Function Resolution'!M224)</f>
        <v>2345.3419176172747</v>
      </c>
      <c r="Y97" s="93">
        <f>((SUM($X96:$AB96))-($AC96))*('Function Resolution'!N224)</f>
        <v>1.5594988706062003</v>
      </c>
      <c r="Z97" s="93">
        <f>((SUM($X96:$AB96))-($AC96))*('Function Resolution'!O224)</f>
        <v>4.7205380045303</v>
      </c>
      <c r="AA97" s="93">
        <f>((SUM($X96:$AB96))-($AC96))*('Function Resolution'!P224)</f>
        <v>26.520448136773325</v>
      </c>
      <c r="AB97" s="93">
        <f>((SUM($X96:$AB96))-($AC96))*('Function Resolution'!Q224)</f>
        <v>7.5609236838046161E-8</v>
      </c>
      <c r="AC97" s="111">
        <f t="shared" si="48"/>
        <v>499.64771880827703</v>
      </c>
      <c r="AD97" s="111">
        <f t="shared" si="63"/>
        <v>48121.505316103423</v>
      </c>
      <c r="AE97" s="2">
        <f t="shared" si="49"/>
        <v>0.98620751850258725</v>
      </c>
      <c r="AF97" s="2">
        <f t="shared" si="50"/>
        <v>6.5576345168922418E-4</v>
      </c>
      <c r="AG97" s="2">
        <f t="shared" si="51"/>
        <v>1.9849686037141301E-3</v>
      </c>
      <c r="AH97" s="2">
        <f t="shared" si="52"/>
        <v>1.1151749410216204E-2</v>
      </c>
      <c r="AI97" s="2">
        <f t="shared" si="53"/>
        <v>3.1793401754264835E-11</v>
      </c>
      <c r="AJ97" s="106">
        <f>('ACM Rates'!$AQ110*(SUM(X97:AB97)))/(X97*'ACM Rates'!B$74+Y97*'ACM Rates'!C$74+Z97*'ACM Rates'!D$74+AA97*'ACM Rates'!E$74+AB97*'ACM Rates'!F$74)</f>
        <v>0.21104269261447528</v>
      </c>
      <c r="AK97" s="93">
        <f>$AJ97*'ACM Rates'!C$74</f>
        <v>0.17088031272846255</v>
      </c>
      <c r="AL97" s="93">
        <f>$AJ97*'ACM Rates'!D$74</f>
        <v>0.15356233208239362</v>
      </c>
      <c r="AM97" s="93">
        <f>$AJ97*'ACM Rates'!E$74</f>
        <v>0.13910251082986966</v>
      </c>
      <c r="AN97" s="93">
        <f>$AJ97*'ACM Rates'!F$74</f>
        <v>0.12172963241453114</v>
      </c>
      <c r="AO97" s="93"/>
      <c r="AP97" s="93">
        <f t="shared" si="42"/>
        <v>3476.7479430779126</v>
      </c>
      <c r="AQ97" s="93">
        <f t="shared" si="43"/>
        <v>12.710020198541207</v>
      </c>
      <c r="AR97" s="93">
        <f t="shared" si="44"/>
        <v>5.3378324145853284</v>
      </c>
      <c r="AS97" s="93">
        <f t="shared" si="45"/>
        <v>31.760938451147751</v>
      </c>
      <c r="AT97" s="93">
        <f t="shared" si="46"/>
        <v>7.937472828275843E-3</v>
      </c>
      <c r="AU97" s="93">
        <f t="shared" si="54"/>
        <v>773.31674548958267</v>
      </c>
      <c r="AV97" s="93">
        <f t="shared" si="55"/>
        <v>97246.752073874406</v>
      </c>
      <c r="AW97" s="2">
        <f t="shared" si="56"/>
        <v>0.98587386502845886</v>
      </c>
      <c r="AX97" s="2">
        <f t="shared" si="57"/>
        <v>3.6040797155495134E-3</v>
      </c>
      <c r="AY97" s="2">
        <f t="shared" si="58"/>
        <v>1.5136068416805272E-3</v>
      </c>
      <c r="AZ97" s="2">
        <f t="shared" si="59"/>
        <v>9.0061976480364982E-3</v>
      </c>
      <c r="BA97" s="2">
        <f t="shared" si="60"/>
        <v>2.2507662746592482E-6</v>
      </c>
    </row>
    <row r="98" spans="1:53">
      <c r="A98" s="58">
        <v>96</v>
      </c>
      <c r="B98" s="58">
        <v>100</v>
      </c>
      <c r="C98" s="93">
        <f>((SUM($C97:$G97))-($H97))*('Function Resolution'!H225)</f>
        <v>865.97410631039929</v>
      </c>
      <c r="D98" s="93">
        <f>((SUM($C97:$G97))-($H97))*('Function Resolution'!I225)</f>
        <v>4.928777456092547</v>
      </c>
      <c r="E98" s="93">
        <f>((SUM($C97:$G97))-($H97))*('Function Resolution'!J225)</f>
        <v>0.25166866644347041</v>
      </c>
      <c r="F98" s="93">
        <f>((SUM($C97:$G97))-($H97))*('Function Resolution'!K225)</f>
        <v>3.5955583446407831</v>
      </c>
      <c r="G98" s="93">
        <f>((SUM($C97:$G97))-($H97))*('Function Resolution'!L225)</f>
        <v>3.131451339614772E-3</v>
      </c>
      <c r="H98" s="111">
        <f t="shared" si="47"/>
        <v>874.75324222891584</v>
      </c>
      <c r="I98" s="111"/>
      <c r="J98" s="111">
        <f t="shared" si="61"/>
        <v>49999.999999999905</v>
      </c>
      <c r="K98" s="111">
        <f t="shared" si="62"/>
        <v>49999.999999999905</v>
      </c>
      <c r="L98" s="111">
        <f>'MI Analysis'!AM98</f>
        <v>6081.8557839443438</v>
      </c>
      <c r="M98" s="2">
        <f t="shared" si="37"/>
        <v>0.98996387153004783</v>
      </c>
      <c r="N98" s="2">
        <f t="shared" si="38"/>
        <v>5.6344774939430589E-3</v>
      </c>
      <c r="O98" s="2">
        <f t="shared" si="39"/>
        <v>2.8770246772930595E-4</v>
      </c>
      <c r="P98" s="2">
        <f t="shared" si="40"/>
        <v>4.1103686972101035E-3</v>
      </c>
      <c r="Q98" s="2">
        <f t="shared" si="41"/>
        <v>3.5798110695030684E-6</v>
      </c>
      <c r="R98" s="106">
        <v>1</v>
      </c>
      <c r="S98" s="106">
        <v>1</v>
      </c>
      <c r="T98" s="106">
        <v>1</v>
      </c>
      <c r="U98" s="106">
        <v>1</v>
      </c>
      <c r="V98" s="106">
        <v>1</v>
      </c>
      <c r="W98" s="2"/>
      <c r="X98" s="93">
        <f>((SUM($X97:$AB97))-($AC97))*('Function Resolution'!M225)</f>
        <v>1853.1443155487898</v>
      </c>
      <c r="Y98" s="93">
        <f>((SUM($X97:$AB97))-($AC97))*('Function Resolution'!N225)</f>
        <v>0.56803240088368956</v>
      </c>
      <c r="Z98" s="93">
        <f>((SUM($X97:$AB97))-($AC97))*('Function Resolution'!O225)</f>
        <v>2.6545119366866725</v>
      </c>
      <c r="AA98" s="93">
        <f>((SUM($X97:$AB97))-($AC97))*('Function Resolution'!P225)</f>
        <v>22.127823996075747</v>
      </c>
      <c r="AB98" s="93">
        <f>((SUM($X97:$AB97))-($AC97))*('Function Resolution'!Q225)</f>
        <v>1.4080406464545739E-8</v>
      </c>
      <c r="AC98" s="111">
        <f t="shared" si="48"/>
        <v>1878.4946838965163</v>
      </c>
      <c r="AD98" s="111">
        <f t="shared" si="63"/>
        <v>49999.999999999942</v>
      </c>
      <c r="AE98" s="2">
        <f t="shared" si="49"/>
        <v>0.98650495603472088</v>
      </c>
      <c r="AF98" s="2">
        <f t="shared" si="50"/>
        <v>3.0238701538693396E-4</v>
      </c>
      <c r="AG98" s="2">
        <f t="shared" si="51"/>
        <v>1.4131059083864334E-3</v>
      </c>
      <c r="AH98" s="2">
        <f t="shared" si="52"/>
        <v>1.1779551034010132E-2</v>
      </c>
      <c r="AI98" s="2">
        <f t="shared" si="53"/>
        <v>7.4955796176857363E-12</v>
      </c>
      <c r="AJ98" s="106">
        <v>1</v>
      </c>
      <c r="AK98" s="93">
        <v>1</v>
      </c>
      <c r="AL98" s="93">
        <v>1</v>
      </c>
      <c r="AM98" s="93">
        <v>1</v>
      </c>
      <c r="AN98" s="93">
        <v>1</v>
      </c>
      <c r="AO98" s="93"/>
      <c r="AP98" s="93">
        <f t="shared" si="42"/>
        <v>2719.1184218591889</v>
      </c>
      <c r="AQ98" s="93">
        <f t="shared" si="43"/>
        <v>5.4968098569762365</v>
      </c>
      <c r="AR98" s="93">
        <f t="shared" si="44"/>
        <v>2.9061806031301431</v>
      </c>
      <c r="AS98" s="93">
        <f t="shared" si="45"/>
        <v>25.72338234071653</v>
      </c>
      <c r="AT98" s="93">
        <f t="shared" si="46"/>
        <v>3.1314654200212365E-3</v>
      </c>
      <c r="AU98" s="93">
        <f t="shared" si="54"/>
        <v>2753.2479261254321</v>
      </c>
      <c r="AV98" s="93">
        <f t="shared" si="55"/>
        <v>99999.999999999854</v>
      </c>
      <c r="AW98" s="2">
        <f t="shared" si="56"/>
        <v>0.9876039117500498</v>
      </c>
      <c r="AX98" s="2">
        <f t="shared" si="57"/>
        <v>1.996481974913077E-3</v>
      </c>
      <c r="AY98" s="2">
        <f t="shared" si="58"/>
        <v>1.0555462788343689E-3</v>
      </c>
      <c r="AZ98" s="2">
        <f t="shared" si="59"/>
        <v>9.3429226248129132E-3</v>
      </c>
      <c r="BA98" s="2">
        <f t="shared" si="60"/>
        <v>1.1373713897346177E-6</v>
      </c>
    </row>
    <row r="99" spans="1:53">
      <c r="C99" s="109"/>
      <c r="H99" s="109"/>
    </row>
    <row r="100" spans="1:53">
      <c r="G100" s="93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21"/>
  <sheetViews>
    <sheetView topLeftCell="BD12" workbookViewId="0">
      <selection activeCell="CF118" sqref="CF118"/>
    </sheetView>
  </sheetViews>
  <sheetFormatPr defaultRowHeight="15"/>
  <cols>
    <col min="21" max="21" width="14.140625" customWidth="1"/>
    <col min="64" max="64" width="6.140625" bestFit="1" customWidth="1"/>
  </cols>
  <sheetData>
    <row r="1" spans="2:14" s="58" customFormat="1"/>
    <row r="2" spans="2:14" s="58" customFormat="1"/>
    <row r="4" spans="2:14">
      <c r="I4" s="109" t="s">
        <v>430</v>
      </c>
    </row>
    <row r="5" spans="2:14">
      <c r="B5" t="s">
        <v>157</v>
      </c>
      <c r="I5" s="120">
        <v>0.2</v>
      </c>
      <c r="J5" s="109" t="s">
        <v>431</v>
      </c>
    </row>
    <row r="9" spans="2:14">
      <c r="F9" t="s">
        <v>158</v>
      </c>
      <c r="N9" t="s">
        <v>197</v>
      </c>
    </row>
    <row r="13" spans="2:14">
      <c r="E13" t="s">
        <v>152</v>
      </c>
      <c r="H13" t="s">
        <v>156</v>
      </c>
      <c r="N13" t="s">
        <v>160</v>
      </c>
    </row>
    <row r="14" spans="2:14">
      <c r="C14" t="s">
        <v>151</v>
      </c>
      <c r="D14" t="s">
        <v>73</v>
      </c>
      <c r="E14" t="s">
        <v>153</v>
      </c>
      <c r="F14" t="s">
        <v>154</v>
      </c>
      <c r="G14" t="s">
        <v>155</v>
      </c>
      <c r="H14" t="s">
        <v>153</v>
      </c>
      <c r="I14" t="s">
        <v>154</v>
      </c>
      <c r="J14" t="s">
        <v>145</v>
      </c>
      <c r="N14" t="s">
        <v>198</v>
      </c>
    </row>
    <row r="15" spans="2:14">
      <c r="C15" t="s">
        <v>146</v>
      </c>
      <c r="D15" t="s">
        <v>147</v>
      </c>
      <c r="E15">
        <v>86</v>
      </c>
      <c r="F15">
        <v>19</v>
      </c>
      <c r="G15">
        <v>105</v>
      </c>
      <c r="H15">
        <v>0</v>
      </c>
      <c r="I15">
        <v>0.2</v>
      </c>
      <c r="J15">
        <v>1</v>
      </c>
      <c r="N15" t="s">
        <v>199</v>
      </c>
    </row>
    <row r="16" spans="2:14">
      <c r="D16" t="s">
        <v>84</v>
      </c>
      <c r="E16">
        <v>106</v>
      </c>
      <c r="F16">
        <v>17</v>
      </c>
      <c r="G16">
        <v>123</v>
      </c>
      <c r="H16">
        <v>0.5</v>
      </c>
      <c r="I16">
        <v>1</v>
      </c>
      <c r="J16">
        <v>7.4</v>
      </c>
    </row>
    <row r="17" spans="3:83">
      <c r="D17" t="s">
        <v>85</v>
      </c>
      <c r="E17">
        <v>409</v>
      </c>
      <c r="F17">
        <v>53</v>
      </c>
      <c r="G17">
        <v>462</v>
      </c>
      <c r="H17">
        <v>1.8</v>
      </c>
      <c r="I17">
        <v>2.9</v>
      </c>
      <c r="J17">
        <v>26</v>
      </c>
    </row>
    <row r="18" spans="3:83">
      <c r="D18" t="s">
        <v>86</v>
      </c>
      <c r="E18">
        <v>1009</v>
      </c>
      <c r="F18">
        <v>136</v>
      </c>
      <c r="G18">
        <v>1145</v>
      </c>
      <c r="H18">
        <v>5.0999999999999996</v>
      </c>
      <c r="I18">
        <v>6.7</v>
      </c>
      <c r="J18">
        <v>59</v>
      </c>
      <c r="M18" t="s">
        <v>44</v>
      </c>
      <c r="Z18" t="s">
        <v>59</v>
      </c>
      <c r="AO18" t="s">
        <v>415</v>
      </c>
      <c r="BG18" t="s">
        <v>458</v>
      </c>
      <c r="BT18" s="58" t="s">
        <v>459</v>
      </c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</row>
    <row r="19" spans="3:83">
      <c r="D19" t="s">
        <v>87</v>
      </c>
      <c r="E19">
        <v>1917</v>
      </c>
      <c r="F19">
        <v>282</v>
      </c>
      <c r="G19">
        <v>2199</v>
      </c>
      <c r="H19">
        <v>12.2</v>
      </c>
      <c r="I19">
        <v>14.2</v>
      </c>
      <c r="J19">
        <v>116</v>
      </c>
      <c r="M19" t="s">
        <v>265</v>
      </c>
      <c r="R19" t="s">
        <v>278</v>
      </c>
      <c r="Z19" t="s">
        <v>265</v>
      </c>
      <c r="AE19" t="s">
        <v>278</v>
      </c>
      <c r="AO19" t="str">
        <f>M18</f>
        <v>Males</v>
      </c>
      <c r="AW19" s="58" t="str">
        <f>Z18</f>
        <v>Females</v>
      </c>
      <c r="BG19" s="20" t="s">
        <v>44</v>
      </c>
      <c r="BH19" s="20"/>
      <c r="BI19" s="20"/>
      <c r="BJ19" s="20"/>
      <c r="BK19" s="20"/>
      <c r="BL19" s="20"/>
      <c r="BM19" s="20" t="s">
        <v>59</v>
      </c>
      <c r="BN19" s="20"/>
      <c r="BO19" s="20"/>
      <c r="BP19" s="20"/>
      <c r="BQ19" s="20"/>
      <c r="BR19" s="20"/>
      <c r="BT19" s="20" t="s">
        <v>44</v>
      </c>
      <c r="BU19" s="20"/>
      <c r="BV19" s="20"/>
      <c r="BW19" s="20"/>
      <c r="BX19" s="20"/>
      <c r="BY19" s="20"/>
      <c r="BZ19" s="20" t="s">
        <v>59</v>
      </c>
      <c r="CA19" s="20"/>
      <c r="CB19" s="20"/>
      <c r="CC19" s="20"/>
      <c r="CD19" s="20"/>
      <c r="CE19" s="20"/>
    </row>
    <row r="20" spans="3:83">
      <c r="D20" t="s">
        <v>88</v>
      </c>
      <c r="E20">
        <v>2700</v>
      </c>
      <c r="F20">
        <v>406</v>
      </c>
      <c r="G20">
        <v>3106</v>
      </c>
      <c r="H20">
        <v>22.4</v>
      </c>
      <c r="I20">
        <v>23.5</v>
      </c>
      <c r="J20">
        <v>190</v>
      </c>
      <c r="M20" t="s">
        <v>158</v>
      </c>
      <c r="N20" t="s">
        <v>266</v>
      </c>
      <c r="O20" t="s">
        <v>267</v>
      </c>
      <c r="P20" t="s">
        <v>268</v>
      </c>
      <c r="Q20" t="s">
        <v>269</v>
      </c>
      <c r="R20" t="s">
        <v>158</v>
      </c>
      <c r="S20" t="s">
        <v>270</v>
      </c>
      <c r="T20" t="s">
        <v>267</v>
      </c>
      <c r="U20" t="s">
        <v>268</v>
      </c>
      <c r="V20" t="s">
        <v>271</v>
      </c>
      <c r="W20" t="s">
        <v>269</v>
      </c>
      <c r="X20" t="s">
        <v>272</v>
      </c>
      <c r="Y20" t="s">
        <v>273</v>
      </c>
      <c r="Z20" t="str">
        <f>M20</f>
        <v>Incidence</v>
      </c>
      <c r="AA20" s="58" t="str">
        <f t="shared" ref="AA20:AL20" si="0">N20</f>
        <v>Prevalcence</v>
      </c>
      <c r="AB20" s="58" t="str">
        <f t="shared" si="0"/>
        <v>Remission</v>
      </c>
      <c r="AC20" s="58" t="str">
        <f t="shared" si="0"/>
        <v>Case Fatality</v>
      </c>
      <c r="AD20" s="58" t="str">
        <f t="shared" si="0"/>
        <v>Mortality</v>
      </c>
      <c r="AE20" s="58" t="str">
        <f t="shared" si="0"/>
        <v>Incidence</v>
      </c>
      <c r="AF20" s="58" t="str">
        <f t="shared" si="0"/>
        <v>Prevalence</v>
      </c>
      <c r="AG20" s="58" t="str">
        <f t="shared" si="0"/>
        <v>Remission</v>
      </c>
      <c r="AH20" s="58" t="str">
        <f t="shared" si="0"/>
        <v>Case Fatality</v>
      </c>
      <c r="AI20" s="58" t="str">
        <f t="shared" si="0"/>
        <v>Duration</v>
      </c>
      <c r="AJ20" s="58" t="str">
        <f t="shared" si="0"/>
        <v>Mortality</v>
      </c>
      <c r="AK20" s="58" t="str">
        <f t="shared" si="0"/>
        <v>RR Mortality</v>
      </c>
      <c r="AL20" s="58" t="str">
        <f t="shared" si="0"/>
        <v>Age of Onset</v>
      </c>
      <c r="AN20" t="s">
        <v>58</v>
      </c>
      <c r="AO20" t="str">
        <f>R20</f>
        <v>Incidence</v>
      </c>
      <c r="AP20" s="58" t="str">
        <f t="shared" ref="AP20:AU20" si="1">S20</f>
        <v>Prevalence</v>
      </c>
      <c r="AQ20" s="58" t="str">
        <f t="shared" si="1"/>
        <v>Remission</v>
      </c>
      <c r="AR20" s="58" t="str">
        <f t="shared" si="1"/>
        <v>Case Fatality</v>
      </c>
      <c r="AS20" s="58" t="str">
        <f t="shared" si="1"/>
        <v>Duration</v>
      </c>
      <c r="AT20" s="58" t="str">
        <f t="shared" si="1"/>
        <v>Mortality</v>
      </c>
      <c r="AU20" s="58" t="str">
        <f t="shared" si="1"/>
        <v>RR Mortality</v>
      </c>
      <c r="AV20" s="58" t="str">
        <f>Y20</f>
        <v>Age of Onset</v>
      </c>
      <c r="AW20" s="58" t="str">
        <f>AE20</f>
        <v>Incidence</v>
      </c>
      <c r="AX20" s="58" t="str">
        <f t="shared" ref="AX20:BD20" si="2">AF20</f>
        <v>Prevalence</v>
      </c>
      <c r="AY20" s="58" t="str">
        <f t="shared" si="2"/>
        <v>Remission</v>
      </c>
      <c r="AZ20" s="58" t="str">
        <f t="shared" si="2"/>
        <v>Case Fatality</v>
      </c>
      <c r="BA20" s="58" t="str">
        <f t="shared" si="2"/>
        <v>Duration</v>
      </c>
      <c r="BB20" s="58" t="str">
        <f t="shared" si="2"/>
        <v>Mortality</v>
      </c>
      <c r="BC20" s="58" t="str">
        <f t="shared" si="2"/>
        <v>RR Mortality</v>
      </c>
      <c r="BD20" s="58" t="str">
        <f t="shared" si="2"/>
        <v>Age of Onset</v>
      </c>
      <c r="BE20" s="58"/>
      <c r="BG20" s="122" t="s">
        <v>454</v>
      </c>
      <c r="BH20" s="122" t="s">
        <v>258</v>
      </c>
      <c r="BI20" s="122" t="s">
        <v>259</v>
      </c>
      <c r="BJ20" s="122" t="s">
        <v>260</v>
      </c>
      <c r="BK20" s="122" t="s">
        <v>48</v>
      </c>
      <c r="BL20" s="122" t="s">
        <v>261</v>
      </c>
      <c r="BM20" s="122" t="s">
        <v>454</v>
      </c>
      <c r="BN20" s="122" t="s">
        <v>258</v>
      </c>
      <c r="BO20" s="122" t="s">
        <v>259</v>
      </c>
      <c r="BP20" s="122" t="s">
        <v>260</v>
      </c>
      <c r="BQ20" s="122" t="s">
        <v>48</v>
      </c>
      <c r="BR20" s="122" t="s">
        <v>261</v>
      </c>
      <c r="BT20" s="122" t="s">
        <v>454</v>
      </c>
      <c r="BU20" s="122" t="s">
        <v>258</v>
      </c>
      <c r="BV20" s="122" t="s">
        <v>259</v>
      </c>
      <c r="BW20" s="122" t="s">
        <v>260</v>
      </c>
      <c r="BX20" s="122" t="s">
        <v>48</v>
      </c>
      <c r="BY20" s="122" t="s">
        <v>261</v>
      </c>
      <c r="BZ20" s="122" t="s">
        <v>454</v>
      </c>
      <c r="CA20" s="122" t="s">
        <v>258</v>
      </c>
      <c r="CB20" s="122" t="s">
        <v>259</v>
      </c>
      <c r="CC20" s="122" t="s">
        <v>260</v>
      </c>
      <c r="CD20" s="122" t="s">
        <v>48</v>
      </c>
      <c r="CE20" s="122" t="s">
        <v>261</v>
      </c>
    </row>
    <row r="21" spans="3:83">
      <c r="D21" t="s">
        <v>89</v>
      </c>
      <c r="E21">
        <v>3112</v>
      </c>
      <c r="F21">
        <v>535</v>
      </c>
      <c r="G21">
        <v>3647</v>
      </c>
      <c r="H21">
        <v>34.200000000000003</v>
      </c>
      <c r="I21">
        <v>33.700000000000003</v>
      </c>
      <c r="J21">
        <v>250</v>
      </c>
      <c r="L21" s="92" t="s">
        <v>274</v>
      </c>
      <c r="M21">
        <v>0</v>
      </c>
      <c r="N21">
        <v>5.9999999999999995E-4</v>
      </c>
      <c r="O21">
        <v>0</v>
      </c>
      <c r="P21">
        <v>0</v>
      </c>
      <c r="Q21">
        <v>0</v>
      </c>
      <c r="R21">
        <v>0</v>
      </c>
      <c r="S21">
        <v>5.9999999999999995E-4</v>
      </c>
      <c r="T21">
        <v>0</v>
      </c>
      <c r="U21">
        <v>0</v>
      </c>
      <c r="V21">
        <v>68.278599999999997</v>
      </c>
      <c r="W21">
        <v>0</v>
      </c>
      <c r="X21">
        <v>1.0344</v>
      </c>
      <c r="Y21">
        <v>2.4994000000000001</v>
      </c>
      <c r="Z21">
        <v>0</v>
      </c>
      <c r="AA21">
        <v>1E-4</v>
      </c>
      <c r="AB21">
        <v>0</v>
      </c>
      <c r="AC21">
        <v>0</v>
      </c>
      <c r="AD21">
        <v>0</v>
      </c>
      <c r="AE21">
        <v>0</v>
      </c>
      <c r="AF21">
        <v>1E-4</v>
      </c>
      <c r="AG21">
        <v>0</v>
      </c>
      <c r="AH21">
        <v>0</v>
      </c>
      <c r="AI21">
        <v>68.728899999999996</v>
      </c>
      <c r="AJ21">
        <v>0</v>
      </c>
      <c r="AK21">
        <v>1.0348999999999999</v>
      </c>
      <c r="AL21">
        <v>2.4969000000000001</v>
      </c>
      <c r="AN21">
        <v>1</v>
      </c>
      <c r="AO21">
        <f>R$21</f>
        <v>0</v>
      </c>
      <c r="AP21" s="118">
        <f>S$21</f>
        <v>5.9999999999999995E-4</v>
      </c>
      <c r="AQ21" s="58">
        <f t="shared" ref="AP21:AV24" si="3">T$21</f>
        <v>0</v>
      </c>
      <c r="AR21" s="58">
        <f t="shared" si="3"/>
        <v>0</v>
      </c>
      <c r="AS21" s="58">
        <f t="shared" si="3"/>
        <v>68.278599999999997</v>
      </c>
      <c r="AT21" s="58">
        <f t="shared" si="3"/>
        <v>0</v>
      </c>
      <c r="AU21" s="58">
        <f t="shared" si="3"/>
        <v>1.0344</v>
      </c>
      <c r="AV21" s="58">
        <f t="shared" si="3"/>
        <v>2.4994000000000001</v>
      </c>
      <c r="AW21" s="58">
        <f>AE$21</f>
        <v>0</v>
      </c>
      <c r="AX21" s="118">
        <f t="shared" ref="AX21:BD24" si="4">AF$21</f>
        <v>1E-4</v>
      </c>
      <c r="AY21" s="58">
        <f t="shared" si="4"/>
        <v>0</v>
      </c>
      <c r="AZ21" s="58">
        <f t="shared" si="4"/>
        <v>0</v>
      </c>
      <c r="BA21" s="58">
        <f t="shared" si="4"/>
        <v>68.728899999999996</v>
      </c>
      <c r="BB21" s="58">
        <f t="shared" si="4"/>
        <v>0</v>
      </c>
      <c r="BC21" s="58">
        <f t="shared" si="4"/>
        <v>1.0348999999999999</v>
      </c>
      <c r="BD21" s="58">
        <f t="shared" si="4"/>
        <v>2.4969000000000001</v>
      </c>
      <c r="BG21" s="125">
        <f>AO21</f>
        <v>0</v>
      </c>
      <c r="BH21" s="125">
        <f>$BG21*B$65</f>
        <v>0</v>
      </c>
      <c r="BI21" s="125">
        <f>$BG21*C$65</f>
        <v>0</v>
      </c>
      <c r="BJ21" s="125">
        <f>$BG21*D$65</f>
        <v>0</v>
      </c>
      <c r="BK21" s="125">
        <f>$BG21*E$65</f>
        <v>0</v>
      </c>
      <c r="BL21" s="125">
        <f>$BG21*F$65</f>
        <v>0</v>
      </c>
      <c r="BM21" s="125">
        <f>AW21</f>
        <v>0</v>
      </c>
      <c r="BN21" s="125">
        <f>$BM21*B$78</f>
        <v>0</v>
      </c>
      <c r="BO21" s="125">
        <f>$BM21*C$78</f>
        <v>0</v>
      </c>
      <c r="BP21" s="125">
        <f>$BM21*D$78</f>
        <v>0</v>
      </c>
      <c r="BQ21" s="125">
        <f>$BM21*E$78</f>
        <v>0</v>
      </c>
      <c r="BR21" s="125">
        <f>$BM21*F$78</f>
        <v>0</v>
      </c>
      <c r="BT21" s="125">
        <f>AT21</f>
        <v>0</v>
      </c>
      <c r="BU21" s="125">
        <f>$BT21*B$65</f>
        <v>0</v>
      </c>
      <c r="BV21" s="125">
        <f t="shared" ref="BV21:BY21" si="5">$BT21*C$65</f>
        <v>0</v>
      </c>
      <c r="BW21" s="125">
        <f t="shared" si="5"/>
        <v>0</v>
      </c>
      <c r="BX21" s="125">
        <f t="shared" si="5"/>
        <v>0</v>
      </c>
      <c r="BY21" s="125">
        <f t="shared" si="5"/>
        <v>0</v>
      </c>
      <c r="BZ21" s="125">
        <f>BB21</f>
        <v>0</v>
      </c>
      <c r="CA21" s="125">
        <f>$BZ21*B$78</f>
        <v>0</v>
      </c>
      <c r="CB21" s="125">
        <f t="shared" ref="CB21:CE21" si="6">$BZ21*C$78</f>
        <v>0</v>
      </c>
      <c r="CC21" s="125">
        <f t="shared" si="6"/>
        <v>0</v>
      </c>
      <c r="CD21" s="125">
        <f t="shared" si="6"/>
        <v>0</v>
      </c>
      <c r="CE21" s="125">
        <f t="shared" si="6"/>
        <v>0</v>
      </c>
    </row>
    <row r="22" spans="3:83">
      <c r="D22" t="s">
        <v>90</v>
      </c>
      <c r="E22">
        <v>3961</v>
      </c>
      <c r="F22">
        <v>838</v>
      </c>
      <c r="G22">
        <v>4799</v>
      </c>
      <c r="H22">
        <v>45.3</v>
      </c>
      <c r="I22">
        <v>50.8</v>
      </c>
      <c r="J22">
        <v>313</v>
      </c>
      <c r="L22" s="92" t="s">
        <v>191</v>
      </c>
      <c r="M22">
        <v>0</v>
      </c>
      <c r="N22">
        <v>5.9999999999999995E-4</v>
      </c>
      <c r="O22">
        <v>0</v>
      </c>
      <c r="P22">
        <v>0</v>
      </c>
      <c r="Q22">
        <v>0</v>
      </c>
      <c r="R22">
        <v>0</v>
      </c>
      <c r="S22">
        <v>6.9999999999999999E-4</v>
      </c>
      <c r="T22">
        <v>0</v>
      </c>
      <c r="U22">
        <v>0</v>
      </c>
      <c r="V22">
        <v>63.333300000000001</v>
      </c>
      <c r="W22">
        <v>0</v>
      </c>
      <c r="X22">
        <v>1.0601</v>
      </c>
      <c r="Y22">
        <v>7.4984000000000002</v>
      </c>
      <c r="Z22">
        <v>0</v>
      </c>
      <c r="AA22">
        <v>1E-4</v>
      </c>
      <c r="AB22">
        <v>0</v>
      </c>
      <c r="AC22">
        <v>0</v>
      </c>
      <c r="AD22">
        <v>0</v>
      </c>
      <c r="AE22">
        <v>0</v>
      </c>
      <c r="AF22">
        <v>1E-4</v>
      </c>
      <c r="AG22">
        <v>0</v>
      </c>
      <c r="AH22">
        <v>0</v>
      </c>
      <c r="AI22">
        <v>63.787599999999998</v>
      </c>
      <c r="AJ22">
        <v>0</v>
      </c>
      <c r="AK22">
        <v>1.0587</v>
      </c>
      <c r="AL22">
        <v>7.4917999999999996</v>
      </c>
      <c r="AN22">
        <v>2</v>
      </c>
      <c r="AO22" s="58">
        <f t="shared" ref="AO22:AO24" si="7">R$21</f>
        <v>0</v>
      </c>
      <c r="AP22" s="118">
        <f t="shared" si="3"/>
        <v>5.9999999999999995E-4</v>
      </c>
      <c r="AQ22" s="58">
        <f t="shared" si="3"/>
        <v>0</v>
      </c>
      <c r="AR22" s="58">
        <f t="shared" si="3"/>
        <v>0</v>
      </c>
      <c r="AS22" s="58">
        <f t="shared" si="3"/>
        <v>68.278599999999997</v>
      </c>
      <c r="AT22" s="58">
        <f t="shared" si="3"/>
        <v>0</v>
      </c>
      <c r="AU22" s="58">
        <f t="shared" si="3"/>
        <v>1.0344</v>
      </c>
      <c r="AV22" s="58">
        <f t="shared" si="3"/>
        <v>2.4994000000000001</v>
      </c>
      <c r="AW22" s="58">
        <f>AE$21</f>
        <v>0</v>
      </c>
      <c r="AX22" s="118">
        <f t="shared" si="4"/>
        <v>1E-4</v>
      </c>
      <c r="AY22" s="58">
        <f t="shared" si="4"/>
        <v>0</v>
      </c>
      <c r="AZ22" s="58">
        <f t="shared" si="4"/>
        <v>0</v>
      </c>
      <c r="BA22" s="58">
        <f t="shared" si="4"/>
        <v>68.728899999999996</v>
      </c>
      <c r="BB22" s="58">
        <f t="shared" si="4"/>
        <v>0</v>
      </c>
      <c r="BC22" s="58">
        <f t="shared" si="4"/>
        <v>1.0348999999999999</v>
      </c>
      <c r="BD22" s="58">
        <f t="shared" si="4"/>
        <v>2.4969000000000001</v>
      </c>
      <c r="BG22" s="125">
        <f t="shared" ref="BG22:BG85" si="8">AO22</f>
        <v>0</v>
      </c>
      <c r="BH22" s="125">
        <f t="shared" ref="BH22:BH85" si="9">$BG22*B$65</f>
        <v>0</v>
      </c>
      <c r="BI22" s="125">
        <f t="shared" ref="BI22:BI85" si="10">$BG22*C$65</f>
        <v>0</v>
      </c>
      <c r="BJ22" s="125">
        <f t="shared" ref="BJ22:BJ85" si="11">$BG22*D$65</f>
        <v>0</v>
      </c>
      <c r="BK22" s="125">
        <f t="shared" ref="BK22:BK85" si="12">$BG22*E$65</f>
        <v>0</v>
      </c>
      <c r="BL22" s="125">
        <f t="shared" ref="BL22:BL85" si="13">$BG22*F$65</f>
        <v>0</v>
      </c>
      <c r="BM22" s="125">
        <f t="shared" ref="BM22:BM85" si="14">AW22</f>
        <v>0</v>
      </c>
      <c r="BN22" s="125">
        <f t="shared" ref="BN22:BN85" si="15">$BM22*B$78</f>
        <v>0</v>
      </c>
      <c r="BO22" s="125">
        <f t="shared" ref="BO22:BO85" si="16">$BM22*C$78</f>
        <v>0</v>
      </c>
      <c r="BP22" s="125">
        <f t="shared" ref="BP22:BP85" si="17">$BM22*D$78</f>
        <v>0</v>
      </c>
      <c r="BQ22" s="125">
        <f t="shared" ref="BQ22:BQ85" si="18">$BM22*E$78</f>
        <v>0</v>
      </c>
      <c r="BR22" s="125">
        <f t="shared" ref="BR22:BR85" si="19">$BM22*F$78</f>
        <v>0</v>
      </c>
      <c r="BT22" s="125">
        <f t="shared" ref="BT22:BT85" si="20">AT22</f>
        <v>0</v>
      </c>
      <c r="BU22" s="125">
        <f t="shared" ref="BU22:BU85" si="21">$BT22*B$65</f>
        <v>0</v>
      </c>
      <c r="BV22" s="125">
        <f t="shared" ref="BV22:BV85" si="22">$BT22*C$65</f>
        <v>0</v>
      </c>
      <c r="BW22" s="125">
        <f t="shared" ref="BW22:BW85" si="23">$BT22*D$65</f>
        <v>0</v>
      </c>
      <c r="BX22" s="125">
        <f t="shared" ref="BX22:BX85" si="24">$BT22*E$65</f>
        <v>0</v>
      </c>
      <c r="BY22" s="125">
        <f t="shared" ref="BY22:BY85" si="25">$BT22*F$65</f>
        <v>0</v>
      </c>
      <c r="BZ22" s="125">
        <f t="shared" ref="BZ22:BZ85" si="26">BB22</f>
        <v>0</v>
      </c>
      <c r="CA22" s="125">
        <f t="shared" ref="CA22:CA85" si="27">$BZ22*B$78</f>
        <v>0</v>
      </c>
      <c r="CB22" s="125">
        <f t="shared" ref="CB22:CB85" si="28">$BZ22*C$78</f>
        <v>0</v>
      </c>
      <c r="CC22" s="125">
        <f t="shared" ref="CC22:CC85" si="29">$BZ22*D$78</f>
        <v>0</v>
      </c>
      <c r="CD22" s="125">
        <f t="shared" ref="CD22:CD85" si="30">$BZ22*E$78</f>
        <v>0</v>
      </c>
      <c r="CE22" s="125">
        <f t="shared" ref="CE22:CE85" si="31">$BZ22*F$78</f>
        <v>0</v>
      </c>
    </row>
    <row r="23" spans="3:83">
      <c r="D23" t="s">
        <v>91</v>
      </c>
      <c r="E23">
        <v>3633</v>
      </c>
      <c r="F23">
        <v>967</v>
      </c>
      <c r="G23">
        <v>4600</v>
      </c>
      <c r="H23">
        <v>64.099999999999994</v>
      </c>
      <c r="I23">
        <v>73.900000000000006</v>
      </c>
      <c r="J23">
        <v>392</v>
      </c>
      <c r="L23" s="92" t="s">
        <v>129</v>
      </c>
      <c r="M23">
        <v>0</v>
      </c>
      <c r="N23">
        <v>5.9999999999999995E-4</v>
      </c>
      <c r="O23">
        <v>0</v>
      </c>
      <c r="P23">
        <v>0</v>
      </c>
      <c r="Q23">
        <v>0</v>
      </c>
      <c r="R23">
        <v>0</v>
      </c>
      <c r="S23">
        <v>6.9999999999999999E-4</v>
      </c>
      <c r="T23">
        <v>0</v>
      </c>
      <c r="U23">
        <v>0</v>
      </c>
      <c r="V23">
        <v>58.366100000000003</v>
      </c>
      <c r="W23">
        <v>0</v>
      </c>
      <c r="X23">
        <v>1.0589999999999999</v>
      </c>
      <c r="Y23">
        <v>12.4983</v>
      </c>
      <c r="Z23">
        <v>0</v>
      </c>
      <c r="AA23">
        <v>1E-4</v>
      </c>
      <c r="AB23">
        <v>0</v>
      </c>
      <c r="AC23">
        <v>0</v>
      </c>
      <c r="AD23">
        <v>0</v>
      </c>
      <c r="AE23">
        <v>0</v>
      </c>
      <c r="AF23">
        <v>2.0000000000000001E-4</v>
      </c>
      <c r="AG23">
        <v>0</v>
      </c>
      <c r="AH23">
        <v>0</v>
      </c>
      <c r="AI23">
        <v>58.821599999999997</v>
      </c>
      <c r="AJ23">
        <v>0</v>
      </c>
      <c r="AK23">
        <v>1.0628</v>
      </c>
      <c r="AL23">
        <v>12.4916</v>
      </c>
      <c r="AN23">
        <v>3</v>
      </c>
      <c r="AO23" s="58">
        <f t="shared" si="7"/>
        <v>0</v>
      </c>
      <c r="AP23" s="118">
        <f t="shared" si="3"/>
        <v>5.9999999999999995E-4</v>
      </c>
      <c r="AQ23" s="58">
        <f t="shared" si="3"/>
        <v>0</v>
      </c>
      <c r="AR23" s="58">
        <f t="shared" si="3"/>
        <v>0</v>
      </c>
      <c r="AS23" s="58">
        <f t="shared" si="3"/>
        <v>68.278599999999997</v>
      </c>
      <c r="AT23" s="58">
        <f t="shared" si="3"/>
        <v>0</v>
      </c>
      <c r="AU23" s="58">
        <f t="shared" si="3"/>
        <v>1.0344</v>
      </c>
      <c r="AV23" s="58">
        <f t="shared" si="3"/>
        <v>2.4994000000000001</v>
      </c>
      <c r="AW23" s="58">
        <f>AE$21</f>
        <v>0</v>
      </c>
      <c r="AX23" s="118">
        <f t="shared" si="4"/>
        <v>1E-4</v>
      </c>
      <c r="AY23" s="58">
        <f t="shared" si="4"/>
        <v>0</v>
      </c>
      <c r="AZ23" s="58">
        <f t="shared" si="4"/>
        <v>0</v>
      </c>
      <c r="BA23" s="58">
        <f t="shared" si="4"/>
        <v>68.728899999999996</v>
      </c>
      <c r="BB23" s="58">
        <f t="shared" si="4"/>
        <v>0</v>
      </c>
      <c r="BC23" s="58">
        <f t="shared" si="4"/>
        <v>1.0348999999999999</v>
      </c>
      <c r="BD23" s="58">
        <f t="shared" si="4"/>
        <v>2.4969000000000001</v>
      </c>
      <c r="BG23" s="125">
        <f t="shared" si="8"/>
        <v>0</v>
      </c>
      <c r="BH23" s="125">
        <f t="shared" si="9"/>
        <v>0</v>
      </c>
      <c r="BI23" s="125">
        <f t="shared" si="10"/>
        <v>0</v>
      </c>
      <c r="BJ23" s="125">
        <f t="shared" si="11"/>
        <v>0</v>
      </c>
      <c r="BK23" s="125">
        <f t="shared" si="12"/>
        <v>0</v>
      </c>
      <c r="BL23" s="125">
        <f t="shared" si="13"/>
        <v>0</v>
      </c>
      <c r="BM23" s="125">
        <f t="shared" si="14"/>
        <v>0</v>
      </c>
      <c r="BN23" s="125">
        <f t="shared" si="15"/>
        <v>0</v>
      </c>
      <c r="BO23" s="125">
        <f t="shared" si="16"/>
        <v>0</v>
      </c>
      <c r="BP23" s="125">
        <f t="shared" si="17"/>
        <v>0</v>
      </c>
      <c r="BQ23" s="125">
        <f t="shared" si="18"/>
        <v>0</v>
      </c>
      <c r="BR23" s="125">
        <f t="shared" si="19"/>
        <v>0</v>
      </c>
      <c r="BT23" s="125">
        <f t="shared" si="20"/>
        <v>0</v>
      </c>
      <c r="BU23" s="125">
        <f t="shared" si="21"/>
        <v>0</v>
      </c>
      <c r="BV23" s="125">
        <f t="shared" si="22"/>
        <v>0</v>
      </c>
      <c r="BW23" s="125">
        <f t="shared" si="23"/>
        <v>0</v>
      </c>
      <c r="BX23" s="125">
        <f t="shared" si="24"/>
        <v>0</v>
      </c>
      <c r="BY23" s="125">
        <f t="shared" si="25"/>
        <v>0</v>
      </c>
      <c r="BZ23" s="125">
        <f t="shared" si="26"/>
        <v>0</v>
      </c>
      <c r="CA23" s="125">
        <f t="shared" si="27"/>
        <v>0</v>
      </c>
      <c r="CB23" s="125">
        <f t="shared" si="28"/>
        <v>0</v>
      </c>
      <c r="CC23" s="125">
        <f t="shared" si="29"/>
        <v>0</v>
      </c>
      <c r="CD23" s="125">
        <f t="shared" si="30"/>
        <v>0</v>
      </c>
      <c r="CE23" s="125">
        <f t="shared" si="31"/>
        <v>0</v>
      </c>
    </row>
    <row r="24" spans="3:83">
      <c r="D24" t="s">
        <v>92</v>
      </c>
      <c r="E24">
        <v>3940</v>
      </c>
      <c r="F24">
        <v>1134</v>
      </c>
      <c r="G24">
        <v>5074</v>
      </c>
      <c r="H24">
        <v>111</v>
      </c>
      <c r="I24">
        <v>103</v>
      </c>
      <c r="J24">
        <v>524</v>
      </c>
      <c r="L24" s="92" t="s">
        <v>130</v>
      </c>
      <c r="M24">
        <v>0</v>
      </c>
      <c r="N24">
        <v>5.9999999999999995E-4</v>
      </c>
      <c r="O24">
        <v>0</v>
      </c>
      <c r="P24">
        <v>0</v>
      </c>
      <c r="Q24">
        <v>0</v>
      </c>
      <c r="R24">
        <v>0</v>
      </c>
      <c r="S24">
        <v>8.0000000000000004E-4</v>
      </c>
      <c r="T24">
        <v>0</v>
      </c>
      <c r="U24">
        <v>0</v>
      </c>
      <c r="V24">
        <v>53.421300000000002</v>
      </c>
      <c r="W24">
        <v>0</v>
      </c>
      <c r="X24">
        <v>1.022</v>
      </c>
      <c r="Y24">
        <v>17.4983</v>
      </c>
      <c r="Z24">
        <v>0</v>
      </c>
      <c r="AA24">
        <v>1E-4</v>
      </c>
      <c r="AB24">
        <v>0</v>
      </c>
      <c r="AC24">
        <v>0</v>
      </c>
      <c r="AD24">
        <v>0</v>
      </c>
      <c r="AE24">
        <v>0</v>
      </c>
      <c r="AF24">
        <v>2.0000000000000001E-4</v>
      </c>
      <c r="AG24">
        <v>0</v>
      </c>
      <c r="AH24">
        <v>0</v>
      </c>
      <c r="AI24">
        <v>53.852899999999998</v>
      </c>
      <c r="AJ24">
        <v>0</v>
      </c>
      <c r="AK24">
        <v>1.0588</v>
      </c>
      <c r="AL24">
        <v>17.491599999999998</v>
      </c>
      <c r="AN24">
        <v>4</v>
      </c>
      <c r="AO24" s="58">
        <f t="shared" si="7"/>
        <v>0</v>
      </c>
      <c r="AP24" s="118">
        <f t="shared" si="3"/>
        <v>5.9999999999999995E-4</v>
      </c>
      <c r="AQ24" s="58">
        <f t="shared" si="3"/>
        <v>0</v>
      </c>
      <c r="AR24" s="58">
        <f t="shared" si="3"/>
        <v>0</v>
      </c>
      <c r="AS24" s="58">
        <f t="shared" si="3"/>
        <v>68.278599999999997</v>
      </c>
      <c r="AT24" s="58">
        <f t="shared" si="3"/>
        <v>0</v>
      </c>
      <c r="AU24" s="58">
        <f t="shared" si="3"/>
        <v>1.0344</v>
      </c>
      <c r="AV24" s="58">
        <f t="shared" si="3"/>
        <v>2.4994000000000001</v>
      </c>
      <c r="AW24" s="58">
        <f>AE$21</f>
        <v>0</v>
      </c>
      <c r="AX24" s="118">
        <f t="shared" si="4"/>
        <v>1E-4</v>
      </c>
      <c r="AY24" s="58">
        <f t="shared" si="4"/>
        <v>0</v>
      </c>
      <c r="AZ24" s="58">
        <f t="shared" si="4"/>
        <v>0</v>
      </c>
      <c r="BA24" s="58">
        <f t="shared" si="4"/>
        <v>68.728899999999996</v>
      </c>
      <c r="BB24" s="58">
        <f t="shared" si="4"/>
        <v>0</v>
      </c>
      <c r="BC24" s="58">
        <f t="shared" si="4"/>
        <v>1.0348999999999999</v>
      </c>
      <c r="BD24" s="58">
        <f t="shared" si="4"/>
        <v>2.4969000000000001</v>
      </c>
      <c r="BG24" s="125">
        <f t="shared" si="8"/>
        <v>0</v>
      </c>
      <c r="BH24" s="125">
        <f t="shared" si="9"/>
        <v>0</v>
      </c>
      <c r="BI24" s="125">
        <f t="shared" si="10"/>
        <v>0</v>
      </c>
      <c r="BJ24" s="125">
        <f t="shared" si="11"/>
        <v>0</v>
      </c>
      <c r="BK24" s="125">
        <f t="shared" si="12"/>
        <v>0</v>
      </c>
      <c r="BL24" s="125">
        <f t="shared" si="13"/>
        <v>0</v>
      </c>
      <c r="BM24" s="125">
        <f t="shared" si="14"/>
        <v>0</v>
      </c>
      <c r="BN24" s="125">
        <f t="shared" si="15"/>
        <v>0</v>
      </c>
      <c r="BO24" s="125">
        <f t="shared" si="16"/>
        <v>0</v>
      </c>
      <c r="BP24" s="125">
        <f t="shared" si="17"/>
        <v>0</v>
      </c>
      <c r="BQ24" s="125">
        <f t="shared" si="18"/>
        <v>0</v>
      </c>
      <c r="BR24" s="125">
        <f t="shared" si="19"/>
        <v>0</v>
      </c>
      <c r="BT24" s="125">
        <f t="shared" si="20"/>
        <v>0</v>
      </c>
      <c r="BU24" s="125">
        <f t="shared" si="21"/>
        <v>0</v>
      </c>
      <c r="BV24" s="125">
        <f t="shared" si="22"/>
        <v>0</v>
      </c>
      <c r="BW24" s="125">
        <f t="shared" si="23"/>
        <v>0</v>
      </c>
      <c r="BX24" s="125">
        <f t="shared" si="24"/>
        <v>0</v>
      </c>
      <c r="BY24" s="125">
        <f t="shared" si="25"/>
        <v>0</v>
      </c>
      <c r="BZ24" s="125">
        <f t="shared" si="26"/>
        <v>0</v>
      </c>
      <c r="CA24" s="125">
        <f t="shared" si="27"/>
        <v>0</v>
      </c>
      <c r="CB24" s="125">
        <f t="shared" si="28"/>
        <v>0</v>
      </c>
      <c r="CC24" s="125">
        <f t="shared" si="29"/>
        <v>0</v>
      </c>
      <c r="CD24" s="125">
        <f t="shared" si="30"/>
        <v>0</v>
      </c>
      <c r="CE24" s="125">
        <f t="shared" si="31"/>
        <v>0</v>
      </c>
    </row>
    <row r="25" spans="3:83">
      <c r="D25" t="s">
        <v>93</v>
      </c>
      <c r="E25">
        <v>3939</v>
      </c>
      <c r="F25">
        <v>1387</v>
      </c>
      <c r="G25">
        <v>5326</v>
      </c>
      <c r="H25">
        <v>172</v>
      </c>
      <c r="I25">
        <v>162</v>
      </c>
      <c r="J25">
        <v>711</v>
      </c>
      <c r="L25" s="92" t="s">
        <v>131</v>
      </c>
      <c r="M25">
        <v>0</v>
      </c>
      <c r="N25">
        <v>5.9999999999999995E-4</v>
      </c>
      <c r="O25">
        <v>0</v>
      </c>
      <c r="P25">
        <v>0</v>
      </c>
      <c r="Q25">
        <v>0</v>
      </c>
      <c r="R25">
        <v>0</v>
      </c>
      <c r="S25">
        <v>8.0000000000000004E-4</v>
      </c>
      <c r="T25">
        <v>0</v>
      </c>
      <c r="U25">
        <v>0</v>
      </c>
      <c r="V25">
        <v>48.527900000000002</v>
      </c>
      <c r="W25">
        <v>0</v>
      </c>
      <c r="X25">
        <v>1.0124</v>
      </c>
      <c r="Y25">
        <v>22.4983</v>
      </c>
      <c r="Z25">
        <v>0</v>
      </c>
      <c r="AA25">
        <v>1E-4</v>
      </c>
      <c r="AB25">
        <v>0</v>
      </c>
      <c r="AC25">
        <v>0</v>
      </c>
      <c r="AD25">
        <v>0</v>
      </c>
      <c r="AE25">
        <v>0</v>
      </c>
      <c r="AF25">
        <v>2.0000000000000001E-4</v>
      </c>
      <c r="AG25">
        <v>0</v>
      </c>
      <c r="AH25">
        <v>0</v>
      </c>
      <c r="AI25">
        <v>48.892800000000001</v>
      </c>
      <c r="AJ25">
        <v>0</v>
      </c>
      <c r="AK25">
        <v>1.0323</v>
      </c>
      <c r="AL25">
        <v>22.491700000000002</v>
      </c>
      <c r="AN25" s="58">
        <v>5</v>
      </c>
      <c r="AO25" s="58">
        <f>R$22</f>
        <v>0</v>
      </c>
      <c r="AP25" s="118">
        <f t="shared" ref="AP25:AV29" si="32">S$22</f>
        <v>6.9999999999999999E-4</v>
      </c>
      <c r="AQ25" s="58">
        <f t="shared" si="32"/>
        <v>0</v>
      </c>
      <c r="AR25" s="58">
        <f t="shared" si="32"/>
        <v>0</v>
      </c>
      <c r="AS25" s="58">
        <f t="shared" si="32"/>
        <v>63.333300000000001</v>
      </c>
      <c r="AT25" s="58">
        <f t="shared" si="32"/>
        <v>0</v>
      </c>
      <c r="AU25" s="58">
        <f t="shared" si="32"/>
        <v>1.0601</v>
      </c>
      <c r="AV25" s="58">
        <f t="shared" si="32"/>
        <v>7.4984000000000002</v>
      </c>
      <c r="AW25" s="58">
        <f>AE$22</f>
        <v>0</v>
      </c>
      <c r="AX25" s="118">
        <f t="shared" ref="AX25:BD29" si="33">AF$22</f>
        <v>1E-4</v>
      </c>
      <c r="AY25" s="58">
        <f t="shared" si="33"/>
        <v>0</v>
      </c>
      <c r="AZ25" s="58">
        <f t="shared" si="33"/>
        <v>0</v>
      </c>
      <c r="BA25" s="58">
        <f t="shared" si="33"/>
        <v>63.787599999999998</v>
      </c>
      <c r="BB25" s="58">
        <f t="shared" si="33"/>
        <v>0</v>
      </c>
      <c r="BC25" s="58">
        <f t="shared" si="33"/>
        <v>1.0587</v>
      </c>
      <c r="BD25" s="58">
        <f t="shared" si="33"/>
        <v>7.4917999999999996</v>
      </c>
      <c r="BG25" s="125">
        <f t="shared" si="8"/>
        <v>0</v>
      </c>
      <c r="BH25" s="125">
        <f t="shared" si="9"/>
        <v>0</v>
      </c>
      <c r="BI25" s="125">
        <f t="shared" si="10"/>
        <v>0</v>
      </c>
      <c r="BJ25" s="125">
        <f t="shared" si="11"/>
        <v>0</v>
      </c>
      <c r="BK25" s="125">
        <f t="shared" si="12"/>
        <v>0</v>
      </c>
      <c r="BL25" s="125">
        <f t="shared" si="13"/>
        <v>0</v>
      </c>
      <c r="BM25" s="125">
        <f t="shared" si="14"/>
        <v>0</v>
      </c>
      <c r="BN25" s="125">
        <f t="shared" si="15"/>
        <v>0</v>
      </c>
      <c r="BO25" s="125">
        <f t="shared" si="16"/>
        <v>0</v>
      </c>
      <c r="BP25" s="125">
        <f t="shared" si="17"/>
        <v>0</v>
      </c>
      <c r="BQ25" s="125">
        <f t="shared" si="18"/>
        <v>0</v>
      </c>
      <c r="BR25" s="125">
        <f t="shared" si="19"/>
        <v>0</v>
      </c>
      <c r="BT25" s="125">
        <f t="shared" si="20"/>
        <v>0</v>
      </c>
      <c r="BU25" s="125">
        <f t="shared" si="21"/>
        <v>0</v>
      </c>
      <c r="BV25" s="125">
        <f t="shared" si="22"/>
        <v>0</v>
      </c>
      <c r="BW25" s="125">
        <f t="shared" si="23"/>
        <v>0</v>
      </c>
      <c r="BX25" s="125">
        <f t="shared" si="24"/>
        <v>0</v>
      </c>
      <c r="BY25" s="125">
        <f t="shared" si="25"/>
        <v>0</v>
      </c>
      <c r="BZ25" s="125">
        <f t="shared" si="26"/>
        <v>0</v>
      </c>
      <c r="CA25" s="125">
        <f t="shared" si="27"/>
        <v>0</v>
      </c>
      <c r="CB25" s="125">
        <f t="shared" si="28"/>
        <v>0</v>
      </c>
      <c r="CC25" s="125">
        <f t="shared" si="29"/>
        <v>0</v>
      </c>
      <c r="CD25" s="125">
        <f t="shared" si="30"/>
        <v>0</v>
      </c>
      <c r="CE25" s="125">
        <f t="shared" si="31"/>
        <v>0</v>
      </c>
    </row>
    <row r="26" spans="3:83">
      <c r="D26" t="s">
        <v>94</v>
      </c>
      <c r="E26">
        <v>3632</v>
      </c>
      <c r="F26">
        <v>1493</v>
      </c>
      <c r="G26">
        <v>5125</v>
      </c>
      <c r="H26">
        <v>292</v>
      </c>
      <c r="I26">
        <v>245</v>
      </c>
      <c r="J26">
        <v>998</v>
      </c>
      <c r="L26" s="92" t="s">
        <v>132</v>
      </c>
      <c r="M26">
        <v>0</v>
      </c>
      <c r="N26">
        <v>5.9999999999999995E-4</v>
      </c>
      <c r="O26">
        <v>0</v>
      </c>
      <c r="P26">
        <v>0</v>
      </c>
      <c r="Q26">
        <v>0</v>
      </c>
      <c r="R26">
        <v>0</v>
      </c>
      <c r="S26">
        <v>8.9999999999999998E-4</v>
      </c>
      <c r="T26">
        <v>0</v>
      </c>
      <c r="U26" s="110">
        <v>2.3E-3</v>
      </c>
      <c r="V26">
        <v>43.442900000000002</v>
      </c>
      <c r="W26">
        <v>0</v>
      </c>
      <c r="X26">
        <v>6.2923</v>
      </c>
      <c r="Y26">
        <v>27.908300000000001</v>
      </c>
      <c r="Z26">
        <v>0</v>
      </c>
      <c r="AA26">
        <v>1E-4</v>
      </c>
      <c r="AB26">
        <v>0</v>
      </c>
      <c r="AC26">
        <v>0</v>
      </c>
      <c r="AD26">
        <v>0</v>
      </c>
      <c r="AE26">
        <v>0</v>
      </c>
      <c r="AF26">
        <v>2.0000000000000001E-4</v>
      </c>
      <c r="AG26">
        <v>0</v>
      </c>
      <c r="AH26">
        <v>2.8E-3</v>
      </c>
      <c r="AI26">
        <v>44.110700000000001</v>
      </c>
      <c r="AJ26">
        <v>0</v>
      </c>
      <c r="AK26">
        <v>14.1389</v>
      </c>
      <c r="AL26">
        <v>27.52</v>
      </c>
      <c r="AN26" s="58">
        <v>6</v>
      </c>
      <c r="AO26" s="58">
        <f>R$22</f>
        <v>0</v>
      </c>
      <c r="AP26" s="118">
        <f t="shared" si="32"/>
        <v>6.9999999999999999E-4</v>
      </c>
      <c r="AQ26" s="58">
        <f t="shared" si="32"/>
        <v>0</v>
      </c>
      <c r="AR26" s="58">
        <f t="shared" si="32"/>
        <v>0</v>
      </c>
      <c r="AS26" s="58">
        <f t="shared" si="32"/>
        <v>63.333300000000001</v>
      </c>
      <c r="AT26" s="58">
        <f t="shared" si="32"/>
        <v>0</v>
      </c>
      <c r="AU26" s="58">
        <f t="shared" si="32"/>
        <v>1.0601</v>
      </c>
      <c r="AV26" s="58">
        <f t="shared" si="32"/>
        <v>7.4984000000000002</v>
      </c>
      <c r="AW26" s="58">
        <f>AE$22</f>
        <v>0</v>
      </c>
      <c r="AX26" s="118">
        <f t="shared" si="33"/>
        <v>1E-4</v>
      </c>
      <c r="AY26" s="58">
        <f t="shared" si="33"/>
        <v>0</v>
      </c>
      <c r="AZ26" s="58">
        <f t="shared" si="33"/>
        <v>0</v>
      </c>
      <c r="BA26" s="58">
        <f t="shared" si="33"/>
        <v>63.787599999999998</v>
      </c>
      <c r="BB26" s="58">
        <f t="shared" si="33"/>
        <v>0</v>
      </c>
      <c r="BC26" s="58">
        <f t="shared" si="33"/>
        <v>1.0587</v>
      </c>
      <c r="BD26" s="58">
        <f t="shared" si="33"/>
        <v>7.4917999999999996</v>
      </c>
      <c r="BG26" s="125">
        <f t="shared" si="8"/>
        <v>0</v>
      </c>
      <c r="BH26" s="125">
        <f t="shared" si="9"/>
        <v>0</v>
      </c>
      <c r="BI26" s="125">
        <f t="shared" si="10"/>
        <v>0</v>
      </c>
      <c r="BJ26" s="125">
        <f t="shared" si="11"/>
        <v>0</v>
      </c>
      <c r="BK26" s="125">
        <f t="shared" si="12"/>
        <v>0</v>
      </c>
      <c r="BL26" s="125">
        <f t="shared" si="13"/>
        <v>0</v>
      </c>
      <c r="BM26" s="125">
        <f t="shared" si="14"/>
        <v>0</v>
      </c>
      <c r="BN26" s="125">
        <f t="shared" si="15"/>
        <v>0</v>
      </c>
      <c r="BO26" s="125">
        <f t="shared" si="16"/>
        <v>0</v>
      </c>
      <c r="BP26" s="125">
        <f t="shared" si="17"/>
        <v>0</v>
      </c>
      <c r="BQ26" s="125">
        <f t="shared" si="18"/>
        <v>0</v>
      </c>
      <c r="BR26" s="125">
        <f t="shared" si="19"/>
        <v>0</v>
      </c>
      <c r="BT26" s="125">
        <f t="shared" si="20"/>
        <v>0</v>
      </c>
      <c r="BU26" s="125">
        <f t="shared" si="21"/>
        <v>0</v>
      </c>
      <c r="BV26" s="125">
        <f t="shared" si="22"/>
        <v>0</v>
      </c>
      <c r="BW26" s="125">
        <f t="shared" si="23"/>
        <v>0</v>
      </c>
      <c r="BX26" s="125">
        <f t="shared" si="24"/>
        <v>0</v>
      </c>
      <c r="BY26" s="125">
        <f t="shared" si="25"/>
        <v>0</v>
      </c>
      <c r="BZ26" s="125">
        <f t="shared" si="26"/>
        <v>0</v>
      </c>
      <c r="CA26" s="125">
        <f t="shared" si="27"/>
        <v>0</v>
      </c>
      <c r="CB26" s="125">
        <f t="shared" si="28"/>
        <v>0</v>
      </c>
      <c r="CC26" s="125">
        <f t="shared" si="29"/>
        <v>0</v>
      </c>
      <c r="CD26" s="125">
        <f t="shared" si="30"/>
        <v>0</v>
      </c>
      <c r="CE26" s="125">
        <f t="shared" si="31"/>
        <v>0</v>
      </c>
    </row>
    <row r="27" spans="3:83">
      <c r="D27" t="s">
        <v>148</v>
      </c>
      <c r="E27">
        <v>2741</v>
      </c>
      <c r="F27">
        <v>1291</v>
      </c>
      <c r="G27">
        <v>4032</v>
      </c>
      <c r="H27">
        <v>442</v>
      </c>
      <c r="I27">
        <v>384</v>
      </c>
      <c r="J27">
        <v>1450</v>
      </c>
      <c r="L27" s="92" t="s">
        <v>133</v>
      </c>
      <c r="M27">
        <v>1E-4</v>
      </c>
      <c r="N27">
        <v>5.9999999999999995E-4</v>
      </c>
      <c r="O27">
        <v>0</v>
      </c>
      <c r="P27" s="2">
        <v>0.13800000000000001</v>
      </c>
      <c r="Q27">
        <v>0</v>
      </c>
      <c r="R27">
        <v>0</v>
      </c>
      <c r="S27">
        <v>1E-3</v>
      </c>
      <c r="T27">
        <v>0</v>
      </c>
      <c r="U27" s="118">
        <v>9.7999999999999997E-3</v>
      </c>
      <c r="V27">
        <v>40.098399999999998</v>
      </c>
      <c r="W27">
        <v>0</v>
      </c>
      <c r="X27">
        <v>13.228999999999999</v>
      </c>
      <c r="Y27">
        <v>32.595100000000002</v>
      </c>
      <c r="Z27">
        <v>0</v>
      </c>
      <c r="AA27">
        <v>1E-4</v>
      </c>
      <c r="AB27">
        <v>0</v>
      </c>
      <c r="AC27">
        <v>0.13300000000000001</v>
      </c>
      <c r="AD27">
        <v>0</v>
      </c>
      <c r="AE27">
        <v>0</v>
      </c>
      <c r="AF27">
        <v>2.0000000000000001E-4</v>
      </c>
      <c r="AG27">
        <v>0</v>
      </c>
      <c r="AH27">
        <v>1.2200000000000001E-2</v>
      </c>
      <c r="AI27">
        <v>40.729700000000001</v>
      </c>
      <c r="AJ27">
        <v>0</v>
      </c>
      <c r="AK27">
        <v>31.040800000000001</v>
      </c>
      <c r="AL27">
        <v>32.49</v>
      </c>
      <c r="AN27" s="58">
        <v>7</v>
      </c>
      <c r="AO27" s="58">
        <f>R$22</f>
        <v>0</v>
      </c>
      <c r="AP27" s="118">
        <f t="shared" si="32"/>
        <v>6.9999999999999999E-4</v>
      </c>
      <c r="AQ27" s="58">
        <f t="shared" si="32"/>
        <v>0</v>
      </c>
      <c r="AR27" s="58">
        <f t="shared" si="32"/>
        <v>0</v>
      </c>
      <c r="AS27" s="58">
        <f t="shared" si="32"/>
        <v>63.333300000000001</v>
      </c>
      <c r="AT27" s="58">
        <f t="shared" si="32"/>
        <v>0</v>
      </c>
      <c r="AU27" s="58">
        <f t="shared" si="32"/>
        <v>1.0601</v>
      </c>
      <c r="AV27" s="58">
        <f t="shared" si="32"/>
        <v>7.4984000000000002</v>
      </c>
      <c r="AW27" s="58">
        <f>AE$22</f>
        <v>0</v>
      </c>
      <c r="AX27" s="118">
        <f t="shared" si="33"/>
        <v>1E-4</v>
      </c>
      <c r="AY27" s="58">
        <f t="shared" si="33"/>
        <v>0</v>
      </c>
      <c r="AZ27" s="58">
        <f t="shared" si="33"/>
        <v>0</v>
      </c>
      <c r="BA27" s="58">
        <f t="shared" si="33"/>
        <v>63.787599999999998</v>
      </c>
      <c r="BB27" s="58">
        <f t="shared" si="33"/>
        <v>0</v>
      </c>
      <c r="BC27" s="58">
        <f t="shared" si="33"/>
        <v>1.0587</v>
      </c>
      <c r="BD27" s="58">
        <f t="shared" si="33"/>
        <v>7.4917999999999996</v>
      </c>
      <c r="BG27" s="125">
        <f t="shared" si="8"/>
        <v>0</v>
      </c>
      <c r="BH27" s="125">
        <f t="shared" si="9"/>
        <v>0</v>
      </c>
      <c r="BI27" s="125">
        <f t="shared" si="10"/>
        <v>0</v>
      </c>
      <c r="BJ27" s="125">
        <f t="shared" si="11"/>
        <v>0</v>
      </c>
      <c r="BK27" s="125">
        <f t="shared" si="12"/>
        <v>0</v>
      </c>
      <c r="BL27" s="125">
        <f t="shared" si="13"/>
        <v>0</v>
      </c>
      <c r="BM27" s="125">
        <f t="shared" si="14"/>
        <v>0</v>
      </c>
      <c r="BN27" s="125">
        <f t="shared" si="15"/>
        <v>0</v>
      </c>
      <c r="BO27" s="125">
        <f t="shared" si="16"/>
        <v>0</v>
      </c>
      <c r="BP27" s="125">
        <f t="shared" si="17"/>
        <v>0</v>
      </c>
      <c r="BQ27" s="125">
        <f t="shared" si="18"/>
        <v>0</v>
      </c>
      <c r="BR27" s="125">
        <f t="shared" si="19"/>
        <v>0</v>
      </c>
      <c r="BT27" s="125">
        <f t="shared" si="20"/>
        <v>0</v>
      </c>
      <c r="BU27" s="125">
        <f t="shared" si="21"/>
        <v>0</v>
      </c>
      <c r="BV27" s="125">
        <f t="shared" si="22"/>
        <v>0</v>
      </c>
      <c r="BW27" s="125">
        <f t="shared" si="23"/>
        <v>0</v>
      </c>
      <c r="BX27" s="125">
        <f t="shared" si="24"/>
        <v>0</v>
      </c>
      <c r="BY27" s="125">
        <f t="shared" si="25"/>
        <v>0</v>
      </c>
      <c r="BZ27" s="125">
        <f t="shared" si="26"/>
        <v>0</v>
      </c>
      <c r="CA27" s="125">
        <f t="shared" si="27"/>
        <v>0</v>
      </c>
      <c r="CB27" s="125">
        <f t="shared" si="28"/>
        <v>0</v>
      </c>
      <c r="CC27" s="125">
        <f t="shared" si="29"/>
        <v>0</v>
      </c>
      <c r="CD27" s="125">
        <f t="shared" si="30"/>
        <v>0</v>
      </c>
      <c r="CE27" s="125">
        <f t="shared" si="31"/>
        <v>0</v>
      </c>
    </row>
    <row r="28" spans="3:83">
      <c r="D28" t="s">
        <v>144</v>
      </c>
      <c r="E28">
        <v>1305</v>
      </c>
      <c r="F28">
        <v>641</v>
      </c>
      <c r="G28">
        <v>1946</v>
      </c>
      <c r="H28">
        <v>525</v>
      </c>
      <c r="I28">
        <v>457</v>
      </c>
      <c r="J28">
        <v>1692</v>
      </c>
      <c r="L28" s="92" t="s">
        <v>134</v>
      </c>
      <c r="M28">
        <v>2.9999999999999997E-4</v>
      </c>
      <c r="N28">
        <v>5.9999999999999995E-4</v>
      </c>
      <c r="O28">
        <v>0</v>
      </c>
      <c r="P28">
        <v>0.13800000000000001</v>
      </c>
      <c r="Q28">
        <v>0</v>
      </c>
      <c r="R28">
        <v>0</v>
      </c>
      <c r="S28">
        <v>1.1000000000000001E-3</v>
      </c>
      <c r="T28">
        <v>0</v>
      </c>
      <c r="U28">
        <v>1.26E-2</v>
      </c>
      <c r="V28">
        <v>37.790100000000002</v>
      </c>
      <c r="W28">
        <v>0</v>
      </c>
      <c r="X28">
        <v>11.623799999999999</v>
      </c>
      <c r="Y28">
        <v>37.157699999999998</v>
      </c>
      <c r="Z28">
        <v>1E-4</v>
      </c>
      <c r="AA28">
        <v>1E-4</v>
      </c>
      <c r="AB28">
        <v>0</v>
      </c>
      <c r="AC28">
        <v>0.13300000000000001</v>
      </c>
      <c r="AD28">
        <v>0</v>
      </c>
      <c r="AE28">
        <v>0</v>
      </c>
      <c r="AF28">
        <v>2.0000000000000001E-4</v>
      </c>
      <c r="AG28">
        <v>0</v>
      </c>
      <c r="AH28">
        <v>1.6400000000000001E-2</v>
      </c>
      <c r="AI28">
        <v>38.8279</v>
      </c>
      <c r="AJ28">
        <v>0</v>
      </c>
      <c r="AK28">
        <v>25.059100000000001</v>
      </c>
      <c r="AL28">
        <v>37.444099999999999</v>
      </c>
      <c r="AN28" s="58">
        <v>8</v>
      </c>
      <c r="AO28" s="58">
        <f>R$22</f>
        <v>0</v>
      </c>
      <c r="AP28" s="118">
        <f t="shared" si="32"/>
        <v>6.9999999999999999E-4</v>
      </c>
      <c r="AQ28" s="58">
        <f t="shared" si="32"/>
        <v>0</v>
      </c>
      <c r="AR28" s="58">
        <f t="shared" si="32"/>
        <v>0</v>
      </c>
      <c r="AS28" s="58">
        <f t="shared" si="32"/>
        <v>63.333300000000001</v>
      </c>
      <c r="AT28" s="58">
        <f t="shared" si="32"/>
        <v>0</v>
      </c>
      <c r="AU28" s="58">
        <f t="shared" si="32"/>
        <v>1.0601</v>
      </c>
      <c r="AV28" s="58">
        <f t="shared" si="32"/>
        <v>7.4984000000000002</v>
      </c>
      <c r="AW28" s="58">
        <f>AE$22</f>
        <v>0</v>
      </c>
      <c r="AX28" s="118">
        <f t="shared" si="33"/>
        <v>1E-4</v>
      </c>
      <c r="AY28" s="58">
        <f t="shared" si="33"/>
        <v>0</v>
      </c>
      <c r="AZ28" s="58">
        <f t="shared" si="33"/>
        <v>0</v>
      </c>
      <c r="BA28" s="58">
        <f t="shared" si="33"/>
        <v>63.787599999999998</v>
      </c>
      <c r="BB28" s="58">
        <f t="shared" si="33"/>
        <v>0</v>
      </c>
      <c r="BC28" s="58">
        <f t="shared" si="33"/>
        <v>1.0587</v>
      </c>
      <c r="BD28" s="58">
        <f t="shared" si="33"/>
        <v>7.4917999999999996</v>
      </c>
      <c r="BG28" s="125">
        <f t="shared" si="8"/>
        <v>0</v>
      </c>
      <c r="BH28" s="125">
        <f t="shared" si="9"/>
        <v>0</v>
      </c>
      <c r="BI28" s="125">
        <f t="shared" si="10"/>
        <v>0</v>
      </c>
      <c r="BJ28" s="125">
        <f t="shared" si="11"/>
        <v>0</v>
      </c>
      <c r="BK28" s="125">
        <f t="shared" si="12"/>
        <v>0</v>
      </c>
      <c r="BL28" s="125">
        <f t="shared" si="13"/>
        <v>0</v>
      </c>
      <c r="BM28" s="125">
        <f t="shared" si="14"/>
        <v>0</v>
      </c>
      <c r="BN28" s="125">
        <f t="shared" si="15"/>
        <v>0</v>
      </c>
      <c r="BO28" s="125">
        <f t="shared" si="16"/>
        <v>0</v>
      </c>
      <c r="BP28" s="125">
        <f t="shared" si="17"/>
        <v>0</v>
      </c>
      <c r="BQ28" s="125">
        <f t="shared" si="18"/>
        <v>0</v>
      </c>
      <c r="BR28" s="125">
        <f t="shared" si="19"/>
        <v>0</v>
      </c>
      <c r="BT28" s="125">
        <f t="shared" si="20"/>
        <v>0</v>
      </c>
      <c r="BU28" s="125">
        <f t="shared" si="21"/>
        <v>0</v>
      </c>
      <c r="BV28" s="125">
        <f t="shared" si="22"/>
        <v>0</v>
      </c>
      <c r="BW28" s="125">
        <f t="shared" si="23"/>
        <v>0</v>
      </c>
      <c r="BX28" s="125">
        <f t="shared" si="24"/>
        <v>0</v>
      </c>
      <c r="BY28" s="125">
        <f t="shared" si="25"/>
        <v>0</v>
      </c>
      <c r="BZ28" s="125">
        <f t="shared" si="26"/>
        <v>0</v>
      </c>
      <c r="CA28" s="125">
        <f t="shared" si="27"/>
        <v>0</v>
      </c>
      <c r="CB28" s="125">
        <f t="shared" si="28"/>
        <v>0</v>
      </c>
      <c r="CC28" s="125">
        <f t="shared" si="29"/>
        <v>0</v>
      </c>
      <c r="CD28" s="125">
        <f t="shared" si="30"/>
        <v>0</v>
      </c>
      <c r="CE28" s="125">
        <f t="shared" si="31"/>
        <v>0</v>
      </c>
    </row>
    <row r="29" spans="3:83">
      <c r="D29" t="s">
        <v>150</v>
      </c>
      <c r="E29">
        <v>32490</v>
      </c>
      <c r="F29">
        <v>9199</v>
      </c>
      <c r="G29">
        <v>41689</v>
      </c>
      <c r="H29">
        <v>24.2</v>
      </c>
      <c r="I29">
        <v>23.8</v>
      </c>
      <c r="J29">
        <v>130</v>
      </c>
      <c r="L29" s="92" t="s">
        <v>135</v>
      </c>
      <c r="M29">
        <v>5.9999999999999995E-4</v>
      </c>
      <c r="N29">
        <v>5.9999999999999995E-4</v>
      </c>
      <c r="O29">
        <v>0</v>
      </c>
      <c r="P29">
        <v>0.13800000000000001</v>
      </c>
      <c r="Q29">
        <v>0</v>
      </c>
      <c r="R29">
        <v>1E-4</v>
      </c>
      <c r="S29">
        <v>1.1000000000000001E-3</v>
      </c>
      <c r="T29">
        <v>0</v>
      </c>
      <c r="U29">
        <v>1.1599999999999999E-2</v>
      </c>
      <c r="V29">
        <v>34.514200000000002</v>
      </c>
      <c r="W29">
        <v>0</v>
      </c>
      <c r="X29">
        <v>7.8609999999999998</v>
      </c>
      <c r="Y29">
        <v>43.604300000000002</v>
      </c>
      <c r="Z29">
        <v>2.0000000000000001E-4</v>
      </c>
      <c r="AA29">
        <v>1E-4</v>
      </c>
      <c r="AB29">
        <v>0</v>
      </c>
      <c r="AC29">
        <v>0.13300000000000001</v>
      </c>
      <c r="AD29">
        <v>0</v>
      </c>
      <c r="AE29">
        <v>0</v>
      </c>
      <c r="AF29">
        <v>2.0000000000000001E-4</v>
      </c>
      <c r="AG29">
        <v>0</v>
      </c>
      <c r="AH29">
        <v>1.5599999999999999E-2</v>
      </c>
      <c r="AI29">
        <v>36.589399999999998</v>
      </c>
      <c r="AJ29">
        <v>0</v>
      </c>
      <c r="AK29">
        <v>16.6647</v>
      </c>
      <c r="AL29">
        <v>43.695900000000002</v>
      </c>
      <c r="AN29" s="58">
        <v>9</v>
      </c>
      <c r="AO29" s="58">
        <f>R$22</f>
        <v>0</v>
      </c>
      <c r="AP29" s="118">
        <f t="shared" si="32"/>
        <v>6.9999999999999999E-4</v>
      </c>
      <c r="AQ29" s="58">
        <f t="shared" si="32"/>
        <v>0</v>
      </c>
      <c r="AR29" s="58">
        <f t="shared" si="32"/>
        <v>0</v>
      </c>
      <c r="AS29" s="58">
        <f t="shared" si="32"/>
        <v>63.333300000000001</v>
      </c>
      <c r="AT29" s="58">
        <f t="shared" si="32"/>
        <v>0</v>
      </c>
      <c r="AU29" s="58">
        <f t="shared" si="32"/>
        <v>1.0601</v>
      </c>
      <c r="AV29" s="58">
        <f t="shared" si="32"/>
        <v>7.4984000000000002</v>
      </c>
      <c r="AW29" s="58">
        <f>AE$22</f>
        <v>0</v>
      </c>
      <c r="AX29" s="118">
        <f t="shared" si="33"/>
        <v>1E-4</v>
      </c>
      <c r="AY29" s="58">
        <f t="shared" si="33"/>
        <v>0</v>
      </c>
      <c r="AZ29" s="58">
        <f t="shared" si="33"/>
        <v>0</v>
      </c>
      <c r="BA29" s="58">
        <f t="shared" si="33"/>
        <v>63.787599999999998</v>
      </c>
      <c r="BB29" s="58">
        <f t="shared" si="33"/>
        <v>0</v>
      </c>
      <c r="BC29" s="58">
        <f t="shared" si="33"/>
        <v>1.0587</v>
      </c>
      <c r="BD29" s="58">
        <f t="shared" si="33"/>
        <v>7.4917999999999996</v>
      </c>
      <c r="BG29" s="125">
        <f t="shared" si="8"/>
        <v>0</v>
      </c>
      <c r="BH29" s="125">
        <f t="shared" si="9"/>
        <v>0</v>
      </c>
      <c r="BI29" s="125">
        <f t="shared" si="10"/>
        <v>0</v>
      </c>
      <c r="BJ29" s="125">
        <f t="shared" si="11"/>
        <v>0</v>
      </c>
      <c r="BK29" s="125">
        <f t="shared" si="12"/>
        <v>0</v>
      </c>
      <c r="BL29" s="125">
        <f t="shared" si="13"/>
        <v>0</v>
      </c>
      <c r="BM29" s="125">
        <f t="shared" si="14"/>
        <v>0</v>
      </c>
      <c r="BN29" s="125">
        <f t="shared" si="15"/>
        <v>0</v>
      </c>
      <c r="BO29" s="125">
        <f t="shared" si="16"/>
        <v>0</v>
      </c>
      <c r="BP29" s="125">
        <f t="shared" si="17"/>
        <v>0</v>
      </c>
      <c r="BQ29" s="125">
        <f t="shared" si="18"/>
        <v>0</v>
      </c>
      <c r="BR29" s="125">
        <f t="shared" si="19"/>
        <v>0</v>
      </c>
      <c r="BT29" s="125">
        <f t="shared" si="20"/>
        <v>0</v>
      </c>
      <c r="BU29" s="125">
        <f t="shared" si="21"/>
        <v>0</v>
      </c>
      <c r="BV29" s="125">
        <f t="shared" si="22"/>
        <v>0</v>
      </c>
      <c r="BW29" s="125">
        <f t="shared" si="23"/>
        <v>0</v>
      </c>
      <c r="BX29" s="125">
        <f t="shared" si="24"/>
        <v>0</v>
      </c>
      <c r="BY29" s="125">
        <f t="shared" si="25"/>
        <v>0</v>
      </c>
      <c r="BZ29" s="125">
        <f t="shared" si="26"/>
        <v>0</v>
      </c>
      <c r="CA29" s="125">
        <f t="shared" si="27"/>
        <v>0</v>
      </c>
      <c r="CB29" s="125">
        <f t="shared" si="28"/>
        <v>0</v>
      </c>
      <c r="CC29" s="125">
        <f t="shared" si="29"/>
        <v>0</v>
      </c>
      <c r="CD29" s="125">
        <f t="shared" si="30"/>
        <v>0</v>
      </c>
      <c r="CE29" s="125">
        <f t="shared" si="31"/>
        <v>0</v>
      </c>
    </row>
    <row r="30" spans="3:83">
      <c r="C30" t="s">
        <v>149</v>
      </c>
      <c r="D30" t="s">
        <v>147</v>
      </c>
      <c r="E30">
        <v>37</v>
      </c>
      <c r="F30">
        <v>2</v>
      </c>
      <c r="G30">
        <v>38</v>
      </c>
      <c r="H30">
        <v>0</v>
      </c>
      <c r="I30">
        <v>0</v>
      </c>
      <c r="J30">
        <v>0.4</v>
      </c>
      <c r="L30" s="92" t="s">
        <v>136</v>
      </c>
      <c r="M30">
        <v>1.1999999999999999E-3</v>
      </c>
      <c r="N30">
        <v>1.0699999999999999E-2</v>
      </c>
      <c r="O30">
        <v>0</v>
      </c>
      <c r="P30">
        <v>0.13800000000000001</v>
      </c>
      <c r="Q30">
        <v>0</v>
      </c>
      <c r="R30">
        <v>5.9999999999999995E-4</v>
      </c>
      <c r="S30">
        <v>2.5000000000000001E-3</v>
      </c>
      <c r="T30">
        <v>0</v>
      </c>
      <c r="U30">
        <v>7.0000000000000001E-3</v>
      </c>
      <c r="V30">
        <v>31.7135</v>
      </c>
      <c r="W30">
        <v>0</v>
      </c>
      <c r="X30">
        <v>4.0419</v>
      </c>
      <c r="Y30">
        <v>48.140300000000003</v>
      </c>
      <c r="Z30">
        <v>2.9999999999999997E-4</v>
      </c>
      <c r="AA30">
        <v>2.5999999999999999E-3</v>
      </c>
      <c r="AB30">
        <v>0</v>
      </c>
      <c r="AC30">
        <v>0.13300000000000001</v>
      </c>
      <c r="AD30">
        <v>0</v>
      </c>
      <c r="AE30">
        <v>2.0000000000000001E-4</v>
      </c>
      <c r="AF30">
        <v>5.0000000000000001E-4</v>
      </c>
      <c r="AG30">
        <v>0</v>
      </c>
      <c r="AH30">
        <v>9.2999999999999992E-3</v>
      </c>
      <c r="AI30">
        <v>34.329500000000003</v>
      </c>
      <c r="AJ30">
        <v>0</v>
      </c>
      <c r="AK30">
        <v>7.3575999999999997</v>
      </c>
      <c r="AL30">
        <v>48.162399999999998</v>
      </c>
      <c r="AN30" s="58">
        <v>10</v>
      </c>
      <c r="AO30" s="58">
        <f>R$23</f>
        <v>0</v>
      </c>
      <c r="AP30" s="118">
        <f t="shared" ref="AP30:AV34" si="34">S$23</f>
        <v>6.9999999999999999E-4</v>
      </c>
      <c r="AQ30" s="58">
        <f t="shared" si="34"/>
        <v>0</v>
      </c>
      <c r="AR30" s="58">
        <f t="shared" si="34"/>
        <v>0</v>
      </c>
      <c r="AS30" s="58">
        <f t="shared" si="34"/>
        <v>58.366100000000003</v>
      </c>
      <c r="AT30" s="58">
        <f t="shared" si="34"/>
        <v>0</v>
      </c>
      <c r="AU30" s="58">
        <f t="shared" si="34"/>
        <v>1.0589999999999999</v>
      </c>
      <c r="AV30" s="58">
        <f t="shared" si="34"/>
        <v>12.4983</v>
      </c>
      <c r="AW30" s="58">
        <f>AE$23</f>
        <v>0</v>
      </c>
      <c r="AX30" s="118">
        <f t="shared" ref="AX30:BD34" si="35">AF$23</f>
        <v>2.0000000000000001E-4</v>
      </c>
      <c r="AY30" s="58">
        <f t="shared" si="35"/>
        <v>0</v>
      </c>
      <c r="AZ30" s="58">
        <f t="shared" si="35"/>
        <v>0</v>
      </c>
      <c r="BA30" s="58">
        <f t="shared" si="35"/>
        <v>58.821599999999997</v>
      </c>
      <c r="BB30" s="58">
        <f t="shared" si="35"/>
        <v>0</v>
      </c>
      <c r="BC30" s="58">
        <f t="shared" si="35"/>
        <v>1.0628</v>
      </c>
      <c r="BD30" s="58">
        <f t="shared" si="35"/>
        <v>12.4916</v>
      </c>
      <c r="BG30" s="125">
        <f t="shared" si="8"/>
        <v>0</v>
      </c>
      <c r="BH30" s="125">
        <f t="shared" si="9"/>
        <v>0</v>
      </c>
      <c r="BI30" s="125">
        <f t="shared" si="10"/>
        <v>0</v>
      </c>
      <c r="BJ30" s="125">
        <f t="shared" si="11"/>
        <v>0</v>
      </c>
      <c r="BK30" s="125">
        <f t="shared" si="12"/>
        <v>0</v>
      </c>
      <c r="BL30" s="125">
        <f t="shared" si="13"/>
        <v>0</v>
      </c>
      <c r="BM30" s="125">
        <f t="shared" si="14"/>
        <v>0</v>
      </c>
      <c r="BN30" s="125">
        <f t="shared" si="15"/>
        <v>0</v>
      </c>
      <c r="BO30" s="125">
        <f t="shared" si="16"/>
        <v>0</v>
      </c>
      <c r="BP30" s="125">
        <f t="shared" si="17"/>
        <v>0</v>
      </c>
      <c r="BQ30" s="125">
        <f t="shared" si="18"/>
        <v>0</v>
      </c>
      <c r="BR30" s="125">
        <f t="shared" si="19"/>
        <v>0</v>
      </c>
      <c r="BT30" s="125">
        <f t="shared" si="20"/>
        <v>0</v>
      </c>
      <c r="BU30" s="125">
        <f t="shared" si="21"/>
        <v>0</v>
      </c>
      <c r="BV30" s="125">
        <f t="shared" si="22"/>
        <v>0</v>
      </c>
      <c r="BW30" s="125">
        <f t="shared" si="23"/>
        <v>0</v>
      </c>
      <c r="BX30" s="125">
        <f t="shared" si="24"/>
        <v>0</v>
      </c>
      <c r="BY30" s="125">
        <f t="shared" si="25"/>
        <v>0</v>
      </c>
      <c r="BZ30" s="125">
        <f t="shared" si="26"/>
        <v>0</v>
      </c>
      <c r="CA30" s="125">
        <f t="shared" si="27"/>
        <v>0</v>
      </c>
      <c r="CB30" s="125">
        <f t="shared" si="28"/>
        <v>0</v>
      </c>
      <c r="CC30" s="125">
        <f t="shared" si="29"/>
        <v>0</v>
      </c>
      <c r="CD30" s="125">
        <f t="shared" si="30"/>
        <v>0</v>
      </c>
      <c r="CE30" s="125">
        <f t="shared" si="31"/>
        <v>0</v>
      </c>
    </row>
    <row r="31" spans="3:83">
      <c r="D31" t="s">
        <v>84</v>
      </c>
      <c r="E31">
        <v>37</v>
      </c>
      <c r="F31">
        <v>6</v>
      </c>
      <c r="G31">
        <v>43</v>
      </c>
      <c r="H31">
        <v>0.2</v>
      </c>
      <c r="I31">
        <v>0.4</v>
      </c>
      <c r="J31">
        <v>2.6</v>
      </c>
      <c r="L31" s="92" t="s">
        <v>137</v>
      </c>
      <c r="M31">
        <v>1.9E-3</v>
      </c>
      <c r="N31">
        <v>1.0699999999999999E-2</v>
      </c>
      <c r="O31">
        <v>0</v>
      </c>
      <c r="P31">
        <v>0.13800000000000001</v>
      </c>
      <c r="Q31">
        <v>0</v>
      </c>
      <c r="R31">
        <v>1.6999999999999999E-3</v>
      </c>
      <c r="S31">
        <v>8.3000000000000001E-3</v>
      </c>
      <c r="T31">
        <v>0</v>
      </c>
      <c r="U31">
        <v>2.3999999999999998E-3</v>
      </c>
      <c r="V31">
        <v>28.1631</v>
      </c>
      <c r="W31">
        <v>0</v>
      </c>
      <c r="X31">
        <v>1.7283999999999999</v>
      </c>
      <c r="Y31">
        <v>52.732500000000002</v>
      </c>
      <c r="Z31">
        <v>5.0000000000000001E-4</v>
      </c>
      <c r="AA31">
        <v>2.5999999999999999E-3</v>
      </c>
      <c r="AB31">
        <v>0</v>
      </c>
      <c r="AC31">
        <v>0.13300000000000001</v>
      </c>
      <c r="AD31">
        <v>0</v>
      </c>
      <c r="AE31">
        <v>4.0000000000000002E-4</v>
      </c>
      <c r="AF31">
        <v>2E-3</v>
      </c>
      <c r="AG31">
        <v>0</v>
      </c>
      <c r="AH31">
        <v>2.7000000000000001E-3</v>
      </c>
      <c r="AI31">
        <v>30.906600000000001</v>
      </c>
      <c r="AJ31">
        <v>0</v>
      </c>
      <c r="AK31">
        <v>2.3201000000000001</v>
      </c>
      <c r="AL31">
        <v>52.743600000000001</v>
      </c>
      <c r="AN31" s="58">
        <v>11</v>
      </c>
      <c r="AO31" s="58">
        <f>R$23</f>
        <v>0</v>
      </c>
      <c r="AP31" s="118">
        <f t="shared" si="34"/>
        <v>6.9999999999999999E-4</v>
      </c>
      <c r="AQ31" s="58">
        <f t="shared" si="34"/>
        <v>0</v>
      </c>
      <c r="AR31" s="58">
        <f t="shared" si="34"/>
        <v>0</v>
      </c>
      <c r="AS31" s="58">
        <f t="shared" si="34"/>
        <v>58.366100000000003</v>
      </c>
      <c r="AT31" s="58">
        <f t="shared" si="34"/>
        <v>0</v>
      </c>
      <c r="AU31" s="58">
        <f t="shared" si="34"/>
        <v>1.0589999999999999</v>
      </c>
      <c r="AV31" s="58">
        <f t="shared" si="34"/>
        <v>12.4983</v>
      </c>
      <c r="AW31" s="58">
        <f>AE$23</f>
        <v>0</v>
      </c>
      <c r="AX31" s="118">
        <f t="shared" si="35"/>
        <v>2.0000000000000001E-4</v>
      </c>
      <c r="AY31" s="58">
        <f t="shared" si="35"/>
        <v>0</v>
      </c>
      <c r="AZ31" s="58">
        <f t="shared" si="35"/>
        <v>0</v>
      </c>
      <c r="BA31" s="58">
        <f t="shared" si="35"/>
        <v>58.821599999999997</v>
      </c>
      <c r="BB31" s="58">
        <f t="shared" si="35"/>
        <v>0</v>
      </c>
      <c r="BC31" s="58">
        <f t="shared" si="35"/>
        <v>1.0628</v>
      </c>
      <c r="BD31" s="58">
        <f t="shared" si="35"/>
        <v>12.4916</v>
      </c>
      <c r="BG31" s="125">
        <f t="shared" si="8"/>
        <v>0</v>
      </c>
      <c r="BH31" s="125">
        <f t="shared" si="9"/>
        <v>0</v>
      </c>
      <c r="BI31" s="125">
        <f t="shared" si="10"/>
        <v>0</v>
      </c>
      <c r="BJ31" s="125">
        <f t="shared" si="11"/>
        <v>0</v>
      </c>
      <c r="BK31" s="125">
        <f t="shared" si="12"/>
        <v>0</v>
      </c>
      <c r="BL31" s="125">
        <f t="shared" si="13"/>
        <v>0</v>
      </c>
      <c r="BM31" s="125">
        <f t="shared" si="14"/>
        <v>0</v>
      </c>
      <c r="BN31" s="125">
        <f t="shared" si="15"/>
        <v>0</v>
      </c>
      <c r="BO31" s="125">
        <f t="shared" si="16"/>
        <v>0</v>
      </c>
      <c r="BP31" s="125">
        <f t="shared" si="17"/>
        <v>0</v>
      </c>
      <c r="BQ31" s="125">
        <f t="shared" si="18"/>
        <v>0</v>
      </c>
      <c r="BR31" s="125">
        <f t="shared" si="19"/>
        <v>0</v>
      </c>
      <c r="BT31" s="125">
        <f t="shared" si="20"/>
        <v>0</v>
      </c>
      <c r="BU31" s="125">
        <f t="shared" si="21"/>
        <v>0</v>
      </c>
      <c r="BV31" s="125">
        <f t="shared" si="22"/>
        <v>0</v>
      </c>
      <c r="BW31" s="125">
        <f t="shared" si="23"/>
        <v>0</v>
      </c>
      <c r="BX31" s="125">
        <f t="shared" si="24"/>
        <v>0</v>
      </c>
      <c r="BY31" s="125">
        <f t="shared" si="25"/>
        <v>0</v>
      </c>
      <c r="BZ31" s="125">
        <f t="shared" si="26"/>
        <v>0</v>
      </c>
      <c r="CA31" s="125">
        <f t="shared" si="27"/>
        <v>0</v>
      </c>
      <c r="CB31" s="125">
        <f t="shared" si="28"/>
        <v>0</v>
      </c>
      <c r="CC31" s="125">
        <f t="shared" si="29"/>
        <v>0</v>
      </c>
      <c r="CD31" s="125">
        <f t="shared" si="30"/>
        <v>0</v>
      </c>
      <c r="CE31" s="125">
        <f t="shared" si="31"/>
        <v>0</v>
      </c>
    </row>
    <row r="32" spans="3:83">
      <c r="D32" t="s">
        <v>85</v>
      </c>
      <c r="E32">
        <v>84</v>
      </c>
      <c r="F32">
        <v>13</v>
      </c>
      <c r="G32">
        <v>97</v>
      </c>
      <c r="H32">
        <v>0.3</v>
      </c>
      <c r="I32">
        <v>0.6</v>
      </c>
      <c r="J32">
        <v>5.4</v>
      </c>
      <c r="L32" s="92" t="s">
        <v>138</v>
      </c>
      <c r="M32">
        <v>2.5000000000000001E-3</v>
      </c>
      <c r="N32">
        <v>3.3700000000000001E-2</v>
      </c>
      <c r="O32">
        <v>0</v>
      </c>
      <c r="P32">
        <v>0.14199999999999999</v>
      </c>
      <c r="Q32">
        <v>1E-4</v>
      </c>
      <c r="R32">
        <v>2.5999999999999999E-3</v>
      </c>
      <c r="S32">
        <v>1.9E-2</v>
      </c>
      <c r="T32">
        <v>0</v>
      </c>
      <c r="U32">
        <v>1.6999999999999999E-3</v>
      </c>
      <c r="V32">
        <v>24.1417</v>
      </c>
      <c r="W32">
        <v>0</v>
      </c>
      <c r="X32">
        <v>1.2828999999999999</v>
      </c>
      <c r="Y32">
        <v>57.597200000000001</v>
      </c>
      <c r="Z32">
        <v>6.9999999999999999E-4</v>
      </c>
      <c r="AA32">
        <v>8.2000000000000007E-3</v>
      </c>
      <c r="AB32">
        <v>0</v>
      </c>
      <c r="AC32">
        <v>0.17399999999999999</v>
      </c>
      <c r="AD32">
        <v>0</v>
      </c>
      <c r="AE32">
        <v>6.9999999999999999E-4</v>
      </c>
      <c r="AF32">
        <v>4.7000000000000002E-3</v>
      </c>
      <c r="AG32">
        <v>0</v>
      </c>
      <c r="AH32">
        <v>1.6999999999999999E-3</v>
      </c>
      <c r="AI32">
        <v>26.755299999999998</v>
      </c>
      <c r="AJ32">
        <v>0</v>
      </c>
      <c r="AK32">
        <v>1.4294</v>
      </c>
      <c r="AL32">
        <v>57.640700000000002</v>
      </c>
      <c r="AN32" s="58">
        <v>12</v>
      </c>
      <c r="AO32" s="58">
        <f>R$23</f>
        <v>0</v>
      </c>
      <c r="AP32" s="118">
        <f t="shared" si="34"/>
        <v>6.9999999999999999E-4</v>
      </c>
      <c r="AQ32" s="58">
        <f t="shared" si="34"/>
        <v>0</v>
      </c>
      <c r="AR32" s="58">
        <f t="shared" si="34"/>
        <v>0</v>
      </c>
      <c r="AS32" s="58">
        <f t="shared" si="34"/>
        <v>58.366100000000003</v>
      </c>
      <c r="AT32" s="58">
        <f t="shared" si="34"/>
        <v>0</v>
      </c>
      <c r="AU32" s="58">
        <f t="shared" si="34"/>
        <v>1.0589999999999999</v>
      </c>
      <c r="AV32" s="58">
        <f t="shared" si="34"/>
        <v>12.4983</v>
      </c>
      <c r="AW32" s="58">
        <f>AE$23</f>
        <v>0</v>
      </c>
      <c r="AX32" s="118">
        <f t="shared" si="35"/>
        <v>2.0000000000000001E-4</v>
      </c>
      <c r="AY32" s="58">
        <f t="shared" si="35"/>
        <v>0</v>
      </c>
      <c r="AZ32" s="58">
        <f t="shared" si="35"/>
        <v>0</v>
      </c>
      <c r="BA32" s="58">
        <f t="shared" si="35"/>
        <v>58.821599999999997</v>
      </c>
      <c r="BB32" s="58">
        <f t="shared" si="35"/>
        <v>0</v>
      </c>
      <c r="BC32" s="58">
        <f t="shared" si="35"/>
        <v>1.0628</v>
      </c>
      <c r="BD32" s="58">
        <f t="shared" si="35"/>
        <v>12.4916</v>
      </c>
      <c r="BG32" s="125">
        <f t="shared" si="8"/>
        <v>0</v>
      </c>
      <c r="BH32" s="125">
        <f t="shared" si="9"/>
        <v>0</v>
      </c>
      <c r="BI32" s="125">
        <f t="shared" si="10"/>
        <v>0</v>
      </c>
      <c r="BJ32" s="125">
        <f t="shared" si="11"/>
        <v>0</v>
      </c>
      <c r="BK32" s="125">
        <f t="shared" si="12"/>
        <v>0</v>
      </c>
      <c r="BL32" s="125">
        <f t="shared" si="13"/>
        <v>0</v>
      </c>
      <c r="BM32" s="125">
        <f t="shared" si="14"/>
        <v>0</v>
      </c>
      <c r="BN32" s="125">
        <f t="shared" si="15"/>
        <v>0</v>
      </c>
      <c r="BO32" s="125">
        <f t="shared" si="16"/>
        <v>0</v>
      </c>
      <c r="BP32" s="125">
        <f t="shared" si="17"/>
        <v>0</v>
      </c>
      <c r="BQ32" s="125">
        <f t="shared" si="18"/>
        <v>0</v>
      </c>
      <c r="BR32" s="125">
        <f t="shared" si="19"/>
        <v>0</v>
      </c>
      <c r="BT32" s="125">
        <f t="shared" si="20"/>
        <v>0</v>
      </c>
      <c r="BU32" s="125">
        <f t="shared" si="21"/>
        <v>0</v>
      </c>
      <c r="BV32" s="125">
        <f t="shared" si="22"/>
        <v>0</v>
      </c>
      <c r="BW32" s="125">
        <f t="shared" si="23"/>
        <v>0</v>
      </c>
      <c r="BX32" s="125">
        <f t="shared" si="24"/>
        <v>0</v>
      </c>
      <c r="BY32" s="125">
        <f t="shared" si="25"/>
        <v>0</v>
      </c>
      <c r="BZ32" s="125">
        <f t="shared" si="26"/>
        <v>0</v>
      </c>
      <c r="CA32" s="125">
        <f t="shared" si="27"/>
        <v>0</v>
      </c>
      <c r="CB32" s="125">
        <f t="shared" si="28"/>
        <v>0</v>
      </c>
      <c r="CC32" s="125">
        <f t="shared" si="29"/>
        <v>0</v>
      </c>
      <c r="CD32" s="125">
        <f t="shared" si="30"/>
        <v>0</v>
      </c>
      <c r="CE32" s="125">
        <f t="shared" si="31"/>
        <v>0</v>
      </c>
    </row>
    <row r="33" spans="1:83">
      <c r="D33" t="s">
        <v>86</v>
      </c>
      <c r="E33">
        <v>264</v>
      </c>
      <c r="F33">
        <v>31</v>
      </c>
      <c r="G33">
        <v>295</v>
      </c>
      <c r="H33">
        <v>0.8</v>
      </c>
      <c r="I33">
        <v>1.5</v>
      </c>
      <c r="J33">
        <v>15</v>
      </c>
      <c r="L33" s="92" t="s">
        <v>139</v>
      </c>
      <c r="M33">
        <v>3.0999999999999999E-3</v>
      </c>
      <c r="N33">
        <v>3.3700000000000001E-2</v>
      </c>
      <c r="O33">
        <v>0</v>
      </c>
      <c r="P33">
        <v>0.14199999999999999</v>
      </c>
      <c r="Q33">
        <v>1E-4</v>
      </c>
      <c r="R33">
        <v>3.3E-3</v>
      </c>
      <c r="S33">
        <v>3.3099999999999997E-2</v>
      </c>
      <c r="T33">
        <v>0</v>
      </c>
      <c r="U33">
        <v>1.8E-3</v>
      </c>
      <c r="V33">
        <v>20.198499999999999</v>
      </c>
      <c r="W33">
        <v>1E-4</v>
      </c>
      <c r="X33">
        <v>1.1871</v>
      </c>
      <c r="Y33">
        <v>62.569899999999997</v>
      </c>
      <c r="Z33">
        <v>1E-3</v>
      </c>
      <c r="AA33">
        <v>8.2000000000000007E-3</v>
      </c>
      <c r="AB33">
        <v>0</v>
      </c>
      <c r="AC33">
        <v>0.17399999999999999</v>
      </c>
      <c r="AD33">
        <v>0</v>
      </c>
      <c r="AE33">
        <v>1E-3</v>
      </c>
      <c r="AF33">
        <v>8.6999999999999994E-3</v>
      </c>
      <c r="AG33">
        <v>0</v>
      </c>
      <c r="AH33">
        <v>1.9E-3</v>
      </c>
      <c r="AI33">
        <v>22.578600000000002</v>
      </c>
      <c r="AJ33">
        <v>0</v>
      </c>
      <c r="AK33">
        <v>1.3010999999999999</v>
      </c>
      <c r="AL33">
        <v>62.6569</v>
      </c>
      <c r="AN33" s="58">
        <v>13</v>
      </c>
      <c r="AO33" s="58">
        <f>R$23</f>
        <v>0</v>
      </c>
      <c r="AP33" s="118">
        <f t="shared" si="34"/>
        <v>6.9999999999999999E-4</v>
      </c>
      <c r="AQ33" s="58">
        <f t="shared" si="34"/>
        <v>0</v>
      </c>
      <c r="AR33" s="58">
        <f t="shared" si="34"/>
        <v>0</v>
      </c>
      <c r="AS33" s="58">
        <f t="shared" si="34"/>
        <v>58.366100000000003</v>
      </c>
      <c r="AT33" s="58">
        <f t="shared" si="34"/>
        <v>0</v>
      </c>
      <c r="AU33" s="58">
        <f t="shared" si="34"/>
        <v>1.0589999999999999</v>
      </c>
      <c r="AV33" s="58">
        <f t="shared" si="34"/>
        <v>12.4983</v>
      </c>
      <c r="AW33" s="58">
        <f>AE$23</f>
        <v>0</v>
      </c>
      <c r="AX33" s="118">
        <f t="shared" si="35"/>
        <v>2.0000000000000001E-4</v>
      </c>
      <c r="AY33" s="58">
        <f t="shared" si="35"/>
        <v>0</v>
      </c>
      <c r="AZ33" s="58">
        <f t="shared" si="35"/>
        <v>0</v>
      </c>
      <c r="BA33" s="58">
        <f t="shared" si="35"/>
        <v>58.821599999999997</v>
      </c>
      <c r="BB33" s="58">
        <f t="shared" si="35"/>
        <v>0</v>
      </c>
      <c r="BC33" s="58">
        <f t="shared" si="35"/>
        <v>1.0628</v>
      </c>
      <c r="BD33" s="58">
        <f t="shared" si="35"/>
        <v>12.4916</v>
      </c>
      <c r="BG33" s="125">
        <f t="shared" si="8"/>
        <v>0</v>
      </c>
      <c r="BH33" s="125">
        <f t="shared" si="9"/>
        <v>0</v>
      </c>
      <c r="BI33" s="125">
        <f t="shared" si="10"/>
        <v>0</v>
      </c>
      <c r="BJ33" s="125">
        <f t="shared" si="11"/>
        <v>0</v>
      </c>
      <c r="BK33" s="125">
        <f t="shared" si="12"/>
        <v>0</v>
      </c>
      <c r="BL33" s="125">
        <f t="shared" si="13"/>
        <v>0</v>
      </c>
      <c r="BM33" s="125">
        <f t="shared" si="14"/>
        <v>0</v>
      </c>
      <c r="BN33" s="125">
        <f t="shared" si="15"/>
        <v>0</v>
      </c>
      <c r="BO33" s="125">
        <f t="shared" si="16"/>
        <v>0</v>
      </c>
      <c r="BP33" s="125">
        <f t="shared" si="17"/>
        <v>0</v>
      </c>
      <c r="BQ33" s="125">
        <f t="shared" si="18"/>
        <v>0</v>
      </c>
      <c r="BR33" s="125">
        <f t="shared" si="19"/>
        <v>0</v>
      </c>
      <c r="BT33" s="125">
        <f t="shared" si="20"/>
        <v>0</v>
      </c>
      <c r="BU33" s="125">
        <f t="shared" si="21"/>
        <v>0</v>
      </c>
      <c r="BV33" s="125">
        <f t="shared" si="22"/>
        <v>0</v>
      </c>
      <c r="BW33" s="125">
        <f t="shared" si="23"/>
        <v>0</v>
      </c>
      <c r="BX33" s="125">
        <f t="shared" si="24"/>
        <v>0</v>
      </c>
      <c r="BY33" s="125">
        <f t="shared" si="25"/>
        <v>0</v>
      </c>
      <c r="BZ33" s="125">
        <f t="shared" si="26"/>
        <v>0</v>
      </c>
      <c r="CA33" s="125">
        <f t="shared" si="27"/>
        <v>0</v>
      </c>
      <c r="CB33" s="125">
        <f t="shared" si="28"/>
        <v>0</v>
      </c>
      <c r="CC33" s="125">
        <f t="shared" si="29"/>
        <v>0</v>
      </c>
      <c r="CD33" s="125">
        <f t="shared" si="30"/>
        <v>0</v>
      </c>
      <c r="CE33" s="125">
        <f t="shared" si="31"/>
        <v>0</v>
      </c>
    </row>
    <row r="34" spans="1:83">
      <c r="D34" t="s">
        <v>87</v>
      </c>
      <c r="E34">
        <v>498</v>
      </c>
      <c r="F34">
        <v>59</v>
      </c>
      <c r="G34">
        <v>557</v>
      </c>
      <c r="H34">
        <v>3.1</v>
      </c>
      <c r="I34">
        <v>2.8</v>
      </c>
      <c r="J34">
        <v>29</v>
      </c>
      <c r="L34" s="92" t="s">
        <v>140</v>
      </c>
      <c r="M34">
        <v>3.8999999999999998E-3</v>
      </c>
      <c r="N34">
        <v>6.7500000000000004E-2</v>
      </c>
      <c r="O34">
        <v>0</v>
      </c>
      <c r="P34">
        <v>0.19500000000000001</v>
      </c>
      <c r="Q34">
        <v>1E-4</v>
      </c>
      <c r="R34">
        <v>4.1000000000000003E-3</v>
      </c>
      <c r="S34">
        <v>5.0200000000000002E-2</v>
      </c>
      <c r="T34">
        <v>0</v>
      </c>
      <c r="U34">
        <v>2.0999999999999999E-3</v>
      </c>
      <c r="V34">
        <v>16.430099999999999</v>
      </c>
      <c r="W34">
        <v>1E-4</v>
      </c>
      <c r="X34">
        <v>1.1462000000000001</v>
      </c>
      <c r="Y34">
        <v>67.593000000000004</v>
      </c>
      <c r="Z34">
        <v>1.6000000000000001E-3</v>
      </c>
      <c r="AA34">
        <v>1.8700000000000001E-2</v>
      </c>
      <c r="AB34">
        <v>0</v>
      </c>
      <c r="AC34">
        <v>0.253</v>
      </c>
      <c r="AD34">
        <v>1E-4</v>
      </c>
      <c r="AE34">
        <v>1.5E-3</v>
      </c>
      <c r="AF34">
        <v>1.47E-2</v>
      </c>
      <c r="AG34">
        <v>0</v>
      </c>
      <c r="AH34">
        <v>2.5999999999999999E-3</v>
      </c>
      <c r="AI34">
        <v>18.5672</v>
      </c>
      <c r="AJ34">
        <v>0</v>
      </c>
      <c r="AK34">
        <v>1.2675000000000001</v>
      </c>
      <c r="AL34">
        <v>67.684700000000007</v>
      </c>
      <c r="AN34" s="58">
        <v>14</v>
      </c>
      <c r="AO34" s="58">
        <f>R$23</f>
        <v>0</v>
      </c>
      <c r="AP34" s="118">
        <f t="shared" si="34"/>
        <v>6.9999999999999999E-4</v>
      </c>
      <c r="AQ34" s="58">
        <f t="shared" si="34"/>
        <v>0</v>
      </c>
      <c r="AR34" s="58">
        <f t="shared" si="34"/>
        <v>0</v>
      </c>
      <c r="AS34" s="58">
        <f t="shared" si="34"/>
        <v>58.366100000000003</v>
      </c>
      <c r="AT34" s="58">
        <f t="shared" si="34"/>
        <v>0</v>
      </c>
      <c r="AU34" s="58">
        <f t="shared" si="34"/>
        <v>1.0589999999999999</v>
      </c>
      <c r="AV34" s="58">
        <f t="shared" si="34"/>
        <v>12.4983</v>
      </c>
      <c r="AW34" s="58">
        <f>AE$23</f>
        <v>0</v>
      </c>
      <c r="AX34" s="118">
        <f t="shared" si="35"/>
        <v>2.0000000000000001E-4</v>
      </c>
      <c r="AY34" s="58">
        <f t="shared" si="35"/>
        <v>0</v>
      </c>
      <c r="AZ34" s="58">
        <f t="shared" si="35"/>
        <v>0</v>
      </c>
      <c r="BA34" s="58">
        <f t="shared" si="35"/>
        <v>58.821599999999997</v>
      </c>
      <c r="BB34" s="58">
        <f t="shared" si="35"/>
        <v>0</v>
      </c>
      <c r="BC34" s="58">
        <f t="shared" si="35"/>
        <v>1.0628</v>
      </c>
      <c r="BD34" s="58">
        <f t="shared" si="35"/>
        <v>12.4916</v>
      </c>
      <c r="BG34" s="125">
        <f t="shared" si="8"/>
        <v>0</v>
      </c>
      <c r="BH34" s="125">
        <f t="shared" si="9"/>
        <v>0</v>
      </c>
      <c r="BI34" s="125">
        <f t="shared" si="10"/>
        <v>0</v>
      </c>
      <c r="BJ34" s="125">
        <f t="shared" si="11"/>
        <v>0</v>
      </c>
      <c r="BK34" s="125">
        <f t="shared" si="12"/>
        <v>0</v>
      </c>
      <c r="BL34" s="125">
        <f t="shared" si="13"/>
        <v>0</v>
      </c>
      <c r="BM34" s="125">
        <f t="shared" si="14"/>
        <v>0</v>
      </c>
      <c r="BN34" s="125">
        <f t="shared" si="15"/>
        <v>0</v>
      </c>
      <c r="BO34" s="125">
        <f t="shared" si="16"/>
        <v>0</v>
      </c>
      <c r="BP34" s="125">
        <f t="shared" si="17"/>
        <v>0</v>
      </c>
      <c r="BQ34" s="125">
        <f t="shared" si="18"/>
        <v>0</v>
      </c>
      <c r="BR34" s="125">
        <f t="shared" si="19"/>
        <v>0</v>
      </c>
      <c r="BT34" s="125">
        <f t="shared" si="20"/>
        <v>0</v>
      </c>
      <c r="BU34" s="125">
        <f t="shared" si="21"/>
        <v>0</v>
      </c>
      <c r="BV34" s="125">
        <f t="shared" si="22"/>
        <v>0</v>
      </c>
      <c r="BW34" s="125">
        <f t="shared" si="23"/>
        <v>0</v>
      </c>
      <c r="BX34" s="125">
        <f t="shared" si="24"/>
        <v>0</v>
      </c>
      <c r="BY34" s="125">
        <f t="shared" si="25"/>
        <v>0</v>
      </c>
      <c r="BZ34" s="125">
        <f t="shared" si="26"/>
        <v>0</v>
      </c>
      <c r="CA34" s="125">
        <f t="shared" si="27"/>
        <v>0</v>
      </c>
      <c r="CB34" s="125">
        <f t="shared" si="28"/>
        <v>0</v>
      </c>
      <c r="CC34" s="125">
        <f t="shared" si="29"/>
        <v>0</v>
      </c>
      <c r="CD34" s="125">
        <f t="shared" si="30"/>
        <v>0</v>
      </c>
      <c r="CE34" s="125">
        <f t="shared" si="31"/>
        <v>0</v>
      </c>
    </row>
    <row r="35" spans="1:83">
      <c r="D35" t="s">
        <v>88</v>
      </c>
      <c r="E35">
        <v>679</v>
      </c>
      <c r="F35">
        <v>81</v>
      </c>
      <c r="G35">
        <v>760</v>
      </c>
      <c r="H35">
        <v>4.0999999999999996</v>
      </c>
      <c r="I35">
        <v>4.4000000000000004</v>
      </c>
      <c r="J35">
        <v>45</v>
      </c>
      <c r="L35" s="92" t="s">
        <v>141</v>
      </c>
      <c r="M35">
        <v>5.1999999999999998E-3</v>
      </c>
      <c r="N35">
        <v>6.7500000000000004E-2</v>
      </c>
      <c r="O35">
        <v>0</v>
      </c>
      <c r="P35">
        <v>0.19500000000000001</v>
      </c>
      <c r="Q35">
        <v>1E-4</v>
      </c>
      <c r="R35">
        <v>5.4999999999999997E-3</v>
      </c>
      <c r="S35">
        <v>7.1999999999999995E-2</v>
      </c>
      <c r="T35">
        <v>0</v>
      </c>
      <c r="U35" s="119">
        <v>2.2000000000000001E-3</v>
      </c>
      <c r="V35">
        <v>12.9628</v>
      </c>
      <c r="W35">
        <v>2.0000000000000001E-4</v>
      </c>
      <c r="X35">
        <v>1.0918000000000001</v>
      </c>
      <c r="Y35">
        <v>72.602400000000003</v>
      </c>
      <c r="Z35">
        <v>2.5999999999999999E-3</v>
      </c>
      <c r="AA35">
        <v>1.8700000000000001E-2</v>
      </c>
      <c r="AB35">
        <v>0</v>
      </c>
      <c r="AC35">
        <v>0.253</v>
      </c>
      <c r="AD35">
        <v>1E-4</v>
      </c>
      <c r="AE35">
        <v>2.3999999999999998E-3</v>
      </c>
      <c r="AF35">
        <v>2.4E-2</v>
      </c>
      <c r="AG35">
        <v>0</v>
      </c>
      <c r="AH35">
        <v>2.8E-3</v>
      </c>
      <c r="AI35">
        <v>14.8436</v>
      </c>
      <c r="AJ35">
        <v>1E-4</v>
      </c>
      <c r="AK35">
        <v>1.1736</v>
      </c>
      <c r="AL35">
        <v>72.674499999999995</v>
      </c>
      <c r="AN35" s="58">
        <v>15</v>
      </c>
      <c r="AO35" s="58">
        <f>R$24</f>
        <v>0</v>
      </c>
      <c r="AP35" s="118">
        <f t="shared" ref="AP35:AV39" si="36">S$24</f>
        <v>8.0000000000000004E-4</v>
      </c>
      <c r="AQ35" s="58">
        <f t="shared" si="36"/>
        <v>0</v>
      </c>
      <c r="AR35" s="58">
        <f t="shared" si="36"/>
        <v>0</v>
      </c>
      <c r="AS35" s="58">
        <f t="shared" si="36"/>
        <v>53.421300000000002</v>
      </c>
      <c r="AT35" s="58">
        <f t="shared" si="36"/>
        <v>0</v>
      </c>
      <c r="AU35" s="58">
        <f t="shared" si="36"/>
        <v>1.022</v>
      </c>
      <c r="AV35" s="58">
        <f t="shared" si="36"/>
        <v>17.4983</v>
      </c>
      <c r="AW35" s="58">
        <f>AE$24</f>
        <v>0</v>
      </c>
      <c r="AX35" s="118">
        <f t="shared" ref="AX35:BD39" si="37">AF$24</f>
        <v>2.0000000000000001E-4</v>
      </c>
      <c r="AY35" s="58">
        <f t="shared" si="37"/>
        <v>0</v>
      </c>
      <c r="AZ35" s="58">
        <f t="shared" si="37"/>
        <v>0</v>
      </c>
      <c r="BA35" s="58">
        <f t="shared" si="37"/>
        <v>53.852899999999998</v>
      </c>
      <c r="BB35" s="58">
        <f t="shared" si="37"/>
        <v>0</v>
      </c>
      <c r="BC35" s="58">
        <f t="shared" si="37"/>
        <v>1.0588</v>
      </c>
      <c r="BD35" s="58">
        <f t="shared" si="37"/>
        <v>17.491599999999998</v>
      </c>
      <c r="BG35" s="125">
        <f t="shared" si="8"/>
        <v>0</v>
      </c>
      <c r="BH35" s="125">
        <f t="shared" si="9"/>
        <v>0</v>
      </c>
      <c r="BI35" s="125">
        <f t="shared" si="10"/>
        <v>0</v>
      </c>
      <c r="BJ35" s="125">
        <f t="shared" si="11"/>
        <v>0</v>
      </c>
      <c r="BK35" s="125">
        <f t="shared" si="12"/>
        <v>0</v>
      </c>
      <c r="BL35" s="125">
        <f t="shared" si="13"/>
        <v>0</v>
      </c>
      <c r="BM35" s="125">
        <f t="shared" si="14"/>
        <v>0</v>
      </c>
      <c r="BN35" s="125">
        <f t="shared" si="15"/>
        <v>0</v>
      </c>
      <c r="BO35" s="125">
        <f t="shared" si="16"/>
        <v>0</v>
      </c>
      <c r="BP35" s="125">
        <f t="shared" si="17"/>
        <v>0</v>
      </c>
      <c r="BQ35" s="125">
        <f t="shared" si="18"/>
        <v>0</v>
      </c>
      <c r="BR35" s="125">
        <f t="shared" si="19"/>
        <v>0</v>
      </c>
      <c r="BT35" s="125">
        <f t="shared" si="20"/>
        <v>0</v>
      </c>
      <c r="BU35" s="125">
        <f t="shared" si="21"/>
        <v>0</v>
      </c>
      <c r="BV35" s="125">
        <f t="shared" si="22"/>
        <v>0</v>
      </c>
      <c r="BW35" s="125">
        <f t="shared" si="23"/>
        <v>0</v>
      </c>
      <c r="BX35" s="125">
        <f t="shared" si="24"/>
        <v>0</v>
      </c>
      <c r="BY35" s="125">
        <f t="shared" si="25"/>
        <v>0</v>
      </c>
      <c r="BZ35" s="125">
        <f t="shared" si="26"/>
        <v>0</v>
      </c>
      <c r="CA35" s="125">
        <f t="shared" si="27"/>
        <v>0</v>
      </c>
      <c r="CB35" s="125">
        <f t="shared" si="28"/>
        <v>0</v>
      </c>
      <c r="CC35" s="125">
        <f t="shared" si="29"/>
        <v>0</v>
      </c>
      <c r="CD35" s="125">
        <f t="shared" si="30"/>
        <v>0</v>
      </c>
      <c r="CE35" s="125">
        <f t="shared" si="31"/>
        <v>0</v>
      </c>
    </row>
    <row r="36" spans="1:83">
      <c r="D36" t="s">
        <v>89</v>
      </c>
      <c r="E36">
        <v>889</v>
      </c>
      <c r="F36">
        <v>112</v>
      </c>
      <c r="G36">
        <v>1001</v>
      </c>
      <c r="H36">
        <v>7.6</v>
      </c>
      <c r="I36">
        <v>6.7</v>
      </c>
      <c r="J36">
        <v>66</v>
      </c>
      <c r="L36" s="92" t="s">
        <v>142</v>
      </c>
      <c r="M36">
        <v>7.1000000000000004E-3</v>
      </c>
      <c r="N36">
        <v>0.115</v>
      </c>
      <c r="O36">
        <v>0</v>
      </c>
      <c r="P36">
        <v>0.28000000000000003</v>
      </c>
      <c r="Q36">
        <v>2.9999999999999997E-4</v>
      </c>
      <c r="R36">
        <v>7.4999999999999997E-3</v>
      </c>
      <c r="S36">
        <v>0.10059999999999999</v>
      </c>
      <c r="T36">
        <v>0</v>
      </c>
      <c r="U36">
        <v>2.3999999999999998E-3</v>
      </c>
      <c r="V36">
        <v>9.9113000000000007</v>
      </c>
      <c r="W36">
        <v>2.0000000000000001E-4</v>
      </c>
      <c r="X36">
        <v>1.0570999999999999</v>
      </c>
      <c r="Y36">
        <v>77.584800000000001</v>
      </c>
      <c r="Z36">
        <v>4.1999999999999997E-3</v>
      </c>
      <c r="AA36">
        <v>5.2600000000000001E-2</v>
      </c>
      <c r="AB36">
        <v>0</v>
      </c>
      <c r="AC36">
        <v>0.35799999999999998</v>
      </c>
      <c r="AD36">
        <v>2.0000000000000001E-4</v>
      </c>
      <c r="AE36">
        <v>3.8E-3</v>
      </c>
      <c r="AF36">
        <v>3.85E-2</v>
      </c>
      <c r="AG36">
        <v>0</v>
      </c>
      <c r="AH36">
        <v>2.8999999999999998E-3</v>
      </c>
      <c r="AI36">
        <v>11.4552</v>
      </c>
      <c r="AJ36">
        <v>1E-4</v>
      </c>
      <c r="AK36">
        <v>1.1012</v>
      </c>
      <c r="AL36">
        <v>77.651600000000002</v>
      </c>
      <c r="AN36" s="58">
        <v>16</v>
      </c>
      <c r="AO36" s="58">
        <f>R$24</f>
        <v>0</v>
      </c>
      <c r="AP36" s="118">
        <f t="shared" si="36"/>
        <v>8.0000000000000004E-4</v>
      </c>
      <c r="AQ36" s="58">
        <f t="shared" si="36"/>
        <v>0</v>
      </c>
      <c r="AR36" s="58">
        <f t="shared" si="36"/>
        <v>0</v>
      </c>
      <c r="AS36" s="58">
        <f t="shared" si="36"/>
        <v>53.421300000000002</v>
      </c>
      <c r="AT36" s="58">
        <f t="shared" si="36"/>
        <v>0</v>
      </c>
      <c r="AU36" s="58">
        <f t="shared" si="36"/>
        <v>1.022</v>
      </c>
      <c r="AV36" s="58">
        <f t="shared" si="36"/>
        <v>17.4983</v>
      </c>
      <c r="AW36" s="58">
        <f>AE$24</f>
        <v>0</v>
      </c>
      <c r="AX36" s="118">
        <f t="shared" si="37"/>
        <v>2.0000000000000001E-4</v>
      </c>
      <c r="AY36" s="58">
        <f t="shared" si="37"/>
        <v>0</v>
      </c>
      <c r="AZ36" s="58">
        <f t="shared" si="37"/>
        <v>0</v>
      </c>
      <c r="BA36" s="58">
        <f t="shared" si="37"/>
        <v>53.852899999999998</v>
      </c>
      <c r="BB36" s="58">
        <f t="shared" si="37"/>
        <v>0</v>
      </c>
      <c r="BC36" s="58">
        <f t="shared" si="37"/>
        <v>1.0588</v>
      </c>
      <c r="BD36" s="58">
        <f t="shared" si="37"/>
        <v>17.491599999999998</v>
      </c>
      <c r="BG36" s="125">
        <f t="shared" si="8"/>
        <v>0</v>
      </c>
      <c r="BH36" s="125">
        <f t="shared" si="9"/>
        <v>0</v>
      </c>
      <c r="BI36" s="125">
        <f t="shared" si="10"/>
        <v>0</v>
      </c>
      <c r="BJ36" s="125">
        <f t="shared" si="11"/>
        <v>0</v>
      </c>
      <c r="BK36" s="125">
        <f t="shared" si="12"/>
        <v>0</v>
      </c>
      <c r="BL36" s="125">
        <f t="shared" si="13"/>
        <v>0</v>
      </c>
      <c r="BM36" s="125">
        <f t="shared" si="14"/>
        <v>0</v>
      </c>
      <c r="BN36" s="125">
        <f t="shared" si="15"/>
        <v>0</v>
      </c>
      <c r="BO36" s="125">
        <f t="shared" si="16"/>
        <v>0</v>
      </c>
      <c r="BP36" s="125">
        <f t="shared" si="17"/>
        <v>0</v>
      </c>
      <c r="BQ36" s="125">
        <f t="shared" si="18"/>
        <v>0</v>
      </c>
      <c r="BR36" s="125">
        <f t="shared" si="19"/>
        <v>0</v>
      </c>
      <c r="BT36" s="125">
        <f t="shared" si="20"/>
        <v>0</v>
      </c>
      <c r="BU36" s="125">
        <f t="shared" si="21"/>
        <v>0</v>
      </c>
      <c r="BV36" s="125">
        <f t="shared" si="22"/>
        <v>0</v>
      </c>
      <c r="BW36" s="125">
        <f t="shared" si="23"/>
        <v>0</v>
      </c>
      <c r="BX36" s="125">
        <f t="shared" si="24"/>
        <v>0</v>
      </c>
      <c r="BY36" s="125">
        <f t="shared" si="25"/>
        <v>0</v>
      </c>
      <c r="BZ36" s="125">
        <f t="shared" si="26"/>
        <v>0</v>
      </c>
      <c r="CA36" s="125">
        <f t="shared" si="27"/>
        <v>0</v>
      </c>
      <c r="CB36" s="125">
        <f t="shared" si="28"/>
        <v>0</v>
      </c>
      <c r="CC36" s="125">
        <f t="shared" si="29"/>
        <v>0</v>
      </c>
      <c r="CD36" s="125">
        <f t="shared" si="30"/>
        <v>0</v>
      </c>
      <c r="CE36" s="125">
        <f t="shared" si="31"/>
        <v>0</v>
      </c>
    </row>
    <row r="37" spans="1:83">
      <c r="D37" t="s">
        <v>90</v>
      </c>
      <c r="E37">
        <v>1342</v>
      </c>
      <c r="F37">
        <v>230</v>
      </c>
      <c r="G37">
        <v>1572</v>
      </c>
      <c r="H37">
        <v>12.4</v>
      </c>
      <c r="I37">
        <v>12.6</v>
      </c>
      <c r="J37">
        <v>98</v>
      </c>
      <c r="L37" s="92" t="s">
        <v>143</v>
      </c>
      <c r="M37">
        <v>0.01</v>
      </c>
      <c r="N37">
        <v>0.115</v>
      </c>
      <c r="O37">
        <v>0</v>
      </c>
      <c r="P37">
        <v>0.28000000000000003</v>
      </c>
      <c r="Q37">
        <v>2.9999999999999997E-4</v>
      </c>
      <c r="R37">
        <v>9.7999999999999997E-3</v>
      </c>
      <c r="S37">
        <v>0.13719999999999999</v>
      </c>
      <c r="T37">
        <v>0</v>
      </c>
      <c r="U37">
        <v>2.8999999999999998E-3</v>
      </c>
      <c r="V37">
        <v>7.3632999999999997</v>
      </c>
      <c r="W37">
        <v>4.0000000000000002E-4</v>
      </c>
      <c r="X37">
        <v>1.0385</v>
      </c>
      <c r="Y37">
        <v>82.568299999999994</v>
      </c>
      <c r="Z37">
        <v>6.4999999999999997E-3</v>
      </c>
      <c r="AA37">
        <v>5.2600000000000001E-2</v>
      </c>
      <c r="AB37">
        <v>0</v>
      </c>
      <c r="AC37">
        <v>0.35799999999999998</v>
      </c>
      <c r="AD37">
        <v>2.0000000000000001E-4</v>
      </c>
      <c r="AE37">
        <v>5.3E-3</v>
      </c>
      <c r="AF37">
        <v>5.9499999999999997E-2</v>
      </c>
      <c r="AG37">
        <v>0</v>
      </c>
      <c r="AH37">
        <v>3.7000000000000002E-3</v>
      </c>
      <c r="AI37">
        <v>8.6011000000000006</v>
      </c>
      <c r="AJ37">
        <v>2.0000000000000001E-4</v>
      </c>
      <c r="AK37">
        <v>1.0668</v>
      </c>
      <c r="AL37">
        <v>82.578599999999994</v>
      </c>
      <c r="AN37" s="58">
        <v>17</v>
      </c>
      <c r="AO37" s="58">
        <f>R$24</f>
        <v>0</v>
      </c>
      <c r="AP37" s="118">
        <f t="shared" si="36"/>
        <v>8.0000000000000004E-4</v>
      </c>
      <c r="AQ37" s="58">
        <f t="shared" si="36"/>
        <v>0</v>
      </c>
      <c r="AR37" s="58">
        <f t="shared" si="36"/>
        <v>0</v>
      </c>
      <c r="AS37" s="58">
        <f t="shared" si="36"/>
        <v>53.421300000000002</v>
      </c>
      <c r="AT37" s="58">
        <f t="shared" si="36"/>
        <v>0</v>
      </c>
      <c r="AU37" s="58">
        <f t="shared" si="36"/>
        <v>1.022</v>
      </c>
      <c r="AV37" s="58">
        <f t="shared" si="36"/>
        <v>17.4983</v>
      </c>
      <c r="AW37" s="58">
        <f>AE$24</f>
        <v>0</v>
      </c>
      <c r="AX37" s="118">
        <f t="shared" si="37"/>
        <v>2.0000000000000001E-4</v>
      </c>
      <c r="AY37" s="58">
        <f t="shared" si="37"/>
        <v>0</v>
      </c>
      <c r="AZ37" s="58">
        <f t="shared" si="37"/>
        <v>0</v>
      </c>
      <c r="BA37" s="58">
        <f t="shared" si="37"/>
        <v>53.852899999999998</v>
      </c>
      <c r="BB37" s="58">
        <f t="shared" si="37"/>
        <v>0</v>
      </c>
      <c r="BC37" s="58">
        <f t="shared" si="37"/>
        <v>1.0588</v>
      </c>
      <c r="BD37" s="58">
        <f t="shared" si="37"/>
        <v>17.491599999999998</v>
      </c>
      <c r="BG37" s="125">
        <f t="shared" si="8"/>
        <v>0</v>
      </c>
      <c r="BH37" s="125">
        <f t="shared" si="9"/>
        <v>0</v>
      </c>
      <c r="BI37" s="125">
        <f t="shared" si="10"/>
        <v>0</v>
      </c>
      <c r="BJ37" s="125">
        <f t="shared" si="11"/>
        <v>0</v>
      </c>
      <c r="BK37" s="125">
        <f t="shared" si="12"/>
        <v>0</v>
      </c>
      <c r="BL37" s="125">
        <f t="shared" si="13"/>
        <v>0</v>
      </c>
      <c r="BM37" s="125">
        <f t="shared" si="14"/>
        <v>0</v>
      </c>
      <c r="BN37" s="125">
        <f t="shared" si="15"/>
        <v>0</v>
      </c>
      <c r="BO37" s="125">
        <f t="shared" si="16"/>
        <v>0</v>
      </c>
      <c r="BP37" s="125">
        <f t="shared" si="17"/>
        <v>0</v>
      </c>
      <c r="BQ37" s="125">
        <f t="shared" si="18"/>
        <v>0</v>
      </c>
      <c r="BR37" s="125">
        <f t="shared" si="19"/>
        <v>0</v>
      </c>
      <c r="BT37" s="125">
        <f t="shared" si="20"/>
        <v>0</v>
      </c>
      <c r="BU37" s="125">
        <f t="shared" si="21"/>
        <v>0</v>
      </c>
      <c r="BV37" s="125">
        <f t="shared" si="22"/>
        <v>0</v>
      </c>
      <c r="BW37" s="125">
        <f t="shared" si="23"/>
        <v>0</v>
      </c>
      <c r="BX37" s="125">
        <f t="shared" si="24"/>
        <v>0</v>
      </c>
      <c r="BY37" s="125">
        <f t="shared" si="25"/>
        <v>0</v>
      </c>
      <c r="BZ37" s="125">
        <f t="shared" si="26"/>
        <v>0</v>
      </c>
      <c r="CA37" s="125">
        <f t="shared" si="27"/>
        <v>0</v>
      </c>
      <c r="CB37" s="125">
        <f t="shared" si="28"/>
        <v>0</v>
      </c>
      <c r="CC37" s="125">
        <f t="shared" si="29"/>
        <v>0</v>
      </c>
      <c r="CD37" s="125">
        <f t="shared" si="30"/>
        <v>0</v>
      </c>
      <c r="CE37" s="125">
        <f t="shared" si="31"/>
        <v>0</v>
      </c>
    </row>
    <row r="38" spans="1:83">
      <c r="D38" t="s">
        <v>91</v>
      </c>
      <c r="E38">
        <v>1690</v>
      </c>
      <c r="F38">
        <v>355</v>
      </c>
      <c r="G38">
        <v>2045</v>
      </c>
      <c r="H38">
        <v>24.4</v>
      </c>
      <c r="I38">
        <v>24</v>
      </c>
      <c r="J38">
        <v>162</v>
      </c>
      <c r="L38" s="92" t="s">
        <v>95</v>
      </c>
      <c r="M38">
        <v>1.4500000000000001E-2</v>
      </c>
      <c r="N38">
        <v>0.115</v>
      </c>
      <c r="O38">
        <v>0</v>
      </c>
      <c r="P38">
        <v>0.379</v>
      </c>
      <c r="Q38">
        <v>8.0000000000000004E-4</v>
      </c>
      <c r="R38">
        <v>1.18E-2</v>
      </c>
      <c r="S38">
        <v>0.18110000000000001</v>
      </c>
      <c r="T38">
        <v>0</v>
      </c>
      <c r="U38">
        <v>3.5000000000000001E-3</v>
      </c>
      <c r="V38">
        <v>5.7336</v>
      </c>
      <c r="W38">
        <v>5.9999999999999995E-4</v>
      </c>
      <c r="X38">
        <v>1.0283</v>
      </c>
      <c r="Y38">
        <v>87.480599999999995</v>
      </c>
      <c r="Z38">
        <v>9.7999999999999997E-3</v>
      </c>
      <c r="AA38">
        <v>5.2600000000000001E-2</v>
      </c>
      <c r="AB38">
        <v>0</v>
      </c>
      <c r="AC38">
        <v>0.45700000000000002</v>
      </c>
      <c r="AD38">
        <v>5.9999999999999995E-4</v>
      </c>
      <c r="AE38">
        <v>5.5999999999999999E-3</v>
      </c>
      <c r="AF38">
        <v>8.43E-2</v>
      </c>
      <c r="AG38">
        <v>0</v>
      </c>
      <c r="AH38">
        <v>4.5999999999999999E-3</v>
      </c>
      <c r="AI38">
        <v>6.6741000000000001</v>
      </c>
      <c r="AJ38">
        <v>4.0000000000000002E-4</v>
      </c>
      <c r="AK38">
        <v>1.0486</v>
      </c>
      <c r="AL38">
        <v>87.403099999999995</v>
      </c>
      <c r="AN38" s="58">
        <v>18</v>
      </c>
      <c r="AO38" s="58">
        <f>R$24</f>
        <v>0</v>
      </c>
      <c r="AP38" s="118">
        <f t="shared" si="36"/>
        <v>8.0000000000000004E-4</v>
      </c>
      <c r="AQ38" s="58">
        <f t="shared" si="36"/>
        <v>0</v>
      </c>
      <c r="AR38" s="58">
        <f t="shared" si="36"/>
        <v>0</v>
      </c>
      <c r="AS38" s="58">
        <f t="shared" si="36"/>
        <v>53.421300000000002</v>
      </c>
      <c r="AT38" s="58">
        <f t="shared" si="36"/>
        <v>0</v>
      </c>
      <c r="AU38" s="58">
        <f t="shared" si="36"/>
        <v>1.022</v>
      </c>
      <c r="AV38" s="58">
        <f t="shared" si="36"/>
        <v>17.4983</v>
      </c>
      <c r="AW38" s="58">
        <f>AE$24</f>
        <v>0</v>
      </c>
      <c r="AX38" s="118">
        <f t="shared" si="37"/>
        <v>2.0000000000000001E-4</v>
      </c>
      <c r="AY38" s="58">
        <f t="shared" si="37"/>
        <v>0</v>
      </c>
      <c r="AZ38" s="58">
        <f t="shared" si="37"/>
        <v>0</v>
      </c>
      <c r="BA38" s="58">
        <f t="shared" si="37"/>
        <v>53.852899999999998</v>
      </c>
      <c r="BB38" s="58">
        <f t="shared" si="37"/>
        <v>0</v>
      </c>
      <c r="BC38" s="58">
        <f t="shared" si="37"/>
        <v>1.0588</v>
      </c>
      <c r="BD38" s="58">
        <f t="shared" si="37"/>
        <v>17.491599999999998</v>
      </c>
      <c r="BG38" s="125">
        <f t="shared" si="8"/>
        <v>0</v>
      </c>
      <c r="BH38" s="125">
        <f t="shared" si="9"/>
        <v>0</v>
      </c>
      <c r="BI38" s="125">
        <f t="shared" si="10"/>
        <v>0</v>
      </c>
      <c r="BJ38" s="125">
        <f t="shared" si="11"/>
        <v>0</v>
      </c>
      <c r="BK38" s="125">
        <f t="shared" si="12"/>
        <v>0</v>
      </c>
      <c r="BL38" s="125">
        <f t="shared" si="13"/>
        <v>0</v>
      </c>
      <c r="BM38" s="125">
        <f t="shared" si="14"/>
        <v>0</v>
      </c>
      <c r="BN38" s="125">
        <f t="shared" si="15"/>
        <v>0</v>
      </c>
      <c r="BO38" s="125">
        <f t="shared" si="16"/>
        <v>0</v>
      </c>
      <c r="BP38" s="125">
        <f t="shared" si="17"/>
        <v>0</v>
      </c>
      <c r="BQ38" s="125">
        <f t="shared" si="18"/>
        <v>0</v>
      </c>
      <c r="BR38" s="125">
        <f t="shared" si="19"/>
        <v>0</v>
      </c>
      <c r="BT38" s="125">
        <f t="shared" si="20"/>
        <v>0</v>
      </c>
      <c r="BU38" s="125">
        <f t="shared" si="21"/>
        <v>0</v>
      </c>
      <c r="BV38" s="125">
        <f t="shared" si="22"/>
        <v>0</v>
      </c>
      <c r="BW38" s="125">
        <f t="shared" si="23"/>
        <v>0</v>
      </c>
      <c r="BX38" s="125">
        <f t="shared" si="24"/>
        <v>0</v>
      </c>
      <c r="BY38" s="125">
        <f t="shared" si="25"/>
        <v>0</v>
      </c>
      <c r="BZ38" s="125">
        <f t="shared" si="26"/>
        <v>0</v>
      </c>
      <c r="CA38" s="125">
        <f t="shared" si="27"/>
        <v>0</v>
      </c>
      <c r="CB38" s="125">
        <f t="shared" si="28"/>
        <v>0</v>
      </c>
      <c r="CC38" s="125">
        <f t="shared" si="29"/>
        <v>0</v>
      </c>
      <c r="CD38" s="125">
        <f t="shared" si="30"/>
        <v>0</v>
      </c>
      <c r="CE38" s="125">
        <f t="shared" si="31"/>
        <v>0</v>
      </c>
    </row>
    <row r="39" spans="1:83">
      <c r="D39" t="s">
        <v>92</v>
      </c>
      <c r="E39">
        <v>2237</v>
      </c>
      <c r="F39">
        <v>535</v>
      </c>
      <c r="G39">
        <v>2772</v>
      </c>
      <c r="H39">
        <v>48.4</v>
      </c>
      <c r="I39">
        <v>43</v>
      </c>
      <c r="J39">
        <v>256</v>
      </c>
      <c r="L39" s="92" t="s">
        <v>275</v>
      </c>
      <c r="M39">
        <v>1.6899999999999998E-2</v>
      </c>
      <c r="N39">
        <v>0.115</v>
      </c>
      <c r="O39">
        <v>0</v>
      </c>
      <c r="P39">
        <v>0.379</v>
      </c>
      <c r="Q39">
        <v>8.0000000000000004E-4</v>
      </c>
      <c r="R39">
        <v>1.14E-2</v>
      </c>
      <c r="S39">
        <v>0.2248</v>
      </c>
      <c r="T39">
        <v>0</v>
      </c>
      <c r="U39">
        <v>3.5999999999999999E-3</v>
      </c>
      <c r="V39">
        <v>4.4396000000000004</v>
      </c>
      <c r="W39">
        <v>8.0000000000000004E-4</v>
      </c>
      <c r="X39">
        <v>1.0205</v>
      </c>
      <c r="Y39">
        <v>92.424000000000007</v>
      </c>
      <c r="Z39">
        <v>1.3299999999999999E-2</v>
      </c>
      <c r="AA39">
        <v>5.2600000000000001E-2</v>
      </c>
      <c r="AB39">
        <v>0</v>
      </c>
      <c r="AC39">
        <v>0.45700000000000002</v>
      </c>
      <c r="AD39">
        <v>5.9999999999999995E-4</v>
      </c>
      <c r="AE39">
        <v>3.5999999999999999E-3</v>
      </c>
      <c r="AF39">
        <v>0.10340000000000001</v>
      </c>
      <c r="AG39">
        <v>0</v>
      </c>
      <c r="AH39">
        <v>5.3E-3</v>
      </c>
      <c r="AI39">
        <v>5.1180000000000003</v>
      </c>
      <c r="AJ39">
        <v>5.0000000000000001E-4</v>
      </c>
      <c r="AK39">
        <v>1.0367</v>
      </c>
      <c r="AL39">
        <v>92.27</v>
      </c>
      <c r="AN39" s="58">
        <v>19</v>
      </c>
      <c r="AO39" s="58">
        <f>R$24</f>
        <v>0</v>
      </c>
      <c r="AP39" s="118">
        <f t="shared" si="36"/>
        <v>8.0000000000000004E-4</v>
      </c>
      <c r="AQ39" s="58">
        <f t="shared" si="36"/>
        <v>0</v>
      </c>
      <c r="AR39" s="58">
        <f t="shared" si="36"/>
        <v>0</v>
      </c>
      <c r="AS39" s="58">
        <f t="shared" si="36"/>
        <v>53.421300000000002</v>
      </c>
      <c r="AT39" s="58">
        <f t="shared" si="36"/>
        <v>0</v>
      </c>
      <c r="AU39" s="58">
        <f t="shared" si="36"/>
        <v>1.022</v>
      </c>
      <c r="AV39" s="58">
        <f t="shared" si="36"/>
        <v>17.4983</v>
      </c>
      <c r="AW39" s="58">
        <f>AE$24</f>
        <v>0</v>
      </c>
      <c r="AX39" s="118">
        <f t="shared" si="37"/>
        <v>2.0000000000000001E-4</v>
      </c>
      <c r="AY39" s="58">
        <f t="shared" si="37"/>
        <v>0</v>
      </c>
      <c r="AZ39" s="58">
        <f t="shared" si="37"/>
        <v>0</v>
      </c>
      <c r="BA39" s="58">
        <f t="shared" si="37"/>
        <v>53.852899999999998</v>
      </c>
      <c r="BB39" s="58">
        <f t="shared" si="37"/>
        <v>0</v>
      </c>
      <c r="BC39" s="58">
        <f t="shared" si="37"/>
        <v>1.0588</v>
      </c>
      <c r="BD39" s="58">
        <f t="shared" si="37"/>
        <v>17.491599999999998</v>
      </c>
      <c r="BG39" s="125">
        <f t="shared" si="8"/>
        <v>0</v>
      </c>
      <c r="BH39" s="125">
        <f t="shared" si="9"/>
        <v>0</v>
      </c>
      <c r="BI39" s="125">
        <f t="shared" si="10"/>
        <v>0</v>
      </c>
      <c r="BJ39" s="125">
        <f t="shared" si="11"/>
        <v>0</v>
      </c>
      <c r="BK39" s="125">
        <f t="shared" si="12"/>
        <v>0</v>
      </c>
      <c r="BL39" s="125">
        <f t="shared" si="13"/>
        <v>0</v>
      </c>
      <c r="BM39" s="125">
        <f t="shared" si="14"/>
        <v>0</v>
      </c>
      <c r="BN39" s="125">
        <f t="shared" si="15"/>
        <v>0</v>
      </c>
      <c r="BO39" s="125">
        <f t="shared" si="16"/>
        <v>0</v>
      </c>
      <c r="BP39" s="125">
        <f t="shared" si="17"/>
        <v>0</v>
      </c>
      <c r="BQ39" s="125">
        <f t="shared" si="18"/>
        <v>0</v>
      </c>
      <c r="BR39" s="125">
        <f t="shared" si="19"/>
        <v>0</v>
      </c>
      <c r="BT39" s="125">
        <f t="shared" si="20"/>
        <v>0</v>
      </c>
      <c r="BU39" s="125">
        <f t="shared" si="21"/>
        <v>0</v>
      </c>
      <c r="BV39" s="125">
        <f t="shared" si="22"/>
        <v>0</v>
      </c>
      <c r="BW39" s="125">
        <f t="shared" si="23"/>
        <v>0</v>
      </c>
      <c r="BX39" s="125">
        <f t="shared" si="24"/>
        <v>0</v>
      </c>
      <c r="BY39" s="125">
        <f t="shared" si="25"/>
        <v>0</v>
      </c>
      <c r="BZ39" s="125">
        <f t="shared" si="26"/>
        <v>0</v>
      </c>
      <c r="CA39" s="125">
        <f t="shared" si="27"/>
        <v>0</v>
      </c>
      <c r="CB39" s="125">
        <f t="shared" si="28"/>
        <v>0</v>
      </c>
      <c r="CC39" s="125">
        <f t="shared" si="29"/>
        <v>0</v>
      </c>
      <c r="CD39" s="125">
        <f t="shared" si="30"/>
        <v>0</v>
      </c>
      <c r="CE39" s="125">
        <f t="shared" si="31"/>
        <v>0</v>
      </c>
    </row>
    <row r="40" spans="1:83">
      <c r="D40" t="s">
        <v>93</v>
      </c>
      <c r="E40">
        <v>2946</v>
      </c>
      <c r="F40">
        <v>879</v>
      </c>
      <c r="G40">
        <v>3825</v>
      </c>
      <c r="H40">
        <v>83.1</v>
      </c>
      <c r="I40">
        <v>78.8</v>
      </c>
      <c r="J40">
        <v>416</v>
      </c>
      <c r="L40" s="92" t="s">
        <v>276</v>
      </c>
      <c r="M40">
        <v>1.6899999999999998E-2</v>
      </c>
      <c r="N40">
        <v>0.115</v>
      </c>
      <c r="O40">
        <v>0</v>
      </c>
      <c r="P40">
        <v>0.379</v>
      </c>
      <c r="Q40">
        <v>8.0000000000000004E-4</v>
      </c>
      <c r="R40">
        <v>1.0800000000000001E-2</v>
      </c>
      <c r="S40">
        <v>0.26319999999999999</v>
      </c>
      <c r="T40">
        <v>0</v>
      </c>
      <c r="U40">
        <v>3.3999999999999998E-3</v>
      </c>
      <c r="V40">
        <v>3.6802999999999999</v>
      </c>
      <c r="W40">
        <v>8.9999999999999998E-4</v>
      </c>
      <c r="X40">
        <v>1.0139</v>
      </c>
      <c r="Y40">
        <v>97.4512</v>
      </c>
      <c r="Z40">
        <v>1.3299999999999999E-2</v>
      </c>
      <c r="AA40">
        <v>5.2600000000000001E-2</v>
      </c>
      <c r="AB40">
        <v>0</v>
      </c>
      <c r="AC40">
        <v>0.45700000000000002</v>
      </c>
      <c r="AD40">
        <v>5.9999999999999995E-4</v>
      </c>
      <c r="AE40">
        <v>2.8E-3</v>
      </c>
      <c r="AF40">
        <v>0.1144</v>
      </c>
      <c r="AG40">
        <v>0</v>
      </c>
      <c r="AH40">
        <v>5.3E-3</v>
      </c>
      <c r="AI40">
        <v>4.1311</v>
      </c>
      <c r="AJ40">
        <v>5.9999999999999995E-4</v>
      </c>
      <c r="AK40">
        <v>1.0253000000000001</v>
      </c>
      <c r="AL40">
        <v>97.507000000000005</v>
      </c>
      <c r="AN40" s="58">
        <v>20</v>
      </c>
      <c r="AO40" s="58">
        <f>R$25</f>
        <v>0</v>
      </c>
      <c r="AP40" s="118">
        <f t="shared" ref="AP40:AV44" si="38">S$25</f>
        <v>8.0000000000000004E-4</v>
      </c>
      <c r="AQ40" s="58">
        <f t="shared" si="38"/>
        <v>0</v>
      </c>
      <c r="AR40" s="58">
        <f t="shared" si="38"/>
        <v>0</v>
      </c>
      <c r="AS40" s="58">
        <f t="shared" si="38"/>
        <v>48.527900000000002</v>
      </c>
      <c r="AT40" s="58">
        <f t="shared" si="38"/>
        <v>0</v>
      </c>
      <c r="AU40" s="58">
        <f t="shared" si="38"/>
        <v>1.0124</v>
      </c>
      <c r="AV40" s="58">
        <f t="shared" si="38"/>
        <v>22.4983</v>
      </c>
      <c r="AW40" s="58">
        <f>AE$25</f>
        <v>0</v>
      </c>
      <c r="AX40" s="118">
        <f t="shared" ref="AX40:BD44" si="39">AF$25</f>
        <v>2.0000000000000001E-4</v>
      </c>
      <c r="AY40" s="58">
        <f t="shared" si="39"/>
        <v>0</v>
      </c>
      <c r="AZ40" s="58">
        <f t="shared" si="39"/>
        <v>0</v>
      </c>
      <c r="BA40" s="58">
        <f t="shared" si="39"/>
        <v>48.892800000000001</v>
      </c>
      <c r="BB40" s="58">
        <f t="shared" si="39"/>
        <v>0</v>
      </c>
      <c r="BC40" s="58">
        <f t="shared" si="39"/>
        <v>1.0323</v>
      </c>
      <c r="BD40" s="58">
        <f t="shared" si="39"/>
        <v>22.491700000000002</v>
      </c>
      <c r="BG40" s="125">
        <f t="shared" si="8"/>
        <v>0</v>
      </c>
      <c r="BH40" s="125">
        <f t="shared" si="9"/>
        <v>0</v>
      </c>
      <c r="BI40" s="125">
        <f t="shared" si="10"/>
        <v>0</v>
      </c>
      <c r="BJ40" s="125">
        <f t="shared" si="11"/>
        <v>0</v>
      </c>
      <c r="BK40" s="125">
        <f t="shared" si="12"/>
        <v>0</v>
      </c>
      <c r="BL40" s="125">
        <f t="shared" si="13"/>
        <v>0</v>
      </c>
      <c r="BM40" s="125">
        <f t="shared" si="14"/>
        <v>0</v>
      </c>
      <c r="BN40" s="125">
        <f t="shared" si="15"/>
        <v>0</v>
      </c>
      <c r="BO40" s="125">
        <f t="shared" si="16"/>
        <v>0</v>
      </c>
      <c r="BP40" s="125">
        <f t="shared" si="17"/>
        <v>0</v>
      </c>
      <c r="BQ40" s="125">
        <f t="shared" si="18"/>
        <v>0</v>
      </c>
      <c r="BR40" s="125">
        <f t="shared" si="19"/>
        <v>0</v>
      </c>
      <c r="BT40" s="125">
        <f t="shared" si="20"/>
        <v>0</v>
      </c>
      <c r="BU40" s="125">
        <f t="shared" si="21"/>
        <v>0</v>
      </c>
      <c r="BV40" s="125">
        <f t="shared" si="22"/>
        <v>0</v>
      </c>
      <c r="BW40" s="125">
        <f t="shared" si="23"/>
        <v>0</v>
      </c>
      <c r="BX40" s="125">
        <f t="shared" si="24"/>
        <v>0</v>
      </c>
      <c r="BY40" s="125">
        <f t="shared" si="25"/>
        <v>0</v>
      </c>
      <c r="BZ40" s="125">
        <f t="shared" si="26"/>
        <v>0</v>
      </c>
      <c r="CA40" s="125">
        <f t="shared" si="27"/>
        <v>0</v>
      </c>
      <c r="CB40" s="125">
        <f t="shared" si="28"/>
        <v>0</v>
      </c>
      <c r="CC40" s="125">
        <f t="shared" si="29"/>
        <v>0</v>
      </c>
      <c r="CD40" s="125">
        <f t="shared" si="30"/>
        <v>0</v>
      </c>
      <c r="CE40" s="125">
        <f t="shared" si="31"/>
        <v>0</v>
      </c>
    </row>
    <row r="41" spans="1:83">
      <c r="D41" t="s">
        <v>94</v>
      </c>
      <c r="E41">
        <v>3578</v>
      </c>
      <c r="F41">
        <v>1238</v>
      </c>
      <c r="G41">
        <v>4816</v>
      </c>
      <c r="H41">
        <v>145</v>
      </c>
      <c r="I41">
        <v>139</v>
      </c>
      <c r="J41">
        <v>651</v>
      </c>
      <c r="L41" s="92" t="s">
        <v>277</v>
      </c>
      <c r="M41">
        <v>1.6899999999999998E-2</v>
      </c>
      <c r="N41">
        <v>0.115</v>
      </c>
      <c r="O41">
        <v>0</v>
      </c>
      <c r="P41">
        <v>0.379</v>
      </c>
      <c r="Q41">
        <v>8.0000000000000004E-4</v>
      </c>
      <c r="R41">
        <v>1.0699999999999999E-2</v>
      </c>
      <c r="S41">
        <v>0.28470000000000001</v>
      </c>
      <c r="T41">
        <v>0</v>
      </c>
      <c r="U41">
        <v>3.2000000000000002E-3</v>
      </c>
      <c r="V41">
        <v>3.4933000000000001</v>
      </c>
      <c r="W41">
        <v>8.9999999999999998E-4</v>
      </c>
      <c r="X41">
        <v>1.0112000000000001</v>
      </c>
      <c r="Y41">
        <v>103.02030000000001</v>
      </c>
      <c r="Z41">
        <v>1.3299999999999999E-2</v>
      </c>
      <c r="AA41">
        <v>5.2600000000000001E-2</v>
      </c>
      <c r="AB41">
        <v>0</v>
      </c>
      <c r="AC41">
        <v>0.45700000000000002</v>
      </c>
      <c r="AD41">
        <v>5.9999999999999995E-4</v>
      </c>
      <c r="AE41">
        <v>2.8999999999999998E-3</v>
      </c>
      <c r="AF41">
        <v>0.1203</v>
      </c>
      <c r="AG41">
        <v>0</v>
      </c>
      <c r="AH41">
        <v>5.1000000000000004E-3</v>
      </c>
      <c r="AI41">
        <v>3.9045999999999998</v>
      </c>
      <c r="AJ41">
        <v>5.9999999999999995E-4</v>
      </c>
      <c r="AK41">
        <v>1.0203</v>
      </c>
      <c r="AL41">
        <v>103.47029999999999</v>
      </c>
      <c r="AN41" s="58">
        <v>21</v>
      </c>
      <c r="AO41" s="58">
        <f>R$25</f>
        <v>0</v>
      </c>
      <c r="AP41" s="118">
        <f t="shared" si="38"/>
        <v>8.0000000000000004E-4</v>
      </c>
      <c r="AQ41" s="58">
        <f t="shared" si="38"/>
        <v>0</v>
      </c>
      <c r="AR41" s="58">
        <f t="shared" si="38"/>
        <v>0</v>
      </c>
      <c r="AS41" s="58">
        <f t="shared" si="38"/>
        <v>48.527900000000002</v>
      </c>
      <c r="AT41" s="58">
        <f t="shared" si="38"/>
        <v>0</v>
      </c>
      <c r="AU41" s="58">
        <f t="shared" si="38"/>
        <v>1.0124</v>
      </c>
      <c r="AV41" s="58">
        <f t="shared" si="38"/>
        <v>22.4983</v>
      </c>
      <c r="AW41" s="58">
        <f>AE$25</f>
        <v>0</v>
      </c>
      <c r="AX41" s="118">
        <f t="shared" si="39"/>
        <v>2.0000000000000001E-4</v>
      </c>
      <c r="AY41" s="58">
        <f t="shared" si="39"/>
        <v>0</v>
      </c>
      <c r="AZ41" s="58">
        <f t="shared" si="39"/>
        <v>0</v>
      </c>
      <c r="BA41" s="58">
        <f t="shared" si="39"/>
        <v>48.892800000000001</v>
      </c>
      <c r="BB41" s="58">
        <f t="shared" si="39"/>
        <v>0</v>
      </c>
      <c r="BC41" s="58">
        <f t="shared" si="39"/>
        <v>1.0323</v>
      </c>
      <c r="BD41" s="58">
        <f t="shared" si="39"/>
        <v>22.491700000000002</v>
      </c>
      <c r="BG41" s="125">
        <f t="shared" si="8"/>
        <v>0</v>
      </c>
      <c r="BH41" s="125">
        <f t="shared" si="9"/>
        <v>0</v>
      </c>
      <c r="BI41" s="125">
        <f t="shared" si="10"/>
        <v>0</v>
      </c>
      <c r="BJ41" s="125">
        <f t="shared" si="11"/>
        <v>0</v>
      </c>
      <c r="BK41" s="125">
        <f t="shared" si="12"/>
        <v>0</v>
      </c>
      <c r="BL41" s="125">
        <f t="shared" si="13"/>
        <v>0</v>
      </c>
      <c r="BM41" s="125">
        <f t="shared" si="14"/>
        <v>0</v>
      </c>
      <c r="BN41" s="125">
        <f t="shared" si="15"/>
        <v>0</v>
      </c>
      <c r="BO41" s="125">
        <f t="shared" si="16"/>
        <v>0</v>
      </c>
      <c r="BP41" s="125">
        <f t="shared" si="17"/>
        <v>0</v>
      </c>
      <c r="BQ41" s="125">
        <f t="shared" si="18"/>
        <v>0</v>
      </c>
      <c r="BR41" s="125">
        <f t="shared" si="19"/>
        <v>0</v>
      </c>
      <c r="BT41" s="125">
        <f t="shared" si="20"/>
        <v>0</v>
      </c>
      <c r="BU41" s="125">
        <f t="shared" si="21"/>
        <v>0</v>
      </c>
      <c r="BV41" s="125">
        <f t="shared" si="22"/>
        <v>0</v>
      </c>
      <c r="BW41" s="125">
        <f t="shared" si="23"/>
        <v>0</v>
      </c>
      <c r="BX41" s="125">
        <f t="shared" si="24"/>
        <v>0</v>
      </c>
      <c r="BY41" s="125">
        <f t="shared" si="25"/>
        <v>0</v>
      </c>
      <c r="BZ41" s="125">
        <f t="shared" si="26"/>
        <v>0</v>
      </c>
      <c r="CA41" s="125">
        <f t="shared" si="27"/>
        <v>0</v>
      </c>
      <c r="CB41" s="125">
        <f t="shared" si="28"/>
        <v>0</v>
      </c>
      <c r="CC41" s="125">
        <f t="shared" si="29"/>
        <v>0</v>
      </c>
      <c r="CD41" s="125">
        <f t="shared" si="30"/>
        <v>0</v>
      </c>
      <c r="CE41" s="125">
        <f t="shared" si="31"/>
        <v>0</v>
      </c>
    </row>
    <row r="42" spans="1:83">
      <c r="D42" t="s">
        <v>148</v>
      </c>
      <c r="E42">
        <v>3531</v>
      </c>
      <c r="F42">
        <v>1514</v>
      </c>
      <c r="G42">
        <v>5045</v>
      </c>
      <c r="H42">
        <v>257</v>
      </c>
      <c r="I42">
        <v>241</v>
      </c>
      <c r="J42">
        <v>982</v>
      </c>
      <c r="AN42" s="58">
        <v>22</v>
      </c>
      <c r="AO42" s="58">
        <f>R$25</f>
        <v>0</v>
      </c>
      <c r="AP42" s="118">
        <f t="shared" si="38"/>
        <v>8.0000000000000004E-4</v>
      </c>
      <c r="AQ42" s="58">
        <f t="shared" si="38"/>
        <v>0</v>
      </c>
      <c r="AR42" s="58">
        <f t="shared" si="38"/>
        <v>0</v>
      </c>
      <c r="AS42" s="58">
        <f t="shared" si="38"/>
        <v>48.527900000000002</v>
      </c>
      <c r="AT42" s="58">
        <f t="shared" si="38"/>
        <v>0</v>
      </c>
      <c r="AU42" s="58">
        <f t="shared" si="38"/>
        <v>1.0124</v>
      </c>
      <c r="AV42" s="58">
        <f t="shared" si="38"/>
        <v>22.4983</v>
      </c>
      <c r="AW42" s="58">
        <f>AE$25</f>
        <v>0</v>
      </c>
      <c r="AX42" s="118">
        <f t="shared" si="39"/>
        <v>2.0000000000000001E-4</v>
      </c>
      <c r="AY42" s="58">
        <f t="shared" si="39"/>
        <v>0</v>
      </c>
      <c r="AZ42" s="58">
        <f t="shared" si="39"/>
        <v>0</v>
      </c>
      <c r="BA42" s="58">
        <f t="shared" si="39"/>
        <v>48.892800000000001</v>
      </c>
      <c r="BB42" s="58">
        <f t="shared" si="39"/>
        <v>0</v>
      </c>
      <c r="BC42" s="58">
        <f t="shared" si="39"/>
        <v>1.0323</v>
      </c>
      <c r="BD42" s="58">
        <f t="shared" si="39"/>
        <v>22.491700000000002</v>
      </c>
      <c r="BG42" s="125">
        <f t="shared" si="8"/>
        <v>0</v>
      </c>
      <c r="BH42" s="125">
        <f t="shared" si="9"/>
        <v>0</v>
      </c>
      <c r="BI42" s="125">
        <f t="shared" si="10"/>
        <v>0</v>
      </c>
      <c r="BJ42" s="125">
        <f t="shared" si="11"/>
        <v>0</v>
      </c>
      <c r="BK42" s="125">
        <f t="shared" si="12"/>
        <v>0</v>
      </c>
      <c r="BL42" s="125">
        <f t="shared" si="13"/>
        <v>0</v>
      </c>
      <c r="BM42" s="125">
        <f t="shared" si="14"/>
        <v>0</v>
      </c>
      <c r="BN42" s="125">
        <f t="shared" si="15"/>
        <v>0</v>
      </c>
      <c r="BO42" s="125">
        <f t="shared" si="16"/>
        <v>0</v>
      </c>
      <c r="BP42" s="125">
        <f t="shared" si="17"/>
        <v>0</v>
      </c>
      <c r="BQ42" s="125">
        <f t="shared" si="18"/>
        <v>0</v>
      </c>
      <c r="BR42" s="125">
        <f t="shared" si="19"/>
        <v>0</v>
      </c>
      <c r="BT42" s="125">
        <f t="shared" si="20"/>
        <v>0</v>
      </c>
      <c r="BU42" s="125">
        <f t="shared" si="21"/>
        <v>0</v>
      </c>
      <c r="BV42" s="125">
        <f t="shared" si="22"/>
        <v>0</v>
      </c>
      <c r="BW42" s="125">
        <f t="shared" si="23"/>
        <v>0</v>
      </c>
      <c r="BX42" s="125">
        <f t="shared" si="24"/>
        <v>0</v>
      </c>
      <c r="BY42" s="125">
        <f t="shared" si="25"/>
        <v>0</v>
      </c>
      <c r="BZ42" s="125">
        <f t="shared" si="26"/>
        <v>0</v>
      </c>
      <c r="CA42" s="125">
        <f t="shared" si="27"/>
        <v>0</v>
      </c>
      <c r="CB42" s="125">
        <f t="shared" si="28"/>
        <v>0</v>
      </c>
      <c r="CC42" s="125">
        <f t="shared" si="29"/>
        <v>0</v>
      </c>
      <c r="CD42" s="125">
        <f t="shared" si="30"/>
        <v>0</v>
      </c>
      <c r="CE42" s="125">
        <f t="shared" si="31"/>
        <v>0</v>
      </c>
    </row>
    <row r="43" spans="1:83">
      <c r="D43" t="s">
        <v>144</v>
      </c>
      <c r="E43">
        <v>2663</v>
      </c>
      <c r="F43">
        <v>1203</v>
      </c>
      <c r="G43">
        <v>3866</v>
      </c>
      <c r="H43">
        <v>341</v>
      </c>
      <c r="I43">
        <v>323</v>
      </c>
      <c r="J43">
        <v>1329</v>
      </c>
      <c r="AN43" s="58">
        <v>23</v>
      </c>
      <c r="AO43" s="58">
        <f>R$25</f>
        <v>0</v>
      </c>
      <c r="AP43" s="118">
        <f t="shared" si="38"/>
        <v>8.0000000000000004E-4</v>
      </c>
      <c r="AQ43" s="58">
        <f t="shared" si="38"/>
        <v>0</v>
      </c>
      <c r="AR43" s="58">
        <f t="shared" si="38"/>
        <v>0</v>
      </c>
      <c r="AS43" s="58">
        <f t="shared" si="38"/>
        <v>48.527900000000002</v>
      </c>
      <c r="AT43" s="58">
        <f t="shared" si="38"/>
        <v>0</v>
      </c>
      <c r="AU43" s="58">
        <f t="shared" si="38"/>
        <v>1.0124</v>
      </c>
      <c r="AV43" s="58">
        <f t="shared" si="38"/>
        <v>22.4983</v>
      </c>
      <c r="AW43" s="58">
        <f>AE$25</f>
        <v>0</v>
      </c>
      <c r="AX43" s="118">
        <f t="shared" si="39"/>
        <v>2.0000000000000001E-4</v>
      </c>
      <c r="AY43" s="58">
        <f t="shared" si="39"/>
        <v>0</v>
      </c>
      <c r="AZ43" s="58">
        <f t="shared" si="39"/>
        <v>0</v>
      </c>
      <c r="BA43" s="58">
        <f t="shared" si="39"/>
        <v>48.892800000000001</v>
      </c>
      <c r="BB43" s="58">
        <f t="shared" si="39"/>
        <v>0</v>
      </c>
      <c r="BC43" s="58">
        <f t="shared" si="39"/>
        <v>1.0323</v>
      </c>
      <c r="BD43" s="58">
        <f t="shared" si="39"/>
        <v>22.491700000000002</v>
      </c>
      <c r="BG43" s="125">
        <f t="shared" si="8"/>
        <v>0</v>
      </c>
      <c r="BH43" s="125">
        <f t="shared" si="9"/>
        <v>0</v>
      </c>
      <c r="BI43" s="125">
        <f t="shared" si="10"/>
        <v>0</v>
      </c>
      <c r="BJ43" s="125">
        <f t="shared" si="11"/>
        <v>0</v>
      </c>
      <c r="BK43" s="125">
        <f t="shared" si="12"/>
        <v>0</v>
      </c>
      <c r="BL43" s="125">
        <f t="shared" si="13"/>
        <v>0</v>
      </c>
      <c r="BM43" s="125">
        <f t="shared" si="14"/>
        <v>0</v>
      </c>
      <c r="BN43" s="125">
        <f t="shared" si="15"/>
        <v>0</v>
      </c>
      <c r="BO43" s="125">
        <f t="shared" si="16"/>
        <v>0</v>
      </c>
      <c r="BP43" s="125">
        <f t="shared" si="17"/>
        <v>0</v>
      </c>
      <c r="BQ43" s="125">
        <f t="shared" si="18"/>
        <v>0</v>
      </c>
      <c r="BR43" s="125">
        <f t="shared" si="19"/>
        <v>0</v>
      </c>
      <c r="BT43" s="125">
        <f t="shared" si="20"/>
        <v>0</v>
      </c>
      <c r="BU43" s="125">
        <f t="shared" si="21"/>
        <v>0</v>
      </c>
      <c r="BV43" s="125">
        <f t="shared" si="22"/>
        <v>0</v>
      </c>
      <c r="BW43" s="125">
        <f t="shared" si="23"/>
        <v>0</v>
      </c>
      <c r="BX43" s="125">
        <f t="shared" si="24"/>
        <v>0</v>
      </c>
      <c r="BY43" s="125">
        <f t="shared" si="25"/>
        <v>0</v>
      </c>
      <c r="BZ43" s="125">
        <f t="shared" si="26"/>
        <v>0</v>
      </c>
      <c r="CA43" s="125">
        <f t="shared" si="27"/>
        <v>0</v>
      </c>
      <c r="CB43" s="125">
        <f t="shared" si="28"/>
        <v>0</v>
      </c>
      <c r="CC43" s="125">
        <f t="shared" si="29"/>
        <v>0</v>
      </c>
      <c r="CD43" s="125">
        <f t="shared" si="30"/>
        <v>0</v>
      </c>
      <c r="CE43" s="125">
        <f t="shared" si="31"/>
        <v>0</v>
      </c>
    </row>
    <row r="44" spans="1:83">
      <c r="D44" t="s">
        <v>150</v>
      </c>
      <c r="E44">
        <v>20475</v>
      </c>
      <c r="F44">
        <v>6258</v>
      </c>
      <c r="G44">
        <v>26733</v>
      </c>
      <c r="H44">
        <v>10.1</v>
      </c>
      <c r="I44">
        <v>9.6</v>
      </c>
      <c r="J44">
        <v>55.9</v>
      </c>
      <c r="AN44" s="58">
        <v>24</v>
      </c>
      <c r="AO44" s="58">
        <f>R$25</f>
        <v>0</v>
      </c>
      <c r="AP44" s="118">
        <f t="shared" si="38"/>
        <v>8.0000000000000004E-4</v>
      </c>
      <c r="AQ44" s="58">
        <f t="shared" si="38"/>
        <v>0</v>
      </c>
      <c r="AR44" s="58">
        <f t="shared" si="38"/>
        <v>0</v>
      </c>
      <c r="AS44" s="58">
        <f t="shared" si="38"/>
        <v>48.527900000000002</v>
      </c>
      <c r="AT44" s="58">
        <f t="shared" si="38"/>
        <v>0</v>
      </c>
      <c r="AU44" s="58">
        <f t="shared" si="38"/>
        <v>1.0124</v>
      </c>
      <c r="AV44" s="58">
        <f t="shared" si="38"/>
        <v>22.4983</v>
      </c>
      <c r="AW44" s="58">
        <f>AE$25</f>
        <v>0</v>
      </c>
      <c r="AX44" s="118">
        <f t="shared" si="39"/>
        <v>2.0000000000000001E-4</v>
      </c>
      <c r="AY44" s="58">
        <f t="shared" si="39"/>
        <v>0</v>
      </c>
      <c r="AZ44" s="58">
        <f t="shared" si="39"/>
        <v>0</v>
      </c>
      <c r="BA44" s="58">
        <f t="shared" si="39"/>
        <v>48.892800000000001</v>
      </c>
      <c r="BB44" s="58">
        <f t="shared" si="39"/>
        <v>0</v>
      </c>
      <c r="BC44" s="58">
        <f t="shared" si="39"/>
        <v>1.0323</v>
      </c>
      <c r="BD44" s="58">
        <f t="shared" si="39"/>
        <v>22.491700000000002</v>
      </c>
      <c r="BG44" s="125">
        <f t="shared" si="8"/>
        <v>0</v>
      </c>
      <c r="BH44" s="125">
        <f t="shared" si="9"/>
        <v>0</v>
      </c>
      <c r="BI44" s="125">
        <f t="shared" si="10"/>
        <v>0</v>
      </c>
      <c r="BJ44" s="125">
        <f t="shared" si="11"/>
        <v>0</v>
      </c>
      <c r="BK44" s="125">
        <f t="shared" si="12"/>
        <v>0</v>
      </c>
      <c r="BL44" s="125">
        <f t="shared" si="13"/>
        <v>0</v>
      </c>
      <c r="BM44" s="125">
        <f t="shared" si="14"/>
        <v>0</v>
      </c>
      <c r="BN44" s="125">
        <f t="shared" si="15"/>
        <v>0</v>
      </c>
      <c r="BO44" s="125">
        <f t="shared" si="16"/>
        <v>0</v>
      </c>
      <c r="BP44" s="125">
        <f t="shared" si="17"/>
        <v>0</v>
      </c>
      <c r="BQ44" s="125">
        <f t="shared" si="18"/>
        <v>0</v>
      </c>
      <c r="BR44" s="125">
        <f t="shared" si="19"/>
        <v>0</v>
      </c>
      <c r="BT44" s="125">
        <f t="shared" si="20"/>
        <v>0</v>
      </c>
      <c r="BU44" s="125">
        <f t="shared" si="21"/>
        <v>0</v>
      </c>
      <c r="BV44" s="125">
        <f t="shared" si="22"/>
        <v>0</v>
      </c>
      <c r="BW44" s="125">
        <f t="shared" si="23"/>
        <v>0</v>
      </c>
      <c r="BX44" s="125">
        <f t="shared" si="24"/>
        <v>0</v>
      </c>
      <c r="BY44" s="125">
        <f t="shared" si="25"/>
        <v>0</v>
      </c>
      <c r="BZ44" s="125">
        <f t="shared" si="26"/>
        <v>0</v>
      </c>
      <c r="CA44" s="125">
        <f t="shared" si="27"/>
        <v>0</v>
      </c>
      <c r="CB44" s="125">
        <f t="shared" si="28"/>
        <v>0</v>
      </c>
      <c r="CC44" s="125">
        <f t="shared" si="29"/>
        <v>0</v>
      </c>
      <c r="CD44" s="125">
        <f t="shared" si="30"/>
        <v>0</v>
      </c>
      <c r="CE44" s="125">
        <f t="shared" si="31"/>
        <v>0</v>
      </c>
    </row>
    <row r="45" spans="1:83">
      <c r="AN45" s="58">
        <v>25</v>
      </c>
      <c r="AO45" s="58">
        <f>R$26</f>
        <v>0</v>
      </c>
      <c r="AP45" s="118">
        <f t="shared" ref="AP45:AV49" si="40">S$26</f>
        <v>8.9999999999999998E-4</v>
      </c>
      <c r="AQ45" s="58">
        <f t="shared" si="40"/>
        <v>0</v>
      </c>
      <c r="AR45" s="58">
        <f t="shared" si="40"/>
        <v>2.3E-3</v>
      </c>
      <c r="AS45" s="58">
        <f t="shared" si="40"/>
        <v>43.442900000000002</v>
      </c>
      <c r="AT45" s="58">
        <f t="shared" si="40"/>
        <v>0</v>
      </c>
      <c r="AU45" s="58">
        <f t="shared" si="40"/>
        <v>6.2923</v>
      </c>
      <c r="AV45" s="58">
        <f t="shared" si="40"/>
        <v>27.908300000000001</v>
      </c>
      <c r="AW45" s="58">
        <f>AE$26</f>
        <v>0</v>
      </c>
      <c r="AX45" s="118">
        <f t="shared" ref="AX45:BD49" si="41">AF$26</f>
        <v>2.0000000000000001E-4</v>
      </c>
      <c r="AY45" s="58">
        <f t="shared" si="41"/>
        <v>0</v>
      </c>
      <c r="AZ45" s="58">
        <f t="shared" si="41"/>
        <v>2.8E-3</v>
      </c>
      <c r="BA45" s="58">
        <f t="shared" si="41"/>
        <v>44.110700000000001</v>
      </c>
      <c r="BB45" s="58">
        <f t="shared" si="41"/>
        <v>0</v>
      </c>
      <c r="BC45" s="58">
        <f t="shared" si="41"/>
        <v>14.1389</v>
      </c>
      <c r="BD45" s="58">
        <f t="shared" si="41"/>
        <v>27.52</v>
      </c>
      <c r="BG45" s="125">
        <f t="shared" si="8"/>
        <v>0</v>
      </c>
      <c r="BH45" s="125">
        <f t="shared" si="9"/>
        <v>0</v>
      </c>
      <c r="BI45" s="125">
        <f t="shared" si="10"/>
        <v>0</v>
      </c>
      <c r="BJ45" s="125">
        <f t="shared" si="11"/>
        <v>0</v>
      </c>
      <c r="BK45" s="125">
        <f t="shared" si="12"/>
        <v>0</v>
      </c>
      <c r="BL45" s="125">
        <f t="shared" si="13"/>
        <v>0</v>
      </c>
      <c r="BM45" s="125">
        <f t="shared" si="14"/>
        <v>0</v>
      </c>
      <c r="BN45" s="125">
        <f t="shared" si="15"/>
        <v>0</v>
      </c>
      <c r="BO45" s="125">
        <f t="shared" si="16"/>
        <v>0</v>
      </c>
      <c r="BP45" s="125">
        <f t="shared" si="17"/>
        <v>0</v>
      </c>
      <c r="BQ45" s="125">
        <f t="shared" si="18"/>
        <v>0</v>
      </c>
      <c r="BR45" s="125">
        <f t="shared" si="19"/>
        <v>0</v>
      </c>
      <c r="BT45" s="125">
        <f t="shared" si="20"/>
        <v>0</v>
      </c>
      <c r="BU45" s="125">
        <f t="shared" si="21"/>
        <v>0</v>
      </c>
      <c r="BV45" s="125">
        <f t="shared" si="22"/>
        <v>0</v>
      </c>
      <c r="BW45" s="125">
        <f t="shared" si="23"/>
        <v>0</v>
      </c>
      <c r="BX45" s="125">
        <f t="shared" si="24"/>
        <v>0</v>
      </c>
      <c r="BY45" s="125">
        <f t="shared" si="25"/>
        <v>0</v>
      </c>
      <c r="BZ45" s="125">
        <f t="shared" si="26"/>
        <v>0</v>
      </c>
      <c r="CA45" s="125">
        <f t="shared" si="27"/>
        <v>0</v>
      </c>
      <c r="CB45" s="125">
        <f t="shared" si="28"/>
        <v>0</v>
      </c>
      <c r="CC45" s="125">
        <f t="shared" si="29"/>
        <v>0</v>
      </c>
      <c r="CD45" s="125">
        <f t="shared" si="30"/>
        <v>0</v>
      </c>
      <c r="CE45" s="125">
        <f t="shared" si="31"/>
        <v>0</v>
      </c>
    </row>
    <row r="46" spans="1:83">
      <c r="AN46" s="58">
        <v>26</v>
      </c>
      <c r="AO46" s="58">
        <f>R$26</f>
        <v>0</v>
      </c>
      <c r="AP46" s="118">
        <f t="shared" si="40"/>
        <v>8.9999999999999998E-4</v>
      </c>
      <c r="AQ46" s="58">
        <f t="shared" si="40"/>
        <v>0</v>
      </c>
      <c r="AR46" s="58">
        <f t="shared" si="40"/>
        <v>2.3E-3</v>
      </c>
      <c r="AS46" s="58">
        <f t="shared" si="40"/>
        <v>43.442900000000002</v>
      </c>
      <c r="AT46" s="58">
        <f t="shared" si="40"/>
        <v>0</v>
      </c>
      <c r="AU46" s="58">
        <f t="shared" si="40"/>
        <v>6.2923</v>
      </c>
      <c r="AV46" s="58">
        <f t="shared" si="40"/>
        <v>27.908300000000001</v>
      </c>
      <c r="AW46" s="58">
        <f>AE$26</f>
        <v>0</v>
      </c>
      <c r="AX46" s="118">
        <f t="shared" si="41"/>
        <v>2.0000000000000001E-4</v>
      </c>
      <c r="AY46" s="58">
        <f t="shared" si="41"/>
        <v>0</v>
      </c>
      <c r="AZ46" s="58">
        <f t="shared" si="41"/>
        <v>2.8E-3</v>
      </c>
      <c r="BA46" s="58">
        <f t="shared" si="41"/>
        <v>44.110700000000001</v>
      </c>
      <c r="BB46" s="58">
        <f t="shared" si="41"/>
        <v>0</v>
      </c>
      <c r="BC46" s="58">
        <f t="shared" si="41"/>
        <v>14.1389</v>
      </c>
      <c r="BD46" s="58">
        <f t="shared" si="41"/>
        <v>27.52</v>
      </c>
      <c r="BG46" s="125">
        <f t="shared" si="8"/>
        <v>0</v>
      </c>
      <c r="BH46" s="125">
        <f t="shared" si="9"/>
        <v>0</v>
      </c>
      <c r="BI46" s="125">
        <f t="shared" si="10"/>
        <v>0</v>
      </c>
      <c r="BJ46" s="125">
        <f t="shared" si="11"/>
        <v>0</v>
      </c>
      <c r="BK46" s="125">
        <f t="shared" si="12"/>
        <v>0</v>
      </c>
      <c r="BL46" s="125">
        <f t="shared" si="13"/>
        <v>0</v>
      </c>
      <c r="BM46" s="125">
        <f t="shared" si="14"/>
        <v>0</v>
      </c>
      <c r="BN46" s="125">
        <f t="shared" si="15"/>
        <v>0</v>
      </c>
      <c r="BO46" s="125">
        <f t="shared" si="16"/>
        <v>0</v>
      </c>
      <c r="BP46" s="125">
        <f t="shared" si="17"/>
        <v>0</v>
      </c>
      <c r="BQ46" s="125">
        <f t="shared" si="18"/>
        <v>0</v>
      </c>
      <c r="BR46" s="125">
        <f t="shared" si="19"/>
        <v>0</v>
      </c>
      <c r="BT46" s="125">
        <f t="shared" si="20"/>
        <v>0</v>
      </c>
      <c r="BU46" s="125">
        <f t="shared" si="21"/>
        <v>0</v>
      </c>
      <c r="BV46" s="125">
        <f t="shared" si="22"/>
        <v>0</v>
      </c>
      <c r="BW46" s="125">
        <f t="shared" si="23"/>
        <v>0</v>
      </c>
      <c r="BX46" s="125">
        <f t="shared" si="24"/>
        <v>0</v>
      </c>
      <c r="BY46" s="125">
        <f t="shared" si="25"/>
        <v>0</v>
      </c>
      <c r="BZ46" s="125">
        <f t="shared" si="26"/>
        <v>0</v>
      </c>
      <c r="CA46" s="125">
        <f t="shared" si="27"/>
        <v>0</v>
      </c>
      <c r="CB46" s="125">
        <f t="shared" si="28"/>
        <v>0</v>
      </c>
      <c r="CC46" s="125">
        <f t="shared" si="29"/>
        <v>0</v>
      </c>
      <c r="CD46" s="125">
        <f t="shared" si="30"/>
        <v>0</v>
      </c>
      <c r="CE46" s="125">
        <f t="shared" si="31"/>
        <v>0</v>
      </c>
    </row>
    <row r="47" spans="1:83">
      <c r="A47" s="58" t="s">
        <v>405</v>
      </c>
      <c r="B47" s="58"/>
      <c r="C47" s="58"/>
      <c r="D47" s="58"/>
      <c r="E47" s="58"/>
      <c r="F47" s="58"/>
      <c r="AN47" s="58">
        <v>27</v>
      </c>
      <c r="AO47" s="58">
        <f>R$26</f>
        <v>0</v>
      </c>
      <c r="AP47" s="118">
        <f t="shared" si="40"/>
        <v>8.9999999999999998E-4</v>
      </c>
      <c r="AQ47" s="58">
        <f t="shared" si="40"/>
        <v>0</v>
      </c>
      <c r="AR47" s="58">
        <f t="shared" si="40"/>
        <v>2.3E-3</v>
      </c>
      <c r="AS47" s="58">
        <f t="shared" si="40"/>
        <v>43.442900000000002</v>
      </c>
      <c r="AT47" s="58">
        <f t="shared" si="40"/>
        <v>0</v>
      </c>
      <c r="AU47" s="58">
        <f t="shared" si="40"/>
        <v>6.2923</v>
      </c>
      <c r="AV47" s="58">
        <f t="shared" si="40"/>
        <v>27.908300000000001</v>
      </c>
      <c r="AW47" s="58">
        <f>AE$26</f>
        <v>0</v>
      </c>
      <c r="AX47" s="118">
        <f t="shared" si="41"/>
        <v>2.0000000000000001E-4</v>
      </c>
      <c r="AY47" s="58">
        <f t="shared" si="41"/>
        <v>0</v>
      </c>
      <c r="AZ47" s="58">
        <f t="shared" si="41"/>
        <v>2.8E-3</v>
      </c>
      <c r="BA47" s="58">
        <f t="shared" si="41"/>
        <v>44.110700000000001</v>
      </c>
      <c r="BB47" s="58">
        <f t="shared" si="41"/>
        <v>0</v>
      </c>
      <c r="BC47" s="58">
        <f t="shared" si="41"/>
        <v>14.1389</v>
      </c>
      <c r="BD47" s="58">
        <f t="shared" si="41"/>
        <v>27.52</v>
      </c>
      <c r="BG47" s="125">
        <f t="shared" si="8"/>
        <v>0</v>
      </c>
      <c r="BH47" s="125">
        <f t="shared" si="9"/>
        <v>0</v>
      </c>
      <c r="BI47" s="125">
        <f t="shared" si="10"/>
        <v>0</v>
      </c>
      <c r="BJ47" s="125">
        <f t="shared" si="11"/>
        <v>0</v>
      </c>
      <c r="BK47" s="125">
        <f t="shared" si="12"/>
        <v>0</v>
      </c>
      <c r="BL47" s="125">
        <f t="shared" si="13"/>
        <v>0</v>
      </c>
      <c r="BM47" s="125">
        <f t="shared" si="14"/>
        <v>0</v>
      </c>
      <c r="BN47" s="125">
        <f t="shared" si="15"/>
        <v>0</v>
      </c>
      <c r="BO47" s="125">
        <f t="shared" si="16"/>
        <v>0</v>
      </c>
      <c r="BP47" s="125">
        <f t="shared" si="17"/>
        <v>0</v>
      </c>
      <c r="BQ47" s="125">
        <f t="shared" si="18"/>
        <v>0</v>
      </c>
      <c r="BR47" s="125">
        <f t="shared" si="19"/>
        <v>0</v>
      </c>
      <c r="BT47" s="125">
        <f t="shared" si="20"/>
        <v>0</v>
      </c>
      <c r="BU47" s="125">
        <f t="shared" si="21"/>
        <v>0</v>
      </c>
      <c r="BV47" s="125">
        <f t="shared" si="22"/>
        <v>0</v>
      </c>
      <c r="BW47" s="125">
        <f t="shared" si="23"/>
        <v>0</v>
      </c>
      <c r="BX47" s="125">
        <f t="shared" si="24"/>
        <v>0</v>
      </c>
      <c r="BY47" s="125">
        <f t="shared" si="25"/>
        <v>0</v>
      </c>
      <c r="BZ47" s="125">
        <f t="shared" si="26"/>
        <v>0</v>
      </c>
      <c r="CA47" s="125">
        <f t="shared" si="27"/>
        <v>0</v>
      </c>
      <c r="CB47" s="125">
        <f t="shared" si="28"/>
        <v>0</v>
      </c>
      <c r="CC47" s="125">
        <f t="shared" si="29"/>
        <v>0</v>
      </c>
      <c r="CD47" s="125">
        <f t="shared" si="30"/>
        <v>0</v>
      </c>
      <c r="CE47" s="125">
        <f t="shared" si="31"/>
        <v>0</v>
      </c>
    </row>
    <row r="48" spans="1:83">
      <c r="A48" s="58"/>
      <c r="B48" s="58"/>
      <c r="C48" s="58"/>
      <c r="D48" s="58"/>
      <c r="E48" s="58"/>
      <c r="F48" s="58"/>
      <c r="AN48" s="58">
        <v>28</v>
      </c>
      <c r="AO48" s="58">
        <f>R$26</f>
        <v>0</v>
      </c>
      <c r="AP48" s="118">
        <f t="shared" si="40"/>
        <v>8.9999999999999998E-4</v>
      </c>
      <c r="AQ48" s="58">
        <f t="shared" si="40"/>
        <v>0</v>
      </c>
      <c r="AR48" s="58">
        <f t="shared" si="40"/>
        <v>2.3E-3</v>
      </c>
      <c r="AS48" s="58">
        <f t="shared" si="40"/>
        <v>43.442900000000002</v>
      </c>
      <c r="AT48" s="58">
        <f t="shared" si="40"/>
        <v>0</v>
      </c>
      <c r="AU48" s="58">
        <f t="shared" si="40"/>
        <v>6.2923</v>
      </c>
      <c r="AV48" s="58">
        <f t="shared" si="40"/>
        <v>27.908300000000001</v>
      </c>
      <c r="AW48" s="58">
        <f>AE$26</f>
        <v>0</v>
      </c>
      <c r="AX48" s="118">
        <f t="shared" si="41"/>
        <v>2.0000000000000001E-4</v>
      </c>
      <c r="AY48" s="58">
        <f t="shared" si="41"/>
        <v>0</v>
      </c>
      <c r="AZ48" s="58">
        <f t="shared" si="41"/>
        <v>2.8E-3</v>
      </c>
      <c r="BA48" s="58">
        <f t="shared" si="41"/>
        <v>44.110700000000001</v>
      </c>
      <c r="BB48" s="58">
        <f t="shared" si="41"/>
        <v>0</v>
      </c>
      <c r="BC48" s="58">
        <f t="shared" si="41"/>
        <v>14.1389</v>
      </c>
      <c r="BD48" s="58">
        <f t="shared" si="41"/>
        <v>27.52</v>
      </c>
      <c r="BG48" s="125">
        <f t="shared" si="8"/>
        <v>0</v>
      </c>
      <c r="BH48" s="125">
        <f t="shared" si="9"/>
        <v>0</v>
      </c>
      <c r="BI48" s="125">
        <f t="shared" si="10"/>
        <v>0</v>
      </c>
      <c r="BJ48" s="125">
        <f t="shared" si="11"/>
        <v>0</v>
      </c>
      <c r="BK48" s="125">
        <f t="shared" si="12"/>
        <v>0</v>
      </c>
      <c r="BL48" s="125">
        <f t="shared" si="13"/>
        <v>0</v>
      </c>
      <c r="BM48" s="125">
        <f t="shared" si="14"/>
        <v>0</v>
      </c>
      <c r="BN48" s="125">
        <f t="shared" si="15"/>
        <v>0</v>
      </c>
      <c r="BO48" s="125">
        <f t="shared" si="16"/>
        <v>0</v>
      </c>
      <c r="BP48" s="125">
        <f t="shared" si="17"/>
        <v>0</v>
      </c>
      <c r="BQ48" s="125">
        <f t="shared" si="18"/>
        <v>0</v>
      </c>
      <c r="BR48" s="125">
        <f t="shared" si="19"/>
        <v>0</v>
      </c>
      <c r="BT48" s="125">
        <f t="shared" si="20"/>
        <v>0</v>
      </c>
      <c r="BU48" s="125">
        <f t="shared" si="21"/>
        <v>0</v>
      </c>
      <c r="BV48" s="125">
        <f t="shared" si="22"/>
        <v>0</v>
      </c>
      <c r="BW48" s="125">
        <f t="shared" si="23"/>
        <v>0</v>
      </c>
      <c r="BX48" s="125">
        <f t="shared" si="24"/>
        <v>0</v>
      </c>
      <c r="BY48" s="125">
        <f t="shared" si="25"/>
        <v>0</v>
      </c>
      <c r="BZ48" s="125">
        <f t="shared" si="26"/>
        <v>0</v>
      </c>
      <c r="CA48" s="125">
        <f t="shared" si="27"/>
        <v>0</v>
      </c>
      <c r="CB48" s="125">
        <f t="shared" si="28"/>
        <v>0</v>
      </c>
      <c r="CC48" s="125">
        <f t="shared" si="29"/>
        <v>0</v>
      </c>
      <c r="CD48" s="125">
        <f t="shared" si="30"/>
        <v>0</v>
      </c>
      <c r="CE48" s="125">
        <f t="shared" si="31"/>
        <v>0</v>
      </c>
    </row>
    <row r="49" spans="1:83">
      <c r="A49" s="58" t="s">
        <v>370</v>
      </c>
      <c r="B49" s="58"/>
      <c r="C49" s="58"/>
      <c r="D49" s="58"/>
      <c r="E49" s="58"/>
      <c r="F49" s="58"/>
      <c r="AN49" s="58">
        <v>29</v>
      </c>
      <c r="AO49" s="58">
        <f>R$26</f>
        <v>0</v>
      </c>
      <c r="AP49" s="118">
        <f t="shared" si="40"/>
        <v>8.9999999999999998E-4</v>
      </c>
      <c r="AQ49" s="58">
        <f t="shared" si="40"/>
        <v>0</v>
      </c>
      <c r="AR49" s="58">
        <f t="shared" si="40"/>
        <v>2.3E-3</v>
      </c>
      <c r="AS49" s="58">
        <f t="shared" si="40"/>
        <v>43.442900000000002</v>
      </c>
      <c r="AT49" s="58">
        <f t="shared" si="40"/>
        <v>0</v>
      </c>
      <c r="AU49" s="58">
        <f t="shared" si="40"/>
        <v>6.2923</v>
      </c>
      <c r="AV49" s="58">
        <f t="shared" si="40"/>
        <v>27.908300000000001</v>
      </c>
      <c r="AW49" s="58">
        <f>AE$26</f>
        <v>0</v>
      </c>
      <c r="AX49" s="118">
        <f t="shared" si="41"/>
        <v>2.0000000000000001E-4</v>
      </c>
      <c r="AY49" s="58">
        <f t="shared" si="41"/>
        <v>0</v>
      </c>
      <c r="AZ49" s="58">
        <f t="shared" si="41"/>
        <v>2.8E-3</v>
      </c>
      <c r="BA49" s="58">
        <f t="shared" si="41"/>
        <v>44.110700000000001</v>
      </c>
      <c r="BB49" s="58">
        <f t="shared" si="41"/>
        <v>0</v>
      </c>
      <c r="BC49" s="58">
        <f t="shared" si="41"/>
        <v>14.1389</v>
      </c>
      <c r="BD49" s="58">
        <f t="shared" si="41"/>
        <v>27.52</v>
      </c>
      <c r="BG49" s="125">
        <f t="shared" si="8"/>
        <v>0</v>
      </c>
      <c r="BH49" s="125">
        <f t="shared" si="9"/>
        <v>0</v>
      </c>
      <c r="BI49" s="125">
        <f t="shared" si="10"/>
        <v>0</v>
      </c>
      <c r="BJ49" s="125">
        <f t="shared" si="11"/>
        <v>0</v>
      </c>
      <c r="BK49" s="125">
        <f t="shared" si="12"/>
        <v>0</v>
      </c>
      <c r="BL49" s="125">
        <f t="shared" si="13"/>
        <v>0</v>
      </c>
      <c r="BM49" s="125">
        <f t="shared" si="14"/>
        <v>0</v>
      </c>
      <c r="BN49" s="125">
        <f t="shared" si="15"/>
        <v>0</v>
      </c>
      <c r="BO49" s="125">
        <f t="shared" si="16"/>
        <v>0</v>
      </c>
      <c r="BP49" s="125">
        <f t="shared" si="17"/>
        <v>0</v>
      </c>
      <c r="BQ49" s="125">
        <f t="shared" si="18"/>
        <v>0</v>
      </c>
      <c r="BR49" s="125">
        <f t="shared" si="19"/>
        <v>0</v>
      </c>
      <c r="BT49" s="125">
        <f t="shared" si="20"/>
        <v>0</v>
      </c>
      <c r="BU49" s="125">
        <f t="shared" si="21"/>
        <v>0</v>
      </c>
      <c r="BV49" s="125">
        <f t="shared" si="22"/>
        <v>0</v>
      </c>
      <c r="BW49" s="125">
        <f t="shared" si="23"/>
        <v>0</v>
      </c>
      <c r="BX49" s="125">
        <f t="shared" si="24"/>
        <v>0</v>
      </c>
      <c r="BY49" s="125">
        <f t="shared" si="25"/>
        <v>0</v>
      </c>
      <c r="BZ49" s="125">
        <f t="shared" si="26"/>
        <v>0</v>
      </c>
      <c r="CA49" s="125">
        <f t="shared" si="27"/>
        <v>0</v>
      </c>
      <c r="CB49" s="125">
        <f t="shared" si="28"/>
        <v>0</v>
      </c>
      <c r="CC49" s="125">
        <f t="shared" si="29"/>
        <v>0</v>
      </c>
      <c r="CD49" s="125">
        <f t="shared" si="30"/>
        <v>0</v>
      </c>
      <c r="CE49" s="125">
        <f t="shared" si="31"/>
        <v>0</v>
      </c>
    </row>
    <row r="50" spans="1:83">
      <c r="A50" s="58" t="s">
        <v>371</v>
      </c>
      <c r="B50" s="58">
        <f>(0.8-1)/(1.61^0.25)</f>
        <v>-0.17755116515969138</v>
      </c>
      <c r="C50" s="58"/>
      <c r="D50" s="58"/>
      <c r="E50" s="58"/>
      <c r="F50" s="58"/>
      <c r="AN50" s="58">
        <v>30</v>
      </c>
      <c r="AO50" s="58">
        <f>R$27</f>
        <v>0</v>
      </c>
      <c r="AP50" s="118">
        <f t="shared" ref="AP50:AV54" si="42">S$27</f>
        <v>1E-3</v>
      </c>
      <c r="AQ50" s="58">
        <f t="shared" si="42"/>
        <v>0</v>
      </c>
      <c r="AR50" s="58">
        <f t="shared" si="42"/>
        <v>9.7999999999999997E-3</v>
      </c>
      <c r="AS50" s="58">
        <f t="shared" si="42"/>
        <v>40.098399999999998</v>
      </c>
      <c r="AT50" s="58">
        <f t="shared" si="42"/>
        <v>0</v>
      </c>
      <c r="AU50" s="58">
        <f t="shared" si="42"/>
        <v>13.228999999999999</v>
      </c>
      <c r="AV50" s="58">
        <f t="shared" si="42"/>
        <v>32.595100000000002</v>
      </c>
      <c r="AW50" s="58">
        <f>AE$27</f>
        <v>0</v>
      </c>
      <c r="AX50" s="118">
        <f t="shared" ref="AX50:BD54" si="43">AF$27</f>
        <v>2.0000000000000001E-4</v>
      </c>
      <c r="AY50" s="58">
        <f t="shared" si="43"/>
        <v>0</v>
      </c>
      <c r="AZ50" s="58">
        <f t="shared" si="43"/>
        <v>1.2200000000000001E-2</v>
      </c>
      <c r="BA50" s="58">
        <f t="shared" si="43"/>
        <v>40.729700000000001</v>
      </c>
      <c r="BB50" s="58">
        <f t="shared" si="43"/>
        <v>0</v>
      </c>
      <c r="BC50" s="58">
        <f t="shared" si="43"/>
        <v>31.040800000000001</v>
      </c>
      <c r="BD50" s="58">
        <f t="shared" si="43"/>
        <v>32.49</v>
      </c>
      <c r="BG50" s="125">
        <f t="shared" si="8"/>
        <v>0</v>
      </c>
      <c r="BH50" s="125">
        <f t="shared" si="9"/>
        <v>0</v>
      </c>
      <c r="BI50" s="125">
        <f t="shared" si="10"/>
        <v>0</v>
      </c>
      <c r="BJ50" s="125">
        <f t="shared" si="11"/>
        <v>0</v>
      </c>
      <c r="BK50" s="125">
        <f t="shared" si="12"/>
        <v>0</v>
      </c>
      <c r="BL50" s="125">
        <f t="shared" si="13"/>
        <v>0</v>
      </c>
      <c r="BM50" s="125">
        <f t="shared" si="14"/>
        <v>0</v>
      </c>
      <c r="BN50" s="125">
        <f t="shared" si="15"/>
        <v>0</v>
      </c>
      <c r="BO50" s="125">
        <f t="shared" si="16"/>
        <v>0</v>
      </c>
      <c r="BP50" s="125">
        <f t="shared" si="17"/>
        <v>0</v>
      </c>
      <c r="BQ50" s="125">
        <f t="shared" si="18"/>
        <v>0</v>
      </c>
      <c r="BR50" s="125">
        <f t="shared" si="19"/>
        <v>0</v>
      </c>
      <c r="BT50" s="125">
        <f t="shared" si="20"/>
        <v>0</v>
      </c>
      <c r="BU50" s="125">
        <f t="shared" si="21"/>
        <v>0</v>
      </c>
      <c r="BV50" s="125">
        <f t="shared" si="22"/>
        <v>0</v>
      </c>
      <c r="BW50" s="125">
        <f t="shared" si="23"/>
        <v>0</v>
      </c>
      <c r="BX50" s="125">
        <f t="shared" si="24"/>
        <v>0</v>
      </c>
      <c r="BY50" s="125">
        <f t="shared" si="25"/>
        <v>0</v>
      </c>
      <c r="BZ50" s="125">
        <f t="shared" si="26"/>
        <v>0</v>
      </c>
      <c r="CA50" s="125">
        <f t="shared" si="27"/>
        <v>0</v>
      </c>
      <c r="CB50" s="125">
        <f t="shared" si="28"/>
        <v>0</v>
      </c>
      <c r="CC50" s="125">
        <f t="shared" si="29"/>
        <v>0</v>
      </c>
      <c r="CD50" s="125">
        <f t="shared" si="30"/>
        <v>0</v>
      </c>
      <c r="CE50" s="125">
        <f t="shared" si="31"/>
        <v>0</v>
      </c>
    </row>
    <row r="51" spans="1:83">
      <c r="A51" s="58"/>
      <c r="B51" s="58" t="s">
        <v>372</v>
      </c>
      <c r="C51" s="58" t="s">
        <v>373</v>
      </c>
      <c r="D51" s="58"/>
      <c r="E51" s="58"/>
      <c r="F51" s="58"/>
      <c r="AN51" s="58">
        <v>31</v>
      </c>
      <c r="AO51" s="58">
        <f>R$27</f>
        <v>0</v>
      </c>
      <c r="AP51" s="118">
        <f t="shared" si="42"/>
        <v>1E-3</v>
      </c>
      <c r="AQ51" s="58">
        <f t="shared" si="42"/>
        <v>0</v>
      </c>
      <c r="AR51" s="58">
        <f t="shared" si="42"/>
        <v>9.7999999999999997E-3</v>
      </c>
      <c r="AS51" s="58">
        <f t="shared" si="42"/>
        <v>40.098399999999998</v>
      </c>
      <c r="AT51" s="58">
        <f t="shared" si="42"/>
        <v>0</v>
      </c>
      <c r="AU51" s="58">
        <f t="shared" si="42"/>
        <v>13.228999999999999</v>
      </c>
      <c r="AV51" s="58">
        <f t="shared" si="42"/>
        <v>32.595100000000002</v>
      </c>
      <c r="AW51" s="58">
        <f>AE$27</f>
        <v>0</v>
      </c>
      <c r="AX51" s="118">
        <f t="shared" si="43"/>
        <v>2.0000000000000001E-4</v>
      </c>
      <c r="AY51" s="58">
        <f t="shared" si="43"/>
        <v>0</v>
      </c>
      <c r="AZ51" s="58">
        <f t="shared" si="43"/>
        <v>1.2200000000000001E-2</v>
      </c>
      <c r="BA51" s="58">
        <f t="shared" si="43"/>
        <v>40.729700000000001</v>
      </c>
      <c r="BB51" s="58">
        <f t="shared" si="43"/>
        <v>0</v>
      </c>
      <c r="BC51" s="58">
        <f t="shared" si="43"/>
        <v>31.040800000000001</v>
      </c>
      <c r="BD51" s="58">
        <f t="shared" si="43"/>
        <v>32.49</v>
      </c>
      <c r="BG51" s="125">
        <f t="shared" si="8"/>
        <v>0</v>
      </c>
      <c r="BH51" s="125">
        <f t="shared" si="9"/>
        <v>0</v>
      </c>
      <c r="BI51" s="125">
        <f t="shared" si="10"/>
        <v>0</v>
      </c>
      <c r="BJ51" s="125">
        <f t="shared" si="11"/>
        <v>0</v>
      </c>
      <c r="BK51" s="125">
        <f t="shared" si="12"/>
        <v>0</v>
      </c>
      <c r="BL51" s="125">
        <f t="shared" si="13"/>
        <v>0</v>
      </c>
      <c r="BM51" s="125">
        <f t="shared" si="14"/>
        <v>0</v>
      </c>
      <c r="BN51" s="125">
        <f t="shared" si="15"/>
        <v>0</v>
      </c>
      <c r="BO51" s="125">
        <f t="shared" si="16"/>
        <v>0</v>
      </c>
      <c r="BP51" s="125">
        <f t="shared" si="17"/>
        <v>0</v>
      </c>
      <c r="BQ51" s="125">
        <f t="shared" si="18"/>
        <v>0</v>
      </c>
      <c r="BR51" s="125">
        <f t="shared" si="19"/>
        <v>0</v>
      </c>
      <c r="BT51" s="125">
        <f t="shared" si="20"/>
        <v>0</v>
      </c>
      <c r="BU51" s="125">
        <f t="shared" si="21"/>
        <v>0</v>
      </c>
      <c r="BV51" s="125">
        <f t="shared" si="22"/>
        <v>0</v>
      </c>
      <c r="BW51" s="125">
        <f t="shared" si="23"/>
        <v>0</v>
      </c>
      <c r="BX51" s="125">
        <f t="shared" si="24"/>
        <v>0</v>
      </c>
      <c r="BY51" s="125">
        <f t="shared" si="25"/>
        <v>0</v>
      </c>
      <c r="BZ51" s="125">
        <f t="shared" si="26"/>
        <v>0</v>
      </c>
      <c r="CA51" s="125">
        <f t="shared" si="27"/>
        <v>0</v>
      </c>
      <c r="CB51" s="125">
        <f t="shared" si="28"/>
        <v>0</v>
      </c>
      <c r="CC51" s="125">
        <f t="shared" si="29"/>
        <v>0</v>
      </c>
      <c r="CD51" s="125">
        <f t="shared" si="30"/>
        <v>0</v>
      </c>
      <c r="CE51" s="125">
        <f t="shared" si="31"/>
        <v>0</v>
      </c>
    </row>
    <row r="52" spans="1:83">
      <c r="A52" s="58" t="s">
        <v>258</v>
      </c>
      <c r="B52" s="58">
        <v>0</v>
      </c>
      <c r="C52" s="93">
        <f>1+$B$50*B52^0.25</f>
        <v>1</v>
      </c>
      <c r="D52" s="58"/>
      <c r="E52" s="109"/>
      <c r="F52" s="58"/>
      <c r="AN52" s="58">
        <v>32</v>
      </c>
      <c r="AO52" s="58">
        <f>R$27</f>
        <v>0</v>
      </c>
      <c r="AP52" s="118">
        <f t="shared" si="42"/>
        <v>1E-3</v>
      </c>
      <c r="AQ52" s="58">
        <f t="shared" si="42"/>
        <v>0</v>
      </c>
      <c r="AR52" s="58">
        <f t="shared" si="42"/>
        <v>9.7999999999999997E-3</v>
      </c>
      <c r="AS52" s="58">
        <f t="shared" si="42"/>
        <v>40.098399999999998</v>
      </c>
      <c r="AT52" s="58">
        <f t="shared" si="42"/>
        <v>0</v>
      </c>
      <c r="AU52" s="58">
        <f t="shared" si="42"/>
        <v>13.228999999999999</v>
      </c>
      <c r="AV52" s="58">
        <f t="shared" si="42"/>
        <v>32.595100000000002</v>
      </c>
      <c r="AW52" s="58">
        <f>AE$27</f>
        <v>0</v>
      </c>
      <c r="AX52" s="118">
        <f t="shared" si="43"/>
        <v>2.0000000000000001E-4</v>
      </c>
      <c r="AY52" s="58">
        <f t="shared" si="43"/>
        <v>0</v>
      </c>
      <c r="AZ52" s="58">
        <f t="shared" si="43"/>
        <v>1.2200000000000001E-2</v>
      </c>
      <c r="BA52" s="58">
        <f t="shared" si="43"/>
        <v>40.729700000000001</v>
      </c>
      <c r="BB52" s="58">
        <f t="shared" si="43"/>
        <v>0</v>
      </c>
      <c r="BC52" s="58">
        <f t="shared" si="43"/>
        <v>31.040800000000001</v>
      </c>
      <c r="BD52" s="58">
        <f t="shared" si="43"/>
        <v>32.49</v>
      </c>
      <c r="BG52" s="125">
        <f t="shared" si="8"/>
        <v>0</v>
      </c>
      <c r="BH52" s="125">
        <f t="shared" si="9"/>
        <v>0</v>
      </c>
      <c r="BI52" s="125">
        <f t="shared" si="10"/>
        <v>0</v>
      </c>
      <c r="BJ52" s="125">
        <f t="shared" si="11"/>
        <v>0</v>
      </c>
      <c r="BK52" s="125">
        <f t="shared" si="12"/>
        <v>0</v>
      </c>
      <c r="BL52" s="125">
        <f t="shared" si="13"/>
        <v>0</v>
      </c>
      <c r="BM52" s="125">
        <f t="shared" si="14"/>
        <v>0</v>
      </c>
      <c r="BN52" s="125">
        <f t="shared" si="15"/>
        <v>0</v>
      </c>
      <c r="BO52" s="125">
        <f t="shared" si="16"/>
        <v>0</v>
      </c>
      <c r="BP52" s="125">
        <f t="shared" si="17"/>
        <v>0</v>
      </c>
      <c r="BQ52" s="125">
        <f t="shared" si="18"/>
        <v>0</v>
      </c>
      <c r="BR52" s="125">
        <f t="shared" si="19"/>
        <v>0</v>
      </c>
      <c r="BT52" s="125">
        <f t="shared" si="20"/>
        <v>0</v>
      </c>
      <c r="BU52" s="125">
        <f t="shared" si="21"/>
        <v>0</v>
      </c>
      <c r="BV52" s="125">
        <f t="shared" si="22"/>
        <v>0</v>
      </c>
      <c r="BW52" s="125">
        <f t="shared" si="23"/>
        <v>0</v>
      </c>
      <c r="BX52" s="125">
        <f t="shared" si="24"/>
        <v>0</v>
      </c>
      <c r="BY52" s="125">
        <f t="shared" si="25"/>
        <v>0</v>
      </c>
      <c r="BZ52" s="125">
        <f t="shared" si="26"/>
        <v>0</v>
      </c>
      <c r="CA52" s="125">
        <f t="shared" si="27"/>
        <v>0</v>
      </c>
      <c r="CB52" s="125">
        <f t="shared" si="28"/>
        <v>0</v>
      </c>
      <c r="CC52" s="125">
        <f t="shared" si="29"/>
        <v>0</v>
      </c>
      <c r="CD52" s="125">
        <f t="shared" si="30"/>
        <v>0</v>
      </c>
      <c r="CE52" s="125">
        <f t="shared" si="31"/>
        <v>0</v>
      </c>
    </row>
    <row r="53" spans="1:83">
      <c r="A53" s="58" t="s">
        <v>259</v>
      </c>
      <c r="B53" s="58">
        <v>1</v>
      </c>
      <c r="C53" s="93">
        <f>1+$B$50*B53^0.25</f>
        <v>0.82244883484030862</v>
      </c>
      <c r="D53" s="58"/>
      <c r="E53" s="58"/>
      <c r="F53" s="58"/>
      <c r="AN53" s="58">
        <v>33</v>
      </c>
      <c r="AO53" s="58">
        <f>R$27</f>
        <v>0</v>
      </c>
      <c r="AP53" s="118">
        <f t="shared" si="42"/>
        <v>1E-3</v>
      </c>
      <c r="AQ53" s="58">
        <f t="shared" si="42"/>
        <v>0</v>
      </c>
      <c r="AR53" s="58">
        <f t="shared" si="42"/>
        <v>9.7999999999999997E-3</v>
      </c>
      <c r="AS53" s="58">
        <f t="shared" si="42"/>
        <v>40.098399999999998</v>
      </c>
      <c r="AT53" s="58">
        <f t="shared" si="42"/>
        <v>0</v>
      </c>
      <c r="AU53" s="58">
        <f t="shared" si="42"/>
        <v>13.228999999999999</v>
      </c>
      <c r="AV53" s="58">
        <f t="shared" si="42"/>
        <v>32.595100000000002</v>
      </c>
      <c r="AW53" s="58">
        <f>AE$27</f>
        <v>0</v>
      </c>
      <c r="AX53" s="118">
        <f t="shared" si="43"/>
        <v>2.0000000000000001E-4</v>
      </c>
      <c r="AY53" s="58">
        <f t="shared" si="43"/>
        <v>0</v>
      </c>
      <c r="AZ53" s="58">
        <f t="shared" si="43"/>
        <v>1.2200000000000001E-2</v>
      </c>
      <c r="BA53" s="58">
        <f t="shared" si="43"/>
        <v>40.729700000000001</v>
      </c>
      <c r="BB53" s="58">
        <f t="shared" si="43"/>
        <v>0</v>
      </c>
      <c r="BC53" s="58">
        <f t="shared" si="43"/>
        <v>31.040800000000001</v>
      </c>
      <c r="BD53" s="58">
        <f t="shared" si="43"/>
        <v>32.49</v>
      </c>
      <c r="BG53" s="125">
        <f t="shared" si="8"/>
        <v>0</v>
      </c>
      <c r="BH53" s="125">
        <f t="shared" si="9"/>
        <v>0</v>
      </c>
      <c r="BI53" s="125">
        <f t="shared" si="10"/>
        <v>0</v>
      </c>
      <c r="BJ53" s="125">
        <f t="shared" si="11"/>
        <v>0</v>
      </c>
      <c r="BK53" s="125">
        <f t="shared" si="12"/>
        <v>0</v>
      </c>
      <c r="BL53" s="125">
        <f t="shared" si="13"/>
        <v>0</v>
      </c>
      <c r="BM53" s="125">
        <f t="shared" si="14"/>
        <v>0</v>
      </c>
      <c r="BN53" s="125">
        <f t="shared" si="15"/>
        <v>0</v>
      </c>
      <c r="BO53" s="125">
        <f t="shared" si="16"/>
        <v>0</v>
      </c>
      <c r="BP53" s="125">
        <f t="shared" si="17"/>
        <v>0</v>
      </c>
      <c r="BQ53" s="125">
        <f t="shared" si="18"/>
        <v>0</v>
      </c>
      <c r="BR53" s="125">
        <f t="shared" si="19"/>
        <v>0</v>
      </c>
      <c r="BT53" s="125">
        <f t="shared" si="20"/>
        <v>0</v>
      </c>
      <c r="BU53" s="125">
        <f t="shared" si="21"/>
        <v>0</v>
      </c>
      <c r="BV53" s="125">
        <f t="shared" si="22"/>
        <v>0</v>
      </c>
      <c r="BW53" s="125">
        <f t="shared" si="23"/>
        <v>0</v>
      </c>
      <c r="BX53" s="125">
        <f t="shared" si="24"/>
        <v>0</v>
      </c>
      <c r="BY53" s="125">
        <f t="shared" si="25"/>
        <v>0</v>
      </c>
      <c r="BZ53" s="125">
        <f t="shared" si="26"/>
        <v>0</v>
      </c>
      <c r="CA53" s="125">
        <f t="shared" si="27"/>
        <v>0</v>
      </c>
      <c r="CB53" s="125">
        <f t="shared" si="28"/>
        <v>0</v>
      </c>
      <c r="CC53" s="125">
        <f t="shared" si="29"/>
        <v>0</v>
      </c>
      <c r="CD53" s="125">
        <f t="shared" si="30"/>
        <v>0</v>
      </c>
      <c r="CE53" s="125">
        <f t="shared" si="31"/>
        <v>0</v>
      </c>
    </row>
    <row r="54" spans="1:83">
      <c r="A54" s="58" t="s">
        <v>260</v>
      </c>
      <c r="B54" s="58">
        <v>2</v>
      </c>
      <c r="C54" s="93">
        <f>1+$B$50*B54^0.25</f>
        <v>0.78885489111507179</v>
      </c>
      <c r="D54" s="58"/>
      <c r="E54" s="58"/>
      <c r="F54" s="58"/>
      <c r="AN54" s="58">
        <v>34</v>
      </c>
      <c r="AO54" s="58">
        <f>R$27</f>
        <v>0</v>
      </c>
      <c r="AP54" s="118">
        <f t="shared" si="42"/>
        <v>1E-3</v>
      </c>
      <c r="AQ54" s="58">
        <f t="shared" si="42"/>
        <v>0</v>
      </c>
      <c r="AR54" s="58">
        <f t="shared" si="42"/>
        <v>9.7999999999999997E-3</v>
      </c>
      <c r="AS54" s="58">
        <f t="shared" si="42"/>
        <v>40.098399999999998</v>
      </c>
      <c r="AT54" s="58">
        <f t="shared" si="42"/>
        <v>0</v>
      </c>
      <c r="AU54" s="58">
        <f t="shared" si="42"/>
        <v>13.228999999999999</v>
      </c>
      <c r="AV54" s="58">
        <f t="shared" si="42"/>
        <v>32.595100000000002</v>
      </c>
      <c r="AW54" s="58">
        <f>AE$27</f>
        <v>0</v>
      </c>
      <c r="AX54" s="118">
        <f t="shared" si="43"/>
        <v>2.0000000000000001E-4</v>
      </c>
      <c r="AY54" s="58">
        <f t="shared" si="43"/>
        <v>0</v>
      </c>
      <c r="AZ54" s="58">
        <f t="shared" si="43"/>
        <v>1.2200000000000001E-2</v>
      </c>
      <c r="BA54" s="58">
        <f t="shared" si="43"/>
        <v>40.729700000000001</v>
      </c>
      <c r="BB54" s="58">
        <f t="shared" si="43"/>
        <v>0</v>
      </c>
      <c r="BC54" s="58">
        <f t="shared" si="43"/>
        <v>31.040800000000001</v>
      </c>
      <c r="BD54" s="58">
        <f t="shared" si="43"/>
        <v>32.49</v>
      </c>
      <c r="BG54" s="125">
        <f t="shared" si="8"/>
        <v>0</v>
      </c>
      <c r="BH54" s="125">
        <f t="shared" si="9"/>
        <v>0</v>
      </c>
      <c r="BI54" s="125">
        <f t="shared" si="10"/>
        <v>0</v>
      </c>
      <c r="BJ54" s="125">
        <f t="shared" si="11"/>
        <v>0</v>
      </c>
      <c r="BK54" s="125">
        <f t="shared" si="12"/>
        <v>0</v>
      </c>
      <c r="BL54" s="125">
        <f t="shared" si="13"/>
        <v>0</v>
      </c>
      <c r="BM54" s="125">
        <f t="shared" si="14"/>
        <v>0</v>
      </c>
      <c r="BN54" s="125">
        <f t="shared" si="15"/>
        <v>0</v>
      </c>
      <c r="BO54" s="125">
        <f t="shared" si="16"/>
        <v>0</v>
      </c>
      <c r="BP54" s="125">
        <f t="shared" si="17"/>
        <v>0</v>
      </c>
      <c r="BQ54" s="125">
        <f t="shared" si="18"/>
        <v>0</v>
      </c>
      <c r="BR54" s="125">
        <f t="shared" si="19"/>
        <v>0</v>
      </c>
      <c r="BT54" s="125">
        <f t="shared" si="20"/>
        <v>0</v>
      </c>
      <c r="BU54" s="125">
        <f t="shared" si="21"/>
        <v>0</v>
      </c>
      <c r="BV54" s="125">
        <f t="shared" si="22"/>
        <v>0</v>
      </c>
      <c r="BW54" s="125">
        <f t="shared" si="23"/>
        <v>0</v>
      </c>
      <c r="BX54" s="125">
        <f t="shared" si="24"/>
        <v>0</v>
      </c>
      <c r="BY54" s="125">
        <f t="shared" si="25"/>
        <v>0</v>
      </c>
      <c r="BZ54" s="125">
        <f t="shared" si="26"/>
        <v>0</v>
      </c>
      <c r="CA54" s="125">
        <f t="shared" si="27"/>
        <v>0</v>
      </c>
      <c r="CB54" s="125">
        <f t="shared" si="28"/>
        <v>0</v>
      </c>
      <c r="CC54" s="125">
        <f t="shared" si="29"/>
        <v>0</v>
      </c>
      <c r="CD54" s="125">
        <f t="shared" si="30"/>
        <v>0</v>
      </c>
      <c r="CE54" s="125">
        <f t="shared" si="31"/>
        <v>0</v>
      </c>
    </row>
    <row r="55" spans="1:83">
      <c r="A55" s="58" t="s">
        <v>48</v>
      </c>
      <c r="B55" s="58">
        <v>3</v>
      </c>
      <c r="C55" s="93">
        <f>1+$B$50*B55^0.25</f>
        <v>0.76632952556389422</v>
      </c>
      <c r="D55" s="58"/>
      <c r="E55" s="58"/>
      <c r="F55" s="58"/>
      <c r="AN55" s="58">
        <v>35</v>
      </c>
      <c r="AO55" s="58">
        <f>R$28</f>
        <v>0</v>
      </c>
      <c r="AP55" s="118">
        <f t="shared" ref="AP55:AV59" si="44">S$28</f>
        <v>1.1000000000000001E-3</v>
      </c>
      <c r="AQ55" s="58">
        <f t="shared" si="44"/>
        <v>0</v>
      </c>
      <c r="AR55" s="58">
        <f t="shared" si="44"/>
        <v>1.26E-2</v>
      </c>
      <c r="AS55" s="58">
        <f t="shared" si="44"/>
        <v>37.790100000000002</v>
      </c>
      <c r="AT55" s="58">
        <f t="shared" si="44"/>
        <v>0</v>
      </c>
      <c r="AU55" s="58">
        <f t="shared" si="44"/>
        <v>11.623799999999999</v>
      </c>
      <c r="AV55" s="58">
        <f t="shared" si="44"/>
        <v>37.157699999999998</v>
      </c>
      <c r="AW55" s="58">
        <f>AE$28</f>
        <v>0</v>
      </c>
      <c r="AX55" s="118">
        <f t="shared" ref="AX55:BD59" si="45">AF$28</f>
        <v>2.0000000000000001E-4</v>
      </c>
      <c r="AY55" s="58">
        <f t="shared" si="45"/>
        <v>0</v>
      </c>
      <c r="AZ55" s="58">
        <f t="shared" si="45"/>
        <v>1.6400000000000001E-2</v>
      </c>
      <c r="BA55" s="58">
        <f t="shared" si="45"/>
        <v>38.8279</v>
      </c>
      <c r="BB55" s="58">
        <f t="shared" si="45"/>
        <v>0</v>
      </c>
      <c r="BC55" s="58">
        <f t="shared" si="45"/>
        <v>25.059100000000001</v>
      </c>
      <c r="BD55" s="58">
        <f t="shared" si="45"/>
        <v>37.444099999999999</v>
      </c>
      <c r="BG55" s="125">
        <f t="shared" si="8"/>
        <v>0</v>
      </c>
      <c r="BH55" s="125">
        <f t="shared" si="9"/>
        <v>0</v>
      </c>
      <c r="BI55" s="125">
        <f t="shared" si="10"/>
        <v>0</v>
      </c>
      <c r="BJ55" s="125">
        <f t="shared" si="11"/>
        <v>0</v>
      </c>
      <c r="BK55" s="125">
        <f t="shared" si="12"/>
        <v>0</v>
      </c>
      <c r="BL55" s="125">
        <f t="shared" si="13"/>
        <v>0</v>
      </c>
      <c r="BM55" s="125">
        <f t="shared" si="14"/>
        <v>0</v>
      </c>
      <c r="BN55" s="125">
        <f t="shared" si="15"/>
        <v>0</v>
      </c>
      <c r="BO55" s="125">
        <f t="shared" si="16"/>
        <v>0</v>
      </c>
      <c r="BP55" s="125">
        <f t="shared" si="17"/>
        <v>0</v>
      </c>
      <c r="BQ55" s="125">
        <f t="shared" si="18"/>
        <v>0</v>
      </c>
      <c r="BR55" s="125">
        <f t="shared" si="19"/>
        <v>0</v>
      </c>
      <c r="BT55" s="125">
        <f t="shared" si="20"/>
        <v>0</v>
      </c>
      <c r="BU55" s="125">
        <f t="shared" si="21"/>
        <v>0</v>
      </c>
      <c r="BV55" s="125">
        <f t="shared" si="22"/>
        <v>0</v>
      </c>
      <c r="BW55" s="125">
        <f t="shared" si="23"/>
        <v>0</v>
      </c>
      <c r="BX55" s="125">
        <f t="shared" si="24"/>
        <v>0</v>
      </c>
      <c r="BY55" s="125">
        <f t="shared" si="25"/>
        <v>0</v>
      </c>
      <c r="BZ55" s="125">
        <f t="shared" si="26"/>
        <v>0</v>
      </c>
      <c r="CA55" s="125">
        <f t="shared" si="27"/>
        <v>0</v>
      </c>
      <c r="CB55" s="125">
        <f t="shared" si="28"/>
        <v>0</v>
      </c>
      <c r="CC55" s="125">
        <f t="shared" si="29"/>
        <v>0</v>
      </c>
      <c r="CD55" s="125">
        <f t="shared" si="30"/>
        <v>0</v>
      </c>
      <c r="CE55" s="125">
        <f t="shared" si="31"/>
        <v>0</v>
      </c>
    </row>
    <row r="56" spans="1:83">
      <c r="A56" s="58" t="s">
        <v>261</v>
      </c>
      <c r="B56" s="58">
        <v>4</v>
      </c>
      <c r="C56" s="93">
        <f>1+$B$50*B56^0.25</f>
        <v>0.74890473421601911</v>
      </c>
      <c r="D56" s="58"/>
      <c r="E56" s="58"/>
      <c r="F56" s="58"/>
      <c r="AN56" s="58">
        <v>36</v>
      </c>
      <c r="AO56" s="58">
        <f>R$28</f>
        <v>0</v>
      </c>
      <c r="AP56" s="118">
        <f t="shared" si="44"/>
        <v>1.1000000000000001E-3</v>
      </c>
      <c r="AQ56" s="58">
        <f t="shared" si="44"/>
        <v>0</v>
      </c>
      <c r="AR56" s="58">
        <f t="shared" si="44"/>
        <v>1.26E-2</v>
      </c>
      <c r="AS56" s="58">
        <f t="shared" si="44"/>
        <v>37.790100000000002</v>
      </c>
      <c r="AT56" s="58">
        <f t="shared" si="44"/>
        <v>0</v>
      </c>
      <c r="AU56" s="58">
        <f t="shared" si="44"/>
        <v>11.623799999999999</v>
      </c>
      <c r="AV56" s="58">
        <f t="shared" si="44"/>
        <v>37.157699999999998</v>
      </c>
      <c r="AW56" s="58">
        <f>AE$28</f>
        <v>0</v>
      </c>
      <c r="AX56" s="118">
        <f t="shared" si="45"/>
        <v>2.0000000000000001E-4</v>
      </c>
      <c r="AY56" s="58">
        <f t="shared" si="45"/>
        <v>0</v>
      </c>
      <c r="AZ56" s="58">
        <f t="shared" si="45"/>
        <v>1.6400000000000001E-2</v>
      </c>
      <c r="BA56" s="58">
        <f t="shared" si="45"/>
        <v>38.8279</v>
      </c>
      <c r="BB56" s="58">
        <f t="shared" si="45"/>
        <v>0</v>
      </c>
      <c r="BC56" s="58">
        <f t="shared" si="45"/>
        <v>25.059100000000001</v>
      </c>
      <c r="BD56" s="58">
        <f t="shared" si="45"/>
        <v>37.444099999999999</v>
      </c>
      <c r="BG56" s="125">
        <f t="shared" si="8"/>
        <v>0</v>
      </c>
      <c r="BH56" s="125">
        <f t="shared" si="9"/>
        <v>0</v>
      </c>
      <c r="BI56" s="125">
        <f t="shared" si="10"/>
        <v>0</v>
      </c>
      <c r="BJ56" s="125">
        <f t="shared" si="11"/>
        <v>0</v>
      </c>
      <c r="BK56" s="125">
        <f t="shared" si="12"/>
        <v>0</v>
      </c>
      <c r="BL56" s="125">
        <f t="shared" si="13"/>
        <v>0</v>
      </c>
      <c r="BM56" s="125">
        <f t="shared" si="14"/>
        <v>0</v>
      </c>
      <c r="BN56" s="125">
        <f t="shared" si="15"/>
        <v>0</v>
      </c>
      <c r="BO56" s="125">
        <f t="shared" si="16"/>
        <v>0</v>
      </c>
      <c r="BP56" s="125">
        <f t="shared" si="17"/>
        <v>0</v>
      </c>
      <c r="BQ56" s="125">
        <f t="shared" si="18"/>
        <v>0</v>
      </c>
      <c r="BR56" s="125">
        <f t="shared" si="19"/>
        <v>0</v>
      </c>
      <c r="BT56" s="125">
        <f t="shared" si="20"/>
        <v>0</v>
      </c>
      <c r="BU56" s="125">
        <f t="shared" si="21"/>
        <v>0</v>
      </c>
      <c r="BV56" s="125">
        <f t="shared" si="22"/>
        <v>0</v>
      </c>
      <c r="BW56" s="125">
        <f t="shared" si="23"/>
        <v>0</v>
      </c>
      <c r="BX56" s="125">
        <f t="shared" si="24"/>
        <v>0</v>
      </c>
      <c r="BY56" s="125">
        <f t="shared" si="25"/>
        <v>0</v>
      </c>
      <c r="BZ56" s="125">
        <f t="shared" si="26"/>
        <v>0</v>
      </c>
      <c r="CA56" s="125">
        <f t="shared" si="27"/>
        <v>0</v>
      </c>
      <c r="CB56" s="125">
        <f t="shared" si="28"/>
        <v>0</v>
      </c>
      <c r="CC56" s="125">
        <f t="shared" si="29"/>
        <v>0</v>
      </c>
      <c r="CD56" s="125">
        <f t="shared" si="30"/>
        <v>0</v>
      </c>
      <c r="CE56" s="125">
        <f t="shared" si="31"/>
        <v>0</v>
      </c>
    </row>
    <row r="57" spans="1:83">
      <c r="AN57" s="58">
        <v>37</v>
      </c>
      <c r="AO57" s="58">
        <f>R$28</f>
        <v>0</v>
      </c>
      <c r="AP57" s="118">
        <f t="shared" si="44"/>
        <v>1.1000000000000001E-3</v>
      </c>
      <c r="AQ57" s="58">
        <f t="shared" si="44"/>
        <v>0</v>
      </c>
      <c r="AR57" s="58">
        <f t="shared" si="44"/>
        <v>1.26E-2</v>
      </c>
      <c r="AS57" s="58">
        <f t="shared" si="44"/>
        <v>37.790100000000002</v>
      </c>
      <c r="AT57" s="58">
        <f t="shared" si="44"/>
        <v>0</v>
      </c>
      <c r="AU57" s="58">
        <f t="shared" si="44"/>
        <v>11.623799999999999</v>
      </c>
      <c r="AV57" s="58">
        <f t="shared" si="44"/>
        <v>37.157699999999998</v>
      </c>
      <c r="AW57" s="58">
        <f>AE$28</f>
        <v>0</v>
      </c>
      <c r="AX57" s="118">
        <f t="shared" si="45"/>
        <v>2.0000000000000001E-4</v>
      </c>
      <c r="AY57" s="58">
        <f t="shared" si="45"/>
        <v>0</v>
      </c>
      <c r="AZ57" s="58">
        <f t="shared" si="45"/>
        <v>1.6400000000000001E-2</v>
      </c>
      <c r="BA57" s="58">
        <f t="shared" si="45"/>
        <v>38.8279</v>
      </c>
      <c r="BB57" s="58">
        <f t="shared" si="45"/>
        <v>0</v>
      </c>
      <c r="BC57" s="58">
        <f t="shared" si="45"/>
        <v>25.059100000000001</v>
      </c>
      <c r="BD57" s="58">
        <f t="shared" si="45"/>
        <v>37.444099999999999</v>
      </c>
      <c r="BG57" s="125">
        <f t="shared" si="8"/>
        <v>0</v>
      </c>
      <c r="BH57" s="125">
        <f t="shared" si="9"/>
        <v>0</v>
      </c>
      <c r="BI57" s="125">
        <f t="shared" si="10"/>
        <v>0</v>
      </c>
      <c r="BJ57" s="125">
        <f t="shared" si="11"/>
        <v>0</v>
      </c>
      <c r="BK57" s="125">
        <f t="shared" si="12"/>
        <v>0</v>
      </c>
      <c r="BL57" s="125">
        <f t="shared" si="13"/>
        <v>0</v>
      </c>
      <c r="BM57" s="125">
        <f t="shared" si="14"/>
        <v>0</v>
      </c>
      <c r="BN57" s="125">
        <f t="shared" si="15"/>
        <v>0</v>
      </c>
      <c r="BO57" s="125">
        <f t="shared" si="16"/>
        <v>0</v>
      </c>
      <c r="BP57" s="125">
        <f t="shared" si="17"/>
        <v>0</v>
      </c>
      <c r="BQ57" s="125">
        <f t="shared" si="18"/>
        <v>0</v>
      </c>
      <c r="BR57" s="125">
        <f t="shared" si="19"/>
        <v>0</v>
      </c>
      <c r="BT57" s="125">
        <f t="shared" si="20"/>
        <v>0</v>
      </c>
      <c r="BU57" s="125">
        <f t="shared" si="21"/>
        <v>0</v>
      </c>
      <c r="BV57" s="125">
        <f t="shared" si="22"/>
        <v>0</v>
      </c>
      <c r="BW57" s="125">
        <f t="shared" si="23"/>
        <v>0</v>
      </c>
      <c r="BX57" s="125">
        <f t="shared" si="24"/>
        <v>0</v>
      </c>
      <c r="BY57" s="125">
        <f t="shared" si="25"/>
        <v>0</v>
      </c>
      <c r="BZ57" s="125">
        <f t="shared" si="26"/>
        <v>0</v>
      </c>
      <c r="CA57" s="125">
        <f t="shared" si="27"/>
        <v>0</v>
      </c>
      <c r="CB57" s="125">
        <f t="shared" si="28"/>
        <v>0</v>
      </c>
      <c r="CC57" s="125">
        <f t="shared" si="29"/>
        <v>0</v>
      </c>
      <c r="CD57" s="125">
        <f t="shared" si="30"/>
        <v>0</v>
      </c>
      <c r="CE57" s="125">
        <f t="shared" si="31"/>
        <v>0</v>
      </c>
    </row>
    <row r="58" spans="1:83">
      <c r="A58" s="109" t="s">
        <v>385</v>
      </c>
      <c r="B58" s="58" t="s">
        <v>258</v>
      </c>
      <c r="C58" s="58" t="s">
        <v>259</v>
      </c>
      <c r="D58" s="58" t="s">
        <v>260</v>
      </c>
      <c r="E58" s="58" t="s">
        <v>48</v>
      </c>
      <c r="F58" s="58" t="s">
        <v>261</v>
      </c>
      <c r="AN58" s="58">
        <v>38</v>
      </c>
      <c r="AO58" s="58">
        <f>R$28</f>
        <v>0</v>
      </c>
      <c r="AP58" s="118">
        <f t="shared" si="44"/>
        <v>1.1000000000000001E-3</v>
      </c>
      <c r="AQ58" s="58">
        <f t="shared" si="44"/>
        <v>0</v>
      </c>
      <c r="AR58" s="58">
        <f t="shared" si="44"/>
        <v>1.26E-2</v>
      </c>
      <c r="AS58" s="58">
        <f t="shared" si="44"/>
        <v>37.790100000000002</v>
      </c>
      <c r="AT58" s="58">
        <f t="shared" si="44"/>
        <v>0</v>
      </c>
      <c r="AU58" s="58">
        <f t="shared" si="44"/>
        <v>11.623799999999999</v>
      </c>
      <c r="AV58" s="58">
        <f t="shared" si="44"/>
        <v>37.157699999999998</v>
      </c>
      <c r="AW58" s="58">
        <f>AE$28</f>
        <v>0</v>
      </c>
      <c r="AX58" s="118">
        <f t="shared" si="45"/>
        <v>2.0000000000000001E-4</v>
      </c>
      <c r="AY58" s="58">
        <f t="shared" si="45"/>
        <v>0</v>
      </c>
      <c r="AZ58" s="58">
        <f t="shared" si="45"/>
        <v>1.6400000000000001E-2</v>
      </c>
      <c r="BA58" s="58">
        <f t="shared" si="45"/>
        <v>38.8279</v>
      </c>
      <c r="BB58" s="58">
        <f t="shared" si="45"/>
        <v>0</v>
      </c>
      <c r="BC58" s="58">
        <f t="shared" si="45"/>
        <v>25.059100000000001</v>
      </c>
      <c r="BD58" s="58">
        <f t="shared" si="45"/>
        <v>37.444099999999999</v>
      </c>
      <c r="BG58" s="125">
        <f t="shared" si="8"/>
        <v>0</v>
      </c>
      <c r="BH58" s="125">
        <f t="shared" si="9"/>
        <v>0</v>
      </c>
      <c r="BI58" s="125">
        <f t="shared" si="10"/>
        <v>0</v>
      </c>
      <c r="BJ58" s="125">
        <f t="shared" si="11"/>
        <v>0</v>
      </c>
      <c r="BK58" s="125">
        <f t="shared" si="12"/>
        <v>0</v>
      </c>
      <c r="BL58" s="125">
        <f t="shared" si="13"/>
        <v>0</v>
      </c>
      <c r="BM58" s="125">
        <f t="shared" si="14"/>
        <v>0</v>
      </c>
      <c r="BN58" s="125">
        <f t="shared" si="15"/>
        <v>0</v>
      </c>
      <c r="BO58" s="125">
        <f t="shared" si="16"/>
        <v>0</v>
      </c>
      <c r="BP58" s="125">
        <f t="shared" si="17"/>
        <v>0</v>
      </c>
      <c r="BQ58" s="125">
        <f t="shared" si="18"/>
        <v>0</v>
      </c>
      <c r="BR58" s="125">
        <f t="shared" si="19"/>
        <v>0</v>
      </c>
      <c r="BT58" s="125">
        <f t="shared" si="20"/>
        <v>0</v>
      </c>
      <c r="BU58" s="125">
        <f t="shared" si="21"/>
        <v>0</v>
      </c>
      <c r="BV58" s="125">
        <f t="shared" si="22"/>
        <v>0</v>
      </c>
      <c r="BW58" s="125">
        <f t="shared" si="23"/>
        <v>0</v>
      </c>
      <c r="BX58" s="125">
        <f t="shared" si="24"/>
        <v>0</v>
      </c>
      <c r="BY58" s="125">
        <f t="shared" si="25"/>
        <v>0</v>
      </c>
      <c r="BZ58" s="125">
        <f t="shared" si="26"/>
        <v>0</v>
      </c>
      <c r="CA58" s="125">
        <f t="shared" si="27"/>
        <v>0</v>
      </c>
      <c r="CB58" s="125">
        <f t="shared" si="28"/>
        <v>0</v>
      </c>
      <c r="CC58" s="125">
        <f t="shared" si="29"/>
        <v>0</v>
      </c>
      <c r="CD58" s="125">
        <f t="shared" si="30"/>
        <v>0</v>
      </c>
      <c r="CE58" s="125">
        <f t="shared" si="31"/>
        <v>0</v>
      </c>
    </row>
    <row r="59" spans="1:83">
      <c r="A59" t="s">
        <v>399</v>
      </c>
      <c r="B59" s="58">
        <v>0</v>
      </c>
      <c r="C59" s="58">
        <v>1</v>
      </c>
      <c r="D59" s="58">
        <v>2</v>
      </c>
      <c r="E59" s="58">
        <v>3</v>
      </c>
      <c r="F59" s="58">
        <v>4</v>
      </c>
      <c r="AN59" s="58">
        <v>39</v>
      </c>
      <c r="AO59" s="58">
        <f>R$28</f>
        <v>0</v>
      </c>
      <c r="AP59" s="118">
        <f t="shared" si="44"/>
        <v>1.1000000000000001E-3</v>
      </c>
      <c r="AQ59" s="58">
        <f t="shared" si="44"/>
        <v>0</v>
      </c>
      <c r="AR59" s="58">
        <f t="shared" si="44"/>
        <v>1.26E-2</v>
      </c>
      <c r="AS59" s="58">
        <f t="shared" si="44"/>
        <v>37.790100000000002</v>
      </c>
      <c r="AT59" s="58">
        <f t="shared" si="44"/>
        <v>0</v>
      </c>
      <c r="AU59" s="58">
        <f t="shared" si="44"/>
        <v>11.623799999999999</v>
      </c>
      <c r="AV59" s="58">
        <f t="shared" si="44"/>
        <v>37.157699999999998</v>
      </c>
      <c r="AW59" s="58">
        <f>AE$28</f>
        <v>0</v>
      </c>
      <c r="AX59" s="118">
        <f t="shared" si="45"/>
        <v>2.0000000000000001E-4</v>
      </c>
      <c r="AY59" s="58">
        <f t="shared" si="45"/>
        <v>0</v>
      </c>
      <c r="AZ59" s="58">
        <f t="shared" si="45"/>
        <v>1.6400000000000001E-2</v>
      </c>
      <c r="BA59" s="58">
        <f t="shared" si="45"/>
        <v>38.8279</v>
      </c>
      <c r="BB59" s="58">
        <f t="shared" si="45"/>
        <v>0</v>
      </c>
      <c r="BC59" s="58">
        <f t="shared" si="45"/>
        <v>25.059100000000001</v>
      </c>
      <c r="BD59" s="58">
        <f t="shared" si="45"/>
        <v>37.444099999999999</v>
      </c>
      <c r="BG59" s="125">
        <f t="shared" si="8"/>
        <v>0</v>
      </c>
      <c r="BH59" s="125">
        <f t="shared" si="9"/>
        <v>0</v>
      </c>
      <c r="BI59" s="125">
        <f t="shared" si="10"/>
        <v>0</v>
      </c>
      <c r="BJ59" s="125">
        <f t="shared" si="11"/>
        <v>0</v>
      </c>
      <c r="BK59" s="125">
        <f t="shared" si="12"/>
        <v>0</v>
      </c>
      <c r="BL59" s="125">
        <f t="shared" si="13"/>
        <v>0</v>
      </c>
      <c r="BM59" s="125">
        <f t="shared" si="14"/>
        <v>0</v>
      </c>
      <c r="BN59" s="125">
        <f t="shared" si="15"/>
        <v>0</v>
      </c>
      <c r="BO59" s="125">
        <f t="shared" si="16"/>
        <v>0</v>
      </c>
      <c r="BP59" s="125">
        <f t="shared" si="17"/>
        <v>0</v>
      </c>
      <c r="BQ59" s="125">
        <f t="shared" si="18"/>
        <v>0</v>
      </c>
      <c r="BR59" s="125">
        <f t="shared" si="19"/>
        <v>0</v>
      </c>
      <c r="BT59" s="125">
        <f t="shared" si="20"/>
        <v>0</v>
      </c>
      <c r="BU59" s="125">
        <f t="shared" si="21"/>
        <v>0</v>
      </c>
      <c r="BV59" s="125">
        <f t="shared" si="22"/>
        <v>0</v>
      </c>
      <c r="BW59" s="125">
        <f t="shared" si="23"/>
        <v>0</v>
      </c>
      <c r="BX59" s="125">
        <f t="shared" si="24"/>
        <v>0</v>
      </c>
      <c r="BY59" s="125">
        <f t="shared" si="25"/>
        <v>0</v>
      </c>
      <c r="BZ59" s="125">
        <f t="shared" si="26"/>
        <v>0</v>
      </c>
      <c r="CA59" s="125">
        <f t="shared" si="27"/>
        <v>0</v>
      </c>
      <c r="CB59" s="125">
        <f t="shared" si="28"/>
        <v>0</v>
      </c>
      <c r="CC59" s="125">
        <f t="shared" si="29"/>
        <v>0</v>
      </c>
      <c r="CD59" s="125">
        <f t="shared" si="30"/>
        <v>0</v>
      </c>
      <c r="CE59" s="125">
        <f t="shared" si="31"/>
        <v>0</v>
      </c>
    </row>
    <row r="60" spans="1:83">
      <c r="A60" t="s">
        <v>373</v>
      </c>
      <c r="B60" s="93">
        <f>1+$B$50*B59^0.25</f>
        <v>1</v>
      </c>
      <c r="C60" s="93">
        <f>1+$B$50*C59^0.25</f>
        <v>0.82244883484030862</v>
      </c>
      <c r="D60" s="93">
        <f>1+$B$50*D59^0.25</f>
        <v>0.78885489111507179</v>
      </c>
      <c r="E60" s="93">
        <f>1+$B$50*E59^0.25</f>
        <v>0.76632952556389422</v>
      </c>
      <c r="F60" s="93">
        <f>1+$B$50*F59^0.25</f>
        <v>0.74890473421601911</v>
      </c>
      <c r="AN60" s="58">
        <v>40</v>
      </c>
      <c r="AO60" s="58">
        <f>R$29</f>
        <v>1E-4</v>
      </c>
      <c r="AP60" s="118">
        <f t="shared" ref="AP60:AV64" si="46">S$29</f>
        <v>1.1000000000000001E-3</v>
      </c>
      <c r="AQ60" s="58">
        <f t="shared" si="46"/>
        <v>0</v>
      </c>
      <c r="AR60" s="58">
        <f t="shared" si="46"/>
        <v>1.1599999999999999E-2</v>
      </c>
      <c r="AS60" s="58">
        <f t="shared" si="46"/>
        <v>34.514200000000002</v>
      </c>
      <c r="AT60" s="58">
        <f t="shared" si="46"/>
        <v>0</v>
      </c>
      <c r="AU60" s="58">
        <f t="shared" si="46"/>
        <v>7.8609999999999998</v>
      </c>
      <c r="AV60" s="58">
        <f t="shared" si="46"/>
        <v>43.604300000000002</v>
      </c>
      <c r="AW60" s="58">
        <f>AE$29</f>
        <v>0</v>
      </c>
      <c r="AX60" s="118">
        <f t="shared" ref="AX60:BD64" si="47">AF$29</f>
        <v>2.0000000000000001E-4</v>
      </c>
      <c r="AY60" s="58">
        <f t="shared" si="47"/>
        <v>0</v>
      </c>
      <c r="AZ60" s="58">
        <f t="shared" si="47"/>
        <v>1.5599999999999999E-2</v>
      </c>
      <c r="BA60" s="58">
        <f t="shared" si="47"/>
        <v>36.589399999999998</v>
      </c>
      <c r="BB60" s="58">
        <f t="shared" si="47"/>
        <v>0</v>
      </c>
      <c r="BC60" s="58">
        <f t="shared" si="47"/>
        <v>16.6647</v>
      </c>
      <c r="BD60" s="58">
        <f t="shared" si="47"/>
        <v>43.695900000000002</v>
      </c>
      <c r="BG60" s="125">
        <f t="shared" si="8"/>
        <v>1E-4</v>
      </c>
      <c r="BH60" s="125">
        <f t="shared" si="9"/>
        <v>1E-4</v>
      </c>
      <c r="BI60" s="125">
        <f t="shared" si="10"/>
        <v>8.2645211236427688E-5</v>
      </c>
      <c r="BJ60" s="125">
        <f t="shared" si="11"/>
        <v>7.6130621795823914E-5</v>
      </c>
      <c r="BK60" s="125">
        <f t="shared" si="12"/>
        <v>6.9649266255746478E-5</v>
      </c>
      <c r="BL60" s="125">
        <f t="shared" si="13"/>
        <v>6.0302824439097184E-5</v>
      </c>
      <c r="BM60" s="125">
        <f t="shared" si="14"/>
        <v>0</v>
      </c>
      <c r="BN60" s="125">
        <f t="shared" si="15"/>
        <v>0</v>
      </c>
      <c r="BO60" s="125">
        <f t="shared" si="16"/>
        <v>0</v>
      </c>
      <c r="BP60" s="125">
        <f t="shared" si="17"/>
        <v>0</v>
      </c>
      <c r="BQ60" s="125">
        <f t="shared" si="18"/>
        <v>0</v>
      </c>
      <c r="BR60" s="125">
        <f t="shared" si="19"/>
        <v>0</v>
      </c>
      <c r="BT60" s="125">
        <f t="shared" si="20"/>
        <v>0</v>
      </c>
      <c r="BU60" s="125">
        <f t="shared" si="21"/>
        <v>0</v>
      </c>
      <c r="BV60" s="125">
        <f t="shared" si="22"/>
        <v>0</v>
      </c>
      <c r="BW60" s="125">
        <f t="shared" si="23"/>
        <v>0</v>
      </c>
      <c r="BX60" s="125">
        <f t="shared" si="24"/>
        <v>0</v>
      </c>
      <c r="BY60" s="125">
        <f t="shared" si="25"/>
        <v>0</v>
      </c>
      <c r="BZ60" s="125">
        <f t="shared" si="26"/>
        <v>0</v>
      </c>
      <c r="CA60" s="125">
        <f t="shared" si="27"/>
        <v>0</v>
      </c>
      <c r="CB60" s="125">
        <f t="shared" si="28"/>
        <v>0</v>
      </c>
      <c r="CC60" s="125">
        <f t="shared" si="29"/>
        <v>0</v>
      </c>
      <c r="CD60" s="125">
        <f t="shared" si="30"/>
        <v>0</v>
      </c>
      <c r="CE60" s="125">
        <f t="shared" si="31"/>
        <v>0</v>
      </c>
    </row>
    <row r="61" spans="1:83">
      <c r="AN61" s="58">
        <v>41</v>
      </c>
      <c r="AO61" s="58">
        <f>R$29</f>
        <v>1E-4</v>
      </c>
      <c r="AP61" s="118">
        <f t="shared" si="46"/>
        <v>1.1000000000000001E-3</v>
      </c>
      <c r="AQ61" s="58">
        <f t="shared" si="46"/>
        <v>0</v>
      </c>
      <c r="AR61" s="58">
        <f t="shared" si="46"/>
        <v>1.1599999999999999E-2</v>
      </c>
      <c r="AS61" s="58">
        <f t="shared" si="46"/>
        <v>34.514200000000002</v>
      </c>
      <c r="AT61" s="58">
        <f t="shared" si="46"/>
        <v>0</v>
      </c>
      <c r="AU61" s="58">
        <f t="shared" si="46"/>
        <v>7.8609999999999998</v>
      </c>
      <c r="AV61" s="58">
        <f t="shared" si="46"/>
        <v>43.604300000000002</v>
      </c>
      <c r="AW61" s="58">
        <f>AE$29</f>
        <v>0</v>
      </c>
      <c r="AX61" s="118">
        <f t="shared" si="47"/>
        <v>2.0000000000000001E-4</v>
      </c>
      <c r="AY61" s="58">
        <f t="shared" si="47"/>
        <v>0</v>
      </c>
      <c r="AZ61" s="58">
        <f t="shared" si="47"/>
        <v>1.5599999999999999E-2</v>
      </c>
      <c r="BA61" s="58">
        <f t="shared" si="47"/>
        <v>36.589399999999998</v>
      </c>
      <c r="BB61" s="58">
        <f t="shared" si="47"/>
        <v>0</v>
      </c>
      <c r="BC61" s="58">
        <f t="shared" si="47"/>
        <v>16.6647</v>
      </c>
      <c r="BD61" s="58">
        <f t="shared" si="47"/>
        <v>43.695900000000002</v>
      </c>
      <c r="BG61" s="125">
        <f t="shared" si="8"/>
        <v>1E-4</v>
      </c>
      <c r="BH61" s="125">
        <f t="shared" si="9"/>
        <v>1E-4</v>
      </c>
      <c r="BI61" s="125">
        <f t="shared" si="10"/>
        <v>8.2645211236427688E-5</v>
      </c>
      <c r="BJ61" s="125">
        <f t="shared" si="11"/>
        <v>7.6130621795823914E-5</v>
      </c>
      <c r="BK61" s="125">
        <f t="shared" si="12"/>
        <v>6.9649266255746478E-5</v>
      </c>
      <c r="BL61" s="125">
        <f t="shared" si="13"/>
        <v>6.0302824439097184E-5</v>
      </c>
      <c r="BM61" s="125">
        <f t="shared" si="14"/>
        <v>0</v>
      </c>
      <c r="BN61" s="125">
        <f t="shared" si="15"/>
        <v>0</v>
      </c>
      <c r="BO61" s="125">
        <f t="shared" si="16"/>
        <v>0</v>
      </c>
      <c r="BP61" s="125">
        <f t="shared" si="17"/>
        <v>0</v>
      </c>
      <c r="BQ61" s="125">
        <f t="shared" si="18"/>
        <v>0</v>
      </c>
      <c r="BR61" s="125">
        <f t="shared" si="19"/>
        <v>0</v>
      </c>
      <c r="BT61" s="125">
        <f t="shared" si="20"/>
        <v>0</v>
      </c>
      <c r="BU61" s="125">
        <f t="shared" si="21"/>
        <v>0</v>
      </c>
      <c r="BV61" s="125">
        <f t="shared" si="22"/>
        <v>0</v>
      </c>
      <c r="BW61" s="125">
        <f t="shared" si="23"/>
        <v>0</v>
      </c>
      <c r="BX61" s="125">
        <f t="shared" si="24"/>
        <v>0</v>
      </c>
      <c r="BY61" s="125">
        <f t="shared" si="25"/>
        <v>0</v>
      </c>
      <c r="BZ61" s="125">
        <f t="shared" si="26"/>
        <v>0</v>
      </c>
      <c r="CA61" s="125">
        <f t="shared" si="27"/>
        <v>0</v>
      </c>
      <c r="CB61" s="125">
        <f t="shared" si="28"/>
        <v>0</v>
      </c>
      <c r="CC61" s="125">
        <f t="shared" si="29"/>
        <v>0</v>
      </c>
      <c r="CD61" s="125">
        <f t="shared" si="30"/>
        <v>0</v>
      </c>
      <c r="CE61" s="125">
        <f t="shared" si="31"/>
        <v>0</v>
      </c>
    </row>
    <row r="62" spans="1:83" s="58" customFormat="1">
      <c r="A62" s="58" t="s">
        <v>44</v>
      </c>
      <c r="M62" s="117"/>
      <c r="AN62" s="58">
        <v>42</v>
      </c>
      <c r="AO62" s="58">
        <f>R$29</f>
        <v>1E-4</v>
      </c>
      <c r="AP62" s="118">
        <f t="shared" si="46"/>
        <v>1.1000000000000001E-3</v>
      </c>
      <c r="AQ62" s="58">
        <f t="shared" si="46"/>
        <v>0</v>
      </c>
      <c r="AR62" s="58">
        <f t="shared" si="46"/>
        <v>1.1599999999999999E-2</v>
      </c>
      <c r="AS62" s="58">
        <f t="shared" si="46"/>
        <v>34.514200000000002</v>
      </c>
      <c r="AT62" s="58">
        <f t="shared" si="46"/>
        <v>0</v>
      </c>
      <c r="AU62" s="58">
        <f t="shared" si="46"/>
        <v>7.8609999999999998</v>
      </c>
      <c r="AV62" s="58">
        <f t="shared" si="46"/>
        <v>43.604300000000002</v>
      </c>
      <c r="AW62" s="58">
        <f>AE$29</f>
        <v>0</v>
      </c>
      <c r="AX62" s="118">
        <f t="shared" si="47"/>
        <v>2.0000000000000001E-4</v>
      </c>
      <c r="AY62" s="58">
        <f t="shared" si="47"/>
        <v>0</v>
      </c>
      <c r="AZ62" s="58">
        <f t="shared" si="47"/>
        <v>1.5599999999999999E-2</v>
      </c>
      <c r="BA62" s="58">
        <f t="shared" si="47"/>
        <v>36.589399999999998</v>
      </c>
      <c r="BB62" s="58">
        <f t="shared" si="47"/>
        <v>0</v>
      </c>
      <c r="BC62" s="58">
        <f t="shared" si="47"/>
        <v>16.6647</v>
      </c>
      <c r="BD62" s="58">
        <f t="shared" si="47"/>
        <v>43.695900000000002</v>
      </c>
      <c r="BG62" s="125">
        <f t="shared" si="8"/>
        <v>1E-4</v>
      </c>
      <c r="BH62" s="125">
        <f t="shared" si="9"/>
        <v>1E-4</v>
      </c>
      <c r="BI62" s="125">
        <f t="shared" si="10"/>
        <v>8.2645211236427688E-5</v>
      </c>
      <c r="BJ62" s="125">
        <f t="shared" si="11"/>
        <v>7.6130621795823914E-5</v>
      </c>
      <c r="BK62" s="125">
        <f t="shared" si="12"/>
        <v>6.9649266255746478E-5</v>
      </c>
      <c r="BL62" s="125">
        <f t="shared" si="13"/>
        <v>6.0302824439097184E-5</v>
      </c>
      <c r="BM62" s="125">
        <f t="shared" si="14"/>
        <v>0</v>
      </c>
      <c r="BN62" s="125">
        <f t="shared" si="15"/>
        <v>0</v>
      </c>
      <c r="BO62" s="125">
        <f t="shared" si="16"/>
        <v>0</v>
      </c>
      <c r="BP62" s="125">
        <f t="shared" si="17"/>
        <v>0</v>
      </c>
      <c r="BQ62" s="125">
        <f t="shared" si="18"/>
        <v>0</v>
      </c>
      <c r="BR62" s="125">
        <f t="shared" si="19"/>
        <v>0</v>
      </c>
      <c r="BT62" s="125">
        <f t="shared" si="20"/>
        <v>0</v>
      </c>
      <c r="BU62" s="125">
        <f t="shared" si="21"/>
        <v>0</v>
      </c>
      <c r="BV62" s="125">
        <f t="shared" si="22"/>
        <v>0</v>
      </c>
      <c r="BW62" s="125">
        <f t="shared" si="23"/>
        <v>0</v>
      </c>
      <c r="BX62" s="125">
        <f t="shared" si="24"/>
        <v>0</v>
      </c>
      <c r="BY62" s="125">
        <f t="shared" si="25"/>
        <v>0</v>
      </c>
      <c r="BZ62" s="125">
        <f t="shared" si="26"/>
        <v>0</v>
      </c>
      <c r="CA62" s="125">
        <f t="shared" si="27"/>
        <v>0</v>
      </c>
      <c r="CB62" s="125">
        <f t="shared" si="28"/>
        <v>0</v>
      </c>
      <c r="CC62" s="125">
        <f t="shared" si="29"/>
        <v>0</v>
      </c>
      <c r="CD62" s="125">
        <f t="shared" si="30"/>
        <v>0</v>
      </c>
      <c r="CE62" s="125">
        <f t="shared" si="31"/>
        <v>0</v>
      </c>
    </row>
    <row r="63" spans="1:83">
      <c r="A63" s="109" t="s">
        <v>410</v>
      </c>
      <c r="B63" t="str">
        <f>B58</f>
        <v>Sedentary</v>
      </c>
      <c r="C63" s="58" t="str">
        <f>C58</f>
        <v>Barely</v>
      </c>
      <c r="D63" s="58" t="str">
        <f>D58</f>
        <v>Somewhat</v>
      </c>
      <c r="E63" s="58" t="str">
        <f>E58</f>
        <v>Active</v>
      </c>
      <c r="F63" s="58" t="str">
        <f>F58</f>
        <v>Highly</v>
      </c>
      <c r="AN63" s="58">
        <v>43</v>
      </c>
      <c r="AO63" s="58">
        <f>R$29</f>
        <v>1E-4</v>
      </c>
      <c r="AP63" s="118">
        <f t="shared" si="46"/>
        <v>1.1000000000000001E-3</v>
      </c>
      <c r="AQ63" s="58">
        <f t="shared" si="46"/>
        <v>0</v>
      </c>
      <c r="AR63" s="58">
        <f t="shared" si="46"/>
        <v>1.1599999999999999E-2</v>
      </c>
      <c r="AS63" s="58">
        <f t="shared" si="46"/>
        <v>34.514200000000002</v>
      </c>
      <c r="AT63" s="58">
        <f t="shared" si="46"/>
        <v>0</v>
      </c>
      <c r="AU63" s="58">
        <f t="shared" si="46"/>
        <v>7.8609999999999998</v>
      </c>
      <c r="AV63" s="58">
        <f t="shared" si="46"/>
        <v>43.604300000000002</v>
      </c>
      <c r="AW63" s="58">
        <f>AE$29</f>
        <v>0</v>
      </c>
      <c r="AX63" s="118">
        <f t="shared" si="47"/>
        <v>2.0000000000000001E-4</v>
      </c>
      <c r="AY63" s="58">
        <f t="shared" si="47"/>
        <v>0</v>
      </c>
      <c r="AZ63" s="58">
        <f t="shared" si="47"/>
        <v>1.5599999999999999E-2</v>
      </c>
      <c r="BA63" s="58">
        <f t="shared" si="47"/>
        <v>36.589399999999998</v>
      </c>
      <c r="BB63" s="58">
        <f t="shared" si="47"/>
        <v>0</v>
      </c>
      <c r="BC63" s="58">
        <f t="shared" si="47"/>
        <v>16.6647</v>
      </c>
      <c r="BD63" s="58">
        <f t="shared" si="47"/>
        <v>43.695900000000002</v>
      </c>
      <c r="BG63" s="125">
        <f t="shared" si="8"/>
        <v>1E-4</v>
      </c>
      <c r="BH63" s="125">
        <f t="shared" si="9"/>
        <v>1E-4</v>
      </c>
      <c r="BI63" s="125">
        <f t="shared" si="10"/>
        <v>8.2645211236427688E-5</v>
      </c>
      <c r="BJ63" s="125">
        <f t="shared" si="11"/>
        <v>7.6130621795823914E-5</v>
      </c>
      <c r="BK63" s="125">
        <f t="shared" si="12"/>
        <v>6.9649266255746478E-5</v>
      </c>
      <c r="BL63" s="125">
        <f t="shared" si="13"/>
        <v>6.0302824439097184E-5</v>
      </c>
      <c r="BM63" s="125">
        <f t="shared" si="14"/>
        <v>0</v>
      </c>
      <c r="BN63" s="125">
        <f t="shared" si="15"/>
        <v>0</v>
      </c>
      <c r="BO63" s="125">
        <f t="shared" si="16"/>
        <v>0</v>
      </c>
      <c r="BP63" s="125">
        <f t="shared" si="17"/>
        <v>0</v>
      </c>
      <c r="BQ63" s="125">
        <f t="shared" si="18"/>
        <v>0</v>
      </c>
      <c r="BR63" s="125">
        <f t="shared" si="19"/>
        <v>0</v>
      </c>
      <c r="BT63" s="125">
        <f t="shared" si="20"/>
        <v>0</v>
      </c>
      <c r="BU63" s="125">
        <f t="shared" si="21"/>
        <v>0</v>
      </c>
      <c r="BV63" s="125">
        <f t="shared" si="22"/>
        <v>0</v>
      </c>
      <c r="BW63" s="125">
        <f t="shared" si="23"/>
        <v>0</v>
      </c>
      <c r="BX63" s="125">
        <f t="shared" si="24"/>
        <v>0</v>
      </c>
      <c r="BY63" s="125">
        <f t="shared" si="25"/>
        <v>0</v>
      </c>
      <c r="BZ63" s="125">
        <f t="shared" si="26"/>
        <v>0</v>
      </c>
      <c r="CA63" s="125">
        <f t="shared" si="27"/>
        <v>0</v>
      </c>
      <c r="CB63" s="125">
        <f t="shared" si="28"/>
        <v>0</v>
      </c>
      <c r="CC63" s="125">
        <f t="shared" si="29"/>
        <v>0</v>
      </c>
      <c r="CD63" s="125">
        <f t="shared" si="30"/>
        <v>0</v>
      </c>
      <c r="CE63" s="125">
        <f t="shared" si="31"/>
        <v>0</v>
      </c>
    </row>
    <row r="64" spans="1:83">
      <c r="A64" s="58" t="s">
        <v>399</v>
      </c>
      <c r="B64" s="5">
        <v>0</v>
      </c>
      <c r="C64" s="5">
        <f>(D86/7)/60</f>
        <v>0.91281595238095237</v>
      </c>
      <c r="D64" s="5">
        <f>(D87/7)/60</f>
        <v>3.2664071428571431</v>
      </c>
      <c r="E64" s="5">
        <f>(D88/7)/60</f>
        <v>8.5385214285714301</v>
      </c>
      <c r="F64" s="5">
        <f>(D89/7)/60</f>
        <v>24.988738095238094</v>
      </c>
      <c r="AN64" s="58">
        <v>44</v>
      </c>
      <c r="AO64" s="58">
        <f>R$29</f>
        <v>1E-4</v>
      </c>
      <c r="AP64" s="118">
        <f t="shared" si="46"/>
        <v>1.1000000000000001E-3</v>
      </c>
      <c r="AQ64" s="58">
        <f t="shared" si="46"/>
        <v>0</v>
      </c>
      <c r="AR64" s="58">
        <f t="shared" si="46"/>
        <v>1.1599999999999999E-2</v>
      </c>
      <c r="AS64" s="58">
        <f t="shared" si="46"/>
        <v>34.514200000000002</v>
      </c>
      <c r="AT64" s="58">
        <f t="shared" si="46"/>
        <v>0</v>
      </c>
      <c r="AU64" s="58">
        <f t="shared" si="46"/>
        <v>7.8609999999999998</v>
      </c>
      <c r="AV64" s="58">
        <f t="shared" si="46"/>
        <v>43.604300000000002</v>
      </c>
      <c r="AW64" s="58">
        <f>AE$29</f>
        <v>0</v>
      </c>
      <c r="AX64" s="118">
        <f t="shared" si="47"/>
        <v>2.0000000000000001E-4</v>
      </c>
      <c r="AY64" s="58">
        <f t="shared" si="47"/>
        <v>0</v>
      </c>
      <c r="AZ64" s="58">
        <f t="shared" si="47"/>
        <v>1.5599999999999999E-2</v>
      </c>
      <c r="BA64" s="58">
        <f t="shared" si="47"/>
        <v>36.589399999999998</v>
      </c>
      <c r="BB64" s="58">
        <f t="shared" si="47"/>
        <v>0</v>
      </c>
      <c r="BC64" s="58">
        <f t="shared" si="47"/>
        <v>16.6647</v>
      </c>
      <c r="BD64" s="58">
        <f t="shared" si="47"/>
        <v>43.695900000000002</v>
      </c>
      <c r="BG64" s="125">
        <f t="shared" si="8"/>
        <v>1E-4</v>
      </c>
      <c r="BH64" s="125">
        <f t="shared" si="9"/>
        <v>1E-4</v>
      </c>
      <c r="BI64" s="125">
        <f t="shared" si="10"/>
        <v>8.2645211236427688E-5</v>
      </c>
      <c r="BJ64" s="125">
        <f t="shared" si="11"/>
        <v>7.6130621795823914E-5</v>
      </c>
      <c r="BK64" s="125">
        <f t="shared" si="12"/>
        <v>6.9649266255746478E-5</v>
      </c>
      <c r="BL64" s="125">
        <f t="shared" si="13"/>
        <v>6.0302824439097184E-5</v>
      </c>
      <c r="BM64" s="125">
        <f t="shared" si="14"/>
        <v>0</v>
      </c>
      <c r="BN64" s="125">
        <f t="shared" si="15"/>
        <v>0</v>
      </c>
      <c r="BO64" s="125">
        <f t="shared" si="16"/>
        <v>0</v>
      </c>
      <c r="BP64" s="125">
        <f t="shared" si="17"/>
        <v>0</v>
      </c>
      <c r="BQ64" s="125">
        <f t="shared" si="18"/>
        <v>0</v>
      </c>
      <c r="BR64" s="125">
        <f t="shared" si="19"/>
        <v>0</v>
      </c>
      <c r="BT64" s="125">
        <f t="shared" si="20"/>
        <v>0</v>
      </c>
      <c r="BU64" s="125">
        <f t="shared" si="21"/>
        <v>0</v>
      </c>
      <c r="BV64" s="125">
        <f t="shared" si="22"/>
        <v>0</v>
      </c>
      <c r="BW64" s="125">
        <f t="shared" si="23"/>
        <v>0</v>
      </c>
      <c r="BX64" s="125">
        <f t="shared" si="24"/>
        <v>0</v>
      </c>
      <c r="BY64" s="125">
        <f t="shared" si="25"/>
        <v>0</v>
      </c>
      <c r="BZ64" s="125">
        <f t="shared" si="26"/>
        <v>0</v>
      </c>
      <c r="CA64" s="125">
        <f t="shared" si="27"/>
        <v>0</v>
      </c>
      <c r="CB64" s="125">
        <f t="shared" si="28"/>
        <v>0</v>
      </c>
      <c r="CC64" s="125">
        <f t="shared" si="29"/>
        <v>0</v>
      </c>
      <c r="CD64" s="125">
        <f t="shared" si="30"/>
        <v>0</v>
      </c>
      <c r="CE64" s="125">
        <f t="shared" si="31"/>
        <v>0</v>
      </c>
    </row>
    <row r="65" spans="1:83">
      <c r="A65" s="58" t="s">
        <v>373</v>
      </c>
      <c r="B65" s="93">
        <f>1+$B$50*B64^0.25</f>
        <v>1</v>
      </c>
      <c r="C65" s="93">
        <f>1+$B$50*C64^0.25</f>
        <v>0.82645211236427685</v>
      </c>
      <c r="D65" s="93">
        <f>1+$B$50*D64^0.25</f>
        <v>0.76130621795823916</v>
      </c>
      <c r="E65" s="93">
        <f>1+$B$50*E64^0.25</f>
        <v>0.69649266255746478</v>
      </c>
      <c r="F65" s="93">
        <f>1+$B$50*F64^0.25</f>
        <v>0.6030282443909718</v>
      </c>
      <c r="AN65" s="58">
        <v>45</v>
      </c>
      <c r="AO65" s="58">
        <f>R$30</f>
        <v>5.9999999999999995E-4</v>
      </c>
      <c r="AP65" s="118">
        <f t="shared" ref="AP65:AV69" si="48">S$30</f>
        <v>2.5000000000000001E-3</v>
      </c>
      <c r="AQ65" s="58">
        <f t="shared" si="48"/>
        <v>0</v>
      </c>
      <c r="AR65" s="58">
        <f t="shared" si="48"/>
        <v>7.0000000000000001E-3</v>
      </c>
      <c r="AS65" s="58">
        <f t="shared" si="48"/>
        <v>31.7135</v>
      </c>
      <c r="AT65" s="58">
        <f t="shared" si="48"/>
        <v>0</v>
      </c>
      <c r="AU65" s="58">
        <f t="shared" si="48"/>
        <v>4.0419</v>
      </c>
      <c r="AV65" s="58">
        <f t="shared" si="48"/>
        <v>48.140300000000003</v>
      </c>
      <c r="AW65" s="117">
        <f>AE$30</f>
        <v>2.0000000000000001E-4</v>
      </c>
      <c r="AX65" s="118">
        <f t="shared" ref="AX65:BD69" si="49">AF$30</f>
        <v>5.0000000000000001E-4</v>
      </c>
      <c r="AY65" s="58">
        <f t="shared" si="49"/>
        <v>0</v>
      </c>
      <c r="AZ65" s="58">
        <f t="shared" si="49"/>
        <v>9.2999999999999992E-3</v>
      </c>
      <c r="BA65" s="58">
        <f t="shared" si="49"/>
        <v>34.329500000000003</v>
      </c>
      <c r="BB65" s="58">
        <f t="shared" si="49"/>
        <v>0</v>
      </c>
      <c r="BC65" s="58">
        <f t="shared" si="49"/>
        <v>7.3575999999999997</v>
      </c>
      <c r="BD65" s="58">
        <f t="shared" si="49"/>
        <v>48.162399999999998</v>
      </c>
      <c r="BG65" s="125">
        <f t="shared" si="8"/>
        <v>5.9999999999999995E-4</v>
      </c>
      <c r="BH65" s="125">
        <f t="shared" si="9"/>
        <v>5.9999999999999995E-4</v>
      </c>
      <c r="BI65" s="125">
        <f t="shared" si="10"/>
        <v>4.9587126741856607E-4</v>
      </c>
      <c r="BJ65" s="125">
        <f t="shared" si="11"/>
        <v>4.5678373077494348E-4</v>
      </c>
      <c r="BK65" s="125">
        <f t="shared" si="12"/>
        <v>4.1789559753447882E-4</v>
      </c>
      <c r="BL65" s="125">
        <f t="shared" si="13"/>
        <v>3.6181694663458305E-4</v>
      </c>
      <c r="BM65" s="125">
        <f t="shared" si="14"/>
        <v>2.0000000000000001E-4</v>
      </c>
      <c r="BN65" s="125">
        <f t="shared" si="15"/>
        <v>2.0000000000000001E-4</v>
      </c>
      <c r="BO65" s="125">
        <f t="shared" si="16"/>
        <v>1.6675903450966275E-4</v>
      </c>
      <c r="BP65" s="125">
        <f t="shared" si="17"/>
        <v>1.524255612779434E-4</v>
      </c>
      <c r="BQ65" s="125">
        <f t="shared" si="18"/>
        <v>1.4045768435890174E-4</v>
      </c>
      <c r="BR65" s="125">
        <f t="shared" si="19"/>
        <v>1.2607877420688622E-4</v>
      </c>
      <c r="BT65" s="125">
        <f t="shared" si="20"/>
        <v>0</v>
      </c>
      <c r="BU65" s="125">
        <f t="shared" si="21"/>
        <v>0</v>
      </c>
      <c r="BV65" s="125">
        <f t="shared" si="22"/>
        <v>0</v>
      </c>
      <c r="BW65" s="125">
        <f t="shared" si="23"/>
        <v>0</v>
      </c>
      <c r="BX65" s="125">
        <f t="shared" si="24"/>
        <v>0</v>
      </c>
      <c r="BY65" s="125">
        <f t="shared" si="25"/>
        <v>0</v>
      </c>
      <c r="BZ65" s="125">
        <f t="shared" si="26"/>
        <v>0</v>
      </c>
      <c r="CA65" s="125">
        <f t="shared" si="27"/>
        <v>0</v>
      </c>
      <c r="CB65" s="125">
        <f t="shared" si="28"/>
        <v>0</v>
      </c>
      <c r="CC65" s="125">
        <f t="shared" si="29"/>
        <v>0</v>
      </c>
      <c r="CD65" s="125">
        <f t="shared" si="30"/>
        <v>0</v>
      </c>
      <c r="CE65" s="125">
        <f t="shared" si="31"/>
        <v>0</v>
      </c>
    </row>
    <row r="66" spans="1:83">
      <c r="AN66" s="58">
        <v>46</v>
      </c>
      <c r="AO66" s="58">
        <f>R$30</f>
        <v>5.9999999999999995E-4</v>
      </c>
      <c r="AP66" s="118">
        <f t="shared" si="48"/>
        <v>2.5000000000000001E-3</v>
      </c>
      <c r="AQ66" s="58">
        <f t="shared" si="48"/>
        <v>0</v>
      </c>
      <c r="AR66" s="58">
        <f t="shared" si="48"/>
        <v>7.0000000000000001E-3</v>
      </c>
      <c r="AS66" s="58">
        <f t="shared" si="48"/>
        <v>31.7135</v>
      </c>
      <c r="AT66" s="58">
        <f t="shared" si="48"/>
        <v>0</v>
      </c>
      <c r="AU66" s="58">
        <f t="shared" si="48"/>
        <v>4.0419</v>
      </c>
      <c r="AV66" s="58">
        <f t="shared" si="48"/>
        <v>48.140300000000003</v>
      </c>
      <c r="AW66" s="58">
        <f>AE$30</f>
        <v>2.0000000000000001E-4</v>
      </c>
      <c r="AX66" s="118">
        <f t="shared" si="49"/>
        <v>5.0000000000000001E-4</v>
      </c>
      <c r="AY66" s="58">
        <f t="shared" si="49"/>
        <v>0</v>
      </c>
      <c r="AZ66" s="58">
        <f t="shared" si="49"/>
        <v>9.2999999999999992E-3</v>
      </c>
      <c r="BA66" s="58">
        <f t="shared" si="49"/>
        <v>34.329500000000003</v>
      </c>
      <c r="BB66" s="58">
        <f t="shared" si="49"/>
        <v>0</v>
      </c>
      <c r="BC66" s="58">
        <f t="shared" si="49"/>
        <v>7.3575999999999997</v>
      </c>
      <c r="BD66" s="58">
        <f t="shared" si="49"/>
        <v>48.162399999999998</v>
      </c>
      <c r="BG66" s="125">
        <f t="shared" si="8"/>
        <v>5.9999999999999995E-4</v>
      </c>
      <c r="BH66" s="125">
        <f t="shared" si="9"/>
        <v>5.9999999999999995E-4</v>
      </c>
      <c r="BI66" s="125">
        <f t="shared" si="10"/>
        <v>4.9587126741856607E-4</v>
      </c>
      <c r="BJ66" s="125">
        <f t="shared" si="11"/>
        <v>4.5678373077494348E-4</v>
      </c>
      <c r="BK66" s="125">
        <f t="shared" si="12"/>
        <v>4.1789559753447882E-4</v>
      </c>
      <c r="BL66" s="125">
        <f t="shared" si="13"/>
        <v>3.6181694663458305E-4</v>
      </c>
      <c r="BM66" s="125">
        <f t="shared" si="14"/>
        <v>2.0000000000000001E-4</v>
      </c>
      <c r="BN66" s="125">
        <f t="shared" si="15"/>
        <v>2.0000000000000001E-4</v>
      </c>
      <c r="BO66" s="125">
        <f t="shared" si="16"/>
        <v>1.6675903450966275E-4</v>
      </c>
      <c r="BP66" s="125">
        <f t="shared" si="17"/>
        <v>1.524255612779434E-4</v>
      </c>
      <c r="BQ66" s="125">
        <f t="shared" si="18"/>
        <v>1.4045768435890174E-4</v>
      </c>
      <c r="BR66" s="125">
        <f t="shared" si="19"/>
        <v>1.2607877420688622E-4</v>
      </c>
      <c r="BT66" s="125">
        <f t="shared" si="20"/>
        <v>0</v>
      </c>
      <c r="BU66" s="125">
        <f t="shared" si="21"/>
        <v>0</v>
      </c>
      <c r="BV66" s="125">
        <f t="shared" si="22"/>
        <v>0</v>
      </c>
      <c r="BW66" s="125">
        <f t="shared" si="23"/>
        <v>0</v>
      </c>
      <c r="BX66" s="125">
        <f t="shared" si="24"/>
        <v>0</v>
      </c>
      <c r="BY66" s="125">
        <f t="shared" si="25"/>
        <v>0</v>
      </c>
      <c r="BZ66" s="125">
        <f t="shared" si="26"/>
        <v>0</v>
      </c>
      <c r="CA66" s="125">
        <f t="shared" si="27"/>
        <v>0</v>
      </c>
      <c r="CB66" s="125">
        <f t="shared" si="28"/>
        <v>0</v>
      </c>
      <c r="CC66" s="125">
        <f t="shared" si="29"/>
        <v>0</v>
      </c>
      <c r="CD66" s="125">
        <f t="shared" si="30"/>
        <v>0</v>
      </c>
      <c r="CE66" s="125">
        <f t="shared" si="31"/>
        <v>0</v>
      </c>
    </row>
    <row r="67" spans="1:83">
      <c r="A67" s="109" t="s">
        <v>411</v>
      </c>
      <c r="B67" t="str">
        <f>B63</f>
        <v>Sedentary</v>
      </c>
      <c r="C67" s="58" t="str">
        <f>C63</f>
        <v>Barely</v>
      </c>
      <c r="D67" s="58" t="str">
        <f>D63</f>
        <v>Somewhat</v>
      </c>
      <c r="E67" s="58" t="str">
        <f>E63</f>
        <v>Active</v>
      </c>
      <c r="F67" s="58" t="str">
        <f>F63</f>
        <v>Highly</v>
      </c>
      <c r="AN67" s="58">
        <v>47</v>
      </c>
      <c r="AO67" s="58">
        <f>R$30</f>
        <v>5.9999999999999995E-4</v>
      </c>
      <c r="AP67" s="118">
        <f t="shared" si="48"/>
        <v>2.5000000000000001E-3</v>
      </c>
      <c r="AQ67" s="58">
        <f t="shared" si="48"/>
        <v>0</v>
      </c>
      <c r="AR67" s="58">
        <f t="shared" si="48"/>
        <v>7.0000000000000001E-3</v>
      </c>
      <c r="AS67" s="58">
        <f t="shared" si="48"/>
        <v>31.7135</v>
      </c>
      <c r="AT67" s="58">
        <f t="shared" si="48"/>
        <v>0</v>
      </c>
      <c r="AU67" s="58">
        <f t="shared" si="48"/>
        <v>4.0419</v>
      </c>
      <c r="AV67" s="58">
        <f t="shared" si="48"/>
        <v>48.140300000000003</v>
      </c>
      <c r="AW67" s="58">
        <f>AE$30</f>
        <v>2.0000000000000001E-4</v>
      </c>
      <c r="AX67" s="118">
        <f t="shared" si="49"/>
        <v>5.0000000000000001E-4</v>
      </c>
      <c r="AY67" s="58">
        <f t="shared" si="49"/>
        <v>0</v>
      </c>
      <c r="AZ67" s="58">
        <f t="shared" si="49"/>
        <v>9.2999999999999992E-3</v>
      </c>
      <c r="BA67" s="58">
        <f t="shared" si="49"/>
        <v>34.329500000000003</v>
      </c>
      <c r="BB67" s="58">
        <f t="shared" si="49"/>
        <v>0</v>
      </c>
      <c r="BC67" s="58">
        <f t="shared" si="49"/>
        <v>7.3575999999999997</v>
      </c>
      <c r="BD67" s="58">
        <f t="shared" si="49"/>
        <v>48.162399999999998</v>
      </c>
      <c r="BG67" s="125">
        <f t="shared" si="8"/>
        <v>5.9999999999999995E-4</v>
      </c>
      <c r="BH67" s="125">
        <f t="shared" si="9"/>
        <v>5.9999999999999995E-4</v>
      </c>
      <c r="BI67" s="125">
        <f t="shared" si="10"/>
        <v>4.9587126741856607E-4</v>
      </c>
      <c r="BJ67" s="125">
        <f t="shared" si="11"/>
        <v>4.5678373077494348E-4</v>
      </c>
      <c r="BK67" s="125">
        <f t="shared" si="12"/>
        <v>4.1789559753447882E-4</v>
      </c>
      <c r="BL67" s="125">
        <f t="shared" si="13"/>
        <v>3.6181694663458305E-4</v>
      </c>
      <c r="BM67" s="125">
        <f t="shared" si="14"/>
        <v>2.0000000000000001E-4</v>
      </c>
      <c r="BN67" s="125">
        <f t="shared" si="15"/>
        <v>2.0000000000000001E-4</v>
      </c>
      <c r="BO67" s="125">
        <f t="shared" si="16"/>
        <v>1.6675903450966275E-4</v>
      </c>
      <c r="BP67" s="125">
        <f t="shared" si="17"/>
        <v>1.524255612779434E-4</v>
      </c>
      <c r="BQ67" s="125">
        <f t="shared" si="18"/>
        <v>1.4045768435890174E-4</v>
      </c>
      <c r="BR67" s="125">
        <f t="shared" si="19"/>
        <v>1.2607877420688622E-4</v>
      </c>
      <c r="BT67" s="125">
        <f t="shared" si="20"/>
        <v>0</v>
      </c>
      <c r="BU67" s="125">
        <f t="shared" si="21"/>
        <v>0</v>
      </c>
      <c r="BV67" s="125">
        <f t="shared" si="22"/>
        <v>0</v>
      </c>
      <c r="BW67" s="125">
        <f t="shared" si="23"/>
        <v>0</v>
      </c>
      <c r="BX67" s="125">
        <f t="shared" si="24"/>
        <v>0</v>
      </c>
      <c r="BY67" s="125">
        <f t="shared" si="25"/>
        <v>0</v>
      </c>
      <c r="BZ67" s="125">
        <f t="shared" si="26"/>
        <v>0</v>
      </c>
      <c r="CA67" s="125">
        <f t="shared" si="27"/>
        <v>0</v>
      </c>
      <c r="CB67" s="125">
        <f t="shared" si="28"/>
        <v>0</v>
      </c>
      <c r="CC67" s="125">
        <f t="shared" si="29"/>
        <v>0</v>
      </c>
      <c r="CD67" s="125">
        <f t="shared" si="30"/>
        <v>0</v>
      </c>
      <c r="CE67" s="125">
        <f t="shared" si="31"/>
        <v>0</v>
      </c>
    </row>
    <row r="68" spans="1:83">
      <c r="A68" s="58" t="s">
        <v>399</v>
      </c>
      <c r="B68">
        <f>D105</f>
        <v>0</v>
      </c>
      <c r="C68">
        <f>($D106/7)/60</f>
        <v>0.81309523809523809</v>
      </c>
      <c r="D68" s="58">
        <f>($D107/7)/60</f>
        <v>3.2220238095238098</v>
      </c>
      <c r="E68" s="58">
        <f>($D108/7)/60</f>
        <v>8.4589285714285705</v>
      </c>
      <c r="F68" s="58">
        <f>($D109/7)/60</f>
        <v>21.038690476190478</v>
      </c>
      <c r="AN68" s="58">
        <v>48</v>
      </c>
      <c r="AO68" s="58">
        <f>R$30</f>
        <v>5.9999999999999995E-4</v>
      </c>
      <c r="AP68" s="118">
        <f t="shared" si="48"/>
        <v>2.5000000000000001E-3</v>
      </c>
      <c r="AQ68" s="58">
        <f t="shared" si="48"/>
        <v>0</v>
      </c>
      <c r="AR68" s="58">
        <f t="shared" si="48"/>
        <v>7.0000000000000001E-3</v>
      </c>
      <c r="AS68" s="58">
        <f t="shared" si="48"/>
        <v>31.7135</v>
      </c>
      <c r="AT68" s="58">
        <f t="shared" si="48"/>
        <v>0</v>
      </c>
      <c r="AU68" s="58">
        <f t="shared" si="48"/>
        <v>4.0419</v>
      </c>
      <c r="AV68" s="58">
        <f t="shared" si="48"/>
        <v>48.140300000000003</v>
      </c>
      <c r="AW68" s="58">
        <f>AE$30</f>
        <v>2.0000000000000001E-4</v>
      </c>
      <c r="AX68" s="118">
        <f t="shared" si="49"/>
        <v>5.0000000000000001E-4</v>
      </c>
      <c r="AY68" s="58">
        <f t="shared" si="49"/>
        <v>0</v>
      </c>
      <c r="AZ68" s="58">
        <f t="shared" si="49"/>
        <v>9.2999999999999992E-3</v>
      </c>
      <c r="BA68" s="58">
        <f t="shared" si="49"/>
        <v>34.329500000000003</v>
      </c>
      <c r="BB68" s="58">
        <f t="shared" si="49"/>
        <v>0</v>
      </c>
      <c r="BC68" s="58">
        <f t="shared" si="49"/>
        <v>7.3575999999999997</v>
      </c>
      <c r="BD68" s="58">
        <f t="shared" si="49"/>
        <v>48.162399999999998</v>
      </c>
      <c r="BG68" s="125">
        <f t="shared" si="8"/>
        <v>5.9999999999999995E-4</v>
      </c>
      <c r="BH68" s="125">
        <f t="shared" si="9"/>
        <v>5.9999999999999995E-4</v>
      </c>
      <c r="BI68" s="125">
        <f t="shared" si="10"/>
        <v>4.9587126741856607E-4</v>
      </c>
      <c r="BJ68" s="125">
        <f t="shared" si="11"/>
        <v>4.5678373077494348E-4</v>
      </c>
      <c r="BK68" s="125">
        <f t="shared" si="12"/>
        <v>4.1789559753447882E-4</v>
      </c>
      <c r="BL68" s="125">
        <f t="shared" si="13"/>
        <v>3.6181694663458305E-4</v>
      </c>
      <c r="BM68" s="125">
        <f t="shared" si="14"/>
        <v>2.0000000000000001E-4</v>
      </c>
      <c r="BN68" s="125">
        <f t="shared" si="15"/>
        <v>2.0000000000000001E-4</v>
      </c>
      <c r="BO68" s="125">
        <f t="shared" si="16"/>
        <v>1.6675903450966275E-4</v>
      </c>
      <c r="BP68" s="125">
        <f t="shared" si="17"/>
        <v>1.524255612779434E-4</v>
      </c>
      <c r="BQ68" s="125">
        <f t="shared" si="18"/>
        <v>1.4045768435890174E-4</v>
      </c>
      <c r="BR68" s="125">
        <f t="shared" si="19"/>
        <v>1.2607877420688622E-4</v>
      </c>
      <c r="BT68" s="125">
        <f t="shared" si="20"/>
        <v>0</v>
      </c>
      <c r="BU68" s="125">
        <f t="shared" si="21"/>
        <v>0</v>
      </c>
      <c r="BV68" s="125">
        <f t="shared" si="22"/>
        <v>0</v>
      </c>
      <c r="BW68" s="125">
        <f t="shared" si="23"/>
        <v>0</v>
      </c>
      <c r="BX68" s="125">
        <f t="shared" si="24"/>
        <v>0</v>
      </c>
      <c r="BY68" s="125">
        <f t="shared" si="25"/>
        <v>0</v>
      </c>
      <c r="BZ68" s="125">
        <f t="shared" si="26"/>
        <v>0</v>
      </c>
      <c r="CA68" s="125">
        <f t="shared" si="27"/>
        <v>0</v>
      </c>
      <c r="CB68" s="125">
        <f t="shared" si="28"/>
        <v>0</v>
      </c>
      <c r="CC68" s="125">
        <f t="shared" si="29"/>
        <v>0</v>
      </c>
      <c r="CD68" s="125">
        <f t="shared" si="30"/>
        <v>0</v>
      </c>
      <c r="CE68" s="125">
        <f t="shared" si="31"/>
        <v>0</v>
      </c>
    </row>
    <row r="69" spans="1:83">
      <c r="A69" s="58" t="s">
        <v>373</v>
      </c>
      <c r="B69" s="93">
        <f>1+$B$50*B68^0.25</f>
        <v>1</v>
      </c>
      <c r="C69" s="93">
        <f>1+$B$50*C68^0.25</f>
        <v>0.83139949113668965</v>
      </c>
      <c r="D69" s="93">
        <f>1+$B$50*D68^0.25</f>
        <v>0.76212121424097667</v>
      </c>
      <c r="E69" s="93">
        <f>1+$B$50*E68^0.25</f>
        <v>0.69720244357575756</v>
      </c>
      <c r="F69" s="93">
        <f>1+$B$50*F68^0.25</f>
        <v>0.61974213740904727</v>
      </c>
      <c r="AN69" s="58">
        <v>49</v>
      </c>
      <c r="AO69" s="58">
        <f>R$30</f>
        <v>5.9999999999999995E-4</v>
      </c>
      <c r="AP69" s="118">
        <f t="shared" si="48"/>
        <v>2.5000000000000001E-3</v>
      </c>
      <c r="AQ69" s="58">
        <f t="shared" si="48"/>
        <v>0</v>
      </c>
      <c r="AR69" s="58">
        <f t="shared" si="48"/>
        <v>7.0000000000000001E-3</v>
      </c>
      <c r="AS69" s="58">
        <f t="shared" si="48"/>
        <v>31.7135</v>
      </c>
      <c r="AT69" s="58">
        <f t="shared" si="48"/>
        <v>0</v>
      </c>
      <c r="AU69" s="58">
        <f t="shared" si="48"/>
        <v>4.0419</v>
      </c>
      <c r="AV69" s="58">
        <f t="shared" si="48"/>
        <v>48.140300000000003</v>
      </c>
      <c r="AW69" s="58">
        <f>AE$30</f>
        <v>2.0000000000000001E-4</v>
      </c>
      <c r="AX69" s="118">
        <f t="shared" si="49"/>
        <v>5.0000000000000001E-4</v>
      </c>
      <c r="AY69" s="58">
        <f t="shared" si="49"/>
        <v>0</v>
      </c>
      <c r="AZ69" s="58">
        <f t="shared" si="49"/>
        <v>9.2999999999999992E-3</v>
      </c>
      <c r="BA69" s="58">
        <f t="shared" si="49"/>
        <v>34.329500000000003</v>
      </c>
      <c r="BB69" s="58">
        <f t="shared" si="49"/>
        <v>0</v>
      </c>
      <c r="BC69" s="58">
        <f t="shared" si="49"/>
        <v>7.3575999999999997</v>
      </c>
      <c r="BD69" s="58">
        <f t="shared" si="49"/>
        <v>48.162399999999998</v>
      </c>
      <c r="BG69" s="125">
        <f t="shared" si="8"/>
        <v>5.9999999999999995E-4</v>
      </c>
      <c r="BH69" s="125">
        <f t="shared" si="9"/>
        <v>5.9999999999999995E-4</v>
      </c>
      <c r="BI69" s="125">
        <f t="shared" si="10"/>
        <v>4.9587126741856607E-4</v>
      </c>
      <c r="BJ69" s="125">
        <f t="shared" si="11"/>
        <v>4.5678373077494348E-4</v>
      </c>
      <c r="BK69" s="125">
        <f t="shared" si="12"/>
        <v>4.1789559753447882E-4</v>
      </c>
      <c r="BL69" s="125">
        <f t="shared" si="13"/>
        <v>3.6181694663458305E-4</v>
      </c>
      <c r="BM69" s="125">
        <f t="shared" si="14"/>
        <v>2.0000000000000001E-4</v>
      </c>
      <c r="BN69" s="125">
        <f t="shared" si="15"/>
        <v>2.0000000000000001E-4</v>
      </c>
      <c r="BO69" s="125">
        <f t="shared" si="16"/>
        <v>1.6675903450966275E-4</v>
      </c>
      <c r="BP69" s="125">
        <f t="shared" si="17"/>
        <v>1.524255612779434E-4</v>
      </c>
      <c r="BQ69" s="125">
        <f t="shared" si="18"/>
        <v>1.4045768435890174E-4</v>
      </c>
      <c r="BR69" s="125">
        <f t="shared" si="19"/>
        <v>1.2607877420688622E-4</v>
      </c>
      <c r="BT69" s="125">
        <f t="shared" si="20"/>
        <v>0</v>
      </c>
      <c r="BU69" s="125">
        <f t="shared" si="21"/>
        <v>0</v>
      </c>
      <c r="BV69" s="125">
        <f t="shared" si="22"/>
        <v>0</v>
      </c>
      <c r="BW69" s="125">
        <f t="shared" si="23"/>
        <v>0</v>
      </c>
      <c r="BX69" s="125">
        <f t="shared" si="24"/>
        <v>0</v>
      </c>
      <c r="BY69" s="125">
        <f t="shared" si="25"/>
        <v>0</v>
      </c>
      <c r="BZ69" s="125">
        <f t="shared" si="26"/>
        <v>0</v>
      </c>
      <c r="CA69" s="125">
        <f t="shared" si="27"/>
        <v>0</v>
      </c>
      <c r="CB69" s="125">
        <f t="shared" si="28"/>
        <v>0</v>
      </c>
      <c r="CC69" s="125">
        <f t="shared" si="29"/>
        <v>0</v>
      </c>
      <c r="CD69" s="125">
        <f t="shared" si="30"/>
        <v>0</v>
      </c>
      <c r="CE69" s="125">
        <f t="shared" si="31"/>
        <v>0</v>
      </c>
    </row>
    <row r="70" spans="1:83" s="58" customFormat="1">
      <c r="B70" s="93"/>
      <c r="C70" s="93"/>
      <c r="D70" s="93"/>
      <c r="E70" s="93"/>
      <c r="F70" s="93"/>
      <c r="AN70" s="58">
        <v>50</v>
      </c>
      <c r="AO70" s="58">
        <f>R$31</f>
        <v>1.6999999999999999E-3</v>
      </c>
      <c r="AP70" s="118">
        <f t="shared" ref="AP70:AV74" si="50">S$31</f>
        <v>8.3000000000000001E-3</v>
      </c>
      <c r="AQ70" s="58">
        <f t="shared" si="50"/>
        <v>0</v>
      </c>
      <c r="AR70" s="58">
        <f t="shared" si="50"/>
        <v>2.3999999999999998E-3</v>
      </c>
      <c r="AS70" s="58">
        <f t="shared" si="50"/>
        <v>28.1631</v>
      </c>
      <c r="AT70" s="58">
        <f t="shared" si="50"/>
        <v>0</v>
      </c>
      <c r="AU70" s="58">
        <f t="shared" si="50"/>
        <v>1.7283999999999999</v>
      </c>
      <c r="AV70" s="58">
        <f t="shared" si="50"/>
        <v>52.732500000000002</v>
      </c>
      <c r="AW70" s="58">
        <f>AE$31</f>
        <v>4.0000000000000002E-4</v>
      </c>
      <c r="AX70" s="118">
        <f t="shared" ref="AX70:BD74" si="51">AF$31</f>
        <v>2E-3</v>
      </c>
      <c r="AY70" s="58">
        <f t="shared" si="51"/>
        <v>0</v>
      </c>
      <c r="AZ70" s="58">
        <f t="shared" si="51"/>
        <v>2.7000000000000001E-3</v>
      </c>
      <c r="BA70" s="58">
        <f t="shared" si="51"/>
        <v>30.906600000000001</v>
      </c>
      <c r="BB70" s="58">
        <f t="shared" si="51"/>
        <v>0</v>
      </c>
      <c r="BC70" s="58">
        <f t="shared" si="51"/>
        <v>2.3201000000000001</v>
      </c>
      <c r="BD70" s="58">
        <f t="shared" si="51"/>
        <v>52.743600000000001</v>
      </c>
      <c r="BG70" s="125">
        <f t="shared" si="8"/>
        <v>1.6999999999999999E-3</v>
      </c>
      <c r="BH70" s="125">
        <f t="shared" si="9"/>
        <v>1.6999999999999999E-3</v>
      </c>
      <c r="BI70" s="125">
        <f t="shared" si="10"/>
        <v>1.4049685910192706E-3</v>
      </c>
      <c r="BJ70" s="125">
        <f t="shared" si="11"/>
        <v>1.2942205705290064E-3</v>
      </c>
      <c r="BK70" s="125">
        <f t="shared" si="12"/>
        <v>1.18403752634769E-3</v>
      </c>
      <c r="BL70" s="125">
        <f t="shared" si="13"/>
        <v>1.0251480154646519E-3</v>
      </c>
      <c r="BM70" s="125">
        <f t="shared" si="14"/>
        <v>4.0000000000000002E-4</v>
      </c>
      <c r="BN70" s="125">
        <f t="shared" si="15"/>
        <v>4.0000000000000002E-4</v>
      </c>
      <c r="BO70" s="125">
        <f t="shared" si="16"/>
        <v>3.3351806901932551E-4</v>
      </c>
      <c r="BP70" s="125">
        <f t="shared" si="17"/>
        <v>3.048511225558868E-4</v>
      </c>
      <c r="BQ70" s="125">
        <f t="shared" si="18"/>
        <v>2.8091536871780348E-4</v>
      </c>
      <c r="BR70" s="125">
        <f t="shared" si="19"/>
        <v>2.5215754841377243E-4</v>
      </c>
      <c r="BT70" s="125">
        <f t="shared" si="20"/>
        <v>0</v>
      </c>
      <c r="BU70" s="125">
        <f t="shared" si="21"/>
        <v>0</v>
      </c>
      <c r="BV70" s="125">
        <f t="shared" si="22"/>
        <v>0</v>
      </c>
      <c r="BW70" s="125">
        <f t="shared" si="23"/>
        <v>0</v>
      </c>
      <c r="BX70" s="125">
        <f t="shared" si="24"/>
        <v>0</v>
      </c>
      <c r="BY70" s="125">
        <f t="shared" si="25"/>
        <v>0</v>
      </c>
      <c r="BZ70" s="125">
        <f t="shared" si="26"/>
        <v>0</v>
      </c>
      <c r="CA70" s="125">
        <f t="shared" si="27"/>
        <v>0</v>
      </c>
      <c r="CB70" s="125">
        <f t="shared" si="28"/>
        <v>0</v>
      </c>
      <c r="CC70" s="125">
        <f t="shared" si="29"/>
        <v>0</v>
      </c>
      <c r="CD70" s="125">
        <f t="shared" si="30"/>
        <v>0</v>
      </c>
      <c r="CE70" s="125">
        <f t="shared" si="31"/>
        <v>0</v>
      </c>
    </row>
    <row r="71" spans="1:83" s="58" customFormat="1">
      <c r="A71" s="58" t="s">
        <v>59</v>
      </c>
      <c r="B71" s="93"/>
      <c r="C71" s="93"/>
      <c r="D71" s="93"/>
      <c r="E71" s="93"/>
      <c r="F71" s="93"/>
      <c r="AN71" s="58">
        <v>51</v>
      </c>
      <c r="AO71" s="58">
        <f>R$31</f>
        <v>1.6999999999999999E-3</v>
      </c>
      <c r="AP71" s="118">
        <f t="shared" si="50"/>
        <v>8.3000000000000001E-3</v>
      </c>
      <c r="AQ71" s="58">
        <f t="shared" si="50"/>
        <v>0</v>
      </c>
      <c r="AR71" s="58">
        <f t="shared" si="50"/>
        <v>2.3999999999999998E-3</v>
      </c>
      <c r="AS71" s="58">
        <f t="shared" si="50"/>
        <v>28.1631</v>
      </c>
      <c r="AT71" s="58">
        <f t="shared" si="50"/>
        <v>0</v>
      </c>
      <c r="AU71" s="58">
        <f t="shared" si="50"/>
        <v>1.7283999999999999</v>
      </c>
      <c r="AV71" s="58">
        <f t="shared" si="50"/>
        <v>52.732500000000002</v>
      </c>
      <c r="AW71" s="58">
        <f>AE$31</f>
        <v>4.0000000000000002E-4</v>
      </c>
      <c r="AX71" s="118">
        <f t="shared" si="51"/>
        <v>2E-3</v>
      </c>
      <c r="AY71" s="58">
        <f t="shared" si="51"/>
        <v>0</v>
      </c>
      <c r="AZ71" s="58">
        <f t="shared" si="51"/>
        <v>2.7000000000000001E-3</v>
      </c>
      <c r="BA71" s="58">
        <f t="shared" si="51"/>
        <v>30.906600000000001</v>
      </c>
      <c r="BB71" s="58">
        <f t="shared" si="51"/>
        <v>0</v>
      </c>
      <c r="BC71" s="58">
        <f t="shared" si="51"/>
        <v>2.3201000000000001</v>
      </c>
      <c r="BD71" s="58">
        <f t="shared" si="51"/>
        <v>52.743600000000001</v>
      </c>
      <c r="BG71" s="125">
        <f t="shared" si="8"/>
        <v>1.6999999999999999E-3</v>
      </c>
      <c r="BH71" s="125">
        <f t="shared" si="9"/>
        <v>1.6999999999999999E-3</v>
      </c>
      <c r="BI71" s="125">
        <f t="shared" si="10"/>
        <v>1.4049685910192706E-3</v>
      </c>
      <c r="BJ71" s="125">
        <f t="shared" si="11"/>
        <v>1.2942205705290064E-3</v>
      </c>
      <c r="BK71" s="125">
        <f t="shared" si="12"/>
        <v>1.18403752634769E-3</v>
      </c>
      <c r="BL71" s="125">
        <f t="shared" si="13"/>
        <v>1.0251480154646519E-3</v>
      </c>
      <c r="BM71" s="125">
        <f t="shared" si="14"/>
        <v>4.0000000000000002E-4</v>
      </c>
      <c r="BN71" s="125">
        <f t="shared" si="15"/>
        <v>4.0000000000000002E-4</v>
      </c>
      <c r="BO71" s="125">
        <f t="shared" si="16"/>
        <v>3.3351806901932551E-4</v>
      </c>
      <c r="BP71" s="125">
        <f t="shared" si="17"/>
        <v>3.048511225558868E-4</v>
      </c>
      <c r="BQ71" s="125">
        <f t="shared" si="18"/>
        <v>2.8091536871780348E-4</v>
      </c>
      <c r="BR71" s="125">
        <f t="shared" si="19"/>
        <v>2.5215754841377243E-4</v>
      </c>
      <c r="BT71" s="125">
        <f t="shared" si="20"/>
        <v>0</v>
      </c>
      <c r="BU71" s="125">
        <f t="shared" si="21"/>
        <v>0</v>
      </c>
      <c r="BV71" s="125">
        <f t="shared" si="22"/>
        <v>0</v>
      </c>
      <c r="BW71" s="125">
        <f t="shared" si="23"/>
        <v>0</v>
      </c>
      <c r="BX71" s="125">
        <f t="shared" si="24"/>
        <v>0</v>
      </c>
      <c r="BY71" s="125">
        <f t="shared" si="25"/>
        <v>0</v>
      </c>
      <c r="BZ71" s="125">
        <f t="shared" si="26"/>
        <v>0</v>
      </c>
      <c r="CA71" s="125">
        <f t="shared" si="27"/>
        <v>0</v>
      </c>
      <c r="CB71" s="125">
        <f t="shared" si="28"/>
        <v>0</v>
      </c>
      <c r="CC71" s="125">
        <f t="shared" si="29"/>
        <v>0</v>
      </c>
      <c r="CD71" s="125">
        <f t="shared" si="30"/>
        <v>0</v>
      </c>
      <c r="CE71" s="125">
        <f t="shared" si="31"/>
        <v>0</v>
      </c>
    </row>
    <row r="72" spans="1:83" s="58" customFormat="1">
      <c r="A72" s="109" t="s">
        <v>395</v>
      </c>
      <c r="B72" s="58" t="str">
        <f>B67</f>
        <v>Sedentary</v>
      </c>
      <c r="C72" s="58" t="str">
        <f>C67</f>
        <v>Barely</v>
      </c>
      <c r="D72" s="58" t="str">
        <f t="shared" ref="D72:F72" si="52">D67</f>
        <v>Somewhat</v>
      </c>
      <c r="E72" s="58" t="str">
        <f t="shared" si="52"/>
        <v>Active</v>
      </c>
      <c r="F72" s="58" t="str">
        <f t="shared" si="52"/>
        <v>Highly</v>
      </c>
      <c r="AN72" s="58">
        <v>52</v>
      </c>
      <c r="AO72" s="58">
        <f>R$31</f>
        <v>1.6999999999999999E-3</v>
      </c>
      <c r="AP72" s="118">
        <f t="shared" si="50"/>
        <v>8.3000000000000001E-3</v>
      </c>
      <c r="AQ72" s="58">
        <f t="shared" si="50"/>
        <v>0</v>
      </c>
      <c r="AR72" s="58">
        <f t="shared" si="50"/>
        <v>2.3999999999999998E-3</v>
      </c>
      <c r="AS72" s="58">
        <f t="shared" si="50"/>
        <v>28.1631</v>
      </c>
      <c r="AT72" s="58">
        <f t="shared" si="50"/>
        <v>0</v>
      </c>
      <c r="AU72" s="58">
        <f t="shared" si="50"/>
        <v>1.7283999999999999</v>
      </c>
      <c r="AV72" s="58">
        <f t="shared" si="50"/>
        <v>52.732500000000002</v>
      </c>
      <c r="AW72" s="58">
        <f>AE$31</f>
        <v>4.0000000000000002E-4</v>
      </c>
      <c r="AX72" s="118">
        <f t="shared" si="51"/>
        <v>2E-3</v>
      </c>
      <c r="AY72" s="58">
        <f t="shared" si="51"/>
        <v>0</v>
      </c>
      <c r="AZ72" s="58">
        <f t="shared" si="51"/>
        <v>2.7000000000000001E-3</v>
      </c>
      <c r="BA72" s="58">
        <f t="shared" si="51"/>
        <v>30.906600000000001</v>
      </c>
      <c r="BB72" s="58">
        <f t="shared" si="51"/>
        <v>0</v>
      </c>
      <c r="BC72" s="58">
        <f t="shared" si="51"/>
        <v>2.3201000000000001</v>
      </c>
      <c r="BD72" s="58">
        <f t="shared" si="51"/>
        <v>52.743600000000001</v>
      </c>
      <c r="BG72" s="125">
        <f t="shared" si="8"/>
        <v>1.6999999999999999E-3</v>
      </c>
      <c r="BH72" s="125">
        <f t="shared" si="9"/>
        <v>1.6999999999999999E-3</v>
      </c>
      <c r="BI72" s="125">
        <f t="shared" si="10"/>
        <v>1.4049685910192706E-3</v>
      </c>
      <c r="BJ72" s="125">
        <f t="shared" si="11"/>
        <v>1.2942205705290064E-3</v>
      </c>
      <c r="BK72" s="125">
        <f t="shared" si="12"/>
        <v>1.18403752634769E-3</v>
      </c>
      <c r="BL72" s="125">
        <f t="shared" si="13"/>
        <v>1.0251480154646519E-3</v>
      </c>
      <c r="BM72" s="125">
        <f t="shared" si="14"/>
        <v>4.0000000000000002E-4</v>
      </c>
      <c r="BN72" s="125">
        <f t="shared" si="15"/>
        <v>4.0000000000000002E-4</v>
      </c>
      <c r="BO72" s="125">
        <f t="shared" si="16"/>
        <v>3.3351806901932551E-4</v>
      </c>
      <c r="BP72" s="125">
        <f t="shared" si="17"/>
        <v>3.048511225558868E-4</v>
      </c>
      <c r="BQ72" s="125">
        <f t="shared" si="18"/>
        <v>2.8091536871780348E-4</v>
      </c>
      <c r="BR72" s="125">
        <f t="shared" si="19"/>
        <v>2.5215754841377243E-4</v>
      </c>
      <c r="BT72" s="125">
        <f t="shared" si="20"/>
        <v>0</v>
      </c>
      <c r="BU72" s="125">
        <f t="shared" si="21"/>
        <v>0</v>
      </c>
      <c r="BV72" s="125">
        <f t="shared" si="22"/>
        <v>0</v>
      </c>
      <c r="BW72" s="125">
        <f t="shared" si="23"/>
        <v>0</v>
      </c>
      <c r="BX72" s="125">
        <f t="shared" si="24"/>
        <v>0</v>
      </c>
      <c r="BY72" s="125">
        <f t="shared" si="25"/>
        <v>0</v>
      </c>
      <c r="BZ72" s="125">
        <f t="shared" si="26"/>
        <v>0</v>
      </c>
      <c r="CA72" s="125">
        <f t="shared" si="27"/>
        <v>0</v>
      </c>
      <c r="CB72" s="125">
        <f t="shared" si="28"/>
        <v>0</v>
      </c>
      <c r="CC72" s="125">
        <f t="shared" si="29"/>
        <v>0</v>
      </c>
      <c r="CD72" s="125">
        <f t="shared" si="30"/>
        <v>0</v>
      </c>
      <c r="CE72" s="125">
        <f t="shared" si="31"/>
        <v>0</v>
      </c>
    </row>
    <row r="73" spans="1:83" s="58" customFormat="1">
      <c r="A73" s="58" t="s">
        <v>399</v>
      </c>
      <c r="B73" s="5">
        <f>C95</f>
        <v>0</v>
      </c>
      <c r="C73" s="5">
        <f>(D96/7)/60</f>
        <v>0.90490285714285712</v>
      </c>
      <c r="D73" s="5">
        <f>(D97/7)/60</f>
        <v>3.260507142857143</v>
      </c>
      <c r="E73" s="5">
        <f>(D98/7)/60</f>
        <v>8.2207071428571439</v>
      </c>
      <c r="F73" s="5">
        <f>(D98/7)/60</f>
        <v>8.2207071428571439</v>
      </c>
      <c r="AN73" s="58">
        <v>53</v>
      </c>
      <c r="AO73" s="58">
        <f>R$31</f>
        <v>1.6999999999999999E-3</v>
      </c>
      <c r="AP73" s="118">
        <f t="shared" si="50"/>
        <v>8.3000000000000001E-3</v>
      </c>
      <c r="AQ73" s="58">
        <f t="shared" si="50"/>
        <v>0</v>
      </c>
      <c r="AR73" s="58">
        <f t="shared" si="50"/>
        <v>2.3999999999999998E-3</v>
      </c>
      <c r="AS73" s="58">
        <f t="shared" si="50"/>
        <v>28.1631</v>
      </c>
      <c r="AT73" s="58">
        <f t="shared" si="50"/>
        <v>0</v>
      </c>
      <c r="AU73" s="58">
        <f t="shared" si="50"/>
        <v>1.7283999999999999</v>
      </c>
      <c r="AV73" s="58">
        <f t="shared" si="50"/>
        <v>52.732500000000002</v>
      </c>
      <c r="AW73" s="58">
        <f>AE$31</f>
        <v>4.0000000000000002E-4</v>
      </c>
      <c r="AX73" s="118">
        <f t="shared" si="51"/>
        <v>2E-3</v>
      </c>
      <c r="AY73" s="58">
        <f t="shared" si="51"/>
        <v>0</v>
      </c>
      <c r="AZ73" s="58">
        <f t="shared" si="51"/>
        <v>2.7000000000000001E-3</v>
      </c>
      <c r="BA73" s="58">
        <f t="shared" si="51"/>
        <v>30.906600000000001</v>
      </c>
      <c r="BB73" s="58">
        <f t="shared" si="51"/>
        <v>0</v>
      </c>
      <c r="BC73" s="58">
        <f t="shared" si="51"/>
        <v>2.3201000000000001</v>
      </c>
      <c r="BD73" s="58">
        <f t="shared" si="51"/>
        <v>52.743600000000001</v>
      </c>
      <c r="BG73" s="125">
        <f t="shared" si="8"/>
        <v>1.6999999999999999E-3</v>
      </c>
      <c r="BH73" s="125">
        <f t="shared" si="9"/>
        <v>1.6999999999999999E-3</v>
      </c>
      <c r="BI73" s="125">
        <f t="shared" si="10"/>
        <v>1.4049685910192706E-3</v>
      </c>
      <c r="BJ73" s="125">
        <f t="shared" si="11"/>
        <v>1.2942205705290064E-3</v>
      </c>
      <c r="BK73" s="125">
        <f t="shared" si="12"/>
        <v>1.18403752634769E-3</v>
      </c>
      <c r="BL73" s="125">
        <f t="shared" si="13"/>
        <v>1.0251480154646519E-3</v>
      </c>
      <c r="BM73" s="125">
        <f t="shared" si="14"/>
        <v>4.0000000000000002E-4</v>
      </c>
      <c r="BN73" s="125">
        <f t="shared" si="15"/>
        <v>4.0000000000000002E-4</v>
      </c>
      <c r="BO73" s="125">
        <f t="shared" si="16"/>
        <v>3.3351806901932551E-4</v>
      </c>
      <c r="BP73" s="125">
        <f t="shared" si="17"/>
        <v>3.048511225558868E-4</v>
      </c>
      <c r="BQ73" s="125">
        <f t="shared" si="18"/>
        <v>2.8091536871780348E-4</v>
      </c>
      <c r="BR73" s="125">
        <f t="shared" si="19"/>
        <v>2.5215754841377243E-4</v>
      </c>
      <c r="BT73" s="125">
        <f t="shared" si="20"/>
        <v>0</v>
      </c>
      <c r="BU73" s="125">
        <f t="shared" si="21"/>
        <v>0</v>
      </c>
      <c r="BV73" s="125">
        <f t="shared" si="22"/>
        <v>0</v>
      </c>
      <c r="BW73" s="125">
        <f t="shared" si="23"/>
        <v>0</v>
      </c>
      <c r="BX73" s="125">
        <f t="shared" si="24"/>
        <v>0</v>
      </c>
      <c r="BY73" s="125">
        <f t="shared" si="25"/>
        <v>0</v>
      </c>
      <c r="BZ73" s="125">
        <f t="shared" si="26"/>
        <v>0</v>
      </c>
      <c r="CA73" s="125">
        <f t="shared" si="27"/>
        <v>0</v>
      </c>
      <c r="CB73" s="125">
        <f t="shared" si="28"/>
        <v>0</v>
      </c>
      <c r="CC73" s="125">
        <f t="shared" si="29"/>
        <v>0</v>
      </c>
      <c r="CD73" s="125">
        <f t="shared" si="30"/>
        <v>0</v>
      </c>
      <c r="CE73" s="125">
        <f t="shared" si="31"/>
        <v>0</v>
      </c>
    </row>
    <row r="74" spans="1:83" s="58" customFormat="1">
      <c r="A74" s="58" t="s">
        <v>373</v>
      </c>
      <c r="B74" s="93">
        <f>1+$B$50*B73^0.25</f>
        <v>1</v>
      </c>
      <c r="C74" s="93">
        <f>1+$B$50*C73^0.25</f>
        <v>0.82682945788517104</v>
      </c>
      <c r="D74" s="93">
        <f>1+$B$50*D73^0.25</f>
        <v>0.76141407715688225</v>
      </c>
      <c r="E74" s="93">
        <f>1+$B$50*E73^0.25</f>
        <v>0.69935719073045011</v>
      </c>
      <c r="F74" s="93">
        <f>1+$B$50*F73^0.25</f>
        <v>0.69935719073045011</v>
      </c>
      <c r="AN74" s="58">
        <v>54</v>
      </c>
      <c r="AO74" s="58">
        <f>R$31</f>
        <v>1.6999999999999999E-3</v>
      </c>
      <c r="AP74" s="118">
        <f t="shared" si="50"/>
        <v>8.3000000000000001E-3</v>
      </c>
      <c r="AQ74" s="58">
        <f t="shared" si="50"/>
        <v>0</v>
      </c>
      <c r="AR74" s="58">
        <f t="shared" si="50"/>
        <v>2.3999999999999998E-3</v>
      </c>
      <c r="AS74" s="58">
        <f t="shared" si="50"/>
        <v>28.1631</v>
      </c>
      <c r="AT74" s="58">
        <f t="shared" si="50"/>
        <v>0</v>
      </c>
      <c r="AU74" s="58">
        <f t="shared" si="50"/>
        <v>1.7283999999999999</v>
      </c>
      <c r="AV74" s="58">
        <f t="shared" si="50"/>
        <v>52.732500000000002</v>
      </c>
      <c r="AW74" s="58">
        <f>AE$31</f>
        <v>4.0000000000000002E-4</v>
      </c>
      <c r="AX74" s="118">
        <f t="shared" si="51"/>
        <v>2E-3</v>
      </c>
      <c r="AY74" s="58">
        <f t="shared" si="51"/>
        <v>0</v>
      </c>
      <c r="AZ74" s="58">
        <f t="shared" si="51"/>
        <v>2.7000000000000001E-3</v>
      </c>
      <c r="BA74" s="58">
        <f t="shared" si="51"/>
        <v>30.906600000000001</v>
      </c>
      <c r="BB74" s="58">
        <f t="shared" si="51"/>
        <v>0</v>
      </c>
      <c r="BC74" s="58">
        <f t="shared" si="51"/>
        <v>2.3201000000000001</v>
      </c>
      <c r="BD74" s="58">
        <f t="shared" si="51"/>
        <v>52.743600000000001</v>
      </c>
      <c r="BG74" s="125">
        <f t="shared" si="8"/>
        <v>1.6999999999999999E-3</v>
      </c>
      <c r="BH74" s="125">
        <f t="shared" si="9"/>
        <v>1.6999999999999999E-3</v>
      </c>
      <c r="BI74" s="125">
        <f t="shared" si="10"/>
        <v>1.4049685910192706E-3</v>
      </c>
      <c r="BJ74" s="125">
        <f t="shared" si="11"/>
        <v>1.2942205705290064E-3</v>
      </c>
      <c r="BK74" s="125">
        <f t="shared" si="12"/>
        <v>1.18403752634769E-3</v>
      </c>
      <c r="BL74" s="125">
        <f t="shared" si="13"/>
        <v>1.0251480154646519E-3</v>
      </c>
      <c r="BM74" s="125">
        <f t="shared" si="14"/>
        <v>4.0000000000000002E-4</v>
      </c>
      <c r="BN74" s="125">
        <f t="shared" si="15"/>
        <v>4.0000000000000002E-4</v>
      </c>
      <c r="BO74" s="125">
        <f t="shared" si="16"/>
        <v>3.3351806901932551E-4</v>
      </c>
      <c r="BP74" s="125">
        <f t="shared" si="17"/>
        <v>3.048511225558868E-4</v>
      </c>
      <c r="BQ74" s="125">
        <f t="shared" si="18"/>
        <v>2.8091536871780348E-4</v>
      </c>
      <c r="BR74" s="125">
        <f t="shared" si="19"/>
        <v>2.5215754841377243E-4</v>
      </c>
      <c r="BT74" s="125">
        <f t="shared" si="20"/>
        <v>0</v>
      </c>
      <c r="BU74" s="125">
        <f t="shared" si="21"/>
        <v>0</v>
      </c>
      <c r="BV74" s="125">
        <f t="shared" si="22"/>
        <v>0</v>
      </c>
      <c r="BW74" s="125">
        <f t="shared" si="23"/>
        <v>0</v>
      </c>
      <c r="BX74" s="125">
        <f t="shared" si="24"/>
        <v>0</v>
      </c>
      <c r="BY74" s="125">
        <f t="shared" si="25"/>
        <v>0</v>
      </c>
      <c r="BZ74" s="125">
        <f t="shared" si="26"/>
        <v>0</v>
      </c>
      <c r="CA74" s="125">
        <f t="shared" si="27"/>
        <v>0</v>
      </c>
      <c r="CB74" s="125">
        <f t="shared" si="28"/>
        <v>0</v>
      </c>
      <c r="CC74" s="125">
        <f t="shared" si="29"/>
        <v>0</v>
      </c>
      <c r="CD74" s="125">
        <f t="shared" si="30"/>
        <v>0</v>
      </c>
      <c r="CE74" s="125">
        <f t="shared" si="31"/>
        <v>0</v>
      </c>
    </row>
    <row r="75" spans="1:83" s="58" customFormat="1">
      <c r="AN75" s="58">
        <v>55</v>
      </c>
      <c r="AO75" s="58">
        <f>R$32</f>
        <v>2.5999999999999999E-3</v>
      </c>
      <c r="AP75" s="118">
        <f t="shared" ref="AP75:AV79" si="53">S$32</f>
        <v>1.9E-2</v>
      </c>
      <c r="AQ75" s="58">
        <f t="shared" si="53"/>
        <v>0</v>
      </c>
      <c r="AR75" s="58">
        <f t="shared" si="53"/>
        <v>1.6999999999999999E-3</v>
      </c>
      <c r="AS75" s="58">
        <f t="shared" si="53"/>
        <v>24.1417</v>
      </c>
      <c r="AT75" s="58">
        <f t="shared" si="53"/>
        <v>0</v>
      </c>
      <c r="AU75" s="58">
        <f t="shared" si="53"/>
        <v>1.2828999999999999</v>
      </c>
      <c r="AV75" s="58">
        <f t="shared" si="53"/>
        <v>57.597200000000001</v>
      </c>
      <c r="AW75" s="58">
        <f>AE$32</f>
        <v>6.9999999999999999E-4</v>
      </c>
      <c r="AX75" s="118">
        <f t="shared" ref="AX75:BD79" si="54">AF$32</f>
        <v>4.7000000000000002E-3</v>
      </c>
      <c r="AY75" s="58">
        <f t="shared" si="54"/>
        <v>0</v>
      </c>
      <c r="AZ75" s="58">
        <f t="shared" si="54"/>
        <v>1.6999999999999999E-3</v>
      </c>
      <c r="BA75" s="58">
        <f t="shared" si="54"/>
        <v>26.755299999999998</v>
      </c>
      <c r="BB75" s="58">
        <f t="shared" si="54"/>
        <v>0</v>
      </c>
      <c r="BC75" s="58">
        <f t="shared" si="54"/>
        <v>1.4294</v>
      </c>
      <c r="BD75" s="58">
        <f t="shared" si="54"/>
        <v>57.640700000000002</v>
      </c>
      <c r="BG75" s="125">
        <f t="shared" si="8"/>
        <v>2.5999999999999999E-3</v>
      </c>
      <c r="BH75" s="125">
        <f t="shared" si="9"/>
        <v>2.5999999999999999E-3</v>
      </c>
      <c r="BI75" s="125">
        <f t="shared" si="10"/>
        <v>2.1487754921471198E-3</v>
      </c>
      <c r="BJ75" s="125">
        <f t="shared" si="11"/>
        <v>1.9793961666914215E-3</v>
      </c>
      <c r="BK75" s="125">
        <f t="shared" si="12"/>
        <v>1.8108809226494084E-3</v>
      </c>
      <c r="BL75" s="125">
        <f t="shared" si="13"/>
        <v>1.5678734354165266E-3</v>
      </c>
      <c r="BM75" s="125">
        <f t="shared" si="14"/>
        <v>6.9999999999999999E-4</v>
      </c>
      <c r="BN75" s="125">
        <f t="shared" si="15"/>
        <v>6.9999999999999999E-4</v>
      </c>
      <c r="BO75" s="125">
        <f t="shared" si="16"/>
        <v>5.8365662078381964E-4</v>
      </c>
      <c r="BP75" s="125">
        <f t="shared" si="17"/>
        <v>5.3348946447280185E-4</v>
      </c>
      <c r="BQ75" s="125">
        <f t="shared" si="18"/>
        <v>4.9160189525615603E-4</v>
      </c>
      <c r="BR75" s="125">
        <f t="shared" si="19"/>
        <v>4.4127570972410179E-4</v>
      </c>
      <c r="BT75" s="125">
        <f t="shared" si="20"/>
        <v>0</v>
      </c>
      <c r="BU75" s="125">
        <f t="shared" si="21"/>
        <v>0</v>
      </c>
      <c r="BV75" s="125">
        <f t="shared" si="22"/>
        <v>0</v>
      </c>
      <c r="BW75" s="125">
        <f t="shared" si="23"/>
        <v>0</v>
      </c>
      <c r="BX75" s="125">
        <f t="shared" si="24"/>
        <v>0</v>
      </c>
      <c r="BY75" s="125">
        <f t="shared" si="25"/>
        <v>0</v>
      </c>
      <c r="BZ75" s="125">
        <f t="shared" si="26"/>
        <v>0</v>
      </c>
      <c r="CA75" s="125">
        <f t="shared" si="27"/>
        <v>0</v>
      </c>
      <c r="CB75" s="125">
        <f t="shared" si="28"/>
        <v>0</v>
      </c>
      <c r="CC75" s="125">
        <f t="shared" si="29"/>
        <v>0</v>
      </c>
      <c r="CD75" s="125">
        <f t="shared" si="30"/>
        <v>0</v>
      </c>
      <c r="CE75" s="125">
        <f t="shared" si="31"/>
        <v>0</v>
      </c>
    </row>
    <row r="76" spans="1:83" s="58" customFormat="1">
      <c r="A76" s="109" t="s">
        <v>396</v>
      </c>
      <c r="B76" s="58" t="str">
        <f>B72</f>
        <v>Sedentary</v>
      </c>
      <c r="C76" s="58" t="str">
        <f>C72</f>
        <v>Barely</v>
      </c>
      <c r="D76" s="58" t="str">
        <f>D72</f>
        <v>Somewhat</v>
      </c>
      <c r="E76" s="58" t="str">
        <f>E72</f>
        <v>Active</v>
      </c>
      <c r="F76" s="58" t="str">
        <f>F72</f>
        <v>Highly</v>
      </c>
      <c r="AN76" s="58">
        <v>56</v>
      </c>
      <c r="AO76" s="58">
        <f>R$32</f>
        <v>2.5999999999999999E-3</v>
      </c>
      <c r="AP76" s="118">
        <f t="shared" si="53"/>
        <v>1.9E-2</v>
      </c>
      <c r="AQ76" s="58">
        <f t="shared" si="53"/>
        <v>0</v>
      </c>
      <c r="AR76" s="58">
        <f t="shared" si="53"/>
        <v>1.6999999999999999E-3</v>
      </c>
      <c r="AS76" s="58">
        <f t="shared" si="53"/>
        <v>24.1417</v>
      </c>
      <c r="AT76" s="58">
        <f t="shared" si="53"/>
        <v>0</v>
      </c>
      <c r="AU76" s="58">
        <f t="shared" si="53"/>
        <v>1.2828999999999999</v>
      </c>
      <c r="AV76" s="58">
        <f t="shared" si="53"/>
        <v>57.597200000000001</v>
      </c>
      <c r="AW76" s="58">
        <f>AE$32</f>
        <v>6.9999999999999999E-4</v>
      </c>
      <c r="AX76" s="118">
        <f t="shared" si="54"/>
        <v>4.7000000000000002E-3</v>
      </c>
      <c r="AY76" s="58">
        <f t="shared" si="54"/>
        <v>0</v>
      </c>
      <c r="AZ76" s="58">
        <f t="shared" si="54"/>
        <v>1.6999999999999999E-3</v>
      </c>
      <c r="BA76" s="58">
        <f t="shared" si="54"/>
        <v>26.755299999999998</v>
      </c>
      <c r="BB76" s="58">
        <f t="shared" si="54"/>
        <v>0</v>
      </c>
      <c r="BC76" s="58">
        <f t="shared" si="54"/>
        <v>1.4294</v>
      </c>
      <c r="BD76" s="58">
        <f t="shared" si="54"/>
        <v>57.640700000000002</v>
      </c>
      <c r="BG76" s="125">
        <f t="shared" si="8"/>
        <v>2.5999999999999999E-3</v>
      </c>
      <c r="BH76" s="125">
        <f t="shared" si="9"/>
        <v>2.5999999999999999E-3</v>
      </c>
      <c r="BI76" s="125">
        <f t="shared" si="10"/>
        <v>2.1487754921471198E-3</v>
      </c>
      <c r="BJ76" s="125">
        <f t="shared" si="11"/>
        <v>1.9793961666914215E-3</v>
      </c>
      <c r="BK76" s="125">
        <f t="shared" si="12"/>
        <v>1.8108809226494084E-3</v>
      </c>
      <c r="BL76" s="125">
        <f t="shared" si="13"/>
        <v>1.5678734354165266E-3</v>
      </c>
      <c r="BM76" s="125">
        <f t="shared" si="14"/>
        <v>6.9999999999999999E-4</v>
      </c>
      <c r="BN76" s="125">
        <f t="shared" si="15"/>
        <v>6.9999999999999999E-4</v>
      </c>
      <c r="BO76" s="125">
        <f t="shared" si="16"/>
        <v>5.8365662078381964E-4</v>
      </c>
      <c r="BP76" s="125">
        <f t="shared" si="17"/>
        <v>5.3348946447280185E-4</v>
      </c>
      <c r="BQ76" s="125">
        <f t="shared" si="18"/>
        <v>4.9160189525615603E-4</v>
      </c>
      <c r="BR76" s="125">
        <f t="shared" si="19"/>
        <v>4.4127570972410179E-4</v>
      </c>
      <c r="BT76" s="125">
        <f t="shared" si="20"/>
        <v>0</v>
      </c>
      <c r="BU76" s="125">
        <f t="shared" si="21"/>
        <v>0</v>
      </c>
      <c r="BV76" s="125">
        <f t="shared" si="22"/>
        <v>0</v>
      </c>
      <c r="BW76" s="125">
        <f t="shared" si="23"/>
        <v>0</v>
      </c>
      <c r="BX76" s="125">
        <f t="shared" si="24"/>
        <v>0</v>
      </c>
      <c r="BY76" s="125">
        <f t="shared" si="25"/>
        <v>0</v>
      </c>
      <c r="BZ76" s="125">
        <f t="shared" si="26"/>
        <v>0</v>
      </c>
      <c r="CA76" s="125">
        <f t="shared" si="27"/>
        <v>0</v>
      </c>
      <c r="CB76" s="125">
        <f t="shared" si="28"/>
        <v>0</v>
      </c>
      <c r="CC76" s="125">
        <f t="shared" si="29"/>
        <v>0</v>
      </c>
      <c r="CD76" s="125">
        <f t="shared" si="30"/>
        <v>0</v>
      </c>
      <c r="CE76" s="125">
        <f t="shared" si="31"/>
        <v>0</v>
      </c>
    </row>
    <row r="77" spans="1:83" s="58" customFormat="1">
      <c r="A77" s="58" t="s">
        <v>399</v>
      </c>
      <c r="B77" s="58">
        <f>D114</f>
        <v>0</v>
      </c>
      <c r="C77" s="58">
        <f>($D116/7)/60</f>
        <v>0.76785714285714279</v>
      </c>
      <c r="D77" s="58">
        <f>($D117/7)/60</f>
        <v>3.2216666666666662</v>
      </c>
      <c r="E77" s="58">
        <f>($D118/7)/60</f>
        <v>7.9047619047619042</v>
      </c>
      <c r="F77" s="58">
        <f>($D119/7)/60</f>
        <v>18.778571428571428</v>
      </c>
      <c r="AN77" s="58">
        <v>57</v>
      </c>
      <c r="AO77" s="58">
        <f>R$32</f>
        <v>2.5999999999999999E-3</v>
      </c>
      <c r="AP77" s="118">
        <f t="shared" si="53"/>
        <v>1.9E-2</v>
      </c>
      <c r="AQ77" s="58">
        <f t="shared" si="53"/>
        <v>0</v>
      </c>
      <c r="AR77" s="58">
        <f t="shared" si="53"/>
        <v>1.6999999999999999E-3</v>
      </c>
      <c r="AS77" s="58">
        <f t="shared" si="53"/>
        <v>24.1417</v>
      </c>
      <c r="AT77" s="58">
        <f t="shared" si="53"/>
        <v>0</v>
      </c>
      <c r="AU77" s="58">
        <f t="shared" si="53"/>
        <v>1.2828999999999999</v>
      </c>
      <c r="AV77" s="58">
        <f t="shared" si="53"/>
        <v>57.597200000000001</v>
      </c>
      <c r="AW77" s="58">
        <f>AE$32</f>
        <v>6.9999999999999999E-4</v>
      </c>
      <c r="AX77" s="118">
        <f t="shared" si="54"/>
        <v>4.7000000000000002E-3</v>
      </c>
      <c r="AY77" s="58">
        <f t="shared" si="54"/>
        <v>0</v>
      </c>
      <c r="AZ77" s="58">
        <f t="shared" si="54"/>
        <v>1.6999999999999999E-3</v>
      </c>
      <c r="BA77" s="58">
        <f t="shared" si="54"/>
        <v>26.755299999999998</v>
      </c>
      <c r="BB77" s="58">
        <f t="shared" si="54"/>
        <v>0</v>
      </c>
      <c r="BC77" s="58">
        <f t="shared" si="54"/>
        <v>1.4294</v>
      </c>
      <c r="BD77" s="58">
        <f t="shared" si="54"/>
        <v>57.640700000000002</v>
      </c>
      <c r="BG77" s="125">
        <f t="shared" si="8"/>
        <v>2.5999999999999999E-3</v>
      </c>
      <c r="BH77" s="125">
        <f t="shared" si="9"/>
        <v>2.5999999999999999E-3</v>
      </c>
      <c r="BI77" s="125">
        <f t="shared" si="10"/>
        <v>2.1487754921471198E-3</v>
      </c>
      <c r="BJ77" s="125">
        <f t="shared" si="11"/>
        <v>1.9793961666914215E-3</v>
      </c>
      <c r="BK77" s="125">
        <f t="shared" si="12"/>
        <v>1.8108809226494084E-3</v>
      </c>
      <c r="BL77" s="125">
        <f t="shared" si="13"/>
        <v>1.5678734354165266E-3</v>
      </c>
      <c r="BM77" s="125">
        <f t="shared" si="14"/>
        <v>6.9999999999999999E-4</v>
      </c>
      <c r="BN77" s="125">
        <f t="shared" si="15"/>
        <v>6.9999999999999999E-4</v>
      </c>
      <c r="BO77" s="125">
        <f t="shared" si="16"/>
        <v>5.8365662078381964E-4</v>
      </c>
      <c r="BP77" s="125">
        <f t="shared" si="17"/>
        <v>5.3348946447280185E-4</v>
      </c>
      <c r="BQ77" s="125">
        <f t="shared" si="18"/>
        <v>4.9160189525615603E-4</v>
      </c>
      <c r="BR77" s="125">
        <f t="shared" si="19"/>
        <v>4.4127570972410179E-4</v>
      </c>
      <c r="BT77" s="125">
        <f t="shared" si="20"/>
        <v>0</v>
      </c>
      <c r="BU77" s="125">
        <f t="shared" si="21"/>
        <v>0</v>
      </c>
      <c r="BV77" s="125">
        <f t="shared" si="22"/>
        <v>0</v>
      </c>
      <c r="BW77" s="125">
        <f t="shared" si="23"/>
        <v>0</v>
      </c>
      <c r="BX77" s="125">
        <f t="shared" si="24"/>
        <v>0</v>
      </c>
      <c r="BY77" s="125">
        <f t="shared" si="25"/>
        <v>0</v>
      </c>
      <c r="BZ77" s="125">
        <f t="shared" si="26"/>
        <v>0</v>
      </c>
      <c r="CA77" s="125">
        <f t="shared" si="27"/>
        <v>0</v>
      </c>
      <c r="CB77" s="125">
        <f t="shared" si="28"/>
        <v>0</v>
      </c>
      <c r="CC77" s="125">
        <f t="shared" si="29"/>
        <v>0</v>
      </c>
      <c r="CD77" s="125">
        <f t="shared" si="30"/>
        <v>0</v>
      </c>
      <c r="CE77" s="125">
        <f t="shared" si="31"/>
        <v>0</v>
      </c>
    </row>
    <row r="78" spans="1:83" s="58" customFormat="1">
      <c r="A78" s="58" t="s">
        <v>373</v>
      </c>
      <c r="B78" s="93">
        <f>1+$B$50*B77^0.25</f>
        <v>1</v>
      </c>
      <c r="C78" s="93">
        <f>1+$B$50*C77^0.25</f>
        <v>0.8337951725483137</v>
      </c>
      <c r="D78" s="93">
        <f>1+$B$50*D77^0.25</f>
        <v>0.762127806389717</v>
      </c>
      <c r="E78" s="93">
        <f>1+$B$50*E77^0.25</f>
        <v>0.70228842179450868</v>
      </c>
      <c r="F78" s="93">
        <f>1+$B$50*F77^0.25</f>
        <v>0.63039387103443112</v>
      </c>
      <c r="AN78" s="58">
        <v>58</v>
      </c>
      <c r="AO78" s="58">
        <f>R$32</f>
        <v>2.5999999999999999E-3</v>
      </c>
      <c r="AP78" s="118">
        <f t="shared" si="53"/>
        <v>1.9E-2</v>
      </c>
      <c r="AQ78" s="58">
        <f t="shared" si="53"/>
        <v>0</v>
      </c>
      <c r="AR78" s="58">
        <f t="shared" si="53"/>
        <v>1.6999999999999999E-3</v>
      </c>
      <c r="AS78" s="58">
        <f t="shared" si="53"/>
        <v>24.1417</v>
      </c>
      <c r="AT78" s="58">
        <f t="shared" si="53"/>
        <v>0</v>
      </c>
      <c r="AU78" s="58">
        <f t="shared" si="53"/>
        <v>1.2828999999999999</v>
      </c>
      <c r="AV78" s="58">
        <f t="shared" si="53"/>
        <v>57.597200000000001</v>
      </c>
      <c r="AW78" s="58">
        <f>AE$32</f>
        <v>6.9999999999999999E-4</v>
      </c>
      <c r="AX78" s="118">
        <f t="shared" si="54"/>
        <v>4.7000000000000002E-3</v>
      </c>
      <c r="AY78" s="58">
        <f t="shared" si="54"/>
        <v>0</v>
      </c>
      <c r="AZ78" s="58">
        <f t="shared" si="54"/>
        <v>1.6999999999999999E-3</v>
      </c>
      <c r="BA78" s="58">
        <f t="shared" si="54"/>
        <v>26.755299999999998</v>
      </c>
      <c r="BB78" s="58">
        <f t="shared" si="54"/>
        <v>0</v>
      </c>
      <c r="BC78" s="58">
        <f t="shared" si="54"/>
        <v>1.4294</v>
      </c>
      <c r="BD78" s="58">
        <f t="shared" si="54"/>
        <v>57.640700000000002</v>
      </c>
      <c r="BG78" s="125">
        <f t="shared" si="8"/>
        <v>2.5999999999999999E-3</v>
      </c>
      <c r="BH78" s="125">
        <f t="shared" si="9"/>
        <v>2.5999999999999999E-3</v>
      </c>
      <c r="BI78" s="125">
        <f t="shared" si="10"/>
        <v>2.1487754921471198E-3</v>
      </c>
      <c r="BJ78" s="125">
        <f t="shared" si="11"/>
        <v>1.9793961666914215E-3</v>
      </c>
      <c r="BK78" s="125">
        <f t="shared" si="12"/>
        <v>1.8108809226494084E-3</v>
      </c>
      <c r="BL78" s="125">
        <f t="shared" si="13"/>
        <v>1.5678734354165266E-3</v>
      </c>
      <c r="BM78" s="125">
        <f t="shared" si="14"/>
        <v>6.9999999999999999E-4</v>
      </c>
      <c r="BN78" s="125">
        <f t="shared" si="15"/>
        <v>6.9999999999999999E-4</v>
      </c>
      <c r="BO78" s="125">
        <f t="shared" si="16"/>
        <v>5.8365662078381964E-4</v>
      </c>
      <c r="BP78" s="125">
        <f t="shared" si="17"/>
        <v>5.3348946447280185E-4</v>
      </c>
      <c r="BQ78" s="125">
        <f t="shared" si="18"/>
        <v>4.9160189525615603E-4</v>
      </c>
      <c r="BR78" s="125">
        <f t="shared" si="19"/>
        <v>4.4127570972410179E-4</v>
      </c>
      <c r="BT78" s="125">
        <f t="shared" si="20"/>
        <v>0</v>
      </c>
      <c r="BU78" s="125">
        <f t="shared" si="21"/>
        <v>0</v>
      </c>
      <c r="BV78" s="125">
        <f t="shared" si="22"/>
        <v>0</v>
      </c>
      <c r="BW78" s="125">
        <f t="shared" si="23"/>
        <v>0</v>
      </c>
      <c r="BX78" s="125">
        <f t="shared" si="24"/>
        <v>0</v>
      </c>
      <c r="BY78" s="125">
        <f t="shared" si="25"/>
        <v>0</v>
      </c>
      <c r="BZ78" s="125">
        <f t="shared" si="26"/>
        <v>0</v>
      </c>
      <c r="CA78" s="125">
        <f t="shared" si="27"/>
        <v>0</v>
      </c>
      <c r="CB78" s="125">
        <f t="shared" si="28"/>
        <v>0</v>
      </c>
      <c r="CC78" s="125">
        <f t="shared" si="29"/>
        <v>0</v>
      </c>
      <c r="CD78" s="125">
        <f t="shared" si="30"/>
        <v>0</v>
      </c>
      <c r="CE78" s="125">
        <f t="shared" si="31"/>
        <v>0</v>
      </c>
    </row>
    <row r="79" spans="1:83">
      <c r="AN79" s="58">
        <v>59</v>
      </c>
      <c r="AO79" s="58">
        <f>R$32</f>
        <v>2.5999999999999999E-3</v>
      </c>
      <c r="AP79" s="118">
        <f t="shared" si="53"/>
        <v>1.9E-2</v>
      </c>
      <c r="AQ79" s="58">
        <f t="shared" si="53"/>
        <v>0</v>
      </c>
      <c r="AR79" s="58">
        <f t="shared" si="53"/>
        <v>1.6999999999999999E-3</v>
      </c>
      <c r="AS79" s="58">
        <f t="shared" si="53"/>
        <v>24.1417</v>
      </c>
      <c r="AT79" s="58">
        <f t="shared" si="53"/>
        <v>0</v>
      </c>
      <c r="AU79" s="58">
        <f t="shared" si="53"/>
        <v>1.2828999999999999</v>
      </c>
      <c r="AV79" s="58">
        <f t="shared" si="53"/>
        <v>57.597200000000001</v>
      </c>
      <c r="AW79" s="58">
        <f>AE$32</f>
        <v>6.9999999999999999E-4</v>
      </c>
      <c r="AX79" s="118">
        <f t="shared" si="54"/>
        <v>4.7000000000000002E-3</v>
      </c>
      <c r="AY79" s="58">
        <f t="shared" si="54"/>
        <v>0</v>
      </c>
      <c r="AZ79" s="58">
        <f t="shared" si="54"/>
        <v>1.6999999999999999E-3</v>
      </c>
      <c r="BA79" s="58">
        <f t="shared" si="54"/>
        <v>26.755299999999998</v>
      </c>
      <c r="BB79" s="58">
        <f t="shared" si="54"/>
        <v>0</v>
      </c>
      <c r="BC79" s="58">
        <f t="shared" si="54"/>
        <v>1.4294</v>
      </c>
      <c r="BD79" s="58">
        <f t="shared" si="54"/>
        <v>57.640700000000002</v>
      </c>
      <c r="BG79" s="125">
        <f t="shared" si="8"/>
        <v>2.5999999999999999E-3</v>
      </c>
      <c r="BH79" s="125">
        <f t="shared" si="9"/>
        <v>2.5999999999999999E-3</v>
      </c>
      <c r="BI79" s="125">
        <f t="shared" si="10"/>
        <v>2.1487754921471198E-3</v>
      </c>
      <c r="BJ79" s="125">
        <f t="shared" si="11"/>
        <v>1.9793961666914215E-3</v>
      </c>
      <c r="BK79" s="125">
        <f t="shared" si="12"/>
        <v>1.8108809226494084E-3</v>
      </c>
      <c r="BL79" s="125">
        <f t="shared" si="13"/>
        <v>1.5678734354165266E-3</v>
      </c>
      <c r="BM79" s="125">
        <f t="shared" si="14"/>
        <v>6.9999999999999999E-4</v>
      </c>
      <c r="BN79" s="125">
        <f t="shared" si="15"/>
        <v>6.9999999999999999E-4</v>
      </c>
      <c r="BO79" s="125">
        <f t="shared" si="16"/>
        <v>5.8365662078381964E-4</v>
      </c>
      <c r="BP79" s="125">
        <f t="shared" si="17"/>
        <v>5.3348946447280185E-4</v>
      </c>
      <c r="BQ79" s="125">
        <f t="shared" si="18"/>
        <v>4.9160189525615603E-4</v>
      </c>
      <c r="BR79" s="125">
        <f t="shared" si="19"/>
        <v>4.4127570972410179E-4</v>
      </c>
      <c r="BT79" s="125">
        <f t="shared" si="20"/>
        <v>0</v>
      </c>
      <c r="BU79" s="125">
        <f t="shared" si="21"/>
        <v>0</v>
      </c>
      <c r="BV79" s="125">
        <f t="shared" si="22"/>
        <v>0</v>
      </c>
      <c r="BW79" s="125">
        <f t="shared" si="23"/>
        <v>0</v>
      </c>
      <c r="BX79" s="125">
        <f t="shared" si="24"/>
        <v>0</v>
      </c>
      <c r="BY79" s="125">
        <f t="shared" si="25"/>
        <v>0</v>
      </c>
      <c r="BZ79" s="125">
        <f t="shared" si="26"/>
        <v>0</v>
      </c>
      <c r="CA79" s="125">
        <f t="shared" si="27"/>
        <v>0</v>
      </c>
      <c r="CB79" s="125">
        <f t="shared" si="28"/>
        <v>0</v>
      </c>
      <c r="CC79" s="125">
        <f t="shared" si="29"/>
        <v>0</v>
      </c>
      <c r="CD79" s="125">
        <f t="shared" si="30"/>
        <v>0</v>
      </c>
      <c r="CE79" s="125">
        <f t="shared" si="31"/>
        <v>0</v>
      </c>
    </row>
    <row r="80" spans="1:83">
      <c r="A80" s="5" t="s">
        <v>375</v>
      </c>
      <c r="B80" s="5"/>
      <c r="C80" s="5"/>
      <c r="D80" s="5"/>
      <c r="E80" s="5"/>
      <c r="H80" t="s">
        <v>412</v>
      </c>
      <c r="AN80" s="58">
        <v>60</v>
      </c>
      <c r="AO80" s="58">
        <f>R$33</f>
        <v>3.3E-3</v>
      </c>
      <c r="AP80" s="118">
        <f t="shared" ref="AP80:AV84" si="55">S$33</f>
        <v>3.3099999999999997E-2</v>
      </c>
      <c r="AQ80" s="58">
        <f t="shared" si="55"/>
        <v>0</v>
      </c>
      <c r="AR80" s="58">
        <f t="shared" si="55"/>
        <v>1.8E-3</v>
      </c>
      <c r="AS80" s="58">
        <f t="shared" si="55"/>
        <v>20.198499999999999</v>
      </c>
      <c r="AT80" s="58">
        <f t="shared" si="55"/>
        <v>1E-4</v>
      </c>
      <c r="AU80" s="58">
        <f t="shared" si="55"/>
        <v>1.1871</v>
      </c>
      <c r="AV80" s="58">
        <f t="shared" si="55"/>
        <v>62.569899999999997</v>
      </c>
      <c r="AW80" s="58">
        <f>AE$33</f>
        <v>1E-3</v>
      </c>
      <c r="AX80" s="118">
        <f t="shared" ref="AX80:BD84" si="56">AF$33</f>
        <v>8.6999999999999994E-3</v>
      </c>
      <c r="AY80" s="58">
        <f t="shared" si="56"/>
        <v>0</v>
      </c>
      <c r="AZ80" s="58">
        <f t="shared" si="56"/>
        <v>1.9E-3</v>
      </c>
      <c r="BA80" s="58">
        <f t="shared" si="56"/>
        <v>22.578600000000002</v>
      </c>
      <c r="BB80" s="58">
        <f t="shared" si="56"/>
        <v>0</v>
      </c>
      <c r="BC80" s="58">
        <f t="shared" si="56"/>
        <v>1.3010999999999999</v>
      </c>
      <c r="BD80" s="58">
        <f t="shared" si="56"/>
        <v>62.6569</v>
      </c>
      <c r="BG80" s="125">
        <f t="shared" si="8"/>
        <v>3.3E-3</v>
      </c>
      <c r="BH80" s="125">
        <f t="shared" si="9"/>
        <v>3.3E-3</v>
      </c>
      <c r="BI80" s="125">
        <f t="shared" si="10"/>
        <v>2.7272919708021138E-3</v>
      </c>
      <c r="BJ80" s="125">
        <f t="shared" si="11"/>
        <v>2.512310519262189E-3</v>
      </c>
      <c r="BK80" s="125">
        <f t="shared" si="12"/>
        <v>2.2984257864396337E-3</v>
      </c>
      <c r="BL80" s="125">
        <f t="shared" si="13"/>
        <v>1.9899932064902071E-3</v>
      </c>
      <c r="BM80" s="125">
        <f t="shared" si="14"/>
        <v>1E-3</v>
      </c>
      <c r="BN80" s="125">
        <f t="shared" si="15"/>
        <v>1E-3</v>
      </c>
      <c r="BO80" s="125">
        <f t="shared" si="16"/>
        <v>8.3379517254831377E-4</v>
      </c>
      <c r="BP80" s="125">
        <f t="shared" si="17"/>
        <v>7.6212780638971697E-4</v>
      </c>
      <c r="BQ80" s="125">
        <f t="shared" si="18"/>
        <v>7.0228842179450874E-4</v>
      </c>
      <c r="BR80" s="125">
        <f t="shared" si="19"/>
        <v>6.3039387103443114E-4</v>
      </c>
      <c r="BT80" s="125">
        <f t="shared" si="20"/>
        <v>1E-4</v>
      </c>
      <c r="BU80" s="125">
        <f t="shared" si="21"/>
        <v>1E-4</v>
      </c>
      <c r="BV80" s="125">
        <f t="shared" si="22"/>
        <v>8.2645211236427688E-5</v>
      </c>
      <c r="BW80" s="125">
        <f t="shared" si="23"/>
        <v>7.6130621795823914E-5</v>
      </c>
      <c r="BX80" s="125">
        <f t="shared" si="24"/>
        <v>6.9649266255746478E-5</v>
      </c>
      <c r="BY80" s="125">
        <f t="shared" si="25"/>
        <v>6.0302824439097184E-5</v>
      </c>
      <c r="BZ80" s="125">
        <f t="shared" si="26"/>
        <v>0</v>
      </c>
      <c r="CA80" s="125">
        <f t="shared" si="27"/>
        <v>0</v>
      </c>
      <c r="CB80" s="125">
        <f t="shared" si="28"/>
        <v>0</v>
      </c>
      <c r="CC80" s="125">
        <f t="shared" si="29"/>
        <v>0</v>
      </c>
      <c r="CD80" s="125">
        <f t="shared" si="30"/>
        <v>0</v>
      </c>
      <c r="CE80" s="125">
        <f t="shared" si="31"/>
        <v>0</v>
      </c>
    </row>
    <row r="81" spans="1:83">
      <c r="A81" s="5" t="s">
        <v>376</v>
      </c>
      <c r="B81" s="5"/>
      <c r="C81" s="5"/>
      <c r="D81" s="5"/>
      <c r="E81" s="5"/>
      <c r="H81" t="str">
        <f>A81</f>
        <v>METmins/week</v>
      </c>
      <c r="AN81" s="58">
        <v>61</v>
      </c>
      <c r="AO81" s="58">
        <f>R$33</f>
        <v>3.3E-3</v>
      </c>
      <c r="AP81" s="118">
        <f t="shared" si="55"/>
        <v>3.3099999999999997E-2</v>
      </c>
      <c r="AQ81" s="58">
        <f t="shared" si="55"/>
        <v>0</v>
      </c>
      <c r="AR81" s="58">
        <f t="shared" si="55"/>
        <v>1.8E-3</v>
      </c>
      <c r="AS81" s="58">
        <f t="shared" si="55"/>
        <v>20.198499999999999</v>
      </c>
      <c r="AT81" s="58">
        <f t="shared" si="55"/>
        <v>1E-4</v>
      </c>
      <c r="AU81" s="58">
        <f t="shared" si="55"/>
        <v>1.1871</v>
      </c>
      <c r="AV81" s="58">
        <f t="shared" si="55"/>
        <v>62.569899999999997</v>
      </c>
      <c r="AW81" s="58">
        <f>AE$33</f>
        <v>1E-3</v>
      </c>
      <c r="AX81" s="118">
        <f t="shared" si="56"/>
        <v>8.6999999999999994E-3</v>
      </c>
      <c r="AY81" s="58">
        <f t="shared" si="56"/>
        <v>0</v>
      </c>
      <c r="AZ81" s="58">
        <f t="shared" si="56"/>
        <v>1.9E-3</v>
      </c>
      <c r="BA81" s="58">
        <f t="shared" si="56"/>
        <v>22.578600000000002</v>
      </c>
      <c r="BB81" s="58">
        <f t="shared" si="56"/>
        <v>0</v>
      </c>
      <c r="BC81" s="58">
        <f t="shared" si="56"/>
        <v>1.3010999999999999</v>
      </c>
      <c r="BD81" s="58">
        <f t="shared" si="56"/>
        <v>62.6569</v>
      </c>
      <c r="BG81" s="125">
        <f t="shared" si="8"/>
        <v>3.3E-3</v>
      </c>
      <c r="BH81" s="125">
        <f t="shared" si="9"/>
        <v>3.3E-3</v>
      </c>
      <c r="BI81" s="125">
        <f t="shared" si="10"/>
        <v>2.7272919708021138E-3</v>
      </c>
      <c r="BJ81" s="125">
        <f t="shared" si="11"/>
        <v>2.512310519262189E-3</v>
      </c>
      <c r="BK81" s="125">
        <f t="shared" si="12"/>
        <v>2.2984257864396337E-3</v>
      </c>
      <c r="BL81" s="125">
        <f t="shared" si="13"/>
        <v>1.9899932064902071E-3</v>
      </c>
      <c r="BM81" s="125">
        <f t="shared" si="14"/>
        <v>1E-3</v>
      </c>
      <c r="BN81" s="125">
        <f t="shared" si="15"/>
        <v>1E-3</v>
      </c>
      <c r="BO81" s="125">
        <f t="shared" si="16"/>
        <v>8.3379517254831377E-4</v>
      </c>
      <c r="BP81" s="125">
        <f t="shared" si="17"/>
        <v>7.6212780638971697E-4</v>
      </c>
      <c r="BQ81" s="125">
        <f t="shared" si="18"/>
        <v>7.0228842179450874E-4</v>
      </c>
      <c r="BR81" s="125">
        <f t="shared" si="19"/>
        <v>6.3039387103443114E-4</v>
      </c>
      <c r="BT81" s="125">
        <f t="shared" si="20"/>
        <v>1E-4</v>
      </c>
      <c r="BU81" s="125">
        <f t="shared" si="21"/>
        <v>1E-4</v>
      </c>
      <c r="BV81" s="125">
        <f t="shared" si="22"/>
        <v>8.2645211236427688E-5</v>
      </c>
      <c r="BW81" s="125">
        <f t="shared" si="23"/>
        <v>7.6130621795823914E-5</v>
      </c>
      <c r="BX81" s="125">
        <f t="shared" si="24"/>
        <v>6.9649266255746478E-5</v>
      </c>
      <c r="BY81" s="125">
        <f t="shared" si="25"/>
        <v>6.0302824439097184E-5</v>
      </c>
      <c r="BZ81" s="125">
        <f t="shared" si="26"/>
        <v>0</v>
      </c>
      <c r="CA81" s="125">
        <f t="shared" si="27"/>
        <v>0</v>
      </c>
      <c r="CB81" s="125">
        <f t="shared" si="28"/>
        <v>0</v>
      </c>
      <c r="CC81" s="125">
        <f t="shared" si="29"/>
        <v>0</v>
      </c>
      <c r="CD81" s="125">
        <f t="shared" si="30"/>
        <v>0</v>
      </c>
      <c r="CE81" s="125">
        <f t="shared" si="31"/>
        <v>0</v>
      </c>
    </row>
    <row r="82" spans="1:83">
      <c r="A82" s="5"/>
      <c r="B82" s="5"/>
      <c r="C82" s="5"/>
      <c r="D82" s="5"/>
      <c r="E82" s="5"/>
      <c r="H82" s="58"/>
      <c r="AN82" s="58">
        <v>62</v>
      </c>
      <c r="AO82" s="58">
        <f>R$33</f>
        <v>3.3E-3</v>
      </c>
      <c r="AP82" s="118">
        <f t="shared" si="55"/>
        <v>3.3099999999999997E-2</v>
      </c>
      <c r="AQ82" s="58">
        <f t="shared" si="55"/>
        <v>0</v>
      </c>
      <c r="AR82" s="58">
        <f t="shared" si="55"/>
        <v>1.8E-3</v>
      </c>
      <c r="AS82" s="58">
        <f t="shared" si="55"/>
        <v>20.198499999999999</v>
      </c>
      <c r="AT82" s="58">
        <f t="shared" si="55"/>
        <v>1E-4</v>
      </c>
      <c r="AU82" s="58">
        <f t="shared" si="55"/>
        <v>1.1871</v>
      </c>
      <c r="AV82" s="58">
        <f t="shared" si="55"/>
        <v>62.569899999999997</v>
      </c>
      <c r="AW82" s="58">
        <f>AE$33</f>
        <v>1E-3</v>
      </c>
      <c r="AX82" s="118">
        <f t="shared" si="56"/>
        <v>8.6999999999999994E-3</v>
      </c>
      <c r="AY82" s="58">
        <f t="shared" si="56"/>
        <v>0</v>
      </c>
      <c r="AZ82" s="58">
        <f t="shared" si="56"/>
        <v>1.9E-3</v>
      </c>
      <c r="BA82" s="58">
        <f t="shared" si="56"/>
        <v>22.578600000000002</v>
      </c>
      <c r="BB82" s="58">
        <f t="shared" si="56"/>
        <v>0</v>
      </c>
      <c r="BC82" s="58">
        <f t="shared" si="56"/>
        <v>1.3010999999999999</v>
      </c>
      <c r="BD82" s="58">
        <f t="shared" si="56"/>
        <v>62.6569</v>
      </c>
      <c r="BG82" s="125">
        <f t="shared" si="8"/>
        <v>3.3E-3</v>
      </c>
      <c r="BH82" s="125">
        <f t="shared" si="9"/>
        <v>3.3E-3</v>
      </c>
      <c r="BI82" s="125">
        <f t="shared" si="10"/>
        <v>2.7272919708021138E-3</v>
      </c>
      <c r="BJ82" s="125">
        <f t="shared" si="11"/>
        <v>2.512310519262189E-3</v>
      </c>
      <c r="BK82" s="125">
        <f t="shared" si="12"/>
        <v>2.2984257864396337E-3</v>
      </c>
      <c r="BL82" s="125">
        <f t="shared" si="13"/>
        <v>1.9899932064902071E-3</v>
      </c>
      <c r="BM82" s="125">
        <f t="shared" si="14"/>
        <v>1E-3</v>
      </c>
      <c r="BN82" s="125">
        <f t="shared" si="15"/>
        <v>1E-3</v>
      </c>
      <c r="BO82" s="125">
        <f t="shared" si="16"/>
        <v>8.3379517254831377E-4</v>
      </c>
      <c r="BP82" s="125">
        <f t="shared" si="17"/>
        <v>7.6212780638971697E-4</v>
      </c>
      <c r="BQ82" s="125">
        <f t="shared" si="18"/>
        <v>7.0228842179450874E-4</v>
      </c>
      <c r="BR82" s="125">
        <f t="shared" si="19"/>
        <v>6.3039387103443114E-4</v>
      </c>
      <c r="BT82" s="125">
        <f t="shared" si="20"/>
        <v>1E-4</v>
      </c>
      <c r="BU82" s="125">
        <f t="shared" si="21"/>
        <v>1E-4</v>
      </c>
      <c r="BV82" s="125">
        <f t="shared" si="22"/>
        <v>8.2645211236427688E-5</v>
      </c>
      <c r="BW82" s="125">
        <f t="shared" si="23"/>
        <v>7.6130621795823914E-5</v>
      </c>
      <c r="BX82" s="125">
        <f t="shared" si="24"/>
        <v>6.9649266255746478E-5</v>
      </c>
      <c r="BY82" s="125">
        <f t="shared" si="25"/>
        <v>6.0302824439097184E-5</v>
      </c>
      <c r="BZ82" s="125">
        <f t="shared" si="26"/>
        <v>0</v>
      </c>
      <c r="CA82" s="125">
        <f t="shared" si="27"/>
        <v>0</v>
      </c>
      <c r="CB82" s="125">
        <f t="shared" si="28"/>
        <v>0</v>
      </c>
      <c r="CC82" s="125">
        <f t="shared" si="29"/>
        <v>0</v>
      </c>
      <c r="CD82" s="125">
        <f t="shared" si="30"/>
        <v>0</v>
      </c>
      <c r="CE82" s="125">
        <f t="shared" si="31"/>
        <v>0</v>
      </c>
    </row>
    <row r="83" spans="1:83">
      <c r="A83" s="5" t="s">
        <v>394</v>
      </c>
      <c r="B83" s="5"/>
      <c r="C83" s="5" t="s">
        <v>377</v>
      </c>
      <c r="D83" s="5" t="s">
        <v>378</v>
      </c>
      <c r="E83" s="5" t="s">
        <v>379</v>
      </c>
      <c r="H83" s="58" t="str">
        <f t="shared" ref="H83" si="57">A83</f>
        <v>Males Mean</v>
      </c>
      <c r="I83" s="58"/>
      <c r="J83" s="58" t="str">
        <f t="shared" ref="J83:L98" si="58">C83</f>
        <v>METGroup</v>
      </c>
      <c r="K83" s="58" t="str">
        <f t="shared" ref="K83" si="59">D83</f>
        <v>mean</v>
      </c>
      <c r="L83" s="58" t="str">
        <f t="shared" ref="L83" si="60">E83</f>
        <v>sd</v>
      </c>
      <c r="M83" s="58"/>
      <c r="AN83" s="58">
        <v>63</v>
      </c>
      <c r="AO83" s="58">
        <f>R$33</f>
        <v>3.3E-3</v>
      </c>
      <c r="AP83" s="118">
        <f t="shared" si="55"/>
        <v>3.3099999999999997E-2</v>
      </c>
      <c r="AQ83" s="58">
        <f t="shared" si="55"/>
        <v>0</v>
      </c>
      <c r="AR83" s="58">
        <f t="shared" si="55"/>
        <v>1.8E-3</v>
      </c>
      <c r="AS83" s="58">
        <f t="shared" si="55"/>
        <v>20.198499999999999</v>
      </c>
      <c r="AT83" s="58">
        <f t="shared" si="55"/>
        <v>1E-4</v>
      </c>
      <c r="AU83" s="58">
        <f t="shared" si="55"/>
        <v>1.1871</v>
      </c>
      <c r="AV83" s="58">
        <f t="shared" si="55"/>
        <v>62.569899999999997</v>
      </c>
      <c r="AW83" s="58">
        <f>AE$33</f>
        <v>1E-3</v>
      </c>
      <c r="AX83" s="118">
        <f t="shared" si="56"/>
        <v>8.6999999999999994E-3</v>
      </c>
      <c r="AY83" s="58">
        <f t="shared" si="56"/>
        <v>0</v>
      </c>
      <c r="AZ83" s="58">
        <f t="shared" si="56"/>
        <v>1.9E-3</v>
      </c>
      <c r="BA83" s="58">
        <f t="shared" si="56"/>
        <v>22.578600000000002</v>
      </c>
      <c r="BB83" s="58">
        <f t="shared" si="56"/>
        <v>0</v>
      </c>
      <c r="BC83" s="58">
        <f t="shared" si="56"/>
        <v>1.3010999999999999</v>
      </c>
      <c r="BD83" s="58">
        <f t="shared" si="56"/>
        <v>62.6569</v>
      </c>
      <c r="BG83" s="125">
        <f t="shared" si="8"/>
        <v>3.3E-3</v>
      </c>
      <c r="BH83" s="125">
        <f t="shared" si="9"/>
        <v>3.3E-3</v>
      </c>
      <c r="BI83" s="125">
        <f t="shared" si="10"/>
        <v>2.7272919708021138E-3</v>
      </c>
      <c r="BJ83" s="125">
        <f t="shared" si="11"/>
        <v>2.512310519262189E-3</v>
      </c>
      <c r="BK83" s="125">
        <f t="shared" si="12"/>
        <v>2.2984257864396337E-3</v>
      </c>
      <c r="BL83" s="125">
        <f t="shared" si="13"/>
        <v>1.9899932064902071E-3</v>
      </c>
      <c r="BM83" s="125">
        <f t="shared" si="14"/>
        <v>1E-3</v>
      </c>
      <c r="BN83" s="125">
        <f t="shared" si="15"/>
        <v>1E-3</v>
      </c>
      <c r="BO83" s="125">
        <f t="shared" si="16"/>
        <v>8.3379517254831377E-4</v>
      </c>
      <c r="BP83" s="125">
        <f t="shared" si="17"/>
        <v>7.6212780638971697E-4</v>
      </c>
      <c r="BQ83" s="125">
        <f t="shared" si="18"/>
        <v>7.0228842179450874E-4</v>
      </c>
      <c r="BR83" s="125">
        <f t="shared" si="19"/>
        <v>6.3039387103443114E-4</v>
      </c>
      <c r="BT83" s="125">
        <f t="shared" si="20"/>
        <v>1E-4</v>
      </c>
      <c r="BU83" s="125">
        <f t="shared" si="21"/>
        <v>1E-4</v>
      </c>
      <c r="BV83" s="125">
        <f t="shared" si="22"/>
        <v>8.2645211236427688E-5</v>
      </c>
      <c r="BW83" s="125">
        <f t="shared" si="23"/>
        <v>7.6130621795823914E-5</v>
      </c>
      <c r="BX83" s="125">
        <f t="shared" si="24"/>
        <v>6.9649266255746478E-5</v>
      </c>
      <c r="BY83" s="125">
        <f t="shared" si="25"/>
        <v>6.0302824439097184E-5</v>
      </c>
      <c r="BZ83" s="125">
        <f t="shared" si="26"/>
        <v>0</v>
      </c>
      <c r="CA83" s="125">
        <f t="shared" si="27"/>
        <v>0</v>
      </c>
      <c r="CB83" s="125">
        <f t="shared" si="28"/>
        <v>0</v>
      </c>
      <c r="CC83" s="125">
        <f t="shared" si="29"/>
        <v>0</v>
      </c>
      <c r="CD83" s="125">
        <f t="shared" si="30"/>
        <v>0</v>
      </c>
      <c r="CE83" s="125">
        <f t="shared" si="31"/>
        <v>0</v>
      </c>
    </row>
    <row r="84" spans="1:83">
      <c r="A84" s="5"/>
      <c r="B84" s="5"/>
      <c r="C84" s="5"/>
      <c r="D84" s="5"/>
      <c r="E84" s="5"/>
      <c r="J84" s="58"/>
      <c r="AN84" s="58">
        <v>64</v>
      </c>
      <c r="AO84" s="58">
        <f>R$33</f>
        <v>3.3E-3</v>
      </c>
      <c r="AP84" s="118">
        <f t="shared" si="55"/>
        <v>3.3099999999999997E-2</v>
      </c>
      <c r="AQ84" s="58">
        <f t="shared" si="55"/>
        <v>0</v>
      </c>
      <c r="AR84" s="58">
        <f t="shared" si="55"/>
        <v>1.8E-3</v>
      </c>
      <c r="AS84" s="58">
        <f t="shared" si="55"/>
        <v>20.198499999999999</v>
      </c>
      <c r="AT84" s="58">
        <f t="shared" si="55"/>
        <v>1E-4</v>
      </c>
      <c r="AU84" s="58">
        <f t="shared" si="55"/>
        <v>1.1871</v>
      </c>
      <c r="AV84" s="58">
        <f t="shared" si="55"/>
        <v>62.569899999999997</v>
      </c>
      <c r="AW84" s="58">
        <f>AE$33</f>
        <v>1E-3</v>
      </c>
      <c r="AX84" s="118">
        <f t="shared" si="56"/>
        <v>8.6999999999999994E-3</v>
      </c>
      <c r="AY84" s="58">
        <f t="shared" si="56"/>
        <v>0</v>
      </c>
      <c r="AZ84" s="58">
        <f t="shared" si="56"/>
        <v>1.9E-3</v>
      </c>
      <c r="BA84" s="58">
        <f t="shared" si="56"/>
        <v>22.578600000000002</v>
      </c>
      <c r="BB84" s="58">
        <f t="shared" si="56"/>
        <v>0</v>
      </c>
      <c r="BC84" s="58">
        <f t="shared" si="56"/>
        <v>1.3010999999999999</v>
      </c>
      <c r="BD84" s="58">
        <f t="shared" si="56"/>
        <v>62.6569</v>
      </c>
      <c r="BG84" s="125">
        <f t="shared" si="8"/>
        <v>3.3E-3</v>
      </c>
      <c r="BH84" s="125">
        <f t="shared" si="9"/>
        <v>3.3E-3</v>
      </c>
      <c r="BI84" s="125">
        <f t="shared" si="10"/>
        <v>2.7272919708021138E-3</v>
      </c>
      <c r="BJ84" s="125">
        <f t="shared" si="11"/>
        <v>2.512310519262189E-3</v>
      </c>
      <c r="BK84" s="125">
        <f t="shared" si="12"/>
        <v>2.2984257864396337E-3</v>
      </c>
      <c r="BL84" s="125">
        <f t="shared" si="13"/>
        <v>1.9899932064902071E-3</v>
      </c>
      <c r="BM84" s="125">
        <f t="shared" si="14"/>
        <v>1E-3</v>
      </c>
      <c r="BN84" s="125">
        <f t="shared" si="15"/>
        <v>1E-3</v>
      </c>
      <c r="BO84" s="125">
        <f t="shared" si="16"/>
        <v>8.3379517254831377E-4</v>
      </c>
      <c r="BP84" s="125">
        <f t="shared" si="17"/>
        <v>7.6212780638971697E-4</v>
      </c>
      <c r="BQ84" s="125">
        <f t="shared" si="18"/>
        <v>7.0228842179450874E-4</v>
      </c>
      <c r="BR84" s="125">
        <f t="shared" si="19"/>
        <v>6.3039387103443114E-4</v>
      </c>
      <c r="BT84" s="125">
        <f t="shared" si="20"/>
        <v>1E-4</v>
      </c>
      <c r="BU84" s="125">
        <f t="shared" si="21"/>
        <v>1E-4</v>
      </c>
      <c r="BV84" s="125">
        <f t="shared" si="22"/>
        <v>8.2645211236427688E-5</v>
      </c>
      <c r="BW84" s="125">
        <f t="shared" si="23"/>
        <v>7.6130621795823914E-5</v>
      </c>
      <c r="BX84" s="125">
        <f t="shared" si="24"/>
        <v>6.9649266255746478E-5</v>
      </c>
      <c r="BY84" s="125">
        <f t="shared" si="25"/>
        <v>6.0302824439097184E-5</v>
      </c>
      <c r="BZ84" s="125">
        <f t="shared" si="26"/>
        <v>0</v>
      </c>
      <c r="CA84" s="125">
        <f t="shared" si="27"/>
        <v>0</v>
      </c>
      <c r="CB84" s="125">
        <f t="shared" si="28"/>
        <v>0</v>
      </c>
      <c r="CC84" s="125">
        <f t="shared" si="29"/>
        <v>0</v>
      </c>
      <c r="CD84" s="125">
        <f t="shared" si="30"/>
        <v>0</v>
      </c>
      <c r="CE84" s="125">
        <f t="shared" si="31"/>
        <v>0</v>
      </c>
    </row>
    <row r="85" spans="1:83">
      <c r="A85" s="5"/>
      <c r="B85" s="5"/>
      <c r="C85" s="5">
        <v>0</v>
      </c>
      <c r="D85" s="5">
        <v>0</v>
      </c>
      <c r="E85" s="5">
        <v>0</v>
      </c>
      <c r="J85" s="58">
        <f t="shared" si="58"/>
        <v>0</v>
      </c>
      <c r="K85" s="58">
        <f t="shared" si="58"/>
        <v>0</v>
      </c>
      <c r="L85" s="58">
        <f t="shared" si="58"/>
        <v>0</v>
      </c>
      <c r="AN85" s="58">
        <v>65</v>
      </c>
      <c r="AO85" s="58">
        <f>R$34</f>
        <v>4.1000000000000003E-3</v>
      </c>
      <c r="AP85" s="118">
        <f t="shared" ref="AP85:AV89" si="61">S$34</f>
        <v>5.0200000000000002E-2</v>
      </c>
      <c r="AQ85" s="58">
        <f t="shared" si="61"/>
        <v>0</v>
      </c>
      <c r="AR85" s="58">
        <f t="shared" si="61"/>
        <v>2.0999999999999999E-3</v>
      </c>
      <c r="AS85" s="58">
        <f t="shared" si="61"/>
        <v>16.430099999999999</v>
      </c>
      <c r="AT85" s="58">
        <f t="shared" si="61"/>
        <v>1E-4</v>
      </c>
      <c r="AU85" s="58">
        <f t="shared" si="61"/>
        <v>1.1462000000000001</v>
      </c>
      <c r="AV85" s="58">
        <f t="shared" si="61"/>
        <v>67.593000000000004</v>
      </c>
      <c r="AW85" s="58">
        <f>AE$34</f>
        <v>1.5E-3</v>
      </c>
      <c r="AX85" s="118">
        <f t="shared" ref="AX85:BD89" si="62">AF$34</f>
        <v>1.47E-2</v>
      </c>
      <c r="AY85" s="58">
        <f t="shared" si="62"/>
        <v>0</v>
      </c>
      <c r="AZ85" s="58">
        <f t="shared" si="62"/>
        <v>2.5999999999999999E-3</v>
      </c>
      <c r="BA85" s="58">
        <f t="shared" si="62"/>
        <v>18.5672</v>
      </c>
      <c r="BB85" s="58">
        <f t="shared" si="62"/>
        <v>0</v>
      </c>
      <c r="BC85" s="58">
        <f t="shared" si="62"/>
        <v>1.2675000000000001</v>
      </c>
      <c r="BD85" s="58">
        <f t="shared" si="62"/>
        <v>67.684700000000007</v>
      </c>
      <c r="BG85" s="125">
        <f t="shared" si="8"/>
        <v>4.1000000000000003E-3</v>
      </c>
      <c r="BH85" s="125">
        <f t="shared" si="9"/>
        <v>4.1000000000000003E-3</v>
      </c>
      <c r="BI85" s="125">
        <f t="shared" si="10"/>
        <v>3.3884536606935355E-3</v>
      </c>
      <c r="BJ85" s="125">
        <f t="shared" si="11"/>
        <v>3.1213554936287808E-3</v>
      </c>
      <c r="BK85" s="125">
        <f t="shared" si="12"/>
        <v>2.8556199164856059E-3</v>
      </c>
      <c r="BL85" s="125">
        <f t="shared" si="13"/>
        <v>2.4724158020029848E-3</v>
      </c>
      <c r="BM85" s="125">
        <f t="shared" si="14"/>
        <v>1.5E-3</v>
      </c>
      <c r="BN85" s="125">
        <f t="shared" si="15"/>
        <v>1.5E-3</v>
      </c>
      <c r="BO85" s="125">
        <f t="shared" si="16"/>
        <v>1.2506927588224707E-3</v>
      </c>
      <c r="BP85" s="125">
        <f t="shared" si="17"/>
        <v>1.1431917095845756E-3</v>
      </c>
      <c r="BQ85" s="125">
        <f t="shared" si="18"/>
        <v>1.0534326326917631E-3</v>
      </c>
      <c r="BR85" s="125">
        <f t="shared" si="19"/>
        <v>9.4559080655164671E-4</v>
      </c>
      <c r="BT85" s="125">
        <f t="shared" si="20"/>
        <v>1E-4</v>
      </c>
      <c r="BU85" s="125">
        <f t="shared" si="21"/>
        <v>1E-4</v>
      </c>
      <c r="BV85" s="125">
        <f t="shared" si="22"/>
        <v>8.2645211236427688E-5</v>
      </c>
      <c r="BW85" s="125">
        <f t="shared" si="23"/>
        <v>7.6130621795823914E-5</v>
      </c>
      <c r="BX85" s="125">
        <f t="shared" si="24"/>
        <v>6.9649266255746478E-5</v>
      </c>
      <c r="BY85" s="125">
        <f t="shared" si="25"/>
        <v>6.0302824439097184E-5</v>
      </c>
      <c r="BZ85" s="125">
        <f t="shared" si="26"/>
        <v>0</v>
      </c>
      <c r="CA85" s="125">
        <f t="shared" si="27"/>
        <v>0</v>
      </c>
      <c r="CB85" s="125">
        <f t="shared" si="28"/>
        <v>0</v>
      </c>
      <c r="CC85" s="125">
        <f t="shared" si="29"/>
        <v>0</v>
      </c>
      <c r="CD85" s="125">
        <f t="shared" si="30"/>
        <v>0</v>
      </c>
      <c r="CE85" s="125">
        <f t="shared" si="31"/>
        <v>0</v>
      </c>
    </row>
    <row r="86" spans="1:83">
      <c r="A86" s="5"/>
      <c r="B86" s="5"/>
      <c r="C86" s="5">
        <v>1</v>
      </c>
      <c r="D86" s="5">
        <v>383.3827</v>
      </c>
      <c r="E86" s="5">
        <v>286.4237</v>
      </c>
      <c r="J86" s="58">
        <f t="shared" si="58"/>
        <v>1</v>
      </c>
      <c r="AN86" s="58">
        <v>66</v>
      </c>
      <c r="AO86" s="58">
        <f>R$34</f>
        <v>4.1000000000000003E-3</v>
      </c>
      <c r="AP86" s="118">
        <f t="shared" si="61"/>
        <v>5.0200000000000002E-2</v>
      </c>
      <c r="AQ86" s="58">
        <f t="shared" si="61"/>
        <v>0</v>
      </c>
      <c r="AR86" s="58">
        <f t="shared" si="61"/>
        <v>2.0999999999999999E-3</v>
      </c>
      <c r="AS86" s="58">
        <f t="shared" si="61"/>
        <v>16.430099999999999</v>
      </c>
      <c r="AT86" s="58">
        <f t="shared" si="61"/>
        <v>1E-4</v>
      </c>
      <c r="AU86" s="58">
        <f t="shared" si="61"/>
        <v>1.1462000000000001</v>
      </c>
      <c r="AV86" s="58">
        <f t="shared" si="61"/>
        <v>67.593000000000004</v>
      </c>
      <c r="AW86" s="58">
        <f>AE$34</f>
        <v>1.5E-3</v>
      </c>
      <c r="AX86" s="118">
        <f t="shared" si="62"/>
        <v>1.47E-2</v>
      </c>
      <c r="AY86" s="58">
        <f t="shared" si="62"/>
        <v>0</v>
      </c>
      <c r="AZ86" s="58">
        <f t="shared" si="62"/>
        <v>2.5999999999999999E-3</v>
      </c>
      <c r="BA86" s="58">
        <f t="shared" si="62"/>
        <v>18.5672</v>
      </c>
      <c r="BB86" s="58">
        <f t="shared" si="62"/>
        <v>0</v>
      </c>
      <c r="BC86" s="58">
        <f t="shared" si="62"/>
        <v>1.2675000000000001</v>
      </c>
      <c r="BD86" s="58">
        <f t="shared" si="62"/>
        <v>67.684700000000007</v>
      </c>
      <c r="BG86" s="125">
        <f t="shared" ref="BG86:BG120" si="63">AO86</f>
        <v>4.1000000000000003E-3</v>
      </c>
      <c r="BH86" s="125">
        <f t="shared" ref="BH86:BH120" si="64">$BG86*B$65</f>
        <v>4.1000000000000003E-3</v>
      </c>
      <c r="BI86" s="125">
        <f t="shared" ref="BI86:BI120" si="65">$BG86*C$65</f>
        <v>3.3884536606935355E-3</v>
      </c>
      <c r="BJ86" s="125">
        <f t="shared" ref="BJ86:BJ120" si="66">$BG86*D$65</f>
        <v>3.1213554936287808E-3</v>
      </c>
      <c r="BK86" s="125">
        <f t="shared" ref="BK86:BK120" si="67">$BG86*E$65</f>
        <v>2.8556199164856059E-3</v>
      </c>
      <c r="BL86" s="125">
        <f t="shared" ref="BL86:BL120" si="68">$BG86*F$65</f>
        <v>2.4724158020029848E-3</v>
      </c>
      <c r="BM86" s="125">
        <f t="shared" ref="BM86:BM120" si="69">AW86</f>
        <v>1.5E-3</v>
      </c>
      <c r="BN86" s="125">
        <f t="shared" ref="BN86:BN120" si="70">$BM86*B$78</f>
        <v>1.5E-3</v>
      </c>
      <c r="BO86" s="125">
        <f t="shared" ref="BO86:BO120" si="71">$BM86*C$78</f>
        <v>1.2506927588224707E-3</v>
      </c>
      <c r="BP86" s="125">
        <f t="shared" ref="BP86:BP120" si="72">$BM86*D$78</f>
        <v>1.1431917095845756E-3</v>
      </c>
      <c r="BQ86" s="125">
        <f t="shared" ref="BQ86:BQ120" si="73">$BM86*E$78</f>
        <v>1.0534326326917631E-3</v>
      </c>
      <c r="BR86" s="125">
        <f t="shared" ref="BR86:BR120" si="74">$BM86*F$78</f>
        <v>9.4559080655164671E-4</v>
      </c>
      <c r="BT86" s="125">
        <f t="shared" ref="BT86:BT119" si="75">AT86</f>
        <v>1E-4</v>
      </c>
      <c r="BU86" s="125">
        <f t="shared" ref="BU86:BU120" si="76">$BT86*B$65</f>
        <v>1E-4</v>
      </c>
      <c r="BV86" s="125">
        <f t="shared" ref="BV86:BV120" si="77">$BT86*C$65</f>
        <v>8.2645211236427688E-5</v>
      </c>
      <c r="BW86" s="125">
        <f t="shared" ref="BW86:BW120" si="78">$BT86*D$65</f>
        <v>7.6130621795823914E-5</v>
      </c>
      <c r="BX86" s="125">
        <f t="shared" ref="BX86:BX120" si="79">$BT86*E$65</f>
        <v>6.9649266255746478E-5</v>
      </c>
      <c r="BY86" s="125">
        <f t="shared" ref="BY86:BY120" si="80">$BT86*F$65</f>
        <v>6.0302824439097184E-5</v>
      </c>
      <c r="BZ86" s="125">
        <f t="shared" ref="BZ86:BZ120" si="81">BB86</f>
        <v>0</v>
      </c>
      <c r="CA86" s="125">
        <f t="shared" ref="CA86:CA120" si="82">$BZ86*B$78</f>
        <v>0</v>
      </c>
      <c r="CB86" s="125">
        <f t="shared" ref="CB86:CB120" si="83">$BZ86*C$78</f>
        <v>0</v>
      </c>
      <c r="CC86" s="125">
        <f t="shared" ref="CC86:CC120" si="84">$BZ86*D$78</f>
        <v>0</v>
      </c>
      <c r="CD86" s="125">
        <f t="shared" ref="CD86:CD120" si="85">$BZ86*E$78</f>
        <v>0</v>
      </c>
      <c r="CE86" s="125">
        <f t="shared" ref="CE86:CE120" si="86">$BZ86*F$78</f>
        <v>0</v>
      </c>
    </row>
    <row r="87" spans="1:83">
      <c r="A87" s="5"/>
      <c r="B87" s="5"/>
      <c r="C87" s="5">
        <v>2</v>
      </c>
      <c r="D87" s="5">
        <v>1371.8910000000001</v>
      </c>
      <c r="E87" s="5">
        <v>259.57080000000002</v>
      </c>
      <c r="J87" s="58">
        <f t="shared" si="58"/>
        <v>2</v>
      </c>
      <c r="AN87" s="58">
        <v>67</v>
      </c>
      <c r="AO87" s="58">
        <f>R$34</f>
        <v>4.1000000000000003E-3</v>
      </c>
      <c r="AP87" s="118">
        <f t="shared" si="61"/>
        <v>5.0200000000000002E-2</v>
      </c>
      <c r="AQ87" s="58">
        <f t="shared" si="61"/>
        <v>0</v>
      </c>
      <c r="AR87" s="58">
        <f t="shared" si="61"/>
        <v>2.0999999999999999E-3</v>
      </c>
      <c r="AS87" s="58">
        <f t="shared" si="61"/>
        <v>16.430099999999999</v>
      </c>
      <c r="AT87" s="58">
        <f t="shared" si="61"/>
        <v>1E-4</v>
      </c>
      <c r="AU87" s="58">
        <f t="shared" si="61"/>
        <v>1.1462000000000001</v>
      </c>
      <c r="AV87" s="58">
        <f t="shared" si="61"/>
        <v>67.593000000000004</v>
      </c>
      <c r="AW87" s="58">
        <f>AE$34</f>
        <v>1.5E-3</v>
      </c>
      <c r="AX87" s="118">
        <f t="shared" si="62"/>
        <v>1.47E-2</v>
      </c>
      <c r="AY87" s="58">
        <f t="shared" si="62"/>
        <v>0</v>
      </c>
      <c r="AZ87" s="58">
        <f t="shared" si="62"/>
        <v>2.5999999999999999E-3</v>
      </c>
      <c r="BA87" s="58">
        <f t="shared" si="62"/>
        <v>18.5672</v>
      </c>
      <c r="BB87" s="58">
        <f t="shared" si="62"/>
        <v>0</v>
      </c>
      <c r="BC87" s="58">
        <f t="shared" si="62"/>
        <v>1.2675000000000001</v>
      </c>
      <c r="BD87" s="58">
        <f t="shared" si="62"/>
        <v>67.684700000000007</v>
      </c>
      <c r="BG87" s="125">
        <f t="shared" si="63"/>
        <v>4.1000000000000003E-3</v>
      </c>
      <c r="BH87" s="125">
        <f t="shared" si="64"/>
        <v>4.1000000000000003E-3</v>
      </c>
      <c r="BI87" s="125">
        <f t="shared" si="65"/>
        <v>3.3884536606935355E-3</v>
      </c>
      <c r="BJ87" s="125">
        <f t="shared" si="66"/>
        <v>3.1213554936287808E-3</v>
      </c>
      <c r="BK87" s="125">
        <f t="shared" si="67"/>
        <v>2.8556199164856059E-3</v>
      </c>
      <c r="BL87" s="125">
        <f t="shared" si="68"/>
        <v>2.4724158020029848E-3</v>
      </c>
      <c r="BM87" s="125">
        <f t="shared" si="69"/>
        <v>1.5E-3</v>
      </c>
      <c r="BN87" s="125">
        <f t="shared" si="70"/>
        <v>1.5E-3</v>
      </c>
      <c r="BO87" s="125">
        <f t="shared" si="71"/>
        <v>1.2506927588224707E-3</v>
      </c>
      <c r="BP87" s="125">
        <f t="shared" si="72"/>
        <v>1.1431917095845756E-3</v>
      </c>
      <c r="BQ87" s="125">
        <f t="shared" si="73"/>
        <v>1.0534326326917631E-3</v>
      </c>
      <c r="BR87" s="125">
        <f t="shared" si="74"/>
        <v>9.4559080655164671E-4</v>
      </c>
      <c r="BT87" s="125">
        <f t="shared" si="75"/>
        <v>1E-4</v>
      </c>
      <c r="BU87" s="125">
        <f t="shared" si="76"/>
        <v>1E-4</v>
      </c>
      <c r="BV87" s="125">
        <f t="shared" si="77"/>
        <v>8.2645211236427688E-5</v>
      </c>
      <c r="BW87" s="125">
        <f t="shared" si="78"/>
        <v>7.6130621795823914E-5</v>
      </c>
      <c r="BX87" s="125">
        <f t="shared" si="79"/>
        <v>6.9649266255746478E-5</v>
      </c>
      <c r="BY87" s="125">
        <f t="shared" si="80"/>
        <v>6.0302824439097184E-5</v>
      </c>
      <c r="BZ87" s="125">
        <f t="shared" si="81"/>
        <v>0</v>
      </c>
      <c r="CA87" s="125">
        <f t="shared" si="82"/>
        <v>0</v>
      </c>
      <c r="CB87" s="125">
        <f t="shared" si="83"/>
        <v>0</v>
      </c>
      <c r="CC87" s="125">
        <f t="shared" si="84"/>
        <v>0</v>
      </c>
      <c r="CD87" s="125">
        <f t="shared" si="85"/>
        <v>0</v>
      </c>
      <c r="CE87" s="125">
        <f t="shared" si="86"/>
        <v>0</v>
      </c>
    </row>
    <row r="88" spans="1:83">
      <c r="A88" s="5"/>
      <c r="B88" s="5"/>
      <c r="C88" s="5">
        <v>3</v>
      </c>
      <c r="D88" s="5">
        <v>3586.1790000000001</v>
      </c>
      <c r="E88" s="5">
        <v>1042.9760000000001</v>
      </c>
      <c r="J88" s="58">
        <f t="shared" si="58"/>
        <v>3</v>
      </c>
      <c r="AN88" s="58">
        <v>68</v>
      </c>
      <c r="AO88" s="58">
        <f>R$34</f>
        <v>4.1000000000000003E-3</v>
      </c>
      <c r="AP88" s="118">
        <f t="shared" si="61"/>
        <v>5.0200000000000002E-2</v>
      </c>
      <c r="AQ88" s="58">
        <f t="shared" si="61"/>
        <v>0</v>
      </c>
      <c r="AR88" s="58">
        <f t="shared" si="61"/>
        <v>2.0999999999999999E-3</v>
      </c>
      <c r="AS88" s="58">
        <f t="shared" si="61"/>
        <v>16.430099999999999</v>
      </c>
      <c r="AT88" s="58">
        <f t="shared" si="61"/>
        <v>1E-4</v>
      </c>
      <c r="AU88" s="58">
        <f t="shared" si="61"/>
        <v>1.1462000000000001</v>
      </c>
      <c r="AV88" s="58">
        <f t="shared" si="61"/>
        <v>67.593000000000004</v>
      </c>
      <c r="AW88" s="58">
        <f>AE$34</f>
        <v>1.5E-3</v>
      </c>
      <c r="AX88" s="118">
        <f t="shared" si="62"/>
        <v>1.47E-2</v>
      </c>
      <c r="AY88" s="58">
        <f t="shared" si="62"/>
        <v>0</v>
      </c>
      <c r="AZ88" s="58">
        <f t="shared" si="62"/>
        <v>2.5999999999999999E-3</v>
      </c>
      <c r="BA88" s="58">
        <f t="shared" si="62"/>
        <v>18.5672</v>
      </c>
      <c r="BB88" s="58">
        <f t="shared" si="62"/>
        <v>0</v>
      </c>
      <c r="BC88" s="58">
        <f t="shared" si="62"/>
        <v>1.2675000000000001</v>
      </c>
      <c r="BD88" s="58">
        <f t="shared" si="62"/>
        <v>67.684700000000007</v>
      </c>
      <c r="BG88" s="125">
        <f t="shared" si="63"/>
        <v>4.1000000000000003E-3</v>
      </c>
      <c r="BH88" s="125">
        <f t="shared" si="64"/>
        <v>4.1000000000000003E-3</v>
      </c>
      <c r="BI88" s="125">
        <f t="shared" si="65"/>
        <v>3.3884536606935355E-3</v>
      </c>
      <c r="BJ88" s="125">
        <f t="shared" si="66"/>
        <v>3.1213554936287808E-3</v>
      </c>
      <c r="BK88" s="125">
        <f t="shared" si="67"/>
        <v>2.8556199164856059E-3</v>
      </c>
      <c r="BL88" s="125">
        <f t="shared" si="68"/>
        <v>2.4724158020029848E-3</v>
      </c>
      <c r="BM88" s="125">
        <f t="shared" si="69"/>
        <v>1.5E-3</v>
      </c>
      <c r="BN88" s="125">
        <f t="shared" si="70"/>
        <v>1.5E-3</v>
      </c>
      <c r="BO88" s="125">
        <f t="shared" si="71"/>
        <v>1.2506927588224707E-3</v>
      </c>
      <c r="BP88" s="125">
        <f t="shared" si="72"/>
        <v>1.1431917095845756E-3</v>
      </c>
      <c r="BQ88" s="125">
        <f t="shared" si="73"/>
        <v>1.0534326326917631E-3</v>
      </c>
      <c r="BR88" s="125">
        <f t="shared" si="74"/>
        <v>9.4559080655164671E-4</v>
      </c>
      <c r="BT88" s="125">
        <f t="shared" si="75"/>
        <v>1E-4</v>
      </c>
      <c r="BU88" s="125">
        <f t="shared" si="76"/>
        <v>1E-4</v>
      </c>
      <c r="BV88" s="125">
        <f t="shared" si="77"/>
        <v>8.2645211236427688E-5</v>
      </c>
      <c r="BW88" s="125">
        <f t="shared" si="78"/>
        <v>7.6130621795823914E-5</v>
      </c>
      <c r="BX88" s="125">
        <f t="shared" si="79"/>
        <v>6.9649266255746478E-5</v>
      </c>
      <c r="BY88" s="125">
        <f t="shared" si="80"/>
        <v>6.0302824439097184E-5</v>
      </c>
      <c r="BZ88" s="125">
        <f t="shared" si="81"/>
        <v>0</v>
      </c>
      <c r="CA88" s="125">
        <f t="shared" si="82"/>
        <v>0</v>
      </c>
      <c r="CB88" s="125">
        <f t="shared" si="83"/>
        <v>0</v>
      </c>
      <c r="CC88" s="125">
        <f t="shared" si="84"/>
        <v>0</v>
      </c>
      <c r="CD88" s="125">
        <f t="shared" si="85"/>
        <v>0</v>
      </c>
      <c r="CE88" s="125">
        <f t="shared" si="86"/>
        <v>0</v>
      </c>
    </row>
    <row r="89" spans="1:83">
      <c r="A89" s="5"/>
      <c r="B89" s="5"/>
      <c r="C89" s="5">
        <v>4</v>
      </c>
      <c r="D89" s="5">
        <v>10495.27</v>
      </c>
      <c r="E89" s="5">
        <v>5611.3530000000001</v>
      </c>
      <c r="J89" s="58">
        <f t="shared" si="58"/>
        <v>4</v>
      </c>
      <c r="AN89" s="58">
        <v>69</v>
      </c>
      <c r="AO89" s="58">
        <f>R$34</f>
        <v>4.1000000000000003E-3</v>
      </c>
      <c r="AP89" s="118">
        <f t="shared" si="61"/>
        <v>5.0200000000000002E-2</v>
      </c>
      <c r="AQ89" s="58">
        <f t="shared" si="61"/>
        <v>0</v>
      </c>
      <c r="AR89" s="58">
        <f t="shared" si="61"/>
        <v>2.0999999999999999E-3</v>
      </c>
      <c r="AS89" s="58">
        <f t="shared" si="61"/>
        <v>16.430099999999999</v>
      </c>
      <c r="AT89" s="58">
        <f t="shared" si="61"/>
        <v>1E-4</v>
      </c>
      <c r="AU89" s="58">
        <f t="shared" si="61"/>
        <v>1.1462000000000001</v>
      </c>
      <c r="AV89" s="58">
        <f t="shared" si="61"/>
        <v>67.593000000000004</v>
      </c>
      <c r="AW89" s="58">
        <f>AE$34</f>
        <v>1.5E-3</v>
      </c>
      <c r="AX89" s="118">
        <f t="shared" si="62"/>
        <v>1.47E-2</v>
      </c>
      <c r="AY89" s="58">
        <f t="shared" si="62"/>
        <v>0</v>
      </c>
      <c r="AZ89" s="58">
        <f t="shared" si="62"/>
        <v>2.5999999999999999E-3</v>
      </c>
      <c r="BA89" s="58">
        <f t="shared" si="62"/>
        <v>18.5672</v>
      </c>
      <c r="BB89" s="58">
        <f t="shared" si="62"/>
        <v>0</v>
      </c>
      <c r="BC89" s="58">
        <f t="shared" si="62"/>
        <v>1.2675000000000001</v>
      </c>
      <c r="BD89" s="58">
        <f t="shared" si="62"/>
        <v>67.684700000000007</v>
      </c>
      <c r="BG89" s="125">
        <f t="shared" si="63"/>
        <v>4.1000000000000003E-3</v>
      </c>
      <c r="BH89" s="125">
        <f t="shared" si="64"/>
        <v>4.1000000000000003E-3</v>
      </c>
      <c r="BI89" s="125">
        <f t="shared" si="65"/>
        <v>3.3884536606935355E-3</v>
      </c>
      <c r="BJ89" s="125">
        <f t="shared" si="66"/>
        <v>3.1213554936287808E-3</v>
      </c>
      <c r="BK89" s="125">
        <f t="shared" si="67"/>
        <v>2.8556199164856059E-3</v>
      </c>
      <c r="BL89" s="125">
        <f t="shared" si="68"/>
        <v>2.4724158020029848E-3</v>
      </c>
      <c r="BM89" s="125">
        <f t="shared" si="69"/>
        <v>1.5E-3</v>
      </c>
      <c r="BN89" s="125">
        <f t="shared" si="70"/>
        <v>1.5E-3</v>
      </c>
      <c r="BO89" s="125">
        <f t="shared" si="71"/>
        <v>1.2506927588224707E-3</v>
      </c>
      <c r="BP89" s="125">
        <f t="shared" si="72"/>
        <v>1.1431917095845756E-3</v>
      </c>
      <c r="BQ89" s="125">
        <f t="shared" si="73"/>
        <v>1.0534326326917631E-3</v>
      </c>
      <c r="BR89" s="125">
        <f t="shared" si="74"/>
        <v>9.4559080655164671E-4</v>
      </c>
      <c r="BT89" s="125">
        <f t="shared" si="75"/>
        <v>1E-4</v>
      </c>
      <c r="BU89" s="125">
        <f t="shared" si="76"/>
        <v>1E-4</v>
      </c>
      <c r="BV89" s="125">
        <f t="shared" si="77"/>
        <v>8.2645211236427688E-5</v>
      </c>
      <c r="BW89" s="125">
        <f t="shared" si="78"/>
        <v>7.6130621795823914E-5</v>
      </c>
      <c r="BX89" s="125">
        <f t="shared" si="79"/>
        <v>6.9649266255746478E-5</v>
      </c>
      <c r="BY89" s="125">
        <f t="shared" si="80"/>
        <v>6.0302824439097184E-5</v>
      </c>
      <c r="BZ89" s="125">
        <f t="shared" si="81"/>
        <v>0</v>
      </c>
      <c r="CA89" s="125">
        <f t="shared" si="82"/>
        <v>0</v>
      </c>
      <c r="CB89" s="125">
        <f t="shared" si="83"/>
        <v>0</v>
      </c>
      <c r="CC89" s="125">
        <f t="shared" si="84"/>
        <v>0</v>
      </c>
      <c r="CD89" s="125">
        <f t="shared" si="85"/>
        <v>0</v>
      </c>
      <c r="CE89" s="125">
        <f t="shared" si="86"/>
        <v>0</v>
      </c>
    </row>
    <row r="90" spans="1:83">
      <c r="A90" s="5"/>
      <c r="B90" s="5"/>
      <c r="C90" s="5"/>
      <c r="D90" s="5"/>
      <c r="E90" s="5"/>
      <c r="J90" s="58"/>
      <c r="AN90" s="58">
        <v>70</v>
      </c>
      <c r="AO90" s="58">
        <f>R$35</f>
        <v>5.4999999999999997E-3</v>
      </c>
      <c r="AP90" s="118">
        <f t="shared" ref="AP90:AV94" si="87">S$35</f>
        <v>7.1999999999999995E-2</v>
      </c>
      <c r="AQ90" s="58">
        <f t="shared" si="87"/>
        <v>0</v>
      </c>
      <c r="AR90" s="58">
        <f t="shared" si="87"/>
        <v>2.2000000000000001E-3</v>
      </c>
      <c r="AS90" s="58">
        <f t="shared" si="87"/>
        <v>12.9628</v>
      </c>
      <c r="AT90" s="58">
        <f t="shared" si="87"/>
        <v>2.0000000000000001E-4</v>
      </c>
      <c r="AU90" s="58">
        <f t="shared" si="87"/>
        <v>1.0918000000000001</v>
      </c>
      <c r="AV90" s="58">
        <f t="shared" si="87"/>
        <v>72.602400000000003</v>
      </c>
      <c r="AW90" s="58">
        <f>AE$35</f>
        <v>2.3999999999999998E-3</v>
      </c>
      <c r="AX90" s="118">
        <f t="shared" ref="AX90:BD94" si="88">AF$35</f>
        <v>2.4E-2</v>
      </c>
      <c r="AY90" s="58">
        <f t="shared" si="88"/>
        <v>0</v>
      </c>
      <c r="AZ90" s="58">
        <f t="shared" si="88"/>
        <v>2.8E-3</v>
      </c>
      <c r="BA90" s="58">
        <f t="shared" si="88"/>
        <v>14.8436</v>
      </c>
      <c r="BB90" s="58">
        <f t="shared" si="88"/>
        <v>1E-4</v>
      </c>
      <c r="BC90" s="58">
        <f t="shared" si="88"/>
        <v>1.1736</v>
      </c>
      <c r="BD90" s="58">
        <f t="shared" si="88"/>
        <v>72.674499999999995</v>
      </c>
      <c r="BG90" s="125">
        <f t="shared" si="63"/>
        <v>5.4999999999999997E-3</v>
      </c>
      <c r="BH90" s="125">
        <f t="shared" si="64"/>
        <v>5.4999999999999997E-3</v>
      </c>
      <c r="BI90" s="125">
        <f t="shared" si="65"/>
        <v>4.5454866180035221E-3</v>
      </c>
      <c r="BJ90" s="125">
        <f t="shared" si="66"/>
        <v>4.1871841987703154E-3</v>
      </c>
      <c r="BK90" s="125">
        <f t="shared" si="67"/>
        <v>3.830709644066056E-3</v>
      </c>
      <c r="BL90" s="125">
        <f t="shared" si="68"/>
        <v>3.3166553441503449E-3</v>
      </c>
      <c r="BM90" s="125">
        <f t="shared" si="69"/>
        <v>2.3999999999999998E-3</v>
      </c>
      <c r="BN90" s="125">
        <f t="shared" si="70"/>
        <v>2.3999999999999998E-3</v>
      </c>
      <c r="BO90" s="125">
        <f t="shared" si="71"/>
        <v>2.0011084141159526E-3</v>
      </c>
      <c r="BP90" s="125">
        <f t="shared" si="72"/>
        <v>1.8291067353353207E-3</v>
      </c>
      <c r="BQ90" s="125">
        <f t="shared" si="73"/>
        <v>1.6854922123068206E-3</v>
      </c>
      <c r="BR90" s="125">
        <f t="shared" si="74"/>
        <v>1.5129452904826346E-3</v>
      </c>
      <c r="BT90" s="125">
        <f t="shared" si="75"/>
        <v>2.0000000000000001E-4</v>
      </c>
      <c r="BU90" s="125">
        <f t="shared" si="76"/>
        <v>2.0000000000000001E-4</v>
      </c>
      <c r="BV90" s="125">
        <f t="shared" si="77"/>
        <v>1.6529042247285538E-4</v>
      </c>
      <c r="BW90" s="125">
        <f t="shared" si="78"/>
        <v>1.5226124359164783E-4</v>
      </c>
      <c r="BX90" s="125">
        <f t="shared" si="79"/>
        <v>1.3929853251149296E-4</v>
      </c>
      <c r="BY90" s="125">
        <f t="shared" si="80"/>
        <v>1.2060564887819437E-4</v>
      </c>
      <c r="BZ90" s="125">
        <f t="shared" si="81"/>
        <v>1E-4</v>
      </c>
      <c r="CA90" s="125">
        <f t="shared" si="82"/>
        <v>1E-4</v>
      </c>
      <c r="CB90" s="125">
        <f t="shared" si="83"/>
        <v>8.3379517254831377E-5</v>
      </c>
      <c r="CC90" s="125">
        <f t="shared" si="84"/>
        <v>7.6212780638971699E-5</v>
      </c>
      <c r="CD90" s="125">
        <f t="shared" si="85"/>
        <v>7.0228842179450871E-5</v>
      </c>
      <c r="CE90" s="125">
        <f t="shared" si="86"/>
        <v>6.3039387103443109E-5</v>
      </c>
    </row>
    <row r="91" spans="1:83">
      <c r="A91" s="5"/>
      <c r="B91" s="5"/>
      <c r="C91" s="5" t="s">
        <v>107</v>
      </c>
      <c r="D91" s="5">
        <v>4244.6980000000003</v>
      </c>
      <c r="E91" s="5">
        <v>5100.8180000000002</v>
      </c>
      <c r="J91" s="58" t="str">
        <f t="shared" si="58"/>
        <v>Total</v>
      </c>
      <c r="AN91" s="58">
        <v>71</v>
      </c>
      <c r="AO91" s="58">
        <f>R$35</f>
        <v>5.4999999999999997E-3</v>
      </c>
      <c r="AP91" s="118">
        <f t="shared" si="87"/>
        <v>7.1999999999999995E-2</v>
      </c>
      <c r="AQ91" s="58">
        <f t="shared" si="87"/>
        <v>0</v>
      </c>
      <c r="AR91" s="58">
        <f t="shared" si="87"/>
        <v>2.2000000000000001E-3</v>
      </c>
      <c r="AS91" s="58">
        <f t="shared" si="87"/>
        <v>12.9628</v>
      </c>
      <c r="AT91" s="58">
        <f t="shared" si="87"/>
        <v>2.0000000000000001E-4</v>
      </c>
      <c r="AU91" s="58">
        <f t="shared" si="87"/>
        <v>1.0918000000000001</v>
      </c>
      <c r="AV91" s="58">
        <f t="shared" si="87"/>
        <v>72.602400000000003</v>
      </c>
      <c r="AW91" s="58">
        <f>AE$35</f>
        <v>2.3999999999999998E-3</v>
      </c>
      <c r="AX91" s="118">
        <f t="shared" si="88"/>
        <v>2.4E-2</v>
      </c>
      <c r="AY91" s="58">
        <f t="shared" si="88"/>
        <v>0</v>
      </c>
      <c r="AZ91" s="58">
        <f t="shared" si="88"/>
        <v>2.8E-3</v>
      </c>
      <c r="BA91" s="58">
        <f t="shared" si="88"/>
        <v>14.8436</v>
      </c>
      <c r="BB91" s="58">
        <f t="shared" si="88"/>
        <v>1E-4</v>
      </c>
      <c r="BC91" s="58">
        <f t="shared" si="88"/>
        <v>1.1736</v>
      </c>
      <c r="BD91" s="58">
        <f t="shared" si="88"/>
        <v>72.674499999999995</v>
      </c>
      <c r="BG91" s="125">
        <f t="shared" si="63"/>
        <v>5.4999999999999997E-3</v>
      </c>
      <c r="BH91" s="125">
        <f t="shared" si="64"/>
        <v>5.4999999999999997E-3</v>
      </c>
      <c r="BI91" s="125">
        <f t="shared" si="65"/>
        <v>4.5454866180035221E-3</v>
      </c>
      <c r="BJ91" s="125">
        <f t="shared" si="66"/>
        <v>4.1871841987703154E-3</v>
      </c>
      <c r="BK91" s="125">
        <f t="shared" si="67"/>
        <v>3.830709644066056E-3</v>
      </c>
      <c r="BL91" s="125">
        <f t="shared" si="68"/>
        <v>3.3166553441503449E-3</v>
      </c>
      <c r="BM91" s="125">
        <f t="shared" si="69"/>
        <v>2.3999999999999998E-3</v>
      </c>
      <c r="BN91" s="125">
        <f t="shared" si="70"/>
        <v>2.3999999999999998E-3</v>
      </c>
      <c r="BO91" s="125">
        <f t="shared" si="71"/>
        <v>2.0011084141159526E-3</v>
      </c>
      <c r="BP91" s="125">
        <f t="shared" si="72"/>
        <v>1.8291067353353207E-3</v>
      </c>
      <c r="BQ91" s="125">
        <f t="shared" si="73"/>
        <v>1.6854922123068206E-3</v>
      </c>
      <c r="BR91" s="125">
        <f t="shared" si="74"/>
        <v>1.5129452904826346E-3</v>
      </c>
      <c r="BT91" s="125">
        <f t="shared" si="75"/>
        <v>2.0000000000000001E-4</v>
      </c>
      <c r="BU91" s="125">
        <f t="shared" si="76"/>
        <v>2.0000000000000001E-4</v>
      </c>
      <c r="BV91" s="125">
        <f t="shared" si="77"/>
        <v>1.6529042247285538E-4</v>
      </c>
      <c r="BW91" s="125">
        <f t="shared" si="78"/>
        <v>1.5226124359164783E-4</v>
      </c>
      <c r="BX91" s="125">
        <f t="shared" si="79"/>
        <v>1.3929853251149296E-4</v>
      </c>
      <c r="BY91" s="125">
        <f t="shared" si="80"/>
        <v>1.2060564887819437E-4</v>
      </c>
      <c r="BZ91" s="125">
        <f t="shared" si="81"/>
        <v>1E-4</v>
      </c>
      <c r="CA91" s="125">
        <f t="shared" si="82"/>
        <v>1E-4</v>
      </c>
      <c r="CB91" s="125">
        <f t="shared" si="83"/>
        <v>8.3379517254831377E-5</v>
      </c>
      <c r="CC91" s="125">
        <f t="shared" si="84"/>
        <v>7.6212780638971699E-5</v>
      </c>
      <c r="CD91" s="125">
        <f t="shared" si="85"/>
        <v>7.0228842179450871E-5</v>
      </c>
      <c r="CE91" s="125">
        <f t="shared" si="86"/>
        <v>6.3039387103443109E-5</v>
      </c>
    </row>
    <row r="92" spans="1:83">
      <c r="A92" s="5"/>
      <c r="B92" s="5"/>
      <c r="C92" s="5"/>
      <c r="D92" s="5"/>
      <c r="E92" s="5"/>
      <c r="J92" s="58"/>
      <c r="AN92" s="58">
        <v>72</v>
      </c>
      <c r="AO92" s="58">
        <f>R$35</f>
        <v>5.4999999999999997E-3</v>
      </c>
      <c r="AP92" s="118">
        <f t="shared" si="87"/>
        <v>7.1999999999999995E-2</v>
      </c>
      <c r="AQ92" s="58">
        <f t="shared" si="87"/>
        <v>0</v>
      </c>
      <c r="AR92" s="58">
        <f t="shared" si="87"/>
        <v>2.2000000000000001E-3</v>
      </c>
      <c r="AS92" s="58">
        <f t="shared" si="87"/>
        <v>12.9628</v>
      </c>
      <c r="AT92" s="58">
        <f t="shared" si="87"/>
        <v>2.0000000000000001E-4</v>
      </c>
      <c r="AU92" s="58">
        <f t="shared" si="87"/>
        <v>1.0918000000000001</v>
      </c>
      <c r="AV92" s="58">
        <f t="shared" si="87"/>
        <v>72.602400000000003</v>
      </c>
      <c r="AW92" s="58">
        <f>AE$35</f>
        <v>2.3999999999999998E-3</v>
      </c>
      <c r="AX92" s="118">
        <f t="shared" si="88"/>
        <v>2.4E-2</v>
      </c>
      <c r="AY92" s="58">
        <f t="shared" si="88"/>
        <v>0</v>
      </c>
      <c r="AZ92" s="58">
        <f t="shared" si="88"/>
        <v>2.8E-3</v>
      </c>
      <c r="BA92" s="58">
        <f t="shared" si="88"/>
        <v>14.8436</v>
      </c>
      <c r="BB92" s="58">
        <f t="shared" si="88"/>
        <v>1E-4</v>
      </c>
      <c r="BC92" s="58">
        <f t="shared" si="88"/>
        <v>1.1736</v>
      </c>
      <c r="BD92" s="58">
        <f t="shared" si="88"/>
        <v>72.674499999999995</v>
      </c>
      <c r="BG92" s="125">
        <f t="shared" si="63"/>
        <v>5.4999999999999997E-3</v>
      </c>
      <c r="BH92" s="125">
        <f t="shared" si="64"/>
        <v>5.4999999999999997E-3</v>
      </c>
      <c r="BI92" s="125">
        <f t="shared" si="65"/>
        <v>4.5454866180035221E-3</v>
      </c>
      <c r="BJ92" s="125">
        <f t="shared" si="66"/>
        <v>4.1871841987703154E-3</v>
      </c>
      <c r="BK92" s="125">
        <f t="shared" si="67"/>
        <v>3.830709644066056E-3</v>
      </c>
      <c r="BL92" s="125">
        <f t="shared" si="68"/>
        <v>3.3166553441503449E-3</v>
      </c>
      <c r="BM92" s="125">
        <f t="shared" si="69"/>
        <v>2.3999999999999998E-3</v>
      </c>
      <c r="BN92" s="125">
        <f t="shared" si="70"/>
        <v>2.3999999999999998E-3</v>
      </c>
      <c r="BO92" s="125">
        <f t="shared" si="71"/>
        <v>2.0011084141159526E-3</v>
      </c>
      <c r="BP92" s="125">
        <f t="shared" si="72"/>
        <v>1.8291067353353207E-3</v>
      </c>
      <c r="BQ92" s="125">
        <f t="shared" si="73"/>
        <v>1.6854922123068206E-3</v>
      </c>
      <c r="BR92" s="125">
        <f t="shared" si="74"/>
        <v>1.5129452904826346E-3</v>
      </c>
      <c r="BT92" s="125">
        <f t="shared" si="75"/>
        <v>2.0000000000000001E-4</v>
      </c>
      <c r="BU92" s="125">
        <f t="shared" si="76"/>
        <v>2.0000000000000001E-4</v>
      </c>
      <c r="BV92" s="125">
        <f t="shared" si="77"/>
        <v>1.6529042247285538E-4</v>
      </c>
      <c r="BW92" s="125">
        <f t="shared" si="78"/>
        <v>1.5226124359164783E-4</v>
      </c>
      <c r="BX92" s="125">
        <f t="shared" si="79"/>
        <v>1.3929853251149296E-4</v>
      </c>
      <c r="BY92" s="125">
        <f t="shared" si="80"/>
        <v>1.2060564887819437E-4</v>
      </c>
      <c r="BZ92" s="125">
        <f t="shared" si="81"/>
        <v>1E-4</v>
      </c>
      <c r="CA92" s="125">
        <f t="shared" si="82"/>
        <v>1E-4</v>
      </c>
      <c r="CB92" s="125">
        <f t="shared" si="83"/>
        <v>8.3379517254831377E-5</v>
      </c>
      <c r="CC92" s="125">
        <f t="shared" si="84"/>
        <v>7.6212780638971699E-5</v>
      </c>
      <c r="CD92" s="125">
        <f t="shared" si="85"/>
        <v>7.0228842179450871E-5</v>
      </c>
      <c r="CE92" s="125">
        <f t="shared" si="86"/>
        <v>6.3039387103443109E-5</v>
      </c>
    </row>
    <row r="93" spans="1:83">
      <c r="A93" s="5" t="s">
        <v>393</v>
      </c>
      <c r="B93" s="5"/>
      <c r="C93" s="5" t="s">
        <v>377</v>
      </c>
      <c r="D93" s="5" t="s">
        <v>389</v>
      </c>
      <c r="E93" s="5" t="s">
        <v>390</v>
      </c>
      <c r="H93" s="58" t="str">
        <f t="shared" ref="H93" si="89">A93</f>
        <v>Females Mean</v>
      </c>
      <c r="I93" s="58"/>
      <c r="J93" s="58" t="str">
        <f t="shared" si="58"/>
        <v>METGroup</v>
      </c>
      <c r="K93" s="58" t="str">
        <f t="shared" ref="K93" si="90">D93</f>
        <v>Mean</v>
      </c>
      <c r="L93" s="58" t="str">
        <f t="shared" ref="L93" si="91">E93</f>
        <v>SD</v>
      </c>
      <c r="AN93" s="58">
        <v>73</v>
      </c>
      <c r="AO93" s="58">
        <f>R$35</f>
        <v>5.4999999999999997E-3</v>
      </c>
      <c r="AP93" s="118">
        <f t="shared" si="87"/>
        <v>7.1999999999999995E-2</v>
      </c>
      <c r="AQ93" s="58">
        <f t="shared" si="87"/>
        <v>0</v>
      </c>
      <c r="AR93" s="58">
        <f t="shared" si="87"/>
        <v>2.2000000000000001E-3</v>
      </c>
      <c r="AS93" s="58">
        <f t="shared" si="87"/>
        <v>12.9628</v>
      </c>
      <c r="AT93" s="58">
        <f t="shared" si="87"/>
        <v>2.0000000000000001E-4</v>
      </c>
      <c r="AU93" s="58">
        <f t="shared" si="87"/>
        <v>1.0918000000000001</v>
      </c>
      <c r="AV93" s="58">
        <f t="shared" si="87"/>
        <v>72.602400000000003</v>
      </c>
      <c r="AW93" s="58">
        <f>AE$35</f>
        <v>2.3999999999999998E-3</v>
      </c>
      <c r="AX93" s="118">
        <f t="shared" si="88"/>
        <v>2.4E-2</v>
      </c>
      <c r="AY93" s="58">
        <f t="shared" si="88"/>
        <v>0</v>
      </c>
      <c r="AZ93" s="58">
        <f t="shared" si="88"/>
        <v>2.8E-3</v>
      </c>
      <c r="BA93" s="58">
        <f t="shared" si="88"/>
        <v>14.8436</v>
      </c>
      <c r="BB93" s="58">
        <f t="shared" si="88"/>
        <v>1E-4</v>
      </c>
      <c r="BC93" s="58">
        <f t="shared" si="88"/>
        <v>1.1736</v>
      </c>
      <c r="BD93" s="58">
        <f t="shared" si="88"/>
        <v>72.674499999999995</v>
      </c>
      <c r="BG93" s="125">
        <f t="shared" si="63"/>
        <v>5.4999999999999997E-3</v>
      </c>
      <c r="BH93" s="125">
        <f t="shared" si="64"/>
        <v>5.4999999999999997E-3</v>
      </c>
      <c r="BI93" s="125">
        <f t="shared" si="65"/>
        <v>4.5454866180035221E-3</v>
      </c>
      <c r="BJ93" s="125">
        <f t="shared" si="66"/>
        <v>4.1871841987703154E-3</v>
      </c>
      <c r="BK93" s="125">
        <f t="shared" si="67"/>
        <v>3.830709644066056E-3</v>
      </c>
      <c r="BL93" s="125">
        <f t="shared" si="68"/>
        <v>3.3166553441503449E-3</v>
      </c>
      <c r="BM93" s="125">
        <f t="shared" si="69"/>
        <v>2.3999999999999998E-3</v>
      </c>
      <c r="BN93" s="125">
        <f t="shared" si="70"/>
        <v>2.3999999999999998E-3</v>
      </c>
      <c r="BO93" s="125">
        <f t="shared" si="71"/>
        <v>2.0011084141159526E-3</v>
      </c>
      <c r="BP93" s="125">
        <f t="shared" si="72"/>
        <v>1.8291067353353207E-3</v>
      </c>
      <c r="BQ93" s="125">
        <f t="shared" si="73"/>
        <v>1.6854922123068206E-3</v>
      </c>
      <c r="BR93" s="125">
        <f t="shared" si="74"/>
        <v>1.5129452904826346E-3</v>
      </c>
      <c r="BT93" s="125">
        <f t="shared" si="75"/>
        <v>2.0000000000000001E-4</v>
      </c>
      <c r="BU93" s="125">
        <f t="shared" si="76"/>
        <v>2.0000000000000001E-4</v>
      </c>
      <c r="BV93" s="125">
        <f t="shared" si="77"/>
        <v>1.6529042247285538E-4</v>
      </c>
      <c r="BW93" s="125">
        <f t="shared" si="78"/>
        <v>1.5226124359164783E-4</v>
      </c>
      <c r="BX93" s="125">
        <f t="shared" si="79"/>
        <v>1.3929853251149296E-4</v>
      </c>
      <c r="BY93" s="125">
        <f t="shared" si="80"/>
        <v>1.2060564887819437E-4</v>
      </c>
      <c r="BZ93" s="125">
        <f t="shared" si="81"/>
        <v>1E-4</v>
      </c>
      <c r="CA93" s="125">
        <f t="shared" si="82"/>
        <v>1E-4</v>
      </c>
      <c r="CB93" s="125">
        <f t="shared" si="83"/>
        <v>8.3379517254831377E-5</v>
      </c>
      <c r="CC93" s="125">
        <f t="shared" si="84"/>
        <v>7.6212780638971699E-5</v>
      </c>
      <c r="CD93" s="125">
        <f t="shared" si="85"/>
        <v>7.0228842179450871E-5</v>
      </c>
      <c r="CE93" s="125">
        <f t="shared" si="86"/>
        <v>6.3039387103443109E-5</v>
      </c>
    </row>
    <row r="94" spans="1:83">
      <c r="A94" s="5"/>
      <c r="B94" s="5"/>
      <c r="C94" s="5"/>
      <c r="D94" s="5"/>
      <c r="E94" s="5"/>
      <c r="J94" s="58"/>
      <c r="AN94" s="58">
        <v>74</v>
      </c>
      <c r="AO94" s="58">
        <f>R$35</f>
        <v>5.4999999999999997E-3</v>
      </c>
      <c r="AP94" s="118">
        <f t="shared" si="87"/>
        <v>7.1999999999999995E-2</v>
      </c>
      <c r="AQ94" s="58">
        <f t="shared" si="87"/>
        <v>0</v>
      </c>
      <c r="AR94" s="58">
        <f t="shared" si="87"/>
        <v>2.2000000000000001E-3</v>
      </c>
      <c r="AS94" s="58">
        <f t="shared" si="87"/>
        <v>12.9628</v>
      </c>
      <c r="AT94" s="58">
        <f t="shared" si="87"/>
        <v>2.0000000000000001E-4</v>
      </c>
      <c r="AU94" s="58">
        <f t="shared" si="87"/>
        <v>1.0918000000000001</v>
      </c>
      <c r="AV94" s="58">
        <f t="shared" si="87"/>
        <v>72.602400000000003</v>
      </c>
      <c r="AW94" s="58">
        <f>AE$35</f>
        <v>2.3999999999999998E-3</v>
      </c>
      <c r="AX94" s="118">
        <f t="shared" si="88"/>
        <v>2.4E-2</v>
      </c>
      <c r="AY94" s="58">
        <f t="shared" si="88"/>
        <v>0</v>
      </c>
      <c r="AZ94" s="58">
        <f t="shared" si="88"/>
        <v>2.8E-3</v>
      </c>
      <c r="BA94" s="58">
        <f t="shared" si="88"/>
        <v>14.8436</v>
      </c>
      <c r="BB94" s="58">
        <f t="shared" si="88"/>
        <v>1E-4</v>
      </c>
      <c r="BC94" s="58">
        <f t="shared" si="88"/>
        <v>1.1736</v>
      </c>
      <c r="BD94" s="58">
        <f t="shared" si="88"/>
        <v>72.674499999999995</v>
      </c>
      <c r="BG94" s="125">
        <f t="shared" si="63"/>
        <v>5.4999999999999997E-3</v>
      </c>
      <c r="BH94" s="125">
        <f t="shared" si="64"/>
        <v>5.4999999999999997E-3</v>
      </c>
      <c r="BI94" s="125">
        <f t="shared" si="65"/>
        <v>4.5454866180035221E-3</v>
      </c>
      <c r="BJ94" s="125">
        <f t="shared" si="66"/>
        <v>4.1871841987703154E-3</v>
      </c>
      <c r="BK94" s="125">
        <f t="shared" si="67"/>
        <v>3.830709644066056E-3</v>
      </c>
      <c r="BL94" s="125">
        <f t="shared" si="68"/>
        <v>3.3166553441503449E-3</v>
      </c>
      <c r="BM94" s="125">
        <f t="shared" si="69"/>
        <v>2.3999999999999998E-3</v>
      </c>
      <c r="BN94" s="125">
        <f t="shared" si="70"/>
        <v>2.3999999999999998E-3</v>
      </c>
      <c r="BO94" s="125">
        <f t="shared" si="71"/>
        <v>2.0011084141159526E-3</v>
      </c>
      <c r="BP94" s="125">
        <f t="shared" si="72"/>
        <v>1.8291067353353207E-3</v>
      </c>
      <c r="BQ94" s="125">
        <f t="shared" si="73"/>
        <v>1.6854922123068206E-3</v>
      </c>
      <c r="BR94" s="125">
        <f t="shared" si="74"/>
        <v>1.5129452904826346E-3</v>
      </c>
      <c r="BT94" s="125">
        <f t="shared" si="75"/>
        <v>2.0000000000000001E-4</v>
      </c>
      <c r="BU94" s="125">
        <f t="shared" si="76"/>
        <v>2.0000000000000001E-4</v>
      </c>
      <c r="BV94" s="125">
        <f t="shared" si="77"/>
        <v>1.6529042247285538E-4</v>
      </c>
      <c r="BW94" s="125">
        <f t="shared" si="78"/>
        <v>1.5226124359164783E-4</v>
      </c>
      <c r="BX94" s="125">
        <f t="shared" si="79"/>
        <v>1.3929853251149296E-4</v>
      </c>
      <c r="BY94" s="125">
        <f t="shared" si="80"/>
        <v>1.2060564887819437E-4</v>
      </c>
      <c r="BZ94" s="125">
        <f t="shared" si="81"/>
        <v>1E-4</v>
      </c>
      <c r="CA94" s="125">
        <f t="shared" si="82"/>
        <v>1E-4</v>
      </c>
      <c r="CB94" s="125">
        <f t="shared" si="83"/>
        <v>8.3379517254831377E-5</v>
      </c>
      <c r="CC94" s="125">
        <f t="shared" si="84"/>
        <v>7.6212780638971699E-5</v>
      </c>
      <c r="CD94" s="125">
        <f t="shared" si="85"/>
        <v>7.0228842179450871E-5</v>
      </c>
      <c r="CE94" s="125">
        <f t="shared" si="86"/>
        <v>6.3039387103443109E-5</v>
      </c>
    </row>
    <row r="95" spans="1:83">
      <c r="A95" s="5"/>
      <c r="B95" s="5"/>
      <c r="C95" s="5">
        <v>0</v>
      </c>
      <c r="D95" s="5">
        <v>0</v>
      </c>
      <c r="E95" s="5">
        <v>0</v>
      </c>
      <c r="J95" s="58">
        <v>0</v>
      </c>
      <c r="AN95" s="58">
        <v>75</v>
      </c>
      <c r="AO95" s="58">
        <f>R$36</f>
        <v>7.4999999999999997E-3</v>
      </c>
      <c r="AP95" s="118">
        <f t="shared" ref="AP95:AV99" si="92">S$36</f>
        <v>0.10059999999999999</v>
      </c>
      <c r="AQ95" s="58">
        <f t="shared" si="92"/>
        <v>0</v>
      </c>
      <c r="AR95" s="58">
        <f t="shared" si="92"/>
        <v>2.3999999999999998E-3</v>
      </c>
      <c r="AS95" s="58">
        <f t="shared" si="92"/>
        <v>9.9113000000000007</v>
      </c>
      <c r="AT95" s="58">
        <f t="shared" si="92"/>
        <v>2.0000000000000001E-4</v>
      </c>
      <c r="AU95" s="58">
        <f t="shared" si="92"/>
        <v>1.0570999999999999</v>
      </c>
      <c r="AV95" s="58">
        <f t="shared" si="92"/>
        <v>77.584800000000001</v>
      </c>
      <c r="AW95" s="58">
        <f>AE$36</f>
        <v>3.8E-3</v>
      </c>
      <c r="AX95" s="118">
        <f t="shared" ref="AX95:BD99" si="93">AF$36</f>
        <v>3.85E-2</v>
      </c>
      <c r="AY95" s="58">
        <f t="shared" si="93"/>
        <v>0</v>
      </c>
      <c r="AZ95" s="58">
        <f t="shared" si="93"/>
        <v>2.8999999999999998E-3</v>
      </c>
      <c r="BA95" s="58">
        <f t="shared" si="93"/>
        <v>11.4552</v>
      </c>
      <c r="BB95" s="58">
        <f t="shared" si="93"/>
        <v>1E-4</v>
      </c>
      <c r="BC95" s="58">
        <f t="shared" si="93"/>
        <v>1.1012</v>
      </c>
      <c r="BD95" s="58">
        <f t="shared" si="93"/>
        <v>77.651600000000002</v>
      </c>
      <c r="BG95" s="125">
        <f t="shared" si="63"/>
        <v>7.4999999999999997E-3</v>
      </c>
      <c r="BH95" s="125">
        <f t="shared" si="64"/>
        <v>7.4999999999999997E-3</v>
      </c>
      <c r="BI95" s="125">
        <f t="shared" si="65"/>
        <v>6.1983908427320758E-3</v>
      </c>
      <c r="BJ95" s="125">
        <f t="shared" si="66"/>
        <v>5.7097966346867932E-3</v>
      </c>
      <c r="BK95" s="125">
        <f t="shared" si="67"/>
        <v>5.2236949691809855E-3</v>
      </c>
      <c r="BL95" s="125">
        <f t="shared" si="68"/>
        <v>4.5227118329322887E-3</v>
      </c>
      <c r="BM95" s="125">
        <f t="shared" si="69"/>
        <v>3.8E-3</v>
      </c>
      <c r="BN95" s="125">
        <f t="shared" si="70"/>
        <v>3.8E-3</v>
      </c>
      <c r="BO95" s="125">
        <f t="shared" si="71"/>
        <v>3.1684216556835919E-3</v>
      </c>
      <c r="BP95" s="125">
        <f t="shared" si="72"/>
        <v>2.8960856642809246E-3</v>
      </c>
      <c r="BQ95" s="125">
        <f t="shared" si="73"/>
        <v>2.6686960028191329E-3</v>
      </c>
      <c r="BR95" s="125">
        <f t="shared" si="74"/>
        <v>2.3954967099308381E-3</v>
      </c>
      <c r="BT95" s="125">
        <f t="shared" si="75"/>
        <v>2.0000000000000001E-4</v>
      </c>
      <c r="BU95" s="125">
        <f t="shared" si="76"/>
        <v>2.0000000000000001E-4</v>
      </c>
      <c r="BV95" s="125">
        <f t="shared" si="77"/>
        <v>1.6529042247285538E-4</v>
      </c>
      <c r="BW95" s="125">
        <f t="shared" si="78"/>
        <v>1.5226124359164783E-4</v>
      </c>
      <c r="BX95" s="125">
        <f t="shared" si="79"/>
        <v>1.3929853251149296E-4</v>
      </c>
      <c r="BY95" s="125">
        <f t="shared" si="80"/>
        <v>1.2060564887819437E-4</v>
      </c>
      <c r="BZ95" s="125">
        <f t="shared" si="81"/>
        <v>1E-4</v>
      </c>
      <c r="CA95" s="125">
        <f t="shared" si="82"/>
        <v>1E-4</v>
      </c>
      <c r="CB95" s="125">
        <f t="shared" si="83"/>
        <v>8.3379517254831377E-5</v>
      </c>
      <c r="CC95" s="125">
        <f t="shared" si="84"/>
        <v>7.6212780638971699E-5</v>
      </c>
      <c r="CD95" s="125">
        <f t="shared" si="85"/>
        <v>7.0228842179450871E-5</v>
      </c>
      <c r="CE95" s="125">
        <f t="shared" si="86"/>
        <v>6.3039387103443109E-5</v>
      </c>
    </row>
    <row r="96" spans="1:83">
      <c r="A96" s="5"/>
      <c r="B96" s="5"/>
      <c r="C96" s="5">
        <v>1</v>
      </c>
      <c r="D96" s="5">
        <v>380.05919999999998</v>
      </c>
      <c r="E96" s="5">
        <v>281.13580000000002</v>
      </c>
      <c r="J96" s="58">
        <f t="shared" si="58"/>
        <v>1</v>
      </c>
      <c r="AN96" s="58">
        <v>76</v>
      </c>
      <c r="AO96" s="58">
        <f>R$36</f>
        <v>7.4999999999999997E-3</v>
      </c>
      <c r="AP96" s="118">
        <f t="shared" si="92"/>
        <v>0.10059999999999999</v>
      </c>
      <c r="AQ96" s="58">
        <f t="shared" si="92"/>
        <v>0</v>
      </c>
      <c r="AR96" s="58">
        <f t="shared" si="92"/>
        <v>2.3999999999999998E-3</v>
      </c>
      <c r="AS96" s="58">
        <f t="shared" si="92"/>
        <v>9.9113000000000007</v>
      </c>
      <c r="AT96" s="58">
        <f t="shared" si="92"/>
        <v>2.0000000000000001E-4</v>
      </c>
      <c r="AU96" s="58">
        <f t="shared" si="92"/>
        <v>1.0570999999999999</v>
      </c>
      <c r="AV96" s="58">
        <f t="shared" si="92"/>
        <v>77.584800000000001</v>
      </c>
      <c r="AW96" s="58">
        <f>AE$36</f>
        <v>3.8E-3</v>
      </c>
      <c r="AX96" s="118">
        <f t="shared" si="93"/>
        <v>3.85E-2</v>
      </c>
      <c r="AY96" s="58">
        <f t="shared" si="93"/>
        <v>0</v>
      </c>
      <c r="AZ96" s="58">
        <f t="shared" si="93"/>
        <v>2.8999999999999998E-3</v>
      </c>
      <c r="BA96" s="58">
        <f t="shared" si="93"/>
        <v>11.4552</v>
      </c>
      <c r="BB96" s="58">
        <f t="shared" si="93"/>
        <v>1E-4</v>
      </c>
      <c r="BC96" s="58">
        <f t="shared" si="93"/>
        <v>1.1012</v>
      </c>
      <c r="BD96" s="58">
        <f t="shared" si="93"/>
        <v>77.651600000000002</v>
      </c>
      <c r="BG96" s="125">
        <f t="shared" si="63"/>
        <v>7.4999999999999997E-3</v>
      </c>
      <c r="BH96" s="125">
        <f t="shared" si="64"/>
        <v>7.4999999999999997E-3</v>
      </c>
      <c r="BI96" s="125">
        <f t="shared" si="65"/>
        <v>6.1983908427320758E-3</v>
      </c>
      <c r="BJ96" s="125">
        <f t="shared" si="66"/>
        <v>5.7097966346867932E-3</v>
      </c>
      <c r="BK96" s="125">
        <f t="shared" si="67"/>
        <v>5.2236949691809855E-3</v>
      </c>
      <c r="BL96" s="125">
        <f t="shared" si="68"/>
        <v>4.5227118329322887E-3</v>
      </c>
      <c r="BM96" s="125">
        <f t="shared" si="69"/>
        <v>3.8E-3</v>
      </c>
      <c r="BN96" s="125">
        <f t="shared" si="70"/>
        <v>3.8E-3</v>
      </c>
      <c r="BO96" s="125">
        <f t="shared" si="71"/>
        <v>3.1684216556835919E-3</v>
      </c>
      <c r="BP96" s="125">
        <f t="shared" si="72"/>
        <v>2.8960856642809246E-3</v>
      </c>
      <c r="BQ96" s="125">
        <f t="shared" si="73"/>
        <v>2.6686960028191329E-3</v>
      </c>
      <c r="BR96" s="125">
        <f t="shared" si="74"/>
        <v>2.3954967099308381E-3</v>
      </c>
      <c r="BT96" s="125">
        <f t="shared" si="75"/>
        <v>2.0000000000000001E-4</v>
      </c>
      <c r="BU96" s="125">
        <f t="shared" si="76"/>
        <v>2.0000000000000001E-4</v>
      </c>
      <c r="BV96" s="125">
        <f t="shared" si="77"/>
        <v>1.6529042247285538E-4</v>
      </c>
      <c r="BW96" s="125">
        <f t="shared" si="78"/>
        <v>1.5226124359164783E-4</v>
      </c>
      <c r="BX96" s="125">
        <f t="shared" si="79"/>
        <v>1.3929853251149296E-4</v>
      </c>
      <c r="BY96" s="125">
        <f t="shared" si="80"/>
        <v>1.2060564887819437E-4</v>
      </c>
      <c r="BZ96" s="125">
        <f t="shared" si="81"/>
        <v>1E-4</v>
      </c>
      <c r="CA96" s="125">
        <f t="shared" si="82"/>
        <v>1E-4</v>
      </c>
      <c r="CB96" s="125">
        <f t="shared" si="83"/>
        <v>8.3379517254831377E-5</v>
      </c>
      <c r="CC96" s="125">
        <f t="shared" si="84"/>
        <v>7.6212780638971699E-5</v>
      </c>
      <c r="CD96" s="125">
        <f t="shared" si="85"/>
        <v>7.0228842179450871E-5</v>
      </c>
      <c r="CE96" s="125">
        <f t="shared" si="86"/>
        <v>6.3039387103443109E-5</v>
      </c>
    </row>
    <row r="97" spans="1:83">
      <c r="A97" s="5"/>
      <c r="B97" s="5"/>
      <c r="C97" s="5">
        <v>2</v>
      </c>
      <c r="D97" s="5">
        <v>1369.413</v>
      </c>
      <c r="E97" s="5">
        <v>251.24940000000001</v>
      </c>
      <c r="J97" s="58">
        <f t="shared" si="58"/>
        <v>2</v>
      </c>
      <c r="AN97" s="58">
        <v>77</v>
      </c>
      <c r="AO97" s="58">
        <f>R$36</f>
        <v>7.4999999999999997E-3</v>
      </c>
      <c r="AP97" s="118">
        <f t="shared" si="92"/>
        <v>0.10059999999999999</v>
      </c>
      <c r="AQ97" s="58">
        <f t="shared" si="92"/>
        <v>0</v>
      </c>
      <c r="AR97" s="58">
        <f t="shared" si="92"/>
        <v>2.3999999999999998E-3</v>
      </c>
      <c r="AS97" s="58">
        <f t="shared" si="92"/>
        <v>9.9113000000000007</v>
      </c>
      <c r="AT97" s="58">
        <f t="shared" si="92"/>
        <v>2.0000000000000001E-4</v>
      </c>
      <c r="AU97" s="58">
        <f t="shared" si="92"/>
        <v>1.0570999999999999</v>
      </c>
      <c r="AV97" s="58">
        <f t="shared" si="92"/>
        <v>77.584800000000001</v>
      </c>
      <c r="AW97" s="58">
        <f>AE$36</f>
        <v>3.8E-3</v>
      </c>
      <c r="AX97" s="118">
        <f t="shared" si="93"/>
        <v>3.85E-2</v>
      </c>
      <c r="AY97" s="58">
        <f t="shared" si="93"/>
        <v>0</v>
      </c>
      <c r="AZ97" s="58">
        <f t="shared" si="93"/>
        <v>2.8999999999999998E-3</v>
      </c>
      <c r="BA97" s="58">
        <f t="shared" si="93"/>
        <v>11.4552</v>
      </c>
      <c r="BB97" s="58">
        <f t="shared" si="93"/>
        <v>1E-4</v>
      </c>
      <c r="BC97" s="58">
        <f t="shared" si="93"/>
        <v>1.1012</v>
      </c>
      <c r="BD97" s="58">
        <f t="shared" si="93"/>
        <v>77.651600000000002</v>
      </c>
      <c r="BG97" s="125">
        <f t="shared" si="63"/>
        <v>7.4999999999999997E-3</v>
      </c>
      <c r="BH97" s="125">
        <f t="shared" si="64"/>
        <v>7.4999999999999997E-3</v>
      </c>
      <c r="BI97" s="125">
        <f t="shared" si="65"/>
        <v>6.1983908427320758E-3</v>
      </c>
      <c r="BJ97" s="125">
        <f t="shared" si="66"/>
        <v>5.7097966346867932E-3</v>
      </c>
      <c r="BK97" s="125">
        <f t="shared" si="67"/>
        <v>5.2236949691809855E-3</v>
      </c>
      <c r="BL97" s="125">
        <f t="shared" si="68"/>
        <v>4.5227118329322887E-3</v>
      </c>
      <c r="BM97" s="125">
        <f t="shared" si="69"/>
        <v>3.8E-3</v>
      </c>
      <c r="BN97" s="125">
        <f t="shared" si="70"/>
        <v>3.8E-3</v>
      </c>
      <c r="BO97" s="125">
        <f t="shared" si="71"/>
        <v>3.1684216556835919E-3</v>
      </c>
      <c r="BP97" s="125">
        <f t="shared" si="72"/>
        <v>2.8960856642809246E-3</v>
      </c>
      <c r="BQ97" s="125">
        <f t="shared" si="73"/>
        <v>2.6686960028191329E-3</v>
      </c>
      <c r="BR97" s="125">
        <f t="shared" si="74"/>
        <v>2.3954967099308381E-3</v>
      </c>
      <c r="BT97" s="125">
        <f t="shared" si="75"/>
        <v>2.0000000000000001E-4</v>
      </c>
      <c r="BU97" s="125">
        <f t="shared" si="76"/>
        <v>2.0000000000000001E-4</v>
      </c>
      <c r="BV97" s="125">
        <f t="shared" si="77"/>
        <v>1.6529042247285538E-4</v>
      </c>
      <c r="BW97" s="125">
        <f t="shared" si="78"/>
        <v>1.5226124359164783E-4</v>
      </c>
      <c r="BX97" s="125">
        <f t="shared" si="79"/>
        <v>1.3929853251149296E-4</v>
      </c>
      <c r="BY97" s="125">
        <f t="shared" si="80"/>
        <v>1.2060564887819437E-4</v>
      </c>
      <c r="BZ97" s="125">
        <f t="shared" si="81"/>
        <v>1E-4</v>
      </c>
      <c r="CA97" s="125">
        <f t="shared" si="82"/>
        <v>1E-4</v>
      </c>
      <c r="CB97" s="125">
        <f t="shared" si="83"/>
        <v>8.3379517254831377E-5</v>
      </c>
      <c r="CC97" s="125">
        <f t="shared" si="84"/>
        <v>7.6212780638971699E-5</v>
      </c>
      <c r="CD97" s="125">
        <f t="shared" si="85"/>
        <v>7.0228842179450871E-5</v>
      </c>
      <c r="CE97" s="125">
        <f t="shared" si="86"/>
        <v>6.3039387103443109E-5</v>
      </c>
    </row>
    <row r="98" spans="1:83">
      <c r="A98" s="5"/>
      <c r="B98" s="5"/>
      <c r="C98" s="5">
        <v>3</v>
      </c>
      <c r="D98" s="5">
        <v>3452.6970000000001</v>
      </c>
      <c r="E98" s="5">
        <v>1045.624</v>
      </c>
      <c r="J98" s="58">
        <f t="shared" si="58"/>
        <v>3</v>
      </c>
      <c r="AN98" s="58">
        <v>78</v>
      </c>
      <c r="AO98" s="58">
        <f>R$36</f>
        <v>7.4999999999999997E-3</v>
      </c>
      <c r="AP98" s="118">
        <f t="shared" si="92"/>
        <v>0.10059999999999999</v>
      </c>
      <c r="AQ98" s="58">
        <f t="shared" si="92"/>
        <v>0</v>
      </c>
      <c r="AR98" s="58">
        <f t="shared" si="92"/>
        <v>2.3999999999999998E-3</v>
      </c>
      <c r="AS98" s="58">
        <f t="shared" si="92"/>
        <v>9.9113000000000007</v>
      </c>
      <c r="AT98" s="58">
        <f t="shared" si="92"/>
        <v>2.0000000000000001E-4</v>
      </c>
      <c r="AU98" s="58">
        <f t="shared" si="92"/>
        <v>1.0570999999999999</v>
      </c>
      <c r="AV98" s="58">
        <f t="shared" si="92"/>
        <v>77.584800000000001</v>
      </c>
      <c r="AW98" s="58">
        <f>AE$36</f>
        <v>3.8E-3</v>
      </c>
      <c r="AX98" s="118">
        <f t="shared" si="93"/>
        <v>3.85E-2</v>
      </c>
      <c r="AY98" s="58">
        <f t="shared" si="93"/>
        <v>0</v>
      </c>
      <c r="AZ98" s="58">
        <f t="shared" si="93"/>
        <v>2.8999999999999998E-3</v>
      </c>
      <c r="BA98" s="58">
        <f t="shared" si="93"/>
        <v>11.4552</v>
      </c>
      <c r="BB98" s="58">
        <f t="shared" si="93"/>
        <v>1E-4</v>
      </c>
      <c r="BC98" s="58">
        <f t="shared" si="93"/>
        <v>1.1012</v>
      </c>
      <c r="BD98" s="58">
        <f t="shared" si="93"/>
        <v>77.651600000000002</v>
      </c>
      <c r="BG98" s="125">
        <f t="shared" si="63"/>
        <v>7.4999999999999997E-3</v>
      </c>
      <c r="BH98" s="125">
        <f t="shared" si="64"/>
        <v>7.4999999999999997E-3</v>
      </c>
      <c r="BI98" s="125">
        <f t="shared" si="65"/>
        <v>6.1983908427320758E-3</v>
      </c>
      <c r="BJ98" s="125">
        <f t="shared" si="66"/>
        <v>5.7097966346867932E-3</v>
      </c>
      <c r="BK98" s="125">
        <f t="shared" si="67"/>
        <v>5.2236949691809855E-3</v>
      </c>
      <c r="BL98" s="125">
        <f t="shared" si="68"/>
        <v>4.5227118329322887E-3</v>
      </c>
      <c r="BM98" s="125">
        <f t="shared" si="69"/>
        <v>3.8E-3</v>
      </c>
      <c r="BN98" s="125">
        <f t="shared" si="70"/>
        <v>3.8E-3</v>
      </c>
      <c r="BO98" s="125">
        <f t="shared" si="71"/>
        <v>3.1684216556835919E-3</v>
      </c>
      <c r="BP98" s="125">
        <f t="shared" si="72"/>
        <v>2.8960856642809246E-3</v>
      </c>
      <c r="BQ98" s="125">
        <f t="shared" si="73"/>
        <v>2.6686960028191329E-3</v>
      </c>
      <c r="BR98" s="125">
        <f t="shared" si="74"/>
        <v>2.3954967099308381E-3</v>
      </c>
      <c r="BT98" s="125">
        <f t="shared" si="75"/>
        <v>2.0000000000000001E-4</v>
      </c>
      <c r="BU98" s="125">
        <f t="shared" si="76"/>
        <v>2.0000000000000001E-4</v>
      </c>
      <c r="BV98" s="125">
        <f t="shared" si="77"/>
        <v>1.6529042247285538E-4</v>
      </c>
      <c r="BW98" s="125">
        <f t="shared" si="78"/>
        <v>1.5226124359164783E-4</v>
      </c>
      <c r="BX98" s="125">
        <f t="shared" si="79"/>
        <v>1.3929853251149296E-4</v>
      </c>
      <c r="BY98" s="125">
        <f t="shared" si="80"/>
        <v>1.2060564887819437E-4</v>
      </c>
      <c r="BZ98" s="125">
        <f t="shared" si="81"/>
        <v>1E-4</v>
      </c>
      <c r="CA98" s="125">
        <f t="shared" si="82"/>
        <v>1E-4</v>
      </c>
      <c r="CB98" s="125">
        <f t="shared" si="83"/>
        <v>8.3379517254831377E-5</v>
      </c>
      <c r="CC98" s="125">
        <f t="shared" si="84"/>
        <v>7.6212780638971699E-5</v>
      </c>
      <c r="CD98" s="125">
        <f t="shared" si="85"/>
        <v>7.0228842179450871E-5</v>
      </c>
      <c r="CE98" s="125">
        <f t="shared" si="86"/>
        <v>6.3039387103443109E-5</v>
      </c>
    </row>
    <row r="99" spans="1:83">
      <c r="A99" s="5"/>
      <c r="B99" s="5"/>
      <c r="C99" s="5">
        <v>4</v>
      </c>
      <c r="D99" s="5">
        <v>9186.1540000000005</v>
      </c>
      <c r="E99" s="5">
        <v>4771.2089999999998</v>
      </c>
      <c r="J99" s="58">
        <f t="shared" ref="J99:J101" si="94">C99</f>
        <v>4</v>
      </c>
      <c r="AN99" s="58">
        <v>79</v>
      </c>
      <c r="AO99" s="58">
        <f>R$36</f>
        <v>7.4999999999999997E-3</v>
      </c>
      <c r="AP99" s="118">
        <f t="shared" si="92"/>
        <v>0.10059999999999999</v>
      </c>
      <c r="AQ99" s="58">
        <f t="shared" si="92"/>
        <v>0</v>
      </c>
      <c r="AR99" s="58">
        <f t="shared" si="92"/>
        <v>2.3999999999999998E-3</v>
      </c>
      <c r="AS99" s="58">
        <f t="shared" si="92"/>
        <v>9.9113000000000007</v>
      </c>
      <c r="AT99" s="58">
        <f t="shared" si="92"/>
        <v>2.0000000000000001E-4</v>
      </c>
      <c r="AU99" s="58">
        <f t="shared" si="92"/>
        <v>1.0570999999999999</v>
      </c>
      <c r="AV99" s="58">
        <f t="shared" si="92"/>
        <v>77.584800000000001</v>
      </c>
      <c r="AW99" s="58">
        <f>AE$36</f>
        <v>3.8E-3</v>
      </c>
      <c r="AX99" s="118">
        <f t="shared" si="93"/>
        <v>3.85E-2</v>
      </c>
      <c r="AY99" s="58">
        <f t="shared" si="93"/>
        <v>0</v>
      </c>
      <c r="AZ99" s="58">
        <f t="shared" si="93"/>
        <v>2.8999999999999998E-3</v>
      </c>
      <c r="BA99" s="58">
        <f t="shared" si="93"/>
        <v>11.4552</v>
      </c>
      <c r="BB99" s="58">
        <f t="shared" si="93"/>
        <v>1E-4</v>
      </c>
      <c r="BC99" s="58">
        <f t="shared" si="93"/>
        <v>1.1012</v>
      </c>
      <c r="BD99" s="58">
        <f t="shared" si="93"/>
        <v>77.651600000000002</v>
      </c>
      <c r="BG99" s="125">
        <f t="shared" si="63"/>
        <v>7.4999999999999997E-3</v>
      </c>
      <c r="BH99" s="125">
        <f t="shared" si="64"/>
        <v>7.4999999999999997E-3</v>
      </c>
      <c r="BI99" s="125">
        <f t="shared" si="65"/>
        <v>6.1983908427320758E-3</v>
      </c>
      <c r="BJ99" s="125">
        <f t="shared" si="66"/>
        <v>5.7097966346867932E-3</v>
      </c>
      <c r="BK99" s="125">
        <f t="shared" si="67"/>
        <v>5.2236949691809855E-3</v>
      </c>
      <c r="BL99" s="125">
        <f t="shared" si="68"/>
        <v>4.5227118329322887E-3</v>
      </c>
      <c r="BM99" s="125">
        <f t="shared" si="69"/>
        <v>3.8E-3</v>
      </c>
      <c r="BN99" s="125">
        <f t="shared" si="70"/>
        <v>3.8E-3</v>
      </c>
      <c r="BO99" s="125">
        <f t="shared" si="71"/>
        <v>3.1684216556835919E-3</v>
      </c>
      <c r="BP99" s="125">
        <f t="shared" si="72"/>
        <v>2.8960856642809246E-3</v>
      </c>
      <c r="BQ99" s="125">
        <f t="shared" si="73"/>
        <v>2.6686960028191329E-3</v>
      </c>
      <c r="BR99" s="125">
        <f t="shared" si="74"/>
        <v>2.3954967099308381E-3</v>
      </c>
      <c r="BT99" s="125">
        <f t="shared" si="75"/>
        <v>2.0000000000000001E-4</v>
      </c>
      <c r="BU99" s="125">
        <f t="shared" si="76"/>
        <v>2.0000000000000001E-4</v>
      </c>
      <c r="BV99" s="125">
        <f t="shared" si="77"/>
        <v>1.6529042247285538E-4</v>
      </c>
      <c r="BW99" s="125">
        <f t="shared" si="78"/>
        <v>1.5226124359164783E-4</v>
      </c>
      <c r="BX99" s="125">
        <f t="shared" si="79"/>
        <v>1.3929853251149296E-4</v>
      </c>
      <c r="BY99" s="125">
        <f t="shared" si="80"/>
        <v>1.2060564887819437E-4</v>
      </c>
      <c r="BZ99" s="125">
        <f t="shared" si="81"/>
        <v>1E-4</v>
      </c>
      <c r="CA99" s="125">
        <f t="shared" si="82"/>
        <v>1E-4</v>
      </c>
      <c r="CB99" s="125">
        <f t="shared" si="83"/>
        <v>8.3379517254831377E-5</v>
      </c>
      <c r="CC99" s="125">
        <f t="shared" si="84"/>
        <v>7.6212780638971699E-5</v>
      </c>
      <c r="CD99" s="125">
        <f t="shared" si="85"/>
        <v>7.0228842179450871E-5</v>
      </c>
      <c r="CE99" s="125">
        <f t="shared" si="86"/>
        <v>6.3039387103443109E-5</v>
      </c>
    </row>
    <row r="100" spans="1:83">
      <c r="A100" s="5"/>
      <c r="B100" s="5"/>
      <c r="C100" s="5"/>
      <c r="D100" s="5"/>
      <c r="E100" s="5"/>
      <c r="J100" s="58"/>
      <c r="AN100" s="58">
        <v>80</v>
      </c>
      <c r="AO100" s="58">
        <f>R$37</f>
        <v>9.7999999999999997E-3</v>
      </c>
      <c r="AP100" s="118">
        <f t="shared" ref="AP100:AV104" si="95">S$37</f>
        <v>0.13719999999999999</v>
      </c>
      <c r="AQ100" s="58">
        <f t="shared" si="95"/>
        <v>0</v>
      </c>
      <c r="AR100" s="58">
        <f t="shared" si="95"/>
        <v>2.8999999999999998E-3</v>
      </c>
      <c r="AS100" s="58">
        <f t="shared" si="95"/>
        <v>7.3632999999999997</v>
      </c>
      <c r="AT100" s="58">
        <f t="shared" si="95"/>
        <v>4.0000000000000002E-4</v>
      </c>
      <c r="AU100" s="58">
        <f t="shared" si="95"/>
        <v>1.0385</v>
      </c>
      <c r="AV100" s="58">
        <f t="shared" si="95"/>
        <v>82.568299999999994</v>
      </c>
      <c r="AW100" s="58">
        <f>AE$37</f>
        <v>5.3E-3</v>
      </c>
      <c r="AX100" s="118">
        <f t="shared" ref="AX100:BD104" si="96">AF$37</f>
        <v>5.9499999999999997E-2</v>
      </c>
      <c r="AY100" s="58">
        <f t="shared" si="96"/>
        <v>0</v>
      </c>
      <c r="AZ100" s="58">
        <f t="shared" si="96"/>
        <v>3.7000000000000002E-3</v>
      </c>
      <c r="BA100" s="58">
        <f t="shared" si="96"/>
        <v>8.6011000000000006</v>
      </c>
      <c r="BB100" s="58">
        <f t="shared" si="96"/>
        <v>2.0000000000000001E-4</v>
      </c>
      <c r="BC100" s="58">
        <f t="shared" si="96"/>
        <v>1.0668</v>
      </c>
      <c r="BD100" s="58">
        <f t="shared" si="96"/>
        <v>82.578599999999994</v>
      </c>
      <c r="BG100" s="125">
        <f t="shared" si="63"/>
        <v>9.7999999999999997E-3</v>
      </c>
      <c r="BH100" s="125">
        <f t="shared" si="64"/>
        <v>9.7999999999999997E-3</v>
      </c>
      <c r="BI100" s="125">
        <f t="shared" si="65"/>
        <v>8.0992307011699127E-3</v>
      </c>
      <c r="BJ100" s="125">
        <f t="shared" si="66"/>
        <v>7.4608009359907433E-3</v>
      </c>
      <c r="BK100" s="125">
        <f t="shared" si="67"/>
        <v>6.8256280930631547E-3</v>
      </c>
      <c r="BL100" s="125">
        <f t="shared" si="68"/>
        <v>5.9096767950315232E-3</v>
      </c>
      <c r="BM100" s="125">
        <f t="shared" si="69"/>
        <v>5.3E-3</v>
      </c>
      <c r="BN100" s="125">
        <f t="shared" si="70"/>
        <v>5.3E-3</v>
      </c>
      <c r="BO100" s="125">
        <f t="shared" si="71"/>
        <v>4.4191144145060623E-3</v>
      </c>
      <c r="BP100" s="125">
        <f t="shared" si="72"/>
        <v>4.0392773738655002E-3</v>
      </c>
      <c r="BQ100" s="125">
        <f t="shared" si="73"/>
        <v>3.722128635510896E-3</v>
      </c>
      <c r="BR100" s="125">
        <f t="shared" si="74"/>
        <v>3.3410875164824848E-3</v>
      </c>
      <c r="BT100" s="125">
        <f t="shared" si="75"/>
        <v>4.0000000000000002E-4</v>
      </c>
      <c r="BU100" s="125">
        <f t="shared" si="76"/>
        <v>4.0000000000000002E-4</v>
      </c>
      <c r="BV100" s="125">
        <f t="shared" si="77"/>
        <v>3.3058084494571075E-4</v>
      </c>
      <c r="BW100" s="125">
        <f t="shared" si="78"/>
        <v>3.0452248718329565E-4</v>
      </c>
      <c r="BX100" s="125">
        <f t="shared" si="79"/>
        <v>2.7859706502298591E-4</v>
      </c>
      <c r="BY100" s="125">
        <f t="shared" si="80"/>
        <v>2.4121129775638874E-4</v>
      </c>
      <c r="BZ100" s="125">
        <f t="shared" si="81"/>
        <v>2.0000000000000001E-4</v>
      </c>
      <c r="CA100" s="125">
        <f t="shared" si="82"/>
        <v>2.0000000000000001E-4</v>
      </c>
      <c r="CB100" s="125">
        <f t="shared" si="83"/>
        <v>1.6675903450966275E-4</v>
      </c>
      <c r="CC100" s="125">
        <f t="shared" si="84"/>
        <v>1.524255612779434E-4</v>
      </c>
      <c r="CD100" s="125">
        <f t="shared" si="85"/>
        <v>1.4045768435890174E-4</v>
      </c>
      <c r="CE100" s="125">
        <f t="shared" si="86"/>
        <v>1.2607877420688622E-4</v>
      </c>
    </row>
    <row r="101" spans="1:83">
      <c r="A101" s="5"/>
      <c r="B101" s="5"/>
      <c r="C101" s="5" t="s">
        <v>107</v>
      </c>
      <c r="D101" s="5">
        <v>2851.962</v>
      </c>
      <c r="E101" s="5">
        <v>3690.779</v>
      </c>
      <c r="J101" s="58" t="str">
        <f t="shared" si="94"/>
        <v>Total</v>
      </c>
      <c r="AN101" s="58">
        <v>81</v>
      </c>
      <c r="AO101" s="58">
        <f>R$37</f>
        <v>9.7999999999999997E-3</v>
      </c>
      <c r="AP101" s="118">
        <f t="shared" si="95"/>
        <v>0.13719999999999999</v>
      </c>
      <c r="AQ101" s="58">
        <f t="shared" si="95"/>
        <v>0</v>
      </c>
      <c r="AR101" s="58">
        <f t="shared" si="95"/>
        <v>2.8999999999999998E-3</v>
      </c>
      <c r="AS101" s="58">
        <f t="shared" si="95"/>
        <v>7.3632999999999997</v>
      </c>
      <c r="AT101" s="58">
        <f t="shared" si="95"/>
        <v>4.0000000000000002E-4</v>
      </c>
      <c r="AU101" s="58">
        <f t="shared" si="95"/>
        <v>1.0385</v>
      </c>
      <c r="AV101" s="58">
        <f t="shared" si="95"/>
        <v>82.568299999999994</v>
      </c>
      <c r="AW101" s="58">
        <f>AE$37</f>
        <v>5.3E-3</v>
      </c>
      <c r="AX101" s="118">
        <f t="shared" si="96"/>
        <v>5.9499999999999997E-2</v>
      </c>
      <c r="AY101" s="58">
        <f t="shared" si="96"/>
        <v>0</v>
      </c>
      <c r="AZ101" s="58">
        <f t="shared" si="96"/>
        <v>3.7000000000000002E-3</v>
      </c>
      <c r="BA101" s="58">
        <f t="shared" si="96"/>
        <v>8.6011000000000006</v>
      </c>
      <c r="BB101" s="58">
        <f t="shared" si="96"/>
        <v>2.0000000000000001E-4</v>
      </c>
      <c r="BC101" s="58">
        <f t="shared" si="96"/>
        <v>1.0668</v>
      </c>
      <c r="BD101" s="58">
        <f t="shared" si="96"/>
        <v>82.578599999999994</v>
      </c>
      <c r="BG101" s="125">
        <f t="shared" si="63"/>
        <v>9.7999999999999997E-3</v>
      </c>
      <c r="BH101" s="125">
        <f t="shared" si="64"/>
        <v>9.7999999999999997E-3</v>
      </c>
      <c r="BI101" s="125">
        <f t="shared" si="65"/>
        <v>8.0992307011699127E-3</v>
      </c>
      <c r="BJ101" s="125">
        <f t="shared" si="66"/>
        <v>7.4608009359907433E-3</v>
      </c>
      <c r="BK101" s="125">
        <f t="shared" si="67"/>
        <v>6.8256280930631547E-3</v>
      </c>
      <c r="BL101" s="125">
        <f t="shared" si="68"/>
        <v>5.9096767950315232E-3</v>
      </c>
      <c r="BM101" s="125">
        <f t="shared" si="69"/>
        <v>5.3E-3</v>
      </c>
      <c r="BN101" s="125">
        <f t="shared" si="70"/>
        <v>5.3E-3</v>
      </c>
      <c r="BO101" s="125">
        <f t="shared" si="71"/>
        <v>4.4191144145060623E-3</v>
      </c>
      <c r="BP101" s="125">
        <f t="shared" si="72"/>
        <v>4.0392773738655002E-3</v>
      </c>
      <c r="BQ101" s="125">
        <f t="shared" si="73"/>
        <v>3.722128635510896E-3</v>
      </c>
      <c r="BR101" s="125">
        <f t="shared" si="74"/>
        <v>3.3410875164824848E-3</v>
      </c>
      <c r="BT101" s="125">
        <f t="shared" si="75"/>
        <v>4.0000000000000002E-4</v>
      </c>
      <c r="BU101" s="125">
        <f t="shared" si="76"/>
        <v>4.0000000000000002E-4</v>
      </c>
      <c r="BV101" s="125">
        <f t="shared" si="77"/>
        <v>3.3058084494571075E-4</v>
      </c>
      <c r="BW101" s="125">
        <f t="shared" si="78"/>
        <v>3.0452248718329565E-4</v>
      </c>
      <c r="BX101" s="125">
        <f t="shared" si="79"/>
        <v>2.7859706502298591E-4</v>
      </c>
      <c r="BY101" s="125">
        <f t="shared" si="80"/>
        <v>2.4121129775638874E-4</v>
      </c>
      <c r="BZ101" s="125">
        <f t="shared" si="81"/>
        <v>2.0000000000000001E-4</v>
      </c>
      <c r="CA101" s="125">
        <f t="shared" si="82"/>
        <v>2.0000000000000001E-4</v>
      </c>
      <c r="CB101" s="125">
        <f t="shared" si="83"/>
        <v>1.6675903450966275E-4</v>
      </c>
      <c r="CC101" s="125">
        <f t="shared" si="84"/>
        <v>1.524255612779434E-4</v>
      </c>
      <c r="CD101" s="125">
        <f t="shared" si="85"/>
        <v>1.4045768435890174E-4</v>
      </c>
      <c r="CE101" s="125">
        <f t="shared" si="86"/>
        <v>1.2607877420688622E-4</v>
      </c>
    </row>
    <row r="102" spans="1:83">
      <c r="A102" s="5"/>
      <c r="B102" s="5"/>
      <c r="C102" s="5"/>
      <c r="D102" s="5"/>
      <c r="E102" s="5"/>
      <c r="AN102" s="58">
        <v>82</v>
      </c>
      <c r="AO102" s="58">
        <f>R$37</f>
        <v>9.7999999999999997E-3</v>
      </c>
      <c r="AP102" s="118">
        <f t="shared" si="95"/>
        <v>0.13719999999999999</v>
      </c>
      <c r="AQ102" s="58">
        <f t="shared" si="95"/>
        <v>0</v>
      </c>
      <c r="AR102" s="58">
        <f t="shared" si="95"/>
        <v>2.8999999999999998E-3</v>
      </c>
      <c r="AS102" s="58">
        <f t="shared" si="95"/>
        <v>7.3632999999999997</v>
      </c>
      <c r="AT102" s="58">
        <f t="shared" si="95"/>
        <v>4.0000000000000002E-4</v>
      </c>
      <c r="AU102" s="58">
        <f t="shared" si="95"/>
        <v>1.0385</v>
      </c>
      <c r="AV102" s="58">
        <f t="shared" si="95"/>
        <v>82.568299999999994</v>
      </c>
      <c r="AW102" s="58">
        <f>AE$37</f>
        <v>5.3E-3</v>
      </c>
      <c r="AX102" s="118">
        <f t="shared" si="96"/>
        <v>5.9499999999999997E-2</v>
      </c>
      <c r="AY102" s="58">
        <f t="shared" si="96"/>
        <v>0</v>
      </c>
      <c r="AZ102" s="58">
        <f t="shared" si="96"/>
        <v>3.7000000000000002E-3</v>
      </c>
      <c r="BA102" s="58">
        <f t="shared" si="96"/>
        <v>8.6011000000000006</v>
      </c>
      <c r="BB102" s="58">
        <f t="shared" si="96"/>
        <v>2.0000000000000001E-4</v>
      </c>
      <c r="BC102" s="58">
        <f t="shared" si="96"/>
        <v>1.0668</v>
      </c>
      <c r="BD102" s="58">
        <f t="shared" si="96"/>
        <v>82.578599999999994</v>
      </c>
      <c r="BG102" s="125">
        <f t="shared" si="63"/>
        <v>9.7999999999999997E-3</v>
      </c>
      <c r="BH102" s="125">
        <f t="shared" si="64"/>
        <v>9.7999999999999997E-3</v>
      </c>
      <c r="BI102" s="125">
        <f t="shared" si="65"/>
        <v>8.0992307011699127E-3</v>
      </c>
      <c r="BJ102" s="125">
        <f t="shared" si="66"/>
        <v>7.4608009359907433E-3</v>
      </c>
      <c r="BK102" s="125">
        <f t="shared" si="67"/>
        <v>6.8256280930631547E-3</v>
      </c>
      <c r="BL102" s="125">
        <f t="shared" si="68"/>
        <v>5.9096767950315232E-3</v>
      </c>
      <c r="BM102" s="125">
        <f t="shared" si="69"/>
        <v>5.3E-3</v>
      </c>
      <c r="BN102" s="125">
        <f t="shared" si="70"/>
        <v>5.3E-3</v>
      </c>
      <c r="BO102" s="125">
        <f t="shared" si="71"/>
        <v>4.4191144145060623E-3</v>
      </c>
      <c r="BP102" s="125">
        <f t="shared" si="72"/>
        <v>4.0392773738655002E-3</v>
      </c>
      <c r="BQ102" s="125">
        <f t="shared" si="73"/>
        <v>3.722128635510896E-3</v>
      </c>
      <c r="BR102" s="125">
        <f t="shared" si="74"/>
        <v>3.3410875164824848E-3</v>
      </c>
      <c r="BT102" s="125">
        <f t="shared" si="75"/>
        <v>4.0000000000000002E-4</v>
      </c>
      <c r="BU102" s="125">
        <f t="shared" si="76"/>
        <v>4.0000000000000002E-4</v>
      </c>
      <c r="BV102" s="125">
        <f t="shared" si="77"/>
        <v>3.3058084494571075E-4</v>
      </c>
      <c r="BW102" s="125">
        <f t="shared" si="78"/>
        <v>3.0452248718329565E-4</v>
      </c>
      <c r="BX102" s="125">
        <f t="shared" si="79"/>
        <v>2.7859706502298591E-4</v>
      </c>
      <c r="BY102" s="125">
        <f t="shared" si="80"/>
        <v>2.4121129775638874E-4</v>
      </c>
      <c r="BZ102" s="125">
        <f t="shared" si="81"/>
        <v>2.0000000000000001E-4</v>
      </c>
      <c r="CA102" s="125">
        <f t="shared" si="82"/>
        <v>2.0000000000000001E-4</v>
      </c>
      <c r="CB102" s="125">
        <f t="shared" si="83"/>
        <v>1.6675903450966275E-4</v>
      </c>
      <c r="CC102" s="125">
        <f t="shared" si="84"/>
        <v>1.524255612779434E-4</v>
      </c>
      <c r="CD102" s="125">
        <f t="shared" si="85"/>
        <v>1.4045768435890174E-4</v>
      </c>
      <c r="CE102" s="125">
        <f t="shared" si="86"/>
        <v>1.2607877420688622E-4</v>
      </c>
    </row>
    <row r="103" spans="1:83">
      <c r="A103" s="5" t="s">
        <v>392</v>
      </c>
      <c r="B103" s="5"/>
      <c r="C103" s="5" t="s">
        <v>377</v>
      </c>
      <c r="D103" s="5" t="s">
        <v>388</v>
      </c>
      <c r="E103" s="5" t="s">
        <v>391</v>
      </c>
      <c r="AN103" s="58">
        <v>83</v>
      </c>
      <c r="AO103" s="58">
        <f>R$37</f>
        <v>9.7999999999999997E-3</v>
      </c>
      <c r="AP103" s="118">
        <f t="shared" si="95"/>
        <v>0.13719999999999999</v>
      </c>
      <c r="AQ103" s="58">
        <f t="shared" si="95"/>
        <v>0</v>
      </c>
      <c r="AR103" s="58">
        <f t="shared" si="95"/>
        <v>2.8999999999999998E-3</v>
      </c>
      <c r="AS103" s="58">
        <f t="shared" si="95"/>
        <v>7.3632999999999997</v>
      </c>
      <c r="AT103" s="58">
        <f t="shared" si="95"/>
        <v>4.0000000000000002E-4</v>
      </c>
      <c r="AU103" s="58">
        <f t="shared" si="95"/>
        <v>1.0385</v>
      </c>
      <c r="AV103" s="58">
        <f t="shared" si="95"/>
        <v>82.568299999999994</v>
      </c>
      <c r="AW103" s="58">
        <f>AE$37</f>
        <v>5.3E-3</v>
      </c>
      <c r="AX103" s="118">
        <f t="shared" si="96"/>
        <v>5.9499999999999997E-2</v>
      </c>
      <c r="AY103" s="58">
        <f t="shared" si="96"/>
        <v>0</v>
      </c>
      <c r="AZ103" s="58">
        <f t="shared" si="96"/>
        <v>3.7000000000000002E-3</v>
      </c>
      <c r="BA103" s="58">
        <f t="shared" si="96"/>
        <v>8.6011000000000006</v>
      </c>
      <c r="BB103" s="58">
        <f t="shared" si="96"/>
        <v>2.0000000000000001E-4</v>
      </c>
      <c r="BC103" s="58">
        <f t="shared" si="96"/>
        <v>1.0668</v>
      </c>
      <c r="BD103" s="58">
        <f t="shared" si="96"/>
        <v>82.578599999999994</v>
      </c>
      <c r="BG103" s="125">
        <f t="shared" si="63"/>
        <v>9.7999999999999997E-3</v>
      </c>
      <c r="BH103" s="125">
        <f t="shared" si="64"/>
        <v>9.7999999999999997E-3</v>
      </c>
      <c r="BI103" s="125">
        <f t="shared" si="65"/>
        <v>8.0992307011699127E-3</v>
      </c>
      <c r="BJ103" s="125">
        <f t="shared" si="66"/>
        <v>7.4608009359907433E-3</v>
      </c>
      <c r="BK103" s="125">
        <f t="shared" si="67"/>
        <v>6.8256280930631547E-3</v>
      </c>
      <c r="BL103" s="125">
        <f t="shared" si="68"/>
        <v>5.9096767950315232E-3</v>
      </c>
      <c r="BM103" s="125">
        <f t="shared" si="69"/>
        <v>5.3E-3</v>
      </c>
      <c r="BN103" s="125">
        <f t="shared" si="70"/>
        <v>5.3E-3</v>
      </c>
      <c r="BO103" s="125">
        <f t="shared" si="71"/>
        <v>4.4191144145060623E-3</v>
      </c>
      <c r="BP103" s="125">
        <f t="shared" si="72"/>
        <v>4.0392773738655002E-3</v>
      </c>
      <c r="BQ103" s="125">
        <f t="shared" si="73"/>
        <v>3.722128635510896E-3</v>
      </c>
      <c r="BR103" s="125">
        <f t="shared" si="74"/>
        <v>3.3410875164824848E-3</v>
      </c>
      <c r="BT103" s="125">
        <f t="shared" si="75"/>
        <v>4.0000000000000002E-4</v>
      </c>
      <c r="BU103" s="125">
        <f t="shared" si="76"/>
        <v>4.0000000000000002E-4</v>
      </c>
      <c r="BV103" s="125">
        <f t="shared" si="77"/>
        <v>3.3058084494571075E-4</v>
      </c>
      <c r="BW103" s="125">
        <f t="shared" si="78"/>
        <v>3.0452248718329565E-4</v>
      </c>
      <c r="BX103" s="125">
        <f t="shared" si="79"/>
        <v>2.7859706502298591E-4</v>
      </c>
      <c r="BY103" s="125">
        <f t="shared" si="80"/>
        <v>2.4121129775638874E-4</v>
      </c>
      <c r="BZ103" s="125">
        <f t="shared" si="81"/>
        <v>2.0000000000000001E-4</v>
      </c>
      <c r="CA103" s="125">
        <f t="shared" si="82"/>
        <v>2.0000000000000001E-4</v>
      </c>
      <c r="CB103" s="125">
        <f t="shared" si="83"/>
        <v>1.6675903450966275E-4</v>
      </c>
      <c r="CC103" s="125">
        <f t="shared" si="84"/>
        <v>1.524255612779434E-4</v>
      </c>
      <c r="CD103" s="125">
        <f t="shared" si="85"/>
        <v>1.4045768435890174E-4</v>
      </c>
      <c r="CE103" s="125">
        <f t="shared" si="86"/>
        <v>1.2607877420688622E-4</v>
      </c>
    </row>
    <row r="104" spans="1:83">
      <c r="A104" s="5"/>
      <c r="B104" s="5"/>
      <c r="C104" s="5"/>
      <c r="D104" s="5"/>
      <c r="E104" s="5"/>
      <c r="AN104" s="58">
        <v>84</v>
      </c>
      <c r="AO104" s="58">
        <f>R$37</f>
        <v>9.7999999999999997E-3</v>
      </c>
      <c r="AP104" s="118">
        <f t="shared" si="95"/>
        <v>0.13719999999999999</v>
      </c>
      <c r="AQ104" s="58">
        <f t="shared" si="95"/>
        <v>0</v>
      </c>
      <c r="AR104" s="58">
        <f t="shared" si="95"/>
        <v>2.8999999999999998E-3</v>
      </c>
      <c r="AS104" s="58">
        <f t="shared" si="95"/>
        <v>7.3632999999999997</v>
      </c>
      <c r="AT104" s="58">
        <f t="shared" si="95"/>
        <v>4.0000000000000002E-4</v>
      </c>
      <c r="AU104" s="58">
        <f t="shared" si="95"/>
        <v>1.0385</v>
      </c>
      <c r="AV104" s="58">
        <f t="shared" si="95"/>
        <v>82.568299999999994</v>
      </c>
      <c r="AW104" s="58">
        <f>AE$37</f>
        <v>5.3E-3</v>
      </c>
      <c r="AX104" s="118">
        <f t="shared" si="96"/>
        <v>5.9499999999999997E-2</v>
      </c>
      <c r="AY104" s="58">
        <f t="shared" si="96"/>
        <v>0</v>
      </c>
      <c r="AZ104" s="58">
        <f t="shared" si="96"/>
        <v>3.7000000000000002E-3</v>
      </c>
      <c r="BA104" s="58">
        <f t="shared" si="96"/>
        <v>8.6011000000000006</v>
      </c>
      <c r="BB104" s="58">
        <f t="shared" si="96"/>
        <v>2.0000000000000001E-4</v>
      </c>
      <c r="BC104" s="58">
        <f t="shared" si="96"/>
        <v>1.0668</v>
      </c>
      <c r="BD104" s="58">
        <f t="shared" si="96"/>
        <v>82.578599999999994</v>
      </c>
      <c r="BG104" s="125">
        <f t="shared" si="63"/>
        <v>9.7999999999999997E-3</v>
      </c>
      <c r="BH104" s="125">
        <f t="shared" si="64"/>
        <v>9.7999999999999997E-3</v>
      </c>
      <c r="BI104" s="125">
        <f t="shared" si="65"/>
        <v>8.0992307011699127E-3</v>
      </c>
      <c r="BJ104" s="125">
        <f t="shared" si="66"/>
        <v>7.4608009359907433E-3</v>
      </c>
      <c r="BK104" s="125">
        <f t="shared" si="67"/>
        <v>6.8256280930631547E-3</v>
      </c>
      <c r="BL104" s="125">
        <f t="shared" si="68"/>
        <v>5.9096767950315232E-3</v>
      </c>
      <c r="BM104" s="125">
        <f t="shared" si="69"/>
        <v>5.3E-3</v>
      </c>
      <c r="BN104" s="125">
        <f t="shared" si="70"/>
        <v>5.3E-3</v>
      </c>
      <c r="BO104" s="125">
        <f t="shared" si="71"/>
        <v>4.4191144145060623E-3</v>
      </c>
      <c r="BP104" s="125">
        <f t="shared" si="72"/>
        <v>4.0392773738655002E-3</v>
      </c>
      <c r="BQ104" s="125">
        <f t="shared" si="73"/>
        <v>3.722128635510896E-3</v>
      </c>
      <c r="BR104" s="125">
        <f t="shared" si="74"/>
        <v>3.3410875164824848E-3</v>
      </c>
      <c r="BT104" s="125">
        <f t="shared" si="75"/>
        <v>4.0000000000000002E-4</v>
      </c>
      <c r="BU104" s="125">
        <f t="shared" si="76"/>
        <v>4.0000000000000002E-4</v>
      </c>
      <c r="BV104" s="125">
        <f t="shared" si="77"/>
        <v>3.3058084494571075E-4</v>
      </c>
      <c r="BW104" s="125">
        <f t="shared" si="78"/>
        <v>3.0452248718329565E-4</v>
      </c>
      <c r="BX104" s="125">
        <f t="shared" si="79"/>
        <v>2.7859706502298591E-4</v>
      </c>
      <c r="BY104" s="125">
        <f t="shared" si="80"/>
        <v>2.4121129775638874E-4</v>
      </c>
      <c r="BZ104" s="125">
        <f t="shared" si="81"/>
        <v>2.0000000000000001E-4</v>
      </c>
      <c r="CA104" s="125">
        <f t="shared" si="82"/>
        <v>2.0000000000000001E-4</v>
      </c>
      <c r="CB104" s="125">
        <f t="shared" si="83"/>
        <v>1.6675903450966275E-4</v>
      </c>
      <c r="CC104" s="125">
        <f t="shared" si="84"/>
        <v>1.524255612779434E-4</v>
      </c>
      <c r="CD104" s="125">
        <f t="shared" si="85"/>
        <v>1.4045768435890174E-4</v>
      </c>
      <c r="CE104" s="125">
        <f t="shared" si="86"/>
        <v>1.2607877420688622E-4</v>
      </c>
    </row>
    <row r="105" spans="1:83">
      <c r="A105" s="5"/>
      <c r="B105" s="5"/>
      <c r="C105" s="5">
        <v>0</v>
      </c>
      <c r="D105" s="5">
        <v>0</v>
      </c>
      <c r="E105" s="5">
        <v>0</v>
      </c>
      <c r="AN105" s="58">
        <v>85</v>
      </c>
      <c r="AO105" s="58">
        <f>R$38</f>
        <v>1.18E-2</v>
      </c>
      <c r="AP105" s="118">
        <f t="shared" ref="AP105:AV109" si="97">S$38</f>
        <v>0.18110000000000001</v>
      </c>
      <c r="AQ105" s="58">
        <f t="shared" si="97"/>
        <v>0</v>
      </c>
      <c r="AR105" s="58">
        <f t="shared" si="97"/>
        <v>3.5000000000000001E-3</v>
      </c>
      <c r="AS105" s="58">
        <f t="shared" si="97"/>
        <v>5.7336</v>
      </c>
      <c r="AT105" s="58">
        <f t="shared" si="97"/>
        <v>5.9999999999999995E-4</v>
      </c>
      <c r="AU105" s="58">
        <f t="shared" si="97"/>
        <v>1.0283</v>
      </c>
      <c r="AV105" s="58">
        <f t="shared" si="97"/>
        <v>87.480599999999995</v>
      </c>
      <c r="AW105" s="58">
        <f>AE$38</f>
        <v>5.5999999999999999E-3</v>
      </c>
      <c r="AX105" s="118">
        <f t="shared" ref="AX105:BD109" si="98">AF$38</f>
        <v>8.43E-2</v>
      </c>
      <c r="AY105" s="58">
        <f t="shared" si="98"/>
        <v>0</v>
      </c>
      <c r="AZ105" s="58">
        <f t="shared" si="98"/>
        <v>4.5999999999999999E-3</v>
      </c>
      <c r="BA105" s="58">
        <f t="shared" si="98"/>
        <v>6.6741000000000001</v>
      </c>
      <c r="BB105" s="58">
        <f t="shared" si="98"/>
        <v>4.0000000000000002E-4</v>
      </c>
      <c r="BC105" s="58">
        <f t="shared" si="98"/>
        <v>1.0486</v>
      </c>
      <c r="BD105" s="58">
        <f t="shared" si="98"/>
        <v>87.403099999999995</v>
      </c>
      <c r="BG105" s="125">
        <f t="shared" si="63"/>
        <v>1.18E-2</v>
      </c>
      <c r="BH105" s="125">
        <f t="shared" si="64"/>
        <v>1.18E-2</v>
      </c>
      <c r="BI105" s="125">
        <f t="shared" si="65"/>
        <v>9.7521349258984664E-3</v>
      </c>
      <c r="BJ105" s="125">
        <f t="shared" si="66"/>
        <v>8.9834133719072212E-3</v>
      </c>
      <c r="BK105" s="125">
        <f t="shared" si="67"/>
        <v>8.2186134181780838E-3</v>
      </c>
      <c r="BL105" s="125">
        <f t="shared" si="68"/>
        <v>7.1157332838134675E-3</v>
      </c>
      <c r="BM105" s="125">
        <f t="shared" si="69"/>
        <v>5.5999999999999999E-3</v>
      </c>
      <c r="BN105" s="125">
        <f t="shared" si="70"/>
        <v>5.5999999999999999E-3</v>
      </c>
      <c r="BO105" s="125">
        <f t="shared" si="71"/>
        <v>4.6692529662705571E-3</v>
      </c>
      <c r="BP105" s="125">
        <f t="shared" si="72"/>
        <v>4.2679157157824148E-3</v>
      </c>
      <c r="BQ105" s="125">
        <f t="shared" si="73"/>
        <v>3.9328151620492482E-3</v>
      </c>
      <c r="BR105" s="125">
        <f t="shared" si="74"/>
        <v>3.5302056777928143E-3</v>
      </c>
      <c r="BT105" s="125">
        <f t="shared" si="75"/>
        <v>5.9999999999999995E-4</v>
      </c>
      <c r="BU105" s="125">
        <f t="shared" si="76"/>
        <v>5.9999999999999995E-4</v>
      </c>
      <c r="BV105" s="125">
        <f t="shared" si="77"/>
        <v>4.9587126741856607E-4</v>
      </c>
      <c r="BW105" s="125">
        <f t="shared" si="78"/>
        <v>4.5678373077494348E-4</v>
      </c>
      <c r="BX105" s="125">
        <f t="shared" si="79"/>
        <v>4.1789559753447882E-4</v>
      </c>
      <c r="BY105" s="125">
        <f t="shared" si="80"/>
        <v>3.6181694663458305E-4</v>
      </c>
      <c r="BZ105" s="125">
        <f t="shared" si="81"/>
        <v>4.0000000000000002E-4</v>
      </c>
      <c r="CA105" s="125">
        <f t="shared" si="82"/>
        <v>4.0000000000000002E-4</v>
      </c>
      <c r="CB105" s="125">
        <f t="shared" si="83"/>
        <v>3.3351806901932551E-4</v>
      </c>
      <c r="CC105" s="125">
        <f t="shared" si="84"/>
        <v>3.048511225558868E-4</v>
      </c>
      <c r="CD105" s="125">
        <f t="shared" si="85"/>
        <v>2.8091536871780348E-4</v>
      </c>
      <c r="CE105" s="125">
        <f t="shared" si="86"/>
        <v>2.5215754841377243E-4</v>
      </c>
    </row>
    <row r="106" spans="1:83">
      <c r="A106" s="5"/>
      <c r="B106" s="5"/>
      <c r="C106" s="5">
        <v>1</v>
      </c>
      <c r="D106" s="5">
        <v>341.5</v>
      </c>
      <c r="E106" s="5">
        <v>82038.55</v>
      </c>
      <c r="AN106" s="58">
        <v>86</v>
      </c>
      <c r="AO106" s="58">
        <f>R$38</f>
        <v>1.18E-2</v>
      </c>
      <c r="AP106" s="118">
        <f t="shared" si="97"/>
        <v>0.18110000000000001</v>
      </c>
      <c r="AQ106" s="58">
        <f t="shared" si="97"/>
        <v>0</v>
      </c>
      <c r="AR106" s="58">
        <f t="shared" si="97"/>
        <v>3.5000000000000001E-3</v>
      </c>
      <c r="AS106" s="58">
        <f t="shared" si="97"/>
        <v>5.7336</v>
      </c>
      <c r="AT106" s="58">
        <f t="shared" si="97"/>
        <v>5.9999999999999995E-4</v>
      </c>
      <c r="AU106" s="58">
        <f t="shared" si="97"/>
        <v>1.0283</v>
      </c>
      <c r="AV106" s="58">
        <f t="shared" si="97"/>
        <v>87.480599999999995</v>
      </c>
      <c r="AW106" s="58">
        <f>AE$38</f>
        <v>5.5999999999999999E-3</v>
      </c>
      <c r="AX106" s="118">
        <f t="shared" si="98"/>
        <v>8.43E-2</v>
      </c>
      <c r="AY106" s="58">
        <f t="shared" si="98"/>
        <v>0</v>
      </c>
      <c r="AZ106" s="58">
        <f t="shared" si="98"/>
        <v>4.5999999999999999E-3</v>
      </c>
      <c r="BA106" s="58">
        <f t="shared" si="98"/>
        <v>6.6741000000000001</v>
      </c>
      <c r="BB106" s="58">
        <f t="shared" si="98"/>
        <v>4.0000000000000002E-4</v>
      </c>
      <c r="BC106" s="58">
        <f t="shared" si="98"/>
        <v>1.0486</v>
      </c>
      <c r="BD106" s="58">
        <f t="shared" si="98"/>
        <v>87.403099999999995</v>
      </c>
      <c r="BG106" s="125">
        <f t="shared" si="63"/>
        <v>1.18E-2</v>
      </c>
      <c r="BH106" s="125">
        <f t="shared" si="64"/>
        <v>1.18E-2</v>
      </c>
      <c r="BI106" s="125">
        <f t="shared" si="65"/>
        <v>9.7521349258984664E-3</v>
      </c>
      <c r="BJ106" s="125">
        <f t="shared" si="66"/>
        <v>8.9834133719072212E-3</v>
      </c>
      <c r="BK106" s="125">
        <f t="shared" si="67"/>
        <v>8.2186134181780838E-3</v>
      </c>
      <c r="BL106" s="125">
        <f t="shared" si="68"/>
        <v>7.1157332838134675E-3</v>
      </c>
      <c r="BM106" s="125">
        <f t="shared" si="69"/>
        <v>5.5999999999999999E-3</v>
      </c>
      <c r="BN106" s="125">
        <f t="shared" si="70"/>
        <v>5.5999999999999999E-3</v>
      </c>
      <c r="BO106" s="125">
        <f t="shared" si="71"/>
        <v>4.6692529662705571E-3</v>
      </c>
      <c r="BP106" s="125">
        <f t="shared" si="72"/>
        <v>4.2679157157824148E-3</v>
      </c>
      <c r="BQ106" s="125">
        <f t="shared" si="73"/>
        <v>3.9328151620492482E-3</v>
      </c>
      <c r="BR106" s="125">
        <f t="shared" si="74"/>
        <v>3.5302056777928143E-3</v>
      </c>
      <c r="BT106" s="125">
        <f t="shared" si="75"/>
        <v>5.9999999999999995E-4</v>
      </c>
      <c r="BU106" s="125">
        <f t="shared" si="76"/>
        <v>5.9999999999999995E-4</v>
      </c>
      <c r="BV106" s="125">
        <f t="shared" si="77"/>
        <v>4.9587126741856607E-4</v>
      </c>
      <c r="BW106" s="125">
        <f t="shared" si="78"/>
        <v>4.5678373077494348E-4</v>
      </c>
      <c r="BX106" s="125">
        <f t="shared" si="79"/>
        <v>4.1789559753447882E-4</v>
      </c>
      <c r="BY106" s="125">
        <f t="shared" si="80"/>
        <v>3.6181694663458305E-4</v>
      </c>
      <c r="BZ106" s="125">
        <f t="shared" si="81"/>
        <v>4.0000000000000002E-4</v>
      </c>
      <c r="CA106" s="125">
        <f t="shared" si="82"/>
        <v>4.0000000000000002E-4</v>
      </c>
      <c r="CB106" s="125">
        <f t="shared" si="83"/>
        <v>3.3351806901932551E-4</v>
      </c>
      <c r="CC106" s="125">
        <f t="shared" si="84"/>
        <v>3.048511225558868E-4</v>
      </c>
      <c r="CD106" s="125">
        <f t="shared" si="85"/>
        <v>2.8091536871780348E-4</v>
      </c>
      <c r="CE106" s="125">
        <f t="shared" si="86"/>
        <v>2.5215754841377243E-4</v>
      </c>
    </row>
    <row r="107" spans="1:83">
      <c r="A107" s="5"/>
      <c r="B107" s="5"/>
      <c r="C107" s="5">
        <v>2</v>
      </c>
      <c r="D107" s="5">
        <v>1353.25</v>
      </c>
      <c r="E107" s="5">
        <v>67376.990000000005</v>
      </c>
      <c r="AN107" s="58">
        <v>87</v>
      </c>
      <c r="AO107" s="58">
        <f>R$38</f>
        <v>1.18E-2</v>
      </c>
      <c r="AP107" s="118">
        <f t="shared" si="97"/>
        <v>0.18110000000000001</v>
      </c>
      <c r="AQ107" s="58">
        <f t="shared" si="97"/>
        <v>0</v>
      </c>
      <c r="AR107" s="58">
        <f t="shared" si="97"/>
        <v>3.5000000000000001E-3</v>
      </c>
      <c r="AS107" s="58">
        <f t="shared" si="97"/>
        <v>5.7336</v>
      </c>
      <c r="AT107" s="58">
        <f t="shared" si="97"/>
        <v>5.9999999999999995E-4</v>
      </c>
      <c r="AU107" s="58">
        <f t="shared" si="97"/>
        <v>1.0283</v>
      </c>
      <c r="AV107" s="58">
        <f t="shared" si="97"/>
        <v>87.480599999999995</v>
      </c>
      <c r="AW107" s="58">
        <f>AE$38</f>
        <v>5.5999999999999999E-3</v>
      </c>
      <c r="AX107" s="118">
        <f t="shared" si="98"/>
        <v>8.43E-2</v>
      </c>
      <c r="AY107" s="58">
        <f t="shared" si="98"/>
        <v>0</v>
      </c>
      <c r="AZ107" s="58">
        <f t="shared" si="98"/>
        <v>4.5999999999999999E-3</v>
      </c>
      <c r="BA107" s="58">
        <f t="shared" si="98"/>
        <v>6.6741000000000001</v>
      </c>
      <c r="BB107" s="58">
        <f t="shared" si="98"/>
        <v>4.0000000000000002E-4</v>
      </c>
      <c r="BC107" s="58">
        <f t="shared" si="98"/>
        <v>1.0486</v>
      </c>
      <c r="BD107" s="58">
        <f t="shared" si="98"/>
        <v>87.403099999999995</v>
      </c>
      <c r="BG107" s="125">
        <f t="shared" si="63"/>
        <v>1.18E-2</v>
      </c>
      <c r="BH107" s="125">
        <f t="shared" si="64"/>
        <v>1.18E-2</v>
      </c>
      <c r="BI107" s="125">
        <f t="shared" si="65"/>
        <v>9.7521349258984664E-3</v>
      </c>
      <c r="BJ107" s="125">
        <f t="shared" si="66"/>
        <v>8.9834133719072212E-3</v>
      </c>
      <c r="BK107" s="125">
        <f t="shared" si="67"/>
        <v>8.2186134181780838E-3</v>
      </c>
      <c r="BL107" s="125">
        <f t="shared" si="68"/>
        <v>7.1157332838134675E-3</v>
      </c>
      <c r="BM107" s="125">
        <f t="shared" si="69"/>
        <v>5.5999999999999999E-3</v>
      </c>
      <c r="BN107" s="125">
        <f t="shared" si="70"/>
        <v>5.5999999999999999E-3</v>
      </c>
      <c r="BO107" s="125">
        <f t="shared" si="71"/>
        <v>4.6692529662705571E-3</v>
      </c>
      <c r="BP107" s="125">
        <f t="shared" si="72"/>
        <v>4.2679157157824148E-3</v>
      </c>
      <c r="BQ107" s="125">
        <f t="shared" si="73"/>
        <v>3.9328151620492482E-3</v>
      </c>
      <c r="BR107" s="125">
        <f t="shared" si="74"/>
        <v>3.5302056777928143E-3</v>
      </c>
      <c r="BT107" s="125">
        <f t="shared" si="75"/>
        <v>5.9999999999999995E-4</v>
      </c>
      <c r="BU107" s="125">
        <f t="shared" si="76"/>
        <v>5.9999999999999995E-4</v>
      </c>
      <c r="BV107" s="125">
        <f t="shared" si="77"/>
        <v>4.9587126741856607E-4</v>
      </c>
      <c r="BW107" s="125">
        <f t="shared" si="78"/>
        <v>4.5678373077494348E-4</v>
      </c>
      <c r="BX107" s="125">
        <f t="shared" si="79"/>
        <v>4.1789559753447882E-4</v>
      </c>
      <c r="BY107" s="125">
        <f t="shared" si="80"/>
        <v>3.6181694663458305E-4</v>
      </c>
      <c r="BZ107" s="125">
        <f t="shared" si="81"/>
        <v>4.0000000000000002E-4</v>
      </c>
      <c r="CA107" s="125">
        <f t="shared" si="82"/>
        <v>4.0000000000000002E-4</v>
      </c>
      <c r="CB107" s="125">
        <f t="shared" si="83"/>
        <v>3.3351806901932551E-4</v>
      </c>
      <c r="CC107" s="125">
        <f t="shared" si="84"/>
        <v>3.048511225558868E-4</v>
      </c>
      <c r="CD107" s="125">
        <f t="shared" si="85"/>
        <v>2.8091536871780348E-4</v>
      </c>
      <c r="CE107" s="125">
        <f t="shared" si="86"/>
        <v>2.5215754841377243E-4</v>
      </c>
    </row>
    <row r="108" spans="1:83">
      <c r="A108" s="5"/>
      <c r="B108" s="5"/>
      <c r="C108" s="5">
        <v>3</v>
      </c>
      <c r="D108" s="5">
        <v>3552.75</v>
      </c>
      <c r="E108" s="5">
        <v>1087798</v>
      </c>
      <c r="AN108" s="58">
        <v>88</v>
      </c>
      <c r="AO108" s="58">
        <f>R$38</f>
        <v>1.18E-2</v>
      </c>
      <c r="AP108" s="118">
        <f t="shared" si="97"/>
        <v>0.18110000000000001</v>
      </c>
      <c r="AQ108" s="58">
        <f t="shared" si="97"/>
        <v>0</v>
      </c>
      <c r="AR108" s="58">
        <f t="shared" si="97"/>
        <v>3.5000000000000001E-3</v>
      </c>
      <c r="AS108" s="58">
        <f t="shared" si="97"/>
        <v>5.7336</v>
      </c>
      <c r="AT108" s="58">
        <f t="shared" si="97"/>
        <v>5.9999999999999995E-4</v>
      </c>
      <c r="AU108" s="58">
        <f t="shared" si="97"/>
        <v>1.0283</v>
      </c>
      <c r="AV108" s="58">
        <f t="shared" si="97"/>
        <v>87.480599999999995</v>
      </c>
      <c r="AW108" s="58">
        <f>AE$38</f>
        <v>5.5999999999999999E-3</v>
      </c>
      <c r="AX108" s="118">
        <f t="shared" si="98"/>
        <v>8.43E-2</v>
      </c>
      <c r="AY108" s="58">
        <f t="shared" si="98"/>
        <v>0</v>
      </c>
      <c r="AZ108" s="58">
        <f t="shared" si="98"/>
        <v>4.5999999999999999E-3</v>
      </c>
      <c r="BA108" s="58">
        <f t="shared" si="98"/>
        <v>6.6741000000000001</v>
      </c>
      <c r="BB108" s="58">
        <f t="shared" si="98"/>
        <v>4.0000000000000002E-4</v>
      </c>
      <c r="BC108" s="58">
        <f t="shared" si="98"/>
        <v>1.0486</v>
      </c>
      <c r="BD108" s="58">
        <f t="shared" si="98"/>
        <v>87.403099999999995</v>
      </c>
      <c r="BG108" s="125">
        <f t="shared" si="63"/>
        <v>1.18E-2</v>
      </c>
      <c r="BH108" s="125">
        <f t="shared" si="64"/>
        <v>1.18E-2</v>
      </c>
      <c r="BI108" s="125">
        <f t="shared" si="65"/>
        <v>9.7521349258984664E-3</v>
      </c>
      <c r="BJ108" s="125">
        <f t="shared" si="66"/>
        <v>8.9834133719072212E-3</v>
      </c>
      <c r="BK108" s="125">
        <f t="shared" si="67"/>
        <v>8.2186134181780838E-3</v>
      </c>
      <c r="BL108" s="125">
        <f t="shared" si="68"/>
        <v>7.1157332838134675E-3</v>
      </c>
      <c r="BM108" s="125">
        <f t="shared" si="69"/>
        <v>5.5999999999999999E-3</v>
      </c>
      <c r="BN108" s="125">
        <f t="shared" si="70"/>
        <v>5.5999999999999999E-3</v>
      </c>
      <c r="BO108" s="125">
        <f t="shared" si="71"/>
        <v>4.6692529662705571E-3</v>
      </c>
      <c r="BP108" s="125">
        <f t="shared" si="72"/>
        <v>4.2679157157824148E-3</v>
      </c>
      <c r="BQ108" s="125">
        <f t="shared" si="73"/>
        <v>3.9328151620492482E-3</v>
      </c>
      <c r="BR108" s="125">
        <f t="shared" si="74"/>
        <v>3.5302056777928143E-3</v>
      </c>
      <c r="BT108" s="125">
        <f t="shared" si="75"/>
        <v>5.9999999999999995E-4</v>
      </c>
      <c r="BU108" s="125">
        <f t="shared" si="76"/>
        <v>5.9999999999999995E-4</v>
      </c>
      <c r="BV108" s="125">
        <f t="shared" si="77"/>
        <v>4.9587126741856607E-4</v>
      </c>
      <c r="BW108" s="125">
        <f t="shared" si="78"/>
        <v>4.5678373077494348E-4</v>
      </c>
      <c r="BX108" s="125">
        <f t="shared" si="79"/>
        <v>4.1789559753447882E-4</v>
      </c>
      <c r="BY108" s="125">
        <f t="shared" si="80"/>
        <v>3.6181694663458305E-4</v>
      </c>
      <c r="BZ108" s="125">
        <f t="shared" si="81"/>
        <v>4.0000000000000002E-4</v>
      </c>
      <c r="CA108" s="125">
        <f t="shared" si="82"/>
        <v>4.0000000000000002E-4</v>
      </c>
      <c r="CB108" s="125">
        <f t="shared" si="83"/>
        <v>3.3351806901932551E-4</v>
      </c>
      <c r="CC108" s="125">
        <f t="shared" si="84"/>
        <v>3.048511225558868E-4</v>
      </c>
      <c r="CD108" s="125">
        <f t="shared" si="85"/>
        <v>2.8091536871780348E-4</v>
      </c>
      <c r="CE108" s="125">
        <f t="shared" si="86"/>
        <v>2.5215754841377243E-4</v>
      </c>
    </row>
    <row r="109" spans="1:83">
      <c r="A109" s="5"/>
      <c r="B109" s="5"/>
      <c r="C109" s="5">
        <v>4</v>
      </c>
      <c r="D109" s="5">
        <v>8836.25</v>
      </c>
      <c r="E109" s="113">
        <v>31500000</v>
      </c>
      <c r="AN109" s="58">
        <v>89</v>
      </c>
      <c r="AO109" s="58">
        <f>R$38</f>
        <v>1.18E-2</v>
      </c>
      <c r="AP109" s="118">
        <f t="shared" si="97"/>
        <v>0.18110000000000001</v>
      </c>
      <c r="AQ109" s="58">
        <f t="shared" si="97"/>
        <v>0</v>
      </c>
      <c r="AR109" s="58">
        <f t="shared" si="97"/>
        <v>3.5000000000000001E-3</v>
      </c>
      <c r="AS109" s="58">
        <f t="shared" si="97"/>
        <v>5.7336</v>
      </c>
      <c r="AT109" s="58">
        <f t="shared" si="97"/>
        <v>5.9999999999999995E-4</v>
      </c>
      <c r="AU109" s="58">
        <f t="shared" si="97"/>
        <v>1.0283</v>
      </c>
      <c r="AV109" s="58">
        <f t="shared" si="97"/>
        <v>87.480599999999995</v>
      </c>
      <c r="AW109" s="58">
        <f>AE$38</f>
        <v>5.5999999999999999E-3</v>
      </c>
      <c r="AX109" s="118">
        <f t="shared" si="98"/>
        <v>8.43E-2</v>
      </c>
      <c r="AY109" s="58">
        <f t="shared" si="98"/>
        <v>0</v>
      </c>
      <c r="AZ109" s="58">
        <f t="shared" si="98"/>
        <v>4.5999999999999999E-3</v>
      </c>
      <c r="BA109" s="58">
        <f t="shared" si="98"/>
        <v>6.6741000000000001</v>
      </c>
      <c r="BB109" s="58">
        <f t="shared" si="98"/>
        <v>4.0000000000000002E-4</v>
      </c>
      <c r="BC109" s="58">
        <f t="shared" si="98"/>
        <v>1.0486</v>
      </c>
      <c r="BD109" s="58">
        <f t="shared" si="98"/>
        <v>87.403099999999995</v>
      </c>
      <c r="BG109" s="125">
        <f t="shared" si="63"/>
        <v>1.18E-2</v>
      </c>
      <c r="BH109" s="125">
        <f t="shared" si="64"/>
        <v>1.18E-2</v>
      </c>
      <c r="BI109" s="125">
        <f t="shared" si="65"/>
        <v>9.7521349258984664E-3</v>
      </c>
      <c r="BJ109" s="125">
        <f t="shared" si="66"/>
        <v>8.9834133719072212E-3</v>
      </c>
      <c r="BK109" s="125">
        <f t="shared" si="67"/>
        <v>8.2186134181780838E-3</v>
      </c>
      <c r="BL109" s="125">
        <f t="shared" si="68"/>
        <v>7.1157332838134675E-3</v>
      </c>
      <c r="BM109" s="125">
        <f t="shared" si="69"/>
        <v>5.5999999999999999E-3</v>
      </c>
      <c r="BN109" s="125">
        <f t="shared" si="70"/>
        <v>5.5999999999999999E-3</v>
      </c>
      <c r="BO109" s="125">
        <f t="shared" si="71"/>
        <v>4.6692529662705571E-3</v>
      </c>
      <c r="BP109" s="125">
        <f t="shared" si="72"/>
        <v>4.2679157157824148E-3</v>
      </c>
      <c r="BQ109" s="125">
        <f t="shared" si="73"/>
        <v>3.9328151620492482E-3</v>
      </c>
      <c r="BR109" s="125">
        <f t="shared" si="74"/>
        <v>3.5302056777928143E-3</v>
      </c>
      <c r="BT109" s="125">
        <f t="shared" si="75"/>
        <v>5.9999999999999995E-4</v>
      </c>
      <c r="BU109" s="125">
        <f t="shared" si="76"/>
        <v>5.9999999999999995E-4</v>
      </c>
      <c r="BV109" s="125">
        <f t="shared" si="77"/>
        <v>4.9587126741856607E-4</v>
      </c>
      <c r="BW109" s="125">
        <f t="shared" si="78"/>
        <v>4.5678373077494348E-4</v>
      </c>
      <c r="BX109" s="125">
        <f t="shared" si="79"/>
        <v>4.1789559753447882E-4</v>
      </c>
      <c r="BY109" s="125">
        <f t="shared" si="80"/>
        <v>3.6181694663458305E-4</v>
      </c>
      <c r="BZ109" s="125">
        <f t="shared" si="81"/>
        <v>4.0000000000000002E-4</v>
      </c>
      <c r="CA109" s="125">
        <f t="shared" si="82"/>
        <v>4.0000000000000002E-4</v>
      </c>
      <c r="CB109" s="125">
        <f t="shared" si="83"/>
        <v>3.3351806901932551E-4</v>
      </c>
      <c r="CC109" s="125">
        <f t="shared" si="84"/>
        <v>3.048511225558868E-4</v>
      </c>
      <c r="CD109" s="125">
        <f t="shared" si="85"/>
        <v>2.8091536871780348E-4</v>
      </c>
      <c r="CE109" s="125">
        <f t="shared" si="86"/>
        <v>2.5215754841377243E-4</v>
      </c>
    </row>
    <row r="110" spans="1:83">
      <c r="A110" s="5"/>
      <c r="B110" s="5"/>
      <c r="C110" s="5"/>
      <c r="D110" s="5"/>
      <c r="E110" s="5"/>
      <c r="AN110" s="58">
        <v>90</v>
      </c>
      <c r="AO110" s="58">
        <f>R$39</f>
        <v>1.14E-2</v>
      </c>
      <c r="AP110" s="118">
        <f t="shared" ref="AP110:AV114" si="99">S$39</f>
        <v>0.2248</v>
      </c>
      <c r="AQ110" s="58">
        <f t="shared" si="99"/>
        <v>0</v>
      </c>
      <c r="AR110" s="58">
        <f t="shared" si="99"/>
        <v>3.5999999999999999E-3</v>
      </c>
      <c r="AS110" s="58">
        <f t="shared" si="99"/>
        <v>4.4396000000000004</v>
      </c>
      <c r="AT110" s="58">
        <f t="shared" si="99"/>
        <v>8.0000000000000004E-4</v>
      </c>
      <c r="AU110" s="58">
        <f t="shared" si="99"/>
        <v>1.0205</v>
      </c>
      <c r="AV110" s="58">
        <f t="shared" si="99"/>
        <v>92.424000000000007</v>
      </c>
      <c r="AW110" s="58">
        <f>AE$39</f>
        <v>3.5999999999999999E-3</v>
      </c>
      <c r="AX110" s="118">
        <f t="shared" ref="AX110:BD114" si="100">AF$39</f>
        <v>0.10340000000000001</v>
      </c>
      <c r="AY110" s="58">
        <f t="shared" si="100"/>
        <v>0</v>
      </c>
      <c r="AZ110" s="58">
        <f t="shared" si="100"/>
        <v>5.3E-3</v>
      </c>
      <c r="BA110" s="58">
        <f t="shared" si="100"/>
        <v>5.1180000000000003</v>
      </c>
      <c r="BB110" s="58">
        <f t="shared" si="100"/>
        <v>5.0000000000000001E-4</v>
      </c>
      <c r="BC110" s="58">
        <f t="shared" si="100"/>
        <v>1.0367</v>
      </c>
      <c r="BD110" s="58">
        <f t="shared" si="100"/>
        <v>92.27</v>
      </c>
      <c r="BG110" s="125">
        <f t="shared" si="63"/>
        <v>1.14E-2</v>
      </c>
      <c r="BH110" s="125">
        <f t="shared" si="64"/>
        <v>1.14E-2</v>
      </c>
      <c r="BI110" s="125">
        <f t="shared" si="65"/>
        <v>9.421554080952757E-3</v>
      </c>
      <c r="BJ110" s="125">
        <f t="shared" si="66"/>
        <v>8.6788908847239259E-3</v>
      </c>
      <c r="BK110" s="125">
        <f t="shared" si="67"/>
        <v>7.9400163531550983E-3</v>
      </c>
      <c r="BL110" s="125">
        <f t="shared" si="68"/>
        <v>6.8745219860570786E-3</v>
      </c>
      <c r="BM110" s="125">
        <f t="shared" si="69"/>
        <v>3.5999999999999999E-3</v>
      </c>
      <c r="BN110" s="125">
        <f t="shared" si="70"/>
        <v>3.5999999999999999E-3</v>
      </c>
      <c r="BO110" s="125">
        <f t="shared" si="71"/>
        <v>3.0016626211739291E-3</v>
      </c>
      <c r="BP110" s="125">
        <f t="shared" si="72"/>
        <v>2.7436601030029813E-3</v>
      </c>
      <c r="BQ110" s="125">
        <f t="shared" si="73"/>
        <v>2.5282383184602312E-3</v>
      </c>
      <c r="BR110" s="125">
        <f t="shared" si="74"/>
        <v>2.269417935723952E-3</v>
      </c>
      <c r="BT110" s="125">
        <f t="shared" si="75"/>
        <v>8.0000000000000004E-4</v>
      </c>
      <c r="BU110" s="125">
        <f t="shared" si="76"/>
        <v>8.0000000000000004E-4</v>
      </c>
      <c r="BV110" s="125">
        <f t="shared" si="77"/>
        <v>6.611616898914215E-4</v>
      </c>
      <c r="BW110" s="125">
        <f t="shared" si="78"/>
        <v>6.0904497436659131E-4</v>
      </c>
      <c r="BX110" s="125">
        <f t="shared" si="79"/>
        <v>5.5719413004597183E-4</v>
      </c>
      <c r="BY110" s="125">
        <f t="shared" si="80"/>
        <v>4.8242259551277747E-4</v>
      </c>
      <c r="BZ110" s="125">
        <f t="shared" si="81"/>
        <v>5.0000000000000001E-4</v>
      </c>
      <c r="CA110" s="125">
        <f t="shared" si="82"/>
        <v>5.0000000000000001E-4</v>
      </c>
      <c r="CB110" s="125">
        <f t="shared" si="83"/>
        <v>4.1689758627415688E-4</v>
      </c>
      <c r="CC110" s="125">
        <f t="shared" si="84"/>
        <v>3.8106390319485848E-4</v>
      </c>
      <c r="CD110" s="125">
        <f t="shared" si="85"/>
        <v>3.5114421089725437E-4</v>
      </c>
      <c r="CE110" s="125">
        <f t="shared" si="86"/>
        <v>3.1519693551721557E-4</v>
      </c>
    </row>
    <row r="111" spans="1:83">
      <c r="A111" s="5"/>
      <c r="B111" s="5"/>
      <c r="C111" s="5" t="s">
        <v>107</v>
      </c>
      <c r="D111" s="5">
        <v>2840.125</v>
      </c>
      <c r="E111" s="113">
        <v>26000000</v>
      </c>
      <c r="AN111" s="58">
        <v>91</v>
      </c>
      <c r="AO111" s="58">
        <f>R$39</f>
        <v>1.14E-2</v>
      </c>
      <c r="AP111" s="118">
        <f t="shared" si="99"/>
        <v>0.2248</v>
      </c>
      <c r="AQ111" s="58">
        <f t="shared" si="99"/>
        <v>0</v>
      </c>
      <c r="AR111" s="58">
        <f t="shared" si="99"/>
        <v>3.5999999999999999E-3</v>
      </c>
      <c r="AS111" s="58">
        <f t="shared" si="99"/>
        <v>4.4396000000000004</v>
      </c>
      <c r="AT111" s="58">
        <f t="shared" si="99"/>
        <v>8.0000000000000004E-4</v>
      </c>
      <c r="AU111" s="58">
        <f t="shared" si="99"/>
        <v>1.0205</v>
      </c>
      <c r="AV111" s="58">
        <f t="shared" si="99"/>
        <v>92.424000000000007</v>
      </c>
      <c r="AW111" s="58">
        <f>AE$39</f>
        <v>3.5999999999999999E-3</v>
      </c>
      <c r="AX111" s="118">
        <f t="shared" si="100"/>
        <v>0.10340000000000001</v>
      </c>
      <c r="AY111" s="58">
        <f t="shared" si="100"/>
        <v>0</v>
      </c>
      <c r="AZ111" s="58">
        <f t="shared" si="100"/>
        <v>5.3E-3</v>
      </c>
      <c r="BA111" s="58">
        <f t="shared" si="100"/>
        <v>5.1180000000000003</v>
      </c>
      <c r="BB111" s="58">
        <f t="shared" si="100"/>
        <v>5.0000000000000001E-4</v>
      </c>
      <c r="BC111" s="58">
        <f t="shared" si="100"/>
        <v>1.0367</v>
      </c>
      <c r="BD111" s="58">
        <f t="shared" si="100"/>
        <v>92.27</v>
      </c>
      <c r="BG111" s="125">
        <f t="shared" si="63"/>
        <v>1.14E-2</v>
      </c>
      <c r="BH111" s="125">
        <f t="shared" si="64"/>
        <v>1.14E-2</v>
      </c>
      <c r="BI111" s="125">
        <f t="shared" si="65"/>
        <v>9.421554080952757E-3</v>
      </c>
      <c r="BJ111" s="125">
        <f t="shared" si="66"/>
        <v>8.6788908847239259E-3</v>
      </c>
      <c r="BK111" s="125">
        <f t="shared" si="67"/>
        <v>7.9400163531550983E-3</v>
      </c>
      <c r="BL111" s="125">
        <f t="shared" si="68"/>
        <v>6.8745219860570786E-3</v>
      </c>
      <c r="BM111" s="125">
        <f t="shared" si="69"/>
        <v>3.5999999999999999E-3</v>
      </c>
      <c r="BN111" s="125">
        <f t="shared" si="70"/>
        <v>3.5999999999999999E-3</v>
      </c>
      <c r="BO111" s="125">
        <f t="shared" si="71"/>
        <v>3.0016626211739291E-3</v>
      </c>
      <c r="BP111" s="125">
        <f t="shared" si="72"/>
        <v>2.7436601030029813E-3</v>
      </c>
      <c r="BQ111" s="125">
        <f t="shared" si="73"/>
        <v>2.5282383184602312E-3</v>
      </c>
      <c r="BR111" s="125">
        <f t="shared" si="74"/>
        <v>2.269417935723952E-3</v>
      </c>
      <c r="BT111" s="125">
        <f t="shared" si="75"/>
        <v>8.0000000000000004E-4</v>
      </c>
      <c r="BU111" s="125">
        <f t="shared" si="76"/>
        <v>8.0000000000000004E-4</v>
      </c>
      <c r="BV111" s="125">
        <f t="shared" si="77"/>
        <v>6.611616898914215E-4</v>
      </c>
      <c r="BW111" s="125">
        <f t="shared" si="78"/>
        <v>6.0904497436659131E-4</v>
      </c>
      <c r="BX111" s="125">
        <f t="shared" si="79"/>
        <v>5.5719413004597183E-4</v>
      </c>
      <c r="BY111" s="125">
        <f t="shared" si="80"/>
        <v>4.8242259551277747E-4</v>
      </c>
      <c r="BZ111" s="125">
        <f t="shared" si="81"/>
        <v>5.0000000000000001E-4</v>
      </c>
      <c r="CA111" s="125">
        <f t="shared" si="82"/>
        <v>5.0000000000000001E-4</v>
      </c>
      <c r="CB111" s="125">
        <f t="shared" si="83"/>
        <v>4.1689758627415688E-4</v>
      </c>
      <c r="CC111" s="125">
        <f t="shared" si="84"/>
        <v>3.8106390319485848E-4</v>
      </c>
      <c r="CD111" s="125">
        <f t="shared" si="85"/>
        <v>3.5114421089725437E-4</v>
      </c>
      <c r="CE111" s="125">
        <f t="shared" si="86"/>
        <v>3.1519693551721557E-4</v>
      </c>
    </row>
    <row r="112" spans="1:83">
      <c r="A112" s="5"/>
      <c r="B112" s="5"/>
      <c r="C112" s="5"/>
      <c r="D112" s="5"/>
      <c r="E112" s="5"/>
      <c r="AN112" s="58">
        <v>92</v>
      </c>
      <c r="AO112" s="58">
        <f>R$39</f>
        <v>1.14E-2</v>
      </c>
      <c r="AP112" s="118">
        <f t="shared" si="99"/>
        <v>0.2248</v>
      </c>
      <c r="AQ112" s="58">
        <f t="shared" si="99"/>
        <v>0</v>
      </c>
      <c r="AR112" s="58">
        <f t="shared" si="99"/>
        <v>3.5999999999999999E-3</v>
      </c>
      <c r="AS112" s="58">
        <f t="shared" si="99"/>
        <v>4.4396000000000004</v>
      </c>
      <c r="AT112" s="58">
        <f t="shared" si="99"/>
        <v>8.0000000000000004E-4</v>
      </c>
      <c r="AU112" s="58">
        <f t="shared" si="99"/>
        <v>1.0205</v>
      </c>
      <c r="AV112" s="58">
        <f t="shared" si="99"/>
        <v>92.424000000000007</v>
      </c>
      <c r="AW112" s="58">
        <f>AE$39</f>
        <v>3.5999999999999999E-3</v>
      </c>
      <c r="AX112" s="118">
        <f t="shared" si="100"/>
        <v>0.10340000000000001</v>
      </c>
      <c r="AY112" s="58">
        <f t="shared" si="100"/>
        <v>0</v>
      </c>
      <c r="AZ112" s="58">
        <f t="shared" si="100"/>
        <v>5.3E-3</v>
      </c>
      <c r="BA112" s="58">
        <f t="shared" si="100"/>
        <v>5.1180000000000003</v>
      </c>
      <c r="BB112" s="58">
        <f t="shared" si="100"/>
        <v>5.0000000000000001E-4</v>
      </c>
      <c r="BC112" s="58">
        <f t="shared" si="100"/>
        <v>1.0367</v>
      </c>
      <c r="BD112" s="58">
        <f t="shared" si="100"/>
        <v>92.27</v>
      </c>
      <c r="BG112" s="125">
        <f t="shared" si="63"/>
        <v>1.14E-2</v>
      </c>
      <c r="BH112" s="125">
        <f t="shared" si="64"/>
        <v>1.14E-2</v>
      </c>
      <c r="BI112" s="125">
        <f t="shared" si="65"/>
        <v>9.421554080952757E-3</v>
      </c>
      <c r="BJ112" s="125">
        <f t="shared" si="66"/>
        <v>8.6788908847239259E-3</v>
      </c>
      <c r="BK112" s="125">
        <f t="shared" si="67"/>
        <v>7.9400163531550983E-3</v>
      </c>
      <c r="BL112" s="125">
        <f t="shared" si="68"/>
        <v>6.8745219860570786E-3</v>
      </c>
      <c r="BM112" s="125">
        <f t="shared" si="69"/>
        <v>3.5999999999999999E-3</v>
      </c>
      <c r="BN112" s="125">
        <f t="shared" si="70"/>
        <v>3.5999999999999999E-3</v>
      </c>
      <c r="BO112" s="125">
        <f t="shared" si="71"/>
        <v>3.0016626211739291E-3</v>
      </c>
      <c r="BP112" s="125">
        <f t="shared" si="72"/>
        <v>2.7436601030029813E-3</v>
      </c>
      <c r="BQ112" s="125">
        <f t="shared" si="73"/>
        <v>2.5282383184602312E-3</v>
      </c>
      <c r="BR112" s="125">
        <f t="shared" si="74"/>
        <v>2.269417935723952E-3</v>
      </c>
      <c r="BT112" s="125">
        <f t="shared" si="75"/>
        <v>8.0000000000000004E-4</v>
      </c>
      <c r="BU112" s="125">
        <f t="shared" si="76"/>
        <v>8.0000000000000004E-4</v>
      </c>
      <c r="BV112" s="125">
        <f t="shared" si="77"/>
        <v>6.611616898914215E-4</v>
      </c>
      <c r="BW112" s="125">
        <f t="shared" si="78"/>
        <v>6.0904497436659131E-4</v>
      </c>
      <c r="BX112" s="125">
        <f t="shared" si="79"/>
        <v>5.5719413004597183E-4</v>
      </c>
      <c r="BY112" s="125">
        <f t="shared" si="80"/>
        <v>4.8242259551277747E-4</v>
      </c>
      <c r="BZ112" s="125">
        <f t="shared" si="81"/>
        <v>5.0000000000000001E-4</v>
      </c>
      <c r="CA112" s="125">
        <f t="shared" si="82"/>
        <v>5.0000000000000001E-4</v>
      </c>
      <c r="CB112" s="125">
        <f t="shared" si="83"/>
        <v>4.1689758627415688E-4</v>
      </c>
      <c r="CC112" s="125">
        <f t="shared" si="84"/>
        <v>3.8106390319485848E-4</v>
      </c>
      <c r="CD112" s="125">
        <f t="shared" si="85"/>
        <v>3.5114421089725437E-4</v>
      </c>
      <c r="CE112" s="125">
        <f t="shared" si="86"/>
        <v>3.1519693551721557E-4</v>
      </c>
    </row>
    <row r="113" spans="1:83">
      <c r="A113" s="5" t="s">
        <v>397</v>
      </c>
      <c r="B113" s="5"/>
      <c r="C113" s="5" t="s">
        <v>398</v>
      </c>
      <c r="D113" s="5" t="s">
        <v>388</v>
      </c>
      <c r="E113" s="5" t="s">
        <v>391</v>
      </c>
      <c r="AN113" s="58">
        <v>93</v>
      </c>
      <c r="AO113" s="58">
        <f>R$39</f>
        <v>1.14E-2</v>
      </c>
      <c r="AP113" s="118">
        <f t="shared" si="99"/>
        <v>0.2248</v>
      </c>
      <c r="AQ113" s="58">
        <f t="shared" si="99"/>
        <v>0</v>
      </c>
      <c r="AR113" s="58">
        <f t="shared" si="99"/>
        <v>3.5999999999999999E-3</v>
      </c>
      <c r="AS113" s="58">
        <f t="shared" si="99"/>
        <v>4.4396000000000004</v>
      </c>
      <c r="AT113" s="58">
        <f t="shared" si="99"/>
        <v>8.0000000000000004E-4</v>
      </c>
      <c r="AU113" s="58">
        <f t="shared" si="99"/>
        <v>1.0205</v>
      </c>
      <c r="AV113" s="58">
        <f t="shared" si="99"/>
        <v>92.424000000000007</v>
      </c>
      <c r="AW113" s="58">
        <f>AE$39</f>
        <v>3.5999999999999999E-3</v>
      </c>
      <c r="AX113" s="118">
        <f t="shared" si="100"/>
        <v>0.10340000000000001</v>
      </c>
      <c r="AY113" s="58">
        <f t="shared" si="100"/>
        <v>0</v>
      </c>
      <c r="AZ113" s="58">
        <f t="shared" si="100"/>
        <v>5.3E-3</v>
      </c>
      <c r="BA113" s="58">
        <f t="shared" si="100"/>
        <v>5.1180000000000003</v>
      </c>
      <c r="BB113" s="58">
        <f t="shared" si="100"/>
        <v>5.0000000000000001E-4</v>
      </c>
      <c r="BC113" s="58">
        <f t="shared" si="100"/>
        <v>1.0367</v>
      </c>
      <c r="BD113" s="58">
        <f t="shared" si="100"/>
        <v>92.27</v>
      </c>
      <c r="BG113" s="125">
        <f t="shared" si="63"/>
        <v>1.14E-2</v>
      </c>
      <c r="BH113" s="125">
        <f t="shared" si="64"/>
        <v>1.14E-2</v>
      </c>
      <c r="BI113" s="125">
        <f t="shared" si="65"/>
        <v>9.421554080952757E-3</v>
      </c>
      <c r="BJ113" s="125">
        <f t="shared" si="66"/>
        <v>8.6788908847239259E-3</v>
      </c>
      <c r="BK113" s="125">
        <f t="shared" si="67"/>
        <v>7.9400163531550983E-3</v>
      </c>
      <c r="BL113" s="125">
        <f t="shared" si="68"/>
        <v>6.8745219860570786E-3</v>
      </c>
      <c r="BM113" s="125">
        <f t="shared" si="69"/>
        <v>3.5999999999999999E-3</v>
      </c>
      <c r="BN113" s="125">
        <f t="shared" si="70"/>
        <v>3.5999999999999999E-3</v>
      </c>
      <c r="BO113" s="125">
        <f t="shared" si="71"/>
        <v>3.0016626211739291E-3</v>
      </c>
      <c r="BP113" s="125">
        <f t="shared" si="72"/>
        <v>2.7436601030029813E-3</v>
      </c>
      <c r="BQ113" s="125">
        <f t="shared" si="73"/>
        <v>2.5282383184602312E-3</v>
      </c>
      <c r="BR113" s="125">
        <f t="shared" si="74"/>
        <v>2.269417935723952E-3</v>
      </c>
      <c r="BT113" s="125">
        <f t="shared" si="75"/>
        <v>8.0000000000000004E-4</v>
      </c>
      <c r="BU113" s="125">
        <f t="shared" si="76"/>
        <v>8.0000000000000004E-4</v>
      </c>
      <c r="BV113" s="125">
        <f t="shared" si="77"/>
        <v>6.611616898914215E-4</v>
      </c>
      <c r="BW113" s="125">
        <f t="shared" si="78"/>
        <v>6.0904497436659131E-4</v>
      </c>
      <c r="BX113" s="125">
        <f t="shared" si="79"/>
        <v>5.5719413004597183E-4</v>
      </c>
      <c r="BY113" s="125">
        <f t="shared" si="80"/>
        <v>4.8242259551277747E-4</v>
      </c>
      <c r="BZ113" s="125">
        <f t="shared" si="81"/>
        <v>5.0000000000000001E-4</v>
      </c>
      <c r="CA113" s="125">
        <f t="shared" si="82"/>
        <v>5.0000000000000001E-4</v>
      </c>
      <c r="CB113" s="125">
        <f t="shared" si="83"/>
        <v>4.1689758627415688E-4</v>
      </c>
      <c r="CC113" s="125">
        <f t="shared" si="84"/>
        <v>3.8106390319485848E-4</v>
      </c>
      <c r="CD113" s="125">
        <f t="shared" si="85"/>
        <v>3.5114421089725437E-4</v>
      </c>
      <c r="CE113" s="125">
        <f t="shared" si="86"/>
        <v>3.1519693551721557E-4</v>
      </c>
    </row>
    <row r="114" spans="1:83">
      <c r="A114" s="5"/>
      <c r="B114" s="5"/>
      <c r="C114" s="5"/>
      <c r="D114" s="5"/>
      <c r="E114" s="5"/>
      <c r="AN114" s="58">
        <v>94</v>
      </c>
      <c r="AO114" s="58">
        <f>R$39</f>
        <v>1.14E-2</v>
      </c>
      <c r="AP114" s="118">
        <f t="shared" si="99"/>
        <v>0.2248</v>
      </c>
      <c r="AQ114" s="58">
        <f t="shared" si="99"/>
        <v>0</v>
      </c>
      <c r="AR114" s="58">
        <f t="shared" si="99"/>
        <v>3.5999999999999999E-3</v>
      </c>
      <c r="AS114" s="58">
        <f t="shared" si="99"/>
        <v>4.4396000000000004</v>
      </c>
      <c r="AT114" s="58">
        <f t="shared" si="99"/>
        <v>8.0000000000000004E-4</v>
      </c>
      <c r="AU114" s="58">
        <f t="shared" si="99"/>
        <v>1.0205</v>
      </c>
      <c r="AV114" s="58">
        <f t="shared" si="99"/>
        <v>92.424000000000007</v>
      </c>
      <c r="AW114" s="58">
        <f>AE$39</f>
        <v>3.5999999999999999E-3</v>
      </c>
      <c r="AX114" s="118">
        <f t="shared" si="100"/>
        <v>0.10340000000000001</v>
      </c>
      <c r="AY114" s="58">
        <f t="shared" si="100"/>
        <v>0</v>
      </c>
      <c r="AZ114" s="58">
        <f t="shared" si="100"/>
        <v>5.3E-3</v>
      </c>
      <c r="BA114" s="58">
        <f t="shared" si="100"/>
        <v>5.1180000000000003</v>
      </c>
      <c r="BB114" s="58">
        <f t="shared" si="100"/>
        <v>5.0000000000000001E-4</v>
      </c>
      <c r="BC114" s="58">
        <f t="shared" si="100"/>
        <v>1.0367</v>
      </c>
      <c r="BD114" s="58">
        <f t="shared" si="100"/>
        <v>92.27</v>
      </c>
      <c r="BG114" s="125">
        <f t="shared" si="63"/>
        <v>1.14E-2</v>
      </c>
      <c r="BH114" s="125">
        <f t="shared" si="64"/>
        <v>1.14E-2</v>
      </c>
      <c r="BI114" s="125">
        <f t="shared" si="65"/>
        <v>9.421554080952757E-3</v>
      </c>
      <c r="BJ114" s="125">
        <f t="shared" si="66"/>
        <v>8.6788908847239259E-3</v>
      </c>
      <c r="BK114" s="125">
        <f t="shared" si="67"/>
        <v>7.9400163531550983E-3</v>
      </c>
      <c r="BL114" s="125">
        <f t="shared" si="68"/>
        <v>6.8745219860570786E-3</v>
      </c>
      <c r="BM114" s="125">
        <f t="shared" si="69"/>
        <v>3.5999999999999999E-3</v>
      </c>
      <c r="BN114" s="125">
        <f t="shared" si="70"/>
        <v>3.5999999999999999E-3</v>
      </c>
      <c r="BO114" s="125">
        <f t="shared" si="71"/>
        <v>3.0016626211739291E-3</v>
      </c>
      <c r="BP114" s="125">
        <f t="shared" si="72"/>
        <v>2.7436601030029813E-3</v>
      </c>
      <c r="BQ114" s="125">
        <f t="shared" si="73"/>
        <v>2.5282383184602312E-3</v>
      </c>
      <c r="BR114" s="125">
        <f t="shared" si="74"/>
        <v>2.269417935723952E-3</v>
      </c>
      <c r="BT114" s="125">
        <f t="shared" si="75"/>
        <v>8.0000000000000004E-4</v>
      </c>
      <c r="BU114" s="125">
        <f t="shared" si="76"/>
        <v>8.0000000000000004E-4</v>
      </c>
      <c r="BV114" s="125">
        <f t="shared" si="77"/>
        <v>6.611616898914215E-4</v>
      </c>
      <c r="BW114" s="125">
        <f t="shared" si="78"/>
        <v>6.0904497436659131E-4</v>
      </c>
      <c r="BX114" s="125">
        <f t="shared" si="79"/>
        <v>5.5719413004597183E-4</v>
      </c>
      <c r="BY114" s="125">
        <f t="shared" si="80"/>
        <v>4.8242259551277747E-4</v>
      </c>
      <c r="BZ114" s="125">
        <f t="shared" si="81"/>
        <v>5.0000000000000001E-4</v>
      </c>
      <c r="CA114" s="125">
        <f t="shared" si="82"/>
        <v>5.0000000000000001E-4</v>
      </c>
      <c r="CB114" s="125">
        <f t="shared" si="83"/>
        <v>4.1689758627415688E-4</v>
      </c>
      <c r="CC114" s="125">
        <f t="shared" si="84"/>
        <v>3.8106390319485848E-4</v>
      </c>
      <c r="CD114" s="125">
        <f t="shared" si="85"/>
        <v>3.5114421089725437E-4</v>
      </c>
      <c r="CE114" s="125">
        <f t="shared" si="86"/>
        <v>3.1519693551721557E-4</v>
      </c>
    </row>
    <row r="115" spans="1:83">
      <c r="A115" s="5"/>
      <c r="B115" s="5"/>
      <c r="C115" s="5">
        <v>0</v>
      </c>
      <c r="D115" s="5">
        <v>0</v>
      </c>
      <c r="E115" s="5">
        <v>0</v>
      </c>
      <c r="AN115" s="58">
        <v>95</v>
      </c>
      <c r="AO115" s="58">
        <f>R$40</f>
        <v>1.0800000000000001E-2</v>
      </c>
      <c r="AP115" s="118">
        <f t="shared" ref="AP115:AV119" si="101">S$40</f>
        <v>0.26319999999999999</v>
      </c>
      <c r="AQ115" s="58">
        <f t="shared" si="101"/>
        <v>0</v>
      </c>
      <c r="AR115" s="58">
        <f t="shared" si="101"/>
        <v>3.3999999999999998E-3</v>
      </c>
      <c r="AS115" s="58">
        <f t="shared" si="101"/>
        <v>3.6802999999999999</v>
      </c>
      <c r="AT115" s="58">
        <f t="shared" si="101"/>
        <v>8.9999999999999998E-4</v>
      </c>
      <c r="AU115" s="58">
        <f t="shared" si="101"/>
        <v>1.0139</v>
      </c>
      <c r="AV115" s="58">
        <f t="shared" si="101"/>
        <v>97.4512</v>
      </c>
      <c r="AW115" s="58">
        <f>AE$40</f>
        <v>2.8E-3</v>
      </c>
      <c r="AX115" s="118">
        <f t="shared" ref="AX115:BD119" si="102">AF$40</f>
        <v>0.1144</v>
      </c>
      <c r="AY115" s="58">
        <f t="shared" si="102"/>
        <v>0</v>
      </c>
      <c r="AZ115" s="58">
        <f t="shared" si="102"/>
        <v>5.3E-3</v>
      </c>
      <c r="BA115" s="58">
        <f t="shared" si="102"/>
        <v>4.1311</v>
      </c>
      <c r="BB115" s="58">
        <f t="shared" si="102"/>
        <v>5.9999999999999995E-4</v>
      </c>
      <c r="BC115" s="58">
        <f t="shared" si="102"/>
        <v>1.0253000000000001</v>
      </c>
      <c r="BD115" s="58">
        <f t="shared" si="102"/>
        <v>97.507000000000005</v>
      </c>
      <c r="BG115" s="125">
        <f t="shared" si="63"/>
        <v>1.0800000000000001E-2</v>
      </c>
      <c r="BH115" s="125">
        <f t="shared" si="64"/>
        <v>1.0800000000000001E-2</v>
      </c>
      <c r="BI115" s="125">
        <f t="shared" si="65"/>
        <v>8.9256828135341904E-3</v>
      </c>
      <c r="BJ115" s="125">
        <f t="shared" si="66"/>
        <v>8.2221071539489831E-3</v>
      </c>
      <c r="BK115" s="125">
        <f t="shared" si="67"/>
        <v>7.5221207556206201E-3</v>
      </c>
      <c r="BL115" s="125">
        <f t="shared" si="68"/>
        <v>6.5127050394224962E-3</v>
      </c>
      <c r="BM115" s="125">
        <f t="shared" si="69"/>
        <v>2.8E-3</v>
      </c>
      <c r="BN115" s="125">
        <f t="shared" si="70"/>
        <v>2.8E-3</v>
      </c>
      <c r="BO115" s="125">
        <f t="shared" si="71"/>
        <v>2.3346264831352785E-3</v>
      </c>
      <c r="BP115" s="125">
        <f t="shared" si="72"/>
        <v>2.1339578578912074E-3</v>
      </c>
      <c r="BQ115" s="125">
        <f t="shared" si="73"/>
        <v>1.9664075810246241E-3</v>
      </c>
      <c r="BR115" s="125">
        <f t="shared" si="74"/>
        <v>1.7651028388964071E-3</v>
      </c>
      <c r="BT115" s="125">
        <f t="shared" si="75"/>
        <v>8.9999999999999998E-4</v>
      </c>
      <c r="BU115" s="125">
        <f t="shared" si="76"/>
        <v>8.9999999999999998E-4</v>
      </c>
      <c r="BV115" s="125">
        <f t="shared" si="77"/>
        <v>7.4380690112784917E-4</v>
      </c>
      <c r="BW115" s="125">
        <f t="shared" si="78"/>
        <v>6.8517559616241522E-4</v>
      </c>
      <c r="BX115" s="125">
        <f t="shared" si="79"/>
        <v>6.268433963017183E-4</v>
      </c>
      <c r="BY115" s="125">
        <f t="shared" si="80"/>
        <v>5.4272541995187458E-4</v>
      </c>
      <c r="BZ115" s="125">
        <f t="shared" si="81"/>
        <v>5.9999999999999995E-4</v>
      </c>
      <c r="CA115" s="125">
        <f t="shared" si="82"/>
        <v>5.9999999999999995E-4</v>
      </c>
      <c r="CB115" s="125">
        <f t="shared" si="83"/>
        <v>5.0027710352898815E-4</v>
      </c>
      <c r="CC115" s="125">
        <f t="shared" si="84"/>
        <v>4.5727668383383017E-4</v>
      </c>
      <c r="CD115" s="125">
        <f t="shared" si="85"/>
        <v>4.2137305307670515E-4</v>
      </c>
      <c r="CE115" s="125">
        <f t="shared" si="86"/>
        <v>3.7823632262065865E-4</v>
      </c>
    </row>
    <row r="116" spans="1:83">
      <c r="A116" s="5"/>
      <c r="B116" s="5"/>
      <c r="C116" s="5">
        <v>1</v>
      </c>
      <c r="D116" s="5">
        <v>322.5</v>
      </c>
      <c r="E116" s="5">
        <v>79037.34</v>
      </c>
      <c r="AN116" s="58">
        <v>96</v>
      </c>
      <c r="AO116" s="58">
        <f>R$40</f>
        <v>1.0800000000000001E-2</v>
      </c>
      <c r="AP116" s="118">
        <f t="shared" si="101"/>
        <v>0.26319999999999999</v>
      </c>
      <c r="AQ116" s="58">
        <f t="shared" si="101"/>
        <v>0</v>
      </c>
      <c r="AR116" s="58">
        <f t="shared" si="101"/>
        <v>3.3999999999999998E-3</v>
      </c>
      <c r="AS116" s="58">
        <f t="shared" si="101"/>
        <v>3.6802999999999999</v>
      </c>
      <c r="AT116" s="58">
        <f t="shared" si="101"/>
        <v>8.9999999999999998E-4</v>
      </c>
      <c r="AU116" s="58">
        <f t="shared" si="101"/>
        <v>1.0139</v>
      </c>
      <c r="AV116" s="58">
        <f t="shared" si="101"/>
        <v>97.4512</v>
      </c>
      <c r="AW116" s="58">
        <f>AE$40</f>
        <v>2.8E-3</v>
      </c>
      <c r="AX116" s="118">
        <f t="shared" si="102"/>
        <v>0.1144</v>
      </c>
      <c r="AY116" s="58">
        <f t="shared" si="102"/>
        <v>0</v>
      </c>
      <c r="AZ116" s="58">
        <f t="shared" si="102"/>
        <v>5.3E-3</v>
      </c>
      <c r="BA116" s="58">
        <f t="shared" si="102"/>
        <v>4.1311</v>
      </c>
      <c r="BB116" s="58">
        <f t="shared" si="102"/>
        <v>5.9999999999999995E-4</v>
      </c>
      <c r="BC116" s="58">
        <f t="shared" si="102"/>
        <v>1.0253000000000001</v>
      </c>
      <c r="BD116" s="58">
        <f t="shared" si="102"/>
        <v>97.507000000000005</v>
      </c>
      <c r="BG116" s="125">
        <f t="shared" si="63"/>
        <v>1.0800000000000001E-2</v>
      </c>
      <c r="BH116" s="125">
        <f t="shared" si="64"/>
        <v>1.0800000000000001E-2</v>
      </c>
      <c r="BI116" s="125">
        <f t="shared" si="65"/>
        <v>8.9256828135341904E-3</v>
      </c>
      <c r="BJ116" s="125">
        <f t="shared" si="66"/>
        <v>8.2221071539489831E-3</v>
      </c>
      <c r="BK116" s="125">
        <f t="shared" si="67"/>
        <v>7.5221207556206201E-3</v>
      </c>
      <c r="BL116" s="125">
        <f t="shared" si="68"/>
        <v>6.5127050394224962E-3</v>
      </c>
      <c r="BM116" s="125">
        <f t="shared" si="69"/>
        <v>2.8E-3</v>
      </c>
      <c r="BN116" s="125">
        <f t="shared" si="70"/>
        <v>2.8E-3</v>
      </c>
      <c r="BO116" s="125">
        <f t="shared" si="71"/>
        <v>2.3346264831352785E-3</v>
      </c>
      <c r="BP116" s="125">
        <f t="shared" si="72"/>
        <v>2.1339578578912074E-3</v>
      </c>
      <c r="BQ116" s="125">
        <f t="shared" si="73"/>
        <v>1.9664075810246241E-3</v>
      </c>
      <c r="BR116" s="125">
        <f t="shared" si="74"/>
        <v>1.7651028388964071E-3</v>
      </c>
      <c r="BT116" s="125">
        <f t="shared" si="75"/>
        <v>8.9999999999999998E-4</v>
      </c>
      <c r="BU116" s="125">
        <f t="shared" si="76"/>
        <v>8.9999999999999998E-4</v>
      </c>
      <c r="BV116" s="125">
        <f t="shared" si="77"/>
        <v>7.4380690112784917E-4</v>
      </c>
      <c r="BW116" s="125">
        <f t="shared" si="78"/>
        <v>6.8517559616241522E-4</v>
      </c>
      <c r="BX116" s="125">
        <f t="shared" si="79"/>
        <v>6.268433963017183E-4</v>
      </c>
      <c r="BY116" s="125">
        <f t="shared" si="80"/>
        <v>5.4272541995187458E-4</v>
      </c>
      <c r="BZ116" s="125">
        <f t="shared" si="81"/>
        <v>5.9999999999999995E-4</v>
      </c>
      <c r="CA116" s="125">
        <f t="shared" si="82"/>
        <v>5.9999999999999995E-4</v>
      </c>
      <c r="CB116" s="125">
        <f t="shared" si="83"/>
        <v>5.0027710352898815E-4</v>
      </c>
      <c r="CC116" s="125">
        <f t="shared" si="84"/>
        <v>4.5727668383383017E-4</v>
      </c>
      <c r="CD116" s="125">
        <f t="shared" si="85"/>
        <v>4.2137305307670515E-4</v>
      </c>
      <c r="CE116" s="125">
        <f t="shared" si="86"/>
        <v>3.7823632262065865E-4</v>
      </c>
    </row>
    <row r="117" spans="1:83">
      <c r="A117" s="5"/>
      <c r="B117" s="5"/>
      <c r="C117" s="5">
        <v>2</v>
      </c>
      <c r="D117" s="5">
        <v>1353.1</v>
      </c>
      <c r="E117" s="5">
        <v>63126.27</v>
      </c>
      <c r="AN117" s="58">
        <v>97</v>
      </c>
      <c r="AO117" s="58">
        <f>R$40</f>
        <v>1.0800000000000001E-2</v>
      </c>
      <c r="AP117" s="118">
        <f t="shared" si="101"/>
        <v>0.26319999999999999</v>
      </c>
      <c r="AQ117" s="58">
        <f t="shared" si="101"/>
        <v>0</v>
      </c>
      <c r="AR117" s="58">
        <f t="shared" si="101"/>
        <v>3.3999999999999998E-3</v>
      </c>
      <c r="AS117" s="58">
        <f t="shared" si="101"/>
        <v>3.6802999999999999</v>
      </c>
      <c r="AT117" s="58">
        <f t="shared" si="101"/>
        <v>8.9999999999999998E-4</v>
      </c>
      <c r="AU117" s="58">
        <f t="shared" si="101"/>
        <v>1.0139</v>
      </c>
      <c r="AV117" s="58">
        <f t="shared" si="101"/>
        <v>97.4512</v>
      </c>
      <c r="AW117" s="58">
        <f>AE$40</f>
        <v>2.8E-3</v>
      </c>
      <c r="AX117" s="118">
        <f t="shared" si="102"/>
        <v>0.1144</v>
      </c>
      <c r="AY117" s="58">
        <f t="shared" si="102"/>
        <v>0</v>
      </c>
      <c r="AZ117" s="58">
        <f t="shared" si="102"/>
        <v>5.3E-3</v>
      </c>
      <c r="BA117" s="58">
        <f t="shared" si="102"/>
        <v>4.1311</v>
      </c>
      <c r="BB117" s="58">
        <f t="shared" si="102"/>
        <v>5.9999999999999995E-4</v>
      </c>
      <c r="BC117" s="58">
        <f t="shared" si="102"/>
        <v>1.0253000000000001</v>
      </c>
      <c r="BD117" s="58">
        <f t="shared" si="102"/>
        <v>97.507000000000005</v>
      </c>
      <c r="BG117" s="125">
        <f t="shared" si="63"/>
        <v>1.0800000000000001E-2</v>
      </c>
      <c r="BH117" s="125">
        <f t="shared" si="64"/>
        <v>1.0800000000000001E-2</v>
      </c>
      <c r="BI117" s="125">
        <f t="shared" si="65"/>
        <v>8.9256828135341904E-3</v>
      </c>
      <c r="BJ117" s="125">
        <f t="shared" si="66"/>
        <v>8.2221071539489831E-3</v>
      </c>
      <c r="BK117" s="125">
        <f t="shared" si="67"/>
        <v>7.5221207556206201E-3</v>
      </c>
      <c r="BL117" s="125">
        <f t="shared" si="68"/>
        <v>6.5127050394224962E-3</v>
      </c>
      <c r="BM117" s="125">
        <f t="shared" si="69"/>
        <v>2.8E-3</v>
      </c>
      <c r="BN117" s="125">
        <f t="shared" si="70"/>
        <v>2.8E-3</v>
      </c>
      <c r="BO117" s="125">
        <f t="shared" si="71"/>
        <v>2.3346264831352785E-3</v>
      </c>
      <c r="BP117" s="125">
        <f t="shared" si="72"/>
        <v>2.1339578578912074E-3</v>
      </c>
      <c r="BQ117" s="125">
        <f t="shared" si="73"/>
        <v>1.9664075810246241E-3</v>
      </c>
      <c r="BR117" s="125">
        <f t="shared" si="74"/>
        <v>1.7651028388964071E-3</v>
      </c>
      <c r="BT117" s="125">
        <f t="shared" si="75"/>
        <v>8.9999999999999998E-4</v>
      </c>
      <c r="BU117" s="125">
        <f t="shared" si="76"/>
        <v>8.9999999999999998E-4</v>
      </c>
      <c r="BV117" s="125">
        <f t="shared" si="77"/>
        <v>7.4380690112784917E-4</v>
      </c>
      <c r="BW117" s="125">
        <f t="shared" si="78"/>
        <v>6.8517559616241522E-4</v>
      </c>
      <c r="BX117" s="125">
        <f t="shared" si="79"/>
        <v>6.268433963017183E-4</v>
      </c>
      <c r="BY117" s="125">
        <f t="shared" si="80"/>
        <v>5.4272541995187458E-4</v>
      </c>
      <c r="BZ117" s="125">
        <f t="shared" si="81"/>
        <v>5.9999999999999995E-4</v>
      </c>
      <c r="CA117" s="125">
        <f t="shared" si="82"/>
        <v>5.9999999999999995E-4</v>
      </c>
      <c r="CB117" s="125">
        <f t="shared" si="83"/>
        <v>5.0027710352898815E-4</v>
      </c>
      <c r="CC117" s="125">
        <f t="shared" si="84"/>
        <v>4.5727668383383017E-4</v>
      </c>
      <c r="CD117" s="125">
        <f t="shared" si="85"/>
        <v>4.2137305307670515E-4</v>
      </c>
      <c r="CE117" s="125">
        <f t="shared" si="86"/>
        <v>3.7823632262065865E-4</v>
      </c>
    </row>
    <row r="118" spans="1:83">
      <c r="A118" s="5"/>
      <c r="B118" s="5"/>
      <c r="C118" s="5">
        <v>3</v>
      </c>
      <c r="D118" s="5">
        <v>3320</v>
      </c>
      <c r="E118" s="5">
        <v>1093330</v>
      </c>
      <c r="AN118" s="58">
        <v>98</v>
      </c>
      <c r="AO118" s="58">
        <f>R$40</f>
        <v>1.0800000000000001E-2</v>
      </c>
      <c r="AP118" s="118">
        <f t="shared" si="101"/>
        <v>0.26319999999999999</v>
      </c>
      <c r="AQ118" s="58">
        <f t="shared" si="101"/>
        <v>0</v>
      </c>
      <c r="AR118" s="58">
        <f t="shared" si="101"/>
        <v>3.3999999999999998E-3</v>
      </c>
      <c r="AS118" s="58">
        <f t="shared" si="101"/>
        <v>3.6802999999999999</v>
      </c>
      <c r="AT118" s="58">
        <f t="shared" si="101"/>
        <v>8.9999999999999998E-4</v>
      </c>
      <c r="AU118" s="58">
        <f t="shared" si="101"/>
        <v>1.0139</v>
      </c>
      <c r="AV118" s="58">
        <f t="shared" si="101"/>
        <v>97.4512</v>
      </c>
      <c r="AW118" s="58">
        <f>AE$40</f>
        <v>2.8E-3</v>
      </c>
      <c r="AX118" s="118">
        <f t="shared" si="102"/>
        <v>0.1144</v>
      </c>
      <c r="AY118" s="58">
        <f t="shared" si="102"/>
        <v>0</v>
      </c>
      <c r="AZ118" s="58">
        <f t="shared" si="102"/>
        <v>5.3E-3</v>
      </c>
      <c r="BA118" s="58">
        <f t="shared" si="102"/>
        <v>4.1311</v>
      </c>
      <c r="BB118" s="58">
        <f t="shared" si="102"/>
        <v>5.9999999999999995E-4</v>
      </c>
      <c r="BC118" s="58">
        <f t="shared" si="102"/>
        <v>1.0253000000000001</v>
      </c>
      <c r="BD118" s="58">
        <f t="shared" si="102"/>
        <v>97.507000000000005</v>
      </c>
      <c r="BG118" s="125">
        <f t="shared" si="63"/>
        <v>1.0800000000000001E-2</v>
      </c>
      <c r="BH118" s="125">
        <f t="shared" si="64"/>
        <v>1.0800000000000001E-2</v>
      </c>
      <c r="BI118" s="125">
        <f t="shared" si="65"/>
        <v>8.9256828135341904E-3</v>
      </c>
      <c r="BJ118" s="125">
        <f t="shared" si="66"/>
        <v>8.2221071539489831E-3</v>
      </c>
      <c r="BK118" s="125">
        <f t="shared" si="67"/>
        <v>7.5221207556206201E-3</v>
      </c>
      <c r="BL118" s="125">
        <f t="shared" si="68"/>
        <v>6.5127050394224962E-3</v>
      </c>
      <c r="BM118" s="125">
        <f t="shared" si="69"/>
        <v>2.8E-3</v>
      </c>
      <c r="BN118" s="125">
        <f t="shared" si="70"/>
        <v>2.8E-3</v>
      </c>
      <c r="BO118" s="125">
        <f t="shared" si="71"/>
        <v>2.3346264831352785E-3</v>
      </c>
      <c r="BP118" s="125">
        <f t="shared" si="72"/>
        <v>2.1339578578912074E-3</v>
      </c>
      <c r="BQ118" s="125">
        <f t="shared" si="73"/>
        <v>1.9664075810246241E-3</v>
      </c>
      <c r="BR118" s="125">
        <f t="shared" si="74"/>
        <v>1.7651028388964071E-3</v>
      </c>
      <c r="BT118" s="125">
        <f t="shared" si="75"/>
        <v>8.9999999999999998E-4</v>
      </c>
      <c r="BU118" s="125">
        <f t="shared" si="76"/>
        <v>8.9999999999999998E-4</v>
      </c>
      <c r="BV118" s="125">
        <f t="shared" si="77"/>
        <v>7.4380690112784917E-4</v>
      </c>
      <c r="BW118" s="125">
        <f t="shared" si="78"/>
        <v>6.8517559616241522E-4</v>
      </c>
      <c r="BX118" s="125">
        <f t="shared" si="79"/>
        <v>6.268433963017183E-4</v>
      </c>
      <c r="BY118" s="125">
        <f t="shared" si="80"/>
        <v>5.4272541995187458E-4</v>
      </c>
      <c r="BZ118" s="125">
        <f t="shared" si="81"/>
        <v>5.9999999999999995E-4</v>
      </c>
      <c r="CA118" s="125">
        <f t="shared" si="82"/>
        <v>5.9999999999999995E-4</v>
      </c>
      <c r="CB118" s="125">
        <f t="shared" si="83"/>
        <v>5.0027710352898815E-4</v>
      </c>
      <c r="CC118" s="125">
        <f t="shared" si="84"/>
        <v>4.5727668383383017E-4</v>
      </c>
      <c r="CD118" s="125">
        <f t="shared" si="85"/>
        <v>4.2137305307670515E-4</v>
      </c>
      <c r="CE118" s="125">
        <f t="shared" si="86"/>
        <v>3.7823632262065865E-4</v>
      </c>
    </row>
    <row r="119" spans="1:83">
      <c r="A119" s="5"/>
      <c r="B119" s="5"/>
      <c r="C119" s="5">
        <v>4</v>
      </c>
      <c r="D119" s="5">
        <v>7887</v>
      </c>
      <c r="E119" s="113">
        <v>22800000</v>
      </c>
      <c r="AN119" s="58">
        <v>99</v>
      </c>
      <c r="AO119" s="58">
        <f>R$40</f>
        <v>1.0800000000000001E-2</v>
      </c>
      <c r="AP119" s="118">
        <f t="shared" si="101"/>
        <v>0.26319999999999999</v>
      </c>
      <c r="AQ119" s="58">
        <f t="shared" si="101"/>
        <v>0</v>
      </c>
      <c r="AR119" s="58">
        <f t="shared" si="101"/>
        <v>3.3999999999999998E-3</v>
      </c>
      <c r="AS119" s="58">
        <f t="shared" si="101"/>
        <v>3.6802999999999999</v>
      </c>
      <c r="AT119" s="58">
        <f t="shared" si="101"/>
        <v>8.9999999999999998E-4</v>
      </c>
      <c r="AU119" s="58">
        <f t="shared" si="101"/>
        <v>1.0139</v>
      </c>
      <c r="AV119" s="58">
        <f t="shared" si="101"/>
        <v>97.4512</v>
      </c>
      <c r="AW119" s="58">
        <f>AE$40</f>
        <v>2.8E-3</v>
      </c>
      <c r="AX119" s="118">
        <f t="shared" si="102"/>
        <v>0.1144</v>
      </c>
      <c r="AY119" s="58">
        <f t="shared" si="102"/>
        <v>0</v>
      </c>
      <c r="AZ119" s="58">
        <f t="shared" si="102"/>
        <v>5.3E-3</v>
      </c>
      <c r="BA119" s="58">
        <f t="shared" si="102"/>
        <v>4.1311</v>
      </c>
      <c r="BB119" s="58">
        <f t="shared" si="102"/>
        <v>5.9999999999999995E-4</v>
      </c>
      <c r="BC119" s="58">
        <f t="shared" si="102"/>
        <v>1.0253000000000001</v>
      </c>
      <c r="BD119" s="58">
        <f t="shared" si="102"/>
        <v>97.507000000000005</v>
      </c>
      <c r="BG119" s="125">
        <f t="shared" si="63"/>
        <v>1.0800000000000001E-2</v>
      </c>
      <c r="BH119" s="125">
        <f t="shared" si="64"/>
        <v>1.0800000000000001E-2</v>
      </c>
      <c r="BI119" s="125">
        <f t="shared" si="65"/>
        <v>8.9256828135341904E-3</v>
      </c>
      <c r="BJ119" s="125">
        <f t="shared" si="66"/>
        <v>8.2221071539489831E-3</v>
      </c>
      <c r="BK119" s="125">
        <f t="shared" si="67"/>
        <v>7.5221207556206201E-3</v>
      </c>
      <c r="BL119" s="125">
        <f t="shared" si="68"/>
        <v>6.5127050394224962E-3</v>
      </c>
      <c r="BM119" s="125">
        <f t="shared" si="69"/>
        <v>2.8E-3</v>
      </c>
      <c r="BN119" s="125">
        <f t="shared" si="70"/>
        <v>2.8E-3</v>
      </c>
      <c r="BO119" s="125">
        <f t="shared" si="71"/>
        <v>2.3346264831352785E-3</v>
      </c>
      <c r="BP119" s="125">
        <f t="shared" si="72"/>
        <v>2.1339578578912074E-3</v>
      </c>
      <c r="BQ119" s="125">
        <f t="shared" si="73"/>
        <v>1.9664075810246241E-3</v>
      </c>
      <c r="BR119" s="125">
        <f t="shared" si="74"/>
        <v>1.7651028388964071E-3</v>
      </c>
      <c r="BT119" s="125">
        <f t="shared" si="75"/>
        <v>8.9999999999999998E-4</v>
      </c>
      <c r="BU119" s="125">
        <f t="shared" si="76"/>
        <v>8.9999999999999998E-4</v>
      </c>
      <c r="BV119" s="125">
        <f t="shared" si="77"/>
        <v>7.4380690112784917E-4</v>
      </c>
      <c r="BW119" s="125">
        <f t="shared" si="78"/>
        <v>6.8517559616241522E-4</v>
      </c>
      <c r="BX119" s="125">
        <f t="shared" si="79"/>
        <v>6.268433963017183E-4</v>
      </c>
      <c r="BY119" s="125">
        <f t="shared" si="80"/>
        <v>5.4272541995187458E-4</v>
      </c>
      <c r="BZ119" s="125">
        <f t="shared" si="81"/>
        <v>5.9999999999999995E-4</v>
      </c>
      <c r="CA119" s="125">
        <f t="shared" si="82"/>
        <v>5.9999999999999995E-4</v>
      </c>
      <c r="CB119" s="125">
        <f t="shared" si="83"/>
        <v>5.0027710352898815E-4</v>
      </c>
      <c r="CC119" s="125">
        <f t="shared" si="84"/>
        <v>4.5727668383383017E-4</v>
      </c>
      <c r="CD119" s="125">
        <f t="shared" si="85"/>
        <v>4.2137305307670515E-4</v>
      </c>
      <c r="CE119" s="125">
        <f t="shared" si="86"/>
        <v>3.7823632262065865E-4</v>
      </c>
    </row>
    <row r="120" spans="1:83">
      <c r="A120" s="5"/>
      <c r="B120" s="5"/>
      <c r="C120" s="5"/>
      <c r="D120" s="5"/>
      <c r="E120" s="5"/>
      <c r="AN120" s="58">
        <v>100</v>
      </c>
      <c r="AO120" s="118">
        <f>R$41</f>
        <v>1.0699999999999999E-2</v>
      </c>
      <c r="AP120" s="118">
        <f t="shared" ref="AP120:AV120" si="103">S$41</f>
        <v>0.28470000000000001</v>
      </c>
      <c r="AQ120" s="58">
        <f t="shared" si="103"/>
        <v>0</v>
      </c>
      <c r="AR120" s="118">
        <f t="shared" si="103"/>
        <v>3.2000000000000002E-3</v>
      </c>
      <c r="AS120" s="58">
        <f t="shared" si="103"/>
        <v>3.4933000000000001</v>
      </c>
      <c r="AT120" s="58">
        <f t="shared" si="103"/>
        <v>8.9999999999999998E-4</v>
      </c>
      <c r="AU120" s="58">
        <f t="shared" si="103"/>
        <v>1.0112000000000001</v>
      </c>
      <c r="AV120" s="58">
        <f t="shared" si="103"/>
        <v>103.02030000000001</v>
      </c>
      <c r="AW120" s="119">
        <f>AE$41</f>
        <v>2.8999999999999998E-3</v>
      </c>
      <c r="AX120" s="118">
        <f t="shared" ref="AX120:BD120" si="104">AF$41</f>
        <v>0.1203</v>
      </c>
      <c r="AY120" s="58">
        <f t="shared" si="104"/>
        <v>0</v>
      </c>
      <c r="AZ120" s="118">
        <f t="shared" si="104"/>
        <v>5.1000000000000004E-3</v>
      </c>
      <c r="BA120" s="58">
        <f t="shared" si="104"/>
        <v>3.9045999999999998</v>
      </c>
      <c r="BB120" s="58">
        <f t="shared" si="104"/>
        <v>5.9999999999999995E-4</v>
      </c>
      <c r="BC120" s="58">
        <f t="shared" si="104"/>
        <v>1.0203</v>
      </c>
      <c r="BD120" s="58">
        <f t="shared" si="104"/>
        <v>103.47029999999999</v>
      </c>
      <c r="BG120" s="125">
        <f t="shared" si="63"/>
        <v>1.0699999999999999E-2</v>
      </c>
      <c r="BH120" s="125">
        <f t="shared" si="64"/>
        <v>1.0699999999999999E-2</v>
      </c>
      <c r="BI120" s="125">
        <f t="shared" si="65"/>
        <v>8.8430376022977618E-3</v>
      </c>
      <c r="BJ120" s="125">
        <f t="shared" si="66"/>
        <v>8.1459765321531593E-3</v>
      </c>
      <c r="BK120" s="125">
        <f t="shared" si="67"/>
        <v>7.4524714893648729E-3</v>
      </c>
      <c r="BL120" s="125">
        <f t="shared" si="68"/>
        <v>6.4524022149833977E-3</v>
      </c>
      <c r="BM120" s="125">
        <f t="shared" si="69"/>
        <v>2.8999999999999998E-3</v>
      </c>
      <c r="BN120" s="125">
        <f t="shared" si="70"/>
        <v>2.8999999999999998E-3</v>
      </c>
      <c r="BO120" s="125">
        <f t="shared" si="71"/>
        <v>2.4180060003901097E-3</v>
      </c>
      <c r="BP120" s="125">
        <f t="shared" si="72"/>
        <v>2.2101706385301793E-3</v>
      </c>
      <c r="BQ120" s="125">
        <f t="shared" si="73"/>
        <v>2.0366364232040752E-3</v>
      </c>
      <c r="BR120" s="125">
        <f t="shared" si="74"/>
        <v>1.8281422259998502E-3</v>
      </c>
      <c r="BT120" s="125">
        <f>AT120</f>
        <v>8.9999999999999998E-4</v>
      </c>
      <c r="BU120" s="125">
        <f t="shared" si="76"/>
        <v>8.9999999999999998E-4</v>
      </c>
      <c r="BV120" s="125">
        <f t="shared" si="77"/>
        <v>7.4380690112784917E-4</v>
      </c>
      <c r="BW120" s="125">
        <f t="shared" si="78"/>
        <v>6.8517559616241522E-4</v>
      </c>
      <c r="BX120" s="125">
        <f t="shared" si="79"/>
        <v>6.268433963017183E-4</v>
      </c>
      <c r="BY120" s="125">
        <f t="shared" si="80"/>
        <v>5.4272541995187458E-4</v>
      </c>
      <c r="BZ120" s="125">
        <f t="shared" si="81"/>
        <v>5.9999999999999995E-4</v>
      </c>
      <c r="CA120" s="125">
        <f t="shared" si="82"/>
        <v>5.9999999999999995E-4</v>
      </c>
      <c r="CB120" s="125">
        <f t="shared" si="83"/>
        <v>5.0027710352898815E-4</v>
      </c>
      <c r="CC120" s="125">
        <f t="shared" si="84"/>
        <v>4.5727668383383017E-4</v>
      </c>
      <c r="CD120" s="125">
        <f t="shared" si="85"/>
        <v>4.2137305307670515E-4</v>
      </c>
      <c r="CE120" s="125">
        <f t="shared" si="86"/>
        <v>3.7823632262065865E-4</v>
      </c>
    </row>
    <row r="121" spans="1:83">
      <c r="A121" s="5"/>
      <c r="B121" s="5"/>
      <c r="C121" s="5" t="s">
        <v>107</v>
      </c>
      <c r="D121" s="5">
        <v>1702.25</v>
      </c>
      <c r="E121" s="113">
        <v>13600000</v>
      </c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98"/>
  <sheetViews>
    <sheetView workbookViewId="0">
      <pane xSplit="2" ySplit="2" topLeftCell="BG3" activePane="bottomRight" state="frozen"/>
      <selection pane="topRight" activeCell="C1" sqref="C1"/>
      <selection pane="bottomLeft" activeCell="A3" sqref="A3"/>
      <selection pane="bottomRight" activeCell="R80" sqref="R80"/>
    </sheetView>
  </sheetViews>
  <sheetFormatPr defaultRowHeight="15"/>
  <cols>
    <col min="1" max="1" width="9.140625" style="58"/>
    <col min="3" max="14" width="9.140625" style="58"/>
    <col min="15" max="15" width="10" style="117" bestFit="1" customWidth="1"/>
    <col min="20" max="21" width="9.140625" style="58"/>
    <col min="22" max="22" width="10.140625" style="58" bestFit="1" customWidth="1"/>
    <col min="23" max="23" width="11.140625" style="58" bestFit="1" customWidth="1"/>
    <col min="24" max="24" width="10.140625" style="58" bestFit="1" customWidth="1"/>
    <col min="25" max="25" width="13.28515625" style="58" bestFit="1" customWidth="1"/>
    <col min="26" max="27" width="9.140625" style="58"/>
    <col min="28" max="28" width="9.140625" style="58" customWidth="1"/>
    <col min="29" max="40" width="9.140625" style="58"/>
    <col min="41" max="41" width="10.5703125" style="58" customWidth="1"/>
    <col min="42" max="42" width="9.85546875" style="58" customWidth="1"/>
    <col min="43" max="50" width="9.140625" style="58"/>
    <col min="56" max="56" width="7.7109375" style="58" bestFit="1" customWidth="1"/>
    <col min="62" max="62" width="9.140625" style="58"/>
    <col min="68" max="75" width="9.140625" style="58"/>
  </cols>
  <sheetData>
    <row r="1" spans="1:76">
      <c r="B1" s="58"/>
      <c r="C1" s="58" t="s">
        <v>414</v>
      </c>
      <c r="E1" s="109" t="s">
        <v>434</v>
      </c>
      <c r="J1" s="58" t="s">
        <v>439</v>
      </c>
      <c r="L1" s="109" t="s">
        <v>420</v>
      </c>
      <c r="O1" s="117" t="s">
        <v>413</v>
      </c>
      <c r="P1" s="58"/>
      <c r="Q1" s="109" t="s">
        <v>381</v>
      </c>
      <c r="R1" s="58"/>
      <c r="S1" s="58"/>
      <c r="U1" s="58" t="s">
        <v>363</v>
      </c>
      <c r="AA1" s="58" t="s">
        <v>367</v>
      </c>
      <c r="AD1" s="109" t="s">
        <v>381</v>
      </c>
      <c r="AF1" s="109" t="s">
        <v>381</v>
      </c>
      <c r="AG1" s="116" t="s">
        <v>421</v>
      </c>
      <c r="AH1" s="109"/>
      <c r="AI1" s="109"/>
      <c r="AJ1" s="109" t="s">
        <v>424</v>
      </c>
      <c r="AK1" s="109"/>
      <c r="AL1" s="109"/>
      <c r="AM1" s="109" t="s">
        <v>382</v>
      </c>
      <c r="AO1" s="116" t="s">
        <v>417</v>
      </c>
      <c r="AQ1" s="109" t="s">
        <v>427</v>
      </c>
      <c r="AT1" s="58" t="s">
        <v>428</v>
      </c>
      <c r="AV1" s="109" t="s">
        <v>420</v>
      </c>
      <c r="AY1" s="58" t="s">
        <v>416</v>
      </c>
      <c r="AZ1" s="58"/>
      <c r="BA1" s="109" t="str">
        <f>Q1</f>
        <v>Annual</v>
      </c>
      <c r="BB1" s="58"/>
      <c r="BC1" s="58"/>
      <c r="BE1" s="58" t="s">
        <v>364</v>
      </c>
      <c r="BK1" t="s">
        <v>403</v>
      </c>
      <c r="BP1" s="109" t="s">
        <v>381</v>
      </c>
      <c r="BQ1" s="116" t="s">
        <v>429</v>
      </c>
      <c r="BR1" s="109"/>
      <c r="BS1" s="109"/>
      <c r="BT1" s="109" t="s">
        <v>424</v>
      </c>
      <c r="BU1" s="109"/>
      <c r="BV1" s="109"/>
      <c r="BW1" s="109" t="s">
        <v>382</v>
      </c>
    </row>
    <row r="2" spans="1:76">
      <c r="A2" s="58" t="str">
        <f>'Mortal Baseline'!A2</f>
        <v>Cycle</v>
      </c>
      <c r="B2" s="1" t="s">
        <v>58</v>
      </c>
      <c r="C2" s="1" t="s">
        <v>258</v>
      </c>
      <c r="D2" s="1" t="s">
        <v>259</v>
      </c>
      <c r="E2" s="1" t="s">
        <v>260</v>
      </c>
      <c r="F2" s="1" t="s">
        <v>48</v>
      </c>
      <c r="G2" s="1" t="s">
        <v>261</v>
      </c>
      <c r="H2" s="1" t="s">
        <v>443</v>
      </c>
      <c r="I2" s="1" t="s">
        <v>440</v>
      </c>
      <c r="J2" s="1" t="str">
        <f t="shared" ref="J2:N3" si="0">C2</f>
        <v>Sedentary</v>
      </c>
      <c r="K2" s="1" t="str">
        <f t="shared" si="0"/>
        <v>Barely</v>
      </c>
      <c r="L2" s="1" t="str">
        <f t="shared" si="0"/>
        <v>Somewhat</v>
      </c>
      <c r="M2" s="1" t="str">
        <f t="shared" si="0"/>
        <v>Active</v>
      </c>
      <c r="N2" s="1" t="str">
        <f t="shared" si="0"/>
        <v>Highly</v>
      </c>
      <c r="O2" s="117" t="s">
        <v>258</v>
      </c>
      <c r="P2" s="58" t="s">
        <v>259</v>
      </c>
      <c r="Q2" s="58" t="s">
        <v>260</v>
      </c>
      <c r="R2" s="58" t="s">
        <v>48</v>
      </c>
      <c r="S2" s="58" t="s">
        <v>261</v>
      </c>
      <c r="T2" s="58" t="s">
        <v>366</v>
      </c>
      <c r="U2" s="58" t="s">
        <v>258</v>
      </c>
      <c r="V2" s="58" t="s">
        <v>259</v>
      </c>
      <c r="W2" s="58" t="s">
        <v>260</v>
      </c>
      <c r="X2" s="58" t="s">
        <v>48</v>
      </c>
      <c r="Y2" s="58" t="s">
        <v>261</v>
      </c>
      <c r="Z2" s="58" t="s">
        <v>107</v>
      </c>
      <c r="AA2" s="58" t="s">
        <v>258</v>
      </c>
      <c r="AB2" s="58" t="s">
        <v>259</v>
      </c>
      <c r="AC2" s="58" t="s">
        <v>260</v>
      </c>
      <c r="AD2" s="58" t="s">
        <v>48</v>
      </c>
      <c r="AE2" s="58" t="s">
        <v>261</v>
      </c>
      <c r="AF2" s="58" t="s">
        <v>422</v>
      </c>
      <c r="AG2" s="58" t="str">
        <f>AA2</f>
        <v>Sedentary</v>
      </c>
      <c r="AH2" s="58" t="str">
        <f t="shared" ref="AH2:AK2" si="1">AB2</f>
        <v>Barely</v>
      </c>
      <c r="AI2" s="58" t="str">
        <f t="shared" si="1"/>
        <v>Somewhat</v>
      </c>
      <c r="AJ2" s="58" t="str">
        <f t="shared" si="1"/>
        <v>Active</v>
      </c>
      <c r="AK2" s="58" t="str">
        <f t="shared" si="1"/>
        <v>Highly</v>
      </c>
      <c r="AL2" s="58" t="s">
        <v>423</v>
      </c>
      <c r="AM2" s="58" t="s">
        <v>380</v>
      </c>
      <c r="AO2" s="58" t="s">
        <v>258</v>
      </c>
      <c r="AP2" s="58" t="s">
        <v>259</v>
      </c>
      <c r="AQ2" s="58" t="s">
        <v>260</v>
      </c>
      <c r="AR2" s="58" t="s">
        <v>48</v>
      </c>
      <c r="AS2" s="58" t="s">
        <v>261</v>
      </c>
      <c r="AT2" s="1" t="str">
        <f>AO2</f>
        <v>Sedentary</v>
      </c>
      <c r="AU2" s="1" t="str">
        <f t="shared" ref="AU2:AU3" si="2">AP2</f>
        <v>Barely</v>
      </c>
      <c r="AV2" s="1" t="str">
        <f t="shared" ref="AV2:AV3" si="3">AQ2</f>
        <v>Somewhat</v>
      </c>
      <c r="AW2" s="1" t="str">
        <f t="shared" ref="AW2:AW3" si="4">AR2</f>
        <v>Active</v>
      </c>
      <c r="AX2" s="1" t="str">
        <f t="shared" ref="AX2:AX3" si="5">AS2</f>
        <v>Highly</v>
      </c>
      <c r="AY2" s="58" t="s">
        <v>258</v>
      </c>
      <c r="AZ2" s="58" t="s">
        <v>259</v>
      </c>
      <c r="BA2" s="58" t="s">
        <v>260</v>
      </c>
      <c r="BB2" s="58" t="s">
        <v>48</v>
      </c>
      <c r="BC2" s="58" t="s">
        <v>261</v>
      </c>
      <c r="BD2" s="58" t="s">
        <v>366</v>
      </c>
      <c r="BE2" t="str">
        <f>AY2</f>
        <v>Sedentary</v>
      </c>
      <c r="BF2" s="58" t="str">
        <f t="shared" ref="BF2:BI2" si="6">AZ2</f>
        <v>Barely</v>
      </c>
      <c r="BG2" s="58" t="str">
        <f t="shared" si="6"/>
        <v>Somewhat</v>
      </c>
      <c r="BH2" s="58" t="str">
        <f t="shared" si="6"/>
        <v>Active</v>
      </c>
      <c r="BI2" s="58" t="str">
        <f t="shared" si="6"/>
        <v>Highly</v>
      </c>
      <c r="BJ2" s="58" t="s">
        <v>107</v>
      </c>
      <c r="BK2" t="str">
        <f>BE2</f>
        <v>Sedentary</v>
      </c>
      <c r="BL2" s="58" t="str">
        <f>BF2</f>
        <v>Barely</v>
      </c>
      <c r="BM2" s="58" t="str">
        <f>BG2</f>
        <v>Somewhat</v>
      </c>
      <c r="BN2" s="58" t="str">
        <f>BH2</f>
        <v>Active</v>
      </c>
      <c r="BO2" s="58" t="str">
        <f>BI2</f>
        <v>Highly</v>
      </c>
      <c r="BP2" s="58" t="s">
        <v>368</v>
      </c>
      <c r="BQ2" s="58" t="str">
        <f>BK2</f>
        <v>Sedentary</v>
      </c>
      <c r="BR2" s="58" t="str">
        <f t="shared" ref="BR2" si="7">BL2</f>
        <v>Barely</v>
      </c>
      <c r="BS2" s="58" t="str">
        <f t="shared" ref="BS2" si="8">BM2</f>
        <v>Somewhat</v>
      </c>
      <c r="BT2" s="58" t="str">
        <f t="shared" ref="BT2" si="9">BN2</f>
        <v>Active</v>
      </c>
      <c r="BU2" s="58" t="str">
        <f t="shared" ref="BU2" si="10">BO2</f>
        <v>Highly</v>
      </c>
      <c r="BV2" s="58" t="s">
        <v>423</v>
      </c>
      <c r="BW2" s="58" t="s">
        <v>380</v>
      </c>
    </row>
    <row r="3" spans="1:76">
      <c r="A3" s="58">
        <f>'Mortal Baseline'!A3</f>
        <v>1</v>
      </c>
      <c r="B3">
        <v>5</v>
      </c>
      <c r="C3" s="58">
        <f>'Mortal Baseline'!C3*'MI Analysis'!O3</f>
        <v>0</v>
      </c>
      <c r="D3" s="58">
        <f>'Mortal Baseline'!D3*'MI Analysis'!P3</f>
        <v>0</v>
      </c>
      <c r="E3" s="58">
        <f>'Mortal Baseline'!E3*'MI Analysis'!Q3</f>
        <v>0</v>
      </c>
      <c r="F3" s="58">
        <f>'Mortal Baseline'!F3*'MI Analysis'!R3</f>
        <v>0</v>
      </c>
      <c r="G3" s="58">
        <f>'Mortal Baseline'!G3*'MI Analysis'!S3</f>
        <v>0</v>
      </c>
      <c r="H3" s="58">
        <f>SUM(C3:G3)</f>
        <v>0</v>
      </c>
      <c r="I3" s="58">
        <f>(SUM(C3:G3))</f>
        <v>0</v>
      </c>
      <c r="J3" s="58">
        <f t="shared" si="0"/>
        <v>0</v>
      </c>
      <c r="K3" s="58">
        <f t="shared" si="0"/>
        <v>0</v>
      </c>
      <c r="L3" s="58">
        <f t="shared" si="0"/>
        <v>0</v>
      </c>
      <c r="M3" s="58">
        <f t="shared" si="0"/>
        <v>0</v>
      </c>
      <c r="N3" s="58">
        <f t="shared" si="0"/>
        <v>0</v>
      </c>
      <c r="O3" s="117">
        <f>('MI Epi'!AO21*(SUM('Mortal Baseline'!C3:G3)))/('Mortal Baseline'!C3*'MI Epi'!B$69+'Mortal Baseline'!D3*'MI Epi'!C$69+'Mortal Baseline'!E3*'MI Epi'!D$69+'Mortal Baseline'!F3*'MI Epi'!E$69+'Mortal Baseline'!G3*'MI Epi'!F$69)</f>
        <v>0</v>
      </c>
      <c r="P3" s="93">
        <f>$O3*'MI Epi'!C$69</f>
        <v>0</v>
      </c>
      <c r="Q3" s="93">
        <f>$O3*'MI Epi'!D$69</f>
        <v>0</v>
      </c>
      <c r="R3" s="93">
        <f>$O3*'MI Epi'!E$69</f>
        <v>0</v>
      </c>
      <c r="S3" s="93">
        <f>$O3*'MI Epi'!F$69</f>
        <v>0</v>
      </c>
      <c r="T3" s="93">
        <f>SUM(O3:S3)</f>
        <v>0</v>
      </c>
      <c r="U3" s="2">
        <f>J3/'Mortal Baseline'!C3</f>
        <v>0</v>
      </c>
      <c r="V3" s="2">
        <f>K3/'Mortal Baseline'!D3</f>
        <v>0</v>
      </c>
      <c r="W3" s="2">
        <f>L3/'Mortal Baseline'!E3</f>
        <v>0</v>
      </c>
      <c r="X3" s="2">
        <f>M3/'Mortal Baseline'!F3</f>
        <v>0</v>
      </c>
      <c r="Y3" s="2">
        <f>N3/'Mortal Baseline'!G3</f>
        <v>0</v>
      </c>
      <c r="Z3" s="2">
        <f>SUM(C3:G3)/SUM('Mortal Baseline'!C3:G3)</f>
        <v>0</v>
      </c>
      <c r="AA3" s="93">
        <f>C3*'MI Epi'!$AR21</f>
        <v>0</v>
      </c>
      <c r="AB3" s="93">
        <f>D3*'MI Epi'!$AR21</f>
        <v>0</v>
      </c>
      <c r="AC3" s="93">
        <f>E3*'MI Epi'!$AR21</f>
        <v>0</v>
      </c>
      <c r="AD3" s="93">
        <f>F3*'MI Epi'!$AR21</f>
        <v>0</v>
      </c>
      <c r="AE3" s="93">
        <f>G3*'MI Epi'!$AR21</f>
        <v>0</v>
      </c>
      <c r="AF3" s="93">
        <f>SUM(AA3:AE3)</f>
        <v>0</v>
      </c>
      <c r="AG3" s="93">
        <f>J3*'MI Epi'!$I$5</f>
        <v>0</v>
      </c>
      <c r="AH3" s="93">
        <f>K3*'MI Epi'!$I$5</f>
        <v>0</v>
      </c>
      <c r="AI3" s="93">
        <f>L3*'MI Epi'!$I$5</f>
        <v>0</v>
      </c>
      <c r="AJ3" s="93">
        <f>M3*'MI Epi'!$I$5</f>
        <v>0</v>
      </c>
      <c r="AK3" s="93">
        <f>N3*'MI Epi'!$I$5</f>
        <v>0</v>
      </c>
      <c r="AL3" s="93">
        <f>SUM(AG3:AK3)</f>
        <v>0</v>
      </c>
      <c r="AM3" s="93">
        <f>AF3+AL3</f>
        <v>0</v>
      </c>
      <c r="AN3" s="2"/>
      <c r="AO3" s="93">
        <f>'Mortal Baseline'!X3*'MI Analysis'!AY3</f>
        <v>0</v>
      </c>
      <c r="AP3" s="93">
        <f>'Mortal Baseline'!Y3*'MI Analysis'!AZ3</f>
        <v>0</v>
      </c>
      <c r="AQ3" s="93">
        <f>'Mortal Baseline'!Z3*'MI Analysis'!BA3</f>
        <v>0</v>
      </c>
      <c r="AR3" s="93">
        <f>'Mortal Baseline'!AA3*'MI Analysis'!BB3</f>
        <v>0</v>
      </c>
      <c r="AS3" s="93">
        <f>'Mortal Baseline'!AB3*'MI Analysis'!BC3</f>
        <v>0</v>
      </c>
      <c r="AT3" s="58">
        <f>AO3</f>
        <v>0</v>
      </c>
      <c r="AU3" s="58">
        <f t="shared" si="2"/>
        <v>0</v>
      </c>
      <c r="AV3" s="58">
        <f t="shared" si="3"/>
        <v>0</v>
      </c>
      <c r="AW3" s="58">
        <f t="shared" si="4"/>
        <v>0</v>
      </c>
      <c r="AX3" s="58">
        <f t="shared" si="5"/>
        <v>0</v>
      </c>
      <c r="AY3" s="117">
        <f>('MI Epi'!$AW21*(SUM('Mortal Baseline'!X3:AB3)))/('Mortal Baseline'!X3*'MI Epi'!B$78+'Mortal Baseline'!Y3*'MI Epi'!B$78+'Mortal Baseline'!Z3*'MI Epi'!C$78+'Mortal Baseline'!AA3*'MI Epi'!D$78+'Mortal Baseline'!AB3*'MI Epi'!E$78)</f>
        <v>0</v>
      </c>
      <c r="AZ3" s="93">
        <f>$AY3*'MI Epi'!C$78</f>
        <v>0</v>
      </c>
      <c r="BA3" s="93">
        <f>$AY3*'MI Epi'!D$78</f>
        <v>0</v>
      </c>
      <c r="BB3" s="93">
        <f>$AY3*'MI Epi'!E$78</f>
        <v>0</v>
      </c>
      <c r="BC3" s="93">
        <f>$AY3*'MI Epi'!F$78</f>
        <v>0</v>
      </c>
      <c r="BD3" s="93">
        <f>SUM(AY3:BC3)</f>
        <v>0</v>
      </c>
      <c r="BE3" s="2">
        <f>AO3/'Mortal Baseline'!X3</f>
        <v>0</v>
      </c>
      <c r="BF3" s="2">
        <f>AP3/'Mortal Baseline'!Y3</f>
        <v>0</v>
      </c>
      <c r="BG3" s="2">
        <f>AQ3/'Mortal Baseline'!Z3</f>
        <v>0</v>
      </c>
      <c r="BH3" s="2">
        <f>AR3/'Mortal Baseline'!AA3</f>
        <v>0</v>
      </c>
      <c r="BI3" s="2">
        <f>AS3/'Mortal Baseline'!AB3</f>
        <v>0</v>
      </c>
      <c r="BJ3" s="2">
        <f>SUM(AO3:AS3)/SUM('Mortal Baseline'!X3:AB3)</f>
        <v>0</v>
      </c>
      <c r="BK3">
        <f>AY3*'MI Epi'!$AH$22</f>
        <v>0</v>
      </c>
      <c r="BL3" s="58">
        <f>AZ3*'MI Epi'!$AH$22</f>
        <v>0</v>
      </c>
      <c r="BM3" s="58">
        <f>BA3*'MI Epi'!$AH$22</f>
        <v>0</v>
      </c>
      <c r="BN3" s="58">
        <f>BB3*'MI Epi'!$AH$22</f>
        <v>0</v>
      </c>
      <c r="BO3" s="58">
        <f>BC3*'MI Epi'!$AH$22</f>
        <v>0</v>
      </c>
      <c r="BP3" s="93">
        <f>SUM(BK3:BO3)</f>
        <v>0</v>
      </c>
      <c r="BQ3" s="93">
        <f>AT3*'MI Epi'!$I$5</f>
        <v>0</v>
      </c>
      <c r="BR3" s="93">
        <f>AU3*'MI Epi'!$I$5</f>
        <v>0</v>
      </c>
      <c r="BS3" s="93">
        <f>AV3*'MI Epi'!$I$5</f>
        <v>0</v>
      </c>
      <c r="BT3" s="93">
        <f>AW3*'MI Epi'!$I$5</f>
        <v>0</v>
      </c>
      <c r="BU3" s="93">
        <f>AX3*'MI Epi'!$I$5</f>
        <v>0</v>
      </c>
      <c r="BV3" s="93">
        <f>SUM(BQ3:BU3)</f>
        <v>0</v>
      </c>
      <c r="BW3" s="93">
        <f>BP3+BV3</f>
        <v>0</v>
      </c>
    </row>
    <row r="4" spans="1:76">
      <c r="A4" s="58">
        <f>'Mortal Baseline'!A4</f>
        <v>2</v>
      </c>
      <c r="B4">
        <v>6</v>
      </c>
      <c r="C4" s="58">
        <f>'Mortal Baseline'!C4*'MI Analysis'!O4</f>
        <v>0</v>
      </c>
      <c r="D4" s="58">
        <f>'Mortal Baseline'!D4*'MI Analysis'!P4</f>
        <v>0</v>
      </c>
      <c r="E4" s="58">
        <f>'Mortal Baseline'!E4*'MI Analysis'!Q4</f>
        <v>0</v>
      </c>
      <c r="F4" s="58">
        <f>'Mortal Baseline'!F4*'MI Analysis'!R4</f>
        <v>0</v>
      </c>
      <c r="G4" s="58">
        <f>'Mortal Baseline'!G4*'MI Analysis'!S4</f>
        <v>0</v>
      </c>
      <c r="H4" s="58">
        <f>SUM(C4:G4)+H3</f>
        <v>0</v>
      </c>
      <c r="I4" s="58">
        <f>(SUM(C4:G4))+I3</f>
        <v>0</v>
      </c>
      <c r="J4" s="93">
        <f>(C4+J3)-AA3-AG3</f>
        <v>0</v>
      </c>
      <c r="K4" s="93">
        <f t="shared" ref="K4:K35" si="11">(D4+K3)-AB3-AH3</f>
        <v>0</v>
      </c>
      <c r="L4" s="93">
        <f t="shared" ref="L4:L35" si="12">(E4+L3)-AC3-AI3</f>
        <v>0</v>
      </c>
      <c r="M4" s="93">
        <f t="shared" ref="M4:M35" si="13">(F4+M3)-AD3-AJ3</f>
        <v>0</v>
      </c>
      <c r="N4" s="93">
        <f t="shared" ref="N4:N35" si="14">(G4+N3)-AE3-AK3</f>
        <v>0</v>
      </c>
      <c r="O4" s="117">
        <f>('MI Epi'!AO22*(SUM('Mortal Baseline'!C4:G4)))/('Mortal Baseline'!C4*'MI Epi'!B$69+'Mortal Baseline'!D4*'MI Epi'!C$69+'Mortal Baseline'!E4*'MI Epi'!D$69+'Mortal Baseline'!F4*'MI Epi'!E$69+'Mortal Baseline'!G4*'MI Epi'!F$69)</f>
        <v>0</v>
      </c>
      <c r="P4" s="93">
        <f>$O4*'MI Epi'!C$69</f>
        <v>0</v>
      </c>
      <c r="Q4" s="93">
        <f>$O4*'MI Epi'!D$69</f>
        <v>0</v>
      </c>
      <c r="R4" s="93">
        <f>$O4*'MI Epi'!E$69</f>
        <v>0</v>
      </c>
      <c r="S4" s="93">
        <f>$O4*'MI Epi'!F$69</f>
        <v>0</v>
      </c>
      <c r="T4" s="93">
        <f t="shared" ref="T4:T12" si="15">SUM(O4:S4)</f>
        <v>0</v>
      </c>
      <c r="U4" s="2">
        <f>J4/'Mortal Baseline'!C4</f>
        <v>0</v>
      </c>
      <c r="V4" s="2">
        <f>K4/'Mortal Baseline'!D4</f>
        <v>0</v>
      </c>
      <c r="W4" s="2">
        <f>L4/'Mortal Baseline'!E4</f>
        <v>0</v>
      </c>
      <c r="X4" s="2">
        <f>M4/'Mortal Baseline'!F4</f>
        <v>0</v>
      </c>
      <c r="Y4" s="2">
        <f>N4/'Mortal Baseline'!G4</f>
        <v>0</v>
      </c>
      <c r="Z4" s="2">
        <f>SUM(C4:G4)/SUM('Mortal Baseline'!C4:G4)</f>
        <v>0</v>
      </c>
      <c r="AA4" s="93">
        <f>C4*'MI Epi'!$AR22</f>
        <v>0</v>
      </c>
      <c r="AB4" s="93">
        <f>D4*'MI Epi'!$AR22</f>
        <v>0</v>
      </c>
      <c r="AC4" s="93">
        <f>E4*'MI Epi'!$AR22</f>
        <v>0</v>
      </c>
      <c r="AD4" s="93">
        <f>F4*'MI Epi'!$AR22</f>
        <v>0</v>
      </c>
      <c r="AE4" s="93">
        <f>G4*'MI Epi'!$AR22</f>
        <v>0</v>
      </c>
      <c r="AF4" s="93">
        <f>SUM(AA4:AE4)</f>
        <v>0</v>
      </c>
      <c r="AG4" s="93">
        <f>J4*'MI Epi'!$I$5</f>
        <v>0</v>
      </c>
      <c r="AH4" s="93">
        <f>K4*'MI Epi'!$I$5</f>
        <v>0</v>
      </c>
      <c r="AI4" s="93">
        <f>L4*'MI Epi'!$I$5</f>
        <v>0</v>
      </c>
      <c r="AJ4" s="93">
        <f>M4*'MI Epi'!$I$5</f>
        <v>0</v>
      </c>
      <c r="AK4" s="93">
        <f>N4*'MI Epi'!$I$5</f>
        <v>0</v>
      </c>
      <c r="AL4" s="93">
        <f t="shared" ref="AL4:AL67" si="16">SUM(AG4:AK4)</f>
        <v>0</v>
      </c>
      <c r="AM4" s="93">
        <f>AM3+AL4+AF4</f>
        <v>0</v>
      </c>
      <c r="AN4" s="2"/>
      <c r="AO4" s="93">
        <f>'Mortal Baseline'!X4*'MI Analysis'!AY4</f>
        <v>0</v>
      </c>
      <c r="AP4" s="93">
        <f>'Mortal Baseline'!Y4*'MI Analysis'!AZ4</f>
        <v>0</v>
      </c>
      <c r="AQ4" s="93">
        <f>'Mortal Baseline'!Z4*'MI Analysis'!BA4</f>
        <v>0</v>
      </c>
      <c r="AR4" s="93">
        <f>'Mortal Baseline'!AA4*'MI Analysis'!BB4</f>
        <v>0</v>
      </c>
      <c r="AS4" s="93">
        <f>'Mortal Baseline'!AB4*'MI Analysis'!BC4</f>
        <v>0</v>
      </c>
      <c r="AT4" s="93">
        <f>(AO4+AT3)-BK3-BQ3</f>
        <v>0</v>
      </c>
      <c r="AU4" s="93">
        <f t="shared" ref="AU4:AX4" si="17">(AP4+AU3)-BL3-BR3</f>
        <v>0</v>
      </c>
      <c r="AV4" s="93">
        <f t="shared" si="17"/>
        <v>0</v>
      </c>
      <c r="AW4" s="93">
        <f t="shared" si="17"/>
        <v>0</v>
      </c>
      <c r="AX4" s="93">
        <f t="shared" si="17"/>
        <v>0</v>
      </c>
      <c r="AY4" s="117">
        <f>('MI Epi'!$AW22*(SUM('Mortal Baseline'!X4:AB4)))/('Mortal Baseline'!X4*'MI Epi'!B$78+'Mortal Baseline'!Y4*'MI Epi'!B$78+'Mortal Baseline'!Z4*'MI Epi'!C$78+'Mortal Baseline'!AA4*'MI Epi'!D$78+'Mortal Baseline'!AB4*'MI Epi'!E$78)</f>
        <v>0</v>
      </c>
      <c r="AZ4" s="93">
        <f>$AY4*'MI Epi'!C$78</f>
        <v>0</v>
      </c>
      <c r="BA4" s="93">
        <f>$AY4*'MI Epi'!D$78</f>
        <v>0</v>
      </c>
      <c r="BB4" s="93">
        <f>$AY4*'MI Epi'!E$78</f>
        <v>0</v>
      </c>
      <c r="BC4" s="93">
        <f>$AY4*'MI Epi'!F$78</f>
        <v>0</v>
      </c>
      <c r="BD4" s="93">
        <f t="shared" ref="BD4:BD67" si="18">SUM(AY4:BC4)</f>
        <v>0</v>
      </c>
      <c r="BE4" s="2">
        <f>AO4/'Mortal Baseline'!X4</f>
        <v>0</v>
      </c>
      <c r="BF4" s="2">
        <f>AP4/'Mortal Baseline'!Y4</f>
        <v>0</v>
      </c>
      <c r="BG4" s="2">
        <f>AQ4/'Mortal Baseline'!Z4</f>
        <v>0</v>
      </c>
      <c r="BH4" s="2">
        <f>AR4/'Mortal Baseline'!AA4</f>
        <v>0</v>
      </c>
      <c r="BI4" s="2">
        <f>AS4/'Mortal Baseline'!AB4</f>
        <v>0</v>
      </c>
      <c r="BJ4" s="2">
        <f>SUM(AO4:AS4)/SUM('Mortal Baseline'!X4:AB4)</f>
        <v>0</v>
      </c>
      <c r="BK4" s="58">
        <f>AY4*'MI Epi'!$AH$22</f>
        <v>0</v>
      </c>
      <c r="BL4" s="58">
        <f>AZ4*'MI Epi'!$AH$22</f>
        <v>0</v>
      </c>
      <c r="BM4" s="58">
        <f>BA4*'MI Epi'!$AH$22</f>
        <v>0</v>
      </c>
      <c r="BN4" s="58">
        <f>BB4*'MI Epi'!$AH$22</f>
        <v>0</v>
      </c>
      <c r="BO4" s="58">
        <f>BC4*'MI Epi'!$AH$22</f>
        <v>0</v>
      </c>
      <c r="BP4" s="93">
        <f>SUM(BK4:BO4)</f>
        <v>0</v>
      </c>
      <c r="BQ4" s="93">
        <f>AT4*'MI Epi'!$I$5</f>
        <v>0</v>
      </c>
      <c r="BR4" s="93">
        <f>AU4*'MI Epi'!$I$5</f>
        <v>0</v>
      </c>
      <c r="BS4" s="93">
        <f>AV4*'MI Epi'!$I$5</f>
        <v>0</v>
      </c>
      <c r="BT4" s="93">
        <f>AW4*'MI Epi'!$I$5</f>
        <v>0</v>
      </c>
      <c r="BU4" s="93">
        <f>AX4*'MI Epi'!$I$5</f>
        <v>0</v>
      </c>
      <c r="BV4" s="93">
        <f t="shared" ref="BV4:BV67" si="19">SUM(BQ4:BU4)</f>
        <v>0</v>
      </c>
      <c r="BW4" s="93">
        <f>BP4+BV4+BW3</f>
        <v>0</v>
      </c>
    </row>
    <row r="5" spans="1:76">
      <c r="A5" s="58">
        <f>'Mortal Baseline'!A5</f>
        <v>3</v>
      </c>
      <c r="B5">
        <v>7</v>
      </c>
      <c r="C5" s="58">
        <f>'Mortal Baseline'!C5*'MI Analysis'!O5</f>
        <v>0</v>
      </c>
      <c r="D5" s="58">
        <f>'Mortal Baseline'!D5*'MI Analysis'!P5</f>
        <v>0</v>
      </c>
      <c r="E5" s="58">
        <f>'Mortal Baseline'!E5*'MI Analysis'!Q5</f>
        <v>0</v>
      </c>
      <c r="F5" s="58">
        <f>'Mortal Baseline'!F5*'MI Analysis'!R5</f>
        <v>0</v>
      </c>
      <c r="G5" s="58">
        <f>'Mortal Baseline'!G5*'MI Analysis'!S5</f>
        <v>0</v>
      </c>
      <c r="H5" s="58">
        <f t="shared" ref="H5:H41" si="20">SUM(C5:G5)+H4</f>
        <v>0</v>
      </c>
      <c r="I5" s="58">
        <f t="shared" ref="I5:I68" si="21">(SUM(C5:G5))+I4</f>
        <v>0</v>
      </c>
      <c r="J5" s="93">
        <f t="shared" ref="J5:J35" si="22">(C5+J4)-AA4-AG4</f>
        <v>0</v>
      </c>
      <c r="K5" s="93">
        <f t="shared" si="11"/>
        <v>0</v>
      </c>
      <c r="L5" s="93">
        <f t="shared" si="12"/>
        <v>0</v>
      </c>
      <c r="M5" s="93">
        <f t="shared" si="13"/>
        <v>0</v>
      </c>
      <c r="N5" s="93">
        <f t="shared" si="14"/>
        <v>0</v>
      </c>
      <c r="O5" s="117">
        <f>('MI Epi'!AO23*(SUM('Mortal Baseline'!C5:G5)))/('Mortal Baseline'!C5*'MI Epi'!B$69+'Mortal Baseline'!D5*'MI Epi'!C$69+'Mortal Baseline'!E5*'MI Epi'!D$69+'Mortal Baseline'!F5*'MI Epi'!E$69+'Mortal Baseline'!G5*'MI Epi'!F$69)</f>
        <v>0</v>
      </c>
      <c r="P5" s="93">
        <f>$O5*'MI Epi'!C$69</f>
        <v>0</v>
      </c>
      <c r="Q5" s="93">
        <f>$O5*'MI Epi'!D$69</f>
        <v>0</v>
      </c>
      <c r="R5" s="93">
        <f>$O5*'MI Epi'!E$69</f>
        <v>0</v>
      </c>
      <c r="S5" s="93">
        <f>$O5*'MI Epi'!F$69</f>
        <v>0</v>
      </c>
      <c r="T5" s="93">
        <f t="shared" si="15"/>
        <v>0</v>
      </c>
      <c r="U5" s="2">
        <f>J5/'Mortal Baseline'!C5</f>
        <v>0</v>
      </c>
      <c r="V5" s="2">
        <f>K5/'Mortal Baseline'!D5</f>
        <v>0</v>
      </c>
      <c r="W5" s="2">
        <f>L5/'Mortal Baseline'!E5</f>
        <v>0</v>
      </c>
      <c r="X5" s="2">
        <f>M5/'Mortal Baseline'!F5</f>
        <v>0</v>
      </c>
      <c r="Y5" s="2">
        <f>N5/'Mortal Baseline'!G5</f>
        <v>0</v>
      </c>
      <c r="Z5" s="2">
        <f>SUM(C5:G5)/SUM('Mortal Baseline'!C5:G5)</f>
        <v>0</v>
      </c>
      <c r="AA5" s="93">
        <f>C5*'MI Epi'!$AR23</f>
        <v>0</v>
      </c>
      <c r="AB5" s="93">
        <f>D5*'MI Epi'!$AR23</f>
        <v>0</v>
      </c>
      <c r="AC5" s="93">
        <f>E5*'MI Epi'!$AR23</f>
        <v>0</v>
      </c>
      <c r="AD5" s="93">
        <f>F5*'MI Epi'!$AR23</f>
        <v>0</v>
      </c>
      <c r="AE5" s="93">
        <f>G5*'MI Epi'!$AR23</f>
        <v>0</v>
      </c>
      <c r="AF5" s="93">
        <f t="shared" ref="AF5:AF68" si="23">SUM(AA5:AE5)</f>
        <v>0</v>
      </c>
      <c r="AG5" s="93">
        <f>J5*'MI Epi'!$I$5</f>
        <v>0</v>
      </c>
      <c r="AH5" s="93">
        <f>K5*'MI Epi'!$I$5</f>
        <v>0</v>
      </c>
      <c r="AI5" s="93">
        <f>L5*'MI Epi'!$I$5</f>
        <v>0</v>
      </c>
      <c r="AJ5" s="93">
        <f>M5*'MI Epi'!$I$5</f>
        <v>0</v>
      </c>
      <c r="AK5" s="93">
        <f>N5*'MI Epi'!$I$5</f>
        <v>0</v>
      </c>
      <c r="AL5" s="93">
        <f t="shared" si="16"/>
        <v>0</v>
      </c>
      <c r="AM5" s="93">
        <f t="shared" ref="AM5:AM68" si="24">AM4+AL5+AF5</f>
        <v>0</v>
      </c>
      <c r="AN5" s="2"/>
      <c r="AO5" s="93">
        <f>'Mortal Baseline'!X5*'MI Analysis'!AY5</f>
        <v>0</v>
      </c>
      <c r="AP5" s="93">
        <f>'Mortal Baseline'!Y5*'MI Analysis'!AZ5</f>
        <v>0</v>
      </c>
      <c r="AQ5" s="93">
        <f>'Mortal Baseline'!Z5*'MI Analysis'!BA5</f>
        <v>0</v>
      </c>
      <c r="AR5" s="93">
        <f>'Mortal Baseline'!AA5*'MI Analysis'!BB5</f>
        <v>0</v>
      </c>
      <c r="AS5" s="93">
        <f>'Mortal Baseline'!AB5*'MI Analysis'!BC5</f>
        <v>0</v>
      </c>
      <c r="AT5" s="93">
        <f t="shared" ref="AT5:AT68" si="25">(AO5+AT4)-BK4-BQ4</f>
        <v>0</v>
      </c>
      <c r="AU5" s="93">
        <f t="shared" ref="AU5:AU68" si="26">(AP5+AU4)-BL4-BR4</f>
        <v>0</v>
      </c>
      <c r="AV5" s="93">
        <f t="shared" ref="AV5:AV68" si="27">(AQ5+AV4)-BM4-BS4</f>
        <v>0</v>
      </c>
      <c r="AW5" s="93">
        <f t="shared" ref="AW5:AW68" si="28">(AR5+AW4)-BN4-BT4</f>
        <v>0</v>
      </c>
      <c r="AX5" s="93">
        <f t="shared" ref="AX5:AX68" si="29">(AS5+AX4)-BO4-BU4</f>
        <v>0</v>
      </c>
      <c r="AY5" s="117">
        <f>('MI Epi'!$AW23*(SUM('Mortal Baseline'!X5:AB5)))/('Mortal Baseline'!X5*'MI Epi'!B$78+'Mortal Baseline'!Y5*'MI Epi'!B$78+'Mortal Baseline'!Z5*'MI Epi'!C$78+'Mortal Baseline'!AA5*'MI Epi'!D$78+'Mortal Baseline'!AB5*'MI Epi'!E$78)</f>
        <v>0</v>
      </c>
      <c r="AZ5" s="93">
        <f>$AY5*'MI Epi'!C$78</f>
        <v>0</v>
      </c>
      <c r="BA5" s="93">
        <f>$AY5*'MI Epi'!D$78</f>
        <v>0</v>
      </c>
      <c r="BB5" s="93">
        <f>$AY5*'MI Epi'!E$78</f>
        <v>0</v>
      </c>
      <c r="BC5" s="93">
        <f>$AY5*'MI Epi'!F$78</f>
        <v>0</v>
      </c>
      <c r="BD5" s="93">
        <f t="shared" si="18"/>
        <v>0</v>
      </c>
      <c r="BE5" s="2">
        <f>AO5/'Mortal Baseline'!X5</f>
        <v>0</v>
      </c>
      <c r="BF5" s="2">
        <f>AP5/'Mortal Baseline'!Y5</f>
        <v>0</v>
      </c>
      <c r="BG5" s="2">
        <f>AQ5/'Mortal Baseline'!Z5</f>
        <v>0</v>
      </c>
      <c r="BH5" s="2">
        <f>AR5/'Mortal Baseline'!AA5</f>
        <v>0</v>
      </c>
      <c r="BI5" s="2">
        <f>AS5/'Mortal Baseline'!AB5</f>
        <v>0</v>
      </c>
      <c r="BJ5" s="2">
        <f>SUM(AO5:AS5)/SUM('Mortal Baseline'!X5:AB5)</f>
        <v>0</v>
      </c>
      <c r="BK5" s="58">
        <f>AY5*'MI Epi'!$AH$22</f>
        <v>0</v>
      </c>
      <c r="BL5" s="58">
        <f>AZ5*'MI Epi'!$AH$22</f>
        <v>0</v>
      </c>
      <c r="BM5" s="58">
        <f>BA5*'MI Epi'!$AH$22</f>
        <v>0</v>
      </c>
      <c r="BN5" s="58">
        <f>BB5*'MI Epi'!$AH$22</f>
        <v>0</v>
      </c>
      <c r="BO5" s="58">
        <f>BC5*'MI Epi'!$AH$22</f>
        <v>0</v>
      </c>
      <c r="BP5" s="93">
        <f t="shared" ref="BP5:BP68" si="30">SUM(BK5:BO5)</f>
        <v>0</v>
      </c>
      <c r="BQ5" s="93">
        <f>AT5*'MI Epi'!$I$5</f>
        <v>0</v>
      </c>
      <c r="BR5" s="93">
        <f>AU5*'MI Epi'!$I$5</f>
        <v>0</v>
      </c>
      <c r="BS5" s="93">
        <f>AV5*'MI Epi'!$I$5</f>
        <v>0</v>
      </c>
      <c r="BT5" s="93">
        <f>AW5*'MI Epi'!$I$5</f>
        <v>0</v>
      </c>
      <c r="BU5" s="93">
        <f>AX5*'MI Epi'!$I$5</f>
        <v>0</v>
      </c>
      <c r="BV5" s="93">
        <f t="shared" si="19"/>
        <v>0</v>
      </c>
      <c r="BW5" s="93">
        <f t="shared" ref="BW5:BW68" si="31">BP5+BV5+BW4</f>
        <v>0</v>
      </c>
    </row>
    <row r="6" spans="1:76">
      <c r="A6" s="58">
        <f>'Mortal Baseline'!A6</f>
        <v>4</v>
      </c>
      <c r="B6" s="58">
        <v>8</v>
      </c>
      <c r="C6" s="58">
        <f>'Mortal Baseline'!C6*'MI Analysis'!O6</f>
        <v>0</v>
      </c>
      <c r="D6" s="58">
        <f>'Mortal Baseline'!D6*'MI Analysis'!P6</f>
        <v>0</v>
      </c>
      <c r="E6" s="58">
        <f>'Mortal Baseline'!E6*'MI Analysis'!Q6</f>
        <v>0</v>
      </c>
      <c r="F6" s="58">
        <f>'Mortal Baseline'!F6*'MI Analysis'!R6</f>
        <v>0</v>
      </c>
      <c r="G6" s="58">
        <f>'Mortal Baseline'!G6*'MI Analysis'!S6</f>
        <v>0</v>
      </c>
      <c r="H6" s="58">
        <f t="shared" si="20"/>
        <v>0</v>
      </c>
      <c r="I6" s="58">
        <f t="shared" si="21"/>
        <v>0</v>
      </c>
      <c r="J6" s="93">
        <f t="shared" si="22"/>
        <v>0</v>
      </c>
      <c r="K6" s="93">
        <f t="shared" si="11"/>
        <v>0</v>
      </c>
      <c r="L6" s="93">
        <f t="shared" si="12"/>
        <v>0</v>
      </c>
      <c r="M6" s="93">
        <f t="shared" si="13"/>
        <v>0</v>
      </c>
      <c r="N6" s="93">
        <f t="shared" si="14"/>
        <v>0</v>
      </c>
      <c r="O6" s="117">
        <f>('MI Epi'!AO24*(SUM('Mortal Baseline'!C6:G6)))/('Mortal Baseline'!C6*'MI Epi'!B$69+'Mortal Baseline'!D6*'MI Epi'!C$69+'Mortal Baseline'!E6*'MI Epi'!D$69+'Mortal Baseline'!F6*'MI Epi'!E$69+'Mortal Baseline'!G6*'MI Epi'!F$69)</f>
        <v>0</v>
      </c>
      <c r="P6" s="93">
        <f>$O6*'MI Epi'!C$69</f>
        <v>0</v>
      </c>
      <c r="Q6" s="93">
        <f>$O6*'MI Epi'!D$69</f>
        <v>0</v>
      </c>
      <c r="R6" s="93">
        <f>$O6*'MI Epi'!E$69</f>
        <v>0</v>
      </c>
      <c r="S6" s="93">
        <f>$O6*'MI Epi'!F$69</f>
        <v>0</v>
      </c>
      <c r="T6" s="93">
        <f t="shared" si="15"/>
        <v>0</v>
      </c>
      <c r="U6" s="2">
        <f>J6/'Mortal Baseline'!C6</f>
        <v>0</v>
      </c>
      <c r="V6" s="2">
        <f>K6/'Mortal Baseline'!D6</f>
        <v>0</v>
      </c>
      <c r="W6" s="2">
        <f>L6/'Mortal Baseline'!E6</f>
        <v>0</v>
      </c>
      <c r="X6" s="2">
        <f>M6/'Mortal Baseline'!F6</f>
        <v>0</v>
      </c>
      <c r="Y6" s="2">
        <f>N6/'Mortal Baseline'!G6</f>
        <v>0</v>
      </c>
      <c r="Z6" s="2">
        <f>SUM(C6:G6)/SUM('Mortal Baseline'!C6:G6)</f>
        <v>0</v>
      </c>
      <c r="AA6" s="93">
        <f>C6*'MI Epi'!$AR24</f>
        <v>0</v>
      </c>
      <c r="AB6" s="93">
        <f>D6*'MI Epi'!$AR24</f>
        <v>0</v>
      </c>
      <c r="AC6" s="93">
        <f>E6*'MI Epi'!$AR24</f>
        <v>0</v>
      </c>
      <c r="AD6" s="93">
        <f>F6*'MI Epi'!$AR24</f>
        <v>0</v>
      </c>
      <c r="AE6" s="93">
        <f>G6*'MI Epi'!$AR24</f>
        <v>0</v>
      </c>
      <c r="AF6" s="93">
        <f t="shared" si="23"/>
        <v>0</v>
      </c>
      <c r="AG6" s="93">
        <f>J6*'MI Epi'!$I$5</f>
        <v>0</v>
      </c>
      <c r="AH6" s="93">
        <f>K6*'MI Epi'!$I$5</f>
        <v>0</v>
      </c>
      <c r="AI6" s="93">
        <f>L6*'MI Epi'!$I$5</f>
        <v>0</v>
      </c>
      <c r="AJ6" s="93">
        <f>M6*'MI Epi'!$I$5</f>
        <v>0</v>
      </c>
      <c r="AK6" s="93">
        <f>N6*'MI Epi'!$I$5</f>
        <v>0</v>
      </c>
      <c r="AL6" s="93">
        <f t="shared" si="16"/>
        <v>0</v>
      </c>
      <c r="AM6" s="93">
        <f t="shared" si="24"/>
        <v>0</v>
      </c>
      <c r="AN6" s="2"/>
      <c r="AO6" s="93">
        <f>'Mortal Baseline'!X6*'MI Analysis'!AY6</f>
        <v>0</v>
      </c>
      <c r="AP6" s="93">
        <f>'Mortal Baseline'!Y6*'MI Analysis'!AZ6</f>
        <v>0</v>
      </c>
      <c r="AQ6" s="93">
        <f>'Mortal Baseline'!Z6*'MI Analysis'!BA6</f>
        <v>0</v>
      </c>
      <c r="AR6" s="93">
        <f>'Mortal Baseline'!AA6*'MI Analysis'!BB6</f>
        <v>0</v>
      </c>
      <c r="AS6" s="93">
        <f>'Mortal Baseline'!AB6*'MI Analysis'!BC6</f>
        <v>0</v>
      </c>
      <c r="AT6" s="93">
        <f t="shared" si="25"/>
        <v>0</v>
      </c>
      <c r="AU6" s="93">
        <f t="shared" si="26"/>
        <v>0</v>
      </c>
      <c r="AV6" s="93">
        <f t="shared" si="27"/>
        <v>0</v>
      </c>
      <c r="AW6" s="93">
        <f t="shared" si="28"/>
        <v>0</v>
      </c>
      <c r="AX6" s="93">
        <f t="shared" si="29"/>
        <v>0</v>
      </c>
      <c r="AY6" s="117">
        <f>('MI Epi'!$AW24*(SUM('Mortal Baseline'!X6:AB6)))/('Mortal Baseline'!X6*'MI Epi'!B$78+'Mortal Baseline'!Y6*'MI Epi'!B$78+'Mortal Baseline'!Z6*'MI Epi'!C$78+'Mortal Baseline'!AA6*'MI Epi'!D$78+'Mortal Baseline'!AB6*'MI Epi'!E$78)</f>
        <v>0</v>
      </c>
      <c r="AZ6" s="93">
        <f>$AY6*'MI Epi'!C$78</f>
        <v>0</v>
      </c>
      <c r="BA6" s="93">
        <f>$AY6*'MI Epi'!D$78</f>
        <v>0</v>
      </c>
      <c r="BB6" s="93">
        <f>$AY6*'MI Epi'!E$78</f>
        <v>0</v>
      </c>
      <c r="BC6" s="93">
        <f>$AY6*'MI Epi'!F$78</f>
        <v>0</v>
      </c>
      <c r="BD6" s="93">
        <f t="shared" si="18"/>
        <v>0</v>
      </c>
      <c r="BE6" s="2">
        <f>AO6/'Mortal Baseline'!X6</f>
        <v>0</v>
      </c>
      <c r="BF6" s="2">
        <f>AP6/'Mortal Baseline'!Y6</f>
        <v>0</v>
      </c>
      <c r="BG6" s="2">
        <f>AQ6/'Mortal Baseline'!Z6</f>
        <v>0</v>
      </c>
      <c r="BH6" s="2">
        <f>AR6/'Mortal Baseline'!AA6</f>
        <v>0</v>
      </c>
      <c r="BI6" s="2">
        <f>AS6/'Mortal Baseline'!AB6</f>
        <v>0</v>
      </c>
      <c r="BJ6" s="2">
        <f>SUM(AO6:AS6)/SUM('Mortal Baseline'!X6:AB6)</f>
        <v>0</v>
      </c>
      <c r="BK6" s="116">
        <f>AY6*'MI Epi'!$AH$22</f>
        <v>0</v>
      </c>
      <c r="BL6" s="116">
        <f>AZ6*'MI Epi'!$AH$22</f>
        <v>0</v>
      </c>
      <c r="BM6" s="116">
        <f>BA6*'MI Epi'!$AH$22</f>
        <v>0</v>
      </c>
      <c r="BN6" s="116">
        <f>BB6*'MI Epi'!$AH$22</f>
        <v>0</v>
      </c>
      <c r="BO6" s="116">
        <f>BC6*'MI Epi'!$AH$22</f>
        <v>0</v>
      </c>
      <c r="BP6" s="93">
        <f t="shared" si="30"/>
        <v>0</v>
      </c>
      <c r="BQ6" s="93">
        <f>AT6*'MI Epi'!$I$5</f>
        <v>0</v>
      </c>
      <c r="BR6" s="93">
        <f>AU6*'MI Epi'!$I$5</f>
        <v>0</v>
      </c>
      <c r="BS6" s="93">
        <f>AV6*'MI Epi'!$I$5</f>
        <v>0</v>
      </c>
      <c r="BT6" s="93">
        <f>AW6*'MI Epi'!$I$5</f>
        <v>0</v>
      </c>
      <c r="BU6" s="93">
        <f>AX6*'MI Epi'!$I$5</f>
        <v>0</v>
      </c>
      <c r="BV6" s="93">
        <f t="shared" si="19"/>
        <v>0</v>
      </c>
      <c r="BW6" s="93">
        <f t="shared" si="31"/>
        <v>0</v>
      </c>
      <c r="BX6" s="109"/>
    </row>
    <row r="7" spans="1:76">
      <c r="A7" s="58">
        <f>'Mortal Baseline'!A7</f>
        <v>5</v>
      </c>
      <c r="B7" s="58">
        <v>9</v>
      </c>
      <c r="C7" s="58">
        <f>'Mortal Baseline'!C7*'MI Analysis'!O7</f>
        <v>0</v>
      </c>
      <c r="D7" s="58">
        <f>'Mortal Baseline'!D7*'MI Analysis'!P7</f>
        <v>0</v>
      </c>
      <c r="E7" s="58">
        <f>'Mortal Baseline'!E7*'MI Analysis'!Q7</f>
        <v>0</v>
      </c>
      <c r="F7" s="58">
        <f>'Mortal Baseline'!F7*'MI Analysis'!R7</f>
        <v>0</v>
      </c>
      <c r="G7" s="58">
        <f>'Mortal Baseline'!G7*'MI Analysis'!S7</f>
        <v>0</v>
      </c>
      <c r="H7" s="58">
        <f t="shared" si="20"/>
        <v>0</v>
      </c>
      <c r="I7" s="58">
        <f t="shared" si="21"/>
        <v>0</v>
      </c>
      <c r="J7" s="93">
        <f t="shared" si="22"/>
        <v>0</v>
      </c>
      <c r="K7" s="93">
        <f t="shared" si="11"/>
        <v>0</v>
      </c>
      <c r="L7" s="93">
        <f t="shared" si="12"/>
        <v>0</v>
      </c>
      <c r="M7" s="93">
        <f t="shared" si="13"/>
        <v>0</v>
      </c>
      <c r="N7" s="93">
        <f t="shared" si="14"/>
        <v>0</v>
      </c>
      <c r="O7" s="117">
        <f>('MI Epi'!AO25*(SUM('Mortal Baseline'!C7:G7)))/('Mortal Baseline'!C7*'MI Epi'!B$69+'Mortal Baseline'!D7*'MI Epi'!C$69+'Mortal Baseline'!E7*'MI Epi'!D$69+'Mortal Baseline'!F7*'MI Epi'!E$69+'Mortal Baseline'!G7*'MI Epi'!F$69)</f>
        <v>0</v>
      </c>
      <c r="P7" s="93">
        <f>$O7*'MI Epi'!C$69</f>
        <v>0</v>
      </c>
      <c r="Q7" s="93">
        <f>$O7*'MI Epi'!D$69</f>
        <v>0</v>
      </c>
      <c r="R7" s="93">
        <f>$O7*'MI Epi'!E$69</f>
        <v>0</v>
      </c>
      <c r="S7" s="93">
        <f>$O7*'MI Epi'!F$69</f>
        <v>0</v>
      </c>
      <c r="T7" s="93">
        <f t="shared" si="15"/>
        <v>0</v>
      </c>
      <c r="U7" s="2">
        <f>J7/'Mortal Baseline'!C7</f>
        <v>0</v>
      </c>
      <c r="V7" s="2">
        <f>K7/'Mortal Baseline'!D7</f>
        <v>0</v>
      </c>
      <c r="W7" s="2">
        <f>L7/'Mortal Baseline'!E7</f>
        <v>0</v>
      </c>
      <c r="X7" s="2">
        <f>M7/'Mortal Baseline'!F7</f>
        <v>0</v>
      </c>
      <c r="Y7" s="2">
        <f>N7/'Mortal Baseline'!G7</f>
        <v>0</v>
      </c>
      <c r="Z7" s="2">
        <f>SUM(C7:G7)/SUM('Mortal Baseline'!C7:G7)</f>
        <v>0</v>
      </c>
      <c r="AA7" s="93">
        <f>C7*'MI Epi'!$AR25</f>
        <v>0</v>
      </c>
      <c r="AB7" s="93">
        <f>D7*'MI Epi'!$AR25</f>
        <v>0</v>
      </c>
      <c r="AC7" s="93">
        <f>E7*'MI Epi'!$AR25</f>
        <v>0</v>
      </c>
      <c r="AD7" s="93">
        <f>F7*'MI Epi'!$AR25</f>
        <v>0</v>
      </c>
      <c r="AE7" s="93">
        <f>G7*'MI Epi'!$AR25</f>
        <v>0</v>
      </c>
      <c r="AF7" s="93">
        <f t="shared" si="23"/>
        <v>0</v>
      </c>
      <c r="AG7" s="93">
        <f>J7*'MI Epi'!$I$5</f>
        <v>0</v>
      </c>
      <c r="AH7" s="93">
        <f>K7*'MI Epi'!$I$5</f>
        <v>0</v>
      </c>
      <c r="AI7" s="93">
        <f>L7*'MI Epi'!$I$5</f>
        <v>0</v>
      </c>
      <c r="AJ7" s="93">
        <f>M7*'MI Epi'!$I$5</f>
        <v>0</v>
      </c>
      <c r="AK7" s="93">
        <f>N7*'MI Epi'!$I$5</f>
        <v>0</v>
      </c>
      <c r="AL7" s="93">
        <f t="shared" si="16"/>
        <v>0</v>
      </c>
      <c r="AM7" s="93">
        <f t="shared" si="24"/>
        <v>0</v>
      </c>
      <c r="AN7" s="2"/>
      <c r="AO7" s="93">
        <f>'Mortal Baseline'!X7*'MI Analysis'!AY7</f>
        <v>0</v>
      </c>
      <c r="AP7" s="93">
        <f>'Mortal Baseline'!Y7*'MI Analysis'!AZ7</f>
        <v>0</v>
      </c>
      <c r="AQ7" s="93">
        <f>'Mortal Baseline'!Z7*'MI Analysis'!BA7</f>
        <v>0</v>
      </c>
      <c r="AR7" s="93">
        <f>'Mortal Baseline'!AA7*'MI Analysis'!BB7</f>
        <v>0</v>
      </c>
      <c r="AS7" s="93">
        <f>'Mortal Baseline'!AB7*'MI Analysis'!BC7</f>
        <v>0</v>
      </c>
      <c r="AT7" s="93">
        <f t="shared" si="25"/>
        <v>0</v>
      </c>
      <c r="AU7" s="93">
        <f t="shared" si="26"/>
        <v>0</v>
      </c>
      <c r="AV7" s="93">
        <f t="shared" si="27"/>
        <v>0</v>
      </c>
      <c r="AW7" s="93">
        <f t="shared" si="28"/>
        <v>0</v>
      </c>
      <c r="AX7" s="93">
        <f t="shared" si="29"/>
        <v>0</v>
      </c>
      <c r="AY7" s="117">
        <f>('MI Epi'!$AW25*(SUM('Mortal Baseline'!X7:AB7)))/('Mortal Baseline'!X7*'MI Epi'!B$78+'Mortal Baseline'!Y7*'MI Epi'!B$78+'Mortal Baseline'!Z7*'MI Epi'!C$78+'Mortal Baseline'!AA7*'MI Epi'!D$78+'Mortal Baseline'!AB7*'MI Epi'!E$78)</f>
        <v>0</v>
      </c>
      <c r="AZ7" s="93">
        <f>$AY7*'MI Epi'!C$78</f>
        <v>0</v>
      </c>
      <c r="BA7" s="93">
        <f>$AY7*'MI Epi'!D$78</f>
        <v>0</v>
      </c>
      <c r="BB7" s="93">
        <f>$AY7*'MI Epi'!E$78</f>
        <v>0</v>
      </c>
      <c r="BC7" s="93">
        <f>$AY7*'MI Epi'!F$78</f>
        <v>0</v>
      </c>
      <c r="BD7" s="93">
        <f t="shared" si="18"/>
        <v>0</v>
      </c>
      <c r="BE7" s="2">
        <f>AO7/'Mortal Baseline'!X7</f>
        <v>0</v>
      </c>
      <c r="BF7" s="2">
        <f>AP7/'Mortal Baseline'!Y7</f>
        <v>0</v>
      </c>
      <c r="BG7" s="2">
        <f>AQ7/'Mortal Baseline'!Z7</f>
        <v>0</v>
      </c>
      <c r="BH7" s="2">
        <f>AR7/'Mortal Baseline'!AA7</f>
        <v>0</v>
      </c>
      <c r="BI7" s="2">
        <f>AS7/'Mortal Baseline'!AB7</f>
        <v>0</v>
      </c>
      <c r="BJ7" s="2">
        <f>SUM(AO7:AS7)/SUM('Mortal Baseline'!X7:AB7)</f>
        <v>0</v>
      </c>
      <c r="BK7" s="58">
        <f>AY7*'MI Epi'!$AH$22</f>
        <v>0</v>
      </c>
      <c r="BL7" s="58">
        <f>AZ7*'MI Epi'!$AH$22</f>
        <v>0</v>
      </c>
      <c r="BM7" s="58">
        <f>BA7*'MI Epi'!$AH$22</f>
        <v>0</v>
      </c>
      <c r="BN7" s="58">
        <f>BB7*'MI Epi'!$AH$22</f>
        <v>0</v>
      </c>
      <c r="BO7" s="58">
        <f>BC7*'MI Epi'!$AH$22</f>
        <v>0</v>
      </c>
      <c r="BP7" s="93">
        <f t="shared" si="30"/>
        <v>0</v>
      </c>
      <c r="BQ7" s="93">
        <f>AT7*'MI Epi'!$I$5</f>
        <v>0</v>
      </c>
      <c r="BR7" s="93">
        <f>AU7*'MI Epi'!$I$5</f>
        <v>0</v>
      </c>
      <c r="BS7" s="93">
        <f>AV7*'MI Epi'!$I$5</f>
        <v>0</v>
      </c>
      <c r="BT7" s="93">
        <f>AW7*'MI Epi'!$I$5</f>
        <v>0</v>
      </c>
      <c r="BU7" s="93">
        <f>AX7*'MI Epi'!$I$5</f>
        <v>0</v>
      </c>
      <c r="BV7" s="93">
        <f t="shared" si="19"/>
        <v>0</v>
      </c>
      <c r="BW7" s="93">
        <f t="shared" si="31"/>
        <v>0</v>
      </c>
    </row>
    <row r="8" spans="1:76">
      <c r="A8" s="58">
        <f>'Mortal Baseline'!A8</f>
        <v>6</v>
      </c>
      <c r="B8" s="58">
        <v>10</v>
      </c>
      <c r="C8" s="58">
        <f>'Mortal Baseline'!C8*'MI Analysis'!O8</f>
        <v>0</v>
      </c>
      <c r="D8" s="58">
        <f>'Mortal Baseline'!D8*'MI Analysis'!P8</f>
        <v>0</v>
      </c>
      <c r="E8" s="58">
        <f>'Mortal Baseline'!E8*'MI Analysis'!Q8</f>
        <v>0</v>
      </c>
      <c r="F8" s="58">
        <f>'Mortal Baseline'!F8*'MI Analysis'!R8</f>
        <v>0</v>
      </c>
      <c r="G8" s="58">
        <f>'Mortal Baseline'!G8*'MI Analysis'!S8</f>
        <v>0</v>
      </c>
      <c r="H8" s="58">
        <f t="shared" si="20"/>
        <v>0</v>
      </c>
      <c r="I8" s="58">
        <f t="shared" si="21"/>
        <v>0</v>
      </c>
      <c r="J8" s="93">
        <f t="shared" si="22"/>
        <v>0</v>
      </c>
      <c r="K8" s="93">
        <f t="shared" si="11"/>
        <v>0</v>
      </c>
      <c r="L8" s="93">
        <f t="shared" si="12"/>
        <v>0</v>
      </c>
      <c r="M8" s="93">
        <f t="shared" si="13"/>
        <v>0</v>
      </c>
      <c r="N8" s="93">
        <f t="shared" si="14"/>
        <v>0</v>
      </c>
      <c r="O8" s="117">
        <f>('MI Epi'!AO26*(SUM('Mortal Baseline'!C8:G8)))/('Mortal Baseline'!C8*'MI Epi'!B$69+'Mortal Baseline'!D8*'MI Epi'!C$69+'Mortal Baseline'!E8*'MI Epi'!D$69+'Mortal Baseline'!F8*'MI Epi'!E$69+'Mortal Baseline'!G8*'MI Epi'!F$69)</f>
        <v>0</v>
      </c>
      <c r="P8" s="93">
        <f>$O8*'MI Epi'!C$69</f>
        <v>0</v>
      </c>
      <c r="Q8" s="93">
        <f>$O8*'MI Epi'!D$69</f>
        <v>0</v>
      </c>
      <c r="R8" s="93">
        <f>$O8*'MI Epi'!E$69</f>
        <v>0</v>
      </c>
      <c r="S8" s="93">
        <f>$O8*'MI Epi'!F$69</f>
        <v>0</v>
      </c>
      <c r="T8" s="93">
        <f t="shared" si="15"/>
        <v>0</v>
      </c>
      <c r="U8" s="2">
        <f>J8/'Mortal Baseline'!C8</f>
        <v>0</v>
      </c>
      <c r="V8" s="2">
        <f>K8/'Mortal Baseline'!D8</f>
        <v>0</v>
      </c>
      <c r="W8" s="2">
        <f>L8/'Mortal Baseline'!E8</f>
        <v>0</v>
      </c>
      <c r="X8" s="2">
        <f>M8/'Mortal Baseline'!F8</f>
        <v>0</v>
      </c>
      <c r="Y8" s="2">
        <f>N8/'Mortal Baseline'!G8</f>
        <v>0</v>
      </c>
      <c r="Z8" s="2">
        <f>SUM(C8:G8)/SUM('Mortal Baseline'!C8:G8)</f>
        <v>0</v>
      </c>
      <c r="AA8" s="93">
        <f>C8*'MI Epi'!$AR26</f>
        <v>0</v>
      </c>
      <c r="AB8" s="93">
        <f>D8*'MI Epi'!$AR26</f>
        <v>0</v>
      </c>
      <c r="AC8" s="93">
        <f>E8*'MI Epi'!$AR26</f>
        <v>0</v>
      </c>
      <c r="AD8" s="93">
        <f>F8*'MI Epi'!$AR26</f>
        <v>0</v>
      </c>
      <c r="AE8" s="93">
        <f>G8*'MI Epi'!$AR26</f>
        <v>0</v>
      </c>
      <c r="AF8" s="93">
        <f t="shared" si="23"/>
        <v>0</v>
      </c>
      <c r="AG8" s="93">
        <f>J8*'MI Epi'!$I$5</f>
        <v>0</v>
      </c>
      <c r="AH8" s="93">
        <f>K8*'MI Epi'!$I$5</f>
        <v>0</v>
      </c>
      <c r="AI8" s="93">
        <f>L8*'MI Epi'!$I$5</f>
        <v>0</v>
      </c>
      <c r="AJ8" s="93">
        <f>M8*'MI Epi'!$I$5</f>
        <v>0</v>
      </c>
      <c r="AK8" s="93">
        <f>N8*'MI Epi'!$I$5</f>
        <v>0</v>
      </c>
      <c r="AL8" s="93">
        <f t="shared" si="16"/>
        <v>0</v>
      </c>
      <c r="AM8" s="93">
        <f t="shared" si="24"/>
        <v>0</v>
      </c>
      <c r="AN8" s="2"/>
      <c r="AO8" s="93">
        <f>'Mortal Baseline'!X8*'MI Analysis'!AY8</f>
        <v>0</v>
      </c>
      <c r="AP8" s="93">
        <f>'Mortal Baseline'!Y8*'MI Analysis'!AZ8</f>
        <v>0</v>
      </c>
      <c r="AQ8" s="93">
        <f>'Mortal Baseline'!Z8*'MI Analysis'!BA8</f>
        <v>0</v>
      </c>
      <c r="AR8" s="93">
        <f>'Mortal Baseline'!AA8*'MI Analysis'!BB8</f>
        <v>0</v>
      </c>
      <c r="AS8" s="93">
        <f>'Mortal Baseline'!AB8*'MI Analysis'!BC8</f>
        <v>0</v>
      </c>
      <c r="AT8" s="93">
        <f t="shared" si="25"/>
        <v>0</v>
      </c>
      <c r="AU8" s="93">
        <f t="shared" si="26"/>
        <v>0</v>
      </c>
      <c r="AV8" s="93">
        <f t="shared" si="27"/>
        <v>0</v>
      </c>
      <c r="AW8" s="93">
        <f t="shared" si="28"/>
        <v>0</v>
      </c>
      <c r="AX8" s="93">
        <f t="shared" si="29"/>
        <v>0</v>
      </c>
      <c r="AY8" s="117">
        <f>('MI Epi'!$AW26*(SUM('Mortal Baseline'!X8:AB8)))/('Mortal Baseline'!X8*'MI Epi'!B$78+'Mortal Baseline'!Y8*'MI Epi'!B$78+'Mortal Baseline'!Z8*'MI Epi'!C$78+'Mortal Baseline'!AA8*'MI Epi'!D$78+'Mortal Baseline'!AB8*'MI Epi'!E$78)</f>
        <v>0</v>
      </c>
      <c r="AZ8" s="93">
        <f>$AY8*'MI Epi'!C$78</f>
        <v>0</v>
      </c>
      <c r="BA8" s="93">
        <f>$AY8*'MI Epi'!D$78</f>
        <v>0</v>
      </c>
      <c r="BB8" s="93">
        <f>$AY8*'MI Epi'!E$78</f>
        <v>0</v>
      </c>
      <c r="BC8" s="93">
        <f>$AY8*'MI Epi'!F$78</f>
        <v>0</v>
      </c>
      <c r="BD8" s="93">
        <f t="shared" si="18"/>
        <v>0</v>
      </c>
      <c r="BE8" s="2">
        <f>AO8/'Mortal Baseline'!X8</f>
        <v>0</v>
      </c>
      <c r="BF8" s="2">
        <f>AP8/'Mortal Baseline'!Y8</f>
        <v>0</v>
      </c>
      <c r="BG8" s="2">
        <f>AQ8/'Mortal Baseline'!Z8</f>
        <v>0</v>
      </c>
      <c r="BH8" s="2">
        <f>AR8/'Mortal Baseline'!AA8</f>
        <v>0</v>
      </c>
      <c r="BI8" s="2">
        <f>AS8/'Mortal Baseline'!AB8</f>
        <v>0</v>
      </c>
      <c r="BJ8" s="2">
        <f>SUM(AO8:AS8)/SUM('Mortal Baseline'!X8:AB8)</f>
        <v>0</v>
      </c>
      <c r="BK8" s="58">
        <f>AY8*'MI Epi'!$AH$23</f>
        <v>0</v>
      </c>
      <c r="BL8" s="58">
        <f>AZ8*'MI Epi'!$AH$23</f>
        <v>0</v>
      </c>
      <c r="BM8" s="58">
        <f>BA8*'MI Epi'!$AH$23</f>
        <v>0</v>
      </c>
      <c r="BN8" s="58">
        <f>BB8*'MI Epi'!$AH$23</f>
        <v>0</v>
      </c>
      <c r="BO8" s="58">
        <f>BC8*'MI Epi'!$AH$23</f>
        <v>0</v>
      </c>
      <c r="BP8" s="93">
        <f t="shared" si="30"/>
        <v>0</v>
      </c>
      <c r="BQ8" s="93">
        <f>AT8*'MI Epi'!$I$5</f>
        <v>0</v>
      </c>
      <c r="BR8" s="93">
        <f>AU8*'MI Epi'!$I$5</f>
        <v>0</v>
      </c>
      <c r="BS8" s="93">
        <f>AV8*'MI Epi'!$I$5</f>
        <v>0</v>
      </c>
      <c r="BT8" s="93">
        <f>AW8*'MI Epi'!$I$5</f>
        <v>0</v>
      </c>
      <c r="BU8" s="93">
        <f>AX8*'MI Epi'!$I$5</f>
        <v>0</v>
      </c>
      <c r="BV8" s="93">
        <f t="shared" si="19"/>
        <v>0</v>
      </c>
      <c r="BW8" s="93">
        <f t="shared" si="31"/>
        <v>0</v>
      </c>
    </row>
    <row r="9" spans="1:76">
      <c r="A9" s="58">
        <f>'Mortal Baseline'!A9</f>
        <v>7</v>
      </c>
      <c r="B9" s="58">
        <v>11</v>
      </c>
      <c r="C9" s="58">
        <f>'Mortal Baseline'!C9*'MI Analysis'!O9</f>
        <v>0</v>
      </c>
      <c r="D9" s="58">
        <f>'Mortal Baseline'!D9*'MI Analysis'!P9</f>
        <v>0</v>
      </c>
      <c r="E9" s="58">
        <f>'Mortal Baseline'!E9*'MI Analysis'!Q9</f>
        <v>0</v>
      </c>
      <c r="F9" s="58">
        <f>'Mortal Baseline'!F9*'MI Analysis'!R9</f>
        <v>0</v>
      </c>
      <c r="G9" s="58">
        <f>'Mortal Baseline'!G9*'MI Analysis'!S9</f>
        <v>0</v>
      </c>
      <c r="H9" s="58">
        <f t="shared" si="20"/>
        <v>0</v>
      </c>
      <c r="I9" s="58">
        <f t="shared" si="21"/>
        <v>0</v>
      </c>
      <c r="J9" s="93">
        <f t="shared" si="22"/>
        <v>0</v>
      </c>
      <c r="K9" s="93">
        <f t="shared" si="11"/>
        <v>0</v>
      </c>
      <c r="L9" s="93">
        <f t="shared" si="12"/>
        <v>0</v>
      </c>
      <c r="M9" s="93">
        <f t="shared" si="13"/>
        <v>0</v>
      </c>
      <c r="N9" s="93">
        <f t="shared" si="14"/>
        <v>0</v>
      </c>
      <c r="O9" s="117">
        <f>('MI Epi'!AO27*(SUM('Mortal Baseline'!C9:G9)))/('Mortal Baseline'!C9*'MI Epi'!B$69+'Mortal Baseline'!D9*'MI Epi'!C$69+'Mortal Baseline'!E9*'MI Epi'!D$69+'Mortal Baseline'!F9*'MI Epi'!E$69+'Mortal Baseline'!G9*'MI Epi'!F$69)</f>
        <v>0</v>
      </c>
      <c r="P9" s="93">
        <f>$O9*'MI Epi'!C$69</f>
        <v>0</v>
      </c>
      <c r="Q9" s="93">
        <f>$O9*'MI Epi'!D$69</f>
        <v>0</v>
      </c>
      <c r="R9" s="93">
        <f>$O9*'MI Epi'!E$69</f>
        <v>0</v>
      </c>
      <c r="S9" s="93">
        <f>$O9*'MI Epi'!F$69</f>
        <v>0</v>
      </c>
      <c r="T9" s="93">
        <f t="shared" si="15"/>
        <v>0</v>
      </c>
      <c r="U9" s="2">
        <f>J9/'Mortal Baseline'!C9</f>
        <v>0</v>
      </c>
      <c r="V9" s="2">
        <f>K9/'Mortal Baseline'!D9</f>
        <v>0</v>
      </c>
      <c r="W9" s="2">
        <f>L9/'Mortal Baseline'!E9</f>
        <v>0</v>
      </c>
      <c r="X9" s="2">
        <f>M9/'Mortal Baseline'!F9</f>
        <v>0</v>
      </c>
      <c r="Y9" s="2">
        <f>N9/'Mortal Baseline'!G9</f>
        <v>0</v>
      </c>
      <c r="Z9" s="2">
        <f>SUM(C9:G9)/SUM('Mortal Baseline'!C9:G9)</f>
        <v>0</v>
      </c>
      <c r="AA9" s="93">
        <f>C9*'MI Epi'!$AR27</f>
        <v>0</v>
      </c>
      <c r="AB9" s="93">
        <f>D9*'MI Epi'!$AR27</f>
        <v>0</v>
      </c>
      <c r="AC9" s="93">
        <f>E9*'MI Epi'!$AR27</f>
        <v>0</v>
      </c>
      <c r="AD9" s="93">
        <f>F9*'MI Epi'!$AR27</f>
        <v>0</v>
      </c>
      <c r="AE9" s="93">
        <f>G9*'MI Epi'!$AR27</f>
        <v>0</v>
      </c>
      <c r="AF9" s="93">
        <f t="shared" si="23"/>
        <v>0</v>
      </c>
      <c r="AG9" s="93">
        <f>J9*'MI Epi'!$I$5</f>
        <v>0</v>
      </c>
      <c r="AH9" s="93">
        <f>K9*'MI Epi'!$I$5</f>
        <v>0</v>
      </c>
      <c r="AI9" s="93">
        <f>L9*'MI Epi'!$I$5</f>
        <v>0</v>
      </c>
      <c r="AJ9" s="93">
        <f>M9*'MI Epi'!$I$5</f>
        <v>0</v>
      </c>
      <c r="AK9" s="93">
        <f>N9*'MI Epi'!$I$5</f>
        <v>0</v>
      </c>
      <c r="AL9" s="93">
        <f t="shared" si="16"/>
        <v>0</v>
      </c>
      <c r="AM9" s="93">
        <f t="shared" si="24"/>
        <v>0</v>
      </c>
      <c r="AN9" s="2"/>
      <c r="AO9" s="93">
        <f>'Mortal Baseline'!X9*'MI Analysis'!AY9</f>
        <v>0</v>
      </c>
      <c r="AP9" s="93">
        <f>'Mortal Baseline'!Y9*'MI Analysis'!AZ9</f>
        <v>0</v>
      </c>
      <c r="AQ9" s="93">
        <f>'Mortal Baseline'!Z9*'MI Analysis'!BA9</f>
        <v>0</v>
      </c>
      <c r="AR9" s="93">
        <f>'Mortal Baseline'!AA9*'MI Analysis'!BB9</f>
        <v>0</v>
      </c>
      <c r="AS9" s="93">
        <f>'Mortal Baseline'!AB9*'MI Analysis'!BC9</f>
        <v>0</v>
      </c>
      <c r="AT9" s="93">
        <f t="shared" si="25"/>
        <v>0</v>
      </c>
      <c r="AU9" s="93">
        <f t="shared" si="26"/>
        <v>0</v>
      </c>
      <c r="AV9" s="93">
        <f t="shared" si="27"/>
        <v>0</v>
      </c>
      <c r="AW9" s="93">
        <f t="shared" si="28"/>
        <v>0</v>
      </c>
      <c r="AX9" s="93">
        <f t="shared" si="29"/>
        <v>0</v>
      </c>
      <c r="AY9" s="117">
        <f>('MI Epi'!$AW27*(SUM('Mortal Baseline'!X9:AB9)))/('Mortal Baseline'!X9*'MI Epi'!B$78+'Mortal Baseline'!Y9*'MI Epi'!B$78+'Mortal Baseline'!Z9*'MI Epi'!C$78+'Mortal Baseline'!AA9*'MI Epi'!D$78+'Mortal Baseline'!AB9*'MI Epi'!E$78)</f>
        <v>0</v>
      </c>
      <c r="AZ9" s="93">
        <f>$AY9*'MI Epi'!C$78</f>
        <v>0</v>
      </c>
      <c r="BA9" s="93">
        <f>$AY9*'MI Epi'!D$78</f>
        <v>0</v>
      </c>
      <c r="BB9" s="93">
        <f>$AY9*'MI Epi'!E$78</f>
        <v>0</v>
      </c>
      <c r="BC9" s="93">
        <f>$AY9*'MI Epi'!F$78</f>
        <v>0</v>
      </c>
      <c r="BD9" s="93">
        <f t="shared" si="18"/>
        <v>0</v>
      </c>
      <c r="BE9" s="2">
        <f>AO9/'Mortal Baseline'!X9</f>
        <v>0</v>
      </c>
      <c r="BF9" s="2">
        <f>AP9/'Mortal Baseline'!Y9</f>
        <v>0</v>
      </c>
      <c r="BG9" s="2">
        <f>AQ9/'Mortal Baseline'!Z9</f>
        <v>0</v>
      </c>
      <c r="BH9" s="2">
        <f>AR9/'Mortal Baseline'!AA9</f>
        <v>0</v>
      </c>
      <c r="BI9" s="2">
        <f>AS9/'Mortal Baseline'!AB9</f>
        <v>0</v>
      </c>
      <c r="BJ9" s="2">
        <f>SUM(AO9:AS9)/SUM('Mortal Baseline'!X9:AB9)</f>
        <v>0</v>
      </c>
      <c r="BK9" s="58">
        <f>AY9*'MI Epi'!$AH$23</f>
        <v>0</v>
      </c>
      <c r="BL9" s="58">
        <f>AZ9*'MI Epi'!$AH$23</f>
        <v>0</v>
      </c>
      <c r="BM9" s="58">
        <f>BA9*'MI Epi'!$AH$23</f>
        <v>0</v>
      </c>
      <c r="BN9" s="58">
        <f>BB9*'MI Epi'!$AH$23</f>
        <v>0</v>
      </c>
      <c r="BO9" s="58">
        <f>BC9*'MI Epi'!$AH$23</f>
        <v>0</v>
      </c>
      <c r="BP9" s="93">
        <f t="shared" si="30"/>
        <v>0</v>
      </c>
      <c r="BQ9" s="93">
        <f>AT9*'MI Epi'!$I$5</f>
        <v>0</v>
      </c>
      <c r="BR9" s="93">
        <f>AU9*'MI Epi'!$I$5</f>
        <v>0</v>
      </c>
      <c r="BS9" s="93">
        <f>AV9*'MI Epi'!$I$5</f>
        <v>0</v>
      </c>
      <c r="BT9" s="93">
        <f>AW9*'MI Epi'!$I$5</f>
        <v>0</v>
      </c>
      <c r="BU9" s="93">
        <f>AX9*'MI Epi'!$I$5</f>
        <v>0</v>
      </c>
      <c r="BV9" s="93">
        <f t="shared" si="19"/>
        <v>0</v>
      </c>
      <c r="BW9" s="93">
        <f t="shared" si="31"/>
        <v>0</v>
      </c>
    </row>
    <row r="10" spans="1:76">
      <c r="A10" s="58">
        <f>'Mortal Baseline'!A10</f>
        <v>8</v>
      </c>
      <c r="B10" s="58">
        <v>12</v>
      </c>
      <c r="C10" s="58">
        <f>'Mortal Baseline'!C10*'MI Analysis'!O10</f>
        <v>0</v>
      </c>
      <c r="D10" s="58">
        <f>'Mortal Baseline'!D10*'MI Analysis'!P10</f>
        <v>0</v>
      </c>
      <c r="E10" s="58">
        <f>'Mortal Baseline'!E10*'MI Analysis'!Q10</f>
        <v>0</v>
      </c>
      <c r="F10" s="58">
        <f>'Mortal Baseline'!F10*'MI Analysis'!R10</f>
        <v>0</v>
      </c>
      <c r="G10" s="58">
        <f>'Mortal Baseline'!G10*'MI Analysis'!S10</f>
        <v>0</v>
      </c>
      <c r="H10" s="58">
        <f t="shared" si="20"/>
        <v>0</v>
      </c>
      <c r="I10" s="58">
        <f t="shared" si="21"/>
        <v>0</v>
      </c>
      <c r="J10" s="93">
        <f t="shared" si="22"/>
        <v>0</v>
      </c>
      <c r="K10" s="93">
        <f t="shared" si="11"/>
        <v>0</v>
      </c>
      <c r="L10" s="93">
        <f t="shared" si="12"/>
        <v>0</v>
      </c>
      <c r="M10" s="93">
        <f t="shared" si="13"/>
        <v>0</v>
      </c>
      <c r="N10" s="93">
        <f t="shared" si="14"/>
        <v>0</v>
      </c>
      <c r="O10" s="117">
        <f>('MI Epi'!AO28*(SUM('Mortal Baseline'!C10:G10)))/('Mortal Baseline'!C10*'MI Epi'!B$69+'Mortal Baseline'!D10*'MI Epi'!C$69+'Mortal Baseline'!E10*'MI Epi'!D$69+'Mortal Baseline'!F10*'MI Epi'!E$69+'Mortal Baseline'!G10*'MI Epi'!F$69)</f>
        <v>0</v>
      </c>
      <c r="P10" s="93">
        <f>$O10*'MI Epi'!C$69</f>
        <v>0</v>
      </c>
      <c r="Q10" s="93">
        <f>$O10*'MI Epi'!D$69</f>
        <v>0</v>
      </c>
      <c r="R10" s="93">
        <f>$O10*'MI Epi'!E$69</f>
        <v>0</v>
      </c>
      <c r="S10" s="93">
        <f>$O10*'MI Epi'!F$69</f>
        <v>0</v>
      </c>
      <c r="T10" s="93">
        <f t="shared" si="15"/>
        <v>0</v>
      </c>
      <c r="U10" s="2">
        <f>J10/'Mortal Baseline'!C10</f>
        <v>0</v>
      </c>
      <c r="V10" s="2">
        <f>K10/'Mortal Baseline'!D10</f>
        <v>0</v>
      </c>
      <c r="W10" s="2">
        <f>L10/'Mortal Baseline'!E10</f>
        <v>0</v>
      </c>
      <c r="X10" s="2">
        <f>M10/'Mortal Baseline'!F10</f>
        <v>0</v>
      </c>
      <c r="Y10" s="2">
        <f>N10/'Mortal Baseline'!G10</f>
        <v>0</v>
      </c>
      <c r="Z10" s="2">
        <f>SUM(C10:G10)/SUM('Mortal Baseline'!C10:G10)</f>
        <v>0</v>
      </c>
      <c r="AA10" s="93">
        <f>C10*'MI Epi'!$AR28</f>
        <v>0</v>
      </c>
      <c r="AB10" s="93">
        <f>D10*'MI Epi'!$AR28</f>
        <v>0</v>
      </c>
      <c r="AC10" s="93">
        <f>E10*'MI Epi'!$AR28</f>
        <v>0</v>
      </c>
      <c r="AD10" s="93">
        <f>F10*'MI Epi'!$AR28</f>
        <v>0</v>
      </c>
      <c r="AE10" s="93">
        <f>G10*'MI Epi'!$AR28</f>
        <v>0</v>
      </c>
      <c r="AF10" s="93">
        <f t="shared" si="23"/>
        <v>0</v>
      </c>
      <c r="AG10" s="93">
        <f>J10*'MI Epi'!$I$5</f>
        <v>0</v>
      </c>
      <c r="AH10" s="93">
        <f>K10*'MI Epi'!$I$5</f>
        <v>0</v>
      </c>
      <c r="AI10" s="93">
        <f>L10*'MI Epi'!$I$5</f>
        <v>0</v>
      </c>
      <c r="AJ10" s="93">
        <f>M10*'MI Epi'!$I$5</f>
        <v>0</v>
      </c>
      <c r="AK10" s="93">
        <f>N10*'MI Epi'!$I$5</f>
        <v>0</v>
      </c>
      <c r="AL10" s="93">
        <f t="shared" si="16"/>
        <v>0</v>
      </c>
      <c r="AM10" s="93">
        <f t="shared" si="24"/>
        <v>0</v>
      </c>
      <c r="AN10" s="2"/>
      <c r="AO10" s="93">
        <f>'Mortal Baseline'!X10*'MI Analysis'!AY10</f>
        <v>0</v>
      </c>
      <c r="AP10" s="93">
        <f>'Mortal Baseline'!Y10*'MI Analysis'!AZ10</f>
        <v>0</v>
      </c>
      <c r="AQ10" s="93">
        <f>'Mortal Baseline'!Z10*'MI Analysis'!BA10</f>
        <v>0</v>
      </c>
      <c r="AR10" s="93">
        <f>'Mortal Baseline'!AA10*'MI Analysis'!BB10</f>
        <v>0</v>
      </c>
      <c r="AS10" s="93">
        <f>'Mortal Baseline'!AB10*'MI Analysis'!BC10</f>
        <v>0</v>
      </c>
      <c r="AT10" s="93">
        <f t="shared" si="25"/>
        <v>0</v>
      </c>
      <c r="AU10" s="93">
        <f t="shared" si="26"/>
        <v>0</v>
      </c>
      <c r="AV10" s="93">
        <f t="shared" si="27"/>
        <v>0</v>
      </c>
      <c r="AW10" s="93">
        <f t="shared" si="28"/>
        <v>0</v>
      </c>
      <c r="AX10" s="93">
        <f t="shared" si="29"/>
        <v>0</v>
      </c>
      <c r="AY10" s="117">
        <f>('MI Epi'!$AW28*(SUM('Mortal Baseline'!X10:AB10)))/('Mortal Baseline'!X10*'MI Epi'!B$78+'Mortal Baseline'!Y10*'MI Epi'!B$78+'Mortal Baseline'!Z10*'MI Epi'!C$78+'Mortal Baseline'!AA10*'MI Epi'!D$78+'Mortal Baseline'!AB10*'MI Epi'!E$78)</f>
        <v>0</v>
      </c>
      <c r="AZ10" s="93">
        <f>$AY10*'MI Epi'!C$78</f>
        <v>0</v>
      </c>
      <c r="BA10" s="93">
        <f>$AY10*'MI Epi'!D$78</f>
        <v>0</v>
      </c>
      <c r="BB10" s="93">
        <f>$AY10*'MI Epi'!E$78</f>
        <v>0</v>
      </c>
      <c r="BC10" s="93">
        <f>$AY10*'MI Epi'!F$78</f>
        <v>0</v>
      </c>
      <c r="BD10" s="93">
        <f t="shared" si="18"/>
        <v>0</v>
      </c>
      <c r="BE10" s="2">
        <f>AO10/'Mortal Baseline'!X10</f>
        <v>0</v>
      </c>
      <c r="BF10" s="2">
        <f>AP10/'Mortal Baseline'!Y10</f>
        <v>0</v>
      </c>
      <c r="BG10" s="2">
        <f>AQ10/'Mortal Baseline'!Z10</f>
        <v>0</v>
      </c>
      <c r="BH10" s="2">
        <f>AR10/'Mortal Baseline'!AA10</f>
        <v>0</v>
      </c>
      <c r="BI10" s="2">
        <f>AS10/'Mortal Baseline'!AB10</f>
        <v>0</v>
      </c>
      <c r="BJ10" s="2">
        <f>SUM(AO10:AS10)/SUM('Mortal Baseline'!X10:AB10)</f>
        <v>0</v>
      </c>
      <c r="BK10" s="58">
        <f>AY10*'MI Epi'!$AH$23</f>
        <v>0</v>
      </c>
      <c r="BL10" s="58">
        <f>AZ10*'MI Epi'!$AH$23</f>
        <v>0</v>
      </c>
      <c r="BM10" s="58">
        <f>BA10*'MI Epi'!$AH$23</f>
        <v>0</v>
      </c>
      <c r="BN10" s="58">
        <f>BB10*'MI Epi'!$AH$23</f>
        <v>0</v>
      </c>
      <c r="BO10" s="58">
        <f>BC10*'MI Epi'!$AH$23</f>
        <v>0</v>
      </c>
      <c r="BP10" s="93">
        <f t="shared" si="30"/>
        <v>0</v>
      </c>
      <c r="BQ10" s="93">
        <f>AT10*'MI Epi'!$I$5</f>
        <v>0</v>
      </c>
      <c r="BR10" s="93">
        <f>AU10*'MI Epi'!$I$5</f>
        <v>0</v>
      </c>
      <c r="BS10" s="93">
        <f>AV10*'MI Epi'!$I$5</f>
        <v>0</v>
      </c>
      <c r="BT10" s="93">
        <f>AW10*'MI Epi'!$I$5</f>
        <v>0</v>
      </c>
      <c r="BU10" s="93">
        <f>AX10*'MI Epi'!$I$5</f>
        <v>0</v>
      </c>
      <c r="BV10" s="93">
        <f t="shared" si="19"/>
        <v>0</v>
      </c>
      <c r="BW10" s="93">
        <f t="shared" si="31"/>
        <v>0</v>
      </c>
    </row>
    <row r="11" spans="1:76">
      <c r="A11" s="58">
        <f>'Mortal Baseline'!A11</f>
        <v>9</v>
      </c>
      <c r="B11" s="58">
        <v>13</v>
      </c>
      <c r="C11" s="58">
        <f>'Mortal Baseline'!C11*'MI Analysis'!O11</f>
        <v>0</v>
      </c>
      <c r="D11" s="58">
        <f>'Mortal Baseline'!D11*'MI Analysis'!P11</f>
        <v>0</v>
      </c>
      <c r="E11" s="58">
        <f>'Mortal Baseline'!E11*'MI Analysis'!Q11</f>
        <v>0</v>
      </c>
      <c r="F11" s="58">
        <f>'Mortal Baseline'!F11*'MI Analysis'!R11</f>
        <v>0</v>
      </c>
      <c r="G11" s="58">
        <f>'Mortal Baseline'!G11*'MI Analysis'!S11</f>
        <v>0</v>
      </c>
      <c r="H11" s="58">
        <f t="shared" si="20"/>
        <v>0</v>
      </c>
      <c r="I11" s="58">
        <f t="shared" si="21"/>
        <v>0</v>
      </c>
      <c r="J11" s="93">
        <f t="shared" si="22"/>
        <v>0</v>
      </c>
      <c r="K11" s="93">
        <f t="shared" si="11"/>
        <v>0</v>
      </c>
      <c r="L11" s="93">
        <f t="shared" si="12"/>
        <v>0</v>
      </c>
      <c r="M11" s="93">
        <f t="shared" si="13"/>
        <v>0</v>
      </c>
      <c r="N11" s="93">
        <f t="shared" si="14"/>
        <v>0</v>
      </c>
      <c r="O11" s="117">
        <f>('MI Epi'!AO29*(SUM('Mortal Baseline'!C11:G11)))/('Mortal Baseline'!C11*'MI Epi'!B$69+'Mortal Baseline'!D11*'MI Epi'!C$69+'Mortal Baseline'!E11*'MI Epi'!D$69+'Mortal Baseline'!F11*'MI Epi'!E$69+'Mortal Baseline'!G11*'MI Epi'!F$69)</f>
        <v>0</v>
      </c>
      <c r="P11" s="93">
        <f>$O11*'MI Epi'!C$69</f>
        <v>0</v>
      </c>
      <c r="Q11" s="93">
        <f>$O11*'MI Epi'!D$69</f>
        <v>0</v>
      </c>
      <c r="R11" s="93">
        <f>$O11*'MI Epi'!E$69</f>
        <v>0</v>
      </c>
      <c r="S11" s="93">
        <f>$O11*'MI Epi'!F$69</f>
        <v>0</v>
      </c>
      <c r="T11" s="93">
        <f t="shared" si="15"/>
        <v>0</v>
      </c>
      <c r="U11" s="2">
        <f>J11/'Mortal Baseline'!C11</f>
        <v>0</v>
      </c>
      <c r="V11" s="2">
        <f>K11/'Mortal Baseline'!D11</f>
        <v>0</v>
      </c>
      <c r="W11" s="2">
        <f>L11/'Mortal Baseline'!E11</f>
        <v>0</v>
      </c>
      <c r="X11" s="2">
        <f>M11/'Mortal Baseline'!F11</f>
        <v>0</v>
      </c>
      <c r="Y11" s="2">
        <f>N11/'Mortal Baseline'!G11</f>
        <v>0</v>
      </c>
      <c r="Z11" s="2">
        <f>SUM(C11:G11)/SUM('Mortal Baseline'!C11:G11)</f>
        <v>0</v>
      </c>
      <c r="AA11" s="93">
        <f>C11*'MI Epi'!$AR29</f>
        <v>0</v>
      </c>
      <c r="AB11" s="93">
        <f>D11*'MI Epi'!$AR29</f>
        <v>0</v>
      </c>
      <c r="AC11" s="93">
        <f>E11*'MI Epi'!$AR29</f>
        <v>0</v>
      </c>
      <c r="AD11" s="93">
        <f>F11*'MI Epi'!$AR29</f>
        <v>0</v>
      </c>
      <c r="AE11" s="93">
        <f>G11*'MI Epi'!$AR29</f>
        <v>0</v>
      </c>
      <c r="AF11" s="93">
        <f t="shared" si="23"/>
        <v>0</v>
      </c>
      <c r="AG11" s="93">
        <f>J11*'MI Epi'!$I$5</f>
        <v>0</v>
      </c>
      <c r="AH11" s="93">
        <f>K11*'MI Epi'!$I$5</f>
        <v>0</v>
      </c>
      <c r="AI11" s="93">
        <f>L11*'MI Epi'!$I$5</f>
        <v>0</v>
      </c>
      <c r="AJ11" s="93">
        <f>M11*'MI Epi'!$I$5</f>
        <v>0</v>
      </c>
      <c r="AK11" s="93">
        <f>N11*'MI Epi'!$I$5</f>
        <v>0</v>
      </c>
      <c r="AL11" s="93">
        <f t="shared" si="16"/>
        <v>0</v>
      </c>
      <c r="AM11" s="93">
        <f t="shared" si="24"/>
        <v>0</v>
      </c>
      <c r="AN11" s="2"/>
      <c r="AO11" s="93">
        <f>'Mortal Baseline'!X11*'MI Analysis'!AY11</f>
        <v>0</v>
      </c>
      <c r="AP11" s="93">
        <f>'Mortal Baseline'!Y11*'MI Analysis'!AZ11</f>
        <v>0</v>
      </c>
      <c r="AQ11" s="93">
        <f>'Mortal Baseline'!Z11*'MI Analysis'!BA11</f>
        <v>0</v>
      </c>
      <c r="AR11" s="93">
        <f>'Mortal Baseline'!AA11*'MI Analysis'!BB11</f>
        <v>0</v>
      </c>
      <c r="AS11" s="93">
        <f>'Mortal Baseline'!AB11*'MI Analysis'!BC11</f>
        <v>0</v>
      </c>
      <c r="AT11" s="93">
        <f t="shared" si="25"/>
        <v>0</v>
      </c>
      <c r="AU11" s="93">
        <f t="shared" si="26"/>
        <v>0</v>
      </c>
      <c r="AV11" s="93">
        <f t="shared" si="27"/>
        <v>0</v>
      </c>
      <c r="AW11" s="93">
        <f t="shared" si="28"/>
        <v>0</v>
      </c>
      <c r="AX11" s="93">
        <f t="shared" si="29"/>
        <v>0</v>
      </c>
      <c r="AY11" s="117">
        <f>('MI Epi'!$AW29*(SUM('Mortal Baseline'!X11:AB11)))/('Mortal Baseline'!X11*'MI Epi'!B$78+'Mortal Baseline'!Y11*'MI Epi'!B$78+'Mortal Baseline'!Z11*'MI Epi'!C$78+'Mortal Baseline'!AA11*'MI Epi'!D$78+'Mortal Baseline'!AB11*'MI Epi'!E$78)</f>
        <v>0</v>
      </c>
      <c r="AZ11" s="93">
        <f>$AY11*'MI Epi'!C$78</f>
        <v>0</v>
      </c>
      <c r="BA11" s="93">
        <f>$AY11*'MI Epi'!D$78</f>
        <v>0</v>
      </c>
      <c r="BB11" s="93">
        <f>$AY11*'MI Epi'!E$78</f>
        <v>0</v>
      </c>
      <c r="BC11" s="93">
        <f>$AY11*'MI Epi'!F$78</f>
        <v>0</v>
      </c>
      <c r="BD11" s="93">
        <f t="shared" si="18"/>
        <v>0</v>
      </c>
      <c r="BE11" s="2">
        <f>AO11/'Mortal Baseline'!X11</f>
        <v>0</v>
      </c>
      <c r="BF11" s="2">
        <f>AP11/'Mortal Baseline'!Y11</f>
        <v>0</v>
      </c>
      <c r="BG11" s="2">
        <f>AQ11/'Mortal Baseline'!Z11</f>
        <v>0</v>
      </c>
      <c r="BH11" s="2">
        <f>AR11/'Mortal Baseline'!AA11</f>
        <v>0</v>
      </c>
      <c r="BI11" s="2">
        <f>AS11/'Mortal Baseline'!AB11</f>
        <v>0</v>
      </c>
      <c r="BJ11" s="2">
        <f>SUM(AO11:AS11)/SUM('Mortal Baseline'!X11:AB11)</f>
        <v>0</v>
      </c>
      <c r="BK11" s="58">
        <f>AY11*'MI Epi'!$AH$23</f>
        <v>0</v>
      </c>
      <c r="BL11" s="58">
        <f>AZ11*'MI Epi'!$AH$23</f>
        <v>0</v>
      </c>
      <c r="BM11" s="58">
        <f>BA11*'MI Epi'!$AH$23</f>
        <v>0</v>
      </c>
      <c r="BN11" s="58">
        <f>BB11*'MI Epi'!$AH$23</f>
        <v>0</v>
      </c>
      <c r="BO11" s="58">
        <f>BC11*'MI Epi'!$AH$23</f>
        <v>0</v>
      </c>
      <c r="BP11" s="93">
        <f t="shared" si="30"/>
        <v>0</v>
      </c>
      <c r="BQ11" s="93">
        <f>AT11*'MI Epi'!$I$5</f>
        <v>0</v>
      </c>
      <c r="BR11" s="93">
        <f>AU11*'MI Epi'!$I$5</f>
        <v>0</v>
      </c>
      <c r="BS11" s="93">
        <f>AV11*'MI Epi'!$I$5</f>
        <v>0</v>
      </c>
      <c r="BT11" s="93">
        <f>AW11*'MI Epi'!$I$5</f>
        <v>0</v>
      </c>
      <c r="BU11" s="93">
        <f>AX11*'MI Epi'!$I$5</f>
        <v>0</v>
      </c>
      <c r="BV11" s="93">
        <f t="shared" si="19"/>
        <v>0</v>
      </c>
      <c r="BW11" s="93">
        <f t="shared" si="31"/>
        <v>0</v>
      </c>
    </row>
    <row r="12" spans="1:76">
      <c r="A12" s="58">
        <f>'Mortal Baseline'!A12</f>
        <v>10</v>
      </c>
      <c r="B12" s="58">
        <v>14</v>
      </c>
      <c r="C12" s="58">
        <f>'Mortal Baseline'!C12*'MI Analysis'!O12</f>
        <v>0</v>
      </c>
      <c r="D12" s="58">
        <f>'Mortal Baseline'!D12*'MI Analysis'!P12</f>
        <v>0</v>
      </c>
      <c r="E12" s="58">
        <f>'Mortal Baseline'!E12*'MI Analysis'!Q12</f>
        <v>0</v>
      </c>
      <c r="F12" s="58">
        <f>'Mortal Baseline'!F12*'MI Analysis'!R12</f>
        <v>0</v>
      </c>
      <c r="G12" s="58">
        <f>'Mortal Baseline'!G12*'MI Analysis'!S12</f>
        <v>0</v>
      </c>
      <c r="H12" s="58">
        <f t="shared" si="20"/>
        <v>0</v>
      </c>
      <c r="I12" s="58">
        <f t="shared" si="21"/>
        <v>0</v>
      </c>
      <c r="J12" s="93">
        <f t="shared" si="22"/>
        <v>0</v>
      </c>
      <c r="K12" s="93">
        <f t="shared" si="11"/>
        <v>0</v>
      </c>
      <c r="L12" s="93">
        <f t="shared" si="12"/>
        <v>0</v>
      </c>
      <c r="M12" s="93">
        <f t="shared" si="13"/>
        <v>0</v>
      </c>
      <c r="N12" s="93">
        <f t="shared" si="14"/>
        <v>0</v>
      </c>
      <c r="O12" s="117">
        <f>('MI Epi'!AO30*(SUM('Mortal Baseline'!C12:G12)))/('Mortal Baseline'!C12*'MI Epi'!B$69+'Mortal Baseline'!D12*'MI Epi'!C$69+'Mortal Baseline'!E12*'MI Epi'!D$69+'Mortal Baseline'!F12*'MI Epi'!E$69+'Mortal Baseline'!G12*'MI Epi'!F$69)</f>
        <v>0</v>
      </c>
      <c r="P12" s="93">
        <f>$O12*'MI Epi'!C$69</f>
        <v>0</v>
      </c>
      <c r="Q12" s="93">
        <f>$O12*'MI Epi'!D$69</f>
        <v>0</v>
      </c>
      <c r="R12" s="93">
        <f>$O12*'MI Epi'!E$69</f>
        <v>0</v>
      </c>
      <c r="S12" s="93">
        <f>$O12*'MI Epi'!F$69</f>
        <v>0</v>
      </c>
      <c r="T12" s="93">
        <f t="shared" si="15"/>
        <v>0</v>
      </c>
      <c r="U12" s="2">
        <f>J12/'Mortal Baseline'!C12</f>
        <v>0</v>
      </c>
      <c r="V12" s="2">
        <f>K12/'Mortal Baseline'!D12</f>
        <v>0</v>
      </c>
      <c r="W12" s="2">
        <f>L12/'Mortal Baseline'!E12</f>
        <v>0</v>
      </c>
      <c r="X12" s="2">
        <f>M12/'Mortal Baseline'!F12</f>
        <v>0</v>
      </c>
      <c r="Y12" s="2">
        <f>N12/'Mortal Baseline'!G12</f>
        <v>0</v>
      </c>
      <c r="Z12" s="2">
        <f>SUM(C12:G12)/SUM('Mortal Baseline'!C12:G12)</f>
        <v>0</v>
      </c>
      <c r="AA12" s="93">
        <f>C12*'MI Epi'!$AR30</f>
        <v>0</v>
      </c>
      <c r="AB12" s="93">
        <f>D12*'MI Epi'!$AR30</f>
        <v>0</v>
      </c>
      <c r="AC12" s="93">
        <f>E12*'MI Epi'!$AR30</f>
        <v>0</v>
      </c>
      <c r="AD12" s="93">
        <f>F12*'MI Epi'!$AR30</f>
        <v>0</v>
      </c>
      <c r="AE12" s="93">
        <f>G12*'MI Epi'!$AR30</f>
        <v>0</v>
      </c>
      <c r="AF12" s="93">
        <f t="shared" si="23"/>
        <v>0</v>
      </c>
      <c r="AG12" s="93">
        <f>J12*'MI Epi'!$I$5</f>
        <v>0</v>
      </c>
      <c r="AH12" s="93">
        <f>K12*'MI Epi'!$I$5</f>
        <v>0</v>
      </c>
      <c r="AI12" s="93">
        <f>L12*'MI Epi'!$I$5</f>
        <v>0</v>
      </c>
      <c r="AJ12" s="93">
        <f>M12*'MI Epi'!$I$5</f>
        <v>0</v>
      </c>
      <c r="AK12" s="93">
        <f>N12*'MI Epi'!$I$5</f>
        <v>0</v>
      </c>
      <c r="AL12" s="93">
        <f t="shared" si="16"/>
        <v>0</v>
      </c>
      <c r="AM12" s="93">
        <f t="shared" si="24"/>
        <v>0</v>
      </c>
      <c r="AN12" s="2"/>
      <c r="AO12" s="93">
        <f>'Mortal Baseline'!X12*'MI Analysis'!AY12</f>
        <v>0</v>
      </c>
      <c r="AP12" s="93">
        <f>'Mortal Baseline'!Y12*'MI Analysis'!AZ12</f>
        <v>0</v>
      </c>
      <c r="AQ12" s="93">
        <f>'Mortal Baseline'!Z12*'MI Analysis'!BA12</f>
        <v>0</v>
      </c>
      <c r="AR12" s="93">
        <f>'Mortal Baseline'!AA12*'MI Analysis'!BB12</f>
        <v>0</v>
      </c>
      <c r="AS12" s="93">
        <f>'Mortal Baseline'!AB12*'MI Analysis'!BC12</f>
        <v>0</v>
      </c>
      <c r="AT12" s="93">
        <f t="shared" si="25"/>
        <v>0</v>
      </c>
      <c r="AU12" s="93">
        <f t="shared" si="26"/>
        <v>0</v>
      </c>
      <c r="AV12" s="93">
        <f t="shared" si="27"/>
        <v>0</v>
      </c>
      <c r="AW12" s="93">
        <f t="shared" si="28"/>
        <v>0</v>
      </c>
      <c r="AX12" s="93">
        <f t="shared" si="29"/>
        <v>0</v>
      </c>
      <c r="AY12" s="117">
        <f>('MI Epi'!$AW30*(SUM('Mortal Baseline'!X12:AB12)))/('Mortal Baseline'!X12*'MI Epi'!B$78+'Mortal Baseline'!Y12*'MI Epi'!B$78+'Mortal Baseline'!Z12*'MI Epi'!C$78+'Mortal Baseline'!AA12*'MI Epi'!D$78+'Mortal Baseline'!AB12*'MI Epi'!E$78)</f>
        <v>0</v>
      </c>
      <c r="AZ12" s="93">
        <f>$AY12*'MI Epi'!C$78</f>
        <v>0</v>
      </c>
      <c r="BA12" s="93">
        <f>$AY12*'MI Epi'!D$78</f>
        <v>0</v>
      </c>
      <c r="BB12" s="93">
        <f>$AY12*'MI Epi'!E$78</f>
        <v>0</v>
      </c>
      <c r="BC12" s="93">
        <f>$AY12*'MI Epi'!F$78</f>
        <v>0</v>
      </c>
      <c r="BD12" s="93">
        <f t="shared" si="18"/>
        <v>0</v>
      </c>
      <c r="BE12" s="2">
        <f>AO12/'Mortal Baseline'!X12</f>
        <v>0</v>
      </c>
      <c r="BF12" s="2">
        <f>AP12/'Mortal Baseline'!Y12</f>
        <v>0</v>
      </c>
      <c r="BG12" s="2">
        <f>AQ12/'Mortal Baseline'!Z12</f>
        <v>0</v>
      </c>
      <c r="BH12" s="2">
        <f>AR12/'Mortal Baseline'!AA12</f>
        <v>0</v>
      </c>
      <c r="BI12" s="2">
        <f>AS12/'Mortal Baseline'!AB12</f>
        <v>0</v>
      </c>
      <c r="BJ12" s="2">
        <f>SUM(AO12:AS12)/SUM('Mortal Baseline'!X12:AB12)</f>
        <v>0</v>
      </c>
      <c r="BK12" s="58">
        <f>AY12*'MI Epi'!$AH$23</f>
        <v>0</v>
      </c>
      <c r="BL12" s="58">
        <f>AZ12*'MI Epi'!$AH$23</f>
        <v>0</v>
      </c>
      <c r="BM12" s="58">
        <f>BA12*'MI Epi'!$AH$23</f>
        <v>0</v>
      </c>
      <c r="BN12" s="58">
        <f>BB12*'MI Epi'!$AH$23</f>
        <v>0</v>
      </c>
      <c r="BO12" s="58">
        <f>BC12*'MI Epi'!$AH$23</f>
        <v>0</v>
      </c>
      <c r="BP12" s="93">
        <f t="shared" si="30"/>
        <v>0</v>
      </c>
      <c r="BQ12" s="93">
        <f>AT12*'MI Epi'!$I$5</f>
        <v>0</v>
      </c>
      <c r="BR12" s="93">
        <f>AU12*'MI Epi'!$I$5</f>
        <v>0</v>
      </c>
      <c r="BS12" s="93">
        <f>AV12*'MI Epi'!$I$5</f>
        <v>0</v>
      </c>
      <c r="BT12" s="93">
        <f>AW12*'MI Epi'!$I$5</f>
        <v>0</v>
      </c>
      <c r="BU12" s="93">
        <f>AX12*'MI Epi'!$I$5</f>
        <v>0</v>
      </c>
      <c r="BV12" s="93">
        <f t="shared" si="19"/>
        <v>0</v>
      </c>
      <c r="BW12" s="93">
        <f t="shared" si="31"/>
        <v>0</v>
      </c>
    </row>
    <row r="13" spans="1:76">
      <c r="A13" s="58">
        <f>'Mortal Baseline'!A13</f>
        <v>11</v>
      </c>
      <c r="B13" s="58">
        <v>15</v>
      </c>
      <c r="C13" s="58">
        <f>'Mortal Baseline'!C13*'MI Analysis'!O13</f>
        <v>0</v>
      </c>
      <c r="D13" s="58">
        <f>'Mortal Baseline'!D13*'MI Analysis'!P13</f>
        <v>0</v>
      </c>
      <c r="E13" s="58">
        <f>'Mortal Baseline'!E13*'MI Analysis'!Q13</f>
        <v>0</v>
      </c>
      <c r="F13" s="58">
        <f>'Mortal Baseline'!F13*'MI Analysis'!R13</f>
        <v>0</v>
      </c>
      <c r="G13" s="58">
        <f>'Mortal Baseline'!G13*'MI Analysis'!S13</f>
        <v>0</v>
      </c>
      <c r="H13" s="58">
        <f t="shared" si="20"/>
        <v>0</v>
      </c>
      <c r="I13" s="58">
        <f t="shared" si="21"/>
        <v>0</v>
      </c>
      <c r="J13" s="93">
        <f t="shared" si="22"/>
        <v>0</v>
      </c>
      <c r="K13" s="93">
        <f t="shared" si="11"/>
        <v>0</v>
      </c>
      <c r="L13" s="93">
        <f t="shared" si="12"/>
        <v>0</v>
      </c>
      <c r="M13" s="93">
        <f t="shared" si="13"/>
        <v>0</v>
      </c>
      <c r="N13" s="93">
        <f t="shared" si="14"/>
        <v>0</v>
      </c>
      <c r="O13" s="117">
        <f>('MI Epi'!AO31*(SUM('Mortal Baseline'!C13:G13)))/('Mortal Baseline'!C13*'MI Epi'!B$69+'Mortal Baseline'!D13*'MI Epi'!C$69+'Mortal Baseline'!E13*'MI Epi'!D$69+'Mortal Baseline'!F13*'MI Epi'!E$69+'Mortal Baseline'!G13*'MI Epi'!F$69)</f>
        <v>0</v>
      </c>
      <c r="P13" s="93">
        <f>$O13*'MI Epi'!C$69</f>
        <v>0</v>
      </c>
      <c r="Q13" s="93">
        <f>$O13*'MI Epi'!D$69</f>
        <v>0</v>
      </c>
      <c r="R13" s="93">
        <f>$O13*'MI Epi'!E$69</f>
        <v>0</v>
      </c>
      <c r="S13" s="93">
        <f>$O13*'MI Epi'!F$69</f>
        <v>0</v>
      </c>
      <c r="T13" s="93">
        <f>SUM(O13:S13)</f>
        <v>0</v>
      </c>
      <c r="U13" s="2">
        <f>J13/'Mortal Baseline'!C13</f>
        <v>0</v>
      </c>
      <c r="V13" s="2">
        <f>K13/'Mortal Baseline'!D13</f>
        <v>0</v>
      </c>
      <c r="W13" s="2">
        <f>L13/'Mortal Baseline'!E13</f>
        <v>0</v>
      </c>
      <c r="X13" s="2">
        <f>M13/'Mortal Baseline'!F13</f>
        <v>0</v>
      </c>
      <c r="Y13" s="2">
        <f>N13/'Mortal Baseline'!G13</f>
        <v>0</v>
      </c>
      <c r="Z13" s="2">
        <f>SUM(C13:G13)/SUM('Mortal Baseline'!C13:G13)</f>
        <v>0</v>
      </c>
      <c r="AA13" s="93">
        <f>C13*'MI Epi'!$AR31</f>
        <v>0</v>
      </c>
      <c r="AB13" s="93">
        <f>D13*'MI Epi'!$AR31</f>
        <v>0</v>
      </c>
      <c r="AC13" s="93">
        <f>E13*'MI Epi'!$AR31</f>
        <v>0</v>
      </c>
      <c r="AD13" s="93">
        <f>F13*'MI Epi'!$AR31</f>
        <v>0</v>
      </c>
      <c r="AE13" s="93">
        <f>G13*'MI Epi'!$AR31</f>
        <v>0</v>
      </c>
      <c r="AF13" s="93">
        <f t="shared" si="23"/>
        <v>0</v>
      </c>
      <c r="AG13" s="93">
        <f>J13*'MI Epi'!$I$5</f>
        <v>0</v>
      </c>
      <c r="AH13" s="93">
        <f>K13*'MI Epi'!$I$5</f>
        <v>0</v>
      </c>
      <c r="AI13" s="93">
        <f>L13*'MI Epi'!$I$5</f>
        <v>0</v>
      </c>
      <c r="AJ13" s="93">
        <f>M13*'MI Epi'!$I$5</f>
        <v>0</v>
      </c>
      <c r="AK13" s="93">
        <f>N13*'MI Epi'!$I$5</f>
        <v>0</v>
      </c>
      <c r="AL13" s="93">
        <f t="shared" si="16"/>
        <v>0</v>
      </c>
      <c r="AM13" s="93">
        <f t="shared" si="24"/>
        <v>0</v>
      </c>
      <c r="AN13" s="2"/>
      <c r="AO13" s="93">
        <f>'Mortal Baseline'!X13*'MI Analysis'!AY13</f>
        <v>0</v>
      </c>
      <c r="AP13" s="93">
        <f>'Mortal Baseline'!Y13*'MI Analysis'!AZ13</f>
        <v>0</v>
      </c>
      <c r="AQ13" s="93">
        <f>'Mortal Baseline'!Z13*'MI Analysis'!BA13</f>
        <v>0</v>
      </c>
      <c r="AR13" s="93">
        <f>'Mortal Baseline'!AA13*'MI Analysis'!BB13</f>
        <v>0</v>
      </c>
      <c r="AS13" s="93">
        <f>'Mortal Baseline'!AB13*'MI Analysis'!BC13</f>
        <v>0</v>
      </c>
      <c r="AT13" s="93">
        <f t="shared" si="25"/>
        <v>0</v>
      </c>
      <c r="AU13" s="93">
        <f t="shared" si="26"/>
        <v>0</v>
      </c>
      <c r="AV13" s="93">
        <f t="shared" si="27"/>
        <v>0</v>
      </c>
      <c r="AW13" s="93">
        <f t="shared" si="28"/>
        <v>0</v>
      </c>
      <c r="AX13" s="93">
        <f t="shared" si="29"/>
        <v>0</v>
      </c>
      <c r="AY13" s="117">
        <f>('MI Epi'!$AW31*(SUM('Mortal Baseline'!X13:AB13)))/('Mortal Baseline'!X13*'MI Epi'!B$78+'Mortal Baseline'!Y13*'MI Epi'!B$78+'Mortal Baseline'!Z13*'MI Epi'!C$78+'Mortal Baseline'!AA13*'MI Epi'!D$78+'Mortal Baseline'!AB13*'MI Epi'!E$78)</f>
        <v>0</v>
      </c>
      <c r="AZ13" s="93">
        <f>$AY13*'MI Epi'!C$78</f>
        <v>0</v>
      </c>
      <c r="BA13" s="93">
        <f>$AY13*'MI Epi'!D$78</f>
        <v>0</v>
      </c>
      <c r="BB13" s="93">
        <f>$AY13*'MI Epi'!E$78</f>
        <v>0</v>
      </c>
      <c r="BC13" s="93">
        <f>$AY13*'MI Epi'!F$78</f>
        <v>0</v>
      </c>
      <c r="BD13" s="93">
        <f t="shared" si="18"/>
        <v>0</v>
      </c>
      <c r="BE13" s="2">
        <f>AO13/'Mortal Baseline'!X13</f>
        <v>0</v>
      </c>
      <c r="BF13" s="2">
        <f>AP13/'Mortal Baseline'!Y13</f>
        <v>0</v>
      </c>
      <c r="BG13" s="2">
        <f>AQ13/'Mortal Baseline'!Z13</f>
        <v>0</v>
      </c>
      <c r="BH13" s="2">
        <f>AR13/'Mortal Baseline'!AA13</f>
        <v>0</v>
      </c>
      <c r="BI13" s="2">
        <f>AS13/'Mortal Baseline'!AB13</f>
        <v>0</v>
      </c>
      <c r="BJ13" s="2">
        <f>SUM(AO13:AS13)/SUM('Mortal Baseline'!X13:AB13)</f>
        <v>0</v>
      </c>
      <c r="BK13" s="58">
        <f>AY13*'MI Epi'!$AH$24</f>
        <v>0</v>
      </c>
      <c r="BL13" s="58">
        <f>AZ13*'MI Epi'!$AH$24</f>
        <v>0</v>
      </c>
      <c r="BM13" s="58">
        <f>BA13*'MI Epi'!$AH$24</f>
        <v>0</v>
      </c>
      <c r="BN13" s="58">
        <f>BB13*'MI Epi'!$AH$24</f>
        <v>0</v>
      </c>
      <c r="BO13" s="58">
        <f>BC13*'MI Epi'!$AH$24</f>
        <v>0</v>
      </c>
      <c r="BP13" s="93">
        <f t="shared" si="30"/>
        <v>0</v>
      </c>
      <c r="BQ13" s="93">
        <f>AT13*'MI Epi'!$I$5</f>
        <v>0</v>
      </c>
      <c r="BR13" s="93">
        <f>AU13*'MI Epi'!$I$5</f>
        <v>0</v>
      </c>
      <c r="BS13" s="93">
        <f>AV13*'MI Epi'!$I$5</f>
        <v>0</v>
      </c>
      <c r="BT13" s="93">
        <f>AW13*'MI Epi'!$I$5</f>
        <v>0</v>
      </c>
      <c r="BU13" s="93">
        <f>AX13*'MI Epi'!$I$5</f>
        <v>0</v>
      </c>
      <c r="BV13" s="93">
        <f t="shared" si="19"/>
        <v>0</v>
      </c>
      <c r="BW13" s="93">
        <f t="shared" si="31"/>
        <v>0</v>
      </c>
    </row>
    <row r="14" spans="1:76">
      <c r="A14" s="58">
        <f>'Mortal Baseline'!A14</f>
        <v>12</v>
      </c>
      <c r="B14" s="58">
        <v>16</v>
      </c>
      <c r="C14" s="58">
        <f>'Mortal Baseline'!C14*'MI Analysis'!O14</f>
        <v>0</v>
      </c>
      <c r="D14" s="58">
        <f>'Mortal Baseline'!D14*'MI Analysis'!P14</f>
        <v>0</v>
      </c>
      <c r="E14" s="58">
        <f>'Mortal Baseline'!E14*'MI Analysis'!Q14</f>
        <v>0</v>
      </c>
      <c r="F14" s="58">
        <f>'Mortal Baseline'!F14*'MI Analysis'!R14</f>
        <v>0</v>
      </c>
      <c r="G14" s="58">
        <f>'Mortal Baseline'!G14*'MI Analysis'!S14</f>
        <v>0</v>
      </c>
      <c r="H14" s="58">
        <f t="shared" si="20"/>
        <v>0</v>
      </c>
      <c r="I14" s="58">
        <f t="shared" si="21"/>
        <v>0</v>
      </c>
      <c r="J14" s="93">
        <f t="shared" si="22"/>
        <v>0</v>
      </c>
      <c r="K14" s="93">
        <f t="shared" si="11"/>
        <v>0</v>
      </c>
      <c r="L14" s="93">
        <f t="shared" si="12"/>
        <v>0</v>
      </c>
      <c r="M14" s="93">
        <f t="shared" si="13"/>
        <v>0</v>
      </c>
      <c r="N14" s="93">
        <f t="shared" si="14"/>
        <v>0</v>
      </c>
      <c r="O14" s="117">
        <f>('MI Epi'!AO32*(SUM('Mortal Baseline'!C14:G14)))/('Mortal Baseline'!C14*'MI Epi'!B$69+'Mortal Baseline'!D14*'MI Epi'!C$69+'Mortal Baseline'!E14*'MI Epi'!D$69+'Mortal Baseline'!F14*'MI Epi'!E$69+'Mortal Baseline'!G14*'MI Epi'!F$69)</f>
        <v>0</v>
      </c>
      <c r="P14" s="93">
        <f>$O14*'MI Epi'!C$69</f>
        <v>0</v>
      </c>
      <c r="Q14" s="93">
        <f>$O14*'MI Epi'!D$69</f>
        <v>0</v>
      </c>
      <c r="R14" s="93">
        <f>$O14*'MI Epi'!E$69</f>
        <v>0</v>
      </c>
      <c r="S14" s="93">
        <f>$O14*'MI Epi'!F$69</f>
        <v>0</v>
      </c>
      <c r="T14" s="93">
        <f t="shared" ref="T14:T67" si="32">SUM(O14:S14)</f>
        <v>0</v>
      </c>
      <c r="U14" s="2">
        <f>J14/'Mortal Baseline'!C14</f>
        <v>0</v>
      </c>
      <c r="V14" s="2">
        <f>K14/'Mortal Baseline'!D14</f>
        <v>0</v>
      </c>
      <c r="W14" s="2">
        <f>L14/'Mortal Baseline'!E14</f>
        <v>0</v>
      </c>
      <c r="X14" s="2">
        <f>M14/'Mortal Baseline'!F14</f>
        <v>0</v>
      </c>
      <c r="Y14" s="2">
        <f>N14/'Mortal Baseline'!G14</f>
        <v>0</v>
      </c>
      <c r="Z14" s="2">
        <f>SUM(C14:G14)/SUM('Mortal Baseline'!C14:G14)</f>
        <v>0</v>
      </c>
      <c r="AA14" s="93">
        <f>C14*'MI Epi'!$AR32</f>
        <v>0</v>
      </c>
      <c r="AB14" s="93">
        <f>D14*'MI Epi'!$AR32</f>
        <v>0</v>
      </c>
      <c r="AC14" s="93">
        <f>E14*'MI Epi'!$AR32</f>
        <v>0</v>
      </c>
      <c r="AD14" s="93">
        <f>F14*'MI Epi'!$AR32</f>
        <v>0</v>
      </c>
      <c r="AE14" s="93">
        <f>G14*'MI Epi'!$AR32</f>
        <v>0</v>
      </c>
      <c r="AF14" s="93">
        <f t="shared" si="23"/>
        <v>0</v>
      </c>
      <c r="AG14" s="93">
        <f>J14*'MI Epi'!$I$5</f>
        <v>0</v>
      </c>
      <c r="AH14" s="93">
        <f>K14*'MI Epi'!$I$5</f>
        <v>0</v>
      </c>
      <c r="AI14" s="93">
        <f>L14*'MI Epi'!$I$5</f>
        <v>0</v>
      </c>
      <c r="AJ14" s="93">
        <f>M14*'MI Epi'!$I$5</f>
        <v>0</v>
      </c>
      <c r="AK14" s="93">
        <f>N14*'MI Epi'!$I$5</f>
        <v>0</v>
      </c>
      <c r="AL14" s="93">
        <f t="shared" si="16"/>
        <v>0</v>
      </c>
      <c r="AM14" s="93">
        <f t="shared" si="24"/>
        <v>0</v>
      </c>
      <c r="AN14" s="2"/>
      <c r="AO14" s="93">
        <f>'Mortal Baseline'!X14*'MI Analysis'!AY14</f>
        <v>0</v>
      </c>
      <c r="AP14" s="93">
        <f>'Mortal Baseline'!Y14*'MI Analysis'!AZ14</f>
        <v>0</v>
      </c>
      <c r="AQ14" s="93">
        <f>'Mortal Baseline'!Z14*'MI Analysis'!BA14</f>
        <v>0</v>
      </c>
      <c r="AR14" s="93">
        <f>'Mortal Baseline'!AA14*'MI Analysis'!BB14</f>
        <v>0</v>
      </c>
      <c r="AS14" s="93">
        <f>'Mortal Baseline'!AB14*'MI Analysis'!BC14</f>
        <v>0</v>
      </c>
      <c r="AT14" s="93">
        <f t="shared" si="25"/>
        <v>0</v>
      </c>
      <c r="AU14" s="93">
        <f t="shared" si="26"/>
        <v>0</v>
      </c>
      <c r="AV14" s="93">
        <f t="shared" si="27"/>
        <v>0</v>
      </c>
      <c r="AW14" s="93">
        <f t="shared" si="28"/>
        <v>0</v>
      </c>
      <c r="AX14" s="93">
        <f t="shared" si="29"/>
        <v>0</v>
      </c>
      <c r="AY14" s="117">
        <f>('MI Epi'!$AW32*(SUM('Mortal Baseline'!X14:AB14)))/('Mortal Baseline'!X14*'MI Epi'!B$78+'Mortal Baseline'!Y14*'MI Epi'!B$78+'Mortal Baseline'!Z14*'MI Epi'!C$78+'Mortal Baseline'!AA14*'MI Epi'!D$78+'Mortal Baseline'!AB14*'MI Epi'!E$78)</f>
        <v>0</v>
      </c>
      <c r="AZ14" s="93">
        <f>$AY14*'MI Epi'!C$78</f>
        <v>0</v>
      </c>
      <c r="BA14" s="93">
        <f>$AY14*'MI Epi'!D$78</f>
        <v>0</v>
      </c>
      <c r="BB14" s="93">
        <f>$AY14*'MI Epi'!E$78</f>
        <v>0</v>
      </c>
      <c r="BC14" s="93">
        <f>$AY14*'MI Epi'!F$78</f>
        <v>0</v>
      </c>
      <c r="BD14" s="93">
        <f t="shared" si="18"/>
        <v>0</v>
      </c>
      <c r="BE14" s="2">
        <f>AO14/'Mortal Baseline'!X14</f>
        <v>0</v>
      </c>
      <c r="BF14" s="2">
        <f>AP14/'Mortal Baseline'!Y14</f>
        <v>0</v>
      </c>
      <c r="BG14" s="2">
        <f>AQ14/'Mortal Baseline'!Z14</f>
        <v>0</v>
      </c>
      <c r="BH14" s="2">
        <f>AR14/'Mortal Baseline'!AA14</f>
        <v>0</v>
      </c>
      <c r="BI14" s="2">
        <f>AS14/'Mortal Baseline'!AB14</f>
        <v>0</v>
      </c>
      <c r="BJ14" s="2">
        <f>SUM(AO14:AS14)/SUM('Mortal Baseline'!X14:AB14)</f>
        <v>0</v>
      </c>
      <c r="BK14" s="58">
        <f>AY14*'MI Epi'!$AH$24</f>
        <v>0</v>
      </c>
      <c r="BL14" s="58">
        <f>AZ14*'MI Epi'!$AH$24</f>
        <v>0</v>
      </c>
      <c r="BM14" s="58">
        <f>BA14*'MI Epi'!$AH$24</f>
        <v>0</v>
      </c>
      <c r="BN14" s="58">
        <f>BB14*'MI Epi'!$AH$24</f>
        <v>0</v>
      </c>
      <c r="BO14" s="58">
        <f>BC14*'MI Epi'!$AH$24</f>
        <v>0</v>
      </c>
      <c r="BP14" s="93">
        <f t="shared" si="30"/>
        <v>0</v>
      </c>
      <c r="BQ14" s="93">
        <f>AT14*'MI Epi'!$I$5</f>
        <v>0</v>
      </c>
      <c r="BR14" s="93">
        <f>AU14*'MI Epi'!$I$5</f>
        <v>0</v>
      </c>
      <c r="BS14" s="93">
        <f>AV14*'MI Epi'!$I$5</f>
        <v>0</v>
      </c>
      <c r="BT14" s="93">
        <f>AW14*'MI Epi'!$I$5</f>
        <v>0</v>
      </c>
      <c r="BU14" s="93">
        <f>AX14*'MI Epi'!$I$5</f>
        <v>0</v>
      </c>
      <c r="BV14" s="93">
        <f t="shared" si="19"/>
        <v>0</v>
      </c>
      <c r="BW14" s="93">
        <f t="shared" si="31"/>
        <v>0</v>
      </c>
    </row>
    <row r="15" spans="1:76">
      <c r="A15" s="58">
        <f>'Mortal Baseline'!A15</f>
        <v>13</v>
      </c>
      <c r="B15" s="58">
        <v>17</v>
      </c>
      <c r="C15" s="58">
        <f>'Mortal Baseline'!C15*'MI Analysis'!O15</f>
        <v>0</v>
      </c>
      <c r="D15" s="58">
        <f>'Mortal Baseline'!D15*'MI Analysis'!P15</f>
        <v>0</v>
      </c>
      <c r="E15" s="58">
        <f>'Mortal Baseline'!E15*'MI Analysis'!Q15</f>
        <v>0</v>
      </c>
      <c r="F15" s="58">
        <f>'Mortal Baseline'!F15*'MI Analysis'!R15</f>
        <v>0</v>
      </c>
      <c r="G15" s="58">
        <f>'Mortal Baseline'!G15*'MI Analysis'!S15</f>
        <v>0</v>
      </c>
      <c r="H15" s="58">
        <f t="shared" si="20"/>
        <v>0</v>
      </c>
      <c r="I15" s="58">
        <f t="shared" si="21"/>
        <v>0</v>
      </c>
      <c r="J15" s="93">
        <f t="shared" si="22"/>
        <v>0</v>
      </c>
      <c r="K15" s="93">
        <f t="shared" si="11"/>
        <v>0</v>
      </c>
      <c r="L15" s="93">
        <f t="shared" si="12"/>
        <v>0</v>
      </c>
      <c r="M15" s="93">
        <f t="shared" si="13"/>
        <v>0</v>
      </c>
      <c r="N15" s="93">
        <f t="shared" si="14"/>
        <v>0</v>
      </c>
      <c r="O15" s="117">
        <f>('MI Epi'!AO33*(SUM('Mortal Baseline'!C15:G15)))/('Mortal Baseline'!C15*'MI Epi'!B$69+'Mortal Baseline'!D15*'MI Epi'!C$69+'Mortal Baseline'!E15*'MI Epi'!D$69+'Mortal Baseline'!F15*'MI Epi'!E$69+'Mortal Baseline'!G15*'MI Epi'!F$69)</f>
        <v>0</v>
      </c>
      <c r="P15" s="93">
        <f>$O15*'MI Epi'!C$69</f>
        <v>0</v>
      </c>
      <c r="Q15" s="93">
        <f>$O15*'MI Epi'!D$69</f>
        <v>0</v>
      </c>
      <c r="R15" s="93">
        <f>$O15*'MI Epi'!E$69</f>
        <v>0</v>
      </c>
      <c r="S15" s="93">
        <f>$O15*'MI Epi'!F$69</f>
        <v>0</v>
      </c>
      <c r="T15" s="93">
        <f t="shared" si="32"/>
        <v>0</v>
      </c>
      <c r="U15" s="2">
        <f>J15/'Mortal Baseline'!C15</f>
        <v>0</v>
      </c>
      <c r="V15" s="2">
        <f>K15/'Mortal Baseline'!D15</f>
        <v>0</v>
      </c>
      <c r="W15" s="2">
        <f>L15/'Mortal Baseline'!E15</f>
        <v>0</v>
      </c>
      <c r="X15" s="2">
        <f>M15/'Mortal Baseline'!F15</f>
        <v>0</v>
      </c>
      <c r="Y15" s="2">
        <f>N15/'Mortal Baseline'!G15</f>
        <v>0</v>
      </c>
      <c r="Z15" s="2">
        <f>SUM(C15:G15)/SUM('Mortal Baseline'!C15:G15)</f>
        <v>0</v>
      </c>
      <c r="AA15" s="93">
        <f>C15*'MI Epi'!$AR33</f>
        <v>0</v>
      </c>
      <c r="AB15" s="93">
        <f>D15*'MI Epi'!$AR33</f>
        <v>0</v>
      </c>
      <c r="AC15" s="93">
        <f>E15*'MI Epi'!$AR33</f>
        <v>0</v>
      </c>
      <c r="AD15" s="93">
        <f>F15*'MI Epi'!$AR33</f>
        <v>0</v>
      </c>
      <c r="AE15" s="93">
        <f>G15*'MI Epi'!$AR33</f>
        <v>0</v>
      </c>
      <c r="AF15" s="93">
        <f t="shared" si="23"/>
        <v>0</v>
      </c>
      <c r="AG15" s="93">
        <f>J15*'MI Epi'!$I$5</f>
        <v>0</v>
      </c>
      <c r="AH15" s="93">
        <f>K15*'MI Epi'!$I$5</f>
        <v>0</v>
      </c>
      <c r="AI15" s="93">
        <f>L15*'MI Epi'!$I$5</f>
        <v>0</v>
      </c>
      <c r="AJ15" s="93">
        <f>M15*'MI Epi'!$I$5</f>
        <v>0</v>
      </c>
      <c r="AK15" s="93">
        <f>N15*'MI Epi'!$I$5</f>
        <v>0</v>
      </c>
      <c r="AL15" s="93">
        <f t="shared" si="16"/>
        <v>0</v>
      </c>
      <c r="AM15" s="93">
        <f t="shared" si="24"/>
        <v>0</v>
      </c>
      <c r="AN15" s="2"/>
      <c r="AO15" s="93">
        <f>'Mortal Baseline'!X15*'MI Analysis'!AY15</f>
        <v>0</v>
      </c>
      <c r="AP15" s="93">
        <f>'Mortal Baseline'!Y15*'MI Analysis'!AZ15</f>
        <v>0</v>
      </c>
      <c r="AQ15" s="93">
        <f>'Mortal Baseline'!Z15*'MI Analysis'!BA15</f>
        <v>0</v>
      </c>
      <c r="AR15" s="93">
        <f>'Mortal Baseline'!AA15*'MI Analysis'!BB15</f>
        <v>0</v>
      </c>
      <c r="AS15" s="93">
        <f>'Mortal Baseline'!AB15*'MI Analysis'!BC15</f>
        <v>0</v>
      </c>
      <c r="AT15" s="93">
        <f t="shared" si="25"/>
        <v>0</v>
      </c>
      <c r="AU15" s="93">
        <f t="shared" si="26"/>
        <v>0</v>
      </c>
      <c r="AV15" s="93">
        <f t="shared" si="27"/>
        <v>0</v>
      </c>
      <c r="AW15" s="93">
        <f t="shared" si="28"/>
        <v>0</v>
      </c>
      <c r="AX15" s="93">
        <f t="shared" si="29"/>
        <v>0</v>
      </c>
      <c r="AY15" s="117">
        <f>('MI Epi'!$AW33*(SUM('Mortal Baseline'!X15:AB15)))/('Mortal Baseline'!X15*'MI Epi'!B$78+'Mortal Baseline'!Y15*'MI Epi'!B$78+'Mortal Baseline'!Z15*'MI Epi'!C$78+'Mortal Baseline'!AA15*'MI Epi'!D$78+'Mortal Baseline'!AB15*'MI Epi'!E$78)</f>
        <v>0</v>
      </c>
      <c r="AZ15" s="93">
        <f>$AY15*'MI Epi'!C$78</f>
        <v>0</v>
      </c>
      <c r="BA15" s="93">
        <f>$AY15*'MI Epi'!D$78</f>
        <v>0</v>
      </c>
      <c r="BB15" s="93">
        <f>$AY15*'MI Epi'!E$78</f>
        <v>0</v>
      </c>
      <c r="BC15" s="93">
        <f>$AY15*'MI Epi'!F$78</f>
        <v>0</v>
      </c>
      <c r="BD15" s="93">
        <f t="shared" si="18"/>
        <v>0</v>
      </c>
      <c r="BE15" s="2">
        <f>AO15/'Mortal Baseline'!X15</f>
        <v>0</v>
      </c>
      <c r="BF15" s="2">
        <f>AP15/'Mortal Baseline'!Y15</f>
        <v>0</v>
      </c>
      <c r="BG15" s="2">
        <f>AQ15/'Mortal Baseline'!Z15</f>
        <v>0</v>
      </c>
      <c r="BH15" s="2">
        <f>AR15/'Mortal Baseline'!AA15</f>
        <v>0</v>
      </c>
      <c r="BI15" s="2">
        <f>AS15/'Mortal Baseline'!AB15</f>
        <v>0</v>
      </c>
      <c r="BJ15" s="2">
        <f>SUM(AO15:AS15)/SUM('Mortal Baseline'!X15:AB15)</f>
        <v>0</v>
      </c>
      <c r="BK15" s="58">
        <f>AY15*'MI Epi'!$AH$24</f>
        <v>0</v>
      </c>
      <c r="BL15" s="58">
        <f>AZ15*'MI Epi'!$AH$24</f>
        <v>0</v>
      </c>
      <c r="BM15" s="58">
        <f>BA15*'MI Epi'!$AH$24</f>
        <v>0</v>
      </c>
      <c r="BN15" s="58">
        <f>BB15*'MI Epi'!$AH$24</f>
        <v>0</v>
      </c>
      <c r="BO15" s="58">
        <f>BC15*'MI Epi'!$AH$24</f>
        <v>0</v>
      </c>
      <c r="BP15" s="93">
        <f t="shared" si="30"/>
        <v>0</v>
      </c>
      <c r="BQ15" s="93">
        <f>AT15*'MI Epi'!$I$5</f>
        <v>0</v>
      </c>
      <c r="BR15" s="93">
        <f>AU15*'MI Epi'!$I$5</f>
        <v>0</v>
      </c>
      <c r="BS15" s="93">
        <f>AV15*'MI Epi'!$I$5</f>
        <v>0</v>
      </c>
      <c r="BT15" s="93">
        <f>AW15*'MI Epi'!$I$5</f>
        <v>0</v>
      </c>
      <c r="BU15" s="93">
        <f>AX15*'MI Epi'!$I$5</f>
        <v>0</v>
      </c>
      <c r="BV15" s="93">
        <f t="shared" si="19"/>
        <v>0</v>
      </c>
      <c r="BW15" s="93">
        <f t="shared" si="31"/>
        <v>0</v>
      </c>
    </row>
    <row r="16" spans="1:76">
      <c r="A16" s="58">
        <f>'Mortal Baseline'!A16</f>
        <v>14</v>
      </c>
      <c r="B16" s="58">
        <v>18</v>
      </c>
      <c r="C16" s="58">
        <f>'Mortal Baseline'!C16*'MI Analysis'!O16</f>
        <v>0</v>
      </c>
      <c r="D16" s="58">
        <f>'Mortal Baseline'!D16*'MI Analysis'!P16</f>
        <v>0</v>
      </c>
      <c r="E16" s="58">
        <f>'Mortal Baseline'!E16*'MI Analysis'!Q16</f>
        <v>0</v>
      </c>
      <c r="F16" s="58">
        <f>'Mortal Baseline'!F16*'MI Analysis'!R16</f>
        <v>0</v>
      </c>
      <c r="G16" s="58">
        <f>'Mortal Baseline'!G16*'MI Analysis'!S16</f>
        <v>0</v>
      </c>
      <c r="H16" s="58">
        <f t="shared" si="20"/>
        <v>0</v>
      </c>
      <c r="I16" s="58">
        <f t="shared" si="21"/>
        <v>0</v>
      </c>
      <c r="J16" s="93">
        <f t="shared" si="22"/>
        <v>0</v>
      </c>
      <c r="K16" s="93">
        <f t="shared" si="11"/>
        <v>0</v>
      </c>
      <c r="L16" s="93">
        <f t="shared" si="12"/>
        <v>0</v>
      </c>
      <c r="M16" s="93">
        <f t="shared" si="13"/>
        <v>0</v>
      </c>
      <c r="N16" s="93">
        <f t="shared" si="14"/>
        <v>0</v>
      </c>
      <c r="O16" s="117">
        <f>('MI Epi'!AO34*(SUM('Mortal Baseline'!C16:G16)))/('Mortal Baseline'!C16*'MI Epi'!B$69+'Mortal Baseline'!D16*'MI Epi'!C$69+'Mortal Baseline'!E16*'MI Epi'!D$69+'Mortal Baseline'!F16*'MI Epi'!E$69+'Mortal Baseline'!G16*'MI Epi'!F$69)</f>
        <v>0</v>
      </c>
      <c r="P16" s="93">
        <f>$O16*'MI Epi'!C$69</f>
        <v>0</v>
      </c>
      <c r="Q16" s="93">
        <f>$O16*'MI Epi'!D$69</f>
        <v>0</v>
      </c>
      <c r="R16" s="93">
        <f>$O16*'MI Epi'!E$69</f>
        <v>0</v>
      </c>
      <c r="S16" s="93">
        <f>$O16*'MI Epi'!F$69</f>
        <v>0</v>
      </c>
      <c r="T16" s="93">
        <f t="shared" si="32"/>
        <v>0</v>
      </c>
      <c r="U16" s="2">
        <f>J16/'Mortal Baseline'!C16</f>
        <v>0</v>
      </c>
      <c r="V16" s="2">
        <f>K16/'Mortal Baseline'!D16</f>
        <v>0</v>
      </c>
      <c r="W16" s="2">
        <f>L16/'Mortal Baseline'!E16</f>
        <v>0</v>
      </c>
      <c r="X16" s="2">
        <f>M16/'Mortal Baseline'!F16</f>
        <v>0</v>
      </c>
      <c r="Y16" s="2">
        <f>N16/'Mortal Baseline'!G16</f>
        <v>0</v>
      </c>
      <c r="Z16" s="2">
        <f>SUM(C16:G16)/SUM('Mortal Baseline'!C16:G16)</f>
        <v>0</v>
      </c>
      <c r="AA16" s="93">
        <f>C16*'MI Epi'!$AR34</f>
        <v>0</v>
      </c>
      <c r="AB16" s="93">
        <f>D16*'MI Epi'!$AR34</f>
        <v>0</v>
      </c>
      <c r="AC16" s="93">
        <f>E16*'MI Epi'!$AR34</f>
        <v>0</v>
      </c>
      <c r="AD16" s="93">
        <f>F16*'MI Epi'!$AR34</f>
        <v>0</v>
      </c>
      <c r="AE16" s="93">
        <f>G16*'MI Epi'!$AR34</f>
        <v>0</v>
      </c>
      <c r="AF16" s="93">
        <f t="shared" si="23"/>
        <v>0</v>
      </c>
      <c r="AG16" s="93">
        <f>J16*'MI Epi'!$I$5</f>
        <v>0</v>
      </c>
      <c r="AH16" s="93">
        <f>K16*'MI Epi'!$I$5</f>
        <v>0</v>
      </c>
      <c r="AI16" s="93">
        <f>L16*'MI Epi'!$I$5</f>
        <v>0</v>
      </c>
      <c r="AJ16" s="93">
        <f>M16*'MI Epi'!$I$5</f>
        <v>0</v>
      </c>
      <c r="AK16" s="93">
        <f>N16*'MI Epi'!$I$5</f>
        <v>0</v>
      </c>
      <c r="AL16" s="93">
        <f t="shared" si="16"/>
        <v>0</v>
      </c>
      <c r="AM16" s="93">
        <f t="shared" si="24"/>
        <v>0</v>
      </c>
      <c r="AN16" s="2"/>
      <c r="AO16" s="93">
        <f>'Mortal Baseline'!X16*'MI Analysis'!AY16</f>
        <v>0</v>
      </c>
      <c r="AP16" s="93">
        <f>'Mortal Baseline'!Y16*'MI Analysis'!AZ16</f>
        <v>0</v>
      </c>
      <c r="AQ16" s="93">
        <f>'Mortal Baseline'!Z16*'MI Analysis'!BA16</f>
        <v>0</v>
      </c>
      <c r="AR16" s="93">
        <f>'Mortal Baseline'!AA16*'MI Analysis'!BB16</f>
        <v>0</v>
      </c>
      <c r="AS16" s="93">
        <f>'Mortal Baseline'!AB16*'MI Analysis'!BC16</f>
        <v>0</v>
      </c>
      <c r="AT16" s="93">
        <f t="shared" si="25"/>
        <v>0</v>
      </c>
      <c r="AU16" s="93">
        <f t="shared" si="26"/>
        <v>0</v>
      </c>
      <c r="AV16" s="93">
        <f t="shared" si="27"/>
        <v>0</v>
      </c>
      <c r="AW16" s="93">
        <f t="shared" si="28"/>
        <v>0</v>
      </c>
      <c r="AX16" s="93">
        <f t="shared" si="29"/>
        <v>0</v>
      </c>
      <c r="AY16" s="117">
        <f>('MI Epi'!$AW34*(SUM('Mortal Baseline'!X16:AB16)))/('Mortal Baseline'!X16*'MI Epi'!B$78+'Mortal Baseline'!Y16*'MI Epi'!B$78+'Mortal Baseline'!Z16*'MI Epi'!C$78+'Mortal Baseline'!AA16*'MI Epi'!D$78+'Mortal Baseline'!AB16*'MI Epi'!E$78)</f>
        <v>0</v>
      </c>
      <c r="AZ16" s="93">
        <f>$AY16*'MI Epi'!C$78</f>
        <v>0</v>
      </c>
      <c r="BA16" s="93">
        <f>$AY16*'MI Epi'!D$78</f>
        <v>0</v>
      </c>
      <c r="BB16" s="93">
        <f>$AY16*'MI Epi'!E$78</f>
        <v>0</v>
      </c>
      <c r="BC16" s="93">
        <f>$AY16*'MI Epi'!F$78</f>
        <v>0</v>
      </c>
      <c r="BD16" s="93">
        <f t="shared" si="18"/>
        <v>0</v>
      </c>
      <c r="BE16" s="2">
        <f>AO16/'Mortal Baseline'!X16</f>
        <v>0</v>
      </c>
      <c r="BF16" s="2">
        <f>AP16/'Mortal Baseline'!Y16</f>
        <v>0</v>
      </c>
      <c r="BG16" s="2">
        <f>AQ16/'Mortal Baseline'!Z16</f>
        <v>0</v>
      </c>
      <c r="BH16" s="2">
        <f>AR16/'Mortal Baseline'!AA16</f>
        <v>0</v>
      </c>
      <c r="BI16" s="2">
        <f>AS16/'Mortal Baseline'!AB16</f>
        <v>0</v>
      </c>
      <c r="BJ16" s="2">
        <f>SUM(AO16:AS16)/SUM('Mortal Baseline'!X16:AB16)</f>
        <v>0</v>
      </c>
      <c r="BK16" s="58">
        <f>AY16*'MI Epi'!$AH$24</f>
        <v>0</v>
      </c>
      <c r="BL16" s="58">
        <f>AZ16*'MI Epi'!$AH$24</f>
        <v>0</v>
      </c>
      <c r="BM16" s="58">
        <f>BA16*'MI Epi'!$AH$24</f>
        <v>0</v>
      </c>
      <c r="BN16" s="58">
        <f>BB16*'MI Epi'!$AH$24</f>
        <v>0</v>
      </c>
      <c r="BO16" s="58">
        <f>BC16*'MI Epi'!$AH$24</f>
        <v>0</v>
      </c>
      <c r="BP16" s="93">
        <f t="shared" si="30"/>
        <v>0</v>
      </c>
      <c r="BQ16" s="93">
        <f>AT16*'MI Epi'!$I$5</f>
        <v>0</v>
      </c>
      <c r="BR16" s="93">
        <f>AU16*'MI Epi'!$I$5</f>
        <v>0</v>
      </c>
      <c r="BS16" s="93">
        <f>AV16*'MI Epi'!$I$5</f>
        <v>0</v>
      </c>
      <c r="BT16" s="93">
        <f>AW16*'MI Epi'!$I$5</f>
        <v>0</v>
      </c>
      <c r="BU16" s="93">
        <f>AX16*'MI Epi'!$I$5</f>
        <v>0</v>
      </c>
      <c r="BV16" s="93">
        <f t="shared" si="19"/>
        <v>0</v>
      </c>
      <c r="BW16" s="93">
        <f t="shared" si="31"/>
        <v>0</v>
      </c>
    </row>
    <row r="17" spans="1:75">
      <c r="A17" s="58">
        <f>'Mortal Baseline'!A17</f>
        <v>15</v>
      </c>
      <c r="B17" s="58">
        <v>19</v>
      </c>
      <c r="C17" s="58">
        <f>'Mortal Baseline'!C17*'MI Analysis'!O17</f>
        <v>0</v>
      </c>
      <c r="D17" s="58">
        <f>'Mortal Baseline'!D17*'MI Analysis'!P17</f>
        <v>0</v>
      </c>
      <c r="E17" s="58">
        <f>'Mortal Baseline'!E17*'MI Analysis'!Q17</f>
        <v>0</v>
      </c>
      <c r="F17" s="58">
        <f>'Mortal Baseline'!F17*'MI Analysis'!R17</f>
        <v>0</v>
      </c>
      <c r="G17" s="58">
        <f>'Mortal Baseline'!G17*'MI Analysis'!S17</f>
        <v>0</v>
      </c>
      <c r="H17" s="58">
        <f t="shared" si="20"/>
        <v>0</v>
      </c>
      <c r="I17" s="58">
        <f t="shared" si="21"/>
        <v>0</v>
      </c>
      <c r="J17" s="93">
        <f t="shared" si="22"/>
        <v>0</v>
      </c>
      <c r="K17" s="93">
        <f t="shared" si="11"/>
        <v>0</v>
      </c>
      <c r="L17" s="93">
        <f t="shared" si="12"/>
        <v>0</v>
      </c>
      <c r="M17" s="93">
        <f t="shared" si="13"/>
        <v>0</v>
      </c>
      <c r="N17" s="93">
        <f t="shared" si="14"/>
        <v>0</v>
      </c>
      <c r="O17" s="117">
        <f>('MI Epi'!AO35*(SUM('Mortal Baseline'!C17:G17)))/('Mortal Baseline'!C17*'MI Epi'!B$69+'Mortal Baseline'!D17*'MI Epi'!C$69+'Mortal Baseline'!E17*'MI Epi'!D$69+'Mortal Baseline'!F17*'MI Epi'!E$69+'Mortal Baseline'!G17*'MI Epi'!F$69)</f>
        <v>0</v>
      </c>
      <c r="P17" s="93">
        <f>$O17*'MI Epi'!C$69</f>
        <v>0</v>
      </c>
      <c r="Q17" s="93">
        <f>$O17*'MI Epi'!D$69</f>
        <v>0</v>
      </c>
      <c r="R17" s="93">
        <f>$O17*'MI Epi'!E$69</f>
        <v>0</v>
      </c>
      <c r="S17" s="93">
        <f>$O17*'MI Epi'!F$69</f>
        <v>0</v>
      </c>
      <c r="T17" s="93">
        <f t="shared" si="32"/>
        <v>0</v>
      </c>
      <c r="U17" s="2">
        <f>J17/'Mortal Baseline'!C17</f>
        <v>0</v>
      </c>
      <c r="V17" s="2">
        <f>K17/'Mortal Baseline'!D17</f>
        <v>0</v>
      </c>
      <c r="W17" s="2">
        <f>L17/'Mortal Baseline'!E17</f>
        <v>0</v>
      </c>
      <c r="X17" s="2">
        <f>M17/'Mortal Baseline'!F17</f>
        <v>0</v>
      </c>
      <c r="Y17" s="2">
        <f>N17/'Mortal Baseline'!G17</f>
        <v>0</v>
      </c>
      <c r="Z17" s="2">
        <f>SUM(C17:G17)/SUM('Mortal Baseline'!C17:G17)</f>
        <v>0</v>
      </c>
      <c r="AA17" s="93">
        <f>C17*'MI Epi'!$AR35</f>
        <v>0</v>
      </c>
      <c r="AB17" s="93">
        <f>D17*'MI Epi'!$AR35</f>
        <v>0</v>
      </c>
      <c r="AC17" s="93">
        <f>E17*'MI Epi'!$AR35</f>
        <v>0</v>
      </c>
      <c r="AD17" s="93">
        <f>F17*'MI Epi'!$AR35</f>
        <v>0</v>
      </c>
      <c r="AE17" s="93">
        <f>G17*'MI Epi'!$AR35</f>
        <v>0</v>
      </c>
      <c r="AF17" s="93">
        <f t="shared" si="23"/>
        <v>0</v>
      </c>
      <c r="AG17" s="93">
        <f>J17*'MI Epi'!$I$5</f>
        <v>0</v>
      </c>
      <c r="AH17" s="93">
        <f>K17*'MI Epi'!$I$5</f>
        <v>0</v>
      </c>
      <c r="AI17" s="93">
        <f>L17*'MI Epi'!$I$5</f>
        <v>0</v>
      </c>
      <c r="AJ17" s="93">
        <f>M17*'MI Epi'!$I$5</f>
        <v>0</v>
      </c>
      <c r="AK17" s="93">
        <f>N17*'MI Epi'!$I$5</f>
        <v>0</v>
      </c>
      <c r="AL17" s="93">
        <f t="shared" si="16"/>
        <v>0</v>
      </c>
      <c r="AM17" s="93">
        <f t="shared" si="24"/>
        <v>0</v>
      </c>
      <c r="AN17" s="2"/>
      <c r="AO17" s="93">
        <f>'Mortal Baseline'!X17*'MI Analysis'!AY17</f>
        <v>0</v>
      </c>
      <c r="AP17" s="93">
        <f>'Mortal Baseline'!Y17*'MI Analysis'!AZ17</f>
        <v>0</v>
      </c>
      <c r="AQ17" s="93">
        <f>'Mortal Baseline'!Z17*'MI Analysis'!BA17</f>
        <v>0</v>
      </c>
      <c r="AR17" s="93">
        <f>'Mortal Baseline'!AA17*'MI Analysis'!BB17</f>
        <v>0</v>
      </c>
      <c r="AS17" s="93">
        <f>'Mortal Baseline'!AB17*'MI Analysis'!BC17</f>
        <v>0</v>
      </c>
      <c r="AT17" s="93">
        <f t="shared" si="25"/>
        <v>0</v>
      </c>
      <c r="AU17" s="93">
        <f t="shared" si="26"/>
        <v>0</v>
      </c>
      <c r="AV17" s="93">
        <f t="shared" si="27"/>
        <v>0</v>
      </c>
      <c r="AW17" s="93">
        <f t="shared" si="28"/>
        <v>0</v>
      </c>
      <c r="AX17" s="93">
        <f t="shared" si="29"/>
        <v>0</v>
      </c>
      <c r="AY17" s="117">
        <f>('MI Epi'!$AW35*(SUM('Mortal Baseline'!X17:AB17)))/('Mortal Baseline'!X17*'MI Epi'!B$78+'Mortal Baseline'!Y17*'MI Epi'!B$78+'Mortal Baseline'!Z17*'MI Epi'!C$78+'Mortal Baseline'!AA17*'MI Epi'!D$78+'Mortal Baseline'!AB17*'MI Epi'!E$78)</f>
        <v>0</v>
      </c>
      <c r="AZ17" s="93">
        <f>$AY17*'MI Epi'!C$78</f>
        <v>0</v>
      </c>
      <c r="BA17" s="93">
        <f>$AY17*'MI Epi'!D$78</f>
        <v>0</v>
      </c>
      <c r="BB17" s="93">
        <f>$AY17*'MI Epi'!E$78</f>
        <v>0</v>
      </c>
      <c r="BC17" s="93">
        <f>$AY17*'MI Epi'!F$78</f>
        <v>0</v>
      </c>
      <c r="BD17" s="93">
        <f t="shared" si="18"/>
        <v>0</v>
      </c>
      <c r="BE17" s="2">
        <f>AO17/'Mortal Baseline'!X17</f>
        <v>0</v>
      </c>
      <c r="BF17" s="2">
        <f>AP17/'Mortal Baseline'!Y17</f>
        <v>0</v>
      </c>
      <c r="BG17" s="2">
        <f>AQ17/'Mortal Baseline'!Z17</f>
        <v>0</v>
      </c>
      <c r="BH17" s="2">
        <f>AR17/'Mortal Baseline'!AA17</f>
        <v>0</v>
      </c>
      <c r="BI17" s="2">
        <f>AS17/'Mortal Baseline'!AB17</f>
        <v>0</v>
      </c>
      <c r="BJ17" s="2">
        <f>SUM(AO17:AS17)/SUM('Mortal Baseline'!X17:AB17)</f>
        <v>0</v>
      </c>
      <c r="BK17" s="58">
        <f>AY17*'MI Epi'!$AH$24</f>
        <v>0</v>
      </c>
      <c r="BL17" s="58">
        <f>AZ17*'MI Epi'!$AH$24</f>
        <v>0</v>
      </c>
      <c r="BM17" s="58">
        <f>BA17*'MI Epi'!$AH$24</f>
        <v>0</v>
      </c>
      <c r="BN17" s="58">
        <f>BB17*'MI Epi'!$AH$24</f>
        <v>0</v>
      </c>
      <c r="BO17" s="58">
        <f>BC17*'MI Epi'!$AH$24</f>
        <v>0</v>
      </c>
      <c r="BP17" s="93">
        <f t="shared" si="30"/>
        <v>0</v>
      </c>
      <c r="BQ17" s="93">
        <f>AT17*'MI Epi'!$I$5</f>
        <v>0</v>
      </c>
      <c r="BR17" s="93">
        <f>AU17*'MI Epi'!$I$5</f>
        <v>0</v>
      </c>
      <c r="BS17" s="93">
        <f>AV17*'MI Epi'!$I$5</f>
        <v>0</v>
      </c>
      <c r="BT17" s="93">
        <f>AW17*'MI Epi'!$I$5</f>
        <v>0</v>
      </c>
      <c r="BU17" s="93">
        <f>AX17*'MI Epi'!$I$5</f>
        <v>0</v>
      </c>
      <c r="BV17" s="93">
        <f t="shared" si="19"/>
        <v>0</v>
      </c>
      <c r="BW17" s="93">
        <f t="shared" si="31"/>
        <v>0</v>
      </c>
    </row>
    <row r="18" spans="1:75">
      <c r="A18" s="58">
        <f>'Mortal Baseline'!A18</f>
        <v>16</v>
      </c>
      <c r="B18" s="58">
        <v>20</v>
      </c>
      <c r="C18" s="58">
        <f>'Mortal Baseline'!C18*'MI Analysis'!O18</f>
        <v>0</v>
      </c>
      <c r="D18" s="58">
        <f>'Mortal Baseline'!D18*'MI Analysis'!P18</f>
        <v>0</v>
      </c>
      <c r="E18" s="58">
        <f>'Mortal Baseline'!E18*'MI Analysis'!Q18</f>
        <v>0</v>
      </c>
      <c r="F18" s="58">
        <f>'Mortal Baseline'!F18*'MI Analysis'!R18</f>
        <v>0</v>
      </c>
      <c r="G18" s="58">
        <f>'Mortal Baseline'!G18*'MI Analysis'!S18</f>
        <v>0</v>
      </c>
      <c r="H18" s="58">
        <f t="shared" si="20"/>
        <v>0</v>
      </c>
      <c r="I18" s="58">
        <f t="shared" si="21"/>
        <v>0</v>
      </c>
      <c r="J18" s="93">
        <f t="shared" si="22"/>
        <v>0</v>
      </c>
      <c r="K18" s="93">
        <f t="shared" si="11"/>
        <v>0</v>
      </c>
      <c r="L18" s="93">
        <f t="shared" si="12"/>
        <v>0</v>
      </c>
      <c r="M18" s="93">
        <f t="shared" si="13"/>
        <v>0</v>
      </c>
      <c r="N18" s="93">
        <f t="shared" si="14"/>
        <v>0</v>
      </c>
      <c r="O18" s="117">
        <f>('MI Epi'!AO36*(SUM('Mortal Baseline'!C18:G18)))/('Mortal Baseline'!C18*'MI Epi'!B$69+'Mortal Baseline'!D18*'MI Epi'!C$69+'Mortal Baseline'!E18*'MI Epi'!D$69+'Mortal Baseline'!F18*'MI Epi'!E$69+'Mortal Baseline'!G18*'MI Epi'!F$69)</f>
        <v>0</v>
      </c>
      <c r="P18" s="93">
        <f>$O18*'MI Epi'!C$69</f>
        <v>0</v>
      </c>
      <c r="Q18" s="93">
        <f>$O18*'MI Epi'!D$69</f>
        <v>0</v>
      </c>
      <c r="R18" s="93">
        <f>$O18*'MI Epi'!E$69</f>
        <v>0</v>
      </c>
      <c r="S18" s="93">
        <f>$O18*'MI Epi'!F$69</f>
        <v>0</v>
      </c>
      <c r="T18" s="93">
        <f t="shared" si="32"/>
        <v>0</v>
      </c>
      <c r="U18" s="2">
        <f>J18/'Mortal Baseline'!C18</f>
        <v>0</v>
      </c>
      <c r="V18" s="2">
        <f>K18/'Mortal Baseline'!D18</f>
        <v>0</v>
      </c>
      <c r="W18" s="2">
        <f>L18/'Mortal Baseline'!E18</f>
        <v>0</v>
      </c>
      <c r="X18" s="2">
        <f>M18/'Mortal Baseline'!F18</f>
        <v>0</v>
      </c>
      <c r="Y18" s="2">
        <f>N18/'Mortal Baseline'!G18</f>
        <v>0</v>
      </c>
      <c r="Z18" s="2">
        <f>SUM(C18:G18)/SUM('Mortal Baseline'!C18:G18)</f>
        <v>0</v>
      </c>
      <c r="AA18" s="93">
        <f>C18*'MI Epi'!$AR36</f>
        <v>0</v>
      </c>
      <c r="AB18" s="93">
        <f>D18*'MI Epi'!$AR36</f>
        <v>0</v>
      </c>
      <c r="AC18" s="93">
        <f>E18*'MI Epi'!$AR36</f>
        <v>0</v>
      </c>
      <c r="AD18" s="93">
        <f>F18*'MI Epi'!$AR36</f>
        <v>0</v>
      </c>
      <c r="AE18" s="93">
        <f>G18*'MI Epi'!$AR36</f>
        <v>0</v>
      </c>
      <c r="AF18" s="93">
        <f t="shared" si="23"/>
        <v>0</v>
      </c>
      <c r="AG18" s="93">
        <f>J18*'MI Epi'!$I$5</f>
        <v>0</v>
      </c>
      <c r="AH18" s="93">
        <f>K18*'MI Epi'!$I$5</f>
        <v>0</v>
      </c>
      <c r="AI18" s="93">
        <f>L18*'MI Epi'!$I$5</f>
        <v>0</v>
      </c>
      <c r="AJ18" s="93">
        <f>M18*'MI Epi'!$I$5</f>
        <v>0</v>
      </c>
      <c r="AK18" s="93">
        <f>N18*'MI Epi'!$I$5</f>
        <v>0</v>
      </c>
      <c r="AL18" s="93">
        <f t="shared" si="16"/>
        <v>0</v>
      </c>
      <c r="AM18" s="93">
        <f t="shared" si="24"/>
        <v>0</v>
      </c>
      <c r="AN18" s="2"/>
      <c r="AO18" s="93">
        <f>'Mortal Baseline'!X18*'MI Analysis'!AY18</f>
        <v>0</v>
      </c>
      <c r="AP18" s="93">
        <f>'Mortal Baseline'!Y18*'MI Analysis'!AZ18</f>
        <v>0</v>
      </c>
      <c r="AQ18" s="93">
        <f>'Mortal Baseline'!Z18*'MI Analysis'!BA18</f>
        <v>0</v>
      </c>
      <c r="AR18" s="93">
        <f>'Mortal Baseline'!AA18*'MI Analysis'!BB18</f>
        <v>0</v>
      </c>
      <c r="AS18" s="93">
        <f>'Mortal Baseline'!AB18*'MI Analysis'!BC18</f>
        <v>0</v>
      </c>
      <c r="AT18" s="93">
        <f t="shared" si="25"/>
        <v>0</v>
      </c>
      <c r="AU18" s="93">
        <f t="shared" si="26"/>
        <v>0</v>
      </c>
      <c r="AV18" s="93">
        <f t="shared" si="27"/>
        <v>0</v>
      </c>
      <c r="AW18" s="93">
        <f t="shared" si="28"/>
        <v>0</v>
      </c>
      <c r="AX18" s="93">
        <f t="shared" si="29"/>
        <v>0</v>
      </c>
      <c r="AY18" s="117">
        <f>('MI Epi'!$AW36*(SUM('Mortal Baseline'!X18:AB18)))/('Mortal Baseline'!X18*'MI Epi'!B$78+'Mortal Baseline'!Y18*'MI Epi'!B$78+'Mortal Baseline'!Z18*'MI Epi'!C$78+'Mortal Baseline'!AA18*'MI Epi'!D$78+'Mortal Baseline'!AB18*'MI Epi'!E$78)</f>
        <v>0</v>
      </c>
      <c r="AZ18" s="93">
        <f>$AY18*'MI Epi'!C$78</f>
        <v>0</v>
      </c>
      <c r="BA18" s="93">
        <f>$AY18*'MI Epi'!D$78</f>
        <v>0</v>
      </c>
      <c r="BB18" s="93">
        <f>$AY18*'MI Epi'!E$78</f>
        <v>0</v>
      </c>
      <c r="BC18" s="93">
        <f>$AY18*'MI Epi'!F$78</f>
        <v>0</v>
      </c>
      <c r="BD18" s="93">
        <f t="shared" si="18"/>
        <v>0</v>
      </c>
      <c r="BE18" s="2">
        <f>AO18/'Mortal Baseline'!X18</f>
        <v>0</v>
      </c>
      <c r="BF18" s="2">
        <f>AP18/'Mortal Baseline'!Y18</f>
        <v>0</v>
      </c>
      <c r="BG18" s="2">
        <f>AQ18/'Mortal Baseline'!Z18</f>
        <v>0</v>
      </c>
      <c r="BH18" s="2">
        <f>AR18/'Mortal Baseline'!AA18</f>
        <v>0</v>
      </c>
      <c r="BI18" s="2">
        <f>AS18/'Mortal Baseline'!AB18</f>
        <v>0</v>
      </c>
      <c r="BJ18" s="2">
        <f>SUM(AO18:AS18)/SUM('Mortal Baseline'!X18:AB18)</f>
        <v>0</v>
      </c>
      <c r="BK18" s="58">
        <f>AY18*'MI Epi'!$AH$25</f>
        <v>0</v>
      </c>
      <c r="BL18" s="58">
        <f>AZ18*'MI Epi'!$AH$25</f>
        <v>0</v>
      </c>
      <c r="BM18" s="58">
        <f>BA18*'MI Epi'!$AH$25</f>
        <v>0</v>
      </c>
      <c r="BN18" s="58">
        <f>BB18*'MI Epi'!$AH$25</f>
        <v>0</v>
      </c>
      <c r="BO18" s="58">
        <f>BC18*'MI Epi'!$AH$25</f>
        <v>0</v>
      </c>
      <c r="BP18" s="93">
        <f t="shared" si="30"/>
        <v>0</v>
      </c>
      <c r="BQ18" s="93">
        <f>AT18*'MI Epi'!$I$5</f>
        <v>0</v>
      </c>
      <c r="BR18" s="93">
        <f>AU18*'MI Epi'!$I$5</f>
        <v>0</v>
      </c>
      <c r="BS18" s="93">
        <f>AV18*'MI Epi'!$I$5</f>
        <v>0</v>
      </c>
      <c r="BT18" s="93">
        <f>AW18*'MI Epi'!$I$5</f>
        <v>0</v>
      </c>
      <c r="BU18" s="93">
        <f>AX18*'MI Epi'!$I$5</f>
        <v>0</v>
      </c>
      <c r="BV18" s="93">
        <f t="shared" si="19"/>
        <v>0</v>
      </c>
      <c r="BW18" s="93">
        <f t="shared" si="31"/>
        <v>0</v>
      </c>
    </row>
    <row r="19" spans="1:75">
      <c r="A19" s="58">
        <f>'Mortal Baseline'!A19</f>
        <v>17</v>
      </c>
      <c r="B19" s="58">
        <v>21</v>
      </c>
      <c r="C19" s="58">
        <f>'Mortal Baseline'!C19*'MI Analysis'!O19</f>
        <v>0</v>
      </c>
      <c r="D19" s="58">
        <f>'Mortal Baseline'!D19*'MI Analysis'!P19</f>
        <v>0</v>
      </c>
      <c r="E19" s="58">
        <f>'Mortal Baseline'!E19*'MI Analysis'!Q19</f>
        <v>0</v>
      </c>
      <c r="F19" s="58">
        <f>'Mortal Baseline'!F19*'MI Analysis'!R19</f>
        <v>0</v>
      </c>
      <c r="G19" s="58">
        <f>'Mortal Baseline'!G19*'MI Analysis'!S19</f>
        <v>0</v>
      </c>
      <c r="H19" s="58">
        <f t="shared" si="20"/>
        <v>0</v>
      </c>
      <c r="I19" s="58">
        <f t="shared" si="21"/>
        <v>0</v>
      </c>
      <c r="J19" s="93">
        <f t="shared" si="22"/>
        <v>0</v>
      </c>
      <c r="K19" s="93">
        <f t="shared" si="11"/>
        <v>0</v>
      </c>
      <c r="L19" s="93">
        <f t="shared" si="12"/>
        <v>0</v>
      </c>
      <c r="M19" s="93">
        <f t="shared" si="13"/>
        <v>0</v>
      </c>
      <c r="N19" s="93">
        <f t="shared" si="14"/>
        <v>0</v>
      </c>
      <c r="O19" s="117">
        <f>('MI Epi'!AO37*(SUM('Mortal Baseline'!C19:G19)))/('Mortal Baseline'!C19*'MI Epi'!B$69+'Mortal Baseline'!D19*'MI Epi'!C$69+'Mortal Baseline'!E19*'MI Epi'!D$69+'Mortal Baseline'!F19*'MI Epi'!E$69+'Mortal Baseline'!G19*'MI Epi'!F$69)</f>
        <v>0</v>
      </c>
      <c r="P19" s="93">
        <f>$O19*'MI Epi'!C$69</f>
        <v>0</v>
      </c>
      <c r="Q19" s="93">
        <f>$O19*'MI Epi'!D$69</f>
        <v>0</v>
      </c>
      <c r="R19" s="93">
        <f>$O19*'MI Epi'!E$69</f>
        <v>0</v>
      </c>
      <c r="S19" s="93">
        <f>$O19*'MI Epi'!F$69</f>
        <v>0</v>
      </c>
      <c r="T19" s="93">
        <f t="shared" si="32"/>
        <v>0</v>
      </c>
      <c r="U19" s="2">
        <f>J19/'Mortal Baseline'!C19</f>
        <v>0</v>
      </c>
      <c r="V19" s="2">
        <f>K19/'Mortal Baseline'!D19</f>
        <v>0</v>
      </c>
      <c r="W19" s="2">
        <f>L19/'Mortal Baseline'!E19</f>
        <v>0</v>
      </c>
      <c r="X19" s="2">
        <f>M19/'Mortal Baseline'!F19</f>
        <v>0</v>
      </c>
      <c r="Y19" s="2">
        <f>N19/'Mortal Baseline'!G19</f>
        <v>0</v>
      </c>
      <c r="Z19" s="2">
        <f>SUM(C19:G19)/SUM('Mortal Baseline'!C19:G19)</f>
        <v>0</v>
      </c>
      <c r="AA19" s="93">
        <f>C19*'MI Epi'!$AR37</f>
        <v>0</v>
      </c>
      <c r="AB19" s="93">
        <f>D19*'MI Epi'!$AR37</f>
        <v>0</v>
      </c>
      <c r="AC19" s="93">
        <f>E19*'MI Epi'!$AR37</f>
        <v>0</v>
      </c>
      <c r="AD19" s="93">
        <f>F19*'MI Epi'!$AR37</f>
        <v>0</v>
      </c>
      <c r="AE19" s="93">
        <f>G19*'MI Epi'!$AR37</f>
        <v>0</v>
      </c>
      <c r="AF19" s="93">
        <f t="shared" si="23"/>
        <v>0</v>
      </c>
      <c r="AG19" s="93">
        <f>J19*'MI Epi'!$I$5</f>
        <v>0</v>
      </c>
      <c r="AH19" s="93">
        <f>K19*'MI Epi'!$I$5</f>
        <v>0</v>
      </c>
      <c r="AI19" s="93">
        <f>L19*'MI Epi'!$I$5</f>
        <v>0</v>
      </c>
      <c r="AJ19" s="93">
        <f>M19*'MI Epi'!$I$5</f>
        <v>0</v>
      </c>
      <c r="AK19" s="93">
        <f>N19*'MI Epi'!$I$5</f>
        <v>0</v>
      </c>
      <c r="AL19" s="93">
        <f t="shared" si="16"/>
        <v>0</v>
      </c>
      <c r="AM19" s="93">
        <f t="shared" si="24"/>
        <v>0</v>
      </c>
      <c r="AN19" s="2"/>
      <c r="AO19" s="93">
        <f>'Mortal Baseline'!X19*'MI Analysis'!AY19</f>
        <v>0</v>
      </c>
      <c r="AP19" s="93">
        <f>'Mortal Baseline'!Y19*'MI Analysis'!AZ19</f>
        <v>0</v>
      </c>
      <c r="AQ19" s="93">
        <f>'Mortal Baseline'!Z19*'MI Analysis'!BA19</f>
        <v>0</v>
      </c>
      <c r="AR19" s="93">
        <f>'Mortal Baseline'!AA19*'MI Analysis'!BB19</f>
        <v>0</v>
      </c>
      <c r="AS19" s="93">
        <f>'Mortal Baseline'!AB19*'MI Analysis'!BC19</f>
        <v>0</v>
      </c>
      <c r="AT19" s="93">
        <f t="shared" si="25"/>
        <v>0</v>
      </c>
      <c r="AU19" s="93">
        <f t="shared" si="26"/>
        <v>0</v>
      </c>
      <c r="AV19" s="93">
        <f t="shared" si="27"/>
        <v>0</v>
      </c>
      <c r="AW19" s="93">
        <f t="shared" si="28"/>
        <v>0</v>
      </c>
      <c r="AX19" s="93">
        <f t="shared" si="29"/>
        <v>0</v>
      </c>
      <c r="AY19" s="117">
        <f>('MI Epi'!$AW37*(SUM('Mortal Baseline'!X19:AB19)))/('Mortal Baseline'!X19*'MI Epi'!B$78+'Mortal Baseline'!Y19*'MI Epi'!B$78+'Mortal Baseline'!Z19*'MI Epi'!C$78+'Mortal Baseline'!AA19*'MI Epi'!D$78+'Mortal Baseline'!AB19*'MI Epi'!E$78)</f>
        <v>0</v>
      </c>
      <c r="AZ19" s="93">
        <f>$AY19*'MI Epi'!C$78</f>
        <v>0</v>
      </c>
      <c r="BA19" s="93">
        <f>$AY19*'MI Epi'!D$78</f>
        <v>0</v>
      </c>
      <c r="BB19" s="93">
        <f>$AY19*'MI Epi'!E$78</f>
        <v>0</v>
      </c>
      <c r="BC19" s="93">
        <f>$AY19*'MI Epi'!F$78</f>
        <v>0</v>
      </c>
      <c r="BD19" s="93">
        <f t="shared" si="18"/>
        <v>0</v>
      </c>
      <c r="BE19" s="2">
        <f>AO19/'Mortal Baseline'!X19</f>
        <v>0</v>
      </c>
      <c r="BF19" s="2">
        <f>AP19/'Mortal Baseline'!Y19</f>
        <v>0</v>
      </c>
      <c r="BG19" s="2">
        <f>AQ19/'Mortal Baseline'!Z19</f>
        <v>0</v>
      </c>
      <c r="BH19" s="2">
        <f>AR19/'Mortal Baseline'!AA19</f>
        <v>0</v>
      </c>
      <c r="BI19" s="2">
        <f>AS19/'Mortal Baseline'!AB19</f>
        <v>0</v>
      </c>
      <c r="BJ19" s="2">
        <f>SUM(AO19:AS19)/SUM('Mortal Baseline'!X19:AB19)</f>
        <v>0</v>
      </c>
      <c r="BK19" s="58">
        <f>AY19*'MI Epi'!$AH$25</f>
        <v>0</v>
      </c>
      <c r="BL19" s="58">
        <f>AZ19*'MI Epi'!$AH$25</f>
        <v>0</v>
      </c>
      <c r="BM19" s="58">
        <f>BA19*'MI Epi'!$AH$25</f>
        <v>0</v>
      </c>
      <c r="BN19" s="58">
        <f>BB19*'MI Epi'!$AH$25</f>
        <v>0</v>
      </c>
      <c r="BO19" s="58">
        <f>BC19*'MI Epi'!$AH$25</f>
        <v>0</v>
      </c>
      <c r="BP19" s="93">
        <f t="shared" si="30"/>
        <v>0</v>
      </c>
      <c r="BQ19" s="93">
        <f>AT19*'MI Epi'!$I$5</f>
        <v>0</v>
      </c>
      <c r="BR19" s="93">
        <f>AU19*'MI Epi'!$I$5</f>
        <v>0</v>
      </c>
      <c r="BS19" s="93">
        <f>AV19*'MI Epi'!$I$5</f>
        <v>0</v>
      </c>
      <c r="BT19" s="93">
        <f>AW19*'MI Epi'!$I$5</f>
        <v>0</v>
      </c>
      <c r="BU19" s="93">
        <f>AX19*'MI Epi'!$I$5</f>
        <v>0</v>
      </c>
      <c r="BV19" s="93">
        <f t="shared" si="19"/>
        <v>0</v>
      </c>
      <c r="BW19" s="93">
        <f t="shared" si="31"/>
        <v>0</v>
      </c>
    </row>
    <row r="20" spans="1:75">
      <c r="A20" s="58">
        <f>'Mortal Baseline'!A20</f>
        <v>18</v>
      </c>
      <c r="B20" s="58">
        <v>22</v>
      </c>
      <c r="C20" s="58">
        <f>'Mortal Baseline'!C20*'MI Analysis'!O20</f>
        <v>0</v>
      </c>
      <c r="D20" s="58">
        <f>'Mortal Baseline'!D20*'MI Analysis'!P20</f>
        <v>0</v>
      </c>
      <c r="E20" s="58">
        <f>'Mortal Baseline'!E20*'MI Analysis'!Q20</f>
        <v>0</v>
      </c>
      <c r="F20" s="58">
        <f>'Mortal Baseline'!F20*'MI Analysis'!R20</f>
        <v>0</v>
      </c>
      <c r="G20" s="58">
        <f>'Mortal Baseline'!G20*'MI Analysis'!S20</f>
        <v>0</v>
      </c>
      <c r="H20" s="58">
        <f t="shared" si="20"/>
        <v>0</v>
      </c>
      <c r="I20" s="58">
        <f t="shared" si="21"/>
        <v>0</v>
      </c>
      <c r="J20" s="93">
        <f t="shared" si="22"/>
        <v>0</v>
      </c>
      <c r="K20" s="93">
        <f t="shared" si="11"/>
        <v>0</v>
      </c>
      <c r="L20" s="93">
        <f t="shared" si="12"/>
        <v>0</v>
      </c>
      <c r="M20" s="93">
        <f t="shared" si="13"/>
        <v>0</v>
      </c>
      <c r="N20" s="93">
        <f t="shared" si="14"/>
        <v>0</v>
      </c>
      <c r="O20" s="117">
        <f>('MI Epi'!AO38*(SUM('Mortal Baseline'!C20:G20)))/('Mortal Baseline'!C20*'MI Epi'!B$69+'Mortal Baseline'!D20*'MI Epi'!C$69+'Mortal Baseline'!E20*'MI Epi'!D$69+'Mortal Baseline'!F20*'MI Epi'!E$69+'Mortal Baseline'!G20*'MI Epi'!F$69)</f>
        <v>0</v>
      </c>
      <c r="P20" s="93">
        <f>$O20*'MI Epi'!C$69</f>
        <v>0</v>
      </c>
      <c r="Q20" s="93">
        <f>$O20*'MI Epi'!D$69</f>
        <v>0</v>
      </c>
      <c r="R20" s="93">
        <f>$O20*'MI Epi'!E$69</f>
        <v>0</v>
      </c>
      <c r="S20" s="93">
        <f>$O20*'MI Epi'!F$69</f>
        <v>0</v>
      </c>
      <c r="T20" s="93">
        <f t="shared" si="32"/>
        <v>0</v>
      </c>
      <c r="U20" s="2">
        <f>J20/'Mortal Baseline'!C20</f>
        <v>0</v>
      </c>
      <c r="V20" s="2">
        <f>K20/'Mortal Baseline'!D20</f>
        <v>0</v>
      </c>
      <c r="W20" s="2">
        <f>L20/'Mortal Baseline'!E20</f>
        <v>0</v>
      </c>
      <c r="X20" s="2">
        <f>M20/'Mortal Baseline'!F20</f>
        <v>0</v>
      </c>
      <c r="Y20" s="2">
        <f>N20/'Mortal Baseline'!G20</f>
        <v>0</v>
      </c>
      <c r="Z20" s="2">
        <f>SUM(C20:G20)/SUM('Mortal Baseline'!C20:G20)</f>
        <v>0</v>
      </c>
      <c r="AA20" s="93">
        <f>C20*'MI Epi'!$AR38</f>
        <v>0</v>
      </c>
      <c r="AB20" s="93">
        <f>D20*'MI Epi'!$AR38</f>
        <v>0</v>
      </c>
      <c r="AC20" s="93">
        <f>E20*'MI Epi'!$AR38</f>
        <v>0</v>
      </c>
      <c r="AD20" s="93">
        <f>F20*'MI Epi'!$AR38</f>
        <v>0</v>
      </c>
      <c r="AE20" s="93">
        <f>G20*'MI Epi'!$AR38</f>
        <v>0</v>
      </c>
      <c r="AF20" s="93">
        <f t="shared" si="23"/>
        <v>0</v>
      </c>
      <c r="AG20" s="93">
        <f>J20*'MI Epi'!$I$5</f>
        <v>0</v>
      </c>
      <c r="AH20" s="93">
        <f>K20*'MI Epi'!$I$5</f>
        <v>0</v>
      </c>
      <c r="AI20" s="93">
        <f>L20*'MI Epi'!$I$5</f>
        <v>0</v>
      </c>
      <c r="AJ20" s="93">
        <f>M20*'MI Epi'!$I$5</f>
        <v>0</v>
      </c>
      <c r="AK20" s="93">
        <f>N20*'MI Epi'!$I$5</f>
        <v>0</v>
      </c>
      <c r="AL20" s="93">
        <f t="shared" si="16"/>
        <v>0</v>
      </c>
      <c r="AM20" s="93">
        <f t="shared" si="24"/>
        <v>0</v>
      </c>
      <c r="AN20" s="2"/>
      <c r="AO20" s="93">
        <f>'Mortal Baseline'!X20*'MI Analysis'!AY20</f>
        <v>0</v>
      </c>
      <c r="AP20" s="93">
        <f>'Mortal Baseline'!Y20*'MI Analysis'!AZ20</f>
        <v>0</v>
      </c>
      <c r="AQ20" s="93">
        <f>'Mortal Baseline'!Z20*'MI Analysis'!BA20</f>
        <v>0</v>
      </c>
      <c r="AR20" s="93">
        <f>'Mortal Baseline'!AA20*'MI Analysis'!BB20</f>
        <v>0</v>
      </c>
      <c r="AS20" s="93">
        <f>'Mortal Baseline'!AB20*'MI Analysis'!BC20</f>
        <v>0</v>
      </c>
      <c r="AT20" s="93">
        <f t="shared" si="25"/>
        <v>0</v>
      </c>
      <c r="AU20" s="93">
        <f t="shared" si="26"/>
        <v>0</v>
      </c>
      <c r="AV20" s="93">
        <f t="shared" si="27"/>
        <v>0</v>
      </c>
      <c r="AW20" s="93">
        <f t="shared" si="28"/>
        <v>0</v>
      </c>
      <c r="AX20" s="93">
        <f t="shared" si="29"/>
        <v>0</v>
      </c>
      <c r="AY20" s="117">
        <f>('MI Epi'!$AW38*(SUM('Mortal Baseline'!X20:AB20)))/('Mortal Baseline'!X20*'MI Epi'!B$78+'Mortal Baseline'!Y20*'MI Epi'!B$78+'Mortal Baseline'!Z20*'MI Epi'!C$78+'Mortal Baseline'!AA20*'MI Epi'!D$78+'Mortal Baseline'!AB20*'MI Epi'!E$78)</f>
        <v>0</v>
      </c>
      <c r="AZ20" s="93">
        <f>$AY20*'MI Epi'!C$78</f>
        <v>0</v>
      </c>
      <c r="BA20" s="93">
        <f>$AY20*'MI Epi'!D$78</f>
        <v>0</v>
      </c>
      <c r="BB20" s="93">
        <f>$AY20*'MI Epi'!E$78</f>
        <v>0</v>
      </c>
      <c r="BC20" s="93">
        <f>$AY20*'MI Epi'!F$78</f>
        <v>0</v>
      </c>
      <c r="BD20" s="93">
        <f t="shared" si="18"/>
        <v>0</v>
      </c>
      <c r="BE20" s="2">
        <f>AO20/'Mortal Baseline'!X20</f>
        <v>0</v>
      </c>
      <c r="BF20" s="2">
        <f>AP20/'Mortal Baseline'!Y20</f>
        <v>0</v>
      </c>
      <c r="BG20" s="2">
        <f>AQ20/'Mortal Baseline'!Z20</f>
        <v>0</v>
      </c>
      <c r="BH20" s="2">
        <f>AR20/'Mortal Baseline'!AA20</f>
        <v>0</v>
      </c>
      <c r="BI20" s="2">
        <f>AS20/'Mortal Baseline'!AB20</f>
        <v>0</v>
      </c>
      <c r="BJ20" s="2">
        <f>SUM(AO20:AS20)/SUM('Mortal Baseline'!X20:AB20)</f>
        <v>0</v>
      </c>
      <c r="BK20" s="58">
        <f>AY20*'MI Epi'!$AH$25</f>
        <v>0</v>
      </c>
      <c r="BL20" s="58">
        <f>AZ20*'MI Epi'!$AH$25</f>
        <v>0</v>
      </c>
      <c r="BM20" s="58">
        <f>BA20*'MI Epi'!$AH$25</f>
        <v>0</v>
      </c>
      <c r="BN20" s="58">
        <f>BB20*'MI Epi'!$AH$25</f>
        <v>0</v>
      </c>
      <c r="BO20" s="58">
        <f>BC20*'MI Epi'!$AH$25</f>
        <v>0</v>
      </c>
      <c r="BP20" s="93">
        <f t="shared" si="30"/>
        <v>0</v>
      </c>
      <c r="BQ20" s="93">
        <f>AT20*'MI Epi'!$I$5</f>
        <v>0</v>
      </c>
      <c r="BR20" s="93">
        <f>AU20*'MI Epi'!$I$5</f>
        <v>0</v>
      </c>
      <c r="BS20" s="93">
        <f>AV20*'MI Epi'!$I$5</f>
        <v>0</v>
      </c>
      <c r="BT20" s="93">
        <f>AW20*'MI Epi'!$I$5</f>
        <v>0</v>
      </c>
      <c r="BU20" s="93">
        <f>AX20*'MI Epi'!$I$5</f>
        <v>0</v>
      </c>
      <c r="BV20" s="93">
        <f t="shared" si="19"/>
        <v>0</v>
      </c>
      <c r="BW20" s="93">
        <f t="shared" si="31"/>
        <v>0</v>
      </c>
    </row>
    <row r="21" spans="1:75">
      <c r="A21" s="58">
        <f>'Mortal Baseline'!A21</f>
        <v>19</v>
      </c>
      <c r="B21" s="58">
        <v>23</v>
      </c>
      <c r="C21" s="58">
        <f>'Mortal Baseline'!C21*'MI Analysis'!O21</f>
        <v>0</v>
      </c>
      <c r="D21" s="58">
        <f>'Mortal Baseline'!D21*'MI Analysis'!P21</f>
        <v>0</v>
      </c>
      <c r="E21" s="58">
        <f>'Mortal Baseline'!E21*'MI Analysis'!Q21</f>
        <v>0</v>
      </c>
      <c r="F21" s="58">
        <f>'Mortal Baseline'!F21*'MI Analysis'!R21</f>
        <v>0</v>
      </c>
      <c r="G21" s="58">
        <f>'Mortal Baseline'!G21*'MI Analysis'!S21</f>
        <v>0</v>
      </c>
      <c r="H21" s="58">
        <f t="shared" si="20"/>
        <v>0</v>
      </c>
      <c r="I21" s="58">
        <f t="shared" si="21"/>
        <v>0</v>
      </c>
      <c r="J21" s="93">
        <f t="shared" si="22"/>
        <v>0</v>
      </c>
      <c r="K21" s="93">
        <f t="shared" si="11"/>
        <v>0</v>
      </c>
      <c r="L21" s="93">
        <f t="shared" si="12"/>
        <v>0</v>
      </c>
      <c r="M21" s="93">
        <f t="shared" si="13"/>
        <v>0</v>
      </c>
      <c r="N21" s="93">
        <f t="shared" si="14"/>
        <v>0</v>
      </c>
      <c r="O21" s="117">
        <f>('MI Epi'!AO39*(SUM('Mortal Baseline'!C21:G21)))/('Mortal Baseline'!C21*'MI Epi'!B$69+'Mortal Baseline'!D21*'MI Epi'!C$69+'Mortal Baseline'!E21*'MI Epi'!D$69+'Mortal Baseline'!F21*'MI Epi'!E$69+'Mortal Baseline'!G21*'MI Epi'!F$69)</f>
        <v>0</v>
      </c>
      <c r="P21" s="93">
        <f>$O21*'MI Epi'!C$69</f>
        <v>0</v>
      </c>
      <c r="Q21" s="93">
        <f>$O21*'MI Epi'!D$69</f>
        <v>0</v>
      </c>
      <c r="R21" s="93">
        <f>$O21*'MI Epi'!E$69</f>
        <v>0</v>
      </c>
      <c r="S21" s="93">
        <f>$O21*'MI Epi'!F$69</f>
        <v>0</v>
      </c>
      <c r="T21" s="93">
        <f t="shared" si="32"/>
        <v>0</v>
      </c>
      <c r="U21" s="2">
        <f>J21/'Mortal Baseline'!C21</f>
        <v>0</v>
      </c>
      <c r="V21" s="2">
        <f>K21/'Mortal Baseline'!D21</f>
        <v>0</v>
      </c>
      <c r="W21" s="2">
        <f>L21/'Mortal Baseline'!E21</f>
        <v>0</v>
      </c>
      <c r="X21" s="2">
        <f>M21/'Mortal Baseline'!F21</f>
        <v>0</v>
      </c>
      <c r="Y21" s="2">
        <f>N21/'Mortal Baseline'!G21</f>
        <v>0</v>
      </c>
      <c r="Z21" s="2">
        <f>SUM(C21:G21)/SUM('Mortal Baseline'!C21:G21)</f>
        <v>0</v>
      </c>
      <c r="AA21" s="93">
        <f>C21*'MI Epi'!$AR39</f>
        <v>0</v>
      </c>
      <c r="AB21" s="93">
        <f>D21*'MI Epi'!$AR39</f>
        <v>0</v>
      </c>
      <c r="AC21" s="93">
        <f>E21*'MI Epi'!$AR39</f>
        <v>0</v>
      </c>
      <c r="AD21" s="93">
        <f>F21*'MI Epi'!$AR39</f>
        <v>0</v>
      </c>
      <c r="AE21" s="93">
        <f>G21*'MI Epi'!$AR39</f>
        <v>0</v>
      </c>
      <c r="AF21" s="93">
        <f t="shared" si="23"/>
        <v>0</v>
      </c>
      <c r="AG21" s="93">
        <f>J21*'MI Epi'!$I$5</f>
        <v>0</v>
      </c>
      <c r="AH21" s="93">
        <f>K21*'MI Epi'!$I$5</f>
        <v>0</v>
      </c>
      <c r="AI21" s="93">
        <f>L21*'MI Epi'!$I$5</f>
        <v>0</v>
      </c>
      <c r="AJ21" s="93">
        <f>M21*'MI Epi'!$I$5</f>
        <v>0</v>
      </c>
      <c r="AK21" s="93">
        <f>N21*'MI Epi'!$I$5</f>
        <v>0</v>
      </c>
      <c r="AL21" s="93">
        <f t="shared" si="16"/>
        <v>0</v>
      </c>
      <c r="AM21" s="93">
        <f t="shared" si="24"/>
        <v>0</v>
      </c>
      <c r="AN21" s="2"/>
      <c r="AO21" s="93">
        <f>'Mortal Baseline'!X21*'MI Analysis'!AY21</f>
        <v>0</v>
      </c>
      <c r="AP21" s="93">
        <f>'Mortal Baseline'!Y21*'MI Analysis'!AZ21</f>
        <v>0</v>
      </c>
      <c r="AQ21" s="93">
        <f>'Mortal Baseline'!Z21*'MI Analysis'!BA21</f>
        <v>0</v>
      </c>
      <c r="AR21" s="93">
        <f>'Mortal Baseline'!AA21*'MI Analysis'!BB21</f>
        <v>0</v>
      </c>
      <c r="AS21" s="93">
        <f>'Mortal Baseline'!AB21*'MI Analysis'!BC21</f>
        <v>0</v>
      </c>
      <c r="AT21" s="93">
        <f t="shared" si="25"/>
        <v>0</v>
      </c>
      <c r="AU21" s="93">
        <f t="shared" si="26"/>
        <v>0</v>
      </c>
      <c r="AV21" s="93">
        <f t="shared" si="27"/>
        <v>0</v>
      </c>
      <c r="AW21" s="93">
        <f t="shared" si="28"/>
        <v>0</v>
      </c>
      <c r="AX21" s="93">
        <f t="shared" si="29"/>
        <v>0</v>
      </c>
      <c r="AY21" s="117">
        <f>('MI Epi'!$AW39*(SUM('Mortal Baseline'!X21:AB21)))/('Mortal Baseline'!X21*'MI Epi'!B$78+'Mortal Baseline'!Y21*'MI Epi'!B$78+'Mortal Baseline'!Z21*'MI Epi'!C$78+'Mortal Baseline'!AA21*'MI Epi'!D$78+'Mortal Baseline'!AB21*'MI Epi'!E$78)</f>
        <v>0</v>
      </c>
      <c r="AZ21" s="93">
        <f>$AY21*'MI Epi'!C$78</f>
        <v>0</v>
      </c>
      <c r="BA21" s="93">
        <f>$AY21*'MI Epi'!D$78</f>
        <v>0</v>
      </c>
      <c r="BB21" s="93">
        <f>$AY21*'MI Epi'!E$78</f>
        <v>0</v>
      </c>
      <c r="BC21" s="93">
        <f>$AY21*'MI Epi'!F$78</f>
        <v>0</v>
      </c>
      <c r="BD21" s="93">
        <f t="shared" si="18"/>
        <v>0</v>
      </c>
      <c r="BE21" s="2">
        <f>AO21/'Mortal Baseline'!X21</f>
        <v>0</v>
      </c>
      <c r="BF21" s="2">
        <f>AP21/'Mortal Baseline'!Y21</f>
        <v>0</v>
      </c>
      <c r="BG21" s="2">
        <f>AQ21/'Mortal Baseline'!Z21</f>
        <v>0</v>
      </c>
      <c r="BH21" s="2">
        <f>AR21/'Mortal Baseline'!AA21</f>
        <v>0</v>
      </c>
      <c r="BI21" s="2">
        <f>AS21/'Mortal Baseline'!AB21</f>
        <v>0</v>
      </c>
      <c r="BJ21" s="2">
        <f>SUM(AO21:AS21)/SUM('Mortal Baseline'!X21:AB21)</f>
        <v>0</v>
      </c>
      <c r="BK21" s="58">
        <f>AY21*'MI Epi'!$AH$25</f>
        <v>0</v>
      </c>
      <c r="BL21" s="58">
        <f>AZ21*'MI Epi'!$AH$25</f>
        <v>0</v>
      </c>
      <c r="BM21" s="58">
        <f>BA21*'MI Epi'!$AH$25</f>
        <v>0</v>
      </c>
      <c r="BN21" s="58">
        <f>BB21*'MI Epi'!$AH$25</f>
        <v>0</v>
      </c>
      <c r="BO21" s="58">
        <f>BC21*'MI Epi'!$AH$25</f>
        <v>0</v>
      </c>
      <c r="BP21" s="93">
        <f t="shared" si="30"/>
        <v>0</v>
      </c>
      <c r="BQ21" s="93">
        <f>AT21*'MI Epi'!$I$5</f>
        <v>0</v>
      </c>
      <c r="BR21" s="93">
        <f>AU21*'MI Epi'!$I$5</f>
        <v>0</v>
      </c>
      <c r="BS21" s="93">
        <f>AV21*'MI Epi'!$I$5</f>
        <v>0</v>
      </c>
      <c r="BT21" s="93">
        <f>AW21*'MI Epi'!$I$5</f>
        <v>0</v>
      </c>
      <c r="BU21" s="93">
        <f>AX21*'MI Epi'!$I$5</f>
        <v>0</v>
      </c>
      <c r="BV21" s="93">
        <f t="shared" si="19"/>
        <v>0</v>
      </c>
      <c r="BW21" s="93">
        <f t="shared" si="31"/>
        <v>0</v>
      </c>
    </row>
    <row r="22" spans="1:75">
      <c r="A22" s="58">
        <f>'Mortal Baseline'!A22</f>
        <v>20</v>
      </c>
      <c r="B22" s="58">
        <v>24</v>
      </c>
      <c r="C22" s="58">
        <f>'Mortal Baseline'!C22*'MI Analysis'!O22</f>
        <v>0</v>
      </c>
      <c r="D22" s="58">
        <f>'Mortal Baseline'!D22*'MI Analysis'!P22</f>
        <v>0</v>
      </c>
      <c r="E22" s="58">
        <f>'Mortal Baseline'!E22*'MI Analysis'!Q22</f>
        <v>0</v>
      </c>
      <c r="F22" s="58">
        <f>'Mortal Baseline'!F22*'MI Analysis'!R22</f>
        <v>0</v>
      </c>
      <c r="G22" s="58">
        <f>'Mortal Baseline'!G22*'MI Analysis'!S22</f>
        <v>0</v>
      </c>
      <c r="H22" s="58">
        <f t="shared" si="20"/>
        <v>0</v>
      </c>
      <c r="I22" s="58">
        <f t="shared" si="21"/>
        <v>0</v>
      </c>
      <c r="J22" s="93">
        <f t="shared" si="22"/>
        <v>0</v>
      </c>
      <c r="K22" s="93">
        <f t="shared" si="11"/>
        <v>0</v>
      </c>
      <c r="L22" s="93">
        <f t="shared" si="12"/>
        <v>0</v>
      </c>
      <c r="M22" s="93">
        <f t="shared" si="13"/>
        <v>0</v>
      </c>
      <c r="N22" s="93">
        <f t="shared" si="14"/>
        <v>0</v>
      </c>
      <c r="O22" s="117">
        <f>('MI Epi'!AO40*(SUM('Mortal Baseline'!C22:G22)))/('Mortal Baseline'!C22*'MI Epi'!B$69+'Mortal Baseline'!D22*'MI Epi'!C$69+'Mortal Baseline'!E22*'MI Epi'!D$69+'Mortal Baseline'!F22*'MI Epi'!E$69+'Mortal Baseline'!G22*'MI Epi'!F$69)</f>
        <v>0</v>
      </c>
      <c r="P22" s="93">
        <f>$O22*'MI Epi'!C$69</f>
        <v>0</v>
      </c>
      <c r="Q22" s="93">
        <f>$O22*'MI Epi'!D$69</f>
        <v>0</v>
      </c>
      <c r="R22" s="93">
        <f>$O22*'MI Epi'!E$69</f>
        <v>0</v>
      </c>
      <c r="S22" s="93">
        <f>$O22*'MI Epi'!F$69</f>
        <v>0</v>
      </c>
      <c r="T22" s="93">
        <f t="shared" si="32"/>
        <v>0</v>
      </c>
      <c r="U22" s="2">
        <f>J22/'Mortal Baseline'!C22</f>
        <v>0</v>
      </c>
      <c r="V22" s="2">
        <f>K22/'Mortal Baseline'!D22</f>
        <v>0</v>
      </c>
      <c r="W22" s="2">
        <f>L22/'Mortal Baseline'!E22</f>
        <v>0</v>
      </c>
      <c r="X22" s="2">
        <f>M22/'Mortal Baseline'!F22</f>
        <v>0</v>
      </c>
      <c r="Y22" s="2">
        <f>N22/'Mortal Baseline'!G22</f>
        <v>0</v>
      </c>
      <c r="Z22" s="2">
        <f>SUM(C22:G22)/SUM('Mortal Baseline'!C22:G22)</f>
        <v>0</v>
      </c>
      <c r="AA22" s="93">
        <f>C22*'MI Epi'!$AR40</f>
        <v>0</v>
      </c>
      <c r="AB22" s="93">
        <f>D22*'MI Epi'!$AR40</f>
        <v>0</v>
      </c>
      <c r="AC22" s="93">
        <f>E22*'MI Epi'!$AR40</f>
        <v>0</v>
      </c>
      <c r="AD22" s="93">
        <f>F22*'MI Epi'!$AR40</f>
        <v>0</v>
      </c>
      <c r="AE22" s="93">
        <f>G22*'MI Epi'!$AR40</f>
        <v>0</v>
      </c>
      <c r="AF22" s="93">
        <f t="shared" si="23"/>
        <v>0</v>
      </c>
      <c r="AG22" s="93">
        <f>J22*'MI Epi'!$I$5</f>
        <v>0</v>
      </c>
      <c r="AH22" s="93">
        <f>K22*'MI Epi'!$I$5</f>
        <v>0</v>
      </c>
      <c r="AI22" s="93">
        <f>L22*'MI Epi'!$I$5</f>
        <v>0</v>
      </c>
      <c r="AJ22" s="93">
        <f>M22*'MI Epi'!$I$5</f>
        <v>0</v>
      </c>
      <c r="AK22" s="93">
        <f>N22*'MI Epi'!$I$5</f>
        <v>0</v>
      </c>
      <c r="AL22" s="93">
        <f t="shared" si="16"/>
        <v>0</v>
      </c>
      <c r="AM22" s="93">
        <f t="shared" si="24"/>
        <v>0</v>
      </c>
      <c r="AN22" s="2"/>
      <c r="AO22" s="93">
        <f>'Mortal Baseline'!X22*'MI Analysis'!AY22</f>
        <v>0</v>
      </c>
      <c r="AP22" s="93">
        <f>'Mortal Baseline'!Y22*'MI Analysis'!AZ22</f>
        <v>0</v>
      </c>
      <c r="AQ22" s="93">
        <f>'Mortal Baseline'!Z22*'MI Analysis'!BA22</f>
        <v>0</v>
      </c>
      <c r="AR22" s="93">
        <f>'Mortal Baseline'!AA22*'MI Analysis'!BB22</f>
        <v>0</v>
      </c>
      <c r="AS22" s="93">
        <f>'Mortal Baseline'!AB22*'MI Analysis'!BC22</f>
        <v>0</v>
      </c>
      <c r="AT22" s="93">
        <f t="shared" si="25"/>
        <v>0</v>
      </c>
      <c r="AU22" s="93">
        <f t="shared" si="26"/>
        <v>0</v>
      </c>
      <c r="AV22" s="93">
        <f t="shared" si="27"/>
        <v>0</v>
      </c>
      <c r="AW22" s="93">
        <f t="shared" si="28"/>
        <v>0</v>
      </c>
      <c r="AX22" s="93">
        <f t="shared" si="29"/>
        <v>0</v>
      </c>
      <c r="AY22" s="117">
        <f>('MI Epi'!$AW40*(SUM('Mortal Baseline'!X22:AB22)))/('Mortal Baseline'!X22*'MI Epi'!B$78+'Mortal Baseline'!Y22*'MI Epi'!B$78+'Mortal Baseline'!Z22*'MI Epi'!C$78+'Mortal Baseline'!AA22*'MI Epi'!D$78+'Mortal Baseline'!AB22*'MI Epi'!E$78)</f>
        <v>0</v>
      </c>
      <c r="AZ22" s="93">
        <f>$AY22*'MI Epi'!C$78</f>
        <v>0</v>
      </c>
      <c r="BA22" s="93">
        <f>$AY22*'MI Epi'!D$78</f>
        <v>0</v>
      </c>
      <c r="BB22" s="93">
        <f>$AY22*'MI Epi'!E$78</f>
        <v>0</v>
      </c>
      <c r="BC22" s="93">
        <f>$AY22*'MI Epi'!F$78</f>
        <v>0</v>
      </c>
      <c r="BD22" s="93">
        <f t="shared" si="18"/>
        <v>0</v>
      </c>
      <c r="BE22" s="2">
        <f>AO22/'Mortal Baseline'!X22</f>
        <v>0</v>
      </c>
      <c r="BF22" s="2">
        <f>AP22/'Mortal Baseline'!Y22</f>
        <v>0</v>
      </c>
      <c r="BG22" s="2">
        <f>AQ22/'Mortal Baseline'!Z22</f>
        <v>0</v>
      </c>
      <c r="BH22" s="2">
        <f>AR22/'Mortal Baseline'!AA22</f>
        <v>0</v>
      </c>
      <c r="BI22" s="2">
        <f>AS22/'Mortal Baseline'!AB22</f>
        <v>0</v>
      </c>
      <c r="BJ22" s="2">
        <f>SUM(AO22:AS22)/SUM('Mortal Baseline'!X22:AB22)</f>
        <v>0</v>
      </c>
      <c r="BK22" s="58">
        <f>AY22*'MI Epi'!$AH$25</f>
        <v>0</v>
      </c>
      <c r="BL22" s="58">
        <f>AZ22*'MI Epi'!$AH$25</f>
        <v>0</v>
      </c>
      <c r="BM22" s="58">
        <f>BA22*'MI Epi'!$AH$25</f>
        <v>0</v>
      </c>
      <c r="BN22" s="58">
        <f>BB22*'MI Epi'!$AH$25</f>
        <v>0</v>
      </c>
      <c r="BO22" s="58">
        <f>BC22*'MI Epi'!$AH$25</f>
        <v>0</v>
      </c>
      <c r="BP22" s="93">
        <f t="shared" si="30"/>
        <v>0</v>
      </c>
      <c r="BQ22" s="93">
        <f>AT22*'MI Epi'!$I$5</f>
        <v>0</v>
      </c>
      <c r="BR22" s="93">
        <f>AU22*'MI Epi'!$I$5</f>
        <v>0</v>
      </c>
      <c r="BS22" s="93">
        <f>AV22*'MI Epi'!$I$5</f>
        <v>0</v>
      </c>
      <c r="BT22" s="93">
        <f>AW22*'MI Epi'!$I$5</f>
        <v>0</v>
      </c>
      <c r="BU22" s="93">
        <f>AX22*'MI Epi'!$I$5</f>
        <v>0</v>
      </c>
      <c r="BV22" s="93">
        <f t="shared" si="19"/>
        <v>0</v>
      </c>
      <c r="BW22" s="93">
        <f t="shared" si="31"/>
        <v>0</v>
      </c>
    </row>
    <row r="23" spans="1:75">
      <c r="A23" s="58">
        <f>'Mortal Baseline'!A23</f>
        <v>21</v>
      </c>
      <c r="B23" s="58">
        <v>25</v>
      </c>
      <c r="C23" s="58">
        <f>'Mortal Baseline'!C23*'MI Analysis'!O23</f>
        <v>0</v>
      </c>
      <c r="D23" s="58">
        <f>'Mortal Baseline'!D23*'MI Analysis'!P23</f>
        <v>0</v>
      </c>
      <c r="E23" s="58">
        <f>'Mortal Baseline'!E23*'MI Analysis'!Q23</f>
        <v>0</v>
      </c>
      <c r="F23" s="58">
        <f>'Mortal Baseline'!F23*'MI Analysis'!R23</f>
        <v>0</v>
      </c>
      <c r="G23" s="58">
        <f>'Mortal Baseline'!G23*'MI Analysis'!S23</f>
        <v>0</v>
      </c>
      <c r="H23" s="58">
        <f t="shared" si="20"/>
        <v>0</v>
      </c>
      <c r="I23" s="58">
        <f t="shared" si="21"/>
        <v>0</v>
      </c>
      <c r="J23" s="93">
        <f t="shared" si="22"/>
        <v>0</v>
      </c>
      <c r="K23" s="93">
        <f t="shared" si="11"/>
        <v>0</v>
      </c>
      <c r="L23" s="93">
        <f t="shared" si="12"/>
        <v>0</v>
      </c>
      <c r="M23" s="93">
        <f t="shared" si="13"/>
        <v>0</v>
      </c>
      <c r="N23" s="93">
        <f t="shared" si="14"/>
        <v>0</v>
      </c>
      <c r="O23" s="117">
        <f>('MI Epi'!AO41*(SUM('Mortal Baseline'!C23:G23)))/('Mortal Baseline'!C23*'MI Epi'!B$69+'Mortal Baseline'!D23*'MI Epi'!C$69+'Mortal Baseline'!E23*'MI Epi'!D$69+'Mortal Baseline'!F23*'MI Epi'!E$69+'Mortal Baseline'!G23*'MI Epi'!F$69)</f>
        <v>0</v>
      </c>
      <c r="P23" s="93">
        <f>$O23*'MI Epi'!C$69</f>
        <v>0</v>
      </c>
      <c r="Q23" s="93">
        <f>$O23*'MI Epi'!D$69</f>
        <v>0</v>
      </c>
      <c r="R23" s="93">
        <f>$O23*'MI Epi'!E$69</f>
        <v>0</v>
      </c>
      <c r="S23" s="93">
        <f>$O23*'MI Epi'!F$69</f>
        <v>0</v>
      </c>
      <c r="T23" s="93">
        <f t="shared" si="32"/>
        <v>0</v>
      </c>
      <c r="U23" s="2">
        <f>J23/'Mortal Baseline'!C23</f>
        <v>0</v>
      </c>
      <c r="V23" s="2">
        <f>K23/'Mortal Baseline'!D23</f>
        <v>0</v>
      </c>
      <c r="W23" s="2">
        <f>L23/'Mortal Baseline'!E23</f>
        <v>0</v>
      </c>
      <c r="X23" s="2">
        <f>M23/'Mortal Baseline'!F23</f>
        <v>0</v>
      </c>
      <c r="Y23" s="2">
        <f>N23/'Mortal Baseline'!G23</f>
        <v>0</v>
      </c>
      <c r="Z23" s="2">
        <f>SUM(C23:G23)/SUM('Mortal Baseline'!C23:G23)</f>
        <v>0</v>
      </c>
      <c r="AA23" s="93">
        <f>C23*'MI Epi'!$AR41</f>
        <v>0</v>
      </c>
      <c r="AB23" s="93">
        <f>D23*'MI Epi'!$AR41</f>
        <v>0</v>
      </c>
      <c r="AC23" s="93">
        <f>E23*'MI Epi'!$AR41</f>
        <v>0</v>
      </c>
      <c r="AD23" s="93">
        <f>F23*'MI Epi'!$AR41</f>
        <v>0</v>
      </c>
      <c r="AE23" s="93">
        <f>G23*'MI Epi'!$AR41</f>
        <v>0</v>
      </c>
      <c r="AF23" s="93">
        <f t="shared" si="23"/>
        <v>0</v>
      </c>
      <c r="AG23" s="93">
        <f>J23*'MI Epi'!$I$5</f>
        <v>0</v>
      </c>
      <c r="AH23" s="93">
        <f>K23*'MI Epi'!$I$5</f>
        <v>0</v>
      </c>
      <c r="AI23" s="93">
        <f>L23*'MI Epi'!$I$5</f>
        <v>0</v>
      </c>
      <c r="AJ23" s="93">
        <f>M23*'MI Epi'!$I$5</f>
        <v>0</v>
      </c>
      <c r="AK23" s="93">
        <f>N23*'MI Epi'!$I$5</f>
        <v>0</v>
      </c>
      <c r="AL23" s="93">
        <f t="shared" si="16"/>
        <v>0</v>
      </c>
      <c r="AM23" s="93">
        <f t="shared" si="24"/>
        <v>0</v>
      </c>
      <c r="AN23" s="2"/>
      <c r="AO23" s="93">
        <f>'Mortal Baseline'!X23*'MI Analysis'!AY23</f>
        <v>0</v>
      </c>
      <c r="AP23" s="93">
        <f>'Mortal Baseline'!Y23*'MI Analysis'!AZ23</f>
        <v>0</v>
      </c>
      <c r="AQ23" s="93">
        <f>'Mortal Baseline'!Z23*'MI Analysis'!BA23</f>
        <v>0</v>
      </c>
      <c r="AR23" s="93">
        <f>'Mortal Baseline'!AA23*'MI Analysis'!BB23</f>
        <v>0</v>
      </c>
      <c r="AS23" s="93">
        <f>'Mortal Baseline'!AB23*'MI Analysis'!BC23</f>
        <v>0</v>
      </c>
      <c r="AT23" s="93">
        <f t="shared" si="25"/>
        <v>0</v>
      </c>
      <c r="AU23" s="93">
        <f t="shared" si="26"/>
        <v>0</v>
      </c>
      <c r="AV23" s="93">
        <f t="shared" si="27"/>
        <v>0</v>
      </c>
      <c r="AW23" s="93">
        <f t="shared" si="28"/>
        <v>0</v>
      </c>
      <c r="AX23" s="93">
        <f t="shared" si="29"/>
        <v>0</v>
      </c>
      <c r="AY23" s="117">
        <f>('MI Epi'!$AW41*(SUM('Mortal Baseline'!X23:AB23)))/('Mortal Baseline'!X23*'MI Epi'!B$78+'Mortal Baseline'!Y23*'MI Epi'!B$78+'Mortal Baseline'!Z23*'MI Epi'!C$78+'Mortal Baseline'!AA23*'MI Epi'!D$78+'Mortal Baseline'!AB23*'MI Epi'!E$78)</f>
        <v>0</v>
      </c>
      <c r="AZ23" s="93">
        <f>$AY23*'MI Epi'!C$78</f>
        <v>0</v>
      </c>
      <c r="BA23" s="93">
        <f>$AY23*'MI Epi'!D$78</f>
        <v>0</v>
      </c>
      <c r="BB23" s="93">
        <f>$AY23*'MI Epi'!E$78</f>
        <v>0</v>
      </c>
      <c r="BC23" s="93">
        <f>$AY23*'MI Epi'!F$78</f>
        <v>0</v>
      </c>
      <c r="BD23" s="93">
        <f t="shared" si="18"/>
        <v>0</v>
      </c>
      <c r="BE23" s="2">
        <f>AO23/'Mortal Baseline'!X23</f>
        <v>0</v>
      </c>
      <c r="BF23" s="2">
        <f>AP23/'Mortal Baseline'!Y23</f>
        <v>0</v>
      </c>
      <c r="BG23" s="2">
        <f>AQ23/'Mortal Baseline'!Z23</f>
        <v>0</v>
      </c>
      <c r="BH23" s="2">
        <f>AR23/'Mortal Baseline'!AA23</f>
        <v>0</v>
      </c>
      <c r="BI23" s="2">
        <f>AS23/'Mortal Baseline'!AB23</f>
        <v>0</v>
      </c>
      <c r="BJ23" s="2">
        <f>SUM(AO23:AS23)/SUM('Mortal Baseline'!X23:AB23)</f>
        <v>0</v>
      </c>
      <c r="BK23" s="58">
        <f>AY23*'MI Epi'!$AH$26</f>
        <v>0</v>
      </c>
      <c r="BL23" s="58">
        <f>AZ23*'MI Epi'!$AH$26</f>
        <v>0</v>
      </c>
      <c r="BM23" s="58">
        <f>BA23*'MI Epi'!$AH$26</f>
        <v>0</v>
      </c>
      <c r="BN23" s="58">
        <f>BB23*'MI Epi'!$AH$26</f>
        <v>0</v>
      </c>
      <c r="BO23" s="58">
        <f>BC23*'MI Epi'!$AH$26</f>
        <v>0</v>
      </c>
      <c r="BP23" s="93">
        <f t="shared" si="30"/>
        <v>0</v>
      </c>
      <c r="BQ23" s="93">
        <f>AT23*'MI Epi'!$I$5</f>
        <v>0</v>
      </c>
      <c r="BR23" s="93">
        <f>AU23*'MI Epi'!$I$5</f>
        <v>0</v>
      </c>
      <c r="BS23" s="93">
        <f>AV23*'MI Epi'!$I$5</f>
        <v>0</v>
      </c>
      <c r="BT23" s="93">
        <f>AW23*'MI Epi'!$I$5</f>
        <v>0</v>
      </c>
      <c r="BU23" s="93">
        <f>AX23*'MI Epi'!$I$5</f>
        <v>0</v>
      </c>
      <c r="BV23" s="93">
        <f t="shared" si="19"/>
        <v>0</v>
      </c>
      <c r="BW23" s="93">
        <f t="shared" si="31"/>
        <v>0</v>
      </c>
    </row>
    <row r="24" spans="1:75">
      <c r="A24" s="58">
        <f>'Mortal Baseline'!A24</f>
        <v>22</v>
      </c>
      <c r="B24" s="58">
        <v>26</v>
      </c>
      <c r="C24" s="58">
        <f>'Mortal Baseline'!C24*'MI Analysis'!O24</f>
        <v>0</v>
      </c>
      <c r="D24" s="58">
        <f>'Mortal Baseline'!D24*'MI Analysis'!P24</f>
        <v>0</v>
      </c>
      <c r="E24" s="58">
        <f>'Mortal Baseline'!E24*'MI Analysis'!Q24</f>
        <v>0</v>
      </c>
      <c r="F24" s="58">
        <f>'Mortal Baseline'!F24*'MI Analysis'!R24</f>
        <v>0</v>
      </c>
      <c r="G24" s="58">
        <f>'Mortal Baseline'!G24*'MI Analysis'!S24</f>
        <v>0</v>
      </c>
      <c r="H24" s="58">
        <f t="shared" si="20"/>
        <v>0</v>
      </c>
      <c r="I24" s="58">
        <f t="shared" si="21"/>
        <v>0</v>
      </c>
      <c r="J24" s="93">
        <f t="shared" si="22"/>
        <v>0</v>
      </c>
      <c r="K24" s="93">
        <f t="shared" si="11"/>
        <v>0</v>
      </c>
      <c r="L24" s="93">
        <f t="shared" si="12"/>
        <v>0</v>
      </c>
      <c r="M24" s="93">
        <f t="shared" si="13"/>
        <v>0</v>
      </c>
      <c r="N24" s="93">
        <f t="shared" si="14"/>
        <v>0</v>
      </c>
      <c r="O24" s="117">
        <f>('MI Epi'!AO42*(SUM('Mortal Baseline'!C24:G24)))/('Mortal Baseline'!C24*'MI Epi'!B$69+'Mortal Baseline'!D24*'MI Epi'!C$69+'Mortal Baseline'!E24*'MI Epi'!D$69+'Mortal Baseline'!F24*'MI Epi'!E$69+'Mortal Baseline'!G24*'MI Epi'!F$69)</f>
        <v>0</v>
      </c>
      <c r="P24" s="93">
        <f>$O24*'MI Epi'!C$69</f>
        <v>0</v>
      </c>
      <c r="Q24" s="93">
        <f>$O24*'MI Epi'!D$69</f>
        <v>0</v>
      </c>
      <c r="R24" s="93">
        <f>$O24*'MI Epi'!E$69</f>
        <v>0</v>
      </c>
      <c r="S24" s="93">
        <f>$O24*'MI Epi'!F$69</f>
        <v>0</v>
      </c>
      <c r="T24" s="93">
        <f t="shared" si="32"/>
        <v>0</v>
      </c>
      <c r="U24" s="2">
        <f>J24/'Mortal Baseline'!C24</f>
        <v>0</v>
      </c>
      <c r="V24" s="2">
        <f>K24/'Mortal Baseline'!D24</f>
        <v>0</v>
      </c>
      <c r="W24" s="2">
        <f>L24/'Mortal Baseline'!E24</f>
        <v>0</v>
      </c>
      <c r="X24" s="2">
        <f>M24/'Mortal Baseline'!F24</f>
        <v>0</v>
      </c>
      <c r="Y24" s="2">
        <f>N24/'Mortal Baseline'!G24</f>
        <v>0</v>
      </c>
      <c r="Z24" s="2">
        <f>SUM(C24:G24)/SUM('Mortal Baseline'!C24:G24)</f>
        <v>0</v>
      </c>
      <c r="AA24" s="93">
        <f>C24*'MI Epi'!$AR42</f>
        <v>0</v>
      </c>
      <c r="AB24" s="93">
        <f>D24*'MI Epi'!$AR42</f>
        <v>0</v>
      </c>
      <c r="AC24" s="93">
        <f>E24*'MI Epi'!$AR42</f>
        <v>0</v>
      </c>
      <c r="AD24" s="93">
        <f>F24*'MI Epi'!$AR42</f>
        <v>0</v>
      </c>
      <c r="AE24" s="93">
        <f>G24*'MI Epi'!$AR42</f>
        <v>0</v>
      </c>
      <c r="AF24" s="93">
        <f t="shared" si="23"/>
        <v>0</v>
      </c>
      <c r="AG24" s="93">
        <f>J24*'MI Epi'!$I$5</f>
        <v>0</v>
      </c>
      <c r="AH24" s="93">
        <f>K24*'MI Epi'!$I$5</f>
        <v>0</v>
      </c>
      <c r="AI24" s="93">
        <f>L24*'MI Epi'!$I$5</f>
        <v>0</v>
      </c>
      <c r="AJ24" s="93">
        <f>M24*'MI Epi'!$I$5</f>
        <v>0</v>
      </c>
      <c r="AK24" s="93">
        <f>N24*'MI Epi'!$I$5</f>
        <v>0</v>
      </c>
      <c r="AL24" s="93">
        <f t="shared" si="16"/>
        <v>0</v>
      </c>
      <c r="AM24" s="93">
        <f t="shared" si="24"/>
        <v>0</v>
      </c>
      <c r="AN24" s="2"/>
      <c r="AO24" s="93">
        <f>'Mortal Baseline'!X24*'MI Analysis'!AY24</f>
        <v>0</v>
      </c>
      <c r="AP24" s="93">
        <f>'Mortal Baseline'!Y24*'MI Analysis'!AZ24</f>
        <v>0</v>
      </c>
      <c r="AQ24" s="93">
        <f>'Mortal Baseline'!Z24*'MI Analysis'!BA24</f>
        <v>0</v>
      </c>
      <c r="AR24" s="93">
        <f>'Mortal Baseline'!AA24*'MI Analysis'!BB24</f>
        <v>0</v>
      </c>
      <c r="AS24" s="93">
        <f>'Mortal Baseline'!AB24*'MI Analysis'!BC24</f>
        <v>0</v>
      </c>
      <c r="AT24" s="93">
        <f t="shared" si="25"/>
        <v>0</v>
      </c>
      <c r="AU24" s="93">
        <f t="shared" si="26"/>
        <v>0</v>
      </c>
      <c r="AV24" s="93">
        <f t="shared" si="27"/>
        <v>0</v>
      </c>
      <c r="AW24" s="93">
        <f t="shared" si="28"/>
        <v>0</v>
      </c>
      <c r="AX24" s="93">
        <f t="shared" si="29"/>
        <v>0</v>
      </c>
      <c r="AY24" s="117">
        <f>('MI Epi'!$AW42*(SUM('Mortal Baseline'!X24:AB24)))/('Mortal Baseline'!X24*'MI Epi'!B$78+'Mortal Baseline'!Y24*'MI Epi'!B$78+'Mortal Baseline'!Z24*'MI Epi'!C$78+'Mortal Baseline'!AA24*'MI Epi'!D$78+'Mortal Baseline'!AB24*'MI Epi'!E$78)</f>
        <v>0</v>
      </c>
      <c r="AZ24" s="93">
        <f>$AY24*'MI Epi'!C$78</f>
        <v>0</v>
      </c>
      <c r="BA24" s="93">
        <f>$AY24*'MI Epi'!D$78</f>
        <v>0</v>
      </c>
      <c r="BB24" s="93">
        <f>$AY24*'MI Epi'!E$78</f>
        <v>0</v>
      </c>
      <c r="BC24" s="93">
        <f>$AY24*'MI Epi'!F$78</f>
        <v>0</v>
      </c>
      <c r="BD24" s="93">
        <f t="shared" si="18"/>
        <v>0</v>
      </c>
      <c r="BE24" s="2">
        <f>AO24/'Mortal Baseline'!X24</f>
        <v>0</v>
      </c>
      <c r="BF24" s="2">
        <f>AP24/'Mortal Baseline'!Y24</f>
        <v>0</v>
      </c>
      <c r="BG24" s="2">
        <f>AQ24/'Mortal Baseline'!Z24</f>
        <v>0</v>
      </c>
      <c r="BH24" s="2">
        <f>AR24/'Mortal Baseline'!AA24</f>
        <v>0</v>
      </c>
      <c r="BI24" s="2">
        <f>AS24/'Mortal Baseline'!AB24</f>
        <v>0</v>
      </c>
      <c r="BJ24" s="2">
        <f>SUM(AO24:AS24)/SUM('Mortal Baseline'!X24:AB24)</f>
        <v>0</v>
      </c>
      <c r="BK24" s="58">
        <f>AY24*'MI Epi'!$AH$26</f>
        <v>0</v>
      </c>
      <c r="BL24" s="58">
        <f>AZ24*'MI Epi'!$AH$26</f>
        <v>0</v>
      </c>
      <c r="BM24" s="58">
        <f>BA24*'MI Epi'!$AH$26</f>
        <v>0</v>
      </c>
      <c r="BN24" s="58">
        <f>BB24*'MI Epi'!$AH$26</f>
        <v>0</v>
      </c>
      <c r="BO24" s="58">
        <f>BC24*'MI Epi'!$AH$26</f>
        <v>0</v>
      </c>
      <c r="BP24" s="93">
        <f t="shared" si="30"/>
        <v>0</v>
      </c>
      <c r="BQ24" s="93">
        <f>AT24*'MI Epi'!$I$5</f>
        <v>0</v>
      </c>
      <c r="BR24" s="93">
        <f>AU24*'MI Epi'!$I$5</f>
        <v>0</v>
      </c>
      <c r="BS24" s="93">
        <f>AV24*'MI Epi'!$I$5</f>
        <v>0</v>
      </c>
      <c r="BT24" s="93">
        <f>AW24*'MI Epi'!$I$5</f>
        <v>0</v>
      </c>
      <c r="BU24" s="93">
        <f>AX24*'MI Epi'!$I$5</f>
        <v>0</v>
      </c>
      <c r="BV24" s="93">
        <f t="shared" si="19"/>
        <v>0</v>
      </c>
      <c r="BW24" s="93">
        <f t="shared" si="31"/>
        <v>0</v>
      </c>
    </row>
    <row r="25" spans="1:75">
      <c r="A25" s="58">
        <f>'Mortal Baseline'!A25</f>
        <v>23</v>
      </c>
      <c r="B25" s="58">
        <v>27</v>
      </c>
      <c r="C25" s="58">
        <f>'Mortal Baseline'!C25*'MI Analysis'!O25</f>
        <v>0</v>
      </c>
      <c r="D25" s="58">
        <f>'Mortal Baseline'!D25*'MI Analysis'!P25</f>
        <v>0</v>
      </c>
      <c r="E25" s="58">
        <f>'Mortal Baseline'!E25*'MI Analysis'!Q25</f>
        <v>0</v>
      </c>
      <c r="F25" s="58">
        <f>'Mortal Baseline'!F25*'MI Analysis'!R25</f>
        <v>0</v>
      </c>
      <c r="G25" s="58">
        <f>'Mortal Baseline'!G25*'MI Analysis'!S25</f>
        <v>0</v>
      </c>
      <c r="H25" s="58">
        <f t="shared" si="20"/>
        <v>0</v>
      </c>
      <c r="I25" s="58">
        <f t="shared" si="21"/>
        <v>0</v>
      </c>
      <c r="J25" s="93">
        <f t="shared" si="22"/>
        <v>0</v>
      </c>
      <c r="K25" s="93">
        <f t="shared" si="11"/>
        <v>0</v>
      </c>
      <c r="L25" s="93">
        <f t="shared" si="12"/>
        <v>0</v>
      </c>
      <c r="M25" s="93">
        <f t="shared" si="13"/>
        <v>0</v>
      </c>
      <c r="N25" s="93">
        <f t="shared" si="14"/>
        <v>0</v>
      </c>
      <c r="O25" s="117">
        <f>('MI Epi'!AO43*(SUM('Mortal Baseline'!C25:G25)))/('Mortal Baseline'!C25*'MI Epi'!B$69+'Mortal Baseline'!D25*'MI Epi'!C$69+'Mortal Baseline'!E25*'MI Epi'!D$69+'Mortal Baseline'!F25*'MI Epi'!E$69+'Mortal Baseline'!G25*'MI Epi'!F$69)</f>
        <v>0</v>
      </c>
      <c r="P25" s="93">
        <f>$O25*'MI Epi'!C$69</f>
        <v>0</v>
      </c>
      <c r="Q25" s="93">
        <f>$O25*'MI Epi'!D$69</f>
        <v>0</v>
      </c>
      <c r="R25" s="93">
        <f>$O25*'MI Epi'!E$69</f>
        <v>0</v>
      </c>
      <c r="S25" s="93">
        <f>$O25*'MI Epi'!F$69</f>
        <v>0</v>
      </c>
      <c r="T25" s="93">
        <f t="shared" si="32"/>
        <v>0</v>
      </c>
      <c r="U25" s="2">
        <f>J25/'Mortal Baseline'!C25</f>
        <v>0</v>
      </c>
      <c r="V25" s="2">
        <f>K25/'Mortal Baseline'!D25</f>
        <v>0</v>
      </c>
      <c r="W25" s="2">
        <f>L25/'Mortal Baseline'!E25</f>
        <v>0</v>
      </c>
      <c r="X25" s="2">
        <f>M25/'Mortal Baseline'!F25</f>
        <v>0</v>
      </c>
      <c r="Y25" s="2">
        <f>N25/'Mortal Baseline'!G25</f>
        <v>0</v>
      </c>
      <c r="Z25" s="2">
        <f>SUM(C25:G25)/SUM('Mortal Baseline'!C25:G25)</f>
        <v>0</v>
      </c>
      <c r="AA25" s="93">
        <f>C25*'MI Epi'!$AR43</f>
        <v>0</v>
      </c>
      <c r="AB25" s="93">
        <f>D25*'MI Epi'!$AR43</f>
        <v>0</v>
      </c>
      <c r="AC25" s="93">
        <f>E25*'MI Epi'!$AR43</f>
        <v>0</v>
      </c>
      <c r="AD25" s="93">
        <f>F25*'MI Epi'!$AR43</f>
        <v>0</v>
      </c>
      <c r="AE25" s="93">
        <f>G25*'MI Epi'!$AR43</f>
        <v>0</v>
      </c>
      <c r="AF25" s="93">
        <f t="shared" si="23"/>
        <v>0</v>
      </c>
      <c r="AG25" s="93">
        <f>J25*'MI Epi'!$I$5</f>
        <v>0</v>
      </c>
      <c r="AH25" s="93">
        <f>K25*'MI Epi'!$I$5</f>
        <v>0</v>
      </c>
      <c r="AI25" s="93">
        <f>L25*'MI Epi'!$I$5</f>
        <v>0</v>
      </c>
      <c r="AJ25" s="93">
        <f>M25*'MI Epi'!$I$5</f>
        <v>0</v>
      </c>
      <c r="AK25" s="93">
        <f>N25*'MI Epi'!$I$5</f>
        <v>0</v>
      </c>
      <c r="AL25" s="93">
        <f t="shared" si="16"/>
        <v>0</v>
      </c>
      <c r="AM25" s="93">
        <f t="shared" si="24"/>
        <v>0</v>
      </c>
      <c r="AN25" s="2"/>
      <c r="AO25" s="93">
        <f>'Mortal Baseline'!X25*'MI Analysis'!AY25</f>
        <v>0</v>
      </c>
      <c r="AP25" s="93">
        <f>'Mortal Baseline'!Y25*'MI Analysis'!AZ25</f>
        <v>0</v>
      </c>
      <c r="AQ25" s="93">
        <f>'Mortal Baseline'!Z25*'MI Analysis'!BA25</f>
        <v>0</v>
      </c>
      <c r="AR25" s="93">
        <f>'Mortal Baseline'!AA25*'MI Analysis'!BB25</f>
        <v>0</v>
      </c>
      <c r="AS25" s="93">
        <f>'Mortal Baseline'!AB25*'MI Analysis'!BC25</f>
        <v>0</v>
      </c>
      <c r="AT25" s="93">
        <f t="shared" si="25"/>
        <v>0</v>
      </c>
      <c r="AU25" s="93">
        <f t="shared" si="26"/>
        <v>0</v>
      </c>
      <c r="AV25" s="93">
        <f t="shared" si="27"/>
        <v>0</v>
      </c>
      <c r="AW25" s="93">
        <f t="shared" si="28"/>
        <v>0</v>
      </c>
      <c r="AX25" s="93">
        <f t="shared" si="29"/>
        <v>0</v>
      </c>
      <c r="AY25" s="117">
        <f>('MI Epi'!$AW43*(SUM('Mortal Baseline'!X25:AB25)))/('Mortal Baseline'!X25*'MI Epi'!B$78+'Mortal Baseline'!Y25*'MI Epi'!B$78+'Mortal Baseline'!Z25*'MI Epi'!C$78+'Mortal Baseline'!AA25*'MI Epi'!D$78+'Mortal Baseline'!AB25*'MI Epi'!E$78)</f>
        <v>0</v>
      </c>
      <c r="AZ25" s="93">
        <f>$AY25*'MI Epi'!C$78</f>
        <v>0</v>
      </c>
      <c r="BA25" s="93">
        <f>$AY25*'MI Epi'!D$78</f>
        <v>0</v>
      </c>
      <c r="BB25" s="93">
        <f>$AY25*'MI Epi'!E$78</f>
        <v>0</v>
      </c>
      <c r="BC25" s="93">
        <f>$AY25*'MI Epi'!F$78</f>
        <v>0</v>
      </c>
      <c r="BD25" s="93">
        <f t="shared" si="18"/>
        <v>0</v>
      </c>
      <c r="BE25" s="2">
        <f>AO25/'Mortal Baseline'!X25</f>
        <v>0</v>
      </c>
      <c r="BF25" s="2">
        <f>AP25/'Mortal Baseline'!Y25</f>
        <v>0</v>
      </c>
      <c r="BG25" s="2">
        <f>AQ25/'Mortal Baseline'!Z25</f>
        <v>0</v>
      </c>
      <c r="BH25" s="2">
        <f>AR25/'Mortal Baseline'!AA25</f>
        <v>0</v>
      </c>
      <c r="BI25" s="2">
        <f>AS25/'Mortal Baseline'!AB25</f>
        <v>0</v>
      </c>
      <c r="BJ25" s="2">
        <f>SUM(AO25:AS25)/SUM('Mortal Baseline'!X25:AB25)</f>
        <v>0</v>
      </c>
      <c r="BK25" s="58">
        <f>AY25*'MI Epi'!$AH$26</f>
        <v>0</v>
      </c>
      <c r="BL25" s="58">
        <f>AZ25*'MI Epi'!$AH$26</f>
        <v>0</v>
      </c>
      <c r="BM25" s="58">
        <f>BA25*'MI Epi'!$AH$26</f>
        <v>0</v>
      </c>
      <c r="BN25" s="58">
        <f>BB25*'MI Epi'!$AH$26</f>
        <v>0</v>
      </c>
      <c r="BO25" s="58">
        <f>BC25*'MI Epi'!$AH$26</f>
        <v>0</v>
      </c>
      <c r="BP25" s="93">
        <f t="shared" si="30"/>
        <v>0</v>
      </c>
      <c r="BQ25" s="93">
        <f>AT25*'MI Epi'!$I$5</f>
        <v>0</v>
      </c>
      <c r="BR25" s="93">
        <f>AU25*'MI Epi'!$I$5</f>
        <v>0</v>
      </c>
      <c r="BS25" s="93">
        <f>AV25*'MI Epi'!$I$5</f>
        <v>0</v>
      </c>
      <c r="BT25" s="93">
        <f>AW25*'MI Epi'!$I$5</f>
        <v>0</v>
      </c>
      <c r="BU25" s="93">
        <f>AX25*'MI Epi'!$I$5</f>
        <v>0</v>
      </c>
      <c r="BV25" s="93">
        <f t="shared" si="19"/>
        <v>0</v>
      </c>
      <c r="BW25" s="93">
        <f t="shared" si="31"/>
        <v>0</v>
      </c>
    </row>
    <row r="26" spans="1:75">
      <c r="A26" s="58">
        <f>'Mortal Baseline'!A26</f>
        <v>24</v>
      </c>
      <c r="B26" s="58">
        <v>28</v>
      </c>
      <c r="C26" s="58">
        <f>'Mortal Baseline'!C26*'MI Analysis'!O26</f>
        <v>0</v>
      </c>
      <c r="D26" s="58">
        <f>'Mortal Baseline'!D26*'MI Analysis'!P26</f>
        <v>0</v>
      </c>
      <c r="E26" s="58">
        <f>'Mortal Baseline'!E26*'MI Analysis'!Q26</f>
        <v>0</v>
      </c>
      <c r="F26" s="58">
        <f>'Mortal Baseline'!F26*'MI Analysis'!R26</f>
        <v>0</v>
      </c>
      <c r="G26" s="58">
        <f>'Mortal Baseline'!G26*'MI Analysis'!S26</f>
        <v>0</v>
      </c>
      <c r="H26" s="58">
        <f t="shared" si="20"/>
        <v>0</v>
      </c>
      <c r="I26" s="58">
        <f t="shared" si="21"/>
        <v>0</v>
      </c>
      <c r="J26" s="93">
        <f t="shared" si="22"/>
        <v>0</v>
      </c>
      <c r="K26" s="93">
        <f t="shared" si="11"/>
        <v>0</v>
      </c>
      <c r="L26" s="93">
        <f t="shared" si="12"/>
        <v>0</v>
      </c>
      <c r="M26" s="93">
        <f t="shared" si="13"/>
        <v>0</v>
      </c>
      <c r="N26" s="93">
        <f t="shared" si="14"/>
        <v>0</v>
      </c>
      <c r="O26" s="117">
        <f>('MI Epi'!AO44*(SUM('Mortal Baseline'!C26:G26)))/('Mortal Baseline'!C26*'MI Epi'!B$69+'Mortal Baseline'!D26*'MI Epi'!C$69+'Mortal Baseline'!E26*'MI Epi'!D$69+'Mortal Baseline'!F26*'MI Epi'!E$69+'Mortal Baseline'!G26*'MI Epi'!F$69)</f>
        <v>0</v>
      </c>
      <c r="P26" s="93">
        <f>$O26*'MI Epi'!C$69</f>
        <v>0</v>
      </c>
      <c r="Q26" s="93">
        <f>$O26*'MI Epi'!D$69</f>
        <v>0</v>
      </c>
      <c r="R26" s="93">
        <f>$O26*'MI Epi'!E$69</f>
        <v>0</v>
      </c>
      <c r="S26" s="93">
        <f>$O26*'MI Epi'!F$69</f>
        <v>0</v>
      </c>
      <c r="T26" s="93">
        <f t="shared" si="32"/>
        <v>0</v>
      </c>
      <c r="U26" s="2">
        <f>J26/'Mortal Baseline'!C26</f>
        <v>0</v>
      </c>
      <c r="V26" s="2">
        <f>K26/'Mortal Baseline'!D26</f>
        <v>0</v>
      </c>
      <c r="W26" s="2">
        <f>L26/'Mortal Baseline'!E26</f>
        <v>0</v>
      </c>
      <c r="X26" s="2">
        <f>M26/'Mortal Baseline'!F26</f>
        <v>0</v>
      </c>
      <c r="Y26" s="2">
        <f>N26/'Mortal Baseline'!G26</f>
        <v>0</v>
      </c>
      <c r="Z26" s="2">
        <f>SUM(C26:G26)/SUM('Mortal Baseline'!C26:G26)</f>
        <v>0</v>
      </c>
      <c r="AA26" s="93">
        <f>C26*'MI Epi'!$AR44</f>
        <v>0</v>
      </c>
      <c r="AB26" s="93">
        <f>D26*'MI Epi'!$AR44</f>
        <v>0</v>
      </c>
      <c r="AC26" s="93">
        <f>E26*'MI Epi'!$AR44</f>
        <v>0</v>
      </c>
      <c r="AD26" s="93">
        <f>F26*'MI Epi'!$AR44</f>
        <v>0</v>
      </c>
      <c r="AE26" s="93">
        <f>G26*'MI Epi'!$AR44</f>
        <v>0</v>
      </c>
      <c r="AF26" s="93">
        <f t="shared" si="23"/>
        <v>0</v>
      </c>
      <c r="AG26" s="93">
        <f>J26*'MI Epi'!$I$5</f>
        <v>0</v>
      </c>
      <c r="AH26" s="93">
        <f>K26*'MI Epi'!$I$5</f>
        <v>0</v>
      </c>
      <c r="AI26" s="93">
        <f>L26*'MI Epi'!$I$5</f>
        <v>0</v>
      </c>
      <c r="AJ26" s="93">
        <f>M26*'MI Epi'!$I$5</f>
        <v>0</v>
      </c>
      <c r="AK26" s="93">
        <f>N26*'MI Epi'!$I$5</f>
        <v>0</v>
      </c>
      <c r="AL26" s="93">
        <f t="shared" si="16"/>
        <v>0</v>
      </c>
      <c r="AM26" s="93">
        <f t="shared" si="24"/>
        <v>0</v>
      </c>
      <c r="AN26" s="2"/>
      <c r="AO26" s="93">
        <f>'Mortal Baseline'!X26*'MI Analysis'!AY26</f>
        <v>0</v>
      </c>
      <c r="AP26" s="93">
        <f>'Mortal Baseline'!Y26*'MI Analysis'!AZ26</f>
        <v>0</v>
      </c>
      <c r="AQ26" s="93">
        <f>'Mortal Baseline'!Z26*'MI Analysis'!BA26</f>
        <v>0</v>
      </c>
      <c r="AR26" s="93">
        <f>'Mortal Baseline'!AA26*'MI Analysis'!BB26</f>
        <v>0</v>
      </c>
      <c r="AS26" s="93">
        <f>'Mortal Baseline'!AB26*'MI Analysis'!BC26</f>
        <v>0</v>
      </c>
      <c r="AT26" s="93">
        <f t="shared" si="25"/>
        <v>0</v>
      </c>
      <c r="AU26" s="93">
        <f t="shared" si="26"/>
        <v>0</v>
      </c>
      <c r="AV26" s="93">
        <f t="shared" si="27"/>
        <v>0</v>
      </c>
      <c r="AW26" s="93">
        <f t="shared" si="28"/>
        <v>0</v>
      </c>
      <c r="AX26" s="93">
        <f t="shared" si="29"/>
        <v>0</v>
      </c>
      <c r="AY26" s="117">
        <f>('MI Epi'!$AW44*(SUM('Mortal Baseline'!X26:AB26)))/('Mortal Baseline'!X26*'MI Epi'!B$78+'Mortal Baseline'!Y26*'MI Epi'!B$78+'Mortal Baseline'!Z26*'MI Epi'!C$78+'Mortal Baseline'!AA26*'MI Epi'!D$78+'Mortal Baseline'!AB26*'MI Epi'!E$78)</f>
        <v>0</v>
      </c>
      <c r="AZ26" s="93">
        <f>$AY26*'MI Epi'!C$78</f>
        <v>0</v>
      </c>
      <c r="BA26" s="93">
        <f>$AY26*'MI Epi'!D$78</f>
        <v>0</v>
      </c>
      <c r="BB26" s="93">
        <f>$AY26*'MI Epi'!E$78</f>
        <v>0</v>
      </c>
      <c r="BC26" s="93">
        <f>$AY26*'MI Epi'!F$78</f>
        <v>0</v>
      </c>
      <c r="BD26" s="93">
        <f t="shared" si="18"/>
        <v>0</v>
      </c>
      <c r="BE26" s="2">
        <f>AO26/'Mortal Baseline'!X26</f>
        <v>0</v>
      </c>
      <c r="BF26" s="2">
        <f>AP26/'Mortal Baseline'!Y26</f>
        <v>0</v>
      </c>
      <c r="BG26" s="2">
        <f>AQ26/'Mortal Baseline'!Z26</f>
        <v>0</v>
      </c>
      <c r="BH26" s="2">
        <f>AR26/'Mortal Baseline'!AA26</f>
        <v>0</v>
      </c>
      <c r="BI26" s="2">
        <f>AS26/'Mortal Baseline'!AB26</f>
        <v>0</v>
      </c>
      <c r="BJ26" s="2">
        <f>SUM(AO26:AS26)/SUM('Mortal Baseline'!X26:AB26)</f>
        <v>0</v>
      </c>
      <c r="BK26" s="58">
        <f>AY26*'MI Epi'!$AH$26</f>
        <v>0</v>
      </c>
      <c r="BL26" s="58">
        <f>AZ26*'MI Epi'!$AH$26</f>
        <v>0</v>
      </c>
      <c r="BM26" s="58">
        <f>BA26*'MI Epi'!$AH$26</f>
        <v>0</v>
      </c>
      <c r="BN26" s="58">
        <f>BB26*'MI Epi'!$AH$26</f>
        <v>0</v>
      </c>
      <c r="BO26" s="58">
        <f>BC26*'MI Epi'!$AH$26</f>
        <v>0</v>
      </c>
      <c r="BP26" s="93">
        <f t="shared" si="30"/>
        <v>0</v>
      </c>
      <c r="BQ26" s="93">
        <f>AT26*'MI Epi'!$I$5</f>
        <v>0</v>
      </c>
      <c r="BR26" s="93">
        <f>AU26*'MI Epi'!$I$5</f>
        <v>0</v>
      </c>
      <c r="BS26" s="93">
        <f>AV26*'MI Epi'!$I$5</f>
        <v>0</v>
      </c>
      <c r="BT26" s="93">
        <f>AW26*'MI Epi'!$I$5</f>
        <v>0</v>
      </c>
      <c r="BU26" s="93">
        <f>AX26*'MI Epi'!$I$5</f>
        <v>0</v>
      </c>
      <c r="BV26" s="93">
        <f t="shared" si="19"/>
        <v>0</v>
      </c>
      <c r="BW26" s="93">
        <f t="shared" si="31"/>
        <v>0</v>
      </c>
    </row>
    <row r="27" spans="1:75">
      <c r="A27" s="58">
        <f>'Mortal Baseline'!A27</f>
        <v>25</v>
      </c>
      <c r="B27" s="58">
        <v>29</v>
      </c>
      <c r="C27" s="58">
        <f>'Mortal Baseline'!C27*'MI Analysis'!O27</f>
        <v>0</v>
      </c>
      <c r="D27" s="58">
        <f>'Mortal Baseline'!D27*'MI Analysis'!P27</f>
        <v>0</v>
      </c>
      <c r="E27" s="58">
        <f>'Mortal Baseline'!E27*'MI Analysis'!Q27</f>
        <v>0</v>
      </c>
      <c r="F27" s="58">
        <f>'Mortal Baseline'!F27*'MI Analysis'!R27</f>
        <v>0</v>
      </c>
      <c r="G27" s="58">
        <f>'Mortal Baseline'!G27*'MI Analysis'!S27</f>
        <v>0</v>
      </c>
      <c r="H27" s="58">
        <f t="shared" si="20"/>
        <v>0</v>
      </c>
      <c r="I27" s="58">
        <f t="shared" si="21"/>
        <v>0</v>
      </c>
      <c r="J27" s="93">
        <f t="shared" si="22"/>
        <v>0</v>
      </c>
      <c r="K27" s="93">
        <f t="shared" si="11"/>
        <v>0</v>
      </c>
      <c r="L27" s="93">
        <f t="shared" si="12"/>
        <v>0</v>
      </c>
      <c r="M27" s="93">
        <f t="shared" si="13"/>
        <v>0</v>
      </c>
      <c r="N27" s="93">
        <f t="shared" si="14"/>
        <v>0</v>
      </c>
      <c r="O27" s="117">
        <f>('MI Epi'!AO45*(SUM('Mortal Baseline'!C27:G27)))/('Mortal Baseline'!C27*'MI Epi'!B$69+'Mortal Baseline'!D27*'MI Epi'!C$69+'Mortal Baseline'!E27*'MI Epi'!D$69+'Mortal Baseline'!F27*'MI Epi'!E$69+'Mortal Baseline'!G27*'MI Epi'!F$69)</f>
        <v>0</v>
      </c>
      <c r="P27" s="93">
        <f>$O27*'MI Epi'!C$69</f>
        <v>0</v>
      </c>
      <c r="Q27" s="93">
        <f>$O27*'MI Epi'!D$69</f>
        <v>0</v>
      </c>
      <c r="R27" s="93">
        <f>$O27*'MI Epi'!E$69</f>
        <v>0</v>
      </c>
      <c r="S27" s="93">
        <f>$O27*'MI Epi'!F$69</f>
        <v>0</v>
      </c>
      <c r="T27" s="93">
        <f t="shared" si="32"/>
        <v>0</v>
      </c>
      <c r="U27" s="2">
        <f>J27/'Mortal Baseline'!C27</f>
        <v>0</v>
      </c>
      <c r="V27" s="2">
        <f>K27/'Mortal Baseline'!D27</f>
        <v>0</v>
      </c>
      <c r="W27" s="2">
        <f>L27/'Mortal Baseline'!E27</f>
        <v>0</v>
      </c>
      <c r="X27" s="2">
        <f>M27/'Mortal Baseline'!F27</f>
        <v>0</v>
      </c>
      <c r="Y27" s="2">
        <f>N27/'Mortal Baseline'!G27</f>
        <v>0</v>
      </c>
      <c r="Z27" s="2">
        <f>SUM(C27:G27)/SUM('Mortal Baseline'!C27:G27)</f>
        <v>0</v>
      </c>
      <c r="AA27" s="93">
        <f>C27*'MI Epi'!$AR45</f>
        <v>0</v>
      </c>
      <c r="AB27" s="93">
        <f>D27*'MI Epi'!$AR45</f>
        <v>0</v>
      </c>
      <c r="AC27" s="93">
        <f>E27*'MI Epi'!$AR45</f>
        <v>0</v>
      </c>
      <c r="AD27" s="93">
        <f>F27*'MI Epi'!$AR45</f>
        <v>0</v>
      </c>
      <c r="AE27" s="93">
        <f>G27*'MI Epi'!$AR45</f>
        <v>0</v>
      </c>
      <c r="AF27" s="93">
        <f t="shared" si="23"/>
        <v>0</v>
      </c>
      <c r="AG27" s="93">
        <f>J27*'MI Epi'!$I$5</f>
        <v>0</v>
      </c>
      <c r="AH27" s="93">
        <f>K27*'MI Epi'!$I$5</f>
        <v>0</v>
      </c>
      <c r="AI27" s="93">
        <f>L27*'MI Epi'!$I$5</f>
        <v>0</v>
      </c>
      <c r="AJ27" s="93">
        <f>M27*'MI Epi'!$I$5</f>
        <v>0</v>
      </c>
      <c r="AK27" s="93">
        <f>N27*'MI Epi'!$I$5</f>
        <v>0</v>
      </c>
      <c r="AL27" s="93">
        <f t="shared" si="16"/>
        <v>0</v>
      </c>
      <c r="AM27" s="93">
        <f t="shared" si="24"/>
        <v>0</v>
      </c>
      <c r="AN27" s="2"/>
      <c r="AO27" s="93">
        <f>'Mortal Baseline'!X27*'MI Analysis'!AY27</f>
        <v>0</v>
      </c>
      <c r="AP27" s="93">
        <f>'Mortal Baseline'!Y27*'MI Analysis'!AZ27</f>
        <v>0</v>
      </c>
      <c r="AQ27" s="93">
        <f>'Mortal Baseline'!Z27*'MI Analysis'!BA27</f>
        <v>0</v>
      </c>
      <c r="AR27" s="93">
        <f>'Mortal Baseline'!AA27*'MI Analysis'!BB27</f>
        <v>0</v>
      </c>
      <c r="AS27" s="93">
        <f>'Mortal Baseline'!AB27*'MI Analysis'!BC27</f>
        <v>0</v>
      </c>
      <c r="AT27" s="93">
        <f t="shared" si="25"/>
        <v>0</v>
      </c>
      <c r="AU27" s="93">
        <f t="shared" si="26"/>
        <v>0</v>
      </c>
      <c r="AV27" s="93">
        <f t="shared" si="27"/>
        <v>0</v>
      </c>
      <c r="AW27" s="93">
        <f t="shared" si="28"/>
        <v>0</v>
      </c>
      <c r="AX27" s="93">
        <f t="shared" si="29"/>
        <v>0</v>
      </c>
      <c r="AY27" s="117">
        <f>('MI Epi'!$AW45*(SUM('Mortal Baseline'!X27:AB27)))/('Mortal Baseline'!X27*'MI Epi'!B$78+'Mortal Baseline'!Y27*'MI Epi'!B$78+'Mortal Baseline'!Z27*'MI Epi'!C$78+'Mortal Baseline'!AA27*'MI Epi'!D$78+'Mortal Baseline'!AB27*'MI Epi'!E$78)</f>
        <v>0</v>
      </c>
      <c r="AZ27" s="93">
        <f>$AY27*'MI Epi'!C$78</f>
        <v>0</v>
      </c>
      <c r="BA27" s="93">
        <f>$AY27*'MI Epi'!D$78</f>
        <v>0</v>
      </c>
      <c r="BB27" s="93">
        <f>$AY27*'MI Epi'!E$78</f>
        <v>0</v>
      </c>
      <c r="BC27" s="93">
        <f>$AY27*'MI Epi'!F$78</f>
        <v>0</v>
      </c>
      <c r="BD27" s="93">
        <f t="shared" si="18"/>
        <v>0</v>
      </c>
      <c r="BE27" s="2">
        <f>AO27/'Mortal Baseline'!X27</f>
        <v>0</v>
      </c>
      <c r="BF27" s="2">
        <f>AP27/'Mortal Baseline'!Y27</f>
        <v>0</v>
      </c>
      <c r="BG27" s="2">
        <f>AQ27/'Mortal Baseline'!Z27</f>
        <v>0</v>
      </c>
      <c r="BH27" s="2">
        <f>AR27/'Mortal Baseline'!AA27</f>
        <v>0</v>
      </c>
      <c r="BI27" s="2">
        <f>AS27/'Mortal Baseline'!AB27</f>
        <v>0</v>
      </c>
      <c r="BJ27" s="2">
        <f>SUM(AO27:AS27)/SUM('Mortal Baseline'!X27:AB27)</f>
        <v>0</v>
      </c>
      <c r="BK27" s="58">
        <f>AY27*'MI Epi'!$AH$26</f>
        <v>0</v>
      </c>
      <c r="BL27" s="58">
        <f>AZ27*'MI Epi'!$AH$26</f>
        <v>0</v>
      </c>
      <c r="BM27" s="58">
        <f>BA27*'MI Epi'!$AH$26</f>
        <v>0</v>
      </c>
      <c r="BN27" s="58">
        <f>BB27*'MI Epi'!$AH$26</f>
        <v>0</v>
      </c>
      <c r="BO27" s="58">
        <f>BC27*'MI Epi'!$AH$26</f>
        <v>0</v>
      </c>
      <c r="BP27" s="93">
        <f t="shared" si="30"/>
        <v>0</v>
      </c>
      <c r="BQ27" s="93">
        <f>AT27*'MI Epi'!$I$5</f>
        <v>0</v>
      </c>
      <c r="BR27" s="93">
        <f>AU27*'MI Epi'!$I$5</f>
        <v>0</v>
      </c>
      <c r="BS27" s="93">
        <f>AV27*'MI Epi'!$I$5</f>
        <v>0</v>
      </c>
      <c r="BT27" s="93">
        <f>AW27*'MI Epi'!$I$5</f>
        <v>0</v>
      </c>
      <c r="BU27" s="93">
        <f>AX27*'MI Epi'!$I$5</f>
        <v>0</v>
      </c>
      <c r="BV27" s="93">
        <f t="shared" si="19"/>
        <v>0</v>
      </c>
      <c r="BW27" s="93">
        <f t="shared" si="31"/>
        <v>0</v>
      </c>
    </row>
    <row r="28" spans="1:75">
      <c r="A28" s="58">
        <f>'Mortal Baseline'!A28</f>
        <v>26</v>
      </c>
      <c r="B28" s="58">
        <v>30</v>
      </c>
      <c r="C28" s="58">
        <f>'Mortal Baseline'!C28*'MI Analysis'!O28</f>
        <v>0</v>
      </c>
      <c r="D28" s="58">
        <f>'Mortal Baseline'!D28*'MI Analysis'!P28</f>
        <v>0</v>
      </c>
      <c r="E28" s="58">
        <f>'Mortal Baseline'!E28*'MI Analysis'!Q28</f>
        <v>0</v>
      </c>
      <c r="F28" s="58">
        <f>'Mortal Baseline'!F28*'MI Analysis'!R28</f>
        <v>0</v>
      </c>
      <c r="G28" s="58">
        <f>'Mortal Baseline'!G28*'MI Analysis'!S28</f>
        <v>0</v>
      </c>
      <c r="H28" s="58">
        <f t="shared" si="20"/>
        <v>0</v>
      </c>
      <c r="I28" s="58">
        <f t="shared" si="21"/>
        <v>0</v>
      </c>
      <c r="J28" s="93">
        <f t="shared" si="22"/>
        <v>0</v>
      </c>
      <c r="K28" s="93">
        <f t="shared" si="11"/>
        <v>0</v>
      </c>
      <c r="L28" s="93">
        <f t="shared" si="12"/>
        <v>0</v>
      </c>
      <c r="M28" s="93">
        <f t="shared" si="13"/>
        <v>0</v>
      </c>
      <c r="N28" s="93">
        <f t="shared" si="14"/>
        <v>0</v>
      </c>
      <c r="O28" s="117">
        <f>('MI Epi'!AO46*(SUM('Mortal Baseline'!C28:G28)))/('Mortal Baseline'!C28*'MI Epi'!B$69+'Mortal Baseline'!D28*'MI Epi'!C$69+'Mortal Baseline'!E28*'MI Epi'!D$69+'Mortal Baseline'!F28*'MI Epi'!E$69+'Mortal Baseline'!G28*'MI Epi'!F$69)</f>
        <v>0</v>
      </c>
      <c r="P28" s="93">
        <f>$O28*'MI Epi'!C$69</f>
        <v>0</v>
      </c>
      <c r="Q28" s="93">
        <f>$O28*'MI Epi'!D$69</f>
        <v>0</v>
      </c>
      <c r="R28" s="93">
        <f>$O28*'MI Epi'!E$69</f>
        <v>0</v>
      </c>
      <c r="S28" s="93">
        <f>$O28*'MI Epi'!F$69</f>
        <v>0</v>
      </c>
      <c r="T28" s="93">
        <f t="shared" si="32"/>
        <v>0</v>
      </c>
      <c r="U28" s="2">
        <f>J28/'Mortal Baseline'!C28</f>
        <v>0</v>
      </c>
      <c r="V28" s="2">
        <f>K28/'Mortal Baseline'!D28</f>
        <v>0</v>
      </c>
      <c r="W28" s="2">
        <f>L28/'Mortal Baseline'!E28</f>
        <v>0</v>
      </c>
      <c r="X28" s="2">
        <f>M28/'Mortal Baseline'!F28</f>
        <v>0</v>
      </c>
      <c r="Y28" s="2">
        <f>N28/'Mortal Baseline'!G28</f>
        <v>0</v>
      </c>
      <c r="Z28" s="2">
        <f>SUM(C28:G28)/SUM('Mortal Baseline'!C28:G28)</f>
        <v>0</v>
      </c>
      <c r="AA28" s="93">
        <f>C28*'MI Epi'!$AR46</f>
        <v>0</v>
      </c>
      <c r="AB28" s="93">
        <f>D28*'MI Epi'!$AR46</f>
        <v>0</v>
      </c>
      <c r="AC28" s="93">
        <f>E28*'MI Epi'!$AR46</f>
        <v>0</v>
      </c>
      <c r="AD28" s="93">
        <f>F28*'MI Epi'!$AR46</f>
        <v>0</v>
      </c>
      <c r="AE28" s="93">
        <f>G28*'MI Epi'!$AR46</f>
        <v>0</v>
      </c>
      <c r="AF28" s="93">
        <f t="shared" si="23"/>
        <v>0</v>
      </c>
      <c r="AG28" s="93">
        <f>J28*'MI Epi'!$I$5</f>
        <v>0</v>
      </c>
      <c r="AH28" s="93">
        <f>K28*'MI Epi'!$I$5</f>
        <v>0</v>
      </c>
      <c r="AI28" s="93">
        <f>L28*'MI Epi'!$I$5</f>
        <v>0</v>
      </c>
      <c r="AJ28" s="93">
        <f>M28*'MI Epi'!$I$5</f>
        <v>0</v>
      </c>
      <c r="AK28" s="93">
        <f>N28*'MI Epi'!$I$5</f>
        <v>0</v>
      </c>
      <c r="AL28" s="93">
        <f t="shared" si="16"/>
        <v>0</v>
      </c>
      <c r="AM28" s="93">
        <f t="shared" si="24"/>
        <v>0</v>
      </c>
      <c r="AN28" s="2"/>
      <c r="AO28" s="93">
        <f>'Mortal Baseline'!X28*'MI Analysis'!AY28</f>
        <v>0</v>
      </c>
      <c r="AP28" s="93">
        <f>'Mortal Baseline'!Y28*'MI Analysis'!AZ28</f>
        <v>0</v>
      </c>
      <c r="AQ28" s="93">
        <f>'Mortal Baseline'!Z28*'MI Analysis'!BA28</f>
        <v>0</v>
      </c>
      <c r="AR28" s="93">
        <f>'Mortal Baseline'!AA28*'MI Analysis'!BB28</f>
        <v>0</v>
      </c>
      <c r="AS28" s="93">
        <f>'Mortal Baseline'!AB28*'MI Analysis'!BC28</f>
        <v>0</v>
      </c>
      <c r="AT28" s="93">
        <f t="shared" si="25"/>
        <v>0</v>
      </c>
      <c r="AU28" s="93">
        <f t="shared" si="26"/>
        <v>0</v>
      </c>
      <c r="AV28" s="93">
        <f t="shared" si="27"/>
        <v>0</v>
      </c>
      <c r="AW28" s="93">
        <f t="shared" si="28"/>
        <v>0</v>
      </c>
      <c r="AX28" s="93">
        <f t="shared" si="29"/>
        <v>0</v>
      </c>
      <c r="AY28" s="117">
        <f>('MI Epi'!$AW46*(SUM('Mortal Baseline'!X28:AB28)))/('Mortal Baseline'!X28*'MI Epi'!B$78+'Mortal Baseline'!Y28*'MI Epi'!B$78+'Mortal Baseline'!Z28*'MI Epi'!C$78+'Mortal Baseline'!AA28*'MI Epi'!D$78+'Mortal Baseline'!AB28*'MI Epi'!E$78)</f>
        <v>0</v>
      </c>
      <c r="AZ28" s="93">
        <f>$AY28*'MI Epi'!C$78</f>
        <v>0</v>
      </c>
      <c r="BA28" s="93">
        <f>$AY28*'MI Epi'!D$78</f>
        <v>0</v>
      </c>
      <c r="BB28" s="93">
        <f>$AY28*'MI Epi'!E$78</f>
        <v>0</v>
      </c>
      <c r="BC28" s="93">
        <f>$AY28*'MI Epi'!F$78</f>
        <v>0</v>
      </c>
      <c r="BD28" s="93">
        <f t="shared" si="18"/>
        <v>0</v>
      </c>
      <c r="BE28" s="2">
        <f>AO28/'Mortal Baseline'!X28</f>
        <v>0</v>
      </c>
      <c r="BF28" s="2">
        <f>AP28/'Mortal Baseline'!Y28</f>
        <v>0</v>
      </c>
      <c r="BG28" s="2">
        <f>AQ28/'Mortal Baseline'!Z28</f>
        <v>0</v>
      </c>
      <c r="BH28" s="2">
        <f>AR28/'Mortal Baseline'!AA28</f>
        <v>0</v>
      </c>
      <c r="BI28" s="2">
        <f>AS28/'Mortal Baseline'!AB28</f>
        <v>0</v>
      </c>
      <c r="BJ28" s="2">
        <f>SUM(AO28:AS28)/SUM('Mortal Baseline'!X28:AB28)</f>
        <v>0</v>
      </c>
      <c r="BK28" s="58">
        <f>AY28*'MI Epi'!$AH$27</f>
        <v>0</v>
      </c>
      <c r="BL28" s="58">
        <f>AZ28*'MI Epi'!$AH$27</f>
        <v>0</v>
      </c>
      <c r="BM28" s="58">
        <f>BA28*'MI Epi'!$AH$27</f>
        <v>0</v>
      </c>
      <c r="BN28" s="58">
        <f>BB28*'MI Epi'!$AH$27</f>
        <v>0</v>
      </c>
      <c r="BO28" s="58">
        <f>BC28*'MI Epi'!$AH$27</f>
        <v>0</v>
      </c>
      <c r="BP28" s="93">
        <f t="shared" si="30"/>
        <v>0</v>
      </c>
      <c r="BQ28" s="93">
        <f>AT28*'MI Epi'!$I$5</f>
        <v>0</v>
      </c>
      <c r="BR28" s="93">
        <f>AU28*'MI Epi'!$I$5</f>
        <v>0</v>
      </c>
      <c r="BS28" s="93">
        <f>AV28*'MI Epi'!$I$5</f>
        <v>0</v>
      </c>
      <c r="BT28" s="93">
        <f>AW28*'MI Epi'!$I$5</f>
        <v>0</v>
      </c>
      <c r="BU28" s="93">
        <f>AX28*'MI Epi'!$I$5</f>
        <v>0</v>
      </c>
      <c r="BV28" s="93">
        <f t="shared" si="19"/>
        <v>0</v>
      </c>
      <c r="BW28" s="93">
        <f t="shared" si="31"/>
        <v>0</v>
      </c>
    </row>
    <row r="29" spans="1:75">
      <c r="A29" s="58">
        <f>'Mortal Baseline'!A29</f>
        <v>27</v>
      </c>
      <c r="B29" s="58">
        <v>31</v>
      </c>
      <c r="C29" s="58">
        <f>'Mortal Baseline'!C29*'MI Analysis'!O29</f>
        <v>0</v>
      </c>
      <c r="D29" s="58">
        <f>'Mortal Baseline'!D29*'MI Analysis'!P29</f>
        <v>0</v>
      </c>
      <c r="E29" s="58">
        <f>'Mortal Baseline'!E29*'MI Analysis'!Q29</f>
        <v>0</v>
      </c>
      <c r="F29" s="58">
        <f>'Mortal Baseline'!F29*'MI Analysis'!R29</f>
        <v>0</v>
      </c>
      <c r="G29" s="58">
        <f>'Mortal Baseline'!G29*'MI Analysis'!S29</f>
        <v>0</v>
      </c>
      <c r="H29" s="58">
        <f t="shared" si="20"/>
        <v>0</v>
      </c>
      <c r="I29" s="58">
        <f t="shared" si="21"/>
        <v>0</v>
      </c>
      <c r="J29" s="93">
        <f t="shared" si="22"/>
        <v>0</v>
      </c>
      <c r="K29" s="93">
        <f t="shared" si="11"/>
        <v>0</v>
      </c>
      <c r="L29" s="93">
        <f t="shared" si="12"/>
        <v>0</v>
      </c>
      <c r="M29" s="93">
        <f t="shared" si="13"/>
        <v>0</v>
      </c>
      <c r="N29" s="93">
        <f t="shared" si="14"/>
        <v>0</v>
      </c>
      <c r="O29" s="117">
        <f>('MI Epi'!AO47*(SUM('Mortal Baseline'!C29:G29)))/('Mortal Baseline'!C29*'MI Epi'!B$69+'Mortal Baseline'!D29*'MI Epi'!C$69+'Mortal Baseline'!E29*'MI Epi'!D$69+'Mortal Baseline'!F29*'MI Epi'!E$69+'Mortal Baseline'!G29*'MI Epi'!F$69)</f>
        <v>0</v>
      </c>
      <c r="P29" s="93">
        <f>$O29*'MI Epi'!C$69</f>
        <v>0</v>
      </c>
      <c r="Q29" s="93">
        <f>$O29*'MI Epi'!D$69</f>
        <v>0</v>
      </c>
      <c r="R29" s="93">
        <f>$O29*'MI Epi'!E$69</f>
        <v>0</v>
      </c>
      <c r="S29" s="93">
        <f>$O29*'MI Epi'!F$69</f>
        <v>0</v>
      </c>
      <c r="T29" s="93">
        <f t="shared" si="32"/>
        <v>0</v>
      </c>
      <c r="U29" s="2">
        <f>J29/'Mortal Baseline'!C29</f>
        <v>0</v>
      </c>
      <c r="V29" s="2">
        <f>K29/'Mortal Baseline'!D29</f>
        <v>0</v>
      </c>
      <c r="W29" s="2">
        <f>L29/'Mortal Baseline'!E29</f>
        <v>0</v>
      </c>
      <c r="X29" s="2">
        <f>M29/'Mortal Baseline'!F29</f>
        <v>0</v>
      </c>
      <c r="Y29" s="2">
        <f>N29/'Mortal Baseline'!G29</f>
        <v>0</v>
      </c>
      <c r="Z29" s="2">
        <f>SUM(C29:G29)/SUM('Mortal Baseline'!C29:G29)</f>
        <v>0</v>
      </c>
      <c r="AA29" s="93">
        <f>C29*'MI Epi'!$AR47</f>
        <v>0</v>
      </c>
      <c r="AB29" s="93">
        <f>D29*'MI Epi'!$AR47</f>
        <v>0</v>
      </c>
      <c r="AC29" s="93">
        <f>E29*'MI Epi'!$AR47</f>
        <v>0</v>
      </c>
      <c r="AD29" s="93">
        <f>F29*'MI Epi'!$AR47</f>
        <v>0</v>
      </c>
      <c r="AE29" s="93">
        <f>G29*'MI Epi'!$AR47</f>
        <v>0</v>
      </c>
      <c r="AF29" s="93">
        <f t="shared" si="23"/>
        <v>0</v>
      </c>
      <c r="AG29" s="93">
        <f>J29*'MI Epi'!$I$5</f>
        <v>0</v>
      </c>
      <c r="AH29" s="93">
        <f>K29*'MI Epi'!$I$5</f>
        <v>0</v>
      </c>
      <c r="AI29" s="93">
        <f>L29*'MI Epi'!$I$5</f>
        <v>0</v>
      </c>
      <c r="AJ29" s="93">
        <f>M29*'MI Epi'!$I$5</f>
        <v>0</v>
      </c>
      <c r="AK29" s="93">
        <f>N29*'MI Epi'!$I$5</f>
        <v>0</v>
      </c>
      <c r="AL29" s="93">
        <f t="shared" si="16"/>
        <v>0</v>
      </c>
      <c r="AM29" s="93">
        <f t="shared" si="24"/>
        <v>0</v>
      </c>
      <c r="AN29" s="2"/>
      <c r="AO29" s="93">
        <f>'Mortal Baseline'!X29*'MI Analysis'!AY29</f>
        <v>0</v>
      </c>
      <c r="AP29" s="93">
        <f>'Mortal Baseline'!Y29*'MI Analysis'!AZ29</f>
        <v>0</v>
      </c>
      <c r="AQ29" s="93">
        <f>'Mortal Baseline'!Z29*'MI Analysis'!BA29</f>
        <v>0</v>
      </c>
      <c r="AR29" s="93">
        <f>'Mortal Baseline'!AA29*'MI Analysis'!BB29</f>
        <v>0</v>
      </c>
      <c r="AS29" s="93">
        <f>'Mortal Baseline'!AB29*'MI Analysis'!BC29</f>
        <v>0</v>
      </c>
      <c r="AT29" s="93">
        <f t="shared" si="25"/>
        <v>0</v>
      </c>
      <c r="AU29" s="93">
        <f t="shared" si="26"/>
        <v>0</v>
      </c>
      <c r="AV29" s="93">
        <f t="shared" si="27"/>
        <v>0</v>
      </c>
      <c r="AW29" s="93">
        <f t="shared" si="28"/>
        <v>0</v>
      </c>
      <c r="AX29" s="93">
        <f t="shared" si="29"/>
        <v>0</v>
      </c>
      <c r="AY29" s="117">
        <f>('MI Epi'!$AW47*(SUM('Mortal Baseline'!X29:AB29)))/('Mortal Baseline'!X29*'MI Epi'!B$78+'Mortal Baseline'!Y29*'MI Epi'!B$78+'Mortal Baseline'!Z29*'MI Epi'!C$78+'Mortal Baseline'!AA29*'MI Epi'!D$78+'Mortal Baseline'!AB29*'MI Epi'!E$78)</f>
        <v>0</v>
      </c>
      <c r="AZ29" s="93">
        <f>$AY29*'MI Epi'!C$78</f>
        <v>0</v>
      </c>
      <c r="BA29" s="93">
        <f>$AY29*'MI Epi'!D$78</f>
        <v>0</v>
      </c>
      <c r="BB29" s="93">
        <f>$AY29*'MI Epi'!E$78</f>
        <v>0</v>
      </c>
      <c r="BC29" s="93">
        <f>$AY29*'MI Epi'!F$78</f>
        <v>0</v>
      </c>
      <c r="BD29" s="93">
        <f t="shared" si="18"/>
        <v>0</v>
      </c>
      <c r="BE29" s="2">
        <f>AO29/'Mortal Baseline'!X29</f>
        <v>0</v>
      </c>
      <c r="BF29" s="2">
        <f>AP29/'Mortal Baseline'!Y29</f>
        <v>0</v>
      </c>
      <c r="BG29" s="2">
        <f>AQ29/'Mortal Baseline'!Z29</f>
        <v>0</v>
      </c>
      <c r="BH29" s="2">
        <f>AR29/'Mortal Baseline'!AA29</f>
        <v>0</v>
      </c>
      <c r="BI29" s="2">
        <f>AS29/'Mortal Baseline'!AB29</f>
        <v>0</v>
      </c>
      <c r="BJ29" s="2">
        <f>SUM(AO29:AS29)/SUM('Mortal Baseline'!X29:AB29)</f>
        <v>0</v>
      </c>
      <c r="BK29" s="58">
        <f>AY29*'MI Epi'!$AH$27</f>
        <v>0</v>
      </c>
      <c r="BL29" s="58">
        <f>AZ29*'MI Epi'!$AH$27</f>
        <v>0</v>
      </c>
      <c r="BM29" s="58">
        <f>BA29*'MI Epi'!$AH$27</f>
        <v>0</v>
      </c>
      <c r="BN29" s="58">
        <f>BB29*'MI Epi'!$AH$27</f>
        <v>0</v>
      </c>
      <c r="BO29" s="58">
        <f>BC29*'MI Epi'!$AH$27</f>
        <v>0</v>
      </c>
      <c r="BP29" s="93">
        <f t="shared" si="30"/>
        <v>0</v>
      </c>
      <c r="BQ29" s="93">
        <f>AT29*'MI Epi'!$I$5</f>
        <v>0</v>
      </c>
      <c r="BR29" s="93">
        <f>AU29*'MI Epi'!$I$5</f>
        <v>0</v>
      </c>
      <c r="BS29" s="93">
        <f>AV29*'MI Epi'!$I$5</f>
        <v>0</v>
      </c>
      <c r="BT29" s="93">
        <f>AW29*'MI Epi'!$I$5</f>
        <v>0</v>
      </c>
      <c r="BU29" s="93">
        <f>AX29*'MI Epi'!$I$5</f>
        <v>0</v>
      </c>
      <c r="BV29" s="93">
        <f t="shared" si="19"/>
        <v>0</v>
      </c>
      <c r="BW29" s="93">
        <f t="shared" si="31"/>
        <v>0</v>
      </c>
    </row>
    <row r="30" spans="1:75">
      <c r="A30" s="58">
        <f>'Mortal Baseline'!A30</f>
        <v>28</v>
      </c>
      <c r="B30" s="58">
        <v>32</v>
      </c>
      <c r="C30" s="58">
        <f>'Mortal Baseline'!C30*'MI Analysis'!O30</f>
        <v>0</v>
      </c>
      <c r="D30" s="58">
        <f>'Mortal Baseline'!D30*'MI Analysis'!P30</f>
        <v>0</v>
      </c>
      <c r="E30" s="58">
        <f>'Mortal Baseline'!E30*'MI Analysis'!Q30</f>
        <v>0</v>
      </c>
      <c r="F30" s="58">
        <f>'Mortal Baseline'!F30*'MI Analysis'!R30</f>
        <v>0</v>
      </c>
      <c r="G30" s="58">
        <f>'Mortal Baseline'!G30*'MI Analysis'!S30</f>
        <v>0</v>
      </c>
      <c r="H30" s="58">
        <f t="shared" si="20"/>
        <v>0</v>
      </c>
      <c r="I30" s="58">
        <f t="shared" si="21"/>
        <v>0</v>
      </c>
      <c r="J30" s="93">
        <f t="shared" si="22"/>
        <v>0</v>
      </c>
      <c r="K30" s="93">
        <f t="shared" si="11"/>
        <v>0</v>
      </c>
      <c r="L30" s="93">
        <f t="shared" si="12"/>
        <v>0</v>
      </c>
      <c r="M30" s="93">
        <f t="shared" si="13"/>
        <v>0</v>
      </c>
      <c r="N30" s="93">
        <f t="shared" si="14"/>
        <v>0</v>
      </c>
      <c r="O30" s="117">
        <f>('MI Epi'!AO48*(SUM('Mortal Baseline'!C30:G30)))/('Mortal Baseline'!C30*'MI Epi'!B$69+'Mortal Baseline'!D30*'MI Epi'!C$69+'Mortal Baseline'!E30*'MI Epi'!D$69+'Mortal Baseline'!F30*'MI Epi'!E$69+'Mortal Baseline'!G30*'MI Epi'!F$69)</f>
        <v>0</v>
      </c>
      <c r="P30" s="93">
        <f>$O30*'MI Epi'!C$69</f>
        <v>0</v>
      </c>
      <c r="Q30" s="93">
        <f>$O30*'MI Epi'!D$69</f>
        <v>0</v>
      </c>
      <c r="R30" s="93">
        <f>$O30*'MI Epi'!E$69</f>
        <v>0</v>
      </c>
      <c r="S30" s="93">
        <f>$O30*'MI Epi'!F$69</f>
        <v>0</v>
      </c>
      <c r="T30" s="93">
        <f t="shared" si="32"/>
        <v>0</v>
      </c>
      <c r="U30" s="2">
        <f>J30/'Mortal Baseline'!C30</f>
        <v>0</v>
      </c>
      <c r="V30" s="2">
        <f>K30/'Mortal Baseline'!D30</f>
        <v>0</v>
      </c>
      <c r="W30" s="2">
        <f>L30/'Mortal Baseline'!E30</f>
        <v>0</v>
      </c>
      <c r="X30" s="2">
        <f>M30/'Mortal Baseline'!F30</f>
        <v>0</v>
      </c>
      <c r="Y30" s="2">
        <f>N30/'Mortal Baseline'!G30</f>
        <v>0</v>
      </c>
      <c r="Z30" s="2">
        <f>SUM(C30:G30)/SUM('Mortal Baseline'!C30:G30)</f>
        <v>0</v>
      </c>
      <c r="AA30" s="93">
        <f>C30*'MI Epi'!$AR48</f>
        <v>0</v>
      </c>
      <c r="AB30" s="93">
        <f>D30*'MI Epi'!$AR48</f>
        <v>0</v>
      </c>
      <c r="AC30" s="93">
        <f>E30*'MI Epi'!$AR48</f>
        <v>0</v>
      </c>
      <c r="AD30" s="93">
        <f>F30*'MI Epi'!$AR48</f>
        <v>0</v>
      </c>
      <c r="AE30" s="93">
        <f>G30*'MI Epi'!$AR48</f>
        <v>0</v>
      </c>
      <c r="AF30" s="93">
        <f t="shared" si="23"/>
        <v>0</v>
      </c>
      <c r="AG30" s="93">
        <f>J30*'MI Epi'!$I$5</f>
        <v>0</v>
      </c>
      <c r="AH30" s="93">
        <f>K30*'MI Epi'!$I$5</f>
        <v>0</v>
      </c>
      <c r="AI30" s="93">
        <f>L30*'MI Epi'!$I$5</f>
        <v>0</v>
      </c>
      <c r="AJ30" s="93">
        <f>M30*'MI Epi'!$I$5</f>
        <v>0</v>
      </c>
      <c r="AK30" s="93">
        <f>N30*'MI Epi'!$I$5</f>
        <v>0</v>
      </c>
      <c r="AL30" s="93">
        <f t="shared" si="16"/>
        <v>0</v>
      </c>
      <c r="AM30" s="93">
        <f t="shared" si="24"/>
        <v>0</v>
      </c>
      <c r="AN30" s="2"/>
      <c r="AO30" s="93">
        <f>'Mortal Baseline'!X30*'MI Analysis'!AY30</f>
        <v>0</v>
      </c>
      <c r="AP30" s="93">
        <f>'Mortal Baseline'!Y30*'MI Analysis'!AZ30</f>
        <v>0</v>
      </c>
      <c r="AQ30" s="93">
        <f>'Mortal Baseline'!Z30*'MI Analysis'!BA30</f>
        <v>0</v>
      </c>
      <c r="AR30" s="93">
        <f>'Mortal Baseline'!AA30*'MI Analysis'!BB30</f>
        <v>0</v>
      </c>
      <c r="AS30" s="93">
        <f>'Mortal Baseline'!AB30*'MI Analysis'!BC30</f>
        <v>0</v>
      </c>
      <c r="AT30" s="93">
        <f t="shared" si="25"/>
        <v>0</v>
      </c>
      <c r="AU30" s="93">
        <f t="shared" si="26"/>
        <v>0</v>
      </c>
      <c r="AV30" s="93">
        <f t="shared" si="27"/>
        <v>0</v>
      </c>
      <c r="AW30" s="93">
        <f t="shared" si="28"/>
        <v>0</v>
      </c>
      <c r="AX30" s="93">
        <f t="shared" si="29"/>
        <v>0</v>
      </c>
      <c r="AY30" s="117">
        <f>('MI Epi'!$AW48*(SUM('Mortal Baseline'!X30:AB30)))/('Mortal Baseline'!X30*'MI Epi'!B$78+'Mortal Baseline'!Y30*'MI Epi'!B$78+'Mortal Baseline'!Z30*'MI Epi'!C$78+'Mortal Baseline'!AA30*'MI Epi'!D$78+'Mortal Baseline'!AB30*'MI Epi'!E$78)</f>
        <v>0</v>
      </c>
      <c r="AZ30" s="93">
        <f>$AY30*'MI Epi'!C$78</f>
        <v>0</v>
      </c>
      <c r="BA30" s="93">
        <f>$AY30*'MI Epi'!D$78</f>
        <v>0</v>
      </c>
      <c r="BB30" s="93">
        <f>$AY30*'MI Epi'!E$78</f>
        <v>0</v>
      </c>
      <c r="BC30" s="93">
        <f>$AY30*'MI Epi'!F$78</f>
        <v>0</v>
      </c>
      <c r="BD30" s="93">
        <f t="shared" si="18"/>
        <v>0</v>
      </c>
      <c r="BE30" s="2">
        <f>AO30/'Mortal Baseline'!X30</f>
        <v>0</v>
      </c>
      <c r="BF30" s="2">
        <f>AP30/'Mortal Baseline'!Y30</f>
        <v>0</v>
      </c>
      <c r="BG30" s="2">
        <f>AQ30/'Mortal Baseline'!Z30</f>
        <v>0</v>
      </c>
      <c r="BH30" s="2">
        <f>AR30/'Mortal Baseline'!AA30</f>
        <v>0</v>
      </c>
      <c r="BI30" s="2">
        <f>AS30/'Mortal Baseline'!AB30</f>
        <v>0</v>
      </c>
      <c r="BJ30" s="2">
        <f>SUM(AO30:AS30)/SUM('Mortal Baseline'!X30:AB30)</f>
        <v>0</v>
      </c>
      <c r="BK30" s="58">
        <f>AY30*'MI Epi'!$AH$27</f>
        <v>0</v>
      </c>
      <c r="BL30" s="58">
        <f>AZ30*'MI Epi'!$AH$27</f>
        <v>0</v>
      </c>
      <c r="BM30" s="58">
        <f>BA30*'MI Epi'!$AH$27</f>
        <v>0</v>
      </c>
      <c r="BN30" s="58">
        <f>BB30*'MI Epi'!$AH$27</f>
        <v>0</v>
      </c>
      <c r="BO30" s="58">
        <f>BC30*'MI Epi'!$AH$27</f>
        <v>0</v>
      </c>
      <c r="BP30" s="93">
        <f t="shared" si="30"/>
        <v>0</v>
      </c>
      <c r="BQ30" s="93">
        <f>AT30*'MI Epi'!$I$5</f>
        <v>0</v>
      </c>
      <c r="BR30" s="93">
        <f>AU30*'MI Epi'!$I$5</f>
        <v>0</v>
      </c>
      <c r="BS30" s="93">
        <f>AV30*'MI Epi'!$I$5</f>
        <v>0</v>
      </c>
      <c r="BT30" s="93">
        <f>AW30*'MI Epi'!$I$5</f>
        <v>0</v>
      </c>
      <c r="BU30" s="93">
        <f>AX30*'MI Epi'!$I$5</f>
        <v>0</v>
      </c>
      <c r="BV30" s="93">
        <f t="shared" si="19"/>
        <v>0</v>
      </c>
      <c r="BW30" s="93">
        <f t="shared" si="31"/>
        <v>0</v>
      </c>
    </row>
    <row r="31" spans="1:75">
      <c r="A31" s="58">
        <f>'Mortal Baseline'!A31</f>
        <v>29</v>
      </c>
      <c r="B31" s="58">
        <v>33</v>
      </c>
      <c r="C31" s="58">
        <f>'Mortal Baseline'!C31*'MI Analysis'!O31</f>
        <v>0</v>
      </c>
      <c r="D31" s="58">
        <f>'Mortal Baseline'!D31*'MI Analysis'!P31</f>
        <v>0</v>
      </c>
      <c r="E31" s="58">
        <f>'Mortal Baseline'!E31*'MI Analysis'!Q31</f>
        <v>0</v>
      </c>
      <c r="F31" s="58">
        <f>'Mortal Baseline'!F31*'MI Analysis'!R31</f>
        <v>0</v>
      </c>
      <c r="G31" s="58">
        <f>'Mortal Baseline'!G31*'MI Analysis'!S31</f>
        <v>0</v>
      </c>
      <c r="H31" s="58">
        <f t="shared" si="20"/>
        <v>0</v>
      </c>
      <c r="I31" s="58">
        <f t="shared" si="21"/>
        <v>0</v>
      </c>
      <c r="J31" s="93">
        <f t="shared" si="22"/>
        <v>0</v>
      </c>
      <c r="K31" s="93">
        <f t="shared" si="11"/>
        <v>0</v>
      </c>
      <c r="L31" s="93">
        <f t="shared" si="12"/>
        <v>0</v>
      </c>
      <c r="M31" s="93">
        <f t="shared" si="13"/>
        <v>0</v>
      </c>
      <c r="N31" s="93">
        <f t="shared" si="14"/>
        <v>0</v>
      </c>
      <c r="O31" s="117">
        <f>('MI Epi'!AO49*(SUM('Mortal Baseline'!C31:G31)))/('Mortal Baseline'!C31*'MI Epi'!B$69+'Mortal Baseline'!D31*'MI Epi'!C$69+'Mortal Baseline'!E31*'MI Epi'!D$69+'Mortal Baseline'!F31*'MI Epi'!E$69+'Mortal Baseline'!G31*'MI Epi'!F$69)</f>
        <v>0</v>
      </c>
      <c r="P31" s="93">
        <f>$O31*'MI Epi'!C$69</f>
        <v>0</v>
      </c>
      <c r="Q31" s="93">
        <f>$O31*'MI Epi'!D$69</f>
        <v>0</v>
      </c>
      <c r="R31" s="93">
        <f>$O31*'MI Epi'!E$69</f>
        <v>0</v>
      </c>
      <c r="S31" s="93">
        <f>$O31*'MI Epi'!F$69</f>
        <v>0</v>
      </c>
      <c r="T31" s="93">
        <f t="shared" si="32"/>
        <v>0</v>
      </c>
      <c r="U31" s="2">
        <f>J31/'Mortal Baseline'!C31</f>
        <v>0</v>
      </c>
      <c r="V31" s="2">
        <f>K31/'Mortal Baseline'!D31</f>
        <v>0</v>
      </c>
      <c r="W31" s="2">
        <f>L31/'Mortal Baseline'!E31</f>
        <v>0</v>
      </c>
      <c r="X31" s="2">
        <f>M31/'Mortal Baseline'!F31</f>
        <v>0</v>
      </c>
      <c r="Y31" s="2">
        <f>N31/'Mortal Baseline'!G31</f>
        <v>0</v>
      </c>
      <c r="Z31" s="2">
        <f>SUM(C31:G31)/SUM('Mortal Baseline'!C31:G31)</f>
        <v>0</v>
      </c>
      <c r="AA31" s="93">
        <f>C31*'MI Epi'!$AR49</f>
        <v>0</v>
      </c>
      <c r="AB31" s="93">
        <f>D31*'MI Epi'!$AR49</f>
        <v>0</v>
      </c>
      <c r="AC31" s="93">
        <f>E31*'MI Epi'!$AR49</f>
        <v>0</v>
      </c>
      <c r="AD31" s="93">
        <f>F31*'MI Epi'!$AR49</f>
        <v>0</v>
      </c>
      <c r="AE31" s="93">
        <f>G31*'MI Epi'!$AR49</f>
        <v>0</v>
      </c>
      <c r="AF31" s="93">
        <f t="shared" si="23"/>
        <v>0</v>
      </c>
      <c r="AG31" s="93">
        <f>J31*'MI Epi'!$I$5</f>
        <v>0</v>
      </c>
      <c r="AH31" s="93">
        <f>K31*'MI Epi'!$I$5</f>
        <v>0</v>
      </c>
      <c r="AI31" s="93">
        <f>L31*'MI Epi'!$I$5</f>
        <v>0</v>
      </c>
      <c r="AJ31" s="93">
        <f>M31*'MI Epi'!$I$5</f>
        <v>0</v>
      </c>
      <c r="AK31" s="93">
        <f>N31*'MI Epi'!$I$5</f>
        <v>0</v>
      </c>
      <c r="AL31" s="93">
        <f t="shared" si="16"/>
        <v>0</v>
      </c>
      <c r="AM31" s="93">
        <f t="shared" si="24"/>
        <v>0</v>
      </c>
      <c r="AN31" s="2"/>
      <c r="AO31" s="93">
        <f>'Mortal Baseline'!X31*'MI Analysis'!AY31</f>
        <v>0</v>
      </c>
      <c r="AP31" s="93">
        <f>'Mortal Baseline'!Y31*'MI Analysis'!AZ31</f>
        <v>0</v>
      </c>
      <c r="AQ31" s="93">
        <f>'Mortal Baseline'!Z31*'MI Analysis'!BA31</f>
        <v>0</v>
      </c>
      <c r="AR31" s="93">
        <f>'Mortal Baseline'!AA31*'MI Analysis'!BB31</f>
        <v>0</v>
      </c>
      <c r="AS31" s="93">
        <f>'Mortal Baseline'!AB31*'MI Analysis'!BC31</f>
        <v>0</v>
      </c>
      <c r="AT31" s="93">
        <f t="shared" si="25"/>
        <v>0</v>
      </c>
      <c r="AU31" s="93">
        <f t="shared" si="26"/>
        <v>0</v>
      </c>
      <c r="AV31" s="93">
        <f t="shared" si="27"/>
        <v>0</v>
      </c>
      <c r="AW31" s="93">
        <f t="shared" si="28"/>
        <v>0</v>
      </c>
      <c r="AX31" s="93">
        <f t="shared" si="29"/>
        <v>0</v>
      </c>
      <c r="AY31" s="117">
        <f>('MI Epi'!$AW49*(SUM('Mortal Baseline'!X31:AB31)))/('Mortal Baseline'!X31*'MI Epi'!B$78+'Mortal Baseline'!Y31*'MI Epi'!B$78+'Mortal Baseline'!Z31*'MI Epi'!C$78+'Mortal Baseline'!AA31*'MI Epi'!D$78+'Mortal Baseline'!AB31*'MI Epi'!E$78)</f>
        <v>0</v>
      </c>
      <c r="AZ31" s="93">
        <f>$AY31*'MI Epi'!C$78</f>
        <v>0</v>
      </c>
      <c r="BA31" s="93">
        <f>$AY31*'MI Epi'!D$78</f>
        <v>0</v>
      </c>
      <c r="BB31" s="93">
        <f>$AY31*'MI Epi'!E$78</f>
        <v>0</v>
      </c>
      <c r="BC31" s="93">
        <f>$AY31*'MI Epi'!F$78</f>
        <v>0</v>
      </c>
      <c r="BD31" s="93">
        <f t="shared" si="18"/>
        <v>0</v>
      </c>
      <c r="BE31" s="2">
        <f>AO31/'Mortal Baseline'!X31</f>
        <v>0</v>
      </c>
      <c r="BF31" s="2">
        <f>AP31/'Mortal Baseline'!Y31</f>
        <v>0</v>
      </c>
      <c r="BG31" s="2">
        <f>AQ31/'Mortal Baseline'!Z31</f>
        <v>0</v>
      </c>
      <c r="BH31" s="2">
        <f>AR31/'Mortal Baseline'!AA31</f>
        <v>0</v>
      </c>
      <c r="BI31" s="2">
        <f>AS31/'Mortal Baseline'!AB31</f>
        <v>0</v>
      </c>
      <c r="BJ31" s="2">
        <f>SUM(AO31:AS31)/SUM('Mortal Baseline'!X31:AB31)</f>
        <v>0</v>
      </c>
      <c r="BK31" s="58">
        <f>AY31*'MI Epi'!$AH$27</f>
        <v>0</v>
      </c>
      <c r="BL31" s="58">
        <f>AZ31*'MI Epi'!$AH$27</f>
        <v>0</v>
      </c>
      <c r="BM31" s="58">
        <f>BA31*'MI Epi'!$AH$27</f>
        <v>0</v>
      </c>
      <c r="BN31" s="58">
        <f>BB31*'MI Epi'!$AH$27</f>
        <v>0</v>
      </c>
      <c r="BO31" s="58">
        <f>BC31*'MI Epi'!$AH$27</f>
        <v>0</v>
      </c>
      <c r="BP31" s="93">
        <f t="shared" si="30"/>
        <v>0</v>
      </c>
      <c r="BQ31" s="93">
        <f>AT31*'MI Epi'!$I$5</f>
        <v>0</v>
      </c>
      <c r="BR31" s="93">
        <f>AU31*'MI Epi'!$I$5</f>
        <v>0</v>
      </c>
      <c r="BS31" s="93">
        <f>AV31*'MI Epi'!$I$5</f>
        <v>0</v>
      </c>
      <c r="BT31" s="93">
        <f>AW31*'MI Epi'!$I$5</f>
        <v>0</v>
      </c>
      <c r="BU31" s="93">
        <f>AX31*'MI Epi'!$I$5</f>
        <v>0</v>
      </c>
      <c r="BV31" s="93">
        <f t="shared" si="19"/>
        <v>0</v>
      </c>
      <c r="BW31" s="93">
        <f t="shared" si="31"/>
        <v>0</v>
      </c>
    </row>
    <row r="32" spans="1:75">
      <c r="A32" s="58">
        <f>'Mortal Baseline'!A32</f>
        <v>30</v>
      </c>
      <c r="B32" s="58">
        <v>34</v>
      </c>
      <c r="C32" s="58">
        <f>'Mortal Baseline'!C32*'MI Analysis'!O32</f>
        <v>0</v>
      </c>
      <c r="D32" s="58">
        <f>'Mortal Baseline'!D32*'MI Analysis'!P32</f>
        <v>0</v>
      </c>
      <c r="E32" s="58">
        <f>'Mortal Baseline'!E32*'MI Analysis'!Q32</f>
        <v>0</v>
      </c>
      <c r="F32" s="58">
        <f>'Mortal Baseline'!F32*'MI Analysis'!R32</f>
        <v>0</v>
      </c>
      <c r="G32" s="58">
        <f>'Mortal Baseline'!G32*'MI Analysis'!S32</f>
        <v>0</v>
      </c>
      <c r="H32" s="58">
        <f t="shared" si="20"/>
        <v>0</v>
      </c>
      <c r="I32" s="58">
        <f t="shared" si="21"/>
        <v>0</v>
      </c>
      <c r="J32" s="93">
        <f t="shared" si="22"/>
        <v>0</v>
      </c>
      <c r="K32" s="93">
        <f t="shared" si="11"/>
        <v>0</v>
      </c>
      <c r="L32" s="93">
        <f t="shared" si="12"/>
        <v>0</v>
      </c>
      <c r="M32" s="93">
        <f t="shared" si="13"/>
        <v>0</v>
      </c>
      <c r="N32" s="93">
        <f t="shared" si="14"/>
        <v>0</v>
      </c>
      <c r="O32" s="117">
        <f>('MI Epi'!AO50*(SUM('Mortal Baseline'!C32:G32)))/('Mortal Baseline'!C32*'MI Epi'!B$69+'Mortal Baseline'!D32*'MI Epi'!C$69+'Mortal Baseline'!E32*'MI Epi'!D$69+'Mortal Baseline'!F32*'MI Epi'!E$69+'Mortal Baseline'!G32*'MI Epi'!F$69)</f>
        <v>0</v>
      </c>
      <c r="P32" s="93">
        <f>$O32*'MI Epi'!C$69</f>
        <v>0</v>
      </c>
      <c r="Q32" s="93">
        <f>$O32*'MI Epi'!D$69</f>
        <v>0</v>
      </c>
      <c r="R32" s="93">
        <f>$O32*'MI Epi'!E$69</f>
        <v>0</v>
      </c>
      <c r="S32" s="93">
        <f>$O32*'MI Epi'!F$69</f>
        <v>0</v>
      </c>
      <c r="T32" s="93">
        <f t="shared" si="32"/>
        <v>0</v>
      </c>
      <c r="U32" s="2">
        <f>J32/'Mortal Baseline'!C32</f>
        <v>0</v>
      </c>
      <c r="V32" s="2">
        <f>K32/'Mortal Baseline'!D32</f>
        <v>0</v>
      </c>
      <c r="W32" s="2">
        <f>L32/'Mortal Baseline'!E32</f>
        <v>0</v>
      </c>
      <c r="X32" s="2">
        <f>M32/'Mortal Baseline'!F32</f>
        <v>0</v>
      </c>
      <c r="Y32" s="2">
        <f>N32/'Mortal Baseline'!G32</f>
        <v>0</v>
      </c>
      <c r="Z32" s="2">
        <f>SUM(C32:G32)/SUM('Mortal Baseline'!C32:G32)</f>
        <v>0</v>
      </c>
      <c r="AA32" s="93">
        <f>C32*'MI Epi'!$AR50</f>
        <v>0</v>
      </c>
      <c r="AB32" s="93">
        <f>D32*'MI Epi'!$AR50</f>
        <v>0</v>
      </c>
      <c r="AC32" s="93">
        <f>E32*'MI Epi'!$AR50</f>
        <v>0</v>
      </c>
      <c r="AD32" s="93">
        <f>F32*'MI Epi'!$AR50</f>
        <v>0</v>
      </c>
      <c r="AE32" s="93">
        <f>G32*'MI Epi'!$AR50</f>
        <v>0</v>
      </c>
      <c r="AF32" s="93">
        <f t="shared" si="23"/>
        <v>0</v>
      </c>
      <c r="AG32" s="93">
        <f>J32*'MI Epi'!$I$5</f>
        <v>0</v>
      </c>
      <c r="AH32" s="93">
        <f>K32*'MI Epi'!$I$5</f>
        <v>0</v>
      </c>
      <c r="AI32" s="93">
        <f>L32*'MI Epi'!$I$5</f>
        <v>0</v>
      </c>
      <c r="AJ32" s="93">
        <f>M32*'MI Epi'!$I$5</f>
        <v>0</v>
      </c>
      <c r="AK32" s="93">
        <f>N32*'MI Epi'!$I$5</f>
        <v>0</v>
      </c>
      <c r="AL32" s="93">
        <f t="shared" si="16"/>
        <v>0</v>
      </c>
      <c r="AM32" s="93">
        <f t="shared" si="24"/>
        <v>0</v>
      </c>
      <c r="AN32" s="2"/>
      <c r="AO32" s="93">
        <f>'Mortal Baseline'!X32*'MI Analysis'!AY32</f>
        <v>0</v>
      </c>
      <c r="AP32" s="93">
        <f>'Mortal Baseline'!Y32*'MI Analysis'!AZ32</f>
        <v>0</v>
      </c>
      <c r="AQ32" s="93">
        <f>'Mortal Baseline'!Z32*'MI Analysis'!BA32</f>
        <v>0</v>
      </c>
      <c r="AR32" s="93">
        <f>'Mortal Baseline'!AA32*'MI Analysis'!BB32</f>
        <v>0</v>
      </c>
      <c r="AS32" s="93">
        <f>'Mortal Baseline'!AB32*'MI Analysis'!BC32</f>
        <v>0</v>
      </c>
      <c r="AT32" s="93">
        <f t="shared" si="25"/>
        <v>0</v>
      </c>
      <c r="AU32" s="93">
        <f t="shared" si="26"/>
        <v>0</v>
      </c>
      <c r="AV32" s="93">
        <f t="shared" si="27"/>
        <v>0</v>
      </c>
      <c r="AW32" s="93">
        <f t="shared" si="28"/>
        <v>0</v>
      </c>
      <c r="AX32" s="93">
        <f t="shared" si="29"/>
        <v>0</v>
      </c>
      <c r="AY32" s="117">
        <f>('MI Epi'!$AW50*(SUM('Mortal Baseline'!X32:AB32)))/('Mortal Baseline'!X32*'MI Epi'!B$78+'Mortal Baseline'!Y32*'MI Epi'!B$78+'Mortal Baseline'!Z32*'MI Epi'!C$78+'Mortal Baseline'!AA32*'MI Epi'!D$78+'Mortal Baseline'!AB32*'MI Epi'!E$78)</f>
        <v>0</v>
      </c>
      <c r="AZ32" s="93">
        <f>$AY32*'MI Epi'!C$78</f>
        <v>0</v>
      </c>
      <c r="BA32" s="93">
        <f>$AY32*'MI Epi'!D$78</f>
        <v>0</v>
      </c>
      <c r="BB32" s="93">
        <f>$AY32*'MI Epi'!E$78</f>
        <v>0</v>
      </c>
      <c r="BC32" s="93">
        <f>$AY32*'MI Epi'!F$78</f>
        <v>0</v>
      </c>
      <c r="BD32" s="93">
        <f t="shared" si="18"/>
        <v>0</v>
      </c>
      <c r="BE32" s="2">
        <f>AO32/'Mortal Baseline'!X32</f>
        <v>0</v>
      </c>
      <c r="BF32" s="2">
        <f>AP32/'Mortal Baseline'!Y32</f>
        <v>0</v>
      </c>
      <c r="BG32" s="2">
        <f>AQ32/'Mortal Baseline'!Z32</f>
        <v>0</v>
      </c>
      <c r="BH32" s="2">
        <f>AR32/'Mortal Baseline'!AA32</f>
        <v>0</v>
      </c>
      <c r="BI32" s="2">
        <f>AS32/'Mortal Baseline'!AB32</f>
        <v>0</v>
      </c>
      <c r="BJ32" s="2">
        <f>SUM(AO32:AS32)/SUM('Mortal Baseline'!X32:AB32)</f>
        <v>0</v>
      </c>
      <c r="BK32" s="58">
        <f>AY32*'MI Epi'!$AH$27</f>
        <v>0</v>
      </c>
      <c r="BL32" s="58">
        <f>AZ32*'MI Epi'!$AH$27</f>
        <v>0</v>
      </c>
      <c r="BM32" s="58">
        <f>BA32*'MI Epi'!$AH$27</f>
        <v>0</v>
      </c>
      <c r="BN32" s="58">
        <f>BB32*'MI Epi'!$AH$27</f>
        <v>0</v>
      </c>
      <c r="BO32" s="58">
        <f>BC32*'MI Epi'!$AH$27</f>
        <v>0</v>
      </c>
      <c r="BP32" s="93">
        <f t="shared" si="30"/>
        <v>0</v>
      </c>
      <c r="BQ32" s="93">
        <f>AT32*'MI Epi'!$I$5</f>
        <v>0</v>
      </c>
      <c r="BR32" s="93">
        <f>AU32*'MI Epi'!$I$5</f>
        <v>0</v>
      </c>
      <c r="BS32" s="93">
        <f>AV32*'MI Epi'!$I$5</f>
        <v>0</v>
      </c>
      <c r="BT32" s="93">
        <f>AW32*'MI Epi'!$I$5</f>
        <v>0</v>
      </c>
      <c r="BU32" s="93">
        <f>AX32*'MI Epi'!$I$5</f>
        <v>0</v>
      </c>
      <c r="BV32" s="93">
        <f t="shared" si="19"/>
        <v>0</v>
      </c>
      <c r="BW32" s="93">
        <f t="shared" si="31"/>
        <v>0</v>
      </c>
    </row>
    <row r="33" spans="1:75">
      <c r="A33" s="58">
        <f>'Mortal Baseline'!A33</f>
        <v>31</v>
      </c>
      <c r="B33" s="58">
        <v>35</v>
      </c>
      <c r="C33" s="58">
        <f>'Mortal Baseline'!C33*'MI Analysis'!O33</f>
        <v>0</v>
      </c>
      <c r="D33" s="58">
        <f>'Mortal Baseline'!D33*'MI Analysis'!P33</f>
        <v>0</v>
      </c>
      <c r="E33" s="58">
        <f>'Mortal Baseline'!E33*'MI Analysis'!Q33</f>
        <v>0</v>
      </c>
      <c r="F33" s="58">
        <f>'Mortal Baseline'!F33*'MI Analysis'!R33</f>
        <v>0</v>
      </c>
      <c r="G33" s="58">
        <f>'Mortal Baseline'!G33*'MI Analysis'!S33</f>
        <v>0</v>
      </c>
      <c r="H33" s="58">
        <f t="shared" si="20"/>
        <v>0</v>
      </c>
      <c r="I33" s="58">
        <f t="shared" si="21"/>
        <v>0</v>
      </c>
      <c r="J33" s="93">
        <f t="shared" si="22"/>
        <v>0</v>
      </c>
      <c r="K33" s="93">
        <f t="shared" si="11"/>
        <v>0</v>
      </c>
      <c r="L33" s="93">
        <f t="shared" si="12"/>
        <v>0</v>
      </c>
      <c r="M33" s="93">
        <f t="shared" si="13"/>
        <v>0</v>
      </c>
      <c r="N33" s="93">
        <f t="shared" si="14"/>
        <v>0</v>
      </c>
      <c r="O33" s="117">
        <f>('MI Epi'!AO51*(SUM('Mortal Baseline'!C33:G33)))/('Mortal Baseline'!C33*'MI Epi'!B$69+'Mortal Baseline'!D33*'MI Epi'!C$69+'Mortal Baseline'!E33*'MI Epi'!D$69+'Mortal Baseline'!F33*'MI Epi'!E$69+'Mortal Baseline'!G33*'MI Epi'!F$69)</f>
        <v>0</v>
      </c>
      <c r="P33" s="93">
        <f>$O33*'MI Epi'!C$69</f>
        <v>0</v>
      </c>
      <c r="Q33" s="93">
        <f>$O33*'MI Epi'!D$69</f>
        <v>0</v>
      </c>
      <c r="R33" s="93">
        <f>$O33*'MI Epi'!E$69</f>
        <v>0</v>
      </c>
      <c r="S33" s="93">
        <f>$O33*'MI Epi'!F$69</f>
        <v>0</v>
      </c>
      <c r="T33" s="93">
        <f t="shared" si="32"/>
        <v>0</v>
      </c>
      <c r="U33" s="2">
        <f>J33/'Mortal Baseline'!C33</f>
        <v>0</v>
      </c>
      <c r="V33" s="2">
        <f>K33/'Mortal Baseline'!D33</f>
        <v>0</v>
      </c>
      <c r="W33" s="2">
        <f>L33/'Mortal Baseline'!E33</f>
        <v>0</v>
      </c>
      <c r="X33" s="2">
        <f>M33/'Mortal Baseline'!F33</f>
        <v>0</v>
      </c>
      <c r="Y33" s="2">
        <f>N33/'Mortal Baseline'!G33</f>
        <v>0</v>
      </c>
      <c r="Z33" s="2">
        <f>SUM(C33:G33)/SUM('Mortal Baseline'!C33:G33)</f>
        <v>0</v>
      </c>
      <c r="AA33" s="93">
        <f>C33*'MI Epi'!$AR51</f>
        <v>0</v>
      </c>
      <c r="AB33" s="93">
        <f>D33*'MI Epi'!$AR51</f>
        <v>0</v>
      </c>
      <c r="AC33" s="93">
        <f>E33*'MI Epi'!$AR51</f>
        <v>0</v>
      </c>
      <c r="AD33" s="93">
        <f>F33*'MI Epi'!$AR51</f>
        <v>0</v>
      </c>
      <c r="AE33" s="93">
        <f>G33*'MI Epi'!$AR51</f>
        <v>0</v>
      </c>
      <c r="AF33" s="93">
        <f t="shared" si="23"/>
        <v>0</v>
      </c>
      <c r="AG33" s="93">
        <f>J33*'MI Epi'!$I$5</f>
        <v>0</v>
      </c>
      <c r="AH33" s="93">
        <f>K33*'MI Epi'!$I$5</f>
        <v>0</v>
      </c>
      <c r="AI33" s="93">
        <f>L33*'MI Epi'!$I$5</f>
        <v>0</v>
      </c>
      <c r="AJ33" s="93">
        <f>M33*'MI Epi'!$I$5</f>
        <v>0</v>
      </c>
      <c r="AK33" s="93">
        <f>N33*'MI Epi'!$I$5</f>
        <v>0</v>
      </c>
      <c r="AL33" s="93">
        <f t="shared" si="16"/>
        <v>0</v>
      </c>
      <c r="AM33" s="93">
        <f t="shared" si="24"/>
        <v>0</v>
      </c>
      <c r="AN33" s="2"/>
      <c r="AO33" s="93">
        <f>'Mortal Baseline'!X33*'MI Analysis'!AY33</f>
        <v>0</v>
      </c>
      <c r="AP33" s="93">
        <f>'Mortal Baseline'!Y33*'MI Analysis'!AZ33</f>
        <v>0</v>
      </c>
      <c r="AQ33" s="93">
        <f>'Mortal Baseline'!Z33*'MI Analysis'!BA33</f>
        <v>0</v>
      </c>
      <c r="AR33" s="93">
        <f>'Mortal Baseline'!AA33*'MI Analysis'!BB33</f>
        <v>0</v>
      </c>
      <c r="AS33" s="93">
        <f>'Mortal Baseline'!AB33*'MI Analysis'!BC33</f>
        <v>0</v>
      </c>
      <c r="AT33" s="93">
        <f t="shared" si="25"/>
        <v>0</v>
      </c>
      <c r="AU33" s="93">
        <f t="shared" si="26"/>
        <v>0</v>
      </c>
      <c r="AV33" s="93">
        <f t="shared" si="27"/>
        <v>0</v>
      </c>
      <c r="AW33" s="93">
        <f t="shared" si="28"/>
        <v>0</v>
      </c>
      <c r="AX33" s="93">
        <f t="shared" si="29"/>
        <v>0</v>
      </c>
      <c r="AY33" s="117">
        <f>('MI Epi'!$AW51*(SUM('Mortal Baseline'!X33:AB33)))/('Mortal Baseline'!X33*'MI Epi'!B$78+'Mortal Baseline'!Y33*'MI Epi'!B$78+'Mortal Baseline'!Z33*'MI Epi'!C$78+'Mortal Baseline'!AA33*'MI Epi'!D$78+'Mortal Baseline'!AB33*'MI Epi'!E$78)</f>
        <v>0</v>
      </c>
      <c r="AZ33" s="93">
        <f>$AY33*'MI Epi'!C$78</f>
        <v>0</v>
      </c>
      <c r="BA33" s="93">
        <f>$AY33*'MI Epi'!D$78</f>
        <v>0</v>
      </c>
      <c r="BB33" s="93">
        <f>$AY33*'MI Epi'!E$78</f>
        <v>0</v>
      </c>
      <c r="BC33" s="93">
        <f>$AY33*'MI Epi'!F$78</f>
        <v>0</v>
      </c>
      <c r="BD33" s="93">
        <f t="shared" si="18"/>
        <v>0</v>
      </c>
      <c r="BE33" s="2">
        <f>AO33/'Mortal Baseline'!X33</f>
        <v>0</v>
      </c>
      <c r="BF33" s="2">
        <f>AP33/'Mortal Baseline'!Y33</f>
        <v>0</v>
      </c>
      <c r="BG33" s="2">
        <f>AQ33/'Mortal Baseline'!Z33</f>
        <v>0</v>
      </c>
      <c r="BH33" s="2">
        <f>AR33/'Mortal Baseline'!AA33</f>
        <v>0</v>
      </c>
      <c r="BI33" s="2">
        <f>AS33/'Mortal Baseline'!AB33</f>
        <v>0</v>
      </c>
      <c r="BJ33" s="2">
        <f>SUM(AO33:AS33)/SUM('Mortal Baseline'!X33:AB33)</f>
        <v>0</v>
      </c>
      <c r="BK33" s="58">
        <f>AY33*'MI Epi'!$AH$28</f>
        <v>0</v>
      </c>
      <c r="BL33" s="58">
        <f>AZ33*'MI Epi'!$AH$28</f>
        <v>0</v>
      </c>
      <c r="BM33" s="58">
        <f>BA33*'MI Epi'!$AH$28</f>
        <v>0</v>
      </c>
      <c r="BN33" s="58">
        <f>BB33*'MI Epi'!$AH$28</f>
        <v>0</v>
      </c>
      <c r="BO33" s="58">
        <f>BC33*'MI Epi'!$AH$28</f>
        <v>0</v>
      </c>
      <c r="BP33" s="93">
        <f t="shared" si="30"/>
        <v>0</v>
      </c>
      <c r="BQ33" s="93">
        <f>AT33*'MI Epi'!$I$5</f>
        <v>0</v>
      </c>
      <c r="BR33" s="93">
        <f>AU33*'MI Epi'!$I$5</f>
        <v>0</v>
      </c>
      <c r="BS33" s="93">
        <f>AV33*'MI Epi'!$I$5</f>
        <v>0</v>
      </c>
      <c r="BT33" s="93">
        <f>AW33*'MI Epi'!$I$5</f>
        <v>0</v>
      </c>
      <c r="BU33" s="93">
        <f>AX33*'MI Epi'!$I$5</f>
        <v>0</v>
      </c>
      <c r="BV33" s="93">
        <f t="shared" si="19"/>
        <v>0</v>
      </c>
      <c r="BW33" s="93">
        <f t="shared" si="31"/>
        <v>0</v>
      </c>
    </row>
    <row r="34" spans="1:75">
      <c r="A34" s="58">
        <f>'Mortal Baseline'!A34</f>
        <v>32</v>
      </c>
      <c r="B34" s="58">
        <v>36</v>
      </c>
      <c r="C34" s="58">
        <f>'Mortal Baseline'!C34*'MI Analysis'!O34</f>
        <v>0</v>
      </c>
      <c r="D34" s="58">
        <f>'Mortal Baseline'!D34*'MI Analysis'!P34</f>
        <v>0</v>
      </c>
      <c r="E34" s="58">
        <f>'Mortal Baseline'!E34*'MI Analysis'!Q34</f>
        <v>0</v>
      </c>
      <c r="F34" s="58">
        <f>'Mortal Baseline'!F34*'MI Analysis'!R34</f>
        <v>0</v>
      </c>
      <c r="G34" s="58">
        <f>'Mortal Baseline'!G34*'MI Analysis'!S34</f>
        <v>0</v>
      </c>
      <c r="H34" s="58">
        <f t="shared" si="20"/>
        <v>0</v>
      </c>
      <c r="I34" s="58">
        <f t="shared" si="21"/>
        <v>0</v>
      </c>
      <c r="J34" s="93">
        <f t="shared" si="22"/>
        <v>0</v>
      </c>
      <c r="K34" s="93">
        <f t="shared" si="11"/>
        <v>0</v>
      </c>
      <c r="L34" s="93">
        <f t="shared" si="12"/>
        <v>0</v>
      </c>
      <c r="M34" s="93">
        <f t="shared" si="13"/>
        <v>0</v>
      </c>
      <c r="N34" s="93">
        <f t="shared" si="14"/>
        <v>0</v>
      </c>
      <c r="O34" s="117">
        <f>('MI Epi'!AO52*(SUM('Mortal Baseline'!C34:G34)))/('Mortal Baseline'!C34*'MI Epi'!B$69+'Mortal Baseline'!D34*'MI Epi'!C$69+'Mortal Baseline'!E34*'MI Epi'!D$69+'Mortal Baseline'!F34*'MI Epi'!E$69+'Mortal Baseline'!G34*'MI Epi'!F$69)</f>
        <v>0</v>
      </c>
      <c r="P34" s="93">
        <f>$O34*'MI Epi'!C$69</f>
        <v>0</v>
      </c>
      <c r="Q34" s="93">
        <f>$O34*'MI Epi'!D$69</f>
        <v>0</v>
      </c>
      <c r="R34" s="93">
        <f>$O34*'MI Epi'!E$69</f>
        <v>0</v>
      </c>
      <c r="S34" s="93">
        <f>$O34*'MI Epi'!F$69</f>
        <v>0</v>
      </c>
      <c r="T34" s="93">
        <f t="shared" si="32"/>
        <v>0</v>
      </c>
      <c r="U34" s="2">
        <f>J34/'Mortal Baseline'!C34</f>
        <v>0</v>
      </c>
      <c r="V34" s="2">
        <f>K34/'Mortal Baseline'!D34</f>
        <v>0</v>
      </c>
      <c r="W34" s="2">
        <f>L34/'Mortal Baseline'!E34</f>
        <v>0</v>
      </c>
      <c r="X34" s="2">
        <f>M34/'Mortal Baseline'!F34</f>
        <v>0</v>
      </c>
      <c r="Y34" s="2">
        <f>N34/'Mortal Baseline'!G34</f>
        <v>0</v>
      </c>
      <c r="Z34" s="2">
        <f>SUM(C34:G34)/SUM('Mortal Baseline'!C34:G34)</f>
        <v>0</v>
      </c>
      <c r="AA34" s="93">
        <f>C34*'MI Epi'!$AR52</f>
        <v>0</v>
      </c>
      <c r="AB34" s="93">
        <f>D34*'MI Epi'!$AR52</f>
        <v>0</v>
      </c>
      <c r="AC34" s="93">
        <f>E34*'MI Epi'!$AR52</f>
        <v>0</v>
      </c>
      <c r="AD34" s="93">
        <f>F34*'MI Epi'!$AR52</f>
        <v>0</v>
      </c>
      <c r="AE34" s="93">
        <f>G34*'MI Epi'!$AR52</f>
        <v>0</v>
      </c>
      <c r="AF34" s="93">
        <f t="shared" si="23"/>
        <v>0</v>
      </c>
      <c r="AG34" s="93">
        <f>J34*'MI Epi'!$I$5</f>
        <v>0</v>
      </c>
      <c r="AH34" s="93">
        <f>K34*'MI Epi'!$I$5</f>
        <v>0</v>
      </c>
      <c r="AI34" s="93">
        <f>L34*'MI Epi'!$I$5</f>
        <v>0</v>
      </c>
      <c r="AJ34" s="93">
        <f>M34*'MI Epi'!$I$5</f>
        <v>0</v>
      </c>
      <c r="AK34" s="93">
        <f>N34*'MI Epi'!$I$5</f>
        <v>0</v>
      </c>
      <c r="AL34" s="93">
        <f t="shared" si="16"/>
        <v>0</v>
      </c>
      <c r="AM34" s="93">
        <f t="shared" si="24"/>
        <v>0</v>
      </c>
      <c r="AN34" s="2"/>
      <c r="AO34" s="93">
        <f>'Mortal Baseline'!X34*'MI Analysis'!AY34</f>
        <v>0</v>
      </c>
      <c r="AP34" s="93">
        <f>'Mortal Baseline'!Y34*'MI Analysis'!AZ34</f>
        <v>0</v>
      </c>
      <c r="AQ34" s="93">
        <f>'Mortal Baseline'!Z34*'MI Analysis'!BA34</f>
        <v>0</v>
      </c>
      <c r="AR34" s="93">
        <f>'Mortal Baseline'!AA34*'MI Analysis'!BB34</f>
        <v>0</v>
      </c>
      <c r="AS34" s="93">
        <f>'Mortal Baseline'!AB34*'MI Analysis'!BC34</f>
        <v>0</v>
      </c>
      <c r="AT34" s="93">
        <f t="shared" si="25"/>
        <v>0</v>
      </c>
      <c r="AU34" s="93">
        <f t="shared" si="26"/>
        <v>0</v>
      </c>
      <c r="AV34" s="93">
        <f t="shared" si="27"/>
        <v>0</v>
      </c>
      <c r="AW34" s="93">
        <f t="shared" si="28"/>
        <v>0</v>
      </c>
      <c r="AX34" s="93">
        <f t="shared" si="29"/>
        <v>0</v>
      </c>
      <c r="AY34" s="117">
        <f>('MI Epi'!$AW52*(SUM('Mortal Baseline'!X34:AB34)))/('Mortal Baseline'!X34*'MI Epi'!B$78+'Mortal Baseline'!Y34*'MI Epi'!B$78+'Mortal Baseline'!Z34*'MI Epi'!C$78+'Mortal Baseline'!AA34*'MI Epi'!D$78+'Mortal Baseline'!AB34*'MI Epi'!E$78)</f>
        <v>0</v>
      </c>
      <c r="AZ34" s="93">
        <f>$AY34*'MI Epi'!C$78</f>
        <v>0</v>
      </c>
      <c r="BA34" s="93">
        <f>$AY34*'MI Epi'!D$78</f>
        <v>0</v>
      </c>
      <c r="BB34" s="93">
        <f>$AY34*'MI Epi'!E$78</f>
        <v>0</v>
      </c>
      <c r="BC34" s="93">
        <f>$AY34*'MI Epi'!F$78</f>
        <v>0</v>
      </c>
      <c r="BD34" s="93">
        <f t="shared" si="18"/>
        <v>0</v>
      </c>
      <c r="BE34" s="2">
        <f>AO34/'Mortal Baseline'!X34</f>
        <v>0</v>
      </c>
      <c r="BF34" s="2">
        <f>AP34/'Mortal Baseline'!Y34</f>
        <v>0</v>
      </c>
      <c r="BG34" s="2">
        <f>AQ34/'Mortal Baseline'!Z34</f>
        <v>0</v>
      </c>
      <c r="BH34" s="2">
        <f>AR34/'Mortal Baseline'!AA34</f>
        <v>0</v>
      </c>
      <c r="BI34" s="2">
        <f>AS34/'Mortal Baseline'!AB34</f>
        <v>0</v>
      </c>
      <c r="BJ34" s="2">
        <f>SUM(AO34:AS34)/SUM('Mortal Baseline'!X34:AB34)</f>
        <v>0</v>
      </c>
      <c r="BK34" s="58">
        <f>AY34*'MI Epi'!$AH$28</f>
        <v>0</v>
      </c>
      <c r="BL34" s="58">
        <f>AZ34*'MI Epi'!$AH$28</f>
        <v>0</v>
      </c>
      <c r="BM34" s="58">
        <f>BA34*'MI Epi'!$AH$28</f>
        <v>0</v>
      </c>
      <c r="BN34" s="58">
        <f>BB34*'MI Epi'!$AH$28</f>
        <v>0</v>
      </c>
      <c r="BO34" s="58">
        <f>BC34*'MI Epi'!$AH$28</f>
        <v>0</v>
      </c>
      <c r="BP34" s="93">
        <f t="shared" si="30"/>
        <v>0</v>
      </c>
      <c r="BQ34" s="93">
        <f>AT34*'MI Epi'!$I$5</f>
        <v>0</v>
      </c>
      <c r="BR34" s="93">
        <f>AU34*'MI Epi'!$I$5</f>
        <v>0</v>
      </c>
      <c r="BS34" s="93">
        <f>AV34*'MI Epi'!$I$5</f>
        <v>0</v>
      </c>
      <c r="BT34" s="93">
        <f>AW34*'MI Epi'!$I$5</f>
        <v>0</v>
      </c>
      <c r="BU34" s="93">
        <f>AX34*'MI Epi'!$I$5</f>
        <v>0</v>
      </c>
      <c r="BV34" s="93">
        <f t="shared" si="19"/>
        <v>0</v>
      </c>
      <c r="BW34" s="93">
        <f t="shared" si="31"/>
        <v>0</v>
      </c>
    </row>
    <row r="35" spans="1:75">
      <c r="A35" s="58">
        <f>'Mortal Baseline'!A35</f>
        <v>33</v>
      </c>
      <c r="B35" s="58">
        <v>37</v>
      </c>
      <c r="C35" s="58">
        <f>'Mortal Baseline'!C35*'MI Analysis'!O35</f>
        <v>0</v>
      </c>
      <c r="D35" s="58">
        <f>'Mortal Baseline'!D35*'MI Analysis'!P35</f>
        <v>0</v>
      </c>
      <c r="E35" s="58">
        <f>'Mortal Baseline'!E35*'MI Analysis'!Q35</f>
        <v>0</v>
      </c>
      <c r="F35" s="58">
        <f>'Mortal Baseline'!F35*'MI Analysis'!R35</f>
        <v>0</v>
      </c>
      <c r="G35" s="58">
        <f>'Mortal Baseline'!G35*'MI Analysis'!S35</f>
        <v>0</v>
      </c>
      <c r="H35" s="58">
        <f t="shared" si="20"/>
        <v>0</v>
      </c>
      <c r="I35" s="58">
        <f t="shared" si="21"/>
        <v>0</v>
      </c>
      <c r="J35" s="93">
        <f t="shared" si="22"/>
        <v>0</v>
      </c>
      <c r="K35" s="93">
        <f t="shared" si="11"/>
        <v>0</v>
      </c>
      <c r="L35" s="93">
        <f t="shared" si="12"/>
        <v>0</v>
      </c>
      <c r="M35" s="93">
        <f t="shared" si="13"/>
        <v>0</v>
      </c>
      <c r="N35" s="93">
        <f t="shared" si="14"/>
        <v>0</v>
      </c>
      <c r="O35" s="117">
        <f>('MI Epi'!AO53*(SUM('Mortal Baseline'!C35:G35)))/('Mortal Baseline'!C35*'MI Epi'!B$69+'Mortal Baseline'!D35*'MI Epi'!C$69+'Mortal Baseline'!E35*'MI Epi'!D$69+'Mortal Baseline'!F35*'MI Epi'!E$69+'Mortal Baseline'!G35*'MI Epi'!F$69)</f>
        <v>0</v>
      </c>
      <c r="P35" s="93">
        <f>$O35*'MI Epi'!C$69</f>
        <v>0</v>
      </c>
      <c r="Q35" s="93">
        <f>$O35*'MI Epi'!D$69</f>
        <v>0</v>
      </c>
      <c r="R35" s="93">
        <f>$O35*'MI Epi'!E$69</f>
        <v>0</v>
      </c>
      <c r="S35" s="93">
        <f>$O35*'MI Epi'!F$69</f>
        <v>0</v>
      </c>
      <c r="T35" s="93">
        <f t="shared" si="32"/>
        <v>0</v>
      </c>
      <c r="U35" s="2">
        <f>J35/'Mortal Baseline'!C35</f>
        <v>0</v>
      </c>
      <c r="V35" s="2">
        <f>K35/'Mortal Baseline'!D35</f>
        <v>0</v>
      </c>
      <c r="W35" s="2">
        <f>L35/'Mortal Baseline'!E35</f>
        <v>0</v>
      </c>
      <c r="X35" s="2">
        <f>M35/'Mortal Baseline'!F35</f>
        <v>0</v>
      </c>
      <c r="Y35" s="2">
        <f>N35/'Mortal Baseline'!G35</f>
        <v>0</v>
      </c>
      <c r="Z35" s="2">
        <f>SUM(C35:G35)/SUM('Mortal Baseline'!C35:G35)</f>
        <v>0</v>
      </c>
      <c r="AA35" s="93">
        <f>C35*'MI Epi'!$AR53</f>
        <v>0</v>
      </c>
      <c r="AB35" s="93">
        <f>D35*'MI Epi'!$AR53</f>
        <v>0</v>
      </c>
      <c r="AC35" s="93">
        <f>E35*'MI Epi'!$AR53</f>
        <v>0</v>
      </c>
      <c r="AD35" s="93">
        <f>F35*'MI Epi'!$AR53</f>
        <v>0</v>
      </c>
      <c r="AE35" s="93">
        <f>G35*'MI Epi'!$AR53</f>
        <v>0</v>
      </c>
      <c r="AF35" s="93">
        <f t="shared" si="23"/>
        <v>0</v>
      </c>
      <c r="AG35" s="93">
        <f>J35*'MI Epi'!$I$5</f>
        <v>0</v>
      </c>
      <c r="AH35" s="93">
        <f>K35*'MI Epi'!$I$5</f>
        <v>0</v>
      </c>
      <c r="AI35" s="93">
        <f>L35*'MI Epi'!$I$5</f>
        <v>0</v>
      </c>
      <c r="AJ35" s="93">
        <f>M35*'MI Epi'!$I$5</f>
        <v>0</v>
      </c>
      <c r="AK35" s="93">
        <f>N35*'MI Epi'!$I$5</f>
        <v>0</v>
      </c>
      <c r="AL35" s="93">
        <f t="shared" si="16"/>
        <v>0</v>
      </c>
      <c r="AM35" s="93">
        <f t="shared" si="24"/>
        <v>0</v>
      </c>
      <c r="AN35" s="2"/>
      <c r="AO35" s="93">
        <f>'Mortal Baseline'!X35*'MI Analysis'!AY35</f>
        <v>0</v>
      </c>
      <c r="AP35" s="93">
        <f>'Mortal Baseline'!Y35*'MI Analysis'!AZ35</f>
        <v>0</v>
      </c>
      <c r="AQ35" s="93">
        <f>'Mortal Baseline'!Z35*'MI Analysis'!BA35</f>
        <v>0</v>
      </c>
      <c r="AR35" s="93">
        <f>'Mortal Baseline'!AA35*'MI Analysis'!BB35</f>
        <v>0</v>
      </c>
      <c r="AS35" s="93">
        <f>'Mortal Baseline'!AB35*'MI Analysis'!BC35</f>
        <v>0</v>
      </c>
      <c r="AT35" s="93">
        <f t="shared" si="25"/>
        <v>0</v>
      </c>
      <c r="AU35" s="93">
        <f t="shared" si="26"/>
        <v>0</v>
      </c>
      <c r="AV35" s="93">
        <f t="shared" si="27"/>
        <v>0</v>
      </c>
      <c r="AW35" s="93">
        <f t="shared" si="28"/>
        <v>0</v>
      </c>
      <c r="AX35" s="93">
        <f t="shared" si="29"/>
        <v>0</v>
      </c>
      <c r="AY35" s="117">
        <f>('MI Epi'!$AW53*(SUM('Mortal Baseline'!X35:AB35)))/('Mortal Baseline'!X35*'MI Epi'!B$78+'Mortal Baseline'!Y35*'MI Epi'!B$78+'Mortal Baseline'!Z35*'MI Epi'!C$78+'Mortal Baseline'!AA35*'MI Epi'!D$78+'Mortal Baseline'!AB35*'MI Epi'!E$78)</f>
        <v>0</v>
      </c>
      <c r="AZ35" s="93">
        <f>$AY35*'MI Epi'!C$78</f>
        <v>0</v>
      </c>
      <c r="BA35" s="93">
        <f>$AY35*'MI Epi'!D$78</f>
        <v>0</v>
      </c>
      <c r="BB35" s="93">
        <f>$AY35*'MI Epi'!E$78</f>
        <v>0</v>
      </c>
      <c r="BC35" s="93">
        <f>$AY35*'MI Epi'!F$78</f>
        <v>0</v>
      </c>
      <c r="BD35" s="93">
        <f t="shared" si="18"/>
        <v>0</v>
      </c>
      <c r="BE35" s="2">
        <f>AO35/'Mortal Baseline'!X35</f>
        <v>0</v>
      </c>
      <c r="BF35" s="2">
        <f>AP35/'Mortal Baseline'!Y35</f>
        <v>0</v>
      </c>
      <c r="BG35" s="2">
        <f>AQ35/'Mortal Baseline'!Z35</f>
        <v>0</v>
      </c>
      <c r="BH35" s="2">
        <f>AR35/'Mortal Baseline'!AA35</f>
        <v>0</v>
      </c>
      <c r="BI35" s="2">
        <f>AS35/'Mortal Baseline'!AB35</f>
        <v>0</v>
      </c>
      <c r="BJ35" s="2">
        <f>SUM(AO35:AS35)/SUM('Mortal Baseline'!X35:AB35)</f>
        <v>0</v>
      </c>
      <c r="BK35" s="58">
        <f>AY35*'MI Epi'!$AH$28</f>
        <v>0</v>
      </c>
      <c r="BL35" s="58">
        <f>AZ35*'MI Epi'!$AH$28</f>
        <v>0</v>
      </c>
      <c r="BM35" s="58">
        <f>BA35*'MI Epi'!$AH$28</f>
        <v>0</v>
      </c>
      <c r="BN35" s="58">
        <f>BB35*'MI Epi'!$AH$28</f>
        <v>0</v>
      </c>
      <c r="BO35" s="58">
        <f>BC35*'MI Epi'!$AH$28</f>
        <v>0</v>
      </c>
      <c r="BP35" s="93">
        <f t="shared" si="30"/>
        <v>0</v>
      </c>
      <c r="BQ35" s="93">
        <f>AT35*'MI Epi'!$I$5</f>
        <v>0</v>
      </c>
      <c r="BR35" s="93">
        <f>AU35*'MI Epi'!$I$5</f>
        <v>0</v>
      </c>
      <c r="BS35" s="93">
        <f>AV35*'MI Epi'!$I$5</f>
        <v>0</v>
      </c>
      <c r="BT35" s="93">
        <f>AW35*'MI Epi'!$I$5</f>
        <v>0</v>
      </c>
      <c r="BU35" s="93">
        <f>AX35*'MI Epi'!$I$5</f>
        <v>0</v>
      </c>
      <c r="BV35" s="93">
        <f t="shared" si="19"/>
        <v>0</v>
      </c>
      <c r="BW35" s="93">
        <f t="shared" si="31"/>
        <v>0</v>
      </c>
    </row>
    <row r="36" spans="1:75">
      <c r="A36" s="58">
        <f>'Mortal Baseline'!A36</f>
        <v>34</v>
      </c>
      <c r="B36" s="58">
        <v>38</v>
      </c>
      <c r="C36" s="58">
        <f>'Mortal Baseline'!C36*'MI Analysis'!O36</f>
        <v>0</v>
      </c>
      <c r="D36" s="58">
        <f>'Mortal Baseline'!D36*'MI Analysis'!P36</f>
        <v>0</v>
      </c>
      <c r="E36" s="58">
        <f>'Mortal Baseline'!E36*'MI Analysis'!Q36</f>
        <v>0</v>
      </c>
      <c r="F36" s="58">
        <f>'Mortal Baseline'!F36*'MI Analysis'!R36</f>
        <v>0</v>
      </c>
      <c r="G36" s="58">
        <f>'Mortal Baseline'!G36*'MI Analysis'!S36</f>
        <v>0</v>
      </c>
      <c r="H36" s="58">
        <f t="shared" si="20"/>
        <v>0</v>
      </c>
      <c r="I36" s="58">
        <f t="shared" si="21"/>
        <v>0</v>
      </c>
      <c r="J36" s="93">
        <f t="shared" ref="J36:J67" si="33">(C36+J35)-AA35-AG35</f>
        <v>0</v>
      </c>
      <c r="K36" s="93">
        <f t="shared" ref="K36:K67" si="34">(D36+K35)-AB35-AH35</f>
        <v>0</v>
      </c>
      <c r="L36" s="93">
        <f t="shared" ref="L36:L67" si="35">(E36+L35)-AC35-AI35</f>
        <v>0</v>
      </c>
      <c r="M36" s="93">
        <f t="shared" ref="M36:M67" si="36">(F36+M35)-AD35-AJ35</f>
        <v>0</v>
      </c>
      <c r="N36" s="93">
        <f t="shared" ref="N36:N67" si="37">(G36+N35)-AE35-AK35</f>
        <v>0</v>
      </c>
      <c r="O36" s="117">
        <f>('MI Epi'!AO54*(SUM('Mortal Baseline'!C36:G36)))/('Mortal Baseline'!C36*'MI Epi'!B$69+'Mortal Baseline'!D36*'MI Epi'!C$69+'Mortal Baseline'!E36*'MI Epi'!D$69+'Mortal Baseline'!F36*'MI Epi'!E$69+'Mortal Baseline'!G36*'MI Epi'!F$69)</f>
        <v>0</v>
      </c>
      <c r="P36" s="93">
        <f>$O36*'MI Epi'!C$69</f>
        <v>0</v>
      </c>
      <c r="Q36" s="93">
        <f>$O36*'MI Epi'!D$69</f>
        <v>0</v>
      </c>
      <c r="R36" s="93">
        <f>$O36*'MI Epi'!E$69</f>
        <v>0</v>
      </c>
      <c r="S36" s="93">
        <f>$O36*'MI Epi'!F$69</f>
        <v>0</v>
      </c>
      <c r="T36" s="93">
        <f t="shared" si="32"/>
        <v>0</v>
      </c>
      <c r="U36" s="2">
        <f>J36/'Mortal Baseline'!C36</f>
        <v>0</v>
      </c>
      <c r="V36" s="2">
        <f>K36/'Mortal Baseline'!D36</f>
        <v>0</v>
      </c>
      <c r="W36" s="2">
        <f>L36/'Mortal Baseline'!E36</f>
        <v>0</v>
      </c>
      <c r="X36" s="2">
        <f>M36/'Mortal Baseline'!F36</f>
        <v>0</v>
      </c>
      <c r="Y36" s="2">
        <f>N36/'Mortal Baseline'!G36</f>
        <v>0</v>
      </c>
      <c r="Z36" s="2">
        <f>SUM(C36:G36)/SUM('Mortal Baseline'!C36:G36)</f>
        <v>0</v>
      </c>
      <c r="AA36" s="93">
        <f>C36*'MI Epi'!$AR54</f>
        <v>0</v>
      </c>
      <c r="AB36" s="93">
        <f>D36*'MI Epi'!$AR54</f>
        <v>0</v>
      </c>
      <c r="AC36" s="93">
        <f>E36*'MI Epi'!$AR54</f>
        <v>0</v>
      </c>
      <c r="AD36" s="93">
        <f>F36*'MI Epi'!$AR54</f>
        <v>0</v>
      </c>
      <c r="AE36" s="93">
        <f>G36*'MI Epi'!$AR54</f>
        <v>0</v>
      </c>
      <c r="AF36" s="93">
        <f t="shared" si="23"/>
        <v>0</v>
      </c>
      <c r="AG36" s="93">
        <f>J36*'MI Epi'!$I$5</f>
        <v>0</v>
      </c>
      <c r="AH36" s="93">
        <f>K36*'MI Epi'!$I$5</f>
        <v>0</v>
      </c>
      <c r="AI36" s="93">
        <f>L36*'MI Epi'!$I$5</f>
        <v>0</v>
      </c>
      <c r="AJ36" s="93">
        <f>M36*'MI Epi'!$I$5</f>
        <v>0</v>
      </c>
      <c r="AK36" s="93">
        <f>N36*'MI Epi'!$I$5</f>
        <v>0</v>
      </c>
      <c r="AL36" s="93">
        <f t="shared" si="16"/>
        <v>0</v>
      </c>
      <c r="AM36" s="93">
        <f t="shared" si="24"/>
        <v>0</v>
      </c>
      <c r="AN36" s="2"/>
      <c r="AO36" s="93">
        <f>'Mortal Baseline'!X36*'MI Analysis'!AY36</f>
        <v>0</v>
      </c>
      <c r="AP36" s="93">
        <f>'Mortal Baseline'!Y36*'MI Analysis'!AZ36</f>
        <v>0</v>
      </c>
      <c r="AQ36" s="93">
        <f>'Mortal Baseline'!Z36*'MI Analysis'!BA36</f>
        <v>0</v>
      </c>
      <c r="AR36" s="93">
        <f>'Mortal Baseline'!AA36*'MI Analysis'!BB36</f>
        <v>0</v>
      </c>
      <c r="AS36" s="93">
        <f>'Mortal Baseline'!AB36*'MI Analysis'!BC36</f>
        <v>0</v>
      </c>
      <c r="AT36" s="93">
        <f t="shared" si="25"/>
        <v>0</v>
      </c>
      <c r="AU36" s="93">
        <f t="shared" si="26"/>
        <v>0</v>
      </c>
      <c r="AV36" s="93">
        <f t="shared" si="27"/>
        <v>0</v>
      </c>
      <c r="AW36" s="93">
        <f t="shared" si="28"/>
        <v>0</v>
      </c>
      <c r="AX36" s="93">
        <f t="shared" si="29"/>
        <v>0</v>
      </c>
      <c r="AY36" s="117">
        <f>('MI Epi'!$AW54*(SUM('Mortal Baseline'!X36:AB36)))/('Mortal Baseline'!X36*'MI Epi'!B$78+'Mortal Baseline'!Y36*'MI Epi'!B$78+'Mortal Baseline'!Z36*'MI Epi'!C$78+'Mortal Baseline'!AA36*'MI Epi'!D$78+'Mortal Baseline'!AB36*'MI Epi'!E$78)</f>
        <v>0</v>
      </c>
      <c r="AZ36" s="93">
        <f>$AY36*'MI Epi'!C$78</f>
        <v>0</v>
      </c>
      <c r="BA36" s="93">
        <f>$AY36*'MI Epi'!D$78</f>
        <v>0</v>
      </c>
      <c r="BB36" s="93">
        <f>$AY36*'MI Epi'!E$78</f>
        <v>0</v>
      </c>
      <c r="BC36" s="93">
        <f>$AY36*'MI Epi'!F$78</f>
        <v>0</v>
      </c>
      <c r="BD36" s="93">
        <f t="shared" si="18"/>
        <v>0</v>
      </c>
      <c r="BE36" s="2">
        <f>AO36/'Mortal Baseline'!X36</f>
        <v>0</v>
      </c>
      <c r="BF36" s="2">
        <f>AP36/'Mortal Baseline'!Y36</f>
        <v>0</v>
      </c>
      <c r="BG36" s="2">
        <f>AQ36/'Mortal Baseline'!Z36</f>
        <v>0</v>
      </c>
      <c r="BH36" s="2">
        <f>AR36/'Mortal Baseline'!AA36</f>
        <v>0</v>
      </c>
      <c r="BI36" s="2">
        <f>AS36/'Mortal Baseline'!AB36</f>
        <v>0</v>
      </c>
      <c r="BJ36" s="2">
        <f>SUM(AO36:AS36)/SUM('Mortal Baseline'!X36:AB36)</f>
        <v>0</v>
      </c>
      <c r="BK36" s="58">
        <f>AY36*'MI Epi'!$AH$28</f>
        <v>0</v>
      </c>
      <c r="BL36" s="58">
        <f>AZ36*'MI Epi'!$AH$28</f>
        <v>0</v>
      </c>
      <c r="BM36" s="58">
        <f>BA36*'MI Epi'!$AH$28</f>
        <v>0</v>
      </c>
      <c r="BN36" s="58">
        <f>BB36*'MI Epi'!$AH$28</f>
        <v>0</v>
      </c>
      <c r="BO36" s="58">
        <f>BC36*'MI Epi'!$AH$28</f>
        <v>0</v>
      </c>
      <c r="BP36" s="93">
        <f t="shared" si="30"/>
        <v>0</v>
      </c>
      <c r="BQ36" s="93">
        <f>AT36*'MI Epi'!$I$5</f>
        <v>0</v>
      </c>
      <c r="BR36" s="93">
        <f>AU36*'MI Epi'!$I$5</f>
        <v>0</v>
      </c>
      <c r="BS36" s="93">
        <f>AV36*'MI Epi'!$I$5</f>
        <v>0</v>
      </c>
      <c r="BT36" s="93">
        <f>AW36*'MI Epi'!$I$5</f>
        <v>0</v>
      </c>
      <c r="BU36" s="93">
        <f>AX36*'MI Epi'!$I$5</f>
        <v>0</v>
      </c>
      <c r="BV36" s="93">
        <f t="shared" si="19"/>
        <v>0</v>
      </c>
      <c r="BW36" s="93">
        <f t="shared" si="31"/>
        <v>0</v>
      </c>
    </row>
    <row r="37" spans="1:75">
      <c r="A37" s="58">
        <f>'Mortal Baseline'!A37</f>
        <v>35</v>
      </c>
      <c r="B37" s="58">
        <v>39</v>
      </c>
      <c r="C37" s="58">
        <f>'Mortal Baseline'!C37*'MI Analysis'!O37</f>
        <v>0</v>
      </c>
      <c r="D37" s="58">
        <f>'Mortal Baseline'!D37*'MI Analysis'!P37</f>
        <v>0</v>
      </c>
      <c r="E37" s="58">
        <f>'Mortal Baseline'!E37*'MI Analysis'!Q37</f>
        <v>0</v>
      </c>
      <c r="F37" s="58">
        <f>'Mortal Baseline'!F37*'MI Analysis'!R37</f>
        <v>0</v>
      </c>
      <c r="G37" s="58">
        <f>'Mortal Baseline'!G37*'MI Analysis'!S37</f>
        <v>0</v>
      </c>
      <c r="H37" s="58">
        <f t="shared" si="20"/>
        <v>0</v>
      </c>
      <c r="I37" s="58">
        <f t="shared" si="21"/>
        <v>0</v>
      </c>
      <c r="J37" s="93">
        <f t="shared" si="33"/>
        <v>0</v>
      </c>
      <c r="K37" s="93">
        <f t="shared" si="34"/>
        <v>0</v>
      </c>
      <c r="L37" s="93">
        <f t="shared" si="35"/>
        <v>0</v>
      </c>
      <c r="M37" s="93">
        <f t="shared" si="36"/>
        <v>0</v>
      </c>
      <c r="N37" s="93">
        <f t="shared" si="37"/>
        <v>0</v>
      </c>
      <c r="O37" s="117">
        <f>('MI Epi'!AO55*(SUM('Mortal Baseline'!C37:G37)))/('Mortal Baseline'!C37*'MI Epi'!B$69+'Mortal Baseline'!D37*'MI Epi'!C$69+'Mortal Baseline'!E37*'MI Epi'!D$69+'Mortal Baseline'!F37*'MI Epi'!E$69+'Mortal Baseline'!G37*'MI Epi'!F$69)</f>
        <v>0</v>
      </c>
      <c r="P37" s="93">
        <f>$O37*'MI Epi'!C$69</f>
        <v>0</v>
      </c>
      <c r="Q37" s="93">
        <f>$O37*'MI Epi'!D$69</f>
        <v>0</v>
      </c>
      <c r="R37" s="93">
        <f>$O37*'MI Epi'!E$69</f>
        <v>0</v>
      </c>
      <c r="S37" s="93">
        <f>$O37*'MI Epi'!F$69</f>
        <v>0</v>
      </c>
      <c r="T37" s="93">
        <f t="shared" si="32"/>
        <v>0</v>
      </c>
      <c r="U37" s="2">
        <f>J37/'Mortal Baseline'!C37</f>
        <v>0</v>
      </c>
      <c r="V37" s="2">
        <f>K37/'Mortal Baseline'!D37</f>
        <v>0</v>
      </c>
      <c r="W37" s="2">
        <f>L37/'Mortal Baseline'!E37</f>
        <v>0</v>
      </c>
      <c r="X37" s="2">
        <f>M37/'Mortal Baseline'!F37</f>
        <v>0</v>
      </c>
      <c r="Y37" s="2">
        <f>N37/'Mortal Baseline'!G37</f>
        <v>0</v>
      </c>
      <c r="Z37" s="2">
        <f>SUM(C37:G37)/SUM('Mortal Baseline'!C37:G37)</f>
        <v>0</v>
      </c>
      <c r="AA37" s="93">
        <f>C37*'MI Epi'!$AR55</f>
        <v>0</v>
      </c>
      <c r="AB37" s="93">
        <f>D37*'MI Epi'!$AR55</f>
        <v>0</v>
      </c>
      <c r="AC37" s="93">
        <f>E37*'MI Epi'!$AR55</f>
        <v>0</v>
      </c>
      <c r="AD37" s="93">
        <f>F37*'MI Epi'!$AR55</f>
        <v>0</v>
      </c>
      <c r="AE37" s="93">
        <f>G37*'MI Epi'!$AR55</f>
        <v>0</v>
      </c>
      <c r="AF37" s="93">
        <f t="shared" si="23"/>
        <v>0</v>
      </c>
      <c r="AG37" s="93">
        <f>J37*'MI Epi'!$I$5</f>
        <v>0</v>
      </c>
      <c r="AH37" s="93">
        <f>K37*'MI Epi'!$I$5</f>
        <v>0</v>
      </c>
      <c r="AI37" s="93">
        <f>L37*'MI Epi'!$I$5</f>
        <v>0</v>
      </c>
      <c r="AJ37" s="93">
        <f>M37*'MI Epi'!$I$5</f>
        <v>0</v>
      </c>
      <c r="AK37" s="93">
        <f>N37*'MI Epi'!$I$5</f>
        <v>0</v>
      </c>
      <c r="AL37" s="93">
        <f t="shared" si="16"/>
        <v>0</v>
      </c>
      <c r="AM37" s="93">
        <f t="shared" si="24"/>
        <v>0</v>
      </c>
      <c r="AN37" s="2"/>
      <c r="AO37" s="93">
        <f>'Mortal Baseline'!X37*'MI Analysis'!AY37</f>
        <v>0</v>
      </c>
      <c r="AP37" s="93">
        <f>'Mortal Baseline'!Y37*'MI Analysis'!AZ37</f>
        <v>0</v>
      </c>
      <c r="AQ37" s="93">
        <f>'Mortal Baseline'!Z37*'MI Analysis'!BA37</f>
        <v>0</v>
      </c>
      <c r="AR37" s="93">
        <f>'Mortal Baseline'!AA37*'MI Analysis'!BB37</f>
        <v>0</v>
      </c>
      <c r="AS37" s="93">
        <f>'Mortal Baseline'!AB37*'MI Analysis'!BC37</f>
        <v>0</v>
      </c>
      <c r="AT37" s="93">
        <f t="shared" si="25"/>
        <v>0</v>
      </c>
      <c r="AU37" s="93">
        <f t="shared" si="26"/>
        <v>0</v>
      </c>
      <c r="AV37" s="93">
        <f t="shared" si="27"/>
        <v>0</v>
      </c>
      <c r="AW37" s="93">
        <f t="shared" si="28"/>
        <v>0</v>
      </c>
      <c r="AX37" s="93">
        <f t="shared" si="29"/>
        <v>0</v>
      </c>
      <c r="AY37" s="117">
        <f>('MI Epi'!$AW55*(SUM('Mortal Baseline'!X37:AB37)))/('Mortal Baseline'!X37*'MI Epi'!B$78+'Mortal Baseline'!Y37*'MI Epi'!B$78+'Mortal Baseline'!Z37*'MI Epi'!C$78+'Mortal Baseline'!AA37*'MI Epi'!D$78+'Mortal Baseline'!AB37*'MI Epi'!E$78)</f>
        <v>0</v>
      </c>
      <c r="AZ37" s="93">
        <f>$AY37*'MI Epi'!C$78</f>
        <v>0</v>
      </c>
      <c r="BA37" s="93">
        <f>$AY37*'MI Epi'!D$78</f>
        <v>0</v>
      </c>
      <c r="BB37" s="93">
        <f>$AY37*'MI Epi'!E$78</f>
        <v>0</v>
      </c>
      <c r="BC37" s="93">
        <f>$AY37*'MI Epi'!F$78</f>
        <v>0</v>
      </c>
      <c r="BD37" s="93">
        <f t="shared" si="18"/>
        <v>0</v>
      </c>
      <c r="BE37" s="2">
        <f>AO37/'Mortal Baseline'!X37</f>
        <v>0</v>
      </c>
      <c r="BF37" s="2">
        <f>AP37/'Mortal Baseline'!Y37</f>
        <v>0</v>
      </c>
      <c r="BG37" s="2">
        <f>AQ37/'Mortal Baseline'!Z37</f>
        <v>0</v>
      </c>
      <c r="BH37" s="2">
        <f>AR37/'Mortal Baseline'!AA37</f>
        <v>0</v>
      </c>
      <c r="BI37" s="2">
        <f>AS37/'Mortal Baseline'!AB37</f>
        <v>0</v>
      </c>
      <c r="BJ37" s="2">
        <f>SUM(AO37:AS37)/SUM('Mortal Baseline'!X37:AB37)</f>
        <v>0</v>
      </c>
      <c r="BK37" s="58">
        <f>AY37*'MI Epi'!$AH$28</f>
        <v>0</v>
      </c>
      <c r="BL37" s="58">
        <f>AZ37*'MI Epi'!$AH$28</f>
        <v>0</v>
      </c>
      <c r="BM37" s="58">
        <f>BA37*'MI Epi'!$AH$28</f>
        <v>0</v>
      </c>
      <c r="BN37" s="58">
        <f>BB37*'MI Epi'!$AH$28</f>
        <v>0</v>
      </c>
      <c r="BO37" s="58">
        <f>BC37*'MI Epi'!$AH$28</f>
        <v>0</v>
      </c>
      <c r="BP37" s="93">
        <f t="shared" si="30"/>
        <v>0</v>
      </c>
      <c r="BQ37" s="93">
        <f>AT37*'MI Epi'!$I$5</f>
        <v>0</v>
      </c>
      <c r="BR37" s="93">
        <f>AU37*'MI Epi'!$I$5</f>
        <v>0</v>
      </c>
      <c r="BS37" s="93">
        <f>AV37*'MI Epi'!$I$5</f>
        <v>0</v>
      </c>
      <c r="BT37" s="93">
        <f>AW37*'MI Epi'!$I$5</f>
        <v>0</v>
      </c>
      <c r="BU37" s="93">
        <f>AX37*'MI Epi'!$I$5</f>
        <v>0</v>
      </c>
      <c r="BV37" s="93">
        <f t="shared" si="19"/>
        <v>0</v>
      </c>
      <c r="BW37" s="93">
        <f t="shared" si="31"/>
        <v>0</v>
      </c>
    </row>
    <row r="38" spans="1:75">
      <c r="A38" s="58">
        <f>'Mortal Baseline'!A38</f>
        <v>36</v>
      </c>
      <c r="B38" s="58">
        <v>40</v>
      </c>
      <c r="C38" s="58">
        <f>'Mortal Baseline'!C38*'MI Analysis'!O38</f>
        <v>0</v>
      </c>
      <c r="D38" s="58">
        <f>'Mortal Baseline'!D38*'MI Analysis'!P38</f>
        <v>0</v>
      </c>
      <c r="E38" s="58">
        <f>'Mortal Baseline'!E38*'MI Analysis'!Q38</f>
        <v>0</v>
      </c>
      <c r="F38" s="58">
        <f>'Mortal Baseline'!F38*'MI Analysis'!R38</f>
        <v>0</v>
      </c>
      <c r="G38" s="58">
        <f>'Mortal Baseline'!G38*'MI Analysis'!S38</f>
        <v>0</v>
      </c>
      <c r="H38" s="58">
        <f t="shared" si="20"/>
        <v>0</v>
      </c>
      <c r="I38" s="58">
        <f t="shared" si="21"/>
        <v>0</v>
      </c>
      <c r="J38" s="93">
        <f t="shared" si="33"/>
        <v>0</v>
      </c>
      <c r="K38" s="93">
        <f t="shared" si="34"/>
        <v>0</v>
      </c>
      <c r="L38" s="93">
        <f t="shared" si="35"/>
        <v>0</v>
      </c>
      <c r="M38" s="93">
        <f t="shared" si="36"/>
        <v>0</v>
      </c>
      <c r="N38" s="93">
        <f t="shared" si="37"/>
        <v>0</v>
      </c>
      <c r="O38" s="117">
        <f>('MI Epi'!AO56*(SUM('Mortal Baseline'!C38:G38)))/('Mortal Baseline'!C38*'MI Epi'!B$69+'Mortal Baseline'!D38*'MI Epi'!C$69+'Mortal Baseline'!E38*'MI Epi'!D$69+'Mortal Baseline'!F38*'MI Epi'!E$69+'Mortal Baseline'!G38*'MI Epi'!F$69)</f>
        <v>0</v>
      </c>
      <c r="P38" s="93">
        <f>$O38*'MI Epi'!C$69</f>
        <v>0</v>
      </c>
      <c r="Q38" s="93">
        <f>$O38*'MI Epi'!D$69</f>
        <v>0</v>
      </c>
      <c r="R38" s="93">
        <f>$O38*'MI Epi'!E$69</f>
        <v>0</v>
      </c>
      <c r="S38" s="93">
        <f>$O38*'MI Epi'!F$69</f>
        <v>0</v>
      </c>
      <c r="T38" s="93">
        <f t="shared" si="32"/>
        <v>0</v>
      </c>
      <c r="U38" s="2">
        <f>J38/'Mortal Baseline'!C38</f>
        <v>0</v>
      </c>
      <c r="V38" s="2">
        <f>K38/'Mortal Baseline'!D38</f>
        <v>0</v>
      </c>
      <c r="W38" s="2">
        <f>L38/'Mortal Baseline'!E38</f>
        <v>0</v>
      </c>
      <c r="X38" s="2">
        <f>M38/'Mortal Baseline'!F38</f>
        <v>0</v>
      </c>
      <c r="Y38" s="2">
        <f>N38/'Mortal Baseline'!G38</f>
        <v>0</v>
      </c>
      <c r="Z38" s="2">
        <f>SUM(C38:G38)/SUM('Mortal Baseline'!C38:G38)</f>
        <v>0</v>
      </c>
      <c r="AA38" s="93">
        <f>C38*'MI Epi'!$AR56</f>
        <v>0</v>
      </c>
      <c r="AB38" s="93">
        <f>D38*'MI Epi'!$AR56</f>
        <v>0</v>
      </c>
      <c r="AC38" s="93">
        <f>E38*'MI Epi'!$AR56</f>
        <v>0</v>
      </c>
      <c r="AD38" s="93">
        <f>F38*'MI Epi'!$AR56</f>
        <v>0</v>
      </c>
      <c r="AE38" s="93">
        <f>G38*'MI Epi'!$AR56</f>
        <v>0</v>
      </c>
      <c r="AF38" s="93">
        <f t="shared" si="23"/>
        <v>0</v>
      </c>
      <c r="AG38" s="93">
        <f>J38*'MI Epi'!$I$5</f>
        <v>0</v>
      </c>
      <c r="AH38" s="93">
        <f>K38*'MI Epi'!$I$5</f>
        <v>0</v>
      </c>
      <c r="AI38" s="93">
        <f>L38*'MI Epi'!$I$5</f>
        <v>0</v>
      </c>
      <c r="AJ38" s="93">
        <f>M38*'MI Epi'!$I$5</f>
        <v>0</v>
      </c>
      <c r="AK38" s="93">
        <f>N38*'MI Epi'!$I$5</f>
        <v>0</v>
      </c>
      <c r="AL38" s="93">
        <f t="shared" si="16"/>
        <v>0</v>
      </c>
      <c r="AM38" s="93">
        <f t="shared" si="24"/>
        <v>0</v>
      </c>
      <c r="AN38" s="2"/>
      <c r="AO38" s="93">
        <f>'Mortal Baseline'!X38*'MI Analysis'!AY38</f>
        <v>0</v>
      </c>
      <c r="AP38" s="93">
        <f>'Mortal Baseline'!Y38*'MI Analysis'!AZ38</f>
        <v>0</v>
      </c>
      <c r="AQ38" s="93">
        <f>'Mortal Baseline'!Z38*'MI Analysis'!BA38</f>
        <v>0</v>
      </c>
      <c r="AR38" s="93">
        <f>'Mortal Baseline'!AA38*'MI Analysis'!BB38</f>
        <v>0</v>
      </c>
      <c r="AS38" s="93">
        <f>'Mortal Baseline'!AB38*'MI Analysis'!BC38</f>
        <v>0</v>
      </c>
      <c r="AT38" s="93">
        <f t="shared" si="25"/>
        <v>0</v>
      </c>
      <c r="AU38" s="93">
        <f t="shared" si="26"/>
        <v>0</v>
      </c>
      <c r="AV38" s="93">
        <f t="shared" si="27"/>
        <v>0</v>
      </c>
      <c r="AW38" s="93">
        <f t="shared" si="28"/>
        <v>0</v>
      </c>
      <c r="AX38" s="93">
        <f t="shared" si="29"/>
        <v>0</v>
      </c>
      <c r="AY38" s="117">
        <f>('MI Epi'!$AW56*(SUM('Mortal Baseline'!X38:AB38)))/('Mortal Baseline'!X38*'MI Epi'!B$78+'Mortal Baseline'!Y38*'MI Epi'!B$78+'Mortal Baseline'!Z38*'MI Epi'!C$78+'Mortal Baseline'!AA38*'MI Epi'!D$78+'Mortal Baseline'!AB38*'MI Epi'!E$78)</f>
        <v>0</v>
      </c>
      <c r="AZ38" s="93">
        <f>$AY38*'MI Epi'!C$78</f>
        <v>0</v>
      </c>
      <c r="BA38" s="93">
        <f>$AY38*'MI Epi'!D$78</f>
        <v>0</v>
      </c>
      <c r="BB38" s="93">
        <f>$AY38*'MI Epi'!E$78</f>
        <v>0</v>
      </c>
      <c r="BC38" s="93">
        <f>$AY38*'MI Epi'!F$78</f>
        <v>0</v>
      </c>
      <c r="BD38" s="93">
        <f t="shared" si="18"/>
        <v>0</v>
      </c>
      <c r="BE38" s="2">
        <f>AO38/'Mortal Baseline'!X38</f>
        <v>0</v>
      </c>
      <c r="BF38" s="2">
        <f>AP38/'Mortal Baseline'!Y38</f>
        <v>0</v>
      </c>
      <c r="BG38" s="2">
        <f>AQ38/'Mortal Baseline'!Z38</f>
        <v>0</v>
      </c>
      <c r="BH38" s="2">
        <f>AR38/'Mortal Baseline'!AA38</f>
        <v>0</v>
      </c>
      <c r="BI38" s="2">
        <f>AS38/'Mortal Baseline'!AB38</f>
        <v>0</v>
      </c>
      <c r="BJ38" s="2">
        <f>SUM(AO38:AS38)/SUM('Mortal Baseline'!X38:AB38)</f>
        <v>0</v>
      </c>
      <c r="BK38" s="58">
        <f>AY38*'MI Epi'!$AH$29</f>
        <v>0</v>
      </c>
      <c r="BL38" s="58">
        <f>AZ38*'MI Epi'!$AH$29</f>
        <v>0</v>
      </c>
      <c r="BM38" s="58">
        <f>BA38*'MI Epi'!$AH$29</f>
        <v>0</v>
      </c>
      <c r="BN38" s="58">
        <f>BB38*'MI Epi'!$AH$29</f>
        <v>0</v>
      </c>
      <c r="BO38" s="58">
        <f>BC38*'MI Epi'!$AH$29</f>
        <v>0</v>
      </c>
      <c r="BP38" s="93">
        <f t="shared" si="30"/>
        <v>0</v>
      </c>
      <c r="BQ38" s="93">
        <f>AT38*'MI Epi'!$I$5</f>
        <v>0</v>
      </c>
      <c r="BR38" s="93">
        <f>AU38*'MI Epi'!$I$5</f>
        <v>0</v>
      </c>
      <c r="BS38" s="93">
        <f>AV38*'MI Epi'!$I$5</f>
        <v>0</v>
      </c>
      <c r="BT38" s="93">
        <f>AW38*'MI Epi'!$I$5</f>
        <v>0</v>
      </c>
      <c r="BU38" s="93">
        <f>AX38*'MI Epi'!$I$5</f>
        <v>0</v>
      </c>
      <c r="BV38" s="93">
        <f t="shared" si="19"/>
        <v>0</v>
      </c>
      <c r="BW38" s="93">
        <f t="shared" si="31"/>
        <v>0</v>
      </c>
    </row>
    <row r="39" spans="1:75">
      <c r="A39" s="58">
        <f>'Mortal Baseline'!A39</f>
        <v>37</v>
      </c>
      <c r="B39" s="58">
        <v>41</v>
      </c>
      <c r="C39" s="58">
        <f>'Mortal Baseline'!C39*'MI Analysis'!O39</f>
        <v>0</v>
      </c>
      <c r="D39" s="58">
        <f>'Mortal Baseline'!D39*'MI Analysis'!P39</f>
        <v>0</v>
      </c>
      <c r="E39" s="58">
        <f>'Mortal Baseline'!E39*'MI Analysis'!Q39</f>
        <v>0</v>
      </c>
      <c r="F39" s="58">
        <f>'Mortal Baseline'!F39*'MI Analysis'!R39</f>
        <v>0</v>
      </c>
      <c r="G39" s="58">
        <f>'Mortal Baseline'!G39*'MI Analysis'!S39</f>
        <v>0</v>
      </c>
      <c r="H39" s="58">
        <f t="shared" si="20"/>
        <v>0</v>
      </c>
      <c r="I39" s="58">
        <f t="shared" si="21"/>
        <v>0</v>
      </c>
      <c r="J39" s="93">
        <f t="shared" si="33"/>
        <v>0</v>
      </c>
      <c r="K39" s="93">
        <f t="shared" si="34"/>
        <v>0</v>
      </c>
      <c r="L39" s="93">
        <f t="shared" si="35"/>
        <v>0</v>
      </c>
      <c r="M39" s="93">
        <f t="shared" si="36"/>
        <v>0</v>
      </c>
      <c r="N39" s="93">
        <f t="shared" si="37"/>
        <v>0</v>
      </c>
      <c r="O39" s="117">
        <f>('MI Epi'!AO57*(SUM('Mortal Baseline'!C39:G39)))/('Mortal Baseline'!C39*'MI Epi'!B$69+'Mortal Baseline'!D39*'MI Epi'!C$69+'Mortal Baseline'!E39*'MI Epi'!D$69+'Mortal Baseline'!F39*'MI Epi'!E$69+'Mortal Baseline'!G39*'MI Epi'!F$69)</f>
        <v>0</v>
      </c>
      <c r="P39" s="93">
        <f>$O39*'MI Epi'!C$69</f>
        <v>0</v>
      </c>
      <c r="Q39" s="93">
        <f>$O39*'MI Epi'!D$69</f>
        <v>0</v>
      </c>
      <c r="R39" s="93">
        <f>$O39*'MI Epi'!E$69</f>
        <v>0</v>
      </c>
      <c r="S39" s="93">
        <f>$O39*'MI Epi'!F$69</f>
        <v>0</v>
      </c>
      <c r="T39" s="93">
        <f t="shared" si="32"/>
        <v>0</v>
      </c>
      <c r="U39" s="2">
        <f>J39/'Mortal Baseline'!C39</f>
        <v>0</v>
      </c>
      <c r="V39" s="2">
        <f>K39/'Mortal Baseline'!D39</f>
        <v>0</v>
      </c>
      <c r="W39" s="2">
        <f>L39/'Mortal Baseline'!E39</f>
        <v>0</v>
      </c>
      <c r="X39" s="2">
        <f>M39/'Mortal Baseline'!F39</f>
        <v>0</v>
      </c>
      <c r="Y39" s="2">
        <f>N39/'Mortal Baseline'!G39</f>
        <v>0</v>
      </c>
      <c r="Z39" s="2">
        <f>SUM(C39:G39)/SUM('Mortal Baseline'!C39:G39)</f>
        <v>0</v>
      </c>
      <c r="AA39" s="93">
        <f>C39*'MI Epi'!$AR57</f>
        <v>0</v>
      </c>
      <c r="AB39" s="93">
        <f>D39*'MI Epi'!$AR57</f>
        <v>0</v>
      </c>
      <c r="AC39" s="93">
        <f>E39*'MI Epi'!$AR57</f>
        <v>0</v>
      </c>
      <c r="AD39" s="93">
        <f>F39*'MI Epi'!$AR57</f>
        <v>0</v>
      </c>
      <c r="AE39" s="93">
        <f>G39*'MI Epi'!$AR57</f>
        <v>0</v>
      </c>
      <c r="AF39" s="93">
        <f t="shared" si="23"/>
        <v>0</v>
      </c>
      <c r="AG39" s="93">
        <f>J39*'MI Epi'!$I$5</f>
        <v>0</v>
      </c>
      <c r="AH39" s="93">
        <f>K39*'MI Epi'!$I$5</f>
        <v>0</v>
      </c>
      <c r="AI39" s="93">
        <f>L39*'MI Epi'!$I$5</f>
        <v>0</v>
      </c>
      <c r="AJ39" s="93">
        <f>M39*'MI Epi'!$I$5</f>
        <v>0</v>
      </c>
      <c r="AK39" s="93">
        <f>N39*'MI Epi'!$I$5</f>
        <v>0</v>
      </c>
      <c r="AL39" s="93">
        <f t="shared" si="16"/>
        <v>0</v>
      </c>
      <c r="AM39" s="93">
        <f t="shared" si="24"/>
        <v>0</v>
      </c>
      <c r="AN39" s="2"/>
      <c r="AO39" s="93">
        <f>'Mortal Baseline'!X39*'MI Analysis'!AY39</f>
        <v>0</v>
      </c>
      <c r="AP39" s="93">
        <f>'Mortal Baseline'!Y39*'MI Analysis'!AZ39</f>
        <v>0</v>
      </c>
      <c r="AQ39" s="93">
        <f>'Mortal Baseline'!Z39*'MI Analysis'!BA39</f>
        <v>0</v>
      </c>
      <c r="AR39" s="93">
        <f>'Mortal Baseline'!AA39*'MI Analysis'!BB39</f>
        <v>0</v>
      </c>
      <c r="AS39" s="93">
        <f>'Mortal Baseline'!AB39*'MI Analysis'!BC39</f>
        <v>0</v>
      </c>
      <c r="AT39" s="93">
        <f t="shared" si="25"/>
        <v>0</v>
      </c>
      <c r="AU39" s="93">
        <f t="shared" si="26"/>
        <v>0</v>
      </c>
      <c r="AV39" s="93">
        <f t="shared" si="27"/>
        <v>0</v>
      </c>
      <c r="AW39" s="93">
        <f t="shared" si="28"/>
        <v>0</v>
      </c>
      <c r="AX39" s="93">
        <f t="shared" si="29"/>
        <v>0</v>
      </c>
      <c r="AY39" s="117">
        <f>('MI Epi'!$AW57*(SUM('Mortal Baseline'!X39:AB39)))/('Mortal Baseline'!X39*'MI Epi'!B$78+'Mortal Baseline'!Y39*'MI Epi'!B$78+'Mortal Baseline'!Z39*'MI Epi'!C$78+'Mortal Baseline'!AA39*'MI Epi'!D$78+'Mortal Baseline'!AB39*'MI Epi'!E$78)</f>
        <v>0</v>
      </c>
      <c r="AZ39" s="93">
        <f>$AY39*'MI Epi'!C$78</f>
        <v>0</v>
      </c>
      <c r="BA39" s="93">
        <f>$AY39*'MI Epi'!D$78</f>
        <v>0</v>
      </c>
      <c r="BB39" s="93">
        <f>$AY39*'MI Epi'!E$78</f>
        <v>0</v>
      </c>
      <c r="BC39" s="93">
        <f>$AY39*'MI Epi'!F$78</f>
        <v>0</v>
      </c>
      <c r="BD39" s="93">
        <f t="shared" si="18"/>
        <v>0</v>
      </c>
      <c r="BE39" s="2">
        <f>AO39/'Mortal Baseline'!X39</f>
        <v>0</v>
      </c>
      <c r="BF39" s="2">
        <f>AP39/'Mortal Baseline'!Y39</f>
        <v>0</v>
      </c>
      <c r="BG39" s="2">
        <f>AQ39/'Mortal Baseline'!Z39</f>
        <v>0</v>
      </c>
      <c r="BH39" s="2">
        <f>AR39/'Mortal Baseline'!AA39</f>
        <v>0</v>
      </c>
      <c r="BI39" s="2">
        <f>AS39/'Mortal Baseline'!AB39</f>
        <v>0</v>
      </c>
      <c r="BJ39" s="2">
        <f>SUM(AO39:AS39)/SUM('Mortal Baseline'!X39:AB39)</f>
        <v>0</v>
      </c>
      <c r="BK39" s="58">
        <f>AY39*'MI Epi'!$AH$29</f>
        <v>0</v>
      </c>
      <c r="BL39" s="58">
        <f>AZ39*'MI Epi'!$AH$29</f>
        <v>0</v>
      </c>
      <c r="BM39" s="58">
        <f>BA39*'MI Epi'!$AH$29</f>
        <v>0</v>
      </c>
      <c r="BN39" s="58">
        <f>BB39*'MI Epi'!$AH$29</f>
        <v>0</v>
      </c>
      <c r="BO39" s="58">
        <f>BC39*'MI Epi'!$AH$29</f>
        <v>0</v>
      </c>
      <c r="BP39" s="93">
        <f t="shared" si="30"/>
        <v>0</v>
      </c>
      <c r="BQ39" s="93">
        <f>AT39*'MI Epi'!$I$5</f>
        <v>0</v>
      </c>
      <c r="BR39" s="93">
        <f>AU39*'MI Epi'!$I$5</f>
        <v>0</v>
      </c>
      <c r="BS39" s="93">
        <f>AV39*'MI Epi'!$I$5</f>
        <v>0</v>
      </c>
      <c r="BT39" s="93">
        <f>AW39*'MI Epi'!$I$5</f>
        <v>0</v>
      </c>
      <c r="BU39" s="93">
        <f>AX39*'MI Epi'!$I$5</f>
        <v>0</v>
      </c>
      <c r="BV39" s="93">
        <f t="shared" si="19"/>
        <v>0</v>
      </c>
      <c r="BW39" s="93">
        <f t="shared" si="31"/>
        <v>0</v>
      </c>
    </row>
    <row r="40" spans="1:75">
      <c r="A40" s="58">
        <f>'Mortal Baseline'!A40</f>
        <v>38</v>
      </c>
      <c r="B40" s="58">
        <v>42</v>
      </c>
      <c r="C40" s="58">
        <f>'Mortal Baseline'!C40*'MI Analysis'!O40</f>
        <v>0</v>
      </c>
      <c r="D40" s="58">
        <f>'Mortal Baseline'!D40*'MI Analysis'!P40</f>
        <v>0</v>
      </c>
      <c r="E40" s="58">
        <f>'Mortal Baseline'!E40*'MI Analysis'!Q40</f>
        <v>0</v>
      </c>
      <c r="F40" s="58">
        <f>'Mortal Baseline'!F40*'MI Analysis'!R40</f>
        <v>0</v>
      </c>
      <c r="G40" s="58">
        <f>'Mortal Baseline'!G40*'MI Analysis'!S40</f>
        <v>0</v>
      </c>
      <c r="H40" s="58">
        <f t="shared" si="20"/>
        <v>0</v>
      </c>
      <c r="I40" s="58">
        <f t="shared" si="21"/>
        <v>0</v>
      </c>
      <c r="J40" s="93">
        <f t="shared" si="33"/>
        <v>0</v>
      </c>
      <c r="K40" s="93">
        <f t="shared" si="34"/>
        <v>0</v>
      </c>
      <c r="L40" s="93">
        <f t="shared" si="35"/>
        <v>0</v>
      </c>
      <c r="M40" s="93">
        <f t="shared" si="36"/>
        <v>0</v>
      </c>
      <c r="N40" s="93">
        <f t="shared" si="37"/>
        <v>0</v>
      </c>
      <c r="O40" s="117">
        <f>('MI Epi'!AO58*(SUM('Mortal Baseline'!C40:G40)))/('Mortal Baseline'!C40*'MI Epi'!B$69+'Mortal Baseline'!D40*'MI Epi'!C$69+'Mortal Baseline'!E40*'MI Epi'!D$69+'Mortal Baseline'!F40*'MI Epi'!E$69+'Mortal Baseline'!G40*'MI Epi'!F$69)</f>
        <v>0</v>
      </c>
      <c r="P40" s="93">
        <f>$O40*'MI Epi'!C$69</f>
        <v>0</v>
      </c>
      <c r="Q40" s="93">
        <f>$O40*'MI Epi'!D$69</f>
        <v>0</v>
      </c>
      <c r="R40" s="93">
        <f>$O40*'MI Epi'!E$69</f>
        <v>0</v>
      </c>
      <c r="S40" s="93">
        <f>$O40*'MI Epi'!F$69</f>
        <v>0</v>
      </c>
      <c r="T40" s="93">
        <f t="shared" si="32"/>
        <v>0</v>
      </c>
      <c r="U40" s="2">
        <f>J40/'Mortal Baseline'!C40</f>
        <v>0</v>
      </c>
      <c r="V40" s="2">
        <f>K40/'Mortal Baseline'!D40</f>
        <v>0</v>
      </c>
      <c r="W40" s="2">
        <f>L40/'Mortal Baseline'!E40</f>
        <v>0</v>
      </c>
      <c r="X40" s="2">
        <f>M40/'Mortal Baseline'!F40</f>
        <v>0</v>
      </c>
      <c r="Y40" s="2">
        <f>N40/'Mortal Baseline'!G40</f>
        <v>0</v>
      </c>
      <c r="Z40" s="2">
        <f>SUM(C40:G40)/SUM('Mortal Baseline'!C40:G40)</f>
        <v>0</v>
      </c>
      <c r="AA40" s="93">
        <f>C40*'MI Epi'!$AR58</f>
        <v>0</v>
      </c>
      <c r="AB40" s="93">
        <f>D40*'MI Epi'!$AR58</f>
        <v>0</v>
      </c>
      <c r="AC40" s="93">
        <f>E40*'MI Epi'!$AR58</f>
        <v>0</v>
      </c>
      <c r="AD40" s="93">
        <f>F40*'MI Epi'!$AR58</f>
        <v>0</v>
      </c>
      <c r="AE40" s="93">
        <f>G40*'MI Epi'!$AR58</f>
        <v>0</v>
      </c>
      <c r="AF40" s="93">
        <f t="shared" si="23"/>
        <v>0</v>
      </c>
      <c r="AG40" s="93">
        <f>J40*'MI Epi'!$I$5</f>
        <v>0</v>
      </c>
      <c r="AH40" s="93">
        <f>K40*'MI Epi'!$I$5</f>
        <v>0</v>
      </c>
      <c r="AI40" s="93">
        <f>L40*'MI Epi'!$I$5</f>
        <v>0</v>
      </c>
      <c r="AJ40" s="93">
        <f>M40*'MI Epi'!$I$5</f>
        <v>0</v>
      </c>
      <c r="AK40" s="93">
        <f>N40*'MI Epi'!$I$5</f>
        <v>0</v>
      </c>
      <c r="AL40" s="93">
        <f t="shared" si="16"/>
        <v>0</v>
      </c>
      <c r="AM40" s="93">
        <f t="shared" si="24"/>
        <v>0</v>
      </c>
      <c r="AN40" s="2"/>
      <c r="AO40" s="93">
        <f>'Mortal Baseline'!X40*'MI Analysis'!AY40</f>
        <v>0</v>
      </c>
      <c r="AP40" s="93">
        <f>'Mortal Baseline'!Y40*'MI Analysis'!AZ40</f>
        <v>0</v>
      </c>
      <c r="AQ40" s="93">
        <f>'Mortal Baseline'!Z40*'MI Analysis'!BA40</f>
        <v>0</v>
      </c>
      <c r="AR40" s="93">
        <f>'Mortal Baseline'!AA40*'MI Analysis'!BB40</f>
        <v>0</v>
      </c>
      <c r="AS40" s="93">
        <f>'Mortal Baseline'!AB40*'MI Analysis'!BC40</f>
        <v>0</v>
      </c>
      <c r="AT40" s="93">
        <f t="shared" si="25"/>
        <v>0</v>
      </c>
      <c r="AU40" s="93">
        <f t="shared" si="26"/>
        <v>0</v>
      </c>
      <c r="AV40" s="93">
        <f t="shared" si="27"/>
        <v>0</v>
      </c>
      <c r="AW40" s="93">
        <f t="shared" si="28"/>
        <v>0</v>
      </c>
      <c r="AX40" s="93">
        <f t="shared" si="29"/>
        <v>0</v>
      </c>
      <c r="AY40" s="117">
        <f>('MI Epi'!$AW58*(SUM('Mortal Baseline'!X40:AB40)))/('Mortal Baseline'!X40*'MI Epi'!B$78+'Mortal Baseline'!Y40*'MI Epi'!B$78+'Mortal Baseline'!Z40*'MI Epi'!C$78+'Mortal Baseline'!AA40*'MI Epi'!D$78+'Mortal Baseline'!AB40*'MI Epi'!E$78)</f>
        <v>0</v>
      </c>
      <c r="AZ40" s="93">
        <f>$AY40*'MI Epi'!C$78</f>
        <v>0</v>
      </c>
      <c r="BA40" s="93">
        <f>$AY40*'MI Epi'!D$78</f>
        <v>0</v>
      </c>
      <c r="BB40" s="93">
        <f>$AY40*'MI Epi'!E$78</f>
        <v>0</v>
      </c>
      <c r="BC40" s="93">
        <f>$AY40*'MI Epi'!F$78</f>
        <v>0</v>
      </c>
      <c r="BD40" s="93">
        <f t="shared" si="18"/>
        <v>0</v>
      </c>
      <c r="BE40" s="2">
        <f>AO40/'Mortal Baseline'!X40</f>
        <v>0</v>
      </c>
      <c r="BF40" s="2">
        <f>AP40/'Mortal Baseline'!Y40</f>
        <v>0</v>
      </c>
      <c r="BG40" s="2">
        <f>AQ40/'Mortal Baseline'!Z40</f>
        <v>0</v>
      </c>
      <c r="BH40" s="2">
        <f>AR40/'Mortal Baseline'!AA40</f>
        <v>0</v>
      </c>
      <c r="BI40" s="2">
        <f>AS40/'Mortal Baseline'!AB40</f>
        <v>0</v>
      </c>
      <c r="BJ40" s="2">
        <f>SUM(AO40:AS40)/SUM('Mortal Baseline'!X40:AB40)</f>
        <v>0</v>
      </c>
      <c r="BK40" s="58">
        <f>AY40*'MI Epi'!$AH$29</f>
        <v>0</v>
      </c>
      <c r="BL40" s="58">
        <f>AZ40*'MI Epi'!$AH$29</f>
        <v>0</v>
      </c>
      <c r="BM40" s="58">
        <f>BA40*'MI Epi'!$AH$29</f>
        <v>0</v>
      </c>
      <c r="BN40" s="58">
        <f>BB40*'MI Epi'!$AH$29</f>
        <v>0</v>
      </c>
      <c r="BO40" s="58">
        <f>BC40*'MI Epi'!$AH$29</f>
        <v>0</v>
      </c>
      <c r="BP40" s="93">
        <f t="shared" si="30"/>
        <v>0</v>
      </c>
      <c r="BQ40" s="93">
        <f>AT40*'MI Epi'!$I$5</f>
        <v>0</v>
      </c>
      <c r="BR40" s="93">
        <f>AU40*'MI Epi'!$I$5</f>
        <v>0</v>
      </c>
      <c r="BS40" s="93">
        <f>AV40*'MI Epi'!$I$5</f>
        <v>0</v>
      </c>
      <c r="BT40" s="93">
        <f>AW40*'MI Epi'!$I$5</f>
        <v>0</v>
      </c>
      <c r="BU40" s="93">
        <f>AX40*'MI Epi'!$I$5</f>
        <v>0</v>
      </c>
      <c r="BV40" s="93">
        <f t="shared" si="19"/>
        <v>0</v>
      </c>
      <c r="BW40" s="93">
        <f t="shared" si="31"/>
        <v>0</v>
      </c>
    </row>
    <row r="41" spans="1:75">
      <c r="A41" s="58">
        <f>'Mortal Baseline'!A41</f>
        <v>39</v>
      </c>
      <c r="B41" s="58">
        <v>43</v>
      </c>
      <c r="C41" s="58">
        <f>'Mortal Baseline'!C41*'MI Analysis'!O41</f>
        <v>0</v>
      </c>
      <c r="D41" s="58">
        <f>'Mortal Baseline'!D41*'MI Analysis'!P41</f>
        <v>0</v>
      </c>
      <c r="E41" s="58">
        <f>'Mortal Baseline'!E41*'MI Analysis'!Q41</f>
        <v>0</v>
      </c>
      <c r="F41" s="58">
        <f>'Mortal Baseline'!F41*'MI Analysis'!R41</f>
        <v>0</v>
      </c>
      <c r="G41" s="58">
        <f>'Mortal Baseline'!G41*'MI Analysis'!S41</f>
        <v>0</v>
      </c>
      <c r="H41" s="58">
        <f t="shared" si="20"/>
        <v>0</v>
      </c>
      <c r="I41" s="58">
        <f t="shared" si="21"/>
        <v>0</v>
      </c>
      <c r="J41" s="93">
        <f t="shared" si="33"/>
        <v>0</v>
      </c>
      <c r="K41" s="93">
        <f t="shared" si="34"/>
        <v>0</v>
      </c>
      <c r="L41" s="93">
        <f t="shared" si="35"/>
        <v>0</v>
      </c>
      <c r="M41" s="93">
        <f t="shared" si="36"/>
        <v>0</v>
      </c>
      <c r="N41" s="93">
        <f t="shared" si="37"/>
        <v>0</v>
      </c>
      <c r="O41" s="117">
        <f>('MI Epi'!AO59*(SUM('Mortal Baseline'!C41:G41)))/('Mortal Baseline'!C41*'MI Epi'!B$69+'Mortal Baseline'!D41*'MI Epi'!C$69+'Mortal Baseline'!E41*'MI Epi'!D$69+'Mortal Baseline'!F41*'MI Epi'!E$69+'Mortal Baseline'!G41*'MI Epi'!F$69)</f>
        <v>0</v>
      </c>
      <c r="P41" s="93">
        <f>$O41*'MI Epi'!C$69</f>
        <v>0</v>
      </c>
      <c r="Q41" s="93">
        <f>$O41*'MI Epi'!D$69</f>
        <v>0</v>
      </c>
      <c r="R41" s="93">
        <f>$O41*'MI Epi'!E$69</f>
        <v>0</v>
      </c>
      <c r="S41" s="93">
        <f>$O41*'MI Epi'!F$69</f>
        <v>0</v>
      </c>
      <c r="T41" s="93">
        <f t="shared" si="32"/>
        <v>0</v>
      </c>
      <c r="U41" s="2">
        <f>J41/'Mortal Baseline'!C41</f>
        <v>0</v>
      </c>
      <c r="V41" s="2">
        <f>K41/'Mortal Baseline'!D41</f>
        <v>0</v>
      </c>
      <c r="W41" s="2">
        <f>L41/'Mortal Baseline'!E41</f>
        <v>0</v>
      </c>
      <c r="X41" s="2">
        <f>M41/'Mortal Baseline'!F41</f>
        <v>0</v>
      </c>
      <c r="Y41" s="2">
        <f>N41/'Mortal Baseline'!G41</f>
        <v>0</v>
      </c>
      <c r="Z41" s="2">
        <f>SUM(C41:G41)/SUM('Mortal Baseline'!C41:G41)</f>
        <v>0</v>
      </c>
      <c r="AA41" s="93">
        <f>C41*'MI Epi'!$AR59</f>
        <v>0</v>
      </c>
      <c r="AB41" s="93">
        <f>D41*'MI Epi'!$AR59</f>
        <v>0</v>
      </c>
      <c r="AC41" s="93">
        <f>E41*'MI Epi'!$AR59</f>
        <v>0</v>
      </c>
      <c r="AD41" s="93">
        <f>F41*'MI Epi'!$AR59</f>
        <v>0</v>
      </c>
      <c r="AE41" s="93">
        <f>G41*'MI Epi'!$AR59</f>
        <v>0</v>
      </c>
      <c r="AF41" s="93">
        <f t="shared" si="23"/>
        <v>0</v>
      </c>
      <c r="AG41" s="93">
        <f>J41*'MI Epi'!$I$5</f>
        <v>0</v>
      </c>
      <c r="AH41" s="93">
        <f>K41*'MI Epi'!$I$5</f>
        <v>0</v>
      </c>
      <c r="AI41" s="93">
        <f>L41*'MI Epi'!$I$5</f>
        <v>0</v>
      </c>
      <c r="AJ41" s="93">
        <f>M41*'MI Epi'!$I$5</f>
        <v>0</v>
      </c>
      <c r="AK41" s="93">
        <f>N41*'MI Epi'!$I$5</f>
        <v>0</v>
      </c>
      <c r="AL41" s="93">
        <f t="shared" si="16"/>
        <v>0</v>
      </c>
      <c r="AM41" s="93">
        <f t="shared" si="24"/>
        <v>0</v>
      </c>
      <c r="AN41" s="2"/>
      <c r="AO41" s="93">
        <f>'Mortal Baseline'!X41*'MI Analysis'!AY41</f>
        <v>0</v>
      </c>
      <c r="AP41" s="93">
        <f>'Mortal Baseline'!Y41*'MI Analysis'!AZ41</f>
        <v>0</v>
      </c>
      <c r="AQ41" s="93">
        <f>'Mortal Baseline'!Z41*'MI Analysis'!BA41</f>
        <v>0</v>
      </c>
      <c r="AR41" s="93">
        <f>'Mortal Baseline'!AA41*'MI Analysis'!BB41</f>
        <v>0</v>
      </c>
      <c r="AS41" s="93">
        <f>'Mortal Baseline'!AB41*'MI Analysis'!BC41</f>
        <v>0</v>
      </c>
      <c r="AT41" s="93">
        <f t="shared" si="25"/>
        <v>0</v>
      </c>
      <c r="AU41" s="93">
        <f t="shared" si="26"/>
        <v>0</v>
      </c>
      <c r="AV41" s="93">
        <f t="shared" si="27"/>
        <v>0</v>
      </c>
      <c r="AW41" s="93">
        <f t="shared" si="28"/>
        <v>0</v>
      </c>
      <c r="AX41" s="93">
        <f t="shared" si="29"/>
        <v>0</v>
      </c>
      <c r="AY41" s="117">
        <f>('MI Epi'!$AW59*(SUM('Mortal Baseline'!X41:AB41)))/('Mortal Baseline'!X41*'MI Epi'!B$78+'Mortal Baseline'!Y41*'MI Epi'!B$78+'Mortal Baseline'!Z41*'MI Epi'!C$78+'Mortal Baseline'!AA41*'MI Epi'!D$78+'Mortal Baseline'!AB41*'MI Epi'!E$78)</f>
        <v>0</v>
      </c>
      <c r="AZ41" s="93">
        <f>$AY41*'MI Epi'!C$78</f>
        <v>0</v>
      </c>
      <c r="BA41" s="93">
        <f>$AY41*'MI Epi'!D$78</f>
        <v>0</v>
      </c>
      <c r="BB41" s="93">
        <f>$AY41*'MI Epi'!E$78</f>
        <v>0</v>
      </c>
      <c r="BC41" s="93">
        <f>$AY41*'MI Epi'!F$78</f>
        <v>0</v>
      </c>
      <c r="BD41" s="93">
        <f t="shared" si="18"/>
        <v>0</v>
      </c>
      <c r="BE41" s="2">
        <f>AO41/'Mortal Baseline'!X41</f>
        <v>0</v>
      </c>
      <c r="BF41" s="2">
        <f>AP41/'Mortal Baseline'!Y41</f>
        <v>0</v>
      </c>
      <c r="BG41" s="2">
        <f>AQ41/'Mortal Baseline'!Z41</f>
        <v>0</v>
      </c>
      <c r="BH41" s="2">
        <f>AR41/'Mortal Baseline'!AA41</f>
        <v>0</v>
      </c>
      <c r="BI41" s="2">
        <f>AS41/'Mortal Baseline'!AB41</f>
        <v>0</v>
      </c>
      <c r="BJ41" s="2">
        <f>SUM(AO41:AS41)/SUM('Mortal Baseline'!X41:AB41)</f>
        <v>0</v>
      </c>
      <c r="BK41" s="58">
        <f>AY41*'MI Epi'!$AH$29</f>
        <v>0</v>
      </c>
      <c r="BL41" s="58">
        <f>AZ41*'MI Epi'!$AH$29</f>
        <v>0</v>
      </c>
      <c r="BM41" s="58">
        <f>BA41*'MI Epi'!$AH$29</f>
        <v>0</v>
      </c>
      <c r="BN41" s="58">
        <f>BB41*'MI Epi'!$AH$29</f>
        <v>0</v>
      </c>
      <c r="BO41" s="58">
        <f>BC41*'MI Epi'!$AH$29</f>
        <v>0</v>
      </c>
      <c r="BP41" s="93">
        <f t="shared" si="30"/>
        <v>0</v>
      </c>
      <c r="BQ41" s="93">
        <f>AT41*'MI Epi'!$I$5</f>
        <v>0</v>
      </c>
      <c r="BR41" s="93">
        <f>AU41*'MI Epi'!$I$5</f>
        <v>0</v>
      </c>
      <c r="BS41" s="93">
        <f>AV41*'MI Epi'!$I$5</f>
        <v>0</v>
      </c>
      <c r="BT41" s="93">
        <f>AW41*'MI Epi'!$I$5</f>
        <v>0</v>
      </c>
      <c r="BU41" s="93">
        <f>AX41*'MI Epi'!$I$5</f>
        <v>0</v>
      </c>
      <c r="BV41" s="93">
        <f t="shared" si="19"/>
        <v>0</v>
      </c>
      <c r="BW41" s="93">
        <f t="shared" si="31"/>
        <v>0</v>
      </c>
    </row>
    <row r="42" spans="1:75">
      <c r="A42" s="58">
        <f>'Mortal Baseline'!A42</f>
        <v>40</v>
      </c>
      <c r="B42" s="58">
        <v>44</v>
      </c>
      <c r="C42" s="58">
        <f>'Mortal Baseline'!C42*'MI Analysis'!O42</f>
        <v>0.36750682955569502</v>
      </c>
      <c r="D42" s="58">
        <f>'Mortal Baseline'!D42*'MI Analysis'!P42</f>
        <v>0.38731770265728971</v>
      </c>
      <c r="E42" s="58">
        <f>'Mortal Baseline'!E42*'MI Analysis'!Q42</f>
        <v>0.52184686146624937</v>
      </c>
      <c r="F42" s="58">
        <f>'Mortal Baseline'!F42*'MI Analysis'!R42</f>
        <v>1.5686275874704561</v>
      </c>
      <c r="G42" s="58">
        <f>'Mortal Baseline'!G42*'MI Analysis'!S42</f>
        <v>2.0321635988459619</v>
      </c>
      <c r="H42" s="58">
        <f>SUM(C42:G42)+H41</f>
        <v>4.8774625799956519</v>
      </c>
      <c r="I42" s="58">
        <f t="shared" si="21"/>
        <v>4.8774625799956519</v>
      </c>
      <c r="J42" s="93">
        <f t="shared" si="33"/>
        <v>0.36750682955569502</v>
      </c>
      <c r="K42" s="93">
        <f t="shared" si="34"/>
        <v>0.38731770265728971</v>
      </c>
      <c r="L42" s="93">
        <f t="shared" si="35"/>
        <v>0.52184686146624937</v>
      </c>
      <c r="M42" s="93">
        <f t="shared" si="36"/>
        <v>1.5686275874704561</v>
      </c>
      <c r="N42" s="93">
        <f t="shared" si="37"/>
        <v>2.0321635988459619</v>
      </c>
      <c r="O42" s="117">
        <f>('MI Epi'!AO60*(SUM('Mortal Baseline'!C42:G42)))/('Mortal Baseline'!C42*'MI Epi'!B$69+'Mortal Baseline'!D42*'MI Epi'!C$69+'Mortal Baseline'!E42*'MI Epi'!D$69+'Mortal Baseline'!F42*'MI Epi'!E$69+'Mortal Baseline'!G42*'MI Epi'!F$69)</f>
        <v>1.444815573065363E-4</v>
      </c>
      <c r="P42" s="93">
        <f>$O42*'MI Epi'!C$69</f>
        <v>1.2012189322329074E-4</v>
      </c>
      <c r="Q42" s="93">
        <f>$O42*'MI Epi'!D$69</f>
        <v>1.101124598898847E-4</v>
      </c>
      <c r="R42" s="93">
        <f>$O42*'MI Epi'!E$69</f>
        <v>1.0073289480574795E-4</v>
      </c>
      <c r="S42" s="93">
        <f>$O42*'MI Epi'!F$69</f>
        <v>8.9541309141340553E-5</v>
      </c>
      <c r="T42" s="93">
        <f t="shared" si="32"/>
        <v>5.6499011436680023E-4</v>
      </c>
      <c r="U42" s="2">
        <f>J42/'Mortal Baseline'!C42</f>
        <v>1.444815573065363E-4</v>
      </c>
      <c r="V42" s="2">
        <f>K42/'Mortal Baseline'!D42</f>
        <v>1.2012189322329074E-4</v>
      </c>
      <c r="W42" s="2">
        <f>L42/'Mortal Baseline'!E42</f>
        <v>1.101124598898847E-4</v>
      </c>
      <c r="X42" s="2">
        <f>M42/'Mortal Baseline'!F42</f>
        <v>1.0073289480574795E-4</v>
      </c>
      <c r="Y42" s="2">
        <f>N42/'Mortal Baseline'!G42</f>
        <v>8.9541309141340553E-5</v>
      </c>
      <c r="Z42" s="2">
        <f>SUM(C42:G42)/SUM('Mortal Baseline'!C42:G42)</f>
        <v>1.0000000000000002E-4</v>
      </c>
      <c r="AA42" s="93">
        <f>C42*'MI Epi'!$AR60</f>
        <v>4.2630792228460623E-3</v>
      </c>
      <c r="AB42" s="93">
        <f>D42*'MI Epi'!$AR60</f>
        <v>4.4928853508245607E-3</v>
      </c>
      <c r="AC42" s="93">
        <f>E42*'MI Epi'!$AR60</f>
        <v>6.0534235930084926E-3</v>
      </c>
      <c r="AD42" s="93">
        <f>F42*'MI Epi'!$AR60</f>
        <v>1.8196080014657289E-2</v>
      </c>
      <c r="AE42" s="93">
        <f>G42*'MI Epi'!$AR60</f>
        <v>2.3573097746613154E-2</v>
      </c>
      <c r="AF42" s="93">
        <f t="shared" si="23"/>
        <v>5.6578565927949555E-2</v>
      </c>
      <c r="AG42" s="93">
        <f>J42*'MI Epi'!$I$5</f>
        <v>7.3501365911139011E-2</v>
      </c>
      <c r="AH42" s="93">
        <f>K42*'MI Epi'!$I$5</f>
        <v>7.7463540531457944E-2</v>
      </c>
      <c r="AI42" s="93">
        <f>L42*'MI Epi'!$I$5</f>
        <v>0.10436937229324988</v>
      </c>
      <c r="AJ42" s="93">
        <f>M42*'MI Epi'!$I$5</f>
        <v>0.31372551749409122</v>
      </c>
      <c r="AK42" s="93">
        <f>N42*'MI Epi'!$I$5</f>
        <v>0.40643271976919237</v>
      </c>
      <c r="AL42" s="93">
        <f t="shared" si="16"/>
        <v>0.97549251599913045</v>
      </c>
      <c r="AM42" s="93">
        <f t="shared" si="24"/>
        <v>1.03207108192708</v>
      </c>
      <c r="AN42" s="2"/>
      <c r="AO42" s="93">
        <f>'Mortal Baseline'!X42*'MI Analysis'!AY42</f>
        <v>0</v>
      </c>
      <c r="AP42" s="93">
        <f>'Mortal Baseline'!Y42*'MI Analysis'!AZ42</f>
        <v>0</v>
      </c>
      <c r="AQ42" s="93">
        <f>'Mortal Baseline'!Z42*'MI Analysis'!BA42</f>
        <v>0</v>
      </c>
      <c r="AR42" s="93">
        <f>'Mortal Baseline'!AA42*'MI Analysis'!BB42</f>
        <v>0</v>
      </c>
      <c r="AS42" s="93">
        <f>'Mortal Baseline'!AB42*'MI Analysis'!BC42</f>
        <v>0</v>
      </c>
      <c r="AT42" s="93">
        <f t="shared" si="25"/>
        <v>0</v>
      </c>
      <c r="AU42" s="93">
        <f t="shared" si="26"/>
        <v>0</v>
      </c>
      <c r="AV42" s="93">
        <f t="shared" si="27"/>
        <v>0</v>
      </c>
      <c r="AW42" s="93">
        <f t="shared" si="28"/>
        <v>0</v>
      </c>
      <c r="AX42" s="93">
        <f t="shared" si="29"/>
        <v>0</v>
      </c>
      <c r="AY42" s="117">
        <f>('MI Epi'!$AW60*(SUM('Mortal Baseline'!X42:AB42)))/('Mortal Baseline'!X42*'MI Epi'!B$78+'Mortal Baseline'!Y42*'MI Epi'!B$78+'Mortal Baseline'!Z42*'MI Epi'!C$78+'Mortal Baseline'!AA42*'MI Epi'!D$78+'Mortal Baseline'!AB42*'MI Epi'!E$78)</f>
        <v>0</v>
      </c>
      <c r="AZ42" s="93">
        <f>$AY42*'MI Epi'!C$78</f>
        <v>0</v>
      </c>
      <c r="BA42" s="93">
        <f>$AY42*'MI Epi'!D$78</f>
        <v>0</v>
      </c>
      <c r="BB42" s="93">
        <f>$AY42*'MI Epi'!E$78</f>
        <v>0</v>
      </c>
      <c r="BC42" s="93">
        <f>$AY42*'MI Epi'!F$78</f>
        <v>0</v>
      </c>
      <c r="BD42" s="93">
        <f t="shared" si="18"/>
        <v>0</v>
      </c>
      <c r="BE42" s="2">
        <f>AO42/'Mortal Baseline'!X42</f>
        <v>0</v>
      </c>
      <c r="BF42" s="2">
        <f>AP42/'Mortal Baseline'!Y42</f>
        <v>0</v>
      </c>
      <c r="BG42" s="2">
        <f>AQ42/'Mortal Baseline'!Z42</f>
        <v>0</v>
      </c>
      <c r="BH42" s="2">
        <f>AR42/'Mortal Baseline'!AA42</f>
        <v>0</v>
      </c>
      <c r="BI42" s="2">
        <f>AS42/'Mortal Baseline'!AB42</f>
        <v>0</v>
      </c>
      <c r="BJ42" s="2">
        <f>SUM(AO42:AS42)/SUM('Mortal Baseline'!X42:AB42)</f>
        <v>0</v>
      </c>
      <c r="BK42" s="58">
        <f>AY42*'MI Epi'!$AH$29</f>
        <v>0</v>
      </c>
      <c r="BL42" s="58">
        <f>AZ42*'MI Epi'!$AH$29</f>
        <v>0</v>
      </c>
      <c r="BM42" s="58">
        <f>BA42*'MI Epi'!$AH$29</f>
        <v>0</v>
      </c>
      <c r="BN42" s="58">
        <f>BB42*'MI Epi'!$AH$29</f>
        <v>0</v>
      </c>
      <c r="BO42" s="58">
        <f>BC42*'MI Epi'!$AH$29</f>
        <v>0</v>
      </c>
      <c r="BP42" s="93">
        <f t="shared" si="30"/>
        <v>0</v>
      </c>
      <c r="BQ42" s="93">
        <f>AT42*'MI Epi'!$I$5</f>
        <v>0</v>
      </c>
      <c r="BR42" s="93">
        <f>AU42*'MI Epi'!$I$5</f>
        <v>0</v>
      </c>
      <c r="BS42" s="93">
        <f>AV42*'MI Epi'!$I$5</f>
        <v>0</v>
      </c>
      <c r="BT42" s="93">
        <f>AW42*'MI Epi'!$I$5</f>
        <v>0</v>
      </c>
      <c r="BU42" s="93">
        <f>AX42*'MI Epi'!$I$5</f>
        <v>0</v>
      </c>
      <c r="BV42" s="93">
        <f t="shared" si="19"/>
        <v>0</v>
      </c>
      <c r="BW42" s="93">
        <f t="shared" si="31"/>
        <v>0</v>
      </c>
    </row>
    <row r="43" spans="1:75">
      <c r="A43" s="58">
        <f>'Mortal Baseline'!A43</f>
        <v>41</v>
      </c>
      <c r="B43" s="58">
        <v>45</v>
      </c>
      <c r="C43" s="58">
        <f>'Mortal Baseline'!C43*'MI Analysis'!O43</f>
        <v>0.383491950321032</v>
      </c>
      <c r="D43" s="58">
        <f>'Mortal Baseline'!D43*'MI Analysis'!P43</f>
        <v>0.39750629457655989</v>
      </c>
      <c r="E43" s="58">
        <f>'Mortal Baseline'!E43*'MI Analysis'!Q43</f>
        <v>0.52485520194358781</v>
      </c>
      <c r="F43" s="58">
        <f>'Mortal Baseline'!F43*'MI Analysis'!R43</f>
        <v>1.5669732088315564</v>
      </c>
      <c r="G43" s="58">
        <f>'Mortal Baseline'!G43*'MI Analysis'!S43</f>
        <v>1.9963442379369216</v>
      </c>
      <c r="H43" s="58">
        <f>SUM(C43:G43)+H42</f>
        <v>9.7466334736053106</v>
      </c>
      <c r="I43" s="58">
        <f t="shared" si="21"/>
        <v>9.7466334736053106</v>
      </c>
      <c r="J43" s="93">
        <f t="shared" si="33"/>
        <v>0.67323433474274197</v>
      </c>
      <c r="K43" s="93">
        <f t="shared" si="34"/>
        <v>0.70286757135156697</v>
      </c>
      <c r="L43" s="93">
        <f t="shared" si="35"/>
        <v>0.93627926752357871</v>
      </c>
      <c r="M43" s="93">
        <f t="shared" si="36"/>
        <v>2.8036791987932639</v>
      </c>
      <c r="N43" s="93">
        <f t="shared" si="37"/>
        <v>3.5985020192670776</v>
      </c>
      <c r="O43" s="117">
        <f>('MI Epi'!AO61*(SUM('Mortal Baseline'!C43:G43)))/('Mortal Baseline'!C43*'MI Epi'!B$69+'Mortal Baseline'!D43*'MI Epi'!C$69+'Mortal Baseline'!E43*'MI Epi'!D$69+'Mortal Baseline'!F43*'MI Epi'!E$69+'Mortal Baseline'!G43*'MI Epi'!F$69)</f>
        <v>1.441528991009621E-4</v>
      </c>
      <c r="P43" s="93">
        <f>$O43*'MI Epi'!C$69</f>
        <v>1.1984864695841846E-4</v>
      </c>
      <c r="Q43" s="93">
        <f>$O43*'MI Epi'!D$69</f>
        <v>1.0986198249918223E-4</v>
      </c>
      <c r="R43" s="93">
        <f>$O43*'MI Epi'!E$69</f>
        <v>1.0050375350172039E-4</v>
      </c>
      <c r="S43" s="93">
        <f>$O43*'MI Epi'!F$69</f>
        <v>8.9337625802540975E-5</v>
      </c>
      <c r="T43" s="93">
        <f t="shared" si="32"/>
        <v>5.6370490786282414E-4</v>
      </c>
      <c r="U43" s="2">
        <f>J43/'Mortal Baseline'!C43</f>
        <v>2.5306575808496532E-4</v>
      </c>
      <c r="V43" s="2">
        <f>K43/'Mortal Baseline'!D43</f>
        <v>2.119154553443448E-4</v>
      </c>
      <c r="W43" s="2">
        <f>L43/'Mortal Baseline'!E43</f>
        <v>1.9598071262724812E-4</v>
      </c>
      <c r="X43" s="2">
        <f>M43/'Mortal Baseline'!F43</f>
        <v>1.798245697535148E-4</v>
      </c>
      <c r="Y43" s="2">
        <f>N43/'Mortal Baseline'!G43</f>
        <v>1.6103516654983232E-4</v>
      </c>
      <c r="Z43" s="2">
        <f>SUM(C43:G43)/SUM('Mortal Baseline'!C43:G43)</f>
        <v>1E-4</v>
      </c>
      <c r="AA43" s="93">
        <f>C43*'MI Epi'!$AR61</f>
        <v>4.4485066237239706E-3</v>
      </c>
      <c r="AB43" s="93">
        <f>D43*'MI Epi'!$AR61</f>
        <v>4.6110730170880942E-3</v>
      </c>
      <c r="AC43" s="93">
        <f>E43*'MI Epi'!$AR61</f>
        <v>6.0883203425456181E-3</v>
      </c>
      <c r="AD43" s="93">
        <f>F43*'MI Epi'!$AR61</f>
        <v>1.8176889222446053E-2</v>
      </c>
      <c r="AE43" s="93">
        <f>G43*'MI Epi'!$AR61</f>
        <v>2.3157593160068289E-2</v>
      </c>
      <c r="AF43" s="93">
        <f t="shared" si="23"/>
        <v>5.6482382365872025E-2</v>
      </c>
      <c r="AG43" s="93">
        <f>J43*'MI Epi'!$I$5</f>
        <v>0.13464686694854841</v>
      </c>
      <c r="AH43" s="93">
        <f>K43*'MI Epi'!$I$5</f>
        <v>0.14057351427031339</v>
      </c>
      <c r="AI43" s="93">
        <f>L43*'MI Epi'!$I$5</f>
        <v>0.18725585350471574</v>
      </c>
      <c r="AJ43" s="93">
        <f>M43*'MI Epi'!$I$5</f>
        <v>0.56073583975865282</v>
      </c>
      <c r="AK43" s="93">
        <f>N43*'MI Epi'!$I$5</f>
        <v>0.7197004038534156</v>
      </c>
      <c r="AL43" s="93">
        <f t="shared" si="16"/>
        <v>1.742912478335646</v>
      </c>
      <c r="AM43" s="93">
        <f t="shared" si="24"/>
        <v>2.831465942628598</v>
      </c>
      <c r="AN43" s="2"/>
      <c r="AO43" s="93">
        <f>'Mortal Baseline'!X43*'MI Analysis'!AY43</f>
        <v>0</v>
      </c>
      <c r="AP43" s="93">
        <f>'Mortal Baseline'!Y43*'MI Analysis'!AZ43</f>
        <v>0</v>
      </c>
      <c r="AQ43" s="93">
        <f>'Mortal Baseline'!Z43*'MI Analysis'!BA43</f>
        <v>0</v>
      </c>
      <c r="AR43" s="93">
        <f>'Mortal Baseline'!AA43*'MI Analysis'!BB43</f>
        <v>0</v>
      </c>
      <c r="AS43" s="93">
        <f>'Mortal Baseline'!AB43*'MI Analysis'!BC43</f>
        <v>0</v>
      </c>
      <c r="AT43" s="93">
        <f t="shared" si="25"/>
        <v>0</v>
      </c>
      <c r="AU43" s="93">
        <f t="shared" si="26"/>
        <v>0</v>
      </c>
      <c r="AV43" s="93">
        <f t="shared" si="27"/>
        <v>0</v>
      </c>
      <c r="AW43" s="93">
        <f t="shared" si="28"/>
        <v>0</v>
      </c>
      <c r="AX43" s="93">
        <f t="shared" si="29"/>
        <v>0</v>
      </c>
      <c r="AY43" s="117">
        <f>('MI Epi'!$AW61*(SUM('Mortal Baseline'!X43:AB43)))/('Mortal Baseline'!X43*'MI Epi'!B$78+'Mortal Baseline'!Y43*'MI Epi'!B$78+'Mortal Baseline'!Z43*'MI Epi'!C$78+'Mortal Baseline'!AA43*'MI Epi'!D$78+'Mortal Baseline'!AB43*'MI Epi'!E$78)</f>
        <v>0</v>
      </c>
      <c r="AZ43" s="93">
        <f>$AY43*'MI Epi'!C$78</f>
        <v>0</v>
      </c>
      <c r="BA43" s="93">
        <f>$AY43*'MI Epi'!D$78</f>
        <v>0</v>
      </c>
      <c r="BB43" s="93">
        <f>$AY43*'MI Epi'!E$78</f>
        <v>0</v>
      </c>
      <c r="BC43" s="93">
        <f>$AY43*'MI Epi'!F$78</f>
        <v>0</v>
      </c>
      <c r="BD43" s="93">
        <f t="shared" si="18"/>
        <v>0</v>
      </c>
      <c r="BE43" s="2">
        <f>AO43/'Mortal Baseline'!X43</f>
        <v>0</v>
      </c>
      <c r="BF43" s="2">
        <f>AP43/'Mortal Baseline'!Y43</f>
        <v>0</v>
      </c>
      <c r="BG43" s="2">
        <f>AQ43/'Mortal Baseline'!Z43</f>
        <v>0</v>
      </c>
      <c r="BH43" s="2">
        <f>AR43/'Mortal Baseline'!AA43</f>
        <v>0</v>
      </c>
      <c r="BI43" s="2">
        <f>AS43/'Mortal Baseline'!AB43</f>
        <v>0</v>
      </c>
      <c r="BJ43" s="2">
        <f>SUM(AO43:AS43)/SUM('Mortal Baseline'!X43:AB43)</f>
        <v>0</v>
      </c>
      <c r="BK43" s="58">
        <f>AY43*'MI Epi'!$AH$30</f>
        <v>0</v>
      </c>
      <c r="BL43" s="58">
        <f>AZ43*'MI Epi'!$AH$30</f>
        <v>0</v>
      </c>
      <c r="BM43" s="58">
        <f>BA43*'MI Epi'!$AH$30</f>
        <v>0</v>
      </c>
      <c r="BN43" s="58">
        <f>BB43*'MI Epi'!$AH$30</f>
        <v>0</v>
      </c>
      <c r="BO43" s="58">
        <f>BC43*'MI Epi'!$AH$30</f>
        <v>0</v>
      </c>
      <c r="BP43" s="93">
        <f>SUM(BK43:BO43)</f>
        <v>0</v>
      </c>
      <c r="BQ43" s="93">
        <f>AT43*'MI Epi'!$I$5</f>
        <v>0</v>
      </c>
      <c r="BR43" s="93">
        <f>AU43*'MI Epi'!$I$5</f>
        <v>0</v>
      </c>
      <c r="BS43" s="93">
        <f>AV43*'MI Epi'!$I$5</f>
        <v>0</v>
      </c>
      <c r="BT43" s="93">
        <f>AW43*'MI Epi'!$I$5</f>
        <v>0</v>
      </c>
      <c r="BU43" s="93">
        <f>AX43*'MI Epi'!$I$5</f>
        <v>0</v>
      </c>
      <c r="BV43" s="93">
        <f t="shared" si="19"/>
        <v>0</v>
      </c>
      <c r="BW43" s="93">
        <f t="shared" si="31"/>
        <v>0</v>
      </c>
    </row>
    <row r="44" spans="1:75">
      <c r="A44" s="58">
        <f>'Mortal Baseline'!A44</f>
        <v>42</v>
      </c>
      <c r="B44" s="58">
        <v>46</v>
      </c>
      <c r="C44" s="58">
        <f>'Mortal Baseline'!C44*'MI Analysis'!O44</f>
        <v>0.40077920871014888</v>
      </c>
      <c r="D44" s="58">
        <f>'Mortal Baseline'!D44*'MI Analysis'!P44</f>
        <v>0.40997366920442246</v>
      </c>
      <c r="E44" s="58">
        <f>'Mortal Baseline'!E44*'MI Analysis'!Q44</f>
        <v>0.52957094296023888</v>
      </c>
      <c r="F44" s="58">
        <f>'Mortal Baseline'!F44*'MI Analysis'!R44</f>
        <v>1.5605925702008867</v>
      </c>
      <c r="G44" s="58">
        <f>'Mortal Baseline'!G44*'MI Analysis'!S44</f>
        <v>1.9560815752999374</v>
      </c>
      <c r="H44" s="58">
        <f t="shared" ref="H44:H98" si="38">SUM(C44:G44)+H43</f>
        <v>14.603631439980944</v>
      </c>
      <c r="I44" s="58">
        <f t="shared" si="21"/>
        <v>14.603631439980944</v>
      </c>
      <c r="J44" s="93">
        <f t="shared" si="33"/>
        <v>0.93491816988061849</v>
      </c>
      <c r="K44" s="93">
        <f t="shared" si="34"/>
        <v>0.96765665326858785</v>
      </c>
      <c r="L44" s="93">
        <f t="shared" si="35"/>
        <v>1.2725060366365561</v>
      </c>
      <c r="M44" s="93">
        <f t="shared" si="36"/>
        <v>3.7853590400130512</v>
      </c>
      <c r="N44" s="93">
        <f t="shared" si="37"/>
        <v>4.8117255975535311</v>
      </c>
      <c r="O44" s="117">
        <f>('MI Epi'!AO62*(SUM('Mortal Baseline'!C44:G44)))/('Mortal Baseline'!C44*'MI Epi'!B$69+'Mortal Baseline'!D44*'MI Epi'!C$69+'Mortal Baseline'!E44*'MI Epi'!D$69+'Mortal Baseline'!F44*'MI Epi'!E$69+'Mortal Baseline'!G44*'MI Epi'!F$69)</f>
        <v>1.4378023299722672E-4</v>
      </c>
      <c r="P44" s="93">
        <f>$O44*'MI Epi'!C$69</f>
        <v>1.1953881254940896E-4</v>
      </c>
      <c r="Q44" s="93">
        <f>$O44*'MI Epi'!D$69</f>
        <v>1.0957796575569697E-4</v>
      </c>
      <c r="R44" s="93">
        <f>$O44*'MI Epi'!E$69</f>
        <v>1.0024392978355823E-4</v>
      </c>
      <c r="S44" s="93">
        <f>$O44*'MI Epi'!F$69</f>
        <v>8.9106668914872112E-5</v>
      </c>
      <c r="T44" s="93">
        <f t="shared" si="32"/>
        <v>5.6224761000076299E-4</v>
      </c>
      <c r="U44" s="2">
        <f>J44/'Mortal Baseline'!C44</f>
        <v>3.3540350741096748E-4</v>
      </c>
      <c r="V44" s="2">
        <f>K44/'Mortal Baseline'!D44</f>
        <v>2.8214623517586228E-4</v>
      </c>
      <c r="W44" s="2">
        <f>L44/'Mortal Baseline'!E44</f>
        <v>2.6330489759697321E-4</v>
      </c>
      <c r="X44" s="2">
        <f>M44/'Mortal Baseline'!F44</f>
        <v>2.4315075764059287E-4</v>
      </c>
      <c r="Y44" s="2">
        <f>N44/'Mortal Baseline'!G44</f>
        <v>2.1919169688241347E-4</v>
      </c>
      <c r="Z44" s="2">
        <f>SUM(C44:G44)/SUM('Mortal Baseline'!C44:G44)</f>
        <v>1E-4</v>
      </c>
      <c r="AA44" s="93">
        <f>C44*'MI Epi'!$AR62</f>
        <v>4.6490388210377268E-3</v>
      </c>
      <c r="AB44" s="93">
        <f>D44*'MI Epi'!$AR62</f>
        <v>4.7556945627713005E-3</v>
      </c>
      <c r="AC44" s="93">
        <f>E44*'MI Epi'!$AR62</f>
        <v>6.143022938338771E-3</v>
      </c>
      <c r="AD44" s="93">
        <f>F44*'MI Epi'!$AR62</f>
        <v>1.8102873814330286E-2</v>
      </c>
      <c r="AE44" s="93">
        <f>G44*'MI Epi'!$AR62</f>
        <v>2.2690546273479273E-2</v>
      </c>
      <c r="AF44" s="93">
        <f t="shared" si="23"/>
        <v>5.6341176409957359E-2</v>
      </c>
      <c r="AG44" s="93">
        <f>J44*'MI Epi'!$I$5</f>
        <v>0.18698363397612372</v>
      </c>
      <c r="AH44" s="93">
        <f>K44*'MI Epi'!$I$5</f>
        <v>0.19353133065371758</v>
      </c>
      <c r="AI44" s="93">
        <f>L44*'MI Epi'!$I$5</f>
        <v>0.25450120732731124</v>
      </c>
      <c r="AJ44" s="93">
        <f>M44*'MI Epi'!$I$5</f>
        <v>0.75707180800261031</v>
      </c>
      <c r="AK44" s="93">
        <f>N44*'MI Epi'!$I$5</f>
        <v>0.96234511951070623</v>
      </c>
      <c r="AL44" s="93">
        <f t="shared" si="16"/>
        <v>2.354433099470469</v>
      </c>
      <c r="AM44" s="93">
        <f t="shared" si="24"/>
        <v>5.242240218509024</v>
      </c>
      <c r="AN44" s="2"/>
      <c r="AO44" s="93">
        <f>'Mortal Baseline'!X44*'MI Analysis'!AY44</f>
        <v>0</v>
      </c>
      <c r="AP44" s="93">
        <f>'Mortal Baseline'!Y44*'MI Analysis'!AZ44</f>
        <v>0</v>
      </c>
      <c r="AQ44" s="93">
        <f>'Mortal Baseline'!Z44*'MI Analysis'!BA44</f>
        <v>0</v>
      </c>
      <c r="AR44" s="93">
        <f>'Mortal Baseline'!AA44*'MI Analysis'!BB44</f>
        <v>0</v>
      </c>
      <c r="AS44" s="93">
        <f>'Mortal Baseline'!AB44*'MI Analysis'!BC44</f>
        <v>0</v>
      </c>
      <c r="AT44" s="93">
        <f t="shared" si="25"/>
        <v>0</v>
      </c>
      <c r="AU44" s="93">
        <f t="shared" si="26"/>
        <v>0</v>
      </c>
      <c r="AV44" s="93">
        <f t="shared" si="27"/>
        <v>0</v>
      </c>
      <c r="AW44" s="93">
        <f t="shared" si="28"/>
        <v>0</v>
      </c>
      <c r="AX44" s="93">
        <f t="shared" si="29"/>
        <v>0</v>
      </c>
      <c r="AY44" s="117">
        <f>('MI Epi'!$AW62*(SUM('Mortal Baseline'!X44:AB44)))/('Mortal Baseline'!X44*'MI Epi'!B$78+'Mortal Baseline'!Y44*'MI Epi'!B$78+'Mortal Baseline'!Z44*'MI Epi'!C$78+'Mortal Baseline'!AA44*'MI Epi'!D$78+'Mortal Baseline'!AB44*'MI Epi'!E$78)</f>
        <v>0</v>
      </c>
      <c r="AZ44" s="93">
        <f>$AY44*'MI Epi'!C$78</f>
        <v>0</v>
      </c>
      <c r="BA44" s="93">
        <f>$AY44*'MI Epi'!D$78</f>
        <v>0</v>
      </c>
      <c r="BB44" s="93">
        <f>$AY44*'MI Epi'!E$78</f>
        <v>0</v>
      </c>
      <c r="BC44" s="93">
        <f>$AY44*'MI Epi'!F$78</f>
        <v>0</v>
      </c>
      <c r="BD44" s="93">
        <f t="shared" si="18"/>
        <v>0</v>
      </c>
      <c r="BE44" s="2">
        <f>AO44/'Mortal Baseline'!X44</f>
        <v>0</v>
      </c>
      <c r="BF44" s="2">
        <f>AP44/'Mortal Baseline'!Y44</f>
        <v>0</v>
      </c>
      <c r="BG44" s="2">
        <f>AQ44/'Mortal Baseline'!Z44</f>
        <v>0</v>
      </c>
      <c r="BH44" s="2">
        <f>AR44/'Mortal Baseline'!AA44</f>
        <v>0</v>
      </c>
      <c r="BI44" s="2">
        <f>AS44/'Mortal Baseline'!AB44</f>
        <v>0</v>
      </c>
      <c r="BJ44" s="2">
        <f>SUM(AO44:AS44)/SUM('Mortal Baseline'!X44:AB44)</f>
        <v>0</v>
      </c>
      <c r="BK44" s="58">
        <f>AY44*'MI Epi'!$AH$30</f>
        <v>0</v>
      </c>
      <c r="BL44" s="58">
        <f>AZ44*'MI Epi'!$AH$30</f>
        <v>0</v>
      </c>
      <c r="BM44" s="58">
        <f>BA44*'MI Epi'!$AH$30</f>
        <v>0</v>
      </c>
      <c r="BN44" s="58">
        <f>BB44*'MI Epi'!$AH$30</f>
        <v>0</v>
      </c>
      <c r="BO44" s="58">
        <f>BC44*'MI Epi'!$AH$30</f>
        <v>0</v>
      </c>
      <c r="BP44" s="93">
        <f t="shared" si="30"/>
        <v>0</v>
      </c>
      <c r="BQ44" s="93">
        <f>AT44*'MI Epi'!$I$5</f>
        <v>0</v>
      </c>
      <c r="BR44" s="93">
        <f>AU44*'MI Epi'!$I$5</f>
        <v>0</v>
      </c>
      <c r="BS44" s="93">
        <f>AV44*'MI Epi'!$I$5</f>
        <v>0</v>
      </c>
      <c r="BT44" s="93">
        <f>AW44*'MI Epi'!$I$5</f>
        <v>0</v>
      </c>
      <c r="BU44" s="93">
        <f>AX44*'MI Epi'!$I$5</f>
        <v>0</v>
      </c>
      <c r="BV44" s="93">
        <f t="shared" si="19"/>
        <v>0</v>
      </c>
      <c r="BW44" s="93">
        <f t="shared" si="31"/>
        <v>0</v>
      </c>
    </row>
    <row r="45" spans="1:75">
      <c r="A45" s="58">
        <f>'Mortal Baseline'!A45</f>
        <v>43</v>
      </c>
      <c r="B45" s="58">
        <v>47</v>
      </c>
      <c r="C45" s="58">
        <f>'Mortal Baseline'!C45*'MI Analysis'!O45</f>
        <v>0.41977703756440077</v>
      </c>
      <c r="D45" s="58">
        <f>'Mortal Baseline'!D45*'MI Analysis'!P45</f>
        <v>0.42516027629579306</v>
      </c>
      <c r="E45" s="58">
        <f>'Mortal Baseline'!E45*'MI Analysis'!Q45</f>
        <v>0.53636294682054342</v>
      </c>
      <c r="F45" s="58">
        <f>'Mortal Baseline'!F45*'MI Analysis'!R45</f>
        <v>1.5505696531371158</v>
      </c>
      <c r="G45" s="58">
        <f>'Mortal Baseline'!G45*'MI Analysis'!S45</f>
        <v>1.9129855576418426</v>
      </c>
      <c r="H45" s="58">
        <f t="shared" si="38"/>
        <v>19.448486911440639</v>
      </c>
      <c r="I45" s="58">
        <f t="shared" si="21"/>
        <v>19.448486911440639</v>
      </c>
      <c r="J45" s="93">
        <f t="shared" si="33"/>
        <v>1.163062534647858</v>
      </c>
      <c r="K45" s="93">
        <f t="shared" si="34"/>
        <v>1.1945299043478919</v>
      </c>
      <c r="L45" s="93">
        <f t="shared" si="35"/>
        <v>1.5482247531914497</v>
      </c>
      <c r="M45" s="93">
        <f t="shared" si="36"/>
        <v>4.560754011333227</v>
      </c>
      <c r="N45" s="93">
        <f t="shared" si="37"/>
        <v>5.7396754894111881</v>
      </c>
      <c r="O45" s="117">
        <f>('MI Epi'!AO63*(SUM('Mortal Baseline'!C45:G45)))/('Mortal Baseline'!C45*'MI Epi'!B$69+'Mortal Baseline'!D45*'MI Epi'!C$69+'Mortal Baseline'!E45*'MI Epi'!D$69+'Mortal Baseline'!F45*'MI Epi'!E$69+'Mortal Baseline'!G45*'MI Epi'!F$69)</f>
        <v>1.4336164658217086E-4</v>
      </c>
      <c r="P45" s="93">
        <f>$O45*'MI Epi'!C$69</f>
        <v>1.1919080001693479E-4</v>
      </c>
      <c r="Q45" s="93">
        <f>$O45*'MI Epi'!D$69</f>
        <v>1.0925895216878982E-4</v>
      </c>
      <c r="R45" s="93">
        <f>$O45*'MI Epi'!E$69</f>
        <v>9.9952090312133675E-5</v>
      </c>
      <c r="S45" s="93">
        <f>$O45*'MI Epi'!F$69</f>
        <v>8.8847253275314999E-5</v>
      </c>
      <c r="T45" s="93">
        <f t="shared" si="32"/>
        <v>5.606107423553442E-4</v>
      </c>
      <c r="U45" s="2">
        <f>J45/'Mortal Baseline'!C45</f>
        <v>3.9720743424315967E-4</v>
      </c>
      <c r="V45" s="2">
        <f>K45/'Mortal Baseline'!D45</f>
        <v>3.3487835736639498E-4</v>
      </c>
      <c r="W45" s="2">
        <f>L45/'Mortal Baseline'!E45</f>
        <v>3.1537863541509294E-4</v>
      </c>
      <c r="X45" s="2">
        <f>M45/'Mortal Baseline'!F45</f>
        <v>2.9399317593370542E-4</v>
      </c>
      <c r="Y45" s="2">
        <f>N45/'Mortal Baseline'!G45</f>
        <v>2.6657514474623612E-4</v>
      </c>
      <c r="Z45" s="2">
        <f>SUM(C45:G45)/SUM('Mortal Baseline'!C45:G45)</f>
        <v>1.0000000000000003E-4</v>
      </c>
      <c r="AA45" s="93">
        <f>C45*'MI Epi'!$AR63</f>
        <v>4.8694136357470483E-3</v>
      </c>
      <c r="AB45" s="93">
        <f>D45*'MI Epi'!$AR63</f>
        <v>4.9318592050311989E-3</v>
      </c>
      <c r="AC45" s="93">
        <f>E45*'MI Epi'!$AR63</f>
        <v>6.221810183118303E-3</v>
      </c>
      <c r="AD45" s="93">
        <f>F45*'MI Epi'!$AR63</f>
        <v>1.7986607976390543E-2</v>
      </c>
      <c r="AE45" s="93">
        <f>G45*'MI Epi'!$AR63</f>
        <v>2.2190632468645374E-2</v>
      </c>
      <c r="AF45" s="93">
        <f t="shared" si="23"/>
        <v>5.6200323468932473E-2</v>
      </c>
      <c r="AG45" s="93">
        <f>J45*'MI Epi'!$I$5</f>
        <v>0.23261250692957161</v>
      </c>
      <c r="AH45" s="93">
        <f>K45*'MI Epi'!$I$5</f>
        <v>0.23890598086957837</v>
      </c>
      <c r="AI45" s="93">
        <f>L45*'MI Epi'!$I$5</f>
        <v>0.30964495063828995</v>
      </c>
      <c r="AJ45" s="93">
        <f>M45*'MI Epi'!$I$5</f>
        <v>0.91215080226664547</v>
      </c>
      <c r="AK45" s="93">
        <f>N45*'MI Epi'!$I$5</f>
        <v>1.1479350978822376</v>
      </c>
      <c r="AL45" s="93">
        <f t="shared" si="16"/>
        <v>2.8412493385863229</v>
      </c>
      <c r="AM45" s="93">
        <f t="shared" si="24"/>
        <v>8.1396898805642799</v>
      </c>
      <c r="AN45" s="2"/>
      <c r="AO45" s="93">
        <f>'Mortal Baseline'!X45*'MI Analysis'!AY45</f>
        <v>0</v>
      </c>
      <c r="AP45" s="93">
        <f>'Mortal Baseline'!Y45*'MI Analysis'!AZ45</f>
        <v>0</v>
      </c>
      <c r="AQ45" s="93">
        <f>'Mortal Baseline'!Z45*'MI Analysis'!BA45</f>
        <v>0</v>
      </c>
      <c r="AR45" s="93">
        <f>'Mortal Baseline'!AA45*'MI Analysis'!BB45</f>
        <v>0</v>
      </c>
      <c r="AS45" s="93">
        <f>'Mortal Baseline'!AB45*'MI Analysis'!BC45</f>
        <v>0</v>
      </c>
      <c r="AT45" s="93">
        <f t="shared" si="25"/>
        <v>0</v>
      </c>
      <c r="AU45" s="93">
        <f t="shared" si="26"/>
        <v>0</v>
      </c>
      <c r="AV45" s="93">
        <f t="shared" si="27"/>
        <v>0</v>
      </c>
      <c r="AW45" s="93">
        <f t="shared" si="28"/>
        <v>0</v>
      </c>
      <c r="AX45" s="93">
        <f t="shared" si="29"/>
        <v>0</v>
      </c>
      <c r="AY45" s="117">
        <f>('MI Epi'!$AW63*(SUM('Mortal Baseline'!X45:AB45)))/('Mortal Baseline'!X45*'MI Epi'!B$78+'Mortal Baseline'!Y45*'MI Epi'!B$78+'Mortal Baseline'!Z45*'MI Epi'!C$78+'Mortal Baseline'!AA45*'MI Epi'!D$78+'Mortal Baseline'!AB45*'MI Epi'!E$78)</f>
        <v>0</v>
      </c>
      <c r="AZ45" s="93">
        <f>$AY45*'MI Epi'!C$78</f>
        <v>0</v>
      </c>
      <c r="BA45" s="93">
        <f>$AY45*'MI Epi'!D$78</f>
        <v>0</v>
      </c>
      <c r="BB45" s="93">
        <f>$AY45*'MI Epi'!E$78</f>
        <v>0</v>
      </c>
      <c r="BC45" s="93">
        <f>$AY45*'MI Epi'!F$78</f>
        <v>0</v>
      </c>
      <c r="BD45" s="93">
        <f t="shared" si="18"/>
        <v>0</v>
      </c>
      <c r="BE45" s="2">
        <f>AO45/'Mortal Baseline'!X45</f>
        <v>0</v>
      </c>
      <c r="BF45" s="2">
        <f>AP45/'Mortal Baseline'!Y45</f>
        <v>0</v>
      </c>
      <c r="BG45" s="2">
        <f>AQ45/'Mortal Baseline'!Z45</f>
        <v>0</v>
      </c>
      <c r="BH45" s="2">
        <f>AR45/'Mortal Baseline'!AA45</f>
        <v>0</v>
      </c>
      <c r="BI45" s="2">
        <f>AS45/'Mortal Baseline'!AB45</f>
        <v>0</v>
      </c>
      <c r="BJ45" s="2">
        <f>SUM(AO45:AS45)/SUM('Mortal Baseline'!X45:AB45)</f>
        <v>0</v>
      </c>
      <c r="BK45" s="58">
        <f>AY45*'MI Epi'!$AH$30</f>
        <v>0</v>
      </c>
      <c r="BL45" s="58">
        <f>AZ45*'MI Epi'!$AH$30</f>
        <v>0</v>
      </c>
      <c r="BM45" s="58">
        <f>BA45*'MI Epi'!$AH$30</f>
        <v>0</v>
      </c>
      <c r="BN45" s="58">
        <f>BB45*'MI Epi'!$AH$30</f>
        <v>0</v>
      </c>
      <c r="BO45" s="58">
        <f>BC45*'MI Epi'!$AH$30</f>
        <v>0</v>
      </c>
      <c r="BP45" s="93">
        <f t="shared" si="30"/>
        <v>0</v>
      </c>
      <c r="BQ45" s="93">
        <f>AT45*'MI Epi'!$I$5</f>
        <v>0</v>
      </c>
      <c r="BR45" s="93">
        <f>AU45*'MI Epi'!$I$5</f>
        <v>0</v>
      </c>
      <c r="BS45" s="93">
        <f>AV45*'MI Epi'!$I$5</f>
        <v>0</v>
      </c>
      <c r="BT45" s="93">
        <f>AW45*'MI Epi'!$I$5</f>
        <v>0</v>
      </c>
      <c r="BU45" s="93">
        <f>AX45*'MI Epi'!$I$5</f>
        <v>0</v>
      </c>
      <c r="BV45" s="93">
        <f t="shared" si="19"/>
        <v>0</v>
      </c>
      <c r="BW45" s="93">
        <f t="shared" si="31"/>
        <v>0</v>
      </c>
    </row>
    <row r="46" spans="1:75">
      <c r="A46" s="58">
        <f>'Mortal Baseline'!A46</f>
        <v>44</v>
      </c>
      <c r="B46" s="58">
        <v>48</v>
      </c>
      <c r="C46" s="58">
        <f>'Mortal Baseline'!C46*'MI Analysis'!O46</f>
        <v>0.44060188130960859</v>
      </c>
      <c r="D46" s="58">
        <f>'Mortal Baseline'!D46*'MI Analysis'!P46</f>
        <v>0.44321586812048869</v>
      </c>
      <c r="E46" s="58">
        <f>'Mortal Baseline'!E46*'MI Analysis'!Q46</f>
        <v>0.54517970012849049</v>
      </c>
      <c r="F46" s="58">
        <f>'Mortal Baseline'!F46*'MI Analysis'!R46</f>
        <v>1.5367345325246402</v>
      </c>
      <c r="G46" s="58">
        <f>'Mortal Baseline'!G46*'MI Analysis'!S46</f>
        <v>1.8670113506978192</v>
      </c>
      <c r="H46" s="58">
        <f t="shared" si="38"/>
        <v>24.281230244221685</v>
      </c>
      <c r="I46" s="58">
        <f t="shared" si="21"/>
        <v>24.281230244221685</v>
      </c>
      <c r="J46" s="93">
        <f t="shared" si="33"/>
        <v>1.366182495392148</v>
      </c>
      <c r="K46" s="93">
        <f t="shared" si="34"/>
        <v>1.3939079323937711</v>
      </c>
      <c r="L46" s="93">
        <f t="shared" si="35"/>
        <v>1.777537692498532</v>
      </c>
      <c r="M46" s="93">
        <f t="shared" si="36"/>
        <v>5.1673511336148312</v>
      </c>
      <c r="N46" s="93">
        <f t="shared" si="37"/>
        <v>6.4365611097581237</v>
      </c>
      <c r="O46" s="117">
        <f>('MI Epi'!AO64*(SUM('Mortal Baseline'!C46:G46)))/('Mortal Baseline'!C46*'MI Epi'!B$69+'Mortal Baseline'!D46*'MI Epi'!C$69+'Mortal Baseline'!E46*'MI Epi'!D$69+'Mortal Baseline'!F46*'MI Epi'!E$69+'Mortal Baseline'!G46*'MI Epi'!F$69)</f>
        <v>1.4289500170457917E-4</v>
      </c>
      <c r="P46" s="93">
        <f>$O46*'MI Epi'!C$69</f>
        <v>1.1880283170316351E-4</v>
      </c>
      <c r="Q46" s="93">
        <f>$O46*'MI Epi'!D$69</f>
        <v>1.0890331220806031E-4</v>
      </c>
      <c r="R46" s="93">
        <f>$O46*'MI Epi'!E$69</f>
        <v>9.9626744363194629E-5</v>
      </c>
      <c r="S46" s="93">
        <f>$O46*'MI Epi'!F$69</f>
        <v>8.855805378146534E-5</v>
      </c>
      <c r="T46" s="93">
        <f t="shared" si="32"/>
        <v>5.5878594376046291E-4</v>
      </c>
      <c r="U46" s="2">
        <f>J46/'Mortal Baseline'!C46</f>
        <v>4.4307720481712306E-4</v>
      </c>
      <c r="V46" s="2">
        <f>K46/'Mortal Baseline'!D46</f>
        <v>3.736333047012279E-4</v>
      </c>
      <c r="W46" s="2">
        <f>L46/'Mortal Baseline'!E46</f>
        <v>3.5507511054087111E-4</v>
      </c>
      <c r="X46" s="2">
        <f>M46/'Mortal Baseline'!F46</f>
        <v>3.3500019653866551E-4</v>
      </c>
      <c r="Y46" s="2">
        <f>N46/'Mortal Baseline'!G46</f>
        <v>3.0530576298456888E-4</v>
      </c>
      <c r="Z46" s="2">
        <f>SUM(C46:G46)/SUM('Mortal Baseline'!C46:G46)</f>
        <v>1.0000000000000002E-4</v>
      </c>
      <c r="AA46" s="93">
        <f>C46*'MI Epi'!$AR64</f>
        <v>5.1109818231914591E-3</v>
      </c>
      <c r="AB46" s="93">
        <f>D46*'MI Epi'!$AR64</f>
        <v>5.1413040701976682E-3</v>
      </c>
      <c r="AC46" s="93">
        <f>E46*'MI Epi'!$AR64</f>
        <v>6.3240845214904895E-3</v>
      </c>
      <c r="AD46" s="93">
        <f>F46*'MI Epi'!$AR64</f>
        <v>1.7826120577285824E-2</v>
      </c>
      <c r="AE46" s="93">
        <f>G46*'MI Epi'!$AR64</f>
        <v>2.1657331668094703E-2</v>
      </c>
      <c r="AF46" s="93">
        <f t="shared" si="23"/>
        <v>5.6059822660260147E-2</v>
      </c>
      <c r="AG46" s="93">
        <f>J46*'MI Epi'!$I$5</f>
        <v>0.27323649907842962</v>
      </c>
      <c r="AH46" s="93">
        <f>K46*'MI Epi'!$I$5</f>
        <v>0.27878158647875423</v>
      </c>
      <c r="AI46" s="93">
        <f>L46*'MI Epi'!$I$5</f>
        <v>0.3555075384997064</v>
      </c>
      <c r="AJ46" s="93">
        <f>M46*'MI Epi'!$I$5</f>
        <v>1.0334702267229663</v>
      </c>
      <c r="AK46" s="93">
        <f>N46*'MI Epi'!$I$5</f>
        <v>1.2873122219516249</v>
      </c>
      <c r="AL46" s="93">
        <f t="shared" si="16"/>
        <v>3.2283080727314815</v>
      </c>
      <c r="AM46" s="93">
        <f t="shared" si="24"/>
        <v>11.424057775956021</v>
      </c>
      <c r="AN46" s="2"/>
      <c r="AO46" s="93">
        <f>'Mortal Baseline'!X46*'MI Analysis'!AY46</f>
        <v>0</v>
      </c>
      <c r="AP46" s="93">
        <f>'Mortal Baseline'!Y46*'MI Analysis'!AZ46</f>
        <v>0</v>
      </c>
      <c r="AQ46" s="93">
        <f>'Mortal Baseline'!Z46*'MI Analysis'!BA46</f>
        <v>0</v>
      </c>
      <c r="AR46" s="93">
        <f>'Mortal Baseline'!AA46*'MI Analysis'!BB46</f>
        <v>0</v>
      </c>
      <c r="AS46" s="93">
        <f>'Mortal Baseline'!AB46*'MI Analysis'!BC46</f>
        <v>0</v>
      </c>
      <c r="AT46" s="93">
        <f t="shared" si="25"/>
        <v>0</v>
      </c>
      <c r="AU46" s="93">
        <f t="shared" si="26"/>
        <v>0</v>
      </c>
      <c r="AV46" s="93">
        <f t="shared" si="27"/>
        <v>0</v>
      </c>
      <c r="AW46" s="93">
        <f t="shared" si="28"/>
        <v>0</v>
      </c>
      <c r="AX46" s="93">
        <f t="shared" si="29"/>
        <v>0</v>
      </c>
      <c r="AY46" s="117">
        <f>('MI Epi'!$AW64*(SUM('Mortal Baseline'!X46:AB46)))/('Mortal Baseline'!X46*'MI Epi'!B$78+'Mortal Baseline'!Y46*'MI Epi'!B$78+'Mortal Baseline'!Z46*'MI Epi'!C$78+'Mortal Baseline'!AA46*'MI Epi'!D$78+'Mortal Baseline'!AB46*'MI Epi'!E$78)</f>
        <v>0</v>
      </c>
      <c r="AZ46" s="93">
        <f>$AY46*'MI Epi'!C$78</f>
        <v>0</v>
      </c>
      <c r="BA46" s="93">
        <f>$AY46*'MI Epi'!D$78</f>
        <v>0</v>
      </c>
      <c r="BB46" s="93">
        <f>$AY46*'MI Epi'!E$78</f>
        <v>0</v>
      </c>
      <c r="BC46" s="93">
        <f>$AY46*'MI Epi'!F$78</f>
        <v>0</v>
      </c>
      <c r="BD46" s="93">
        <f t="shared" si="18"/>
        <v>0</v>
      </c>
      <c r="BE46" s="2">
        <f>AO46/'Mortal Baseline'!X46</f>
        <v>0</v>
      </c>
      <c r="BF46" s="2">
        <f>AP46/'Mortal Baseline'!Y46</f>
        <v>0</v>
      </c>
      <c r="BG46" s="2">
        <f>AQ46/'Mortal Baseline'!Z46</f>
        <v>0</v>
      </c>
      <c r="BH46" s="2">
        <f>AR46/'Mortal Baseline'!AA46</f>
        <v>0</v>
      </c>
      <c r="BI46" s="2">
        <f>AS46/'Mortal Baseline'!AB46</f>
        <v>0</v>
      </c>
      <c r="BJ46" s="2">
        <f>SUM(AO46:AS46)/SUM('Mortal Baseline'!X46:AB46)</f>
        <v>0</v>
      </c>
      <c r="BK46" s="58">
        <f>AY46*'MI Epi'!$AH$30</f>
        <v>0</v>
      </c>
      <c r="BL46" s="58">
        <f>AZ46*'MI Epi'!$AH$30</f>
        <v>0</v>
      </c>
      <c r="BM46" s="58">
        <f>BA46*'MI Epi'!$AH$30</f>
        <v>0</v>
      </c>
      <c r="BN46" s="58">
        <f>BB46*'MI Epi'!$AH$30</f>
        <v>0</v>
      </c>
      <c r="BO46" s="58">
        <f>BC46*'MI Epi'!$AH$30</f>
        <v>0</v>
      </c>
      <c r="BP46" s="93">
        <f t="shared" si="30"/>
        <v>0</v>
      </c>
      <c r="BQ46" s="93">
        <f>AT46*'MI Epi'!$I$5</f>
        <v>0</v>
      </c>
      <c r="BR46" s="93">
        <f>AU46*'MI Epi'!$I$5</f>
        <v>0</v>
      </c>
      <c r="BS46" s="93">
        <f>AV46*'MI Epi'!$I$5</f>
        <v>0</v>
      </c>
      <c r="BT46" s="93">
        <f>AW46*'MI Epi'!$I$5</f>
        <v>0</v>
      </c>
      <c r="BU46" s="93">
        <f>AX46*'MI Epi'!$I$5</f>
        <v>0</v>
      </c>
      <c r="BV46" s="93">
        <f t="shared" si="19"/>
        <v>0</v>
      </c>
      <c r="BW46" s="93">
        <f t="shared" si="31"/>
        <v>0</v>
      </c>
    </row>
    <row r="47" spans="1:75">
      <c r="A47" s="58">
        <f>'Mortal Baseline'!A47</f>
        <v>45</v>
      </c>
      <c r="B47" s="58">
        <v>49</v>
      </c>
      <c r="C47" s="58">
        <f>'Mortal Baseline'!C47*'MI Analysis'!O47</f>
        <v>2.780225511368331</v>
      </c>
      <c r="D47" s="58">
        <f>'Mortal Baseline'!D47*'MI Analysis'!P47</f>
        <v>2.7858373272853441</v>
      </c>
      <c r="E47" s="58">
        <f>'Mortal Baseline'!E47*'MI Analysis'!Q47</f>
        <v>3.3357779525550084</v>
      </c>
      <c r="F47" s="58">
        <f>'Mortal Baseline'!F47*'MI Analysis'!R47</f>
        <v>9.1135528202409333</v>
      </c>
      <c r="G47" s="58">
        <f>'Mortal Baseline'!G47*'MI Analysis'!S47</f>
        <v>10.908575235244941</v>
      </c>
      <c r="H47" s="58">
        <f t="shared" si="38"/>
        <v>53.205199090916238</v>
      </c>
      <c r="I47" s="58">
        <f t="shared" si="21"/>
        <v>53.205199090916238</v>
      </c>
      <c r="J47" s="93">
        <f t="shared" si="33"/>
        <v>3.8680605258588581</v>
      </c>
      <c r="K47" s="93">
        <f t="shared" si="34"/>
        <v>3.8958223691301632</v>
      </c>
      <c r="L47" s="93">
        <f t="shared" si="35"/>
        <v>4.7514840220323435</v>
      </c>
      <c r="M47" s="93">
        <f t="shared" si="36"/>
        <v>13.229607606555511</v>
      </c>
      <c r="N47" s="93">
        <f t="shared" si="37"/>
        <v>16.036166791383344</v>
      </c>
      <c r="O47" s="117">
        <f>('MI Epi'!AO65*(SUM('Mortal Baseline'!C47:G47)))/('Mortal Baseline'!C47*'MI Epi'!B$69+'Mortal Baseline'!D47*'MI Epi'!C$69+'Mortal Baseline'!E47*'MI Epi'!D$69+'Mortal Baseline'!F47*'MI Epi'!E$69+'Mortal Baseline'!G47*'MI Epi'!F$69)</f>
        <v>8.5426803617369895E-4</v>
      </c>
      <c r="P47" s="93">
        <f>$O47*'MI Epi'!C$69</f>
        <v>7.1023801056915251E-4</v>
      </c>
      <c r="Q47" s="93">
        <f>$O47*'MI Epi'!D$69</f>
        <v>6.51055793015954E-4</v>
      </c>
      <c r="R47" s="93">
        <f>$O47*'MI Epi'!E$69</f>
        <v>5.9559776228896655E-4</v>
      </c>
      <c r="S47" s="93">
        <f>$O47*'MI Epi'!F$69</f>
        <v>5.2942589865851754E-4</v>
      </c>
      <c r="T47" s="93">
        <f t="shared" si="32"/>
        <v>3.3405855007062894E-3</v>
      </c>
      <c r="U47" s="2">
        <f>J47/'Mortal Baseline'!C47</f>
        <v>1.1885224618344574E-3</v>
      </c>
      <c r="V47" s="2">
        <f>K47/'Mortal Baseline'!D47</f>
        <v>9.9322422809162069E-4</v>
      </c>
      <c r="W47" s="2">
        <f>L47/'Mortal Baseline'!E47</f>
        <v>9.2736424365341176E-4</v>
      </c>
      <c r="X47" s="2">
        <f>M47/'Mortal Baseline'!F47</f>
        <v>8.6459417549271888E-4</v>
      </c>
      <c r="Y47" s="2">
        <f>N47/'Mortal Baseline'!G47</f>
        <v>7.782833075336414E-4</v>
      </c>
      <c r="Z47" s="2">
        <f>SUM(C47:G47)/SUM('Mortal Baseline'!C47:G47)</f>
        <v>5.9999999999999995E-4</v>
      </c>
      <c r="AA47" s="93">
        <f>C47*'MI Epi'!$AR65</f>
        <v>1.9461578579578316E-2</v>
      </c>
      <c r="AB47" s="93">
        <f>D47*'MI Epi'!$AR65</f>
        <v>1.9500861290997408E-2</v>
      </c>
      <c r="AC47" s="93">
        <f>E47*'MI Epi'!$AR65</f>
        <v>2.3350445667885061E-2</v>
      </c>
      <c r="AD47" s="93">
        <f>F47*'MI Epi'!$AR65</f>
        <v>6.3794869741686536E-2</v>
      </c>
      <c r="AE47" s="93">
        <f>G47*'MI Epi'!$AR65</f>
        <v>7.6360026646714582E-2</v>
      </c>
      <c r="AF47" s="93">
        <f t="shared" si="23"/>
        <v>0.20246778192686193</v>
      </c>
      <c r="AG47" s="93">
        <f>J47*'MI Epi'!$I$5</f>
        <v>0.7736121051717717</v>
      </c>
      <c r="AH47" s="93">
        <f>K47*'MI Epi'!$I$5</f>
        <v>0.77916447382603271</v>
      </c>
      <c r="AI47" s="93">
        <f>L47*'MI Epi'!$I$5</f>
        <v>0.9502968044064688</v>
      </c>
      <c r="AJ47" s="93">
        <f>M47*'MI Epi'!$I$5</f>
        <v>2.6459215213111023</v>
      </c>
      <c r="AK47" s="93">
        <f>N47*'MI Epi'!$I$5</f>
        <v>3.2072333582766692</v>
      </c>
      <c r="AL47" s="93">
        <f t="shared" si="16"/>
        <v>8.3562282629920439</v>
      </c>
      <c r="AM47" s="93">
        <f t="shared" si="24"/>
        <v>19.982753820874926</v>
      </c>
      <c r="AN47" s="2"/>
      <c r="AO47" s="93">
        <f>'Mortal Baseline'!X47*'MI Analysis'!AY47</f>
        <v>0.93641930085969816</v>
      </c>
      <c r="AP47" s="93">
        <f>'Mortal Baseline'!Y47*'MI Analysis'!AZ47</f>
        <v>1.2092620924240978</v>
      </c>
      <c r="AQ47" s="93">
        <f>'Mortal Baseline'!Z47*'MI Analysis'!BA47</f>
        <v>2.1054032764609225</v>
      </c>
      <c r="AR47" s="93">
        <f>'Mortal Baseline'!AA47*'MI Analysis'!BB47</f>
        <v>2.6569506993021732</v>
      </c>
      <c r="AS47" s="93">
        <f>'Mortal Baseline'!AB47*'MI Analysis'!BC47</f>
        <v>1.9923916521523577</v>
      </c>
      <c r="AT47" s="93">
        <f t="shared" si="25"/>
        <v>0.93641930085969816</v>
      </c>
      <c r="AU47" s="93">
        <f t="shared" si="26"/>
        <v>1.2092620924240978</v>
      </c>
      <c r="AV47" s="93">
        <f t="shared" si="27"/>
        <v>2.1054032764609225</v>
      </c>
      <c r="AW47" s="93">
        <f t="shared" si="28"/>
        <v>2.6569506993021732</v>
      </c>
      <c r="AX47" s="93">
        <f t="shared" si="29"/>
        <v>1.9923916521523577</v>
      </c>
      <c r="AY47" s="117">
        <f>('MI Epi'!$AW65*(SUM('Mortal Baseline'!X47:AB47)))/('Mortal Baseline'!X47*'MI Epi'!B$78+'Mortal Baseline'!Y47*'MI Epi'!B$78+'Mortal Baseline'!Z47*'MI Epi'!C$78+'Mortal Baseline'!AA47*'MI Epi'!D$78+'Mortal Baseline'!AB47*'MI Epi'!E$78)</f>
        <v>2.4697227445542939E-4</v>
      </c>
      <c r="AZ47" s="93">
        <f>$AY47*'MI Epi'!C$78</f>
        <v>2.0592429019421424E-4</v>
      </c>
      <c r="BA47" s="93">
        <f>$AY47*'MI Epi'!D$78</f>
        <v>1.8822443776979553E-4</v>
      </c>
      <c r="BB47" s="93">
        <f>$AY47*'MI Epi'!E$78</f>
        <v>1.7344576885430375E-4</v>
      </c>
      <c r="BC47" s="93">
        <f>$AY47*'MI Epi'!F$78</f>
        <v>1.5568980813213609E-4</v>
      </c>
      <c r="BD47" s="93">
        <f t="shared" si="18"/>
        <v>9.7025657940587892E-4</v>
      </c>
      <c r="BE47" s="2">
        <f>AO47/'Mortal Baseline'!X47</f>
        <v>2.4697227445542939E-4</v>
      </c>
      <c r="BF47" s="2">
        <f>AP47/'Mortal Baseline'!Y47</f>
        <v>2.0592429019421427E-4</v>
      </c>
      <c r="BG47" s="2">
        <f>AQ47/'Mortal Baseline'!Z47</f>
        <v>1.8822443776979553E-4</v>
      </c>
      <c r="BH47" s="2">
        <f>AR47/'Mortal Baseline'!AA47</f>
        <v>1.7344576885430375E-4</v>
      </c>
      <c r="BI47" s="2">
        <f>AS47/'Mortal Baseline'!AB47</f>
        <v>1.5568980813213609E-4</v>
      </c>
      <c r="BJ47" s="2">
        <f>SUM(AO47:AS47)/SUM('Mortal Baseline'!X47:AB47)</f>
        <v>1.8176982373843123E-4</v>
      </c>
      <c r="BK47" s="58">
        <f>AY47*'MI Epi'!$AH$30</f>
        <v>2.2968421524354933E-6</v>
      </c>
      <c r="BL47" s="58">
        <f>AZ47*'MI Epi'!$AH$30</f>
        <v>1.9150958988061922E-6</v>
      </c>
      <c r="BM47" s="58">
        <f>BA47*'MI Epi'!$AH$30</f>
        <v>1.7504872712590984E-6</v>
      </c>
      <c r="BN47" s="58">
        <f>BB47*'MI Epi'!$AH$30</f>
        <v>1.6130456503450247E-6</v>
      </c>
      <c r="BO47" s="58">
        <f>BC47*'MI Epi'!$AH$30</f>
        <v>1.4479152156288654E-6</v>
      </c>
      <c r="BP47" s="93">
        <f t="shared" si="30"/>
        <v>9.023386188474674E-6</v>
      </c>
      <c r="BQ47" s="93">
        <f>AT47*'MI Epi'!$I$5</f>
        <v>0.18728386017193965</v>
      </c>
      <c r="BR47" s="93">
        <f>AU47*'MI Epi'!$I$5</f>
        <v>0.24185241848481956</v>
      </c>
      <c r="BS47" s="93">
        <f>AV47*'MI Epi'!$I$5</f>
        <v>0.42108065529218452</v>
      </c>
      <c r="BT47" s="93">
        <f>AW47*'MI Epi'!$I$5</f>
        <v>0.53139013986043471</v>
      </c>
      <c r="BU47" s="93">
        <f>AX47*'MI Epi'!$I$5</f>
        <v>0.39847833043047154</v>
      </c>
      <c r="BV47" s="93">
        <f t="shared" si="19"/>
        <v>1.78008540423985</v>
      </c>
      <c r="BW47" s="93">
        <f t="shared" si="31"/>
        <v>1.7800944276260384</v>
      </c>
    </row>
    <row r="48" spans="1:75">
      <c r="A48" s="58">
        <f>'Mortal Baseline'!A48</f>
        <v>46</v>
      </c>
      <c r="B48" s="58">
        <v>50</v>
      </c>
      <c r="C48" s="58">
        <f>'Mortal Baseline'!C48*'MI Analysis'!O48</f>
        <v>2.9291965852715074</v>
      </c>
      <c r="D48" s="58">
        <f>'Mortal Baseline'!D48*'MI Analysis'!P48</f>
        <v>2.9316462606018439</v>
      </c>
      <c r="E48" s="58">
        <f>'Mortal Baseline'!E48*'MI Analysis'!Q48</f>
        <v>3.4118542855942438</v>
      </c>
      <c r="F48" s="58">
        <f>'Mortal Baseline'!F48*'MI Analysis'!R48</f>
        <v>8.9819667109319479</v>
      </c>
      <c r="G48" s="58">
        <f>'Mortal Baseline'!G48*'MI Analysis'!S48</f>
        <v>10.596995082178273</v>
      </c>
      <c r="H48" s="58">
        <f t="shared" si="38"/>
        <v>82.056858015494058</v>
      </c>
      <c r="I48" s="58">
        <f t="shared" si="21"/>
        <v>82.056858015494058</v>
      </c>
      <c r="J48" s="93">
        <f t="shared" si="33"/>
        <v>6.0041834273790151</v>
      </c>
      <c r="K48" s="93">
        <f t="shared" si="34"/>
        <v>6.0288032946149768</v>
      </c>
      <c r="L48" s="93">
        <f t="shared" si="35"/>
        <v>7.189691057552233</v>
      </c>
      <c r="M48" s="93">
        <f t="shared" si="36"/>
        <v>19.501857926434671</v>
      </c>
      <c r="N48" s="93">
        <f t="shared" si="37"/>
        <v>23.349568488638234</v>
      </c>
      <c r="O48" s="117">
        <f>('MI Epi'!AO66*(SUM('Mortal Baseline'!C48:G48)))/('Mortal Baseline'!C48*'MI Epi'!B$69+'Mortal Baseline'!D48*'MI Epi'!C$69+'Mortal Baseline'!E48*'MI Epi'!D$69+'Mortal Baseline'!F48*'MI Epi'!E$69+'Mortal Baseline'!G48*'MI Epi'!F$69)</f>
        <v>8.5084983122575228E-4</v>
      </c>
      <c r="P48" s="93">
        <f>$O48*'MI Epi'!C$69</f>
        <v>7.0739611671482867E-4</v>
      </c>
      <c r="Q48" s="93">
        <f>$O48*'MI Epi'!D$69</f>
        <v>6.4845070651050035E-4</v>
      </c>
      <c r="R48" s="93">
        <f>$O48*'MI Epi'!E$69</f>
        <v>5.9321458144661536E-4</v>
      </c>
      <c r="S48" s="93">
        <f>$O48*'MI Epi'!F$69</f>
        <v>5.2730749301797483E-4</v>
      </c>
      <c r="T48" s="93">
        <f t="shared" si="32"/>
        <v>3.3272187289156716E-3</v>
      </c>
      <c r="U48" s="2">
        <f>J48/'Mortal Baseline'!C48</f>
        <v>1.7440476619155871E-3</v>
      </c>
      <c r="V48" s="2">
        <f>K48/'Mortal Baseline'!D48</f>
        <v>1.4547294113760776E-3</v>
      </c>
      <c r="W48" s="2">
        <f>L48/'Mortal Baseline'!E48</f>
        <v>1.3664593665523327E-3</v>
      </c>
      <c r="X48" s="2">
        <f>M48/'Mortal Baseline'!F48</f>
        <v>1.288001487823478E-3</v>
      </c>
      <c r="Y48" s="2">
        <f>N48/'Mortal Baseline'!G48</f>
        <v>1.1618767704726014E-3</v>
      </c>
      <c r="Z48" s="2">
        <f>SUM(C48:G48)/SUM('Mortal Baseline'!C48:G48)</f>
        <v>5.9999999999999995E-4</v>
      </c>
      <c r="AA48" s="93">
        <f>C48*'MI Epi'!$AR66</f>
        <v>2.0504376096900551E-2</v>
      </c>
      <c r="AB48" s="93">
        <f>D48*'MI Epi'!$AR66</f>
        <v>2.0521523824212906E-2</v>
      </c>
      <c r="AC48" s="93">
        <f>E48*'MI Epi'!$AR66</f>
        <v>2.3882979999159708E-2</v>
      </c>
      <c r="AD48" s="93">
        <f>F48*'MI Epi'!$AR66</f>
        <v>6.2873766976523637E-2</v>
      </c>
      <c r="AE48" s="93">
        <f>G48*'MI Epi'!$AR66</f>
        <v>7.4178965575247904E-2</v>
      </c>
      <c r="AF48" s="93">
        <f t="shared" si="23"/>
        <v>0.20196161247204469</v>
      </c>
      <c r="AG48" s="93">
        <f>J48*'MI Epi'!$I$5</f>
        <v>1.200836685475803</v>
      </c>
      <c r="AH48" s="93">
        <f>K48*'MI Epi'!$I$5</f>
        <v>1.2057606589229954</v>
      </c>
      <c r="AI48" s="93">
        <f>L48*'MI Epi'!$I$5</f>
        <v>1.4379382115104467</v>
      </c>
      <c r="AJ48" s="93">
        <f>M48*'MI Epi'!$I$5</f>
        <v>3.9003715852869343</v>
      </c>
      <c r="AK48" s="93">
        <f>N48*'MI Epi'!$I$5</f>
        <v>4.6699136977276465</v>
      </c>
      <c r="AL48" s="93">
        <f t="shared" si="16"/>
        <v>12.414820838923827</v>
      </c>
      <c r="AM48" s="93">
        <f t="shared" si="24"/>
        <v>32.599536272270797</v>
      </c>
      <c r="AN48" s="2"/>
      <c r="AO48" s="93">
        <f>'Mortal Baseline'!X48*'MI Analysis'!AY48</f>
        <v>0.9664431403248539</v>
      </c>
      <c r="AP48" s="93">
        <f>'Mortal Baseline'!Y48*'MI Analysis'!AZ48</f>
        <v>1.2458087729826266</v>
      </c>
      <c r="AQ48" s="93">
        <f>'Mortal Baseline'!Z48*'MI Analysis'!BA48</f>
        <v>2.1154509914454449</v>
      </c>
      <c r="AR48" s="93">
        <f>'Mortal Baseline'!AA48*'MI Analysis'!BB48</f>
        <v>2.6000450916046378</v>
      </c>
      <c r="AS48" s="93">
        <f>'Mortal Baseline'!AB48*'MI Analysis'!BC48</f>
        <v>1.9575971416491125</v>
      </c>
      <c r="AT48" s="93">
        <f t="shared" si="25"/>
        <v>1.71557628417046</v>
      </c>
      <c r="AU48" s="93">
        <f t="shared" si="26"/>
        <v>2.213216531826006</v>
      </c>
      <c r="AV48" s="93">
        <f t="shared" si="27"/>
        <v>3.7997718621269114</v>
      </c>
      <c r="AW48" s="93">
        <f t="shared" si="28"/>
        <v>4.7256040380007267</v>
      </c>
      <c r="AX48" s="93">
        <f t="shared" si="29"/>
        <v>3.5515090154557827</v>
      </c>
      <c r="AY48" s="117">
        <f>('MI Epi'!$AW66*(SUM('Mortal Baseline'!X48:AB48)))/('Mortal Baseline'!X48*'MI Epi'!B$78+'Mortal Baseline'!Y48*'MI Epi'!B$78+'Mortal Baseline'!Z48*'MI Epi'!C$78+'Mortal Baseline'!AA48*'MI Epi'!D$78+'Mortal Baseline'!AB48*'MI Epi'!E$78)</f>
        <v>2.4636198108323148E-4</v>
      </c>
      <c r="AZ48" s="93">
        <f>$AY48*'MI Epi'!C$78</f>
        <v>2.054154305266374E-4</v>
      </c>
      <c r="BA48" s="93">
        <f>$AY48*'MI Epi'!D$78</f>
        <v>1.8775931622078818E-4</v>
      </c>
      <c r="BB48" s="93">
        <f>$AY48*'MI Epi'!E$78</f>
        <v>1.7301716688511123E-4</v>
      </c>
      <c r="BC48" s="93">
        <f>$AY48*'MI Epi'!F$78</f>
        <v>1.553050829307696E-4</v>
      </c>
      <c r="BD48" s="93">
        <f t="shared" si="18"/>
        <v>9.6785897764653788E-4</v>
      </c>
      <c r="BE48" s="2">
        <f>AO48/'Mortal Baseline'!X48</f>
        <v>2.4636198108323148E-4</v>
      </c>
      <c r="BF48" s="2">
        <f>AP48/'Mortal Baseline'!Y48</f>
        <v>2.054154305266374E-4</v>
      </c>
      <c r="BG48" s="2">
        <f>AQ48/'Mortal Baseline'!Z48</f>
        <v>1.877593162207882E-4</v>
      </c>
      <c r="BH48" s="2">
        <f>AR48/'Mortal Baseline'!AA48</f>
        <v>1.7301716688511123E-4</v>
      </c>
      <c r="BI48" s="2">
        <f>AS48/'Mortal Baseline'!AB48</f>
        <v>1.553050829307696E-4</v>
      </c>
      <c r="BJ48" s="2">
        <f>SUM(AO48:AS48)/SUM('Mortal Baseline'!X48:AB48)</f>
        <v>1.8175261672043745E-4</v>
      </c>
      <c r="BK48" s="58">
        <f>AY48*'MI Epi'!$AH$31</f>
        <v>6.6517734892472503E-7</v>
      </c>
      <c r="BL48" s="58">
        <f>AZ48*'MI Epi'!$AH$31</f>
        <v>5.5462166242192095E-7</v>
      </c>
      <c r="BM48" s="58">
        <f>BA48*'MI Epi'!$AH$31</f>
        <v>5.0695015379612806E-7</v>
      </c>
      <c r="BN48" s="58">
        <f>BB48*'MI Epi'!$AH$31</f>
        <v>4.6714635058980036E-7</v>
      </c>
      <c r="BO48" s="58">
        <f>BC48*'MI Epi'!$AH$31</f>
        <v>4.1932372391307794E-7</v>
      </c>
      <c r="BP48" s="93">
        <f t="shared" si="30"/>
        <v>2.6132192396456524E-6</v>
      </c>
      <c r="BQ48" s="93">
        <f>AT48*'MI Epi'!$I$5</f>
        <v>0.34311525683409205</v>
      </c>
      <c r="BR48" s="93">
        <f>AU48*'MI Epi'!$I$5</f>
        <v>0.44264330636520122</v>
      </c>
      <c r="BS48" s="93">
        <f>AV48*'MI Epi'!$I$5</f>
        <v>0.75995437242538233</v>
      </c>
      <c r="BT48" s="93">
        <f>AW48*'MI Epi'!$I$5</f>
        <v>0.94512080760014539</v>
      </c>
      <c r="BU48" s="93">
        <f>AX48*'MI Epi'!$I$5</f>
        <v>0.71030180309115654</v>
      </c>
      <c r="BV48" s="93">
        <f t="shared" si="19"/>
        <v>3.2011355463159772</v>
      </c>
      <c r="BW48" s="93">
        <f t="shared" si="31"/>
        <v>4.9812325871612551</v>
      </c>
    </row>
    <row r="49" spans="1:75">
      <c r="A49" s="58">
        <f>'Mortal Baseline'!A49</f>
        <v>47</v>
      </c>
      <c r="B49" s="58">
        <v>51</v>
      </c>
      <c r="C49" s="58">
        <f>'Mortal Baseline'!C49*'MI Analysis'!O49</f>
        <v>3.0874663934445756</v>
      </c>
      <c r="D49" s="58">
        <f>'Mortal Baseline'!D49*'MI Analysis'!P49</f>
        <v>3.0940733587505922</v>
      </c>
      <c r="E49" s="58">
        <f>'Mortal Baseline'!E49*'MI Analysis'!Q49</f>
        <v>3.4945651679551437</v>
      </c>
      <c r="F49" s="58">
        <f>'Mortal Baseline'!F49*'MI Analysis'!R49</f>
        <v>8.8142697328435169</v>
      </c>
      <c r="G49" s="58">
        <f>'Mortal Baseline'!G49*'MI Analysis'!S49</f>
        <v>10.254533133563051</v>
      </c>
      <c r="H49" s="58">
        <f t="shared" si="38"/>
        <v>110.80176580205094</v>
      </c>
      <c r="I49" s="58">
        <f t="shared" si="21"/>
        <v>110.80176580205094</v>
      </c>
      <c r="J49" s="93">
        <f t="shared" si="33"/>
        <v>7.8703087592508876</v>
      </c>
      <c r="K49" s="93">
        <f t="shared" si="34"/>
        <v>7.8965944706183606</v>
      </c>
      <c r="L49" s="93">
        <f t="shared" si="35"/>
        <v>9.222435033997769</v>
      </c>
      <c r="M49" s="93">
        <f t="shared" si="36"/>
        <v>24.352882307014731</v>
      </c>
      <c r="N49" s="93">
        <f t="shared" si="37"/>
        <v>28.860008958898387</v>
      </c>
      <c r="O49" s="117">
        <f>('MI Epi'!AO67*(SUM('Mortal Baseline'!C49:G49)))/('Mortal Baseline'!C49*'MI Epi'!B$69+'Mortal Baseline'!D49*'MI Epi'!C$69+'Mortal Baseline'!E49*'MI Epi'!D$69+'Mortal Baseline'!F49*'MI Epi'!E$69+'Mortal Baseline'!G49*'MI Epi'!F$69)</f>
        <v>8.4710159201351878E-4</v>
      </c>
      <c r="P49" s="93">
        <f>$O49*'MI Epi'!C$69</f>
        <v>7.042798325411192E-4</v>
      </c>
      <c r="Q49" s="93">
        <f>$O49*'MI Epi'!D$69</f>
        <v>6.4559409389080733E-4</v>
      </c>
      <c r="R49" s="93">
        <f>$O49*'MI Epi'!E$69</f>
        <v>5.9060129990873972E-4</v>
      </c>
      <c r="S49" s="93">
        <f>$O49*'MI Epi'!F$69</f>
        <v>5.2498455123706482E-4</v>
      </c>
      <c r="T49" s="93">
        <f t="shared" si="32"/>
        <v>3.3125613695912499E-3</v>
      </c>
      <c r="U49" s="2">
        <f>J49/'Mortal Baseline'!C49</f>
        <v>2.1593598860719224E-3</v>
      </c>
      <c r="V49" s="2">
        <f>K49/'Mortal Baseline'!D49</f>
        <v>1.7974403275486535E-3</v>
      </c>
      <c r="W49" s="2">
        <f>L49/'Mortal Baseline'!E49</f>
        <v>1.7037740900750179E-3</v>
      </c>
      <c r="X49" s="2">
        <f>M49/'Mortal Baseline'!F49</f>
        <v>1.6317680741553039E-3</v>
      </c>
      <c r="Y49" s="2">
        <f>N49/'Mortal Baseline'!G49</f>
        <v>1.4774986490994483E-3</v>
      </c>
      <c r="Z49" s="2">
        <f>SUM(C49:G49)/SUM('Mortal Baseline'!C49:G49)</f>
        <v>6.0000000000000006E-4</v>
      </c>
      <c r="AA49" s="93">
        <f>C49*'MI Epi'!$AR67</f>
        <v>2.1612264754112029E-2</v>
      </c>
      <c r="AB49" s="93">
        <f>D49*'MI Epi'!$AR67</f>
        <v>2.1658513511254147E-2</v>
      </c>
      <c r="AC49" s="93">
        <f>E49*'MI Epi'!$AR67</f>
        <v>2.4461956175686007E-2</v>
      </c>
      <c r="AD49" s="93">
        <f>F49*'MI Epi'!$AR67</f>
        <v>6.1699888129904616E-2</v>
      </c>
      <c r="AE49" s="93">
        <f>G49*'MI Epi'!$AR67</f>
        <v>7.1781731934941362E-2</v>
      </c>
      <c r="AF49" s="93">
        <f t="shared" si="23"/>
        <v>0.20121435450589817</v>
      </c>
      <c r="AG49" s="93">
        <f>J49*'MI Epi'!$I$5</f>
        <v>1.5740617518501776</v>
      </c>
      <c r="AH49" s="93">
        <f>K49*'MI Epi'!$I$5</f>
        <v>1.5793188941236722</v>
      </c>
      <c r="AI49" s="93">
        <f>L49*'MI Epi'!$I$5</f>
        <v>1.8444870067995538</v>
      </c>
      <c r="AJ49" s="93">
        <f>M49*'MI Epi'!$I$5</f>
        <v>4.8705764614029468</v>
      </c>
      <c r="AK49" s="93">
        <f>N49*'MI Epi'!$I$5</f>
        <v>5.7720017917796778</v>
      </c>
      <c r="AL49" s="93">
        <f t="shared" si="16"/>
        <v>15.640445905956028</v>
      </c>
      <c r="AM49" s="93">
        <f t="shared" si="24"/>
        <v>48.441196532732725</v>
      </c>
      <c r="AN49" s="2"/>
      <c r="AO49" s="93">
        <f>'Mortal Baseline'!X49*'MI Analysis'!AY49</f>
        <v>1.000636955848534</v>
      </c>
      <c r="AP49" s="93">
        <f>'Mortal Baseline'!Y49*'MI Analysis'!AZ49</f>
        <v>1.289045099336696</v>
      </c>
      <c r="AQ49" s="93">
        <f>'Mortal Baseline'!Z49*'MI Analysis'!BA49</f>
        <v>2.1234572170367891</v>
      </c>
      <c r="AR49" s="93">
        <f>'Mortal Baseline'!AA49*'MI Analysis'!BB49</f>
        <v>2.5335315751824132</v>
      </c>
      <c r="AS49" s="93">
        <f>'Mortal Baseline'!AB49*'MI Analysis'!BC49</f>
        <v>1.91534542927034</v>
      </c>
      <c r="AT49" s="93">
        <f t="shared" si="25"/>
        <v>2.3730973180075532</v>
      </c>
      <c r="AU49" s="93">
        <f t="shared" si="26"/>
        <v>3.0596177701758385</v>
      </c>
      <c r="AV49" s="93">
        <f t="shared" si="27"/>
        <v>5.1632741997881642</v>
      </c>
      <c r="AW49" s="93">
        <f t="shared" si="28"/>
        <v>6.3140143384366443</v>
      </c>
      <c r="AX49" s="93">
        <f t="shared" si="29"/>
        <v>4.7565522223112415</v>
      </c>
      <c r="AY49" s="117">
        <f>('MI Epi'!$AW67*(SUM('Mortal Baseline'!X49:AB49)))/('Mortal Baseline'!X49*'MI Epi'!B$78+'Mortal Baseline'!Y49*'MI Epi'!B$78+'Mortal Baseline'!Z49*'MI Epi'!C$78+'Mortal Baseline'!AA49*'MI Epi'!D$78+'Mortal Baseline'!AB49*'MI Epi'!E$78)</f>
        <v>2.4564280536747417E-4</v>
      </c>
      <c r="AZ49" s="93">
        <f>$AY49*'MI Epi'!C$78</f>
        <v>2.0481578528662496E-4</v>
      </c>
      <c r="BA49" s="93">
        <f>$AY49*'MI Epi'!D$78</f>
        <v>1.8721121241012929E-4</v>
      </c>
      <c r="BB49" s="93">
        <f>$AY49*'MI Epi'!E$78</f>
        <v>1.7251209810669911E-4</v>
      </c>
      <c r="BC49" s="93">
        <f>$AY49*'MI Epi'!F$78</f>
        <v>1.5485171896735937E-4</v>
      </c>
      <c r="BD49" s="93">
        <f t="shared" si="18"/>
        <v>9.6503362013828687E-4</v>
      </c>
      <c r="BE49" s="2">
        <f>AO49/'Mortal Baseline'!X49</f>
        <v>2.4564280536747417E-4</v>
      </c>
      <c r="BF49" s="2">
        <f>AP49/'Mortal Baseline'!Y49</f>
        <v>2.0481578528662499E-4</v>
      </c>
      <c r="BG49" s="2">
        <f>AQ49/'Mortal Baseline'!Z49</f>
        <v>1.8721121241012929E-4</v>
      </c>
      <c r="BH49" s="2">
        <f>AR49/'Mortal Baseline'!AA49</f>
        <v>1.7251209810669911E-4</v>
      </c>
      <c r="BI49" s="2">
        <f>AS49/'Mortal Baseline'!AB49</f>
        <v>1.5485171896735937E-4</v>
      </c>
      <c r="BJ49" s="2">
        <f>SUM(AO49:AS49)/SUM('Mortal Baseline'!X49:AB49)</f>
        <v>1.8172974164940361E-4</v>
      </c>
      <c r="BK49" s="58">
        <f>AY49*'MI Epi'!$AH$31</f>
        <v>6.6323557449218029E-7</v>
      </c>
      <c r="BL49" s="58">
        <f>AZ49*'MI Epi'!$AH$31</f>
        <v>5.5300262027388738E-7</v>
      </c>
      <c r="BM49" s="58">
        <f>BA49*'MI Epi'!$AH$31</f>
        <v>5.0547027350734915E-7</v>
      </c>
      <c r="BN49" s="58">
        <f>BB49*'MI Epi'!$AH$31</f>
        <v>4.6578266488808764E-7</v>
      </c>
      <c r="BO49" s="58">
        <f>BC49*'MI Epi'!$AH$31</f>
        <v>4.1809964121187035E-7</v>
      </c>
      <c r="BP49" s="93">
        <f t="shared" si="30"/>
        <v>2.6055907743733745E-6</v>
      </c>
      <c r="BQ49" s="93">
        <f>AT49*'MI Epi'!$I$5</f>
        <v>0.47461946360151064</v>
      </c>
      <c r="BR49" s="93">
        <f>AU49*'MI Epi'!$I$5</f>
        <v>0.61192355403516774</v>
      </c>
      <c r="BS49" s="93">
        <f>AV49*'MI Epi'!$I$5</f>
        <v>1.032654839957633</v>
      </c>
      <c r="BT49" s="93">
        <f>AW49*'MI Epi'!$I$5</f>
        <v>1.2628028676873289</v>
      </c>
      <c r="BU49" s="93">
        <f>AX49*'MI Epi'!$I$5</f>
        <v>0.95131044446224833</v>
      </c>
      <c r="BV49" s="93">
        <f t="shared" si="19"/>
        <v>4.3333111697438884</v>
      </c>
      <c r="BW49" s="93">
        <f t="shared" si="31"/>
        <v>9.3145463624959177</v>
      </c>
    </row>
    <row r="50" spans="1:75">
      <c r="A50" s="58">
        <f>'Mortal Baseline'!A50</f>
        <v>48</v>
      </c>
      <c r="B50" s="58">
        <v>52</v>
      </c>
      <c r="C50" s="58">
        <f>'Mortal Baseline'!C50*'MI Analysis'!O50</f>
        <v>3.2589417778794627</v>
      </c>
      <c r="D50" s="58">
        <f>'Mortal Baseline'!D50*'MI Analysis'!P50</f>
        <v>3.2774395647273793</v>
      </c>
      <c r="E50" s="58">
        <f>'Mortal Baseline'!E50*'MI Analysis'!Q50</f>
        <v>3.5872081648028207</v>
      </c>
      <c r="F50" s="58">
        <f>'Mortal Baseline'!F50*'MI Analysis'!R50</f>
        <v>8.6209472062094488</v>
      </c>
      <c r="G50" s="58">
        <f>'Mortal Baseline'!G50*'MI Analysis'!S50</f>
        <v>9.8940149141275047</v>
      </c>
      <c r="H50" s="58">
        <f t="shared" si="38"/>
        <v>139.44031742979755</v>
      </c>
      <c r="I50" s="58">
        <f t="shared" si="21"/>
        <v>139.44031742979755</v>
      </c>
      <c r="J50" s="93">
        <f t="shared" si="33"/>
        <v>9.5335765205260614</v>
      </c>
      <c r="K50" s="93">
        <f t="shared" si="34"/>
        <v>9.5730566277108142</v>
      </c>
      <c r="L50" s="93">
        <f t="shared" si="35"/>
        <v>10.940694235825349</v>
      </c>
      <c r="M50" s="93">
        <f t="shared" si="36"/>
        <v>28.041553163691333</v>
      </c>
      <c r="N50" s="93">
        <f t="shared" si="37"/>
        <v>32.910240349311273</v>
      </c>
      <c r="O50" s="117">
        <f>('MI Epi'!AO68*(SUM('Mortal Baseline'!C50:G50)))/('Mortal Baseline'!C50*'MI Epi'!B$69+'Mortal Baseline'!D50*'MI Epi'!C$69+'Mortal Baseline'!E50*'MI Epi'!D$69+'Mortal Baseline'!F50*'MI Epi'!E$69+'Mortal Baseline'!G50*'MI Epi'!F$69)</f>
        <v>8.4301068719346613E-4</v>
      </c>
      <c r="P50" s="93">
        <f>$O50*'MI Epi'!C$69</f>
        <v>7.008786563554388E-4</v>
      </c>
      <c r="Q50" s="93">
        <f>$O50*'MI Epi'!D$69</f>
        <v>6.4247632854200459E-4</v>
      </c>
      <c r="R50" s="93">
        <f>$O50*'MI Epi'!E$69</f>
        <v>5.8774911107176316E-4</v>
      </c>
      <c r="S50" s="93">
        <f>$O50*'MI Epi'!F$69</f>
        <v>5.224492451399484E-4</v>
      </c>
      <c r="T50" s="93">
        <f t="shared" si="32"/>
        <v>3.2965640283026208E-3</v>
      </c>
      <c r="U50" s="2">
        <f>J50/'Mortal Baseline'!C50</f>
        <v>2.4661093820490545E-3</v>
      </c>
      <c r="V50" s="2">
        <f>K50/'Mortal Baseline'!D50</f>
        <v>2.0471929181103271E-3</v>
      </c>
      <c r="W50" s="2">
        <f>L50/'Mortal Baseline'!E50</f>
        <v>1.9595007430298142E-3</v>
      </c>
      <c r="X50" s="2">
        <f>M50/'Mortal Baseline'!F50</f>
        <v>1.9117850452859792E-3</v>
      </c>
      <c r="Y50" s="2">
        <f>N50/'Mortal Baseline'!G50</f>
        <v>1.7378112300317043E-3</v>
      </c>
      <c r="Z50" s="2">
        <f>SUM(C50:G50)/SUM('Mortal Baseline'!C50:G50)</f>
        <v>5.9999999999999995E-4</v>
      </c>
      <c r="AA50" s="93">
        <f>C50*'MI Epi'!$AR68</f>
        <v>2.2812592445156238E-2</v>
      </c>
      <c r="AB50" s="93">
        <f>D50*'MI Epi'!$AR68</f>
        <v>2.2942076953091656E-2</v>
      </c>
      <c r="AC50" s="93">
        <f>E50*'MI Epi'!$AR68</f>
        <v>2.5110457153619745E-2</v>
      </c>
      <c r="AD50" s="93">
        <f>F50*'MI Epi'!$AR68</f>
        <v>6.0346630443466144E-2</v>
      </c>
      <c r="AE50" s="93">
        <f>G50*'MI Epi'!$AR68</f>
        <v>6.9258104398892531E-2</v>
      </c>
      <c r="AF50" s="93">
        <f t="shared" si="23"/>
        <v>0.20046986139422629</v>
      </c>
      <c r="AG50" s="93">
        <f>J50*'MI Epi'!$I$5</f>
        <v>1.9067153041052123</v>
      </c>
      <c r="AH50" s="93">
        <f>K50*'MI Epi'!$I$5</f>
        <v>1.9146113255421628</v>
      </c>
      <c r="AI50" s="93">
        <f>L50*'MI Epi'!$I$5</f>
        <v>2.18813884716507</v>
      </c>
      <c r="AJ50" s="93">
        <f>M50*'MI Epi'!$I$5</f>
        <v>5.6083106327382666</v>
      </c>
      <c r="AK50" s="93">
        <f>N50*'MI Epi'!$I$5</f>
        <v>6.582048069862255</v>
      </c>
      <c r="AL50" s="93">
        <f t="shared" si="16"/>
        <v>18.199824179412964</v>
      </c>
      <c r="AM50" s="93">
        <f t="shared" si="24"/>
        <v>66.841490573539915</v>
      </c>
      <c r="AN50" s="2"/>
      <c r="AO50" s="93">
        <f>'Mortal Baseline'!X50*'MI Analysis'!AY50</f>
        <v>1.0402752756959242</v>
      </c>
      <c r="AP50" s="93">
        <f>'Mortal Baseline'!Y50*'MI Analysis'!AZ50</f>
        <v>1.3403157397966132</v>
      </c>
      <c r="AQ50" s="93">
        <f>'Mortal Baseline'!Z50*'MI Analysis'!BA50</f>
        <v>2.1309049140526484</v>
      </c>
      <c r="AR50" s="93">
        <f>'Mortal Baseline'!AA50*'MI Analysis'!BB50</f>
        <v>2.4600191986576445</v>
      </c>
      <c r="AS50" s="93">
        <f>'Mortal Baseline'!AB50*'MI Analysis'!BC50</f>
        <v>1.8669781986371243</v>
      </c>
      <c r="AT50" s="93">
        <f t="shared" si="25"/>
        <v>2.9387524668663922</v>
      </c>
      <c r="AU50" s="93">
        <f t="shared" si="26"/>
        <v>3.7880094029346632</v>
      </c>
      <c r="AV50" s="93">
        <f t="shared" si="27"/>
        <v>6.2615237684129053</v>
      </c>
      <c r="AW50" s="93">
        <f t="shared" si="28"/>
        <v>7.5112302036242937</v>
      </c>
      <c r="AX50" s="93">
        <f t="shared" si="29"/>
        <v>5.6722195583864758</v>
      </c>
      <c r="AY50" s="117">
        <f>('MI Epi'!$AW68*(SUM('Mortal Baseline'!X50:AB50)))/('Mortal Baseline'!X50*'MI Epi'!B$78+'Mortal Baseline'!Y50*'MI Epi'!B$78+'Mortal Baseline'!Z50*'MI Epi'!C$78+'Mortal Baseline'!AA50*'MI Epi'!D$78+'Mortal Baseline'!AB50*'MI Epi'!E$78)</f>
        <v>2.4480912088148263E-4</v>
      </c>
      <c r="AZ50" s="93">
        <f>$AY50*'MI Epi'!C$78</f>
        <v>2.0412066318677681E-4</v>
      </c>
      <c r="BA50" s="93">
        <f>$AY50*'MI Epi'!D$78</f>
        <v>1.8657583828159943E-4</v>
      </c>
      <c r="BB50" s="93">
        <f>$AY50*'MI Epi'!E$78</f>
        <v>1.7192661114475753E-4</v>
      </c>
      <c r="BC50" s="93">
        <f>$AY50*'MI Epi'!F$78</f>
        <v>1.5432616937701381E-4</v>
      </c>
      <c r="BD50" s="93">
        <f t="shared" si="18"/>
        <v>9.6175840287163021E-4</v>
      </c>
      <c r="BE50" s="2">
        <f>AO50/'Mortal Baseline'!X50</f>
        <v>2.4480912088148263E-4</v>
      </c>
      <c r="BF50" s="2">
        <f>AP50/'Mortal Baseline'!Y50</f>
        <v>2.0412066318677681E-4</v>
      </c>
      <c r="BG50" s="2">
        <f>AQ50/'Mortal Baseline'!Z50</f>
        <v>1.8657583828159943E-4</v>
      </c>
      <c r="BH50" s="2">
        <f>AR50/'Mortal Baseline'!AA50</f>
        <v>1.719266111447575E-4</v>
      </c>
      <c r="BI50" s="2">
        <f>AS50/'Mortal Baseline'!AB50</f>
        <v>1.5432616937701381E-4</v>
      </c>
      <c r="BJ50" s="2">
        <f>SUM(AO50:AS50)/SUM('Mortal Baseline'!X50:AB50)</f>
        <v>1.8170162019268105E-4</v>
      </c>
      <c r="BK50" s="58">
        <f>AY50*'MI Epi'!$AH$31</f>
        <v>6.6098462638000315E-7</v>
      </c>
      <c r="BL50" s="58">
        <f>AZ50*'MI Epi'!$AH$31</f>
        <v>5.5112579060429741E-7</v>
      </c>
      <c r="BM50" s="58">
        <f>BA50*'MI Epi'!$AH$31</f>
        <v>5.0375476336031846E-7</v>
      </c>
      <c r="BN50" s="58">
        <f>BB50*'MI Epi'!$AH$31</f>
        <v>4.6420185009084537E-7</v>
      </c>
      <c r="BO50" s="58">
        <f>BC50*'MI Epi'!$AH$31</f>
        <v>4.1668065731793731E-7</v>
      </c>
      <c r="BP50" s="93">
        <f t="shared" si="30"/>
        <v>2.5967476877534019E-6</v>
      </c>
      <c r="BQ50" s="93">
        <f>AT50*'MI Epi'!$I$5</f>
        <v>0.58775049337327845</v>
      </c>
      <c r="BR50" s="93">
        <f>AU50*'MI Epi'!$I$5</f>
        <v>0.75760188058693267</v>
      </c>
      <c r="BS50" s="93">
        <f>AV50*'MI Epi'!$I$5</f>
        <v>1.2523047536825811</v>
      </c>
      <c r="BT50" s="93">
        <f>AW50*'MI Epi'!$I$5</f>
        <v>1.5022460407248588</v>
      </c>
      <c r="BU50" s="93">
        <f>AX50*'MI Epi'!$I$5</f>
        <v>1.1344439116772953</v>
      </c>
      <c r="BV50" s="93">
        <f t="shared" si="19"/>
        <v>5.2343470800449463</v>
      </c>
      <c r="BW50" s="93">
        <f t="shared" si="31"/>
        <v>14.548896039288552</v>
      </c>
    </row>
    <row r="51" spans="1:75">
      <c r="A51" s="58">
        <f>'Mortal Baseline'!A51</f>
        <v>49</v>
      </c>
      <c r="B51" s="58">
        <v>53</v>
      </c>
      <c r="C51" s="58">
        <f>'Mortal Baseline'!C51*'MI Analysis'!O51</f>
        <v>3.444096682616046</v>
      </c>
      <c r="D51" s="58">
        <f>'Mortal Baseline'!D51*'MI Analysis'!P51</f>
        <v>3.4825968154779283</v>
      </c>
      <c r="E51" s="58">
        <f>'Mortal Baseline'!E51*'MI Analysis'!Q51</f>
        <v>3.6888758500134924</v>
      </c>
      <c r="F51" s="58">
        <f>'Mortal Baseline'!F51*'MI Analysis'!R51</f>
        <v>8.4017504365143445</v>
      </c>
      <c r="G51" s="58">
        <f>'Mortal Baseline'!G51*'MI Analysis'!S51</f>
        <v>9.5152692021021412</v>
      </c>
      <c r="H51" s="58">
        <f t="shared" si="38"/>
        <v>167.97290641652148</v>
      </c>
      <c r="I51" s="58">
        <f t="shared" si="21"/>
        <v>167.97290641652148</v>
      </c>
      <c r="J51" s="93">
        <f t="shared" si="33"/>
        <v>11.048145306591739</v>
      </c>
      <c r="K51" s="93">
        <f t="shared" si="34"/>
        <v>11.118100040693488</v>
      </c>
      <c r="L51" s="93">
        <f t="shared" si="35"/>
        <v>12.416320781520152</v>
      </c>
      <c r="M51" s="93">
        <f t="shared" si="36"/>
        <v>30.774646337023945</v>
      </c>
      <c r="N51" s="93">
        <f t="shared" si="37"/>
        <v>35.774203377152269</v>
      </c>
      <c r="O51" s="117">
        <f>('MI Epi'!AO69*(SUM('Mortal Baseline'!C51:G51)))/('Mortal Baseline'!C51*'MI Epi'!B$69+'Mortal Baseline'!D51*'MI Epi'!C$69+'Mortal Baseline'!E51*'MI Epi'!D$69+'Mortal Baseline'!F51*'MI Epi'!E$69+'Mortal Baseline'!G51*'MI Epi'!F$69)</f>
        <v>8.3856666353819261E-4</v>
      </c>
      <c r="P51" s="93">
        <f>$O51*'MI Epi'!C$69</f>
        <v>6.9718389734984502E-4</v>
      </c>
      <c r="Q51" s="93">
        <f>$O51*'MI Epi'!D$69</f>
        <v>6.3908944383773189E-4</v>
      </c>
      <c r="R51" s="93">
        <f>$O51*'MI Epi'!E$69</f>
        <v>5.8465072691999797E-4</v>
      </c>
      <c r="S51" s="93">
        <f>$O51*'MI Epi'!F$69</f>
        <v>5.1969509642113283E-4</v>
      </c>
      <c r="T51" s="93">
        <f t="shared" si="32"/>
        <v>3.2791858280669006E-3</v>
      </c>
      <c r="U51" s="2">
        <f>J51/'Mortal Baseline'!C51</f>
        <v>2.6899960139901247E-3</v>
      </c>
      <c r="V51" s="2">
        <f>K51/'Mortal Baseline'!D51</f>
        <v>2.2257415165161491E-3</v>
      </c>
      <c r="W51" s="2">
        <f>L51/'Mortal Baseline'!E51</f>
        <v>2.1510996480793906E-3</v>
      </c>
      <c r="X51" s="2">
        <f>M51/'Mortal Baseline'!F51</f>
        <v>2.1415084258455388E-3</v>
      </c>
      <c r="Y51" s="2">
        <f>N51/'Mortal Baseline'!G51</f>
        <v>1.9538783063931639E-3</v>
      </c>
      <c r="Z51" s="2">
        <f>SUM(C51:G51)/SUM('Mortal Baseline'!C51:G51)</f>
        <v>5.9999999999999995E-4</v>
      </c>
      <c r="AA51" s="93">
        <f>C51*'MI Epi'!$AR69</f>
        <v>2.4108676778312323E-2</v>
      </c>
      <c r="AB51" s="93">
        <f>D51*'MI Epi'!$AR69</f>
        <v>2.4378177708345498E-2</v>
      </c>
      <c r="AC51" s="93">
        <f>E51*'MI Epi'!$AR69</f>
        <v>2.5822130950094446E-2</v>
      </c>
      <c r="AD51" s="93">
        <f>F51*'MI Epi'!$AR69</f>
        <v>5.8812253055600415E-2</v>
      </c>
      <c r="AE51" s="93">
        <f>G51*'MI Epi'!$AR69</f>
        <v>6.660688441471499E-2</v>
      </c>
      <c r="AF51" s="93">
        <f t="shared" si="23"/>
        <v>0.19972812290706768</v>
      </c>
      <c r="AG51" s="93">
        <f>J51*'MI Epi'!$I$5</f>
        <v>2.2096290613183478</v>
      </c>
      <c r="AH51" s="93">
        <f>K51*'MI Epi'!$I$5</f>
        <v>2.2236200081386976</v>
      </c>
      <c r="AI51" s="93">
        <f>L51*'MI Epi'!$I$5</f>
        <v>2.4832641563040307</v>
      </c>
      <c r="AJ51" s="93">
        <f>M51*'MI Epi'!$I$5</f>
        <v>6.1549292674047891</v>
      </c>
      <c r="AK51" s="93">
        <f>N51*'MI Epi'!$I$5</f>
        <v>7.1548406754304539</v>
      </c>
      <c r="AL51" s="93">
        <f t="shared" si="16"/>
        <v>20.226283168596318</v>
      </c>
      <c r="AM51" s="93">
        <f t="shared" si="24"/>
        <v>87.2675018650433</v>
      </c>
      <c r="AN51" s="2"/>
      <c r="AO51" s="93">
        <f>'Mortal Baseline'!X51*'MI Analysis'!AY51</f>
        <v>1.085817894600456</v>
      </c>
      <c r="AP51" s="93">
        <f>'Mortal Baseline'!Y51*'MI Analysis'!AZ51</f>
        <v>1.3998575214271005</v>
      </c>
      <c r="AQ51" s="93">
        <f>'Mortal Baseline'!Z51*'MI Analysis'!BA51</f>
        <v>2.1373160812395153</v>
      </c>
      <c r="AR51" s="93">
        <f>'Mortal Baseline'!AA51*'MI Analysis'!BB51</f>
        <v>2.3797629273867762</v>
      </c>
      <c r="AS51" s="93">
        <f>'Mortal Baseline'!AB51*'MI Analysis'!BC51</f>
        <v>1.812048680417768</v>
      </c>
      <c r="AT51" s="93">
        <f t="shared" si="25"/>
        <v>3.4368192071089436</v>
      </c>
      <c r="AU51" s="93">
        <f t="shared" si="26"/>
        <v>4.4302644926490409</v>
      </c>
      <c r="AV51" s="93">
        <f t="shared" si="27"/>
        <v>7.1465345922150751</v>
      </c>
      <c r="AW51" s="93">
        <f t="shared" si="28"/>
        <v>8.3887466260843606</v>
      </c>
      <c r="AX51" s="93">
        <f t="shared" si="29"/>
        <v>6.3498239104462915</v>
      </c>
      <c r="AY51" s="117">
        <f>('MI Epi'!$AW69*(SUM('Mortal Baseline'!X51:AB51)))/('Mortal Baseline'!X51*'MI Epi'!B$78+'Mortal Baseline'!Y51*'MI Epi'!B$78+'Mortal Baseline'!Z51*'MI Epi'!C$78+'Mortal Baseline'!AA51*'MI Epi'!D$78+'Mortal Baseline'!AB51*'MI Epi'!E$78)</f>
        <v>2.4385536392316148E-4</v>
      </c>
      <c r="AZ51" s="93">
        <f>$AY51*'MI Epi'!C$78</f>
        <v>2.0332542523914427E-4</v>
      </c>
      <c r="BA51" s="93">
        <f>$AY51*'MI Epi'!D$78</f>
        <v>1.8584895358312518E-4</v>
      </c>
      <c r="BB51" s="93">
        <f>$AY51*'MI Epi'!E$78</f>
        <v>1.7125679867572265E-4</v>
      </c>
      <c r="BC51" s="93">
        <f>$AY51*'MI Epi'!F$78</f>
        <v>1.5372492683603172E-4</v>
      </c>
      <c r="BD51" s="93">
        <f t="shared" si="18"/>
        <v>9.5801146825718524E-4</v>
      </c>
      <c r="BE51" s="2">
        <f>AO51/'Mortal Baseline'!X51</f>
        <v>2.4385536392316148E-4</v>
      </c>
      <c r="BF51" s="2">
        <f>AP51/'Mortal Baseline'!Y51</f>
        <v>2.0332542523914429E-4</v>
      </c>
      <c r="BG51" s="2">
        <f>AQ51/'Mortal Baseline'!Z51</f>
        <v>1.8584895358312518E-4</v>
      </c>
      <c r="BH51" s="2">
        <f>AR51/'Mortal Baseline'!AA51</f>
        <v>1.7125679867572265E-4</v>
      </c>
      <c r="BI51" s="2">
        <f>AS51/'Mortal Baseline'!AB51</f>
        <v>1.5372492683603172E-4</v>
      </c>
      <c r="BJ51" s="2">
        <f>SUM(AO51:AS51)/SUM('Mortal Baseline'!X51:AB51)</f>
        <v>1.8166876887245505E-4</v>
      </c>
      <c r="BK51" s="58">
        <f>AY51*'MI Epi'!$AH$31</f>
        <v>6.5840948259253608E-7</v>
      </c>
      <c r="BL51" s="58">
        <f>AZ51*'MI Epi'!$AH$31</f>
        <v>5.4897864814568956E-7</v>
      </c>
      <c r="BM51" s="58">
        <f>BA51*'MI Epi'!$AH$31</f>
        <v>5.0179217467443801E-7</v>
      </c>
      <c r="BN51" s="58">
        <f>BB51*'MI Epi'!$AH$31</f>
        <v>4.6239335642445117E-7</v>
      </c>
      <c r="BO51" s="58">
        <f>BC51*'MI Epi'!$AH$31</f>
        <v>4.1505730245728568E-7</v>
      </c>
      <c r="BP51" s="93">
        <f t="shared" si="30"/>
        <v>2.5866309642944003E-6</v>
      </c>
      <c r="BQ51" s="93">
        <f>AT51*'MI Epi'!$I$5</f>
        <v>0.68736384142178875</v>
      </c>
      <c r="BR51" s="93">
        <f>AU51*'MI Epi'!$I$5</f>
        <v>0.88605289852980817</v>
      </c>
      <c r="BS51" s="93">
        <f>AV51*'MI Epi'!$I$5</f>
        <v>1.4293069184430152</v>
      </c>
      <c r="BT51" s="93">
        <f>AW51*'MI Epi'!$I$5</f>
        <v>1.6777493252168723</v>
      </c>
      <c r="BU51" s="93">
        <f>AX51*'MI Epi'!$I$5</f>
        <v>1.2699647820892583</v>
      </c>
      <c r="BV51" s="93">
        <f t="shared" si="19"/>
        <v>5.9504377657007428</v>
      </c>
      <c r="BW51" s="93">
        <f t="shared" si="31"/>
        <v>20.499336391620261</v>
      </c>
    </row>
    <row r="52" spans="1:75">
      <c r="A52" s="58">
        <f>'Mortal Baseline'!A52</f>
        <v>50</v>
      </c>
      <c r="B52" s="58">
        <v>54</v>
      </c>
      <c r="C52" s="58">
        <f>'Mortal Baseline'!C52*'MI Analysis'!O52</f>
        <v>10.322660500475722</v>
      </c>
      <c r="D52" s="58">
        <f>'Mortal Baseline'!D52*'MI Analysis'!P52</f>
        <v>10.512225744917007</v>
      </c>
      <c r="E52" s="58">
        <f>'Mortal Baseline'!E52*'MI Analysis'!Q52</f>
        <v>10.762232054021199</v>
      </c>
      <c r="F52" s="58">
        <f>'Mortal Baseline'!F52*'MI Analysis'!R52</f>
        <v>23.110770151078256</v>
      </c>
      <c r="G52" s="58">
        <f>'Mortal Baseline'!G52*'MI Analysis'!S52</f>
        <v>25.835330370681532</v>
      </c>
      <c r="H52" s="58">
        <f t="shared" si="38"/>
        <v>248.51612523769521</v>
      </c>
      <c r="I52" s="58">
        <f t="shared" si="21"/>
        <v>248.51612523769521</v>
      </c>
      <c r="J52" s="93">
        <f t="shared" si="33"/>
        <v>19.137068068970802</v>
      </c>
      <c r="K52" s="93">
        <f t="shared" si="34"/>
        <v>19.38232759976345</v>
      </c>
      <c r="L52" s="93">
        <f t="shared" si="35"/>
        <v>20.669466548287229</v>
      </c>
      <c r="M52" s="93">
        <f t="shared" si="36"/>
        <v>47.671674967641813</v>
      </c>
      <c r="N52" s="93">
        <f t="shared" si="37"/>
        <v>54.388086187988627</v>
      </c>
      <c r="O52" s="117">
        <f>('MI Epi'!AO70*(SUM('Mortal Baseline'!C52:G52)))/('Mortal Baseline'!C52*'MI Epi'!B$69+'Mortal Baseline'!D52*'MI Epi'!C$69+'Mortal Baseline'!E52*'MI Epi'!D$69+'Mortal Baseline'!F52*'MI Epi'!E$69+'Mortal Baseline'!G52*'MI Epi'!F$69)</f>
        <v>2.3623267857990835E-3</v>
      </c>
      <c r="P52" s="93">
        <f>$O52*'MI Epi'!C$69</f>
        <v>1.9640372876119296E-3</v>
      </c>
      <c r="Q52" s="93">
        <f>$O52*'MI Epi'!D$69</f>
        <v>1.8003793584271811E-3</v>
      </c>
      <c r="R52" s="93">
        <f>$O52*'MI Epi'!E$69</f>
        <v>1.6470200075835862E-3</v>
      </c>
      <c r="S52" s="93">
        <f>$O52*'MI Epi'!F$69</f>
        <v>1.4640334514897685E-3</v>
      </c>
      <c r="T52" s="93">
        <f t="shared" si="32"/>
        <v>9.2377968909115489E-3</v>
      </c>
      <c r="U52" s="2">
        <f>J52/'Mortal Baseline'!C52</f>
        <v>4.3794919438556222E-3</v>
      </c>
      <c r="V52" s="2">
        <f>K52/'Mortal Baseline'!D52</f>
        <v>3.6212706091335737E-3</v>
      </c>
      <c r="W52" s="2">
        <f>L52/'Mortal Baseline'!E52</f>
        <v>3.4577289112933804E-3</v>
      </c>
      <c r="X52" s="2">
        <f>M52/'Mortal Baseline'!F52</f>
        <v>3.3973858055554428E-3</v>
      </c>
      <c r="Y52" s="2">
        <f>N52/'Mortal Baseline'!G52</f>
        <v>3.0820576473868204E-3</v>
      </c>
      <c r="Z52" s="2">
        <f>SUM(C52:G52)/SUM('Mortal Baseline'!C52:G52)</f>
        <v>1.7000000000000003E-3</v>
      </c>
      <c r="AA52" s="93">
        <f>C52*'MI Epi'!$AR70</f>
        <v>2.4774385201141731E-2</v>
      </c>
      <c r="AB52" s="93">
        <f>D52*'MI Epi'!$AR70</f>
        <v>2.5229341787800817E-2</v>
      </c>
      <c r="AC52" s="93">
        <f>E52*'MI Epi'!$AR70</f>
        <v>2.5829356929650875E-2</v>
      </c>
      <c r="AD52" s="93">
        <f>F52*'MI Epi'!$AR70</f>
        <v>5.5465848362587812E-2</v>
      </c>
      <c r="AE52" s="93">
        <f>G52*'MI Epi'!$AR70</f>
        <v>6.2004792889635674E-2</v>
      </c>
      <c r="AF52" s="93">
        <f t="shared" si="23"/>
        <v>0.1933037251708169</v>
      </c>
      <c r="AG52" s="93">
        <f>J52*'MI Epi'!$I$5</f>
        <v>3.8274136137941603</v>
      </c>
      <c r="AH52" s="93">
        <f>K52*'MI Epi'!$I$5</f>
        <v>3.8764655199526903</v>
      </c>
      <c r="AI52" s="93">
        <f>L52*'MI Epi'!$I$5</f>
        <v>4.1338933096574459</v>
      </c>
      <c r="AJ52" s="93">
        <f>M52*'MI Epi'!$I$5</f>
        <v>9.534334993528363</v>
      </c>
      <c r="AK52" s="93">
        <f>N52*'MI Epi'!$I$5</f>
        <v>10.877617237597725</v>
      </c>
      <c r="AL52" s="93">
        <f t="shared" si="16"/>
        <v>32.249724674530384</v>
      </c>
      <c r="AM52" s="93">
        <f t="shared" si="24"/>
        <v>119.71053026474451</v>
      </c>
      <c r="AN52" s="2"/>
      <c r="AO52" s="93">
        <f>'Mortal Baseline'!X52*'MI Analysis'!AY52</f>
        <v>2.2755005883890695</v>
      </c>
      <c r="AP52" s="93">
        <f>'Mortal Baseline'!Y52*'MI Analysis'!AZ52</f>
        <v>2.9357174352895949</v>
      </c>
      <c r="AQ52" s="93">
        <f>'Mortal Baseline'!Z52*'MI Analysis'!BA52</f>
        <v>4.2842955180011293</v>
      </c>
      <c r="AR52" s="93">
        <f>'Mortal Baseline'!AA52*'MI Analysis'!BB52</f>
        <v>4.5861452718394613</v>
      </c>
      <c r="AS52" s="93">
        <f>'Mortal Baseline'!AB52*'MI Analysis'!BC52</f>
        <v>3.5002992459051714</v>
      </c>
      <c r="AT52" s="93">
        <f t="shared" si="25"/>
        <v>5.024955295666742</v>
      </c>
      <c r="AU52" s="93">
        <f t="shared" si="26"/>
        <v>6.4799284804301793</v>
      </c>
      <c r="AV52" s="93">
        <f t="shared" si="27"/>
        <v>10.001522689981016</v>
      </c>
      <c r="AW52" s="93">
        <f t="shared" si="28"/>
        <v>11.297142110313594</v>
      </c>
      <c r="AX52" s="93">
        <f t="shared" si="29"/>
        <v>8.580157959204902</v>
      </c>
      <c r="AY52" s="117">
        <f>('MI Epi'!$AW70*(SUM('Mortal Baseline'!X52:AB52)))/('Mortal Baseline'!X52*'MI Epi'!B$78+'Mortal Baseline'!Y52*'MI Epi'!B$78+'Mortal Baseline'!Z52*'MI Epi'!C$78+'Mortal Baseline'!AA52*'MI Epi'!D$78+'Mortal Baseline'!AB52*'MI Epi'!E$78)</f>
        <v>4.8555279290034514E-4</v>
      </c>
      <c r="AZ52" s="93">
        <f>$AY52*'MI Epi'!C$78</f>
        <v>4.048515747376589E-4</v>
      </c>
      <c r="BA52" s="93">
        <f>$AY52*'MI Epi'!D$78</f>
        <v>3.7005328493954062E-4</v>
      </c>
      <c r="BB52" s="93">
        <f>$AY52*'MI Epi'!E$78</f>
        <v>3.409981046238993E-4</v>
      </c>
      <c r="BC52" s="93">
        <f>$AY52*'MI Epi'!F$78</f>
        <v>3.0608950470802803E-4</v>
      </c>
      <c r="BD52" s="93">
        <f t="shared" si="18"/>
        <v>1.907545261909472E-3</v>
      </c>
      <c r="BE52" s="2">
        <f>AO52/'Mortal Baseline'!X52</f>
        <v>4.8555279290034509E-4</v>
      </c>
      <c r="BF52" s="2">
        <f>AP52/'Mortal Baseline'!Y52</f>
        <v>4.048515747376589E-4</v>
      </c>
      <c r="BG52" s="2">
        <f>AQ52/'Mortal Baseline'!Z52</f>
        <v>3.7005328493954057E-4</v>
      </c>
      <c r="BH52" s="2">
        <f>AR52/'Mortal Baseline'!AA52</f>
        <v>3.409981046238993E-4</v>
      </c>
      <c r="BI52" s="2">
        <f>AS52/'Mortal Baseline'!AB52</f>
        <v>3.0608950470802803E-4</v>
      </c>
      <c r="BJ52" s="2">
        <f>SUM(AO52:AS52)/SUM('Mortal Baseline'!X52:AB52)</f>
        <v>3.6326369195699865E-4</v>
      </c>
      <c r="BK52" s="58">
        <f>AY52*'MI Epi'!$AH$31</f>
        <v>1.310992540830932E-6</v>
      </c>
      <c r="BL52" s="58">
        <f>AZ52*'MI Epi'!$AH$31</f>
        <v>1.093099251791679E-6</v>
      </c>
      <c r="BM52" s="58">
        <f>BA52*'MI Epi'!$AH$31</f>
        <v>9.9914386933675964E-7</v>
      </c>
      <c r="BN52" s="58">
        <f>BB52*'MI Epi'!$AH$31</f>
        <v>9.2069488248452815E-7</v>
      </c>
      <c r="BO52" s="58">
        <f>BC52*'MI Epi'!$AH$31</f>
        <v>8.2644166271167568E-7</v>
      </c>
      <c r="BP52" s="93">
        <f t="shared" si="30"/>
        <v>5.1503722071555741E-6</v>
      </c>
      <c r="BQ52" s="93">
        <f>AT52*'MI Epi'!$I$5</f>
        <v>1.0049910591333484</v>
      </c>
      <c r="BR52" s="93">
        <f>AU52*'MI Epi'!$I$5</f>
        <v>1.2959856960860359</v>
      </c>
      <c r="BS52" s="93">
        <f>AV52*'MI Epi'!$I$5</f>
        <v>2.0003045379962034</v>
      </c>
      <c r="BT52" s="93">
        <f>AW52*'MI Epi'!$I$5</f>
        <v>2.2594284220627188</v>
      </c>
      <c r="BU52" s="93">
        <f>AX52*'MI Epi'!$I$5</f>
        <v>1.7160315918409805</v>
      </c>
      <c r="BV52" s="93">
        <f t="shared" si="19"/>
        <v>8.2767413071192877</v>
      </c>
      <c r="BW52" s="93">
        <f t="shared" si="31"/>
        <v>28.776082849111756</v>
      </c>
    </row>
    <row r="53" spans="1:75">
      <c r="A53" s="58">
        <f>'Mortal Baseline'!A53</f>
        <v>51</v>
      </c>
      <c r="B53" s="58">
        <v>55</v>
      </c>
      <c r="C53" s="58">
        <f>'Mortal Baseline'!C53*'MI Analysis'!O53</f>
        <v>10.927446566575014</v>
      </c>
      <c r="D53" s="58">
        <f>'Mortal Baseline'!D53*'MI Analysis'!P53</f>
        <v>11.221682326447933</v>
      </c>
      <c r="E53" s="58">
        <f>'Mortal Baseline'!E53*'MI Analysis'!Q53</f>
        <v>11.091059395218172</v>
      </c>
      <c r="F53" s="58">
        <f>'Mortal Baseline'!F53*'MI Analysis'!R53</f>
        <v>22.344717193182188</v>
      </c>
      <c r="G53" s="58">
        <f>'Mortal Baseline'!G53*'MI Analysis'!S53</f>
        <v>24.66030343011203</v>
      </c>
      <c r="H53" s="58">
        <f t="shared" si="38"/>
        <v>328.76133414923055</v>
      </c>
      <c r="I53" s="58">
        <f t="shared" si="21"/>
        <v>328.76133414923055</v>
      </c>
      <c r="J53" s="93">
        <f t="shared" si="33"/>
        <v>26.212326636550515</v>
      </c>
      <c r="K53" s="93">
        <f t="shared" si="34"/>
        <v>26.702315064470895</v>
      </c>
      <c r="L53" s="93">
        <f t="shared" si="35"/>
        <v>27.600803276918302</v>
      </c>
      <c r="M53" s="93">
        <f t="shared" si="36"/>
        <v>60.426591318933049</v>
      </c>
      <c r="N53" s="93">
        <f t="shared" si="37"/>
        <v>68.108767587613301</v>
      </c>
      <c r="O53" s="117">
        <f>('MI Epi'!AO71*(SUM('Mortal Baseline'!C53:G53)))/('Mortal Baseline'!C53*'MI Epi'!B$69+'Mortal Baseline'!D53*'MI Epi'!C$69+'Mortal Baseline'!E53*'MI Epi'!D$69+'Mortal Baseline'!F53*'MI Epi'!E$69+'Mortal Baseline'!G53*'MI Epi'!F$69)</f>
        <v>2.3476867919419771E-3</v>
      </c>
      <c r="P53" s="93">
        <f>$O53*'MI Epi'!C$69</f>
        <v>1.9518656041688871E-3</v>
      </c>
      <c r="Q53" s="93">
        <f>$O53*'MI Epi'!D$69</f>
        <v>1.7892219085323229E-3</v>
      </c>
      <c r="R53" s="93">
        <f>$O53*'MI Epi'!E$69</f>
        <v>1.6368129680924776E-3</v>
      </c>
      <c r="S53" s="93">
        <f>$O53*'MI Epi'!F$69</f>
        <v>1.4549604304051101E-3</v>
      </c>
      <c r="T53" s="93">
        <f t="shared" si="32"/>
        <v>9.1805477031407755E-3</v>
      </c>
      <c r="U53" s="2">
        <f>J53/'Mortal Baseline'!C53</f>
        <v>5.6315382240287133E-3</v>
      </c>
      <c r="V53" s="2">
        <f>K53/'Mortal Baseline'!D53</f>
        <v>4.6445202073831212E-3</v>
      </c>
      <c r="W53" s="2">
        <f>L53/'Mortal Baseline'!E53</f>
        <v>4.4525919622650728E-3</v>
      </c>
      <c r="X53" s="2">
        <f>M53/'Mortal Baseline'!F53</f>
        <v>4.426416652909459E-3</v>
      </c>
      <c r="Y53" s="2">
        <f>N53/'Mortal Baseline'!G53</f>
        <v>4.0184242697773364E-3</v>
      </c>
      <c r="Z53" s="2">
        <f>SUM(C53:G53)/SUM('Mortal Baseline'!C53:G53)</f>
        <v>1.6999999999999995E-3</v>
      </c>
      <c r="AA53" s="93">
        <f>C53*'MI Epi'!$AR71</f>
        <v>2.6225871759780032E-2</v>
      </c>
      <c r="AB53" s="93">
        <f>D53*'MI Epi'!$AR71</f>
        <v>2.6932037583475038E-2</v>
      </c>
      <c r="AC53" s="93">
        <f>E53*'MI Epi'!$AR71</f>
        <v>2.661854254852361E-2</v>
      </c>
      <c r="AD53" s="93">
        <f>F53*'MI Epi'!$AR71</f>
        <v>5.3627321263637243E-2</v>
      </c>
      <c r="AE53" s="93">
        <f>G53*'MI Epi'!$AR71</f>
        <v>5.918472823226887E-2</v>
      </c>
      <c r="AF53" s="93">
        <f t="shared" si="23"/>
        <v>0.19258850138768477</v>
      </c>
      <c r="AG53" s="93">
        <f>J53*'MI Epi'!$I$5</f>
        <v>5.2424653273101036</v>
      </c>
      <c r="AH53" s="93">
        <f>K53*'MI Epi'!$I$5</f>
        <v>5.3404630128941797</v>
      </c>
      <c r="AI53" s="93">
        <f>L53*'MI Epi'!$I$5</f>
        <v>5.5201606553836609</v>
      </c>
      <c r="AJ53" s="93">
        <f>M53*'MI Epi'!$I$5</f>
        <v>12.085318263786611</v>
      </c>
      <c r="AK53" s="93">
        <f>N53*'MI Epi'!$I$5</f>
        <v>13.621753517522661</v>
      </c>
      <c r="AL53" s="93">
        <f t="shared" si="16"/>
        <v>41.81016077689722</v>
      </c>
      <c r="AM53" s="93">
        <f t="shared" si="24"/>
        <v>161.71327954302942</v>
      </c>
      <c r="AN53" s="2"/>
      <c r="AO53" s="93">
        <f>'Mortal Baseline'!X53*'MI Analysis'!AY53</f>
        <v>2.3931517596654412</v>
      </c>
      <c r="AP53" s="93">
        <f>'Mortal Baseline'!Y53*'MI Analysis'!AZ53</f>
        <v>3.0888391149132768</v>
      </c>
      <c r="AQ53" s="93">
        <f>'Mortal Baseline'!Z53*'MI Analysis'!BA53</f>
        <v>4.2895813247988759</v>
      </c>
      <c r="AR53" s="93">
        <f>'Mortal Baseline'!AA53*'MI Analysis'!BB53</f>
        <v>4.4006522672606598</v>
      </c>
      <c r="AS53" s="93">
        <f>'Mortal Baseline'!AB53*'MI Analysis'!BC53</f>
        <v>3.361902857567765</v>
      </c>
      <c r="AT53" s="93">
        <f t="shared" si="25"/>
        <v>6.4131146852062937</v>
      </c>
      <c r="AU53" s="93">
        <f t="shared" si="26"/>
        <v>8.2727808061581669</v>
      </c>
      <c r="AV53" s="93">
        <f t="shared" si="27"/>
        <v>12.290798477639818</v>
      </c>
      <c r="AW53" s="93">
        <f t="shared" si="28"/>
        <v>13.438365034816654</v>
      </c>
      <c r="AX53" s="93">
        <f t="shared" si="29"/>
        <v>10.226028398490023</v>
      </c>
      <c r="AY53" s="117">
        <f>('MI Epi'!$AW71*(SUM('Mortal Baseline'!X53:AB53)))/('Mortal Baseline'!X53*'MI Epi'!B$78+'Mortal Baseline'!Y53*'MI Epi'!B$78+'Mortal Baseline'!Z53*'MI Epi'!C$78+'Mortal Baseline'!AA53*'MI Epi'!D$78+'Mortal Baseline'!AB53*'MI Epi'!E$78)</f>
        <v>4.8313594000850223E-4</v>
      </c>
      <c r="AZ53" s="93">
        <f>$AY53*'MI Epi'!C$78</f>
        <v>4.0283641446368088E-4</v>
      </c>
      <c r="BA53" s="93">
        <f>$AY53*'MI Epi'!D$78</f>
        <v>3.6821133414671373E-4</v>
      </c>
      <c r="BB53" s="93">
        <f>$AY53*'MI Epi'!E$78</f>
        <v>3.3930077682077747E-4</v>
      </c>
      <c r="BC53" s="93">
        <f>$AY53*'MI Epi'!F$78</f>
        <v>3.0456593545781838E-4</v>
      </c>
      <c r="BD53" s="93">
        <f t="shared" si="18"/>
        <v>1.8980504008974926E-3</v>
      </c>
      <c r="BE53" s="2">
        <f>AO53/'Mortal Baseline'!X53</f>
        <v>4.8313594000850223E-4</v>
      </c>
      <c r="BF53" s="2">
        <f>AP53/'Mortal Baseline'!Y53</f>
        <v>4.0283641446368088E-4</v>
      </c>
      <c r="BG53" s="2">
        <f>AQ53/'Mortal Baseline'!Z53</f>
        <v>3.6821133414671379E-4</v>
      </c>
      <c r="BH53" s="2">
        <f>AR53/'Mortal Baseline'!AA53</f>
        <v>3.3930077682077747E-4</v>
      </c>
      <c r="BI53" s="2">
        <f>AS53/'Mortal Baseline'!AB53</f>
        <v>3.0456593545781838E-4</v>
      </c>
      <c r="BJ53" s="2">
        <f>SUM(AO53:AS53)/SUM('Mortal Baseline'!X53:AB53)</f>
        <v>3.6318341189546489E-4</v>
      </c>
      <c r="BK53" s="58">
        <f>AY53*'MI Epi'!$AH$32</f>
        <v>8.2133109801445379E-7</v>
      </c>
      <c r="BL53" s="58">
        <f>AZ53*'MI Epi'!$AH$32</f>
        <v>6.8482190458825743E-7</v>
      </c>
      <c r="BM53" s="58">
        <f>BA53*'MI Epi'!$AH$32</f>
        <v>6.2595926804941333E-7</v>
      </c>
      <c r="BN53" s="58">
        <f>BB53*'MI Epi'!$AH$32</f>
        <v>5.7681132059532166E-7</v>
      </c>
      <c r="BO53" s="58">
        <f>BC53*'MI Epi'!$AH$32</f>
        <v>5.1776209027829126E-7</v>
      </c>
      <c r="BP53" s="93">
        <f t="shared" si="30"/>
        <v>3.2266856815257373E-6</v>
      </c>
      <c r="BQ53" s="93">
        <f>AT53*'MI Epi'!$I$5</f>
        <v>1.2826229370412587</v>
      </c>
      <c r="BR53" s="93">
        <f>AU53*'MI Epi'!$I$5</f>
        <v>1.6545561612316335</v>
      </c>
      <c r="BS53" s="93">
        <f>AV53*'MI Epi'!$I$5</f>
        <v>2.4581596955279639</v>
      </c>
      <c r="BT53" s="93">
        <f>AW53*'MI Epi'!$I$5</f>
        <v>2.687673006963331</v>
      </c>
      <c r="BU53" s="93">
        <f>AX53*'MI Epi'!$I$5</f>
        <v>2.0452056796980047</v>
      </c>
      <c r="BV53" s="93">
        <f t="shared" si="19"/>
        <v>10.128217480462194</v>
      </c>
      <c r="BW53" s="93">
        <f t="shared" si="31"/>
        <v>38.904303556259634</v>
      </c>
    </row>
    <row r="54" spans="1:75">
      <c r="A54" s="58">
        <f>'Mortal Baseline'!A54</f>
        <v>52</v>
      </c>
      <c r="B54" s="58">
        <v>56</v>
      </c>
      <c r="C54" s="58">
        <f>'Mortal Baseline'!C54*'MI Analysis'!O54</f>
        <v>11.547214085728067</v>
      </c>
      <c r="D54" s="58">
        <f>'Mortal Baseline'!D54*'MI Analysis'!P54</f>
        <v>11.969077485926638</v>
      </c>
      <c r="E54" s="58">
        <f>'Mortal Baseline'!E54*'MI Analysis'!Q54</f>
        <v>11.408290929832017</v>
      </c>
      <c r="F54" s="58">
        <f>'Mortal Baseline'!F54*'MI Analysis'!R54</f>
        <v>21.461867185395651</v>
      </c>
      <c r="G54" s="58">
        <f>'Mortal Baseline'!G54*'MI Analysis'!S54</f>
        <v>23.385312492074927</v>
      </c>
      <c r="H54" s="58">
        <f t="shared" si="38"/>
        <v>408.53309632818787</v>
      </c>
      <c r="I54" s="58">
        <f t="shared" si="21"/>
        <v>408.53309632818787</v>
      </c>
      <c r="J54" s="93">
        <f t="shared" si="33"/>
        <v>32.490849523208695</v>
      </c>
      <c r="K54" s="93">
        <f t="shared" si="34"/>
        <v>33.303997499919873</v>
      </c>
      <c r="L54" s="93">
        <f t="shared" si="35"/>
        <v>33.46231500881813</v>
      </c>
      <c r="M54" s="93">
        <f t="shared" si="36"/>
        <v>69.749512919278459</v>
      </c>
      <c r="N54" s="93">
        <f t="shared" si="37"/>
        <v>77.813141833933301</v>
      </c>
      <c r="O54" s="117">
        <f>('MI Epi'!AO72*(SUM('Mortal Baseline'!C54:G54)))/('Mortal Baseline'!C54*'MI Epi'!B$69+'Mortal Baseline'!D54*'MI Epi'!C$69+'Mortal Baseline'!E54*'MI Epi'!D$69+'Mortal Baseline'!F54*'MI Epi'!E$69+'Mortal Baseline'!G54*'MI Epi'!F$69)</f>
        <v>2.3320283546478843E-3</v>
      </c>
      <c r="P54" s="93">
        <f>$O54*'MI Epi'!C$69</f>
        <v>1.9388471873705826E-3</v>
      </c>
      <c r="Q54" s="93">
        <f>$O54*'MI Epi'!D$69</f>
        <v>1.7772882812886325E-3</v>
      </c>
      <c r="R54" s="93">
        <f>$O54*'MI Epi'!E$69</f>
        <v>1.6258958673484583E-3</v>
      </c>
      <c r="S54" s="93">
        <f>$O54*'MI Epi'!F$69</f>
        <v>1.4452562370079836E-3</v>
      </c>
      <c r="T54" s="93">
        <f t="shared" si="32"/>
        <v>9.1193159276635408E-3</v>
      </c>
      <c r="U54" s="2">
        <f>J54/'Mortal Baseline'!C54</f>
        <v>6.5617197180373402E-3</v>
      </c>
      <c r="V54" s="2">
        <f>K54/'Mortal Baseline'!D54</f>
        <v>5.394848680430068E-3</v>
      </c>
      <c r="W54" s="2">
        <f>L54/'Mortal Baseline'!E54</f>
        <v>5.2130665930376031E-3</v>
      </c>
      <c r="X54" s="2">
        <f>M54/'Mortal Baseline'!F54</f>
        <v>5.2840437332588083E-3</v>
      </c>
      <c r="Y54" s="2">
        <f>N54/'Mortal Baseline'!G54</f>
        <v>4.8089983229768945E-3</v>
      </c>
      <c r="Z54" s="2">
        <f>SUM(C54:G54)/SUM('Mortal Baseline'!C54:G54)</f>
        <v>1.6999999999999999E-3</v>
      </c>
      <c r="AA54" s="93">
        <f>C54*'MI Epi'!$AR72</f>
        <v>2.7713313805747358E-2</v>
      </c>
      <c r="AB54" s="93">
        <f>D54*'MI Epi'!$AR72</f>
        <v>2.8725785966223927E-2</v>
      </c>
      <c r="AC54" s="93">
        <f>E54*'MI Epi'!$AR72</f>
        <v>2.7379898231596839E-2</v>
      </c>
      <c r="AD54" s="93">
        <f>F54*'MI Epi'!$AR72</f>
        <v>5.1508481244949555E-2</v>
      </c>
      <c r="AE54" s="93">
        <f>G54*'MI Epi'!$AR72</f>
        <v>5.612474998097982E-2</v>
      </c>
      <c r="AF54" s="93">
        <f t="shared" si="23"/>
        <v>0.19145222922949751</v>
      </c>
      <c r="AG54" s="93">
        <f>J54*'MI Epi'!$I$5</f>
        <v>6.4981699046417392</v>
      </c>
      <c r="AH54" s="93">
        <f>K54*'MI Epi'!$I$5</f>
        <v>6.660799499983975</v>
      </c>
      <c r="AI54" s="93">
        <f>L54*'MI Epi'!$I$5</f>
        <v>6.6924630017636266</v>
      </c>
      <c r="AJ54" s="93">
        <f>M54*'MI Epi'!$I$5</f>
        <v>13.949902583855692</v>
      </c>
      <c r="AK54" s="93">
        <f>N54*'MI Epi'!$I$5</f>
        <v>15.562628366786662</v>
      </c>
      <c r="AL54" s="93">
        <f t="shared" si="16"/>
        <v>49.3639633570317</v>
      </c>
      <c r="AM54" s="93">
        <f t="shared" si="24"/>
        <v>211.26869512929062</v>
      </c>
      <c r="AN54" s="2"/>
      <c r="AO54" s="93">
        <f>'Mortal Baseline'!X54*'MI Analysis'!AY54</f>
        <v>2.5218107140079389</v>
      </c>
      <c r="AP54" s="93">
        <f>'Mortal Baseline'!Y54*'MI Analysis'!AZ54</f>
        <v>3.2541093134665346</v>
      </c>
      <c r="AQ54" s="93">
        <f>'Mortal Baseline'!Z54*'MI Analysis'!BA54</f>
        <v>4.2826927298810098</v>
      </c>
      <c r="AR54" s="93">
        <f>'Mortal Baseline'!AA54*'MI Analysis'!BB54</f>
        <v>4.1976436745277077</v>
      </c>
      <c r="AS54" s="93">
        <f>'Mortal Baseline'!AB54*'MI Analysis'!BC54</f>
        <v>3.2036715215525233</v>
      </c>
      <c r="AT54" s="93">
        <f t="shared" si="25"/>
        <v>7.6523016408418769</v>
      </c>
      <c r="AU54" s="93">
        <f t="shared" si="26"/>
        <v>9.8723332735711633</v>
      </c>
      <c r="AV54" s="93">
        <f t="shared" si="27"/>
        <v>14.115330886033597</v>
      </c>
      <c r="AW54" s="93">
        <f t="shared" si="28"/>
        <v>14.948335125569708</v>
      </c>
      <c r="AX54" s="93">
        <f t="shared" si="29"/>
        <v>11.384493722582452</v>
      </c>
      <c r="AY54" s="117">
        <f>('MI Epi'!$AW72*(SUM('Mortal Baseline'!X54:AB54)))/('Mortal Baseline'!X54*'MI Epi'!B$78+'Mortal Baseline'!Y54*'MI Epi'!B$78+'Mortal Baseline'!Z54*'MI Epi'!C$78+'Mortal Baseline'!AA54*'MI Epi'!D$78+'Mortal Baseline'!AB54*'MI Epi'!E$78)</f>
        <v>4.8045458633609849E-4</v>
      </c>
      <c r="AZ54" s="93">
        <f>$AY54*'MI Epi'!C$78</f>
        <v>4.006007147157359E-4</v>
      </c>
      <c r="BA54" s="93">
        <f>$AY54*'MI Epi'!D$78</f>
        <v>3.6616779995420962E-4</v>
      </c>
      <c r="BB54" s="93">
        <f>$AY54*'MI Epi'!E$78</f>
        <v>3.3741769318191211E-4</v>
      </c>
      <c r="BC54" s="93">
        <f>$AY54*'MI Epi'!F$78</f>
        <v>3.0287562653665944E-4</v>
      </c>
      <c r="BD54" s="93">
        <f t="shared" si="18"/>
        <v>1.8875164207246154E-3</v>
      </c>
      <c r="BE54" s="2">
        <f>AO54/'Mortal Baseline'!X54</f>
        <v>4.8045458633609849E-4</v>
      </c>
      <c r="BF54" s="2">
        <f>AP54/'Mortal Baseline'!Y54</f>
        <v>4.006007147157359E-4</v>
      </c>
      <c r="BG54" s="2">
        <f>AQ54/'Mortal Baseline'!Z54</f>
        <v>3.6616779995420962E-4</v>
      </c>
      <c r="BH54" s="2">
        <f>AR54/'Mortal Baseline'!AA54</f>
        <v>3.3741769318191211E-4</v>
      </c>
      <c r="BI54" s="2">
        <f>AS54/'Mortal Baseline'!AB54</f>
        <v>3.0287562653665944E-4</v>
      </c>
      <c r="BJ54" s="2">
        <f>SUM(AO54:AS54)/SUM('Mortal Baseline'!X54:AB54)</f>
        <v>3.6309892010274482E-4</v>
      </c>
      <c r="BK54" s="58">
        <f>AY54*'MI Epi'!$AH$32</f>
        <v>8.1677279677136745E-7</v>
      </c>
      <c r="BL54" s="58">
        <f>AZ54*'MI Epi'!$AH$32</f>
        <v>6.8102121501675104E-7</v>
      </c>
      <c r="BM54" s="58">
        <f>BA54*'MI Epi'!$AH$32</f>
        <v>6.2248525992215637E-7</v>
      </c>
      <c r="BN54" s="58">
        <f>BB54*'MI Epi'!$AH$32</f>
        <v>5.7361007840925056E-7</v>
      </c>
      <c r="BO54" s="58">
        <f>BC54*'MI Epi'!$AH$32</f>
        <v>5.1488856511232108E-7</v>
      </c>
      <c r="BP54" s="93">
        <f t="shared" si="30"/>
        <v>3.2087779152318466E-6</v>
      </c>
      <c r="BQ54" s="93">
        <f>AT54*'MI Epi'!$I$5</f>
        <v>1.5304603281683755</v>
      </c>
      <c r="BR54" s="93">
        <f>AU54*'MI Epi'!$I$5</f>
        <v>1.9744666547142327</v>
      </c>
      <c r="BS54" s="93">
        <f>AV54*'MI Epi'!$I$5</f>
        <v>2.8230661772067194</v>
      </c>
      <c r="BT54" s="93">
        <f>AW54*'MI Epi'!$I$5</f>
        <v>2.9896670251139419</v>
      </c>
      <c r="BU54" s="93">
        <f>AX54*'MI Epi'!$I$5</f>
        <v>2.2768987445164903</v>
      </c>
      <c r="BV54" s="93">
        <f t="shared" si="19"/>
        <v>11.59455892971976</v>
      </c>
      <c r="BW54" s="93">
        <f t="shared" si="31"/>
        <v>50.498865694757313</v>
      </c>
    </row>
    <row r="55" spans="1:75">
      <c r="A55" s="58">
        <f>'Mortal Baseline'!A55</f>
        <v>53</v>
      </c>
      <c r="B55" s="58">
        <v>57</v>
      </c>
      <c r="C55" s="58">
        <f>'Mortal Baseline'!C55*'MI Analysis'!O55</f>
        <v>12.204141241057549</v>
      </c>
      <c r="D55" s="58">
        <f>'Mortal Baseline'!D55*'MI Analysis'!P55</f>
        <v>12.775619736584661</v>
      </c>
      <c r="E55" s="58">
        <f>'Mortal Baseline'!E55*'MI Analysis'!Q55</f>
        <v>11.732077915779522</v>
      </c>
      <c r="F55" s="58">
        <f>'Mortal Baseline'!F55*'MI Analysis'!R55</f>
        <v>20.517834652440449</v>
      </c>
      <c r="G55" s="58">
        <f>'Mortal Baseline'!G55*'MI Analysis'!S55</f>
        <v>22.071435236239275</v>
      </c>
      <c r="H55" s="58">
        <f t="shared" si="38"/>
        <v>487.8342051102893</v>
      </c>
      <c r="I55" s="58">
        <f t="shared" si="21"/>
        <v>487.8342051102893</v>
      </c>
      <c r="J55" s="93">
        <f t="shared" si="33"/>
        <v>38.169107545818754</v>
      </c>
      <c r="K55" s="93">
        <f t="shared" si="34"/>
        <v>39.390091950554336</v>
      </c>
      <c r="L55" s="93">
        <f t="shared" si="35"/>
        <v>38.474550024602429</v>
      </c>
      <c r="M55" s="93">
        <f t="shared" si="36"/>
        <v>76.265936506618274</v>
      </c>
      <c r="N55" s="93">
        <f t="shared" si="37"/>
        <v>84.265823953404947</v>
      </c>
      <c r="O55" s="117">
        <f>('MI Epi'!AO73*(SUM('Mortal Baseline'!C55:G55)))/('Mortal Baseline'!C55*'MI Epi'!B$69+'Mortal Baseline'!D55*'MI Epi'!C$69+'Mortal Baseline'!E55*'MI Epi'!D$69+'Mortal Baseline'!F55*'MI Epi'!E$69+'Mortal Baseline'!G55*'MI Epi'!F$69)</f>
        <v>2.3153811171792477E-3</v>
      </c>
      <c r="P55" s="93">
        <f>$O55*'MI Epi'!C$69</f>
        <v>1.9250066826103265E-3</v>
      </c>
      <c r="Q55" s="93">
        <f>$O55*'MI Epi'!D$69</f>
        <v>1.7646010684552774E-3</v>
      </c>
      <c r="R55" s="93">
        <f>$O55*'MI Epi'!E$69</f>
        <v>1.6142893727065389E-3</v>
      </c>
      <c r="S55" s="93">
        <f>$O55*'MI Epi'!F$69</f>
        <v>1.4349392424772146E-3</v>
      </c>
      <c r="T55" s="93">
        <f t="shared" si="32"/>
        <v>9.0542174834286043E-3</v>
      </c>
      <c r="U55" s="2">
        <f>J55/'Mortal Baseline'!C55</f>
        <v>7.2414788657030049E-3</v>
      </c>
      <c r="V55" s="2">
        <f>K55/'Mortal Baseline'!D55</f>
        <v>5.9352259848744638E-3</v>
      </c>
      <c r="W55" s="2">
        <f>L55/'Mortal Baseline'!E55</f>
        <v>5.7868889525899856E-3</v>
      </c>
      <c r="X55" s="2">
        <f>M55/'Mortal Baseline'!F55</f>
        <v>6.0004036920875492E-3</v>
      </c>
      <c r="Y55" s="2">
        <f>N55/'Mortal Baseline'!G55</f>
        <v>5.4784084630746469E-3</v>
      </c>
      <c r="Z55" s="2">
        <f>SUM(C55:G55)/SUM('Mortal Baseline'!C55:G55)</f>
        <v>1.6999999999999997E-3</v>
      </c>
      <c r="AA55" s="93">
        <f>C55*'MI Epi'!$AR73</f>
        <v>2.9289938978538117E-2</v>
      </c>
      <c r="AB55" s="93">
        <f>D55*'MI Epi'!$AR73</f>
        <v>3.0661487367803181E-2</v>
      </c>
      <c r="AC55" s="93">
        <f>E55*'MI Epi'!$AR73</f>
        <v>2.815698699787085E-2</v>
      </c>
      <c r="AD55" s="93">
        <f>F55*'MI Epi'!$AR73</f>
        <v>4.9242803165857073E-2</v>
      </c>
      <c r="AE55" s="93">
        <f>G55*'MI Epi'!$AR73</f>
        <v>5.2971444566974252E-2</v>
      </c>
      <c r="AF55" s="93">
        <f t="shared" si="23"/>
        <v>0.19032266107704349</v>
      </c>
      <c r="AG55" s="93">
        <f>J55*'MI Epi'!$I$5</f>
        <v>7.6338215091637514</v>
      </c>
      <c r="AH55" s="93">
        <f>K55*'MI Epi'!$I$5</f>
        <v>7.8780183901108671</v>
      </c>
      <c r="AI55" s="93">
        <f>L55*'MI Epi'!$I$5</f>
        <v>7.6949100049204864</v>
      </c>
      <c r="AJ55" s="93">
        <f>M55*'MI Epi'!$I$5</f>
        <v>15.253187301323656</v>
      </c>
      <c r="AK55" s="93">
        <f>N55*'MI Epi'!$I$5</f>
        <v>16.853164790680989</v>
      </c>
      <c r="AL55" s="93">
        <f t="shared" si="16"/>
        <v>55.313101996199748</v>
      </c>
      <c r="AM55" s="93">
        <f t="shared" si="24"/>
        <v>266.77211978656743</v>
      </c>
      <c r="AN55" s="2"/>
      <c r="AO55" s="93">
        <f>'Mortal Baseline'!X55*'MI Analysis'!AY55</f>
        <v>2.665835193810715</v>
      </c>
      <c r="AP55" s="93">
        <f>'Mortal Baseline'!Y55*'MI Analysis'!AZ55</f>
        <v>3.4354267168328962</v>
      </c>
      <c r="AQ55" s="93">
        <f>'Mortal Baseline'!Z55*'MI Analysis'!BA55</f>
        <v>4.2686507460391354</v>
      </c>
      <c r="AR55" s="93">
        <f>'Mortal Baseline'!AA55*'MI Analysis'!BB55</f>
        <v>3.9851797952908479</v>
      </c>
      <c r="AS55" s="93">
        <f>'Mortal Baseline'!AB55*'MI Analysis'!BC55</f>
        <v>3.0308846789389654</v>
      </c>
      <c r="AT55" s="93">
        <f t="shared" si="25"/>
        <v>8.7876756897114188</v>
      </c>
      <c r="AU55" s="93">
        <f t="shared" si="26"/>
        <v>11.333292654668613</v>
      </c>
      <c r="AV55" s="93">
        <f t="shared" si="27"/>
        <v>15.560914832380753</v>
      </c>
      <c r="AW55" s="93">
        <f t="shared" si="28"/>
        <v>15.943847322136538</v>
      </c>
      <c r="AX55" s="93">
        <f t="shared" si="29"/>
        <v>12.138479142116362</v>
      </c>
      <c r="AY55" s="117">
        <f>('MI Epi'!$AW73*(SUM('Mortal Baseline'!X55:AB55)))/('Mortal Baseline'!X55*'MI Epi'!B$78+'Mortal Baseline'!Y55*'MI Epi'!B$78+'Mortal Baseline'!Z55*'MI Epi'!C$78+'Mortal Baseline'!AA55*'MI Epi'!D$78+'Mortal Baseline'!AB55*'MI Epi'!E$78)</f>
        <v>4.775073859304444E-4</v>
      </c>
      <c r="AZ55" s="93">
        <f>$AY55*'MI Epi'!C$78</f>
        <v>3.9814335324496914E-4</v>
      </c>
      <c r="BA55" s="93">
        <f>$AY55*'MI Epi'!D$78</f>
        <v>3.6392165657405762E-4</v>
      </c>
      <c r="BB55" s="93">
        <f>$AY55*'MI Epi'!E$78</f>
        <v>3.3534790846031316E-4</v>
      </c>
      <c r="BC55" s="93">
        <f>$AY55*'MI Epi'!F$78</f>
        <v>3.0101772946422491E-4</v>
      </c>
      <c r="BD55" s="93">
        <f t="shared" si="18"/>
        <v>1.8759380336740093E-3</v>
      </c>
      <c r="BE55" s="2">
        <f>AO55/'Mortal Baseline'!X55</f>
        <v>4.7750738593044435E-4</v>
      </c>
      <c r="BF55" s="2">
        <f>AP55/'Mortal Baseline'!Y55</f>
        <v>3.9814335324496914E-4</v>
      </c>
      <c r="BG55" s="2">
        <f>AQ55/'Mortal Baseline'!Z55</f>
        <v>3.6392165657405762E-4</v>
      </c>
      <c r="BH55" s="2">
        <f>AR55/'Mortal Baseline'!AA55</f>
        <v>3.3534790846031316E-4</v>
      </c>
      <c r="BI55" s="2">
        <f>AS55/'Mortal Baseline'!AB55</f>
        <v>3.0101772946422491E-4</v>
      </c>
      <c r="BJ55" s="2">
        <f>SUM(AO55:AS55)/SUM('Mortal Baseline'!X55:AB55)</f>
        <v>3.6301308155849653E-4</v>
      </c>
      <c r="BK55" s="58">
        <f>AY55*'MI Epi'!$AH$32</f>
        <v>8.1176255608175543E-7</v>
      </c>
      <c r="BL55" s="58">
        <f>AZ55*'MI Epi'!$AH$32</f>
        <v>6.7684370051644747E-7</v>
      </c>
      <c r="BM55" s="58">
        <f>BA55*'MI Epi'!$AH$32</f>
        <v>6.1866681617589794E-7</v>
      </c>
      <c r="BN55" s="58">
        <f>BB55*'MI Epi'!$AH$32</f>
        <v>5.700914443825323E-7</v>
      </c>
      <c r="BO55" s="58">
        <f>BC55*'MI Epi'!$AH$32</f>
        <v>5.1173014008918237E-7</v>
      </c>
      <c r="BP55" s="93">
        <f t="shared" si="30"/>
        <v>3.1890946572458158E-6</v>
      </c>
      <c r="BQ55" s="93">
        <f>AT55*'MI Epi'!$I$5</f>
        <v>1.7575351379422839</v>
      </c>
      <c r="BR55" s="93">
        <f>AU55*'MI Epi'!$I$5</f>
        <v>2.2666585309337228</v>
      </c>
      <c r="BS55" s="93">
        <f>AV55*'MI Epi'!$I$5</f>
        <v>3.1121829664761509</v>
      </c>
      <c r="BT55" s="93">
        <f>AW55*'MI Epi'!$I$5</f>
        <v>3.1887694644273079</v>
      </c>
      <c r="BU55" s="93">
        <f>AX55*'MI Epi'!$I$5</f>
        <v>2.4276958284232726</v>
      </c>
      <c r="BV55" s="93">
        <f t="shared" si="19"/>
        <v>12.752841928202738</v>
      </c>
      <c r="BW55" s="93">
        <f t="shared" si="31"/>
        <v>63.251710812054711</v>
      </c>
    </row>
    <row r="56" spans="1:75">
      <c r="A56" s="58">
        <f>'Mortal Baseline'!A56</f>
        <v>54</v>
      </c>
      <c r="B56" s="58">
        <v>58</v>
      </c>
      <c r="C56" s="58">
        <f>'Mortal Baseline'!C56*'MI Analysis'!O56</f>
        <v>12.896985431601818</v>
      </c>
      <c r="D56" s="58">
        <f>'Mortal Baseline'!D56*'MI Analysis'!P56</f>
        <v>13.63748405969107</v>
      </c>
      <c r="E56" s="58">
        <f>'Mortal Baseline'!E56*'MI Analysis'!Q56</f>
        <v>12.055976151397484</v>
      </c>
      <c r="F56" s="58">
        <f>'Mortal Baseline'!F56*'MI Analysis'!R56</f>
        <v>19.518655770612174</v>
      </c>
      <c r="G56" s="58">
        <f>'Mortal Baseline'!G56*'MI Analysis'!S56</f>
        <v>20.724130826984528</v>
      </c>
      <c r="H56" s="58">
        <f t="shared" si="38"/>
        <v>566.66743735057639</v>
      </c>
      <c r="I56" s="58">
        <f t="shared" si="21"/>
        <v>566.66743735057639</v>
      </c>
      <c r="J56" s="93">
        <f t="shared" si="33"/>
        <v>43.402981529278286</v>
      </c>
      <c r="K56" s="93">
        <f t="shared" si="34"/>
        <v>45.118896132766736</v>
      </c>
      <c r="L56" s="93">
        <f t="shared" si="35"/>
        <v>42.807459184081551</v>
      </c>
      <c r="M56" s="93">
        <f t="shared" si="36"/>
        <v>80.482162172740942</v>
      </c>
      <c r="N56" s="93">
        <f t="shared" si="37"/>
        <v>88.083818545141497</v>
      </c>
      <c r="O56" s="117">
        <f>('MI Epi'!AO74*(SUM('Mortal Baseline'!C56:G56)))/('Mortal Baseline'!C56*'MI Epi'!B$69+'Mortal Baseline'!D56*'MI Epi'!C$69+'Mortal Baseline'!E56*'MI Epi'!D$69+'Mortal Baseline'!F56*'MI Epi'!E$69+'Mortal Baseline'!G56*'MI Epi'!F$69)</f>
        <v>2.2977979263594517E-3</v>
      </c>
      <c r="P56" s="93">
        <f>$O56*'MI Epi'!C$69</f>
        <v>1.9103880267101888E-3</v>
      </c>
      <c r="Q56" s="93">
        <f>$O56*'MI Epi'!D$69</f>
        <v>1.7512005457174637E-3</v>
      </c>
      <c r="R56" s="93">
        <f>$O56*'MI Epi'!E$69</f>
        <v>1.6020303291011183E-3</v>
      </c>
      <c r="S56" s="93">
        <f>$O56*'MI Epi'!F$69</f>
        <v>1.4240421982160832E-3</v>
      </c>
      <c r="T56" s="93">
        <f t="shared" si="32"/>
        <v>8.9854590261043057E-3</v>
      </c>
      <c r="U56" s="2">
        <f>J56/'Mortal Baseline'!C56</f>
        <v>7.7329141359979425E-3</v>
      </c>
      <c r="V56" s="2">
        <f>K56/'Mortal Baseline'!D56</f>
        <v>6.320417943159142E-3</v>
      </c>
      <c r="W56" s="2">
        <f>L56/'Mortal Baseline'!E56</f>
        <v>6.2180320317946278E-3</v>
      </c>
      <c r="X56" s="2">
        <f>M56/'Mortal Baseline'!F56</f>
        <v>6.6057246086840488E-3</v>
      </c>
      <c r="Y56" s="2">
        <f>N56/'Mortal Baseline'!G56</f>
        <v>6.0526096672273016E-3</v>
      </c>
      <c r="Z56" s="2">
        <f>SUM(C56:G56)/SUM('Mortal Baseline'!C56:G56)</f>
        <v>1.6999999999999997E-3</v>
      </c>
      <c r="AA56" s="93">
        <f>C56*'MI Epi'!$AR74</f>
        <v>3.0952765035844362E-2</v>
      </c>
      <c r="AB56" s="93">
        <f>D56*'MI Epi'!$AR74</f>
        <v>3.2729961743258568E-2</v>
      </c>
      <c r="AC56" s="93">
        <f>E56*'MI Epi'!$AR74</f>
        <v>2.8934342763353958E-2</v>
      </c>
      <c r="AD56" s="93">
        <f>F56*'MI Epi'!$AR74</f>
        <v>4.6844773849469216E-2</v>
      </c>
      <c r="AE56" s="93">
        <f>G56*'MI Epi'!$AR74</f>
        <v>4.9737913984762863E-2</v>
      </c>
      <c r="AF56" s="93">
        <f t="shared" si="23"/>
        <v>0.18919975737668898</v>
      </c>
      <c r="AG56" s="93">
        <f>J56*'MI Epi'!$I$5</f>
        <v>8.6805963058556568</v>
      </c>
      <c r="AH56" s="93">
        <f>K56*'MI Epi'!$I$5</f>
        <v>9.0237792265533479</v>
      </c>
      <c r="AI56" s="93">
        <f>L56*'MI Epi'!$I$5</f>
        <v>8.5614918368163107</v>
      </c>
      <c r="AJ56" s="93">
        <f>M56*'MI Epi'!$I$5</f>
        <v>16.096432434548188</v>
      </c>
      <c r="AK56" s="93">
        <f>N56*'MI Epi'!$I$5</f>
        <v>17.616763709028302</v>
      </c>
      <c r="AL56" s="93">
        <f t="shared" si="16"/>
        <v>59.979063512801801</v>
      </c>
      <c r="AM56" s="93">
        <f t="shared" si="24"/>
        <v>326.94038305674593</v>
      </c>
      <c r="AN56" s="2"/>
      <c r="AO56" s="93">
        <f>'Mortal Baseline'!X56*'MI Analysis'!AY56</f>
        <v>2.826089479691781</v>
      </c>
      <c r="AP56" s="93">
        <f>'Mortal Baseline'!Y56*'MI Analysis'!AZ56</f>
        <v>3.6317797280533357</v>
      </c>
      <c r="AQ56" s="93">
        <f>'Mortal Baseline'!Z56*'MI Analysis'!BA56</f>
        <v>4.2459457114160841</v>
      </c>
      <c r="AR56" s="93">
        <f>'Mortal Baseline'!AA56*'MI Analysis'!BB56</f>
        <v>3.7646178244690964</v>
      </c>
      <c r="AS56" s="93">
        <f>'Mortal Baseline'!AB56*'MI Analysis'!BC56</f>
        <v>2.8440149446066623</v>
      </c>
      <c r="AT56" s="93">
        <f t="shared" si="25"/>
        <v>9.8562292196983599</v>
      </c>
      <c r="AU56" s="93">
        <f t="shared" si="26"/>
        <v>12.698413174944525</v>
      </c>
      <c r="AV56" s="93">
        <f t="shared" si="27"/>
        <v>16.694676958653869</v>
      </c>
      <c r="AW56" s="93">
        <f t="shared" si="28"/>
        <v>16.519695112086879</v>
      </c>
      <c r="AX56" s="93">
        <f t="shared" si="29"/>
        <v>12.55479774656961</v>
      </c>
      <c r="AY56" s="117">
        <f>('MI Epi'!$AW74*(SUM('Mortal Baseline'!X56:AB56)))/('Mortal Baseline'!X56*'MI Epi'!B$78+'Mortal Baseline'!Y56*'MI Epi'!B$78+'Mortal Baseline'!Z56*'MI Epi'!C$78+'Mortal Baseline'!AA56*'MI Epi'!D$78+'Mortal Baseline'!AB56*'MI Epi'!E$78)</f>
        <v>4.742986850442171E-4</v>
      </c>
      <c r="AZ56" s="93">
        <f>$AY56*'MI Epi'!C$78</f>
        <v>3.9546795393588128E-4</v>
      </c>
      <c r="BA56" s="93">
        <f>$AY56*'MI Epi'!D$78</f>
        <v>3.6147621640627648E-4</v>
      </c>
      <c r="BB56" s="93">
        <f>$AY56*'MI Epi'!E$78</f>
        <v>3.3309447497891398E-4</v>
      </c>
      <c r="BC56" s="93">
        <f>$AY56*'MI Epi'!F$78</f>
        <v>2.9899498409156444E-4</v>
      </c>
      <c r="BD56" s="93">
        <f t="shared" si="18"/>
        <v>1.8633323144568532E-3</v>
      </c>
      <c r="BE56" s="2">
        <f>AO56/'Mortal Baseline'!X56</f>
        <v>4.742986850442171E-4</v>
      </c>
      <c r="BF56" s="2">
        <f>AP56/'Mortal Baseline'!Y56</f>
        <v>3.9546795393588128E-4</v>
      </c>
      <c r="BG56" s="2">
        <f>AQ56/'Mortal Baseline'!Z56</f>
        <v>3.6147621640627642E-4</v>
      </c>
      <c r="BH56" s="2">
        <f>AR56/'Mortal Baseline'!AA56</f>
        <v>3.3309447497891398E-4</v>
      </c>
      <c r="BI56" s="2">
        <f>AS56/'Mortal Baseline'!AB56</f>
        <v>2.9899498409156444E-4</v>
      </c>
      <c r="BJ56" s="2">
        <f>SUM(AO56:AS56)/SUM('Mortal Baseline'!X56:AB56)</f>
        <v>3.6292953080554558E-4</v>
      </c>
      <c r="BK56" s="58">
        <f>AY56*'MI Epi'!$AH$32</f>
        <v>8.0630776457516905E-7</v>
      </c>
      <c r="BL56" s="58">
        <f>AZ56*'MI Epi'!$AH$32</f>
        <v>6.7229552169099811E-7</v>
      </c>
      <c r="BM56" s="58">
        <f>BA56*'MI Epi'!$AH$32</f>
        <v>6.1450956789066995E-7</v>
      </c>
      <c r="BN56" s="58">
        <f>BB56*'MI Epi'!$AH$32</f>
        <v>5.6626060746415375E-7</v>
      </c>
      <c r="BO56" s="58">
        <f>BC56*'MI Epi'!$AH$32</f>
        <v>5.0829147295565947E-7</v>
      </c>
      <c r="BP56" s="93">
        <f t="shared" si="30"/>
        <v>3.1676649345766501E-6</v>
      </c>
      <c r="BQ56" s="93">
        <f>AT56*'MI Epi'!$I$5</f>
        <v>1.9712458439396721</v>
      </c>
      <c r="BR56" s="93">
        <f>AU56*'MI Epi'!$I$5</f>
        <v>2.539682634988905</v>
      </c>
      <c r="BS56" s="93">
        <f>AV56*'MI Epi'!$I$5</f>
        <v>3.3389353917307738</v>
      </c>
      <c r="BT56" s="93">
        <f>AW56*'MI Epi'!$I$5</f>
        <v>3.3039390224173761</v>
      </c>
      <c r="BU56" s="93">
        <f>AX56*'MI Epi'!$I$5</f>
        <v>2.5109595493139221</v>
      </c>
      <c r="BV56" s="93">
        <f t="shared" si="19"/>
        <v>13.664762442390648</v>
      </c>
      <c r="BW56" s="93">
        <f t="shared" si="31"/>
        <v>76.916476422110293</v>
      </c>
    </row>
    <row r="57" spans="1:75">
      <c r="A57" s="58">
        <f>'Mortal Baseline'!A57</f>
        <v>55</v>
      </c>
      <c r="B57" s="58">
        <v>59</v>
      </c>
      <c r="C57" s="58">
        <f>'Mortal Baseline'!C57*'MI Analysis'!O57</f>
        <v>20.836599542090553</v>
      </c>
      <c r="D57" s="58">
        <f>'Mortal Baseline'!D57*'MI Analysis'!P57</f>
        <v>22.251155048219296</v>
      </c>
      <c r="E57" s="58">
        <f>'Mortal Baseline'!E57*'MI Analysis'!Q57</f>
        <v>18.923175436756416</v>
      </c>
      <c r="F57" s="58">
        <f>'Mortal Baseline'!F57*'MI Analysis'!R57</f>
        <v>28.25126730114706</v>
      </c>
      <c r="G57" s="58">
        <f>'Mortal Baseline'!G57*'MI Analysis'!S57</f>
        <v>29.594921520128061</v>
      </c>
      <c r="H57" s="58">
        <f t="shared" si="38"/>
        <v>686.52455619891771</v>
      </c>
      <c r="I57" s="58">
        <f t="shared" si="21"/>
        <v>686.52455619891771</v>
      </c>
      <c r="J57" s="93">
        <f t="shared" si="33"/>
        <v>55.528032000477324</v>
      </c>
      <c r="K57" s="93">
        <f t="shared" si="34"/>
        <v>58.313541992689423</v>
      </c>
      <c r="L57" s="93">
        <f t="shared" si="35"/>
        <v>53.140208441258302</v>
      </c>
      <c r="M57" s="93">
        <f t="shared" si="36"/>
        <v>92.590152265490346</v>
      </c>
      <c r="N57" s="93">
        <f t="shared" si="37"/>
        <v>100.01223844225649</v>
      </c>
      <c r="O57" s="117">
        <f>('MI Epi'!AO75*(SUM('Mortal Baseline'!C57:G57)))/('Mortal Baseline'!C57*'MI Epi'!B$69+'Mortal Baseline'!D57*'MI Epi'!C$69+'Mortal Baseline'!E57*'MI Epi'!D$69+'Mortal Baseline'!F57*'MI Epi'!E$69+'Mortal Baseline'!G57*'MI Epi'!F$69)</f>
        <v>3.486075292805214E-3</v>
      </c>
      <c r="P57" s="93">
        <f>$O57*'MI Epi'!C$69</f>
        <v>2.8983212245024415E-3</v>
      </c>
      <c r="Q57" s="93">
        <f>$O57*'MI Epi'!D$69</f>
        <v>2.6568119350881781E-3</v>
      </c>
      <c r="R57" s="93">
        <f>$O57*'MI Epi'!E$69</f>
        <v>2.4305002126328696E-3</v>
      </c>
      <c r="S57" s="93">
        <f>$O57*'MI Epi'!F$69</f>
        <v>2.1604677531319736E-3</v>
      </c>
      <c r="T57" s="93">
        <f t="shared" si="32"/>
        <v>1.3632176418160679E-2</v>
      </c>
      <c r="U57" s="2">
        <f>J57/'Mortal Baseline'!C57</f>
        <v>9.2901387303592521E-3</v>
      </c>
      <c r="V57" s="2">
        <f>K57/'Mortal Baseline'!D57</f>
        <v>7.5956226122675689E-3</v>
      </c>
      <c r="W57" s="2">
        <f>L57/'Mortal Baseline'!E57</f>
        <v>7.4608799401380283E-3</v>
      </c>
      <c r="X57" s="2">
        <f>M57/'Mortal Baseline'!F57</f>
        <v>7.965673977388156E-3</v>
      </c>
      <c r="Y57" s="2">
        <f>N57/'Mortal Baseline'!G57</f>
        <v>7.3010234518137047E-3</v>
      </c>
      <c r="Z57" s="2">
        <f>SUM(C57:G57)/SUM('Mortal Baseline'!C57:G57)</f>
        <v>2.5999999999999999E-3</v>
      </c>
      <c r="AA57" s="93">
        <f>C57*'MI Epi'!$AR75</f>
        <v>3.542221922155394E-2</v>
      </c>
      <c r="AB57" s="93">
        <f>D57*'MI Epi'!$AR75</f>
        <v>3.7826963581972801E-2</v>
      </c>
      <c r="AC57" s="93">
        <f>E57*'MI Epi'!$AR75</f>
        <v>3.2169398242485908E-2</v>
      </c>
      <c r="AD57" s="93">
        <f>F57*'MI Epi'!$AR75</f>
        <v>4.8027154411949997E-2</v>
      </c>
      <c r="AE57" s="93">
        <f>G57*'MI Epi'!$AR75</f>
        <v>5.0311366584217698E-2</v>
      </c>
      <c r="AF57" s="93">
        <f t="shared" si="23"/>
        <v>0.20375710204218034</v>
      </c>
      <c r="AG57" s="93">
        <f>J57*'MI Epi'!$I$5</f>
        <v>11.105606400095466</v>
      </c>
      <c r="AH57" s="93">
        <f>K57*'MI Epi'!$I$5</f>
        <v>11.662708398537886</v>
      </c>
      <c r="AI57" s="93">
        <f>L57*'MI Epi'!$I$5</f>
        <v>10.628041688251662</v>
      </c>
      <c r="AJ57" s="93">
        <f>M57*'MI Epi'!$I$5</f>
        <v>18.518030453098071</v>
      </c>
      <c r="AK57" s="93">
        <f>N57*'MI Epi'!$I$5</f>
        <v>20.002447688451298</v>
      </c>
      <c r="AL57" s="93">
        <f t="shared" si="16"/>
        <v>71.916834628434373</v>
      </c>
      <c r="AM57" s="93">
        <f t="shared" si="24"/>
        <v>399.06097478722251</v>
      </c>
      <c r="AN57" s="2"/>
      <c r="AO57" s="93">
        <f>'Mortal Baseline'!X57*'MI Analysis'!AY57</f>
        <v>5.2558137375734928</v>
      </c>
      <c r="AP57" s="93">
        <f>'Mortal Baseline'!Y57*'MI Analysis'!AZ57</f>
        <v>6.7227239803909109</v>
      </c>
      <c r="AQ57" s="93">
        <f>'Mortal Baseline'!Z57*'MI Analysis'!BA57</f>
        <v>7.3728071264127255</v>
      </c>
      <c r="AR57" s="93">
        <f>'Mortal Baseline'!AA57*'MI Analysis'!BB57</f>
        <v>6.1906821268334333</v>
      </c>
      <c r="AS57" s="93">
        <f>'Mortal Baseline'!AB57*'MI Analysis'!BC57</f>
        <v>4.6271882680124579</v>
      </c>
      <c r="AT57" s="93">
        <f t="shared" si="25"/>
        <v>13.140796307024416</v>
      </c>
      <c r="AU57" s="93">
        <f t="shared" si="26"/>
        <v>16.881453848051009</v>
      </c>
      <c r="AV57" s="93">
        <f t="shared" si="27"/>
        <v>20.728548078826254</v>
      </c>
      <c r="AW57" s="93">
        <f t="shared" si="28"/>
        <v>19.406437650242331</v>
      </c>
      <c r="AX57" s="93">
        <f t="shared" si="29"/>
        <v>14.671025956976672</v>
      </c>
      <c r="AY57" s="117">
        <f>('MI Epi'!$AW75*(SUM('Mortal Baseline'!X57:AB57)))/('Mortal Baseline'!X57*'MI Epi'!B$78+'Mortal Baseline'!Y57*'MI Epi'!B$78+'Mortal Baseline'!Z57*'MI Epi'!C$78+'Mortal Baseline'!AA57*'MI Epi'!D$78+'Mortal Baseline'!AB57*'MI Epi'!E$78)</f>
        <v>8.2397001170512682E-4</v>
      </c>
      <c r="AZ57" s="93">
        <f>$AY57*'MI Epi'!C$78</f>
        <v>6.8702221808431224E-4</v>
      </c>
      <c r="BA57" s="93">
        <f>$AY57*'MI Epi'!D$78</f>
        <v>6.2797045755173776E-4</v>
      </c>
      <c r="BB57" s="93">
        <f>$AY57*'MI Epi'!E$78</f>
        <v>5.7866459912639639E-4</v>
      </c>
      <c r="BC57" s="93">
        <f>$AY57*'MI Epi'!F$78</f>
        <v>5.194256452950804E-4</v>
      </c>
      <c r="BD57" s="93">
        <f t="shared" si="18"/>
        <v>3.2370529317626538E-3</v>
      </c>
      <c r="BE57" s="2">
        <f>AO57/'Mortal Baseline'!X57</f>
        <v>8.2397001170512682E-4</v>
      </c>
      <c r="BF57" s="2">
        <f>AP57/'Mortal Baseline'!Y57</f>
        <v>6.8702221808431224E-4</v>
      </c>
      <c r="BG57" s="2">
        <f>AQ57/'Mortal Baseline'!Z57</f>
        <v>6.2797045755173776E-4</v>
      </c>
      <c r="BH57" s="2">
        <f>AR57/'Mortal Baseline'!AA57</f>
        <v>5.7866459912639639E-4</v>
      </c>
      <c r="BI57" s="2">
        <f>AS57/'Mortal Baseline'!AB57</f>
        <v>5.194256452950804E-4</v>
      </c>
      <c r="BJ57" s="2">
        <f>SUM(AO57:AS57)/SUM('Mortal Baseline'!X57:AB57)</f>
        <v>6.3499237186974238E-4</v>
      </c>
      <c r="BK57" s="58">
        <f>AY57*'MI Epi'!$AH$32</f>
        <v>1.4007490198987155E-6</v>
      </c>
      <c r="BL57" s="58">
        <f>AZ57*'MI Epi'!$AH$32</f>
        <v>1.1679377707433308E-6</v>
      </c>
      <c r="BM57" s="58">
        <f>BA57*'MI Epi'!$AH$32</f>
        <v>1.0675497778379542E-6</v>
      </c>
      <c r="BN57" s="58">
        <f>BB57*'MI Epi'!$AH$32</f>
        <v>9.837298185148738E-7</v>
      </c>
      <c r="BO57" s="58">
        <f>BC57*'MI Epi'!$AH$32</f>
        <v>8.8302359700163668E-7</v>
      </c>
      <c r="BP57" s="93">
        <f t="shared" si="30"/>
        <v>5.5029899839965108E-6</v>
      </c>
      <c r="BQ57" s="93">
        <f>AT57*'MI Epi'!$I$5</f>
        <v>2.6281592614048837</v>
      </c>
      <c r="BR57" s="93">
        <f>AU57*'MI Epi'!$I$5</f>
        <v>3.3762907696102022</v>
      </c>
      <c r="BS57" s="93">
        <f>AV57*'MI Epi'!$I$5</f>
        <v>4.1457096157652513</v>
      </c>
      <c r="BT57" s="93">
        <f>AW57*'MI Epi'!$I$5</f>
        <v>3.8812875300484664</v>
      </c>
      <c r="BU57" s="93">
        <f>AX57*'MI Epi'!$I$5</f>
        <v>2.9342051913953346</v>
      </c>
      <c r="BV57" s="93">
        <f t="shared" si="19"/>
        <v>16.965652368224138</v>
      </c>
      <c r="BW57" s="93">
        <f t="shared" si="31"/>
        <v>93.882134293324413</v>
      </c>
    </row>
    <row r="58" spans="1:75">
      <c r="A58" s="58">
        <f>'Mortal Baseline'!A58</f>
        <v>56</v>
      </c>
      <c r="B58" s="58">
        <v>60</v>
      </c>
      <c r="C58" s="58">
        <f>'Mortal Baseline'!C58*'MI Analysis'!O58</f>
        <v>21.996968257383678</v>
      </c>
      <c r="D58" s="58">
        <f>'Mortal Baseline'!D58*'MI Analysis'!P58</f>
        <v>23.708414290420109</v>
      </c>
      <c r="E58" s="58">
        <f>'Mortal Baseline'!E58*'MI Analysis'!Q58</f>
        <v>19.385289516721553</v>
      </c>
      <c r="F58" s="58">
        <f>'Mortal Baseline'!F58*'MI Analysis'!R58</f>
        <v>26.591936451663269</v>
      </c>
      <c r="G58" s="58">
        <f>'Mortal Baseline'!G58*'MI Analysis'!S58</f>
        <v>27.467353330947539</v>
      </c>
      <c r="H58" s="58">
        <f t="shared" si="38"/>
        <v>805.67451804605389</v>
      </c>
      <c r="I58" s="58">
        <f t="shared" si="21"/>
        <v>805.67451804605389</v>
      </c>
      <c r="J58" s="93">
        <f t="shared" si="33"/>
        <v>66.383971638543969</v>
      </c>
      <c r="K58" s="93">
        <f t="shared" si="34"/>
        <v>70.321420920989667</v>
      </c>
      <c r="L58" s="93">
        <f t="shared" si="35"/>
        <v>61.865286871485701</v>
      </c>
      <c r="M58" s="93">
        <f t="shared" si="36"/>
        <v>100.61603110964359</v>
      </c>
      <c r="N58" s="93">
        <f t="shared" si="37"/>
        <v>107.42683271816851</v>
      </c>
      <c r="O58" s="117">
        <f>('MI Epi'!AO76*(SUM('Mortal Baseline'!C58:G58)))/('Mortal Baseline'!C58*'MI Epi'!B$69+'Mortal Baseline'!D58*'MI Epi'!C$69+'Mortal Baseline'!E58*'MI Epi'!D$69+'Mortal Baseline'!F58*'MI Epi'!E$69+'Mortal Baseline'!G58*'MI Epi'!F$69)</f>
        <v>3.4567187618812765E-3</v>
      </c>
      <c r="P58" s="93">
        <f>$O58*'MI Epi'!C$69</f>
        <v>2.8739142196307411E-3</v>
      </c>
      <c r="Q58" s="93">
        <f>$O58*'MI Epi'!D$69</f>
        <v>2.6344387000945238E-3</v>
      </c>
      <c r="R58" s="93">
        <f>$O58*'MI Epi'!E$69</f>
        <v>2.4100327675377932E-3</v>
      </c>
      <c r="S58" s="93">
        <f>$O58*'MI Epi'!F$69</f>
        <v>2.1422742739102578E-3</v>
      </c>
      <c r="T58" s="93">
        <f t="shared" si="32"/>
        <v>1.3517378723054592E-2</v>
      </c>
      <c r="U58" s="2">
        <f>J58/'Mortal Baseline'!C58</f>
        <v>1.0431924871015963E-2</v>
      </c>
      <c r="V58" s="2">
        <f>K58/'Mortal Baseline'!D58</f>
        <v>8.5243040320555213E-3</v>
      </c>
      <c r="W58" s="2">
        <f>L58/'Mortal Baseline'!E58</f>
        <v>8.4074218126124183E-3</v>
      </c>
      <c r="X58" s="2">
        <f>M58/'Mortal Baseline'!F58</f>
        <v>9.1188519630610015E-3</v>
      </c>
      <c r="Y58" s="2">
        <f>N58/'Mortal Baseline'!G58</f>
        <v>8.3785917517031541E-3</v>
      </c>
      <c r="Z58" s="2">
        <f>SUM(C58:G58)/SUM('Mortal Baseline'!C58:G58)</f>
        <v>2.5999999999999999E-3</v>
      </c>
      <c r="AA58" s="93">
        <f>C58*'MI Epi'!$AR76</f>
        <v>3.7394846037552248E-2</v>
      </c>
      <c r="AB58" s="93">
        <f>D58*'MI Epi'!$AR76</f>
        <v>4.0304304293714184E-2</v>
      </c>
      <c r="AC58" s="93">
        <f>E58*'MI Epi'!$AR76</f>
        <v>3.2954992178426637E-2</v>
      </c>
      <c r="AD58" s="93">
        <f>F58*'MI Epi'!$AR76</f>
        <v>4.5206291967827557E-2</v>
      </c>
      <c r="AE58" s="93">
        <f>G58*'MI Epi'!$AR76</f>
        <v>4.6694500662610813E-2</v>
      </c>
      <c r="AF58" s="93">
        <f t="shared" si="23"/>
        <v>0.20255493514013145</v>
      </c>
      <c r="AG58" s="93">
        <f>J58*'MI Epi'!$I$5</f>
        <v>13.276794327708794</v>
      </c>
      <c r="AH58" s="93">
        <f>K58*'MI Epi'!$I$5</f>
        <v>14.064284184197934</v>
      </c>
      <c r="AI58" s="93">
        <f>L58*'MI Epi'!$I$5</f>
        <v>12.37305737429714</v>
      </c>
      <c r="AJ58" s="93">
        <f>M58*'MI Epi'!$I$5</f>
        <v>20.123206221928719</v>
      </c>
      <c r="AK58" s="93">
        <f>N58*'MI Epi'!$I$5</f>
        <v>21.485366543633702</v>
      </c>
      <c r="AL58" s="93">
        <f t="shared" si="16"/>
        <v>81.322708651766291</v>
      </c>
      <c r="AM58" s="93">
        <f t="shared" si="24"/>
        <v>480.58623837412892</v>
      </c>
      <c r="AN58" s="2"/>
      <c r="AO58" s="93">
        <f>'Mortal Baseline'!X58*'MI Analysis'!AY58</f>
        <v>5.5966937523742448</v>
      </c>
      <c r="AP58" s="93">
        <f>'Mortal Baseline'!Y58*'MI Analysis'!AZ58</f>
        <v>7.109284906806157</v>
      </c>
      <c r="AQ58" s="93">
        <f>'Mortal Baseline'!Z58*'MI Analysis'!BA58</f>
        <v>7.2946855888608395</v>
      </c>
      <c r="AR58" s="93">
        <f>'Mortal Baseline'!AA58*'MI Analysis'!BB58</f>
        <v>5.7850104975624372</v>
      </c>
      <c r="AS58" s="93">
        <f>'Mortal Baseline'!AB58*'MI Analysis'!BC58</f>
        <v>4.257525033410178</v>
      </c>
      <c r="AT58" s="93">
        <f t="shared" si="25"/>
        <v>16.109329397244757</v>
      </c>
      <c r="AU58" s="93">
        <f t="shared" si="26"/>
        <v>20.614446817309194</v>
      </c>
      <c r="AV58" s="93">
        <f t="shared" si="27"/>
        <v>23.877522984372064</v>
      </c>
      <c r="AW58" s="93">
        <f t="shared" si="28"/>
        <v>21.310159634026483</v>
      </c>
      <c r="AX58" s="93">
        <f t="shared" si="29"/>
        <v>15.994344915967918</v>
      </c>
      <c r="AY58" s="117">
        <f>('MI Epi'!$AW76*(SUM('Mortal Baseline'!X58:AB58)))/('Mortal Baseline'!X58*'MI Epi'!B$78+'Mortal Baseline'!Y58*'MI Epi'!B$78+'Mortal Baseline'!Z58*'MI Epi'!C$78+'Mortal Baseline'!AA58*'MI Epi'!D$78+'Mortal Baseline'!AB58*'MI Epi'!E$78)</f>
        <v>8.175149591401862E-4</v>
      </c>
      <c r="AZ58" s="93">
        <f>$AY58*'MI Epi'!C$78</f>
        <v>6.8164002641711921E-4</v>
      </c>
      <c r="BA58" s="93">
        <f>$AY58*'MI Epi'!D$78</f>
        <v>6.230508825002892E-4</v>
      </c>
      <c r="BB58" s="93">
        <f>$AY58*'MI Epi'!E$78</f>
        <v>5.7413129044796361E-4</v>
      </c>
      <c r="BC58" s="93">
        <f>$AY58*'MI Epi'!F$78</f>
        <v>5.1535641972093673E-4</v>
      </c>
      <c r="BD58" s="93">
        <f t="shared" si="18"/>
        <v>3.2116935782264952E-3</v>
      </c>
      <c r="BE58" s="2">
        <f>AO58/'Mortal Baseline'!X58</f>
        <v>8.175149591401862E-4</v>
      </c>
      <c r="BF58" s="2">
        <f>AP58/'Mortal Baseline'!Y58</f>
        <v>6.8164002641711921E-4</v>
      </c>
      <c r="BG58" s="2">
        <f>AQ58/'Mortal Baseline'!Z58</f>
        <v>6.230508825002892E-4</v>
      </c>
      <c r="BH58" s="2">
        <f>AR58/'Mortal Baseline'!AA58</f>
        <v>5.7413129044796361E-4</v>
      </c>
      <c r="BI58" s="2">
        <f>AS58/'Mortal Baseline'!AB58</f>
        <v>5.1535641972093673E-4</v>
      </c>
      <c r="BJ58" s="2">
        <f>SUM(AO58:AS58)/SUM('Mortal Baseline'!X58:AB58)</f>
        <v>6.3487955540729121E-4</v>
      </c>
      <c r="BK58" s="58">
        <f>AY58*'MI Epi'!$AH$33</f>
        <v>1.5532784223663537E-6</v>
      </c>
      <c r="BL58" s="58">
        <f>AZ58*'MI Epi'!$AH$33</f>
        <v>1.2951160501925264E-6</v>
      </c>
      <c r="BM58" s="58">
        <f>BA58*'MI Epi'!$AH$33</f>
        <v>1.1837966767505496E-6</v>
      </c>
      <c r="BN58" s="58">
        <f>BB58*'MI Epi'!$AH$33</f>
        <v>1.0908494518511308E-6</v>
      </c>
      <c r="BO58" s="58">
        <f>BC58*'MI Epi'!$AH$33</f>
        <v>9.7917719746977978E-7</v>
      </c>
      <c r="BP58" s="93">
        <f t="shared" si="30"/>
        <v>6.1022177986303401E-6</v>
      </c>
      <c r="BQ58" s="93">
        <f>AT58*'MI Epi'!$I$5</f>
        <v>3.2218658794489516</v>
      </c>
      <c r="BR58" s="93">
        <f>AU58*'MI Epi'!$I$5</f>
        <v>4.1228893634618391</v>
      </c>
      <c r="BS58" s="93">
        <f>AV58*'MI Epi'!$I$5</f>
        <v>4.7755045968744128</v>
      </c>
      <c r="BT58" s="93">
        <f>AW58*'MI Epi'!$I$5</f>
        <v>4.2620319268052969</v>
      </c>
      <c r="BU58" s="93">
        <f>AX58*'MI Epi'!$I$5</f>
        <v>3.1988689831935839</v>
      </c>
      <c r="BV58" s="93">
        <f t="shared" si="19"/>
        <v>19.581160749784086</v>
      </c>
      <c r="BW58" s="93">
        <f t="shared" si="31"/>
        <v>113.4633011453263</v>
      </c>
    </row>
    <row r="59" spans="1:75">
      <c r="A59" s="58">
        <f>'Mortal Baseline'!A59</f>
        <v>57</v>
      </c>
      <c r="B59" s="58">
        <v>61</v>
      </c>
      <c r="C59" s="58">
        <f>'Mortal Baseline'!C59*'MI Analysis'!O59</f>
        <v>23.11530765911025</v>
      </c>
      <c r="D59" s="58">
        <f>'Mortal Baseline'!D59*'MI Analysis'!P59</f>
        <v>25.119645391419688</v>
      </c>
      <c r="E59" s="58">
        <f>'Mortal Baseline'!E59*'MI Analysis'!Q59</f>
        <v>19.738875752365658</v>
      </c>
      <c r="F59" s="58">
        <f>'Mortal Baseline'!F59*'MI Analysis'!R59</f>
        <v>24.79768461529623</v>
      </c>
      <c r="G59" s="58">
        <f>'Mortal Baseline'!G59*'MI Analysis'!S59</f>
        <v>25.234608795211837</v>
      </c>
      <c r="H59" s="58">
        <f t="shared" si="38"/>
        <v>923.6806402594575</v>
      </c>
      <c r="I59" s="58">
        <f t="shared" si="21"/>
        <v>923.6806402594575</v>
      </c>
      <c r="J59" s="93">
        <f t="shared" si="33"/>
        <v>76.185090123907869</v>
      </c>
      <c r="K59" s="93">
        <f t="shared" si="34"/>
        <v>81.336477823917718</v>
      </c>
      <c r="L59" s="93">
        <f t="shared" si="35"/>
        <v>69.198150257375772</v>
      </c>
      <c r="M59" s="93">
        <f t="shared" si="36"/>
        <v>105.24530321104328</v>
      </c>
      <c r="N59" s="93">
        <f t="shared" si="37"/>
        <v>111.12938046908401</v>
      </c>
      <c r="O59" s="117">
        <f>('MI Epi'!AO77*(SUM('Mortal Baseline'!C59:G59)))/('Mortal Baseline'!C59*'MI Epi'!B$69+'Mortal Baseline'!D59*'MI Epi'!C$69+'Mortal Baseline'!E59*'MI Epi'!D$69+'Mortal Baseline'!F59*'MI Epi'!E$69+'Mortal Baseline'!G59*'MI Epi'!F$69)</f>
        <v>3.4264071494824037E-3</v>
      </c>
      <c r="P59" s="93">
        <f>$O59*'MI Epi'!C$69</f>
        <v>2.8487131605067859E-3</v>
      </c>
      <c r="Q59" s="93">
        <f>$O59*'MI Epi'!D$69</f>
        <v>2.6113375772474933E-3</v>
      </c>
      <c r="R59" s="93">
        <f>$O59*'MI Epi'!E$69</f>
        <v>2.3888994373045778E-3</v>
      </c>
      <c r="S59" s="93">
        <f>$O59*'MI Epi'!F$69</f>
        <v>2.1234888904538658E-3</v>
      </c>
      <c r="T59" s="93">
        <f t="shared" si="32"/>
        <v>1.3398846214995125E-2</v>
      </c>
      <c r="U59" s="2">
        <f>J59/'Mortal Baseline'!C59</f>
        <v>1.1292998619537609E-2</v>
      </c>
      <c r="V59" s="2">
        <f>K59/'Mortal Baseline'!D59</f>
        <v>9.2240272979891586E-3</v>
      </c>
      <c r="W59" s="2">
        <f>L59/'Mortal Baseline'!E59</f>
        <v>9.1545097253802419E-3</v>
      </c>
      <c r="X59" s="2">
        <f>M59/'Mortal Baseline'!F59</f>
        <v>1.0138867782225301E-2</v>
      </c>
      <c r="Y59" s="2">
        <f>N59/'Mortal Baseline'!G59</f>
        <v>9.3515222187196077E-3</v>
      </c>
      <c r="Z59" s="2">
        <f>SUM(C59:G59)/SUM('Mortal Baseline'!C59:G59)</f>
        <v>2.6000000000000003E-3</v>
      </c>
      <c r="AA59" s="93">
        <f>C59*'MI Epi'!$AR77</f>
        <v>3.9296023020487424E-2</v>
      </c>
      <c r="AB59" s="93">
        <f>D59*'MI Epi'!$AR77</f>
        <v>4.2703397165413465E-2</v>
      </c>
      <c r="AC59" s="93">
        <f>E59*'MI Epi'!$AR77</f>
        <v>3.3556088779021616E-2</v>
      </c>
      <c r="AD59" s="93">
        <f>F59*'MI Epi'!$AR77</f>
        <v>4.2156063846003587E-2</v>
      </c>
      <c r="AE59" s="93">
        <f>G59*'MI Epi'!$AR77</f>
        <v>4.2898834951860122E-2</v>
      </c>
      <c r="AF59" s="93">
        <f t="shared" si="23"/>
        <v>0.20061040776278621</v>
      </c>
      <c r="AG59" s="93">
        <f>J59*'MI Epi'!$I$5</f>
        <v>15.237018024781575</v>
      </c>
      <c r="AH59" s="93">
        <f>K59*'MI Epi'!$I$5</f>
        <v>16.267295564783545</v>
      </c>
      <c r="AI59" s="93">
        <f>L59*'MI Epi'!$I$5</f>
        <v>13.839630051475154</v>
      </c>
      <c r="AJ59" s="93">
        <f>M59*'MI Epi'!$I$5</f>
        <v>21.049060642208659</v>
      </c>
      <c r="AK59" s="93">
        <f>N59*'MI Epi'!$I$5</f>
        <v>22.225876093816805</v>
      </c>
      <c r="AL59" s="93">
        <f t="shared" si="16"/>
        <v>88.618880377065736</v>
      </c>
      <c r="AM59" s="93">
        <f t="shared" si="24"/>
        <v>569.40572915895746</v>
      </c>
      <c r="AN59" s="2"/>
      <c r="AO59" s="93">
        <f>'Mortal Baseline'!X59*'MI Analysis'!AY59</f>
        <v>5.9563226857707274</v>
      </c>
      <c r="AP59" s="93">
        <f>'Mortal Baseline'!Y59*'MI Analysis'!AZ59</f>
        <v>7.4940887444766853</v>
      </c>
      <c r="AQ59" s="93">
        <f>'Mortal Baseline'!Z59*'MI Analysis'!BA59</f>
        <v>7.1783946937357976</v>
      </c>
      <c r="AR59" s="93">
        <f>'Mortal Baseline'!AA59*'MI Analysis'!BB59</f>
        <v>5.3632458205772373</v>
      </c>
      <c r="AS59" s="93">
        <f>'Mortal Baseline'!AB59*'MI Analysis'!BC59</f>
        <v>3.8641208347143063</v>
      </c>
      <c r="AT59" s="93">
        <f t="shared" si="25"/>
        <v>18.843784650288111</v>
      </c>
      <c r="AU59" s="93">
        <f t="shared" si="26"/>
        <v>23.985644903207991</v>
      </c>
      <c r="AV59" s="93">
        <f t="shared" si="27"/>
        <v>26.280411897436771</v>
      </c>
      <c r="AW59" s="93">
        <f t="shared" si="28"/>
        <v>22.411372436948973</v>
      </c>
      <c r="AX59" s="93">
        <f t="shared" si="29"/>
        <v>16.659595788311442</v>
      </c>
      <c r="AY59" s="117">
        <f>('MI Epi'!$AW77*(SUM('Mortal Baseline'!X59:AB59)))/('Mortal Baseline'!X59*'MI Epi'!B$78+'Mortal Baseline'!Y59*'MI Epi'!B$78+'Mortal Baseline'!Z59*'MI Epi'!C$78+'Mortal Baseline'!AA59*'MI Epi'!D$78+'Mortal Baseline'!AB59*'MI Epi'!E$78)</f>
        <v>8.1070933484786846E-4</v>
      </c>
      <c r="AZ59" s="93">
        <f>$AY59*'MI Epi'!C$78</f>
        <v>6.7596552973600706E-4</v>
      </c>
      <c r="BA59" s="93">
        <f>$AY59*'MI Epi'!D$78</f>
        <v>6.1786412698727256E-4</v>
      </c>
      <c r="BB59" s="93">
        <f>$AY59*'MI Epi'!E$78</f>
        <v>5.693517793043854E-4</v>
      </c>
      <c r="BC59" s="93">
        <f>$AY59*'MI Epi'!F$78</f>
        <v>5.110661958784966E-4</v>
      </c>
      <c r="BD59" s="93">
        <f t="shared" si="18"/>
        <v>3.1849569667540302E-3</v>
      </c>
      <c r="BE59" s="2">
        <f>AO59/'Mortal Baseline'!X59</f>
        <v>8.1070933484786846E-4</v>
      </c>
      <c r="BF59" s="2">
        <f>AP59/'Mortal Baseline'!Y59</f>
        <v>6.7596552973600706E-4</v>
      </c>
      <c r="BG59" s="2">
        <f>AQ59/'Mortal Baseline'!Z59</f>
        <v>6.1786412698727256E-4</v>
      </c>
      <c r="BH59" s="2">
        <f>AR59/'Mortal Baseline'!AA59</f>
        <v>5.693517793043854E-4</v>
      </c>
      <c r="BI59" s="2">
        <f>AS59/'Mortal Baseline'!AB59</f>
        <v>5.110661958784966E-4</v>
      </c>
      <c r="BJ59" s="2">
        <f>SUM(AO59:AS59)/SUM('Mortal Baseline'!X59:AB59)</f>
        <v>6.347995365760874E-4</v>
      </c>
      <c r="BK59" s="58">
        <f>AY59*'MI Epi'!$AH$33</f>
        <v>1.54034773621095E-6</v>
      </c>
      <c r="BL59" s="58">
        <f>AZ59*'MI Epi'!$AH$33</f>
        <v>1.2843345064984134E-6</v>
      </c>
      <c r="BM59" s="58">
        <f>BA59*'MI Epi'!$AH$33</f>
        <v>1.1739418412758178E-6</v>
      </c>
      <c r="BN59" s="58">
        <f>BB59*'MI Epi'!$AH$33</f>
        <v>1.0817683806783322E-6</v>
      </c>
      <c r="BO59" s="58">
        <f>BC59*'MI Epi'!$AH$33</f>
        <v>9.7102577216914358E-7</v>
      </c>
      <c r="BP59" s="93">
        <f t="shared" si="30"/>
        <v>6.051418236832657E-6</v>
      </c>
      <c r="BQ59" s="93">
        <f>AT59*'MI Epi'!$I$5</f>
        <v>3.7687569300576222</v>
      </c>
      <c r="BR59" s="93">
        <f>AU59*'MI Epi'!$I$5</f>
        <v>4.7971289806415989</v>
      </c>
      <c r="BS59" s="93">
        <f>AV59*'MI Epi'!$I$5</f>
        <v>5.2560823794873546</v>
      </c>
      <c r="BT59" s="93">
        <f>AW59*'MI Epi'!$I$5</f>
        <v>4.4822744873897946</v>
      </c>
      <c r="BU59" s="93">
        <f>AX59*'MI Epi'!$I$5</f>
        <v>3.3319191576622886</v>
      </c>
      <c r="BV59" s="93">
        <f t="shared" si="19"/>
        <v>21.636161935238658</v>
      </c>
      <c r="BW59" s="93">
        <f t="shared" si="31"/>
        <v>135.0994691319832</v>
      </c>
    </row>
    <row r="60" spans="1:75">
      <c r="A60" s="58">
        <f>'Mortal Baseline'!A60</f>
        <v>58</v>
      </c>
      <c r="B60" s="58">
        <v>62</v>
      </c>
      <c r="C60" s="58">
        <f>'Mortal Baseline'!C60*'MI Analysis'!O60</f>
        <v>24.264364565984163</v>
      </c>
      <c r="D60" s="58">
        <f>'Mortal Baseline'!D60*'MI Analysis'!P60</f>
        <v>26.548843404107409</v>
      </c>
      <c r="E60" s="58">
        <f>'Mortal Baseline'!E60*'MI Analysis'!Q60</f>
        <v>20.042735813582077</v>
      </c>
      <c r="F60" s="58">
        <f>'Mortal Baseline'!F60*'MI Analysis'!R60</f>
        <v>22.992302373853917</v>
      </c>
      <c r="G60" s="58">
        <f>'Mortal Baseline'!G60*'MI Analysis'!S60</f>
        <v>23.025017282627399</v>
      </c>
      <c r="H60" s="58">
        <f t="shared" si="38"/>
        <v>1040.5539036996124</v>
      </c>
      <c r="I60" s="58">
        <f t="shared" si="21"/>
        <v>1040.5539036996124</v>
      </c>
      <c r="J60" s="93">
        <f t="shared" si="33"/>
        <v>85.173140642089976</v>
      </c>
      <c r="K60" s="93">
        <f t="shared" si="34"/>
        <v>91.575322266076171</v>
      </c>
      <c r="L60" s="93">
        <f t="shared" si="35"/>
        <v>75.367699930703679</v>
      </c>
      <c r="M60" s="93">
        <f t="shared" si="36"/>
        <v>107.14638887884256</v>
      </c>
      <c r="N60" s="93">
        <f t="shared" si="37"/>
        <v>111.88562282294272</v>
      </c>
      <c r="O60" s="117">
        <f>('MI Epi'!AO78*(SUM('Mortal Baseline'!C60:G60)))/('Mortal Baseline'!C60*'MI Epi'!B$69+'Mortal Baseline'!D60*'MI Epi'!C$69+'Mortal Baseline'!E60*'MI Epi'!D$69+'Mortal Baseline'!F60*'MI Epi'!E$69+'Mortal Baseline'!G60*'MI Epi'!F$69)</f>
        <v>3.395371687391205E-3</v>
      </c>
      <c r="P60" s="93">
        <f>$O60*'MI Epi'!C$69</f>
        <v>2.8229102931169713E-3</v>
      </c>
      <c r="Q60" s="93">
        <f>$O60*'MI Epi'!D$69</f>
        <v>2.587684793194019E-3</v>
      </c>
      <c r="R60" s="93">
        <f>$O60*'MI Epi'!E$69</f>
        <v>2.3672614372970912E-3</v>
      </c>
      <c r="S60" s="93">
        <f>$O60*'MI Epi'!F$69</f>
        <v>2.1042549068419889E-3</v>
      </c>
      <c r="T60" s="93">
        <f t="shared" si="32"/>
        <v>1.3277483117841275E-2</v>
      </c>
      <c r="U60" s="2">
        <f>J60/'Mortal Baseline'!C60</f>
        <v>1.1918485212168248E-2</v>
      </c>
      <c r="V60" s="2">
        <f>K60/'Mortal Baseline'!D60</f>
        <v>9.7371066560442299E-3</v>
      </c>
      <c r="W60" s="2">
        <f>L60/'Mortal Baseline'!E60</f>
        <v>9.7306002944233822E-3</v>
      </c>
      <c r="X60" s="2">
        <f>M60/'Mortal Baseline'!F60</f>
        <v>1.1031670965973241E-2</v>
      </c>
      <c r="Y60" s="2">
        <f>N60/'Mortal Baseline'!G60</f>
        <v>1.0225220156854689E-2</v>
      </c>
      <c r="Z60" s="2">
        <f>SUM(C60:G60)/SUM('Mortal Baseline'!C60:G60)</f>
        <v>2.5999999999999999E-3</v>
      </c>
      <c r="AA60" s="93">
        <f>C60*'MI Epi'!$AR78</f>
        <v>4.1249419762173077E-2</v>
      </c>
      <c r="AB60" s="93">
        <f>D60*'MI Epi'!$AR78</f>
        <v>4.5133033786982593E-2</v>
      </c>
      <c r="AC60" s="93">
        <f>E60*'MI Epi'!$AR78</f>
        <v>3.4072650883089528E-2</v>
      </c>
      <c r="AD60" s="93">
        <f>F60*'MI Epi'!$AR78</f>
        <v>3.9086914035551659E-2</v>
      </c>
      <c r="AE60" s="93">
        <f>G60*'MI Epi'!$AR78</f>
        <v>3.9142529380466577E-2</v>
      </c>
      <c r="AF60" s="93">
        <f t="shared" si="23"/>
        <v>0.19868454784826345</v>
      </c>
      <c r="AG60" s="93">
        <f>J60*'MI Epi'!$I$5</f>
        <v>17.034628128417996</v>
      </c>
      <c r="AH60" s="93">
        <f>K60*'MI Epi'!$I$5</f>
        <v>18.315064453215236</v>
      </c>
      <c r="AI60" s="93">
        <f>L60*'MI Epi'!$I$5</f>
        <v>15.073539986140737</v>
      </c>
      <c r="AJ60" s="93">
        <f>M60*'MI Epi'!$I$5</f>
        <v>21.429277775768512</v>
      </c>
      <c r="AK60" s="93">
        <f>N60*'MI Epi'!$I$5</f>
        <v>22.377124564588545</v>
      </c>
      <c r="AL60" s="93">
        <f t="shared" si="16"/>
        <v>94.229634908131032</v>
      </c>
      <c r="AM60" s="93">
        <f t="shared" si="24"/>
        <v>663.83404861493682</v>
      </c>
      <c r="AN60" s="2"/>
      <c r="AO60" s="93">
        <f>'Mortal Baseline'!X60*'MI Analysis'!AY60</f>
        <v>6.3457299639927234</v>
      </c>
      <c r="AP60" s="93">
        <f>'Mortal Baseline'!Y60*'MI Analysis'!AZ60</f>
        <v>7.8845494499485191</v>
      </c>
      <c r="AQ60" s="93">
        <f>'Mortal Baseline'!Z60*'MI Analysis'!BA60</f>
        <v>7.0375319909125071</v>
      </c>
      <c r="AR60" s="93">
        <f>'Mortal Baseline'!AA60*'MI Analysis'!BB60</f>
        <v>4.9423076133987074</v>
      </c>
      <c r="AS60" s="93">
        <f>'Mortal Baseline'!AB60*'MI Analysis'!BC60</f>
        <v>3.4623285662972574</v>
      </c>
      <c r="AT60" s="93">
        <f t="shared" si="25"/>
        <v>21.420756143875476</v>
      </c>
      <c r="AU60" s="93">
        <f t="shared" si="26"/>
        <v>27.073064088180406</v>
      </c>
      <c r="AV60" s="93">
        <f t="shared" si="27"/>
        <v>28.061860334920084</v>
      </c>
      <c r="AW60" s="93">
        <f t="shared" si="28"/>
        <v>22.871404481189504</v>
      </c>
      <c r="AX60" s="93">
        <f t="shared" si="29"/>
        <v>16.79000422592064</v>
      </c>
      <c r="AY60" s="117">
        <f>('MI Epi'!$AW78*(SUM('Mortal Baseline'!X60:AB60)))/('Mortal Baseline'!X60*'MI Epi'!B$78+'Mortal Baseline'!Y60*'MI Epi'!B$78+'Mortal Baseline'!Z60*'MI Epi'!C$78+'Mortal Baseline'!AA60*'MI Epi'!D$78+'Mortal Baseline'!AB60*'MI Epi'!E$78)</f>
        <v>8.036223571020486E-4</v>
      </c>
      <c r="AZ60" s="93">
        <f>$AY60*'MI Epi'!C$78</f>
        <v>6.7005644190358516E-4</v>
      </c>
      <c r="BA60" s="93">
        <f>$AY60*'MI Epi'!D$78</f>
        <v>6.1246294418391815E-4</v>
      </c>
      <c r="BB60" s="93">
        <f>$AY60*'MI Epi'!E$78</f>
        <v>5.6437467688798075E-4</v>
      </c>
      <c r="BC60" s="93">
        <f>$AY60*'MI Epi'!F$78</f>
        <v>5.0659860854337436E-4</v>
      </c>
      <c r="BD60" s="93">
        <f t="shared" si="18"/>
        <v>3.1571150286209071E-3</v>
      </c>
      <c r="BE60" s="2">
        <f>AO60/'Mortal Baseline'!X60</f>
        <v>8.036223571020486E-4</v>
      </c>
      <c r="BF60" s="2">
        <f>AP60/'Mortal Baseline'!Y60</f>
        <v>6.7005644190358516E-4</v>
      </c>
      <c r="BG60" s="2">
        <f>AQ60/'Mortal Baseline'!Z60</f>
        <v>6.1246294418391815E-4</v>
      </c>
      <c r="BH60" s="2">
        <f>AR60/'Mortal Baseline'!AA60</f>
        <v>5.6437467688798075E-4</v>
      </c>
      <c r="BI60" s="2">
        <f>AS60/'Mortal Baseline'!AB60</f>
        <v>5.0659860854337436E-4</v>
      </c>
      <c r="BJ60" s="2">
        <f>SUM(AO60:AS60)/SUM('Mortal Baseline'!X60:AB60)</f>
        <v>6.3476525436200555E-4</v>
      </c>
      <c r="BK60" s="58">
        <f>AY60*'MI Epi'!$AH$33</f>
        <v>1.5268824784938923E-6</v>
      </c>
      <c r="BL60" s="58">
        <f>AZ60*'MI Epi'!$AH$33</f>
        <v>1.2731072396168118E-6</v>
      </c>
      <c r="BM60" s="58">
        <f>BA60*'MI Epi'!$AH$33</f>
        <v>1.1636795939494445E-6</v>
      </c>
      <c r="BN60" s="58">
        <f>BB60*'MI Epi'!$AH$33</f>
        <v>1.0723118860871635E-6</v>
      </c>
      <c r="BO60" s="58">
        <f>BC60*'MI Epi'!$AH$33</f>
        <v>9.6253735623241131E-7</v>
      </c>
      <c r="BP60" s="93">
        <f t="shared" si="30"/>
        <v>5.9985185543797236E-6</v>
      </c>
      <c r="BQ60" s="93">
        <f>AT60*'MI Epi'!$I$5</f>
        <v>4.2841512287750954</v>
      </c>
      <c r="BR60" s="93">
        <f>AU60*'MI Epi'!$I$5</f>
        <v>5.4146128176360815</v>
      </c>
      <c r="BS60" s="93">
        <f>AV60*'MI Epi'!$I$5</f>
        <v>5.6123720669840171</v>
      </c>
      <c r="BT60" s="93">
        <f>AW60*'MI Epi'!$I$5</f>
        <v>4.5742808962379007</v>
      </c>
      <c r="BU60" s="93">
        <f>AX60*'MI Epi'!$I$5</f>
        <v>3.3580008451841281</v>
      </c>
      <c r="BV60" s="93">
        <f t="shared" si="19"/>
        <v>23.243417854817224</v>
      </c>
      <c r="BW60" s="93">
        <f t="shared" si="31"/>
        <v>158.34289298531897</v>
      </c>
    </row>
    <row r="61" spans="1:75">
      <c r="A61" s="58">
        <f>'Mortal Baseline'!A61</f>
        <v>59</v>
      </c>
      <c r="B61" s="58">
        <v>63</v>
      </c>
      <c r="C61" s="58">
        <f>'Mortal Baseline'!C61*'MI Analysis'!O61</f>
        <v>25.438958899083573</v>
      </c>
      <c r="D61" s="58">
        <f>'Mortal Baseline'!D61*'MI Analysis'!P61</f>
        <v>27.974454782343312</v>
      </c>
      <c r="E61" s="58">
        <f>'Mortal Baseline'!E61*'MI Analysis'!Q61</f>
        <v>20.285494705553479</v>
      </c>
      <c r="F61" s="58">
        <f>'Mortal Baseline'!F61*'MI Analysis'!R61</f>
        <v>21.194880618502932</v>
      </c>
      <c r="G61" s="58">
        <f>'Mortal Baseline'!G61*'MI Analysis'!S61</f>
        <v>20.85749110564619</v>
      </c>
      <c r="H61" s="58">
        <f t="shared" si="38"/>
        <v>1156.3051838107419</v>
      </c>
      <c r="I61" s="58">
        <f t="shared" si="21"/>
        <v>1156.3051838107419</v>
      </c>
      <c r="J61" s="93">
        <f t="shared" si="33"/>
        <v>93.53622199299339</v>
      </c>
      <c r="K61" s="93">
        <f t="shared" si="34"/>
        <v>101.18957956141728</v>
      </c>
      <c r="L61" s="93">
        <f t="shared" si="35"/>
        <v>80.54558199923332</v>
      </c>
      <c r="M61" s="93">
        <f t="shared" si="36"/>
        <v>106.87290480754142</v>
      </c>
      <c r="N61" s="93">
        <f t="shared" si="37"/>
        <v>110.32684683461991</v>
      </c>
      <c r="O61" s="117">
        <f>('MI Epi'!AO79*(SUM('Mortal Baseline'!C61:G61)))/('Mortal Baseline'!C61*'MI Epi'!B$69+'Mortal Baseline'!D61*'MI Epi'!C$69+'Mortal Baseline'!E61*'MI Epi'!D$69+'Mortal Baseline'!F61*'MI Epi'!E$69+'Mortal Baseline'!G61*'MI Epi'!F$69)</f>
        <v>3.3638696109851707E-3</v>
      </c>
      <c r="P61" s="93">
        <f>$O61*'MI Epi'!C$69</f>
        <v>2.796719482823245E-3</v>
      </c>
      <c r="Q61" s="93">
        <f>$O61*'MI Epi'!D$69</f>
        <v>2.5636763924723402E-3</v>
      </c>
      <c r="R61" s="93">
        <f>$O61*'MI Epi'!E$69</f>
        <v>2.345298112649094E-3</v>
      </c>
      <c r="S61" s="93">
        <f>$O61*'MI Epi'!F$69</f>
        <v>2.0847317426772901E-3</v>
      </c>
      <c r="T61" s="93">
        <f t="shared" si="32"/>
        <v>1.315429534160714E-2</v>
      </c>
      <c r="U61" s="2">
        <f>J61/'Mortal Baseline'!C61</f>
        <v>1.2368574356237831E-2</v>
      </c>
      <c r="V61" s="2">
        <f>K61/'Mortal Baseline'!D61</f>
        <v>1.0116331875634247E-2</v>
      </c>
      <c r="W61" s="2">
        <f>L61/'Mortal Baseline'!E61</f>
        <v>1.0179333069597205E-2</v>
      </c>
      <c r="X61" s="2">
        <f>M61/'Mortal Baseline'!F61</f>
        <v>1.1825913363231643E-2</v>
      </c>
      <c r="Y61" s="2">
        <f>N61/'Mortal Baseline'!G61</f>
        <v>1.1027303260043841E-2</v>
      </c>
      <c r="Z61" s="2">
        <f>SUM(C61:G61)/SUM('Mortal Baseline'!C61:G61)</f>
        <v>2.6000000000000003E-3</v>
      </c>
      <c r="AA61" s="93">
        <f>C61*'MI Epi'!$AR79</f>
        <v>4.3246230128442073E-2</v>
      </c>
      <c r="AB61" s="93">
        <f>D61*'MI Epi'!$AR79</f>
        <v>4.7556573129983626E-2</v>
      </c>
      <c r="AC61" s="93">
        <f>E61*'MI Epi'!$AR79</f>
        <v>3.4485340999440915E-2</v>
      </c>
      <c r="AD61" s="93">
        <f>F61*'MI Epi'!$AR79</f>
        <v>3.6031297051454983E-2</v>
      </c>
      <c r="AE61" s="93">
        <f>G61*'MI Epi'!$AR79</f>
        <v>3.5457734879598524E-2</v>
      </c>
      <c r="AF61" s="93">
        <f t="shared" si="23"/>
        <v>0.1967771761889201</v>
      </c>
      <c r="AG61" s="93">
        <f>J61*'MI Epi'!$I$5</f>
        <v>18.707244398598679</v>
      </c>
      <c r="AH61" s="93">
        <f>K61*'MI Epi'!$I$5</f>
        <v>20.237915912283455</v>
      </c>
      <c r="AI61" s="93">
        <f>L61*'MI Epi'!$I$5</f>
        <v>16.109116399846666</v>
      </c>
      <c r="AJ61" s="93">
        <f>M61*'MI Epi'!$I$5</f>
        <v>21.374580961508286</v>
      </c>
      <c r="AK61" s="93">
        <f>N61*'MI Epi'!$I$5</f>
        <v>22.065369366923985</v>
      </c>
      <c r="AL61" s="93">
        <f t="shared" si="16"/>
        <v>98.494227039161075</v>
      </c>
      <c r="AM61" s="93">
        <f t="shared" si="24"/>
        <v>762.52505283028677</v>
      </c>
      <c r="AN61" s="2"/>
      <c r="AO61" s="93">
        <f>'Mortal Baseline'!X61*'MI Analysis'!AY61</f>
        <v>6.7642784659185722</v>
      </c>
      <c r="AP61" s="93">
        <f>'Mortal Baseline'!Y61*'MI Analysis'!AZ61</f>
        <v>8.2726746329840264</v>
      </c>
      <c r="AQ61" s="93">
        <f>'Mortal Baseline'!Z61*'MI Analysis'!BA61</f>
        <v>6.8706572735658407</v>
      </c>
      <c r="AR61" s="93">
        <f>'Mortal Baseline'!AA61*'MI Analysis'!BB61</f>
        <v>4.5262373282442052</v>
      </c>
      <c r="AS61" s="93">
        <f>'Mortal Baseline'!AB61*'MI Analysis'!BC61</f>
        <v>3.0587951530499384</v>
      </c>
      <c r="AT61" s="93">
        <f t="shared" si="25"/>
        <v>23.900881854136475</v>
      </c>
      <c r="AU61" s="93">
        <f t="shared" si="26"/>
        <v>29.93112463042111</v>
      </c>
      <c r="AV61" s="93">
        <f t="shared" si="27"/>
        <v>29.320144377822317</v>
      </c>
      <c r="AW61" s="93">
        <f t="shared" si="28"/>
        <v>22.823359840883921</v>
      </c>
      <c r="AX61" s="93">
        <f t="shared" si="29"/>
        <v>16.490797571249093</v>
      </c>
      <c r="AY61" s="117">
        <f>('MI Epi'!$AW79*(SUM('Mortal Baseline'!X61:AB61)))/('Mortal Baseline'!X61*'MI Epi'!B$78+'Mortal Baseline'!Y61*'MI Epi'!B$78+'Mortal Baseline'!Z61*'MI Epi'!C$78+'Mortal Baseline'!AA61*'MI Epi'!D$78+'Mortal Baseline'!AB61*'MI Epi'!E$78)</f>
        <v>7.9633990995622438E-4</v>
      </c>
      <c r="AZ61" s="93">
        <f>$AY61*'MI Epi'!C$78</f>
        <v>6.6398437262905874E-4</v>
      </c>
      <c r="BA61" s="93">
        <f>$AY61*'MI Epi'!D$78</f>
        <v>6.0691278871552207E-4</v>
      </c>
      <c r="BB61" s="93">
        <f>$AY61*'MI Epi'!E$78</f>
        <v>5.5926029857513793E-4</v>
      </c>
      <c r="BC61" s="93">
        <f>$AY61*'MI Epi'!F$78</f>
        <v>5.0200779849651463E-4</v>
      </c>
      <c r="BD61" s="93">
        <f t="shared" si="18"/>
        <v>3.1285051683724576E-3</v>
      </c>
      <c r="BE61" s="2">
        <f>AO61/'Mortal Baseline'!X61</f>
        <v>7.9633990995622438E-4</v>
      </c>
      <c r="BF61" s="2">
        <f>AP61/'Mortal Baseline'!Y61</f>
        <v>6.6398437262905874E-4</v>
      </c>
      <c r="BG61" s="2">
        <f>AQ61/'Mortal Baseline'!Z61</f>
        <v>6.0691278871552207E-4</v>
      </c>
      <c r="BH61" s="2">
        <f>AR61/'Mortal Baseline'!AA61</f>
        <v>5.5926029857513793E-4</v>
      </c>
      <c r="BI61" s="2">
        <f>AS61/'Mortal Baseline'!AB61</f>
        <v>5.0200779849651463E-4</v>
      </c>
      <c r="BJ61" s="2">
        <f>SUM(AO61:AS61)/SUM('Mortal Baseline'!X61:AB61)</f>
        <v>6.3479102253357895E-4</v>
      </c>
      <c r="BK61" s="58">
        <f>AY61*'MI Epi'!$AH$33</f>
        <v>1.5130458289168263E-6</v>
      </c>
      <c r="BL61" s="58">
        <f>AZ61*'MI Epi'!$AH$33</f>
        <v>1.2615703079952117E-6</v>
      </c>
      <c r="BM61" s="58">
        <f>BA61*'MI Epi'!$AH$33</f>
        <v>1.1531342985594919E-6</v>
      </c>
      <c r="BN61" s="58">
        <f>BB61*'MI Epi'!$AH$33</f>
        <v>1.062594567292762E-6</v>
      </c>
      <c r="BO61" s="58">
        <f>BC61*'MI Epi'!$AH$33</f>
        <v>9.5381481714337784E-7</v>
      </c>
      <c r="BP61" s="93">
        <f t="shared" si="30"/>
        <v>5.9441598199076702E-6</v>
      </c>
      <c r="BQ61" s="93">
        <f>AT61*'MI Epi'!$I$5</f>
        <v>4.7801763708272951</v>
      </c>
      <c r="BR61" s="93">
        <f>AU61*'MI Epi'!$I$5</f>
        <v>5.9862249260842226</v>
      </c>
      <c r="BS61" s="93">
        <f>AV61*'MI Epi'!$I$5</f>
        <v>5.8640288755644638</v>
      </c>
      <c r="BT61" s="93">
        <f>AW61*'MI Epi'!$I$5</f>
        <v>4.5646719681767847</v>
      </c>
      <c r="BU61" s="93">
        <f>AX61*'MI Epi'!$I$5</f>
        <v>3.2981595142498188</v>
      </c>
      <c r="BV61" s="93">
        <f t="shared" si="19"/>
        <v>24.493261654902586</v>
      </c>
      <c r="BW61" s="93">
        <f t="shared" si="31"/>
        <v>182.83616058438139</v>
      </c>
    </row>
    <row r="62" spans="1:75">
      <c r="A62" s="58">
        <f>'Mortal Baseline'!A62</f>
        <v>60</v>
      </c>
      <c r="B62" s="58">
        <v>64</v>
      </c>
      <c r="C62" s="58">
        <f>'Mortal Baseline'!C62*'MI Analysis'!O62</f>
        <v>33.804878492974922</v>
      </c>
      <c r="D62" s="58">
        <f>'Mortal Baseline'!D62*'MI Analysis'!P62</f>
        <v>37.281428704691479</v>
      </c>
      <c r="E62" s="58">
        <f>'Mortal Baseline'!E62*'MI Analysis'!Q62</f>
        <v>25.964331215550995</v>
      </c>
      <c r="F62" s="58">
        <f>'Mortal Baseline'!F62*'MI Analysis'!R62</f>
        <v>24.654313776957054</v>
      </c>
      <c r="G62" s="58">
        <f>'Mortal Baseline'!G62*'MI Analysis'!S62</f>
        <v>23.799749276289656</v>
      </c>
      <c r="H62" s="58">
        <f t="shared" si="38"/>
        <v>1301.8098852772059</v>
      </c>
      <c r="I62" s="58">
        <f t="shared" si="21"/>
        <v>1301.8098852772059</v>
      </c>
      <c r="J62" s="93">
        <f t="shared" si="33"/>
        <v>108.59060985724119</v>
      </c>
      <c r="K62" s="93">
        <f t="shared" si="34"/>
        <v>118.18553578069532</v>
      </c>
      <c r="L62" s="93">
        <f t="shared" si="35"/>
        <v>90.366311473938211</v>
      </c>
      <c r="M62" s="93">
        <f t="shared" si="36"/>
        <v>110.11660632593873</v>
      </c>
      <c r="N62" s="93">
        <f t="shared" si="37"/>
        <v>112.02576900910597</v>
      </c>
      <c r="O62" s="117">
        <f>('MI Epi'!AO80*(SUM('Mortal Baseline'!C62:G62)))/('Mortal Baseline'!C62*'MI Epi'!B$69+'Mortal Baseline'!D62*'MI Epi'!C$69+'Mortal Baseline'!E62*'MI Epi'!D$69+'Mortal Baseline'!F62*'MI Epi'!E$69+'Mortal Baseline'!G62*'MI Epi'!F$69)</f>
        <v>4.2292974666111802E-3</v>
      </c>
      <c r="P62" s="93">
        <f>$O62*'MI Epi'!C$69</f>
        <v>3.5162357616062259E-3</v>
      </c>
      <c r="Q62" s="93">
        <f>$O62*'MI Epi'!D$69</f>
        <v>3.2232373206399993E-3</v>
      </c>
      <c r="R62" s="93">
        <f>$O62*'MI Epi'!E$69</f>
        <v>2.9486765283300758E-3</v>
      </c>
      <c r="S62" s="93">
        <f>$O62*'MI Epi'!F$69</f>
        <v>2.6210738516962814E-3</v>
      </c>
      <c r="T62" s="93">
        <f t="shared" si="32"/>
        <v>1.6538520928883763E-2</v>
      </c>
      <c r="U62" s="2">
        <f>J62/'Mortal Baseline'!C62</f>
        <v>1.3585671998863525E-2</v>
      </c>
      <c r="V62" s="2">
        <f>K62/'Mortal Baseline'!D62</f>
        <v>1.1146788678846369E-2</v>
      </c>
      <c r="W62" s="2">
        <f>L62/'Mortal Baseline'!E62</f>
        <v>1.1218161764048159E-2</v>
      </c>
      <c r="X62" s="2">
        <f>M62/'Mortal Baseline'!F62</f>
        <v>1.3170038127612992E-2</v>
      </c>
      <c r="Y62" s="2">
        <f>N62/'Mortal Baseline'!G62</f>
        <v>1.2337433073652591E-2</v>
      </c>
      <c r="Z62" s="2">
        <f>SUM(C62:G62)/SUM('Mortal Baseline'!C62:G62)</f>
        <v>3.2999999999999995E-3</v>
      </c>
      <c r="AA62" s="93">
        <f>C62*'MI Epi'!$AR80</f>
        <v>6.084878128735486E-2</v>
      </c>
      <c r="AB62" s="93">
        <f>D62*'MI Epi'!$AR80</f>
        <v>6.7106571668444664E-2</v>
      </c>
      <c r="AC62" s="93">
        <f>E62*'MI Epi'!$AR80</f>
        <v>4.6735796187991792E-2</v>
      </c>
      <c r="AD62" s="93">
        <f>F62*'MI Epi'!$AR80</f>
        <v>4.4377764798522693E-2</v>
      </c>
      <c r="AE62" s="93">
        <f>G62*'MI Epi'!$AR80</f>
        <v>4.2839548697321379E-2</v>
      </c>
      <c r="AF62" s="93">
        <f t="shared" si="23"/>
        <v>0.26190846263963535</v>
      </c>
      <c r="AG62" s="93">
        <f>J62*'MI Epi'!$I$5</f>
        <v>21.718121971448241</v>
      </c>
      <c r="AH62" s="93">
        <f>K62*'MI Epi'!$I$5</f>
        <v>23.637107156139066</v>
      </c>
      <c r="AI62" s="93">
        <f>L62*'MI Epi'!$I$5</f>
        <v>18.073262294787643</v>
      </c>
      <c r="AJ62" s="93">
        <f>M62*'MI Epi'!$I$5</f>
        <v>22.023321265187747</v>
      </c>
      <c r="AK62" s="93">
        <f>N62*'MI Epi'!$I$5</f>
        <v>22.405153801821196</v>
      </c>
      <c r="AL62" s="93">
        <f t="shared" si="16"/>
        <v>107.85696648938389</v>
      </c>
      <c r="AM62" s="93">
        <f t="shared" si="24"/>
        <v>870.64392778231036</v>
      </c>
      <c r="AN62" s="2"/>
      <c r="AO62" s="93">
        <f>'Mortal Baseline'!X62*'MI Analysis'!AY62</f>
        <v>10.301057326479988</v>
      </c>
      <c r="AP62" s="93">
        <f>'Mortal Baseline'!Y62*'MI Analysis'!AZ62</f>
        <v>12.356453738015039</v>
      </c>
      <c r="AQ62" s="93">
        <f>'Mortal Baseline'!Z62*'MI Analysis'!BA62</f>
        <v>9.5386351532302118</v>
      </c>
      <c r="AR62" s="93">
        <f>'Mortal Baseline'!AA62*'MI Analysis'!BB62</f>
        <v>5.8845119815166189</v>
      </c>
      <c r="AS62" s="93">
        <f>'Mortal Baseline'!AB62*'MI Analysis'!BC62</f>
        <v>3.8013486592065133</v>
      </c>
      <c r="AT62" s="93">
        <f t="shared" si="25"/>
        <v>29.421761296743338</v>
      </c>
      <c r="AU62" s="93">
        <f t="shared" si="26"/>
        <v>36.30135218078162</v>
      </c>
      <c r="AV62" s="93">
        <f t="shared" si="27"/>
        <v>32.994749502353763</v>
      </c>
      <c r="AW62" s="93">
        <f t="shared" si="28"/>
        <v>24.143198791629189</v>
      </c>
      <c r="AX62" s="93">
        <f t="shared" si="29"/>
        <v>16.993985762390974</v>
      </c>
      <c r="AY62" s="117">
        <f>('MI Epi'!$AW80*(SUM('Mortal Baseline'!X62:AB62)))/('Mortal Baseline'!X62*'MI Epi'!B$78+'Mortal Baseline'!Y62*'MI Epi'!B$78+'Mortal Baseline'!Z62*'MI Epi'!C$78+'Mortal Baseline'!AA62*'MI Epi'!D$78+'Mortal Baseline'!AB62*'MI Epi'!E$78)</f>
        <v>1.1270885134862308E-3</v>
      </c>
      <c r="AZ62" s="93">
        <f>$AY62*'MI Epi'!C$78</f>
        <v>9.3976096157947424E-4</v>
      </c>
      <c r="BA62" s="93">
        <f>$AY62*'MI Epi'!D$78</f>
        <v>8.5898549639030802E-4</v>
      </c>
      <c r="BB62" s="93">
        <f>$AY62*'MI Epi'!E$78</f>
        <v>7.9154121335896384E-4</v>
      </c>
      <c r="BC62" s="93">
        <f>$AY62*'MI Epi'!F$78</f>
        <v>7.1050969101502765E-4</v>
      </c>
      <c r="BD62" s="93">
        <f t="shared" si="18"/>
        <v>4.4278858758300052E-3</v>
      </c>
      <c r="BE62" s="2">
        <f>AO62/'Mortal Baseline'!X62</f>
        <v>1.1270885134862308E-3</v>
      </c>
      <c r="BF62" s="2">
        <f>AP62/'Mortal Baseline'!Y62</f>
        <v>9.3976096157947424E-4</v>
      </c>
      <c r="BG62" s="2">
        <f>AQ62/'Mortal Baseline'!Z62</f>
        <v>8.5898549639030802E-4</v>
      </c>
      <c r="BH62" s="2">
        <f>AR62/'Mortal Baseline'!AA62</f>
        <v>7.9154121335896373E-4</v>
      </c>
      <c r="BI62" s="2">
        <f>AS62/'Mortal Baseline'!AB62</f>
        <v>7.1050969101502765E-4</v>
      </c>
      <c r="BJ62" s="2">
        <f>SUM(AO62:AS62)/SUM('Mortal Baseline'!X62:AB62)</f>
        <v>9.0698870239225434E-4</v>
      </c>
      <c r="BK62" s="58">
        <f>AY62*'MI Epi'!$AH$33</f>
        <v>2.1414681756238385E-6</v>
      </c>
      <c r="BL62" s="58">
        <f>AZ62*'MI Epi'!$AH$33</f>
        <v>1.785545827001001E-6</v>
      </c>
      <c r="BM62" s="58">
        <f>BA62*'MI Epi'!$AH$33</f>
        <v>1.6320724431415853E-6</v>
      </c>
      <c r="BN62" s="58">
        <f>BB62*'MI Epi'!$AH$33</f>
        <v>1.5039283053820313E-6</v>
      </c>
      <c r="BO62" s="58">
        <f>BC62*'MI Epi'!$AH$33</f>
        <v>1.3499684129285526E-6</v>
      </c>
      <c r="BP62" s="93">
        <f t="shared" si="30"/>
        <v>8.4129831640770081E-6</v>
      </c>
      <c r="BQ62" s="93">
        <f>AT62*'MI Epi'!$I$5</f>
        <v>5.8843522593486677</v>
      </c>
      <c r="BR62" s="93">
        <f>AU62*'MI Epi'!$I$5</f>
        <v>7.2602704361563246</v>
      </c>
      <c r="BS62" s="93">
        <f>AV62*'MI Epi'!$I$5</f>
        <v>6.5989499004707532</v>
      </c>
      <c r="BT62" s="93">
        <f>AW62*'MI Epi'!$I$5</f>
        <v>4.8286397583258385</v>
      </c>
      <c r="BU62" s="93">
        <f>AX62*'MI Epi'!$I$5</f>
        <v>3.398797152478195</v>
      </c>
      <c r="BV62" s="93">
        <f t="shared" si="19"/>
        <v>27.971009506779779</v>
      </c>
      <c r="BW62" s="93">
        <f t="shared" si="31"/>
        <v>210.80717850414433</v>
      </c>
    </row>
    <row r="63" spans="1:75">
      <c r="A63" s="58">
        <f>'Mortal Baseline'!A63</f>
        <v>61</v>
      </c>
      <c r="B63" s="58">
        <v>65</v>
      </c>
      <c r="C63" s="58">
        <f>'Mortal Baseline'!C63*'MI Analysis'!O63</f>
        <v>35.342421609208095</v>
      </c>
      <c r="D63" s="58">
        <f>'Mortal Baseline'!D63*'MI Analysis'!P63</f>
        <v>38.992347514617713</v>
      </c>
      <c r="E63" s="58">
        <f>'Mortal Baseline'!E63*'MI Analysis'!Q63</f>
        <v>26.079463528086375</v>
      </c>
      <c r="F63" s="58">
        <f>'Mortal Baseline'!F63*'MI Analysis'!R63</f>
        <v>22.465366405181651</v>
      </c>
      <c r="G63" s="58">
        <f>'Mortal Baseline'!G63*'MI Analysis'!S63</f>
        <v>21.228257275292233</v>
      </c>
      <c r="H63" s="58">
        <f t="shared" si="38"/>
        <v>1445.917741609592</v>
      </c>
      <c r="I63" s="58">
        <f t="shared" si="21"/>
        <v>1445.917741609592</v>
      </c>
      <c r="J63" s="93">
        <f t="shared" si="33"/>
        <v>122.15406071371369</v>
      </c>
      <c r="K63" s="93">
        <f t="shared" si="34"/>
        <v>133.47366956750551</v>
      </c>
      <c r="L63" s="93">
        <f t="shared" si="35"/>
        <v>98.325776911048962</v>
      </c>
      <c r="M63" s="93">
        <f t="shared" si="36"/>
        <v>110.5142737011341</v>
      </c>
      <c r="N63" s="93">
        <f t="shared" si="37"/>
        <v>110.80603293387969</v>
      </c>
      <c r="O63" s="117">
        <f>('MI Epi'!AO81*(SUM('Mortal Baseline'!C63:G63)))/('Mortal Baseline'!C63*'MI Epi'!B$69+'Mortal Baseline'!D63*'MI Epi'!C$69+'Mortal Baseline'!E63*'MI Epi'!D$69+'Mortal Baseline'!F63*'MI Epi'!E$69+'Mortal Baseline'!G63*'MI Epi'!F$69)</f>
        <v>4.1891725918133541E-3</v>
      </c>
      <c r="P63" s="93">
        <f>$O63*'MI Epi'!C$69</f>
        <v>3.48287596111739E-3</v>
      </c>
      <c r="Q63" s="93">
        <f>$O63*'MI Epi'!D$69</f>
        <v>3.1926573023378126E-3</v>
      </c>
      <c r="R63" s="93">
        <f>$O63*'MI Epi'!E$69</f>
        <v>2.9207013675728601E-3</v>
      </c>
      <c r="S63" s="93">
        <f>$O63*'MI Epi'!F$69</f>
        <v>2.5962067760258063E-3</v>
      </c>
      <c r="T63" s="93">
        <f t="shared" si="32"/>
        <v>1.6381613998867221E-2</v>
      </c>
      <c r="U63" s="2">
        <f>J63/'Mortal Baseline'!C63</f>
        <v>1.4479043025938816E-2</v>
      </c>
      <c r="V63" s="2">
        <f>K63/'Mortal Baseline'!D63</f>
        <v>1.1922140235453028E-2</v>
      </c>
      <c r="W63" s="2">
        <f>L63/'Mortal Baseline'!E63</f>
        <v>1.2037076963834832E-2</v>
      </c>
      <c r="X63" s="2">
        <f>M63/'Mortal Baseline'!F63</f>
        <v>1.4367857817835302E-2</v>
      </c>
      <c r="Y63" s="2">
        <f>N63/'Mortal Baseline'!G63</f>
        <v>1.3551530386919947E-2</v>
      </c>
      <c r="Z63" s="2">
        <f>SUM(C63:G63)/SUM('Mortal Baseline'!C63:G63)</f>
        <v>3.3000000000000008E-3</v>
      </c>
      <c r="AA63" s="93">
        <f>C63*'MI Epi'!$AR81</f>
        <v>6.3616358896574576E-2</v>
      </c>
      <c r="AB63" s="93">
        <f>D63*'MI Epi'!$AR81</f>
        <v>7.0186225526311874E-2</v>
      </c>
      <c r="AC63" s="93">
        <f>E63*'MI Epi'!$AR81</f>
        <v>4.6943034350555475E-2</v>
      </c>
      <c r="AD63" s="93">
        <f>F63*'MI Epi'!$AR81</f>
        <v>4.0437659529326972E-2</v>
      </c>
      <c r="AE63" s="93">
        <f>G63*'MI Epi'!$AR81</f>
        <v>3.8210863095526015E-2</v>
      </c>
      <c r="AF63" s="93">
        <f t="shared" si="23"/>
        <v>0.25939414139829492</v>
      </c>
      <c r="AG63" s="93">
        <f>J63*'MI Epi'!$I$5</f>
        <v>24.430812142742738</v>
      </c>
      <c r="AH63" s="93">
        <f>K63*'MI Epi'!$I$5</f>
        <v>26.694733913501103</v>
      </c>
      <c r="AI63" s="93">
        <f>L63*'MI Epi'!$I$5</f>
        <v>19.665155382209793</v>
      </c>
      <c r="AJ63" s="93">
        <f>M63*'MI Epi'!$I$5</f>
        <v>22.102854740226821</v>
      </c>
      <c r="AK63" s="93">
        <f>N63*'MI Epi'!$I$5</f>
        <v>22.16120658677594</v>
      </c>
      <c r="AL63" s="93">
        <f t="shared" si="16"/>
        <v>115.05476276545639</v>
      </c>
      <c r="AM63" s="93">
        <f t="shared" si="24"/>
        <v>985.95808468916505</v>
      </c>
      <c r="AN63" s="2"/>
      <c r="AO63" s="93">
        <f>'Mortal Baseline'!X63*'MI Analysis'!AY63</f>
        <v>10.976167465148151</v>
      </c>
      <c r="AP63" s="93">
        <f>'Mortal Baseline'!Y63*'MI Analysis'!AZ63</f>
        <v>12.865096628021869</v>
      </c>
      <c r="AQ63" s="93">
        <f>'Mortal Baseline'!Z63*'MI Analysis'!BA63</f>
        <v>9.2240451972588851</v>
      </c>
      <c r="AR63" s="93">
        <f>'Mortal Baseline'!AA63*'MI Analysis'!BB63</f>
        <v>5.3216085698234608</v>
      </c>
      <c r="AS63" s="93">
        <f>'Mortal Baseline'!AB63*'MI Analysis'!BC63</f>
        <v>3.2521939888257512</v>
      </c>
      <c r="AT63" s="93">
        <f t="shared" si="25"/>
        <v>34.513574361074653</v>
      </c>
      <c r="AU63" s="93">
        <f t="shared" si="26"/>
        <v>41.906176587101335</v>
      </c>
      <c r="AV63" s="93">
        <f t="shared" si="27"/>
        <v>35.619843167069448</v>
      </c>
      <c r="AW63" s="93">
        <f t="shared" si="28"/>
        <v>24.636166099198505</v>
      </c>
      <c r="AX63" s="93">
        <f t="shared" si="29"/>
        <v>16.847381248770116</v>
      </c>
      <c r="AY63" s="117">
        <f>('MI Epi'!$AW81*(SUM('Mortal Baseline'!X63:AB63)))/('Mortal Baseline'!X63*'MI Epi'!B$78+'Mortal Baseline'!Y63*'MI Epi'!B$78+'Mortal Baseline'!Z63*'MI Epi'!C$78+'Mortal Baseline'!AA63*'MI Epi'!D$78+'Mortal Baseline'!AB63*'MI Epi'!E$78)</f>
        <v>1.1165686161739303E-3</v>
      </c>
      <c r="AZ63" s="93">
        <f>$AY63*'MI Epi'!C$78</f>
        <v>9.309895219847741E-4</v>
      </c>
      <c r="BA63" s="93">
        <f>$AY63*'MI Epi'!D$78</f>
        <v>8.5096799012823938E-4</v>
      </c>
      <c r="BB63" s="93">
        <f>$AY63*'MI Epi'!E$78</f>
        <v>7.8415321127806806E-4</v>
      </c>
      <c r="BC63" s="93">
        <f>$AY63*'MI Epi'!F$78</f>
        <v>7.0387801222544181E-4</v>
      </c>
      <c r="BD63" s="93">
        <f t="shared" si="18"/>
        <v>4.3865573517904537E-3</v>
      </c>
      <c r="BE63" s="2">
        <f>AO63/'Mortal Baseline'!X63</f>
        <v>1.1165686161739303E-3</v>
      </c>
      <c r="BF63" s="2">
        <f>AP63/'Mortal Baseline'!Y63</f>
        <v>9.309895219847741E-4</v>
      </c>
      <c r="BG63" s="2">
        <f>AQ63/'Mortal Baseline'!Z63</f>
        <v>8.5096799012823938E-4</v>
      </c>
      <c r="BH63" s="2">
        <f>AR63/'Mortal Baseline'!AA63</f>
        <v>7.8415321127806806E-4</v>
      </c>
      <c r="BI63" s="2">
        <f>AS63/'Mortal Baseline'!AB63</f>
        <v>7.0387801222544181E-4</v>
      </c>
      <c r="BJ63" s="2">
        <f>SUM(AO63:AS63)/SUM('Mortal Baseline'!X63:AB63)</f>
        <v>9.0726291848933671E-4</v>
      </c>
      <c r="BK63" s="58">
        <f>AY63*'MI Epi'!$AH$34</f>
        <v>2.9030784020522187E-6</v>
      </c>
      <c r="BL63" s="58">
        <f>AZ63*'MI Epi'!$AH$34</f>
        <v>2.4205727571604127E-6</v>
      </c>
      <c r="BM63" s="58">
        <f>BA63*'MI Epi'!$AH$34</f>
        <v>2.2125167743334223E-6</v>
      </c>
      <c r="BN63" s="58">
        <f>BB63*'MI Epi'!$AH$34</f>
        <v>2.0387983493229767E-6</v>
      </c>
      <c r="BO63" s="58">
        <f>BC63*'MI Epi'!$AH$34</f>
        <v>1.8300828317861486E-6</v>
      </c>
      <c r="BP63" s="93">
        <f t="shared" si="30"/>
        <v>1.1405049114655178E-5</v>
      </c>
      <c r="BQ63" s="93">
        <f>AT63*'MI Epi'!$I$5</f>
        <v>6.902714872214931</v>
      </c>
      <c r="BR63" s="93">
        <f>AU63*'MI Epi'!$I$5</f>
        <v>8.3812353174202681</v>
      </c>
      <c r="BS63" s="93">
        <f>AV63*'MI Epi'!$I$5</f>
        <v>7.1239686334138899</v>
      </c>
      <c r="BT63" s="93">
        <f>AW63*'MI Epi'!$I$5</f>
        <v>4.9272332198397013</v>
      </c>
      <c r="BU63" s="93">
        <f>AX63*'MI Epi'!$I$5</f>
        <v>3.3694762497540234</v>
      </c>
      <c r="BV63" s="93">
        <f t="shared" si="19"/>
        <v>30.704628292642809</v>
      </c>
      <c r="BW63" s="93">
        <f t="shared" si="31"/>
        <v>241.51181820183626</v>
      </c>
    </row>
    <row r="64" spans="1:75">
      <c r="A64" s="58">
        <f>'Mortal Baseline'!A64</f>
        <v>62</v>
      </c>
      <c r="B64" s="58">
        <v>66</v>
      </c>
      <c r="C64" s="58">
        <f>'Mortal Baseline'!C64*'MI Analysis'!O64</f>
        <v>36.720969293026059</v>
      </c>
      <c r="D64" s="58">
        <f>'Mortal Baseline'!D64*'MI Analysis'!P64</f>
        <v>40.416039620937923</v>
      </c>
      <c r="E64" s="58">
        <f>'Mortal Baseline'!E64*'MI Analysis'!Q64</f>
        <v>25.959274321782019</v>
      </c>
      <c r="F64" s="58">
        <f>'Mortal Baseline'!F64*'MI Analysis'!R64</f>
        <v>20.259344894743677</v>
      </c>
      <c r="G64" s="58">
        <f>'Mortal Baseline'!G64*'MI Analysis'!S64</f>
        <v>18.691485856343238</v>
      </c>
      <c r="H64" s="58">
        <f t="shared" si="38"/>
        <v>1587.964855596425</v>
      </c>
      <c r="I64" s="58">
        <f t="shared" si="21"/>
        <v>1587.964855596425</v>
      </c>
      <c r="J64" s="93">
        <f t="shared" si="33"/>
        <v>134.3806015051004</v>
      </c>
      <c r="K64" s="93">
        <f t="shared" si="34"/>
        <v>147.12478904941602</v>
      </c>
      <c r="L64" s="93">
        <f t="shared" si="35"/>
        <v>104.57295281627063</v>
      </c>
      <c r="M64" s="93">
        <f t="shared" si="36"/>
        <v>108.63032619612166</v>
      </c>
      <c r="N64" s="93">
        <f t="shared" si="37"/>
        <v>107.29810134035148</v>
      </c>
      <c r="O64" s="117">
        <f>('MI Epi'!AO82*(SUM('Mortal Baseline'!C64:G64)))/('Mortal Baseline'!C64*'MI Epi'!B$69+'Mortal Baseline'!D64*'MI Epi'!C$69+'Mortal Baseline'!E64*'MI Epi'!D$69+'Mortal Baseline'!F64*'MI Epi'!E$69+'Mortal Baseline'!G64*'MI Epi'!F$69)</f>
        <v>4.1494899239053872E-3</v>
      </c>
      <c r="P64" s="93">
        <f>$O64*'MI Epi'!C$69</f>
        <v>3.44988381121176E-3</v>
      </c>
      <c r="Q64" s="93">
        <f>$O64*'MI Epi'!D$69</f>
        <v>3.1624142992874717E-3</v>
      </c>
      <c r="R64" s="93">
        <f>$O64*'MI Epi'!E$69</f>
        <v>2.8930345145398201E-3</v>
      </c>
      <c r="S64" s="93">
        <f>$O64*'MI Epi'!F$69</f>
        <v>2.5716137545984297E-3</v>
      </c>
      <c r="T64" s="93">
        <f t="shared" si="32"/>
        <v>1.6226436303542868E-2</v>
      </c>
      <c r="U64" s="2">
        <f>J64/'Mortal Baseline'!C64</f>
        <v>1.5185082601282507E-2</v>
      </c>
      <c r="V64" s="2">
        <f>K64/'Mortal Baseline'!D64</f>
        <v>1.2558465221480467E-2</v>
      </c>
      <c r="W64" s="2">
        <f>L64/'Mortal Baseline'!E64</f>
        <v>1.2739300690982745E-2</v>
      </c>
      <c r="X64" s="2">
        <f>M64/'Mortal Baseline'!F64</f>
        <v>1.5512410921669901E-2</v>
      </c>
      <c r="Y64" s="2">
        <f>N64/'Mortal Baseline'!G64</f>
        <v>1.4762297410160321E-2</v>
      </c>
      <c r="Z64" s="2">
        <f>SUM(C64:G64)/SUM('Mortal Baseline'!C64:G64)</f>
        <v>3.3000000000000008E-3</v>
      </c>
      <c r="AA64" s="93">
        <f>C64*'MI Epi'!$AR82</f>
        <v>6.6097744727446908E-2</v>
      </c>
      <c r="AB64" s="93">
        <f>D64*'MI Epi'!$AR82</f>
        <v>7.2748871317688257E-2</v>
      </c>
      <c r="AC64" s="93">
        <f>E64*'MI Epi'!$AR82</f>
        <v>4.6726693779207629E-2</v>
      </c>
      <c r="AD64" s="93">
        <f>F64*'MI Epi'!$AR82</f>
        <v>3.6466820810538619E-2</v>
      </c>
      <c r="AE64" s="93">
        <f>G64*'MI Epi'!$AR82</f>
        <v>3.3644674541417827E-2</v>
      </c>
      <c r="AF64" s="93">
        <f t="shared" si="23"/>
        <v>0.25568480517629921</v>
      </c>
      <c r="AG64" s="93">
        <f>J64*'MI Epi'!$I$5</f>
        <v>26.87612030102008</v>
      </c>
      <c r="AH64" s="93">
        <f>K64*'MI Epi'!$I$5</f>
        <v>29.424957809883207</v>
      </c>
      <c r="AI64" s="93">
        <f>L64*'MI Epi'!$I$5</f>
        <v>20.914590563254126</v>
      </c>
      <c r="AJ64" s="93">
        <f>M64*'MI Epi'!$I$5</f>
        <v>21.726065239224333</v>
      </c>
      <c r="AK64" s="93">
        <f>N64*'MI Epi'!$I$5</f>
        <v>21.459620268070296</v>
      </c>
      <c r="AL64" s="93">
        <f t="shared" si="16"/>
        <v>120.40135418145204</v>
      </c>
      <c r="AM64" s="93">
        <f t="shared" si="24"/>
        <v>1106.6151236757935</v>
      </c>
      <c r="AN64" s="2"/>
      <c r="AO64" s="93">
        <f>'Mortal Baseline'!X64*'MI Analysis'!AY64</f>
        <v>11.646519436169038</v>
      </c>
      <c r="AP64" s="93">
        <f>'Mortal Baseline'!Y64*'MI Analysis'!AZ64</f>
        <v>13.286108745508635</v>
      </c>
      <c r="AQ64" s="93">
        <f>'Mortal Baseline'!Z64*'MI Analysis'!BA64</f>
        <v>8.843565922083549</v>
      </c>
      <c r="AR64" s="93">
        <f>'Mortal Baseline'!AA64*'MI Analysis'!BB64</f>
        <v>4.7669150060685146</v>
      </c>
      <c r="AS64" s="93">
        <f>'Mortal Baseline'!AB64*'MI Analysis'!BC64</f>
        <v>2.7239508917327542</v>
      </c>
      <c r="AT64" s="93">
        <f t="shared" si="25"/>
        <v>39.257376021950357</v>
      </c>
      <c r="AU64" s="93">
        <f t="shared" si="26"/>
        <v>46.811047594616944</v>
      </c>
      <c r="AV64" s="93">
        <f t="shared" si="27"/>
        <v>37.339438243222332</v>
      </c>
      <c r="AW64" s="93">
        <f t="shared" si="28"/>
        <v>24.475845846628971</v>
      </c>
      <c r="AX64" s="93">
        <f t="shared" si="29"/>
        <v>16.201854060666019</v>
      </c>
      <c r="AY64" s="117">
        <f>('MI Epi'!$AW82*(SUM('Mortal Baseline'!X64:AB64)))/('Mortal Baseline'!X64*'MI Epi'!B$78+'Mortal Baseline'!Y64*'MI Epi'!B$78+'Mortal Baseline'!Z64*'MI Epi'!C$78+'Mortal Baseline'!AA64*'MI Epi'!D$78+'Mortal Baseline'!AB64*'MI Epi'!E$78)</f>
        <v>1.1062299667127383E-3</v>
      </c>
      <c r="AZ64" s="93">
        <f>$AY64*'MI Epi'!C$78</f>
        <v>9.2236920597336296E-4</v>
      </c>
      <c r="BA64" s="93">
        <f>$AY64*'MI Epi'!D$78</f>
        <v>8.4308861789334888E-4</v>
      </c>
      <c r="BB64" s="93">
        <f>$AY64*'MI Epi'!E$78</f>
        <v>7.7689249746448091E-4</v>
      </c>
      <c r="BC64" s="93">
        <f>$AY64*'MI Epi'!F$78</f>
        <v>6.9736059097033295E-4</v>
      </c>
      <c r="BD64" s="93">
        <f t="shared" si="18"/>
        <v>4.3459408790142645E-3</v>
      </c>
      <c r="BE64" s="2">
        <f>AO64/'Mortal Baseline'!X64</f>
        <v>1.1062299667127383E-3</v>
      </c>
      <c r="BF64" s="2">
        <f>AP64/'Mortal Baseline'!Y64</f>
        <v>9.2236920597336296E-4</v>
      </c>
      <c r="BG64" s="2">
        <f>AQ64/'Mortal Baseline'!Z64</f>
        <v>8.4308861789334888E-4</v>
      </c>
      <c r="BH64" s="2">
        <f>AR64/'Mortal Baseline'!AA64</f>
        <v>7.7689249746448091E-4</v>
      </c>
      <c r="BI64" s="2">
        <f>AS64/'Mortal Baseline'!AB64</f>
        <v>6.9736059097033295E-4</v>
      </c>
      <c r="BJ64" s="2">
        <f>SUM(AO64:AS64)/SUM('Mortal Baseline'!X64:AB64)</f>
        <v>9.0768865862315723E-4</v>
      </c>
      <c r="BK64" s="58">
        <f>AY64*'MI Epi'!$AH$34</f>
        <v>2.8761979134531195E-6</v>
      </c>
      <c r="BL64" s="58">
        <f>AZ64*'MI Epi'!$AH$34</f>
        <v>2.3981599355307434E-6</v>
      </c>
      <c r="BM64" s="58">
        <f>BA64*'MI Epi'!$AH$34</f>
        <v>2.1920304065227069E-6</v>
      </c>
      <c r="BN64" s="58">
        <f>BB64*'MI Epi'!$AH$34</f>
        <v>2.0199204934076503E-6</v>
      </c>
      <c r="BO64" s="58">
        <f>BC64*'MI Epi'!$AH$34</f>
        <v>1.8131375365228657E-6</v>
      </c>
      <c r="BP64" s="93">
        <f t="shared" si="30"/>
        <v>1.1299446285437084E-5</v>
      </c>
      <c r="BQ64" s="93">
        <f>AT64*'MI Epi'!$I$5</f>
        <v>7.8514752043900717</v>
      </c>
      <c r="BR64" s="93">
        <f>AU64*'MI Epi'!$I$5</f>
        <v>9.3622095189233896</v>
      </c>
      <c r="BS64" s="93">
        <f>AV64*'MI Epi'!$I$5</f>
        <v>7.4678876486444672</v>
      </c>
      <c r="BT64" s="93">
        <f>AW64*'MI Epi'!$I$5</f>
        <v>4.8951691693257944</v>
      </c>
      <c r="BU64" s="93">
        <f>AX64*'MI Epi'!$I$5</f>
        <v>3.2403708121332038</v>
      </c>
      <c r="BV64" s="93">
        <f t="shared" si="19"/>
        <v>32.817112353416931</v>
      </c>
      <c r="BW64" s="93">
        <f t="shared" si="31"/>
        <v>274.32894185469945</v>
      </c>
    </row>
    <row r="65" spans="1:75">
      <c r="A65" s="58">
        <f>'Mortal Baseline'!A65</f>
        <v>63</v>
      </c>
      <c r="B65" s="58">
        <v>67</v>
      </c>
      <c r="C65" s="58">
        <f>'Mortal Baseline'!C65*'MI Analysis'!O65</f>
        <v>38.098524309327509</v>
      </c>
      <c r="D65" s="58">
        <f>'Mortal Baseline'!D65*'MI Analysis'!P65</f>
        <v>41.703673171997956</v>
      </c>
      <c r="E65" s="58">
        <f>'Mortal Baseline'!E65*'MI Analysis'!Q65</f>
        <v>25.722300291260037</v>
      </c>
      <c r="F65" s="58">
        <f>'Mortal Baseline'!F65*'MI Analysis'!R65</f>
        <v>18.171192646895332</v>
      </c>
      <c r="G65" s="58">
        <f>'Mortal Baseline'!G65*'MI Analysis'!S65</f>
        <v>16.320149837340352</v>
      </c>
      <c r="H65" s="58">
        <f t="shared" si="38"/>
        <v>1727.9806958532463</v>
      </c>
      <c r="I65" s="58">
        <f t="shared" si="21"/>
        <v>1727.9806958532463</v>
      </c>
      <c r="J65" s="93">
        <f t="shared" si="33"/>
        <v>145.53690776868038</v>
      </c>
      <c r="K65" s="93">
        <f t="shared" si="34"/>
        <v>159.33075554021309</v>
      </c>
      <c r="L65" s="93">
        <f t="shared" si="35"/>
        <v>109.33393585049733</v>
      </c>
      <c r="M65" s="93">
        <f t="shared" si="36"/>
        <v>105.03898678298211</v>
      </c>
      <c r="N65" s="93">
        <f t="shared" si="37"/>
        <v>102.12498623508012</v>
      </c>
      <c r="O65" s="117">
        <f>('MI Epi'!AO83*(SUM('Mortal Baseline'!C65:G65)))/('Mortal Baseline'!C65*'MI Epi'!B$69+'Mortal Baseline'!D65*'MI Epi'!C$69+'Mortal Baseline'!E65*'MI Epi'!D$69+'Mortal Baseline'!F65*'MI Epi'!E$69+'Mortal Baseline'!G65*'MI Epi'!F$69)</f>
        <v>4.1105582088913498E-3</v>
      </c>
      <c r="P65" s="93">
        <f>$O65*'MI Epi'!C$69</f>
        <v>3.4175160031600107E-3</v>
      </c>
      <c r="Q65" s="93">
        <f>$O65*'MI Epi'!D$69</f>
        <v>3.1327436133684896E-3</v>
      </c>
      <c r="R65" s="93">
        <f>$O65*'MI Epi'!E$69</f>
        <v>2.8658912276994385E-3</v>
      </c>
      <c r="S65" s="93">
        <f>$O65*'MI Epi'!F$69</f>
        <v>2.5474861303226301E-3</v>
      </c>
      <c r="T65" s="93">
        <f t="shared" si="32"/>
        <v>1.6074195183441917E-2</v>
      </c>
      <c r="U65" s="2">
        <f>J65/'Mortal Baseline'!C65</f>
        <v>1.5702391149537205E-2</v>
      </c>
      <c r="V65" s="2">
        <f>K65/'Mortal Baseline'!D65</f>
        <v>1.3056773311274417E-2</v>
      </c>
      <c r="W65" s="2">
        <f>L65/'Mortal Baseline'!E65</f>
        <v>1.33158848696151E-2</v>
      </c>
      <c r="X65" s="2">
        <f>M65/'Mortal Baseline'!F65</f>
        <v>1.6566348540651168E-2</v>
      </c>
      <c r="Y65" s="2">
        <f>N65/'Mortal Baseline'!G65</f>
        <v>1.5941151802295828E-2</v>
      </c>
      <c r="Z65" s="2">
        <f>SUM(C65:G65)/SUM('Mortal Baseline'!C65:G65)</f>
        <v>3.3000000000000008E-3</v>
      </c>
      <c r="AA65" s="93">
        <f>C65*'MI Epi'!$AR83</f>
        <v>6.8577343756789519E-2</v>
      </c>
      <c r="AB65" s="93">
        <f>D65*'MI Epi'!$AR83</f>
        <v>7.5066611709596318E-2</v>
      </c>
      <c r="AC65" s="93">
        <f>E65*'MI Epi'!$AR83</f>
        <v>4.6300140524268063E-2</v>
      </c>
      <c r="AD65" s="93">
        <f>F65*'MI Epi'!$AR83</f>
        <v>3.2708146764411597E-2</v>
      </c>
      <c r="AE65" s="93">
        <f>G65*'MI Epi'!$AR83</f>
        <v>2.9376269707212632E-2</v>
      </c>
      <c r="AF65" s="93">
        <f t="shared" si="23"/>
        <v>0.25202851246227814</v>
      </c>
      <c r="AG65" s="93">
        <f>J65*'MI Epi'!$I$5</f>
        <v>29.107381553736076</v>
      </c>
      <c r="AH65" s="93">
        <f>K65*'MI Epi'!$I$5</f>
        <v>31.866151108042619</v>
      </c>
      <c r="AI65" s="93">
        <f>L65*'MI Epi'!$I$5</f>
        <v>21.866787170099467</v>
      </c>
      <c r="AJ65" s="93">
        <f>M65*'MI Epi'!$I$5</f>
        <v>21.007797356596424</v>
      </c>
      <c r="AK65" s="93">
        <f>N65*'MI Epi'!$I$5</f>
        <v>20.424997247016023</v>
      </c>
      <c r="AL65" s="93">
        <f t="shared" si="16"/>
        <v>124.27311443549061</v>
      </c>
      <c r="AM65" s="93">
        <f t="shared" si="24"/>
        <v>1231.1402666237464</v>
      </c>
      <c r="AN65" s="2"/>
      <c r="AO65" s="93">
        <f>'Mortal Baseline'!X65*'MI Analysis'!AY65</f>
        <v>12.342368053140596</v>
      </c>
      <c r="AP65" s="93">
        <f>'Mortal Baseline'!Y65*'MI Analysis'!AZ65</f>
        <v>13.64825947192792</v>
      </c>
      <c r="AQ65" s="93">
        <f>'Mortal Baseline'!Z65*'MI Analysis'!BA65</f>
        <v>8.4322882812504716</v>
      </c>
      <c r="AR65" s="93">
        <f>'Mortal Baseline'!AA65*'MI Analysis'!BB65</f>
        <v>4.2446038918477358</v>
      </c>
      <c r="AS65" s="93">
        <f>'Mortal Baseline'!AB65*'MI Analysis'!BC65</f>
        <v>2.2385301236259223</v>
      </c>
      <c r="AT65" s="93">
        <f t="shared" si="25"/>
        <v>43.748265994502972</v>
      </c>
      <c r="AU65" s="93">
        <f t="shared" si="26"/>
        <v>51.097095149461538</v>
      </c>
      <c r="AV65" s="93">
        <f t="shared" si="27"/>
        <v>38.303836683797925</v>
      </c>
      <c r="AW65" s="93">
        <f t="shared" si="28"/>
        <v>23.825278549230418</v>
      </c>
      <c r="AX65" s="93">
        <f t="shared" si="29"/>
        <v>15.200011559021199</v>
      </c>
      <c r="AY65" s="117">
        <f>('MI Epi'!$AW83*(SUM('Mortal Baseline'!X65:AB65)))/('Mortal Baseline'!X65*'MI Epi'!B$78+'Mortal Baseline'!Y65*'MI Epi'!B$78+'Mortal Baseline'!Z65*'MI Epi'!C$78+'Mortal Baseline'!AA65*'MI Epi'!D$78+'Mortal Baseline'!AB65*'MI Epi'!E$78)</f>
        <v>1.096228060862991E-3</v>
      </c>
      <c r="AZ65" s="93">
        <f>$AY65*'MI Epi'!C$78</f>
        <v>9.1402966515956091E-4</v>
      </c>
      <c r="BA65" s="93">
        <f>$AY65*'MI Epi'!D$78</f>
        <v>8.3546588732836451E-4</v>
      </c>
      <c r="BB65" s="93">
        <f>$AY65*'MI Epi'!E$78</f>
        <v>7.6986827479032455E-4</v>
      </c>
      <c r="BC65" s="93">
        <f>$AY65*'MI Epi'!F$78</f>
        <v>6.9105545082398881E-4</v>
      </c>
      <c r="BD65" s="93">
        <f t="shared" si="18"/>
        <v>4.3066473389652294E-3</v>
      </c>
      <c r="BE65" s="2">
        <f>AO65/'Mortal Baseline'!X65</f>
        <v>1.096228060862991E-3</v>
      </c>
      <c r="BF65" s="2">
        <f>AP65/'Mortal Baseline'!Y65</f>
        <v>9.1402966515956091E-4</v>
      </c>
      <c r="BG65" s="2">
        <f>AQ65/'Mortal Baseline'!Z65</f>
        <v>8.3546588732836451E-4</v>
      </c>
      <c r="BH65" s="2">
        <f>AR65/'Mortal Baseline'!AA65</f>
        <v>7.6986827479032444E-4</v>
      </c>
      <c r="BI65" s="2">
        <f>AS65/'Mortal Baseline'!AB65</f>
        <v>6.9105545082398881E-4</v>
      </c>
      <c r="BJ65" s="2">
        <f>SUM(AO65:AS65)/SUM('Mortal Baseline'!X65:AB65)</f>
        <v>9.0828595559167068E-4</v>
      </c>
      <c r="BK65" s="58">
        <f>AY65*'MI Epi'!$AH$34</f>
        <v>2.8501929582437764E-6</v>
      </c>
      <c r="BL65" s="58">
        <f>AZ65*'MI Epi'!$AH$34</f>
        <v>2.3764771294148581E-6</v>
      </c>
      <c r="BM65" s="58">
        <f>BA65*'MI Epi'!$AH$34</f>
        <v>2.1722113070537478E-6</v>
      </c>
      <c r="BN65" s="58">
        <f>BB65*'MI Epi'!$AH$34</f>
        <v>2.0016575144548436E-6</v>
      </c>
      <c r="BO65" s="58">
        <f>BC65*'MI Epi'!$AH$34</f>
        <v>1.7967441721423708E-6</v>
      </c>
      <c r="BP65" s="93">
        <f t="shared" si="30"/>
        <v>1.1197283081309595E-5</v>
      </c>
      <c r="BQ65" s="93">
        <f>AT65*'MI Epi'!$I$5</f>
        <v>8.7496531989005941</v>
      </c>
      <c r="BR65" s="93">
        <f>AU65*'MI Epi'!$I$5</f>
        <v>10.219419029892308</v>
      </c>
      <c r="BS65" s="93">
        <f>AV65*'MI Epi'!$I$5</f>
        <v>7.6607673367595854</v>
      </c>
      <c r="BT65" s="93">
        <f>AW65*'MI Epi'!$I$5</f>
        <v>4.7650557098460835</v>
      </c>
      <c r="BU65" s="93">
        <f>AX65*'MI Epi'!$I$5</f>
        <v>3.0400023118042401</v>
      </c>
      <c r="BV65" s="93">
        <f t="shared" si="19"/>
        <v>34.434897587202812</v>
      </c>
      <c r="BW65" s="93">
        <f t="shared" si="31"/>
        <v>308.76385063918536</v>
      </c>
    </row>
    <row r="66" spans="1:75">
      <c r="A66" s="58">
        <f>'Mortal Baseline'!A66</f>
        <v>64</v>
      </c>
      <c r="B66" s="58">
        <v>68</v>
      </c>
      <c r="C66" s="58">
        <f>'Mortal Baseline'!C66*'MI Analysis'!O66</f>
        <v>39.473536428963349</v>
      </c>
      <c r="D66" s="58">
        <f>'Mortal Baseline'!D66*'MI Analysis'!P66</f>
        <v>42.832071367588178</v>
      </c>
      <c r="E66" s="58">
        <f>'Mortal Baseline'!E66*'MI Analysis'!Q66</f>
        <v>25.365844712709979</v>
      </c>
      <c r="F66" s="58">
        <f>'Mortal Baseline'!F66*'MI Analysis'!R66</f>
        <v>16.214584020854382</v>
      </c>
      <c r="G66" s="58">
        <f>'Mortal Baseline'!G66*'MI Analysis'!S66</f>
        <v>14.127577211032715</v>
      </c>
      <c r="H66" s="58">
        <f t="shared" si="38"/>
        <v>1865.994309594395</v>
      </c>
      <c r="I66" s="58">
        <f t="shared" si="21"/>
        <v>1865.994309594395</v>
      </c>
      <c r="J66" s="93">
        <f t="shared" si="33"/>
        <v>155.83448530015085</v>
      </c>
      <c r="K66" s="93">
        <f t="shared" si="34"/>
        <v>170.22160918804906</v>
      </c>
      <c r="L66" s="93">
        <f t="shared" si="35"/>
        <v>112.78669325258356</v>
      </c>
      <c r="M66" s="93">
        <f t="shared" si="36"/>
        <v>100.21306530047565</v>
      </c>
      <c r="N66" s="93">
        <f t="shared" si="37"/>
        <v>95.798189929389594</v>
      </c>
      <c r="O66" s="117">
        <f>('MI Epi'!AO84*(SUM('Mortal Baseline'!C66:G66)))/('Mortal Baseline'!C66*'MI Epi'!B$69+'Mortal Baseline'!D66*'MI Epi'!C$69+'Mortal Baseline'!E66*'MI Epi'!D$69+'Mortal Baseline'!F66*'MI Epi'!E$69+'Mortal Baseline'!G66*'MI Epi'!F$69)</f>
        <v>4.0726429290717991E-3</v>
      </c>
      <c r="P66" s="93">
        <f>$O66*'MI Epi'!C$69</f>
        <v>3.3859932588117311E-3</v>
      </c>
      <c r="Q66" s="93">
        <f>$O66*'MI Epi'!D$69</f>
        <v>3.1038475742741272E-3</v>
      </c>
      <c r="R66" s="93">
        <f>$O66*'MI Epi'!E$69</f>
        <v>2.8394566019603888E-3</v>
      </c>
      <c r="S66" s="93">
        <f>$O66*'MI Epi'!F$69</f>
        <v>2.5239884337667998E-3</v>
      </c>
      <c r="T66" s="93">
        <f t="shared" si="32"/>
        <v>1.5925928797884847E-2</v>
      </c>
      <c r="U66" s="2">
        <f>J66/'Mortal Baseline'!C66</f>
        <v>1.6078068297866715E-2</v>
      </c>
      <c r="V66" s="2">
        <f>K66/'Mortal Baseline'!D66</f>
        <v>1.3456487225854045E-2</v>
      </c>
      <c r="W66" s="2">
        <f>L66/'Mortal Baseline'!E66</f>
        <v>1.3800948016015481E-2</v>
      </c>
      <c r="X66" s="2">
        <f>M66/'Mortal Baseline'!F66</f>
        <v>1.7549056423781729E-2</v>
      </c>
      <c r="Y66" s="2">
        <f>N66/'Mortal Baseline'!G66</f>
        <v>1.7115002788216902E-2</v>
      </c>
      <c r="Z66" s="2">
        <f>SUM(C66:G66)/SUM('Mortal Baseline'!C66:G66)</f>
        <v>3.3E-3</v>
      </c>
      <c r="AA66" s="93">
        <f>C66*'MI Epi'!$AR84</f>
        <v>7.1052365572134027E-2</v>
      </c>
      <c r="AB66" s="93">
        <f>D66*'MI Epi'!$AR84</f>
        <v>7.7097728461658716E-2</v>
      </c>
      <c r="AC66" s="93">
        <f>E66*'MI Epi'!$AR84</f>
        <v>4.5658520482877961E-2</v>
      </c>
      <c r="AD66" s="93">
        <f>F66*'MI Epi'!$AR84</f>
        <v>2.9186251237537885E-2</v>
      </c>
      <c r="AE66" s="93">
        <f>G66*'MI Epi'!$AR84</f>
        <v>2.5429638979858886E-2</v>
      </c>
      <c r="AF66" s="93">
        <f t="shared" si="23"/>
        <v>0.24842450473406749</v>
      </c>
      <c r="AG66" s="93">
        <f>J66*'MI Epi'!$I$5</f>
        <v>31.16689706003017</v>
      </c>
      <c r="AH66" s="93">
        <f>K66*'MI Epi'!$I$5</f>
        <v>34.044321837609814</v>
      </c>
      <c r="AI66" s="93">
        <f>L66*'MI Epi'!$I$5</f>
        <v>22.557338650516712</v>
      </c>
      <c r="AJ66" s="93">
        <f>M66*'MI Epi'!$I$5</f>
        <v>20.042613060095132</v>
      </c>
      <c r="AK66" s="93">
        <f>N66*'MI Epi'!$I$5</f>
        <v>19.159637985877918</v>
      </c>
      <c r="AL66" s="93">
        <f t="shared" si="16"/>
        <v>126.97080859412975</v>
      </c>
      <c r="AM66" s="93">
        <f t="shared" si="24"/>
        <v>1358.3594997226101</v>
      </c>
      <c r="AN66" s="2"/>
      <c r="AO66" s="93">
        <f>'Mortal Baseline'!X66*'MI Analysis'!AY66</f>
        <v>13.059467206851416</v>
      </c>
      <c r="AP66" s="93">
        <f>'Mortal Baseline'!Y66*'MI Analysis'!AZ66</f>
        <v>13.940850758196349</v>
      </c>
      <c r="AQ66" s="93">
        <f>'Mortal Baseline'!Z66*'MI Analysis'!BA66</f>
        <v>7.9947950765763274</v>
      </c>
      <c r="AR66" s="93">
        <f>'Mortal Baseline'!AA66*'MI Analysis'!BB66</f>
        <v>3.7583668095025096</v>
      </c>
      <c r="AS66" s="93">
        <f>'Mortal Baseline'!AB66*'MI Analysis'!BC66</f>
        <v>1.8031294590850842</v>
      </c>
      <c r="AT66" s="93">
        <f t="shared" si="25"/>
        <v>48.058077152260836</v>
      </c>
      <c r="AU66" s="93">
        <f t="shared" si="26"/>
        <v>54.818524501288451</v>
      </c>
      <c r="AV66" s="93">
        <f t="shared" si="27"/>
        <v>38.637862251403355</v>
      </c>
      <c r="AW66" s="93">
        <f t="shared" si="28"/>
        <v>22.818587647229329</v>
      </c>
      <c r="AX66" s="93">
        <f t="shared" si="29"/>
        <v>13.963136909557871</v>
      </c>
      <c r="AY66" s="117">
        <f>('MI Epi'!$AW84*(SUM('Mortal Baseline'!X66:AB66)))/('Mortal Baseline'!X66*'MI Epi'!B$78+'Mortal Baseline'!Y66*'MI Epi'!B$78+'Mortal Baseline'!Z66*'MI Epi'!C$78+'Mortal Baseline'!AA66*'MI Epi'!D$78+'Mortal Baseline'!AB66*'MI Epi'!E$78)</f>
        <v>1.0867019998665923E-3</v>
      </c>
      <c r="AZ66" s="93">
        <f>$AY66*'MI Epi'!C$78</f>
        <v>9.0608688148736288E-4</v>
      </c>
      <c r="BA66" s="93">
        <f>$AY66*'MI Epi'!D$78</f>
        <v>8.2820581135764453E-4</v>
      </c>
      <c r="BB66" s="93">
        <f>$AY66*'MI Epi'!E$78</f>
        <v>7.6317823244724547E-4</v>
      </c>
      <c r="BC66" s="93">
        <f>$AY66*'MI Epi'!F$78</f>
        <v>6.8505028035675895E-4</v>
      </c>
      <c r="BD66" s="93">
        <f t="shared" si="18"/>
        <v>4.2692232055156045E-3</v>
      </c>
      <c r="BE66" s="2">
        <f>AO66/'Mortal Baseline'!X66</f>
        <v>1.0867019998665923E-3</v>
      </c>
      <c r="BF66" s="2">
        <f>AP66/'Mortal Baseline'!Y66</f>
        <v>9.0608688148736288E-4</v>
      </c>
      <c r="BG66" s="2">
        <f>AQ66/'Mortal Baseline'!Z66</f>
        <v>8.2820581135764453E-4</v>
      </c>
      <c r="BH66" s="2">
        <f>AR66/'Mortal Baseline'!AA66</f>
        <v>7.6317823244724547E-4</v>
      </c>
      <c r="BI66" s="2">
        <f>AS66/'Mortal Baseline'!AB66</f>
        <v>6.8505028035675895E-4</v>
      </c>
      <c r="BJ66" s="2">
        <f>SUM(AO66:AS66)/SUM('Mortal Baseline'!X66:AB66)</f>
        <v>9.0907218848765682E-4</v>
      </c>
      <c r="BK66" s="58">
        <f>AY66*'MI Epi'!$AH$34</f>
        <v>2.82542519965314E-6</v>
      </c>
      <c r="BL66" s="58">
        <f>AZ66*'MI Epi'!$AH$34</f>
        <v>2.3558258918671432E-6</v>
      </c>
      <c r="BM66" s="58">
        <f>BA66*'MI Epi'!$AH$34</f>
        <v>2.1533351095298758E-6</v>
      </c>
      <c r="BN66" s="58">
        <f>BB66*'MI Epi'!$AH$34</f>
        <v>1.984263404362838E-6</v>
      </c>
      <c r="BO66" s="58">
        <f>BC66*'MI Epi'!$AH$34</f>
        <v>1.7811307289275731E-6</v>
      </c>
      <c r="BP66" s="93">
        <f t="shared" si="30"/>
        <v>1.1099980334340571E-5</v>
      </c>
      <c r="BQ66" s="93">
        <f>AT66*'MI Epi'!$I$5</f>
        <v>9.6116154304521686</v>
      </c>
      <c r="BR66" s="93">
        <f>AU66*'MI Epi'!$I$5</f>
        <v>10.963704900257691</v>
      </c>
      <c r="BS66" s="93">
        <f>AV66*'MI Epi'!$I$5</f>
        <v>7.7275724502806717</v>
      </c>
      <c r="BT66" s="93">
        <f>AW66*'MI Epi'!$I$5</f>
        <v>4.5637175294458663</v>
      </c>
      <c r="BU66" s="93">
        <f>AX66*'MI Epi'!$I$5</f>
        <v>2.7926273819115743</v>
      </c>
      <c r="BV66" s="93">
        <f t="shared" si="19"/>
        <v>35.659237692347965</v>
      </c>
      <c r="BW66" s="93">
        <f t="shared" si="31"/>
        <v>344.42309943151366</v>
      </c>
    </row>
    <row r="67" spans="1:75">
      <c r="A67" s="58">
        <f>'Mortal Baseline'!A67</f>
        <v>65</v>
      </c>
      <c r="B67" s="58">
        <v>69</v>
      </c>
      <c r="C67" s="58">
        <f>'Mortal Baseline'!C67*'MI Analysis'!O67</f>
        <v>50.748251418766806</v>
      </c>
      <c r="D67" s="58">
        <f>'Mortal Baseline'!D67*'MI Analysis'!P67</f>
        <v>54.396243628090389</v>
      </c>
      <c r="E67" s="58">
        <f>'Mortal Baseline'!E67*'MI Analysis'!Q67</f>
        <v>30.92350882582328</v>
      </c>
      <c r="F67" s="58">
        <f>'Mortal Baseline'!F67*'MI Analysis'!R67</f>
        <v>17.889865685177622</v>
      </c>
      <c r="G67" s="58">
        <f>'Mortal Baseline'!G67*'MI Analysis'!S67</f>
        <v>15.061548067919412</v>
      </c>
      <c r="H67" s="58">
        <f t="shared" si="38"/>
        <v>2035.0137272201725</v>
      </c>
      <c r="I67" s="58">
        <f t="shared" si="21"/>
        <v>2035.0137272201725</v>
      </c>
      <c r="J67" s="93">
        <f t="shared" si="33"/>
        <v>175.34478729331533</v>
      </c>
      <c r="K67" s="93">
        <f t="shared" si="34"/>
        <v>190.49643325006798</v>
      </c>
      <c r="L67" s="93">
        <f t="shared" si="35"/>
        <v>121.10720490740725</v>
      </c>
      <c r="M67" s="93">
        <f t="shared" si="36"/>
        <v>98.031131674320605</v>
      </c>
      <c r="N67" s="93">
        <f t="shared" si="37"/>
        <v>91.674670372451232</v>
      </c>
      <c r="O67" s="117">
        <f>('MI Epi'!AO85*(SUM('Mortal Baseline'!C67:G67)))/('Mortal Baseline'!C67*'MI Epi'!B$69+'Mortal Baseline'!D67*'MI Epi'!C$69+'Mortal Baseline'!E67*'MI Epi'!D$69+'Mortal Baseline'!F67*'MI Epi'!E$69+'Mortal Baseline'!G67*'MI Epi'!F$69)</f>
        <v>5.0143686989607356E-3</v>
      </c>
      <c r="P67" s="93">
        <f>$O67*'MI Epi'!C$69</f>
        <v>4.1689435846876998E-3</v>
      </c>
      <c r="Q67" s="93">
        <f>$O67*'MI Epi'!D$69</f>
        <v>3.8215567615039023E-3</v>
      </c>
      <c r="R67" s="93">
        <f>$O67*'MI Epi'!E$69</f>
        <v>3.4960301099052171E-3</v>
      </c>
      <c r="S67" s="93">
        <f>$O67*'MI Epi'!F$69</f>
        <v>3.1076155752509499E-3</v>
      </c>
      <c r="T67" s="93">
        <f t="shared" si="32"/>
        <v>1.9608514730308502E-2</v>
      </c>
      <c r="U67" s="2">
        <f>J67/'Mortal Baseline'!C67</f>
        <v>1.7325590308011726E-2</v>
      </c>
      <c r="V67" s="2">
        <f>K67/'Mortal Baseline'!D67</f>
        <v>1.459970083106342E-2</v>
      </c>
      <c r="W67" s="2">
        <f>L67/'Mortal Baseline'!E67</f>
        <v>1.4966544074528033E-2</v>
      </c>
      <c r="X67" s="2">
        <f>M67/'Mortal Baseline'!F67</f>
        <v>1.9157202970252772E-2</v>
      </c>
      <c r="Y67" s="2">
        <f>N67/'Mortal Baseline'!G67</f>
        <v>1.8915029996965021E-2</v>
      </c>
      <c r="Z67" s="2">
        <f>SUM(C67:G67)/SUM('Mortal Baseline'!C67:G67)</f>
        <v>4.1000000000000003E-3</v>
      </c>
      <c r="AA67" s="93">
        <f>C67*'MI Epi'!$AR85</f>
        <v>0.10657132797941028</v>
      </c>
      <c r="AB67" s="93">
        <f>D67*'MI Epi'!$AR85</f>
        <v>0.11423211161898982</v>
      </c>
      <c r="AC67" s="93">
        <f>E67*'MI Epi'!$AR85</f>
        <v>6.4939368534228881E-2</v>
      </c>
      <c r="AD67" s="93">
        <f>F67*'MI Epi'!$AR85</f>
        <v>3.7568717938873002E-2</v>
      </c>
      <c r="AE67" s="93">
        <f>G67*'MI Epi'!$AR85</f>
        <v>3.1629250942630763E-2</v>
      </c>
      <c r="AF67" s="93">
        <f t="shared" si="23"/>
        <v>0.35494077701413274</v>
      </c>
      <c r="AG67" s="93">
        <f>J67*'MI Epi'!$I$5</f>
        <v>35.068957458663071</v>
      </c>
      <c r="AH67" s="93">
        <f>K67*'MI Epi'!$I$5</f>
        <v>38.099286650013596</v>
      </c>
      <c r="AI67" s="93">
        <f>L67*'MI Epi'!$I$5</f>
        <v>24.22144098148145</v>
      </c>
      <c r="AJ67" s="93">
        <f>M67*'MI Epi'!$I$5</f>
        <v>19.606226334864122</v>
      </c>
      <c r="AK67" s="93">
        <f>N67*'MI Epi'!$I$5</f>
        <v>18.334934074490246</v>
      </c>
      <c r="AL67" s="93">
        <f t="shared" si="16"/>
        <v>135.33084549951249</v>
      </c>
      <c r="AM67" s="93">
        <f t="shared" si="24"/>
        <v>1494.0452859991367</v>
      </c>
      <c r="AN67" s="2"/>
      <c r="AO67" s="93">
        <f>'Mortal Baseline'!X67*'MI Analysis'!AY67</f>
        <v>20.690528751288845</v>
      </c>
      <c r="AP67" s="93">
        <f>'Mortal Baseline'!Y67*'MI Analysis'!AZ67</f>
        <v>21.233266602141608</v>
      </c>
      <c r="AQ67" s="93">
        <f>'Mortal Baseline'!Z67*'MI Analysis'!BA67</f>
        <v>11.305054796305949</v>
      </c>
      <c r="AR67" s="93">
        <f>'Mortal Baseline'!AA67*'MI Analysis'!BB67</f>
        <v>4.9662773124604547</v>
      </c>
      <c r="AS67" s="93">
        <f>'Mortal Baseline'!AB67*'MI Analysis'!BC67</f>
        <v>2.1335105495731277</v>
      </c>
      <c r="AT67" s="93">
        <f t="shared" si="25"/>
        <v>59.136987647672306</v>
      </c>
      <c r="AU67" s="93">
        <f t="shared" si="26"/>
        <v>65.088083847346468</v>
      </c>
      <c r="AV67" s="93">
        <f t="shared" si="27"/>
        <v>42.215342444093523</v>
      </c>
      <c r="AW67" s="93">
        <f t="shared" si="28"/>
        <v>23.221145445980511</v>
      </c>
      <c r="AX67" s="93">
        <f t="shared" si="29"/>
        <v>13.304018296088698</v>
      </c>
      <c r="AY67" s="117">
        <f>('MI Epi'!$AW85*(SUM('Mortal Baseline'!X67:AB67)))/('Mortal Baseline'!X67*'MI Epi'!B$78+'Mortal Baseline'!Y67*'MI Epi'!B$78+'Mortal Baseline'!Z67*'MI Epi'!C$78+'Mortal Baseline'!AA67*'MI Epi'!D$78+'Mortal Baseline'!AB67*'MI Epi'!E$78)</f>
        <v>1.6166477971547404E-3</v>
      </c>
      <c r="AZ67" s="93">
        <f>$AY67*'MI Epi'!C$78</f>
        <v>1.3479531289784881E-3</v>
      </c>
      <c r="BA67" s="93">
        <f>$AY67*'MI Epi'!D$78</f>
        <v>1.2320922393503104E-3</v>
      </c>
      <c r="BB67" s="93">
        <f>$AY67*'MI Epi'!E$78</f>
        <v>1.1353530300613715E-3</v>
      </c>
      <c r="BC67" s="93">
        <f>$AY67*'MI Epi'!F$78</f>
        <v>1.0191248629476625E-3</v>
      </c>
      <c r="BD67" s="93">
        <f t="shared" si="18"/>
        <v>6.3511710584925728E-3</v>
      </c>
      <c r="BE67" s="2">
        <f>AO67/'Mortal Baseline'!X67</f>
        <v>1.6166477971547404E-3</v>
      </c>
      <c r="BF67" s="2">
        <f>AP67/'Mortal Baseline'!Y67</f>
        <v>1.3479531289784881E-3</v>
      </c>
      <c r="BG67" s="2">
        <f>AQ67/'Mortal Baseline'!Z67</f>
        <v>1.2320922393503104E-3</v>
      </c>
      <c r="BH67" s="2">
        <f>AR67/'Mortal Baseline'!AA67</f>
        <v>1.1353530300613715E-3</v>
      </c>
      <c r="BI67" s="2">
        <f>AS67/'Mortal Baseline'!AB67</f>
        <v>1.0191248629476625E-3</v>
      </c>
      <c r="BJ67" s="2">
        <f>SUM(AO67:AS67)/SUM('Mortal Baseline'!X67:AB67)</f>
        <v>1.3650920248101945E-3</v>
      </c>
      <c r="BK67" s="58">
        <f>AY67*'MI Epi'!$AH$34</f>
        <v>4.2032842726023249E-6</v>
      </c>
      <c r="BL67" s="58">
        <f>AZ67*'MI Epi'!$AH$34</f>
        <v>3.5046781353440687E-6</v>
      </c>
      <c r="BM67" s="58">
        <f>BA67*'MI Epi'!$AH$34</f>
        <v>3.2034398223108068E-6</v>
      </c>
      <c r="BN67" s="58">
        <f>BB67*'MI Epi'!$AH$34</f>
        <v>2.9519178781595661E-6</v>
      </c>
      <c r="BO67" s="58">
        <f>BC67*'MI Epi'!$AH$34</f>
        <v>2.6497246436639222E-6</v>
      </c>
      <c r="BP67" s="93">
        <f t="shared" si="30"/>
        <v>1.6513044752080689E-5</v>
      </c>
      <c r="BQ67" s="93">
        <f>AT67*'MI Epi'!$I$5</f>
        <v>11.827397529534462</v>
      </c>
      <c r="BR67" s="93">
        <f>AU67*'MI Epi'!$I$5</f>
        <v>13.017616769469294</v>
      </c>
      <c r="BS67" s="93">
        <f>AV67*'MI Epi'!$I$5</f>
        <v>8.4430684888187049</v>
      </c>
      <c r="BT67" s="93">
        <f>AW67*'MI Epi'!$I$5</f>
        <v>4.6442290891961022</v>
      </c>
      <c r="BU67" s="93">
        <f>AX67*'MI Epi'!$I$5</f>
        <v>2.6608036592177395</v>
      </c>
      <c r="BV67" s="93">
        <f t="shared" si="19"/>
        <v>40.593115536236304</v>
      </c>
      <c r="BW67" s="93">
        <f t="shared" si="31"/>
        <v>385.01623148079472</v>
      </c>
    </row>
    <row r="68" spans="1:75">
      <c r="A68" s="58">
        <f>'Mortal Baseline'!A68</f>
        <v>66</v>
      </c>
      <c r="B68" s="58">
        <v>70</v>
      </c>
      <c r="C68" s="58">
        <f>'Mortal Baseline'!C68*'MI Analysis'!O68</f>
        <v>52.452902193607265</v>
      </c>
      <c r="D68" s="58">
        <f>'Mortal Baseline'!D68*'MI Analysis'!P68</f>
        <v>55.338044839690184</v>
      </c>
      <c r="E68" s="58">
        <f>'Mortal Baseline'!E68*'MI Analysis'!Q68</f>
        <v>30.185527117710024</v>
      </c>
      <c r="F68" s="58">
        <f>'Mortal Baseline'!F68*'MI Analysis'!R68</f>
        <v>15.816665709740894</v>
      </c>
      <c r="G68" s="58">
        <f>'Mortal Baseline'!G68*'MI Analysis'!S68</f>
        <v>12.809300092980505</v>
      </c>
      <c r="H68" s="58">
        <f t="shared" si="38"/>
        <v>2201.6161671739014</v>
      </c>
      <c r="I68" s="58">
        <f t="shared" si="21"/>
        <v>2201.6161671739014</v>
      </c>
      <c r="J68" s="93">
        <f t="shared" ref="J68:J98" si="39">(C68+J67)-AA67-AG67</f>
        <v>192.62216070028009</v>
      </c>
      <c r="K68" s="93">
        <f t="shared" ref="K68:K98" si="40">(D68+K67)-AB67-AH67</f>
        <v>207.62095932812556</v>
      </c>
      <c r="L68" s="93">
        <f t="shared" ref="L68:L98" si="41">(E68+L67)-AC67-AI67</f>
        <v>127.00635167510161</v>
      </c>
      <c r="M68" s="93">
        <f t="shared" ref="M68:M98" si="42">(F68+M67)-AD67-AJ67</f>
        <v>94.204002331258508</v>
      </c>
      <c r="N68" s="93">
        <f t="shared" ref="N68:N98" si="43">(G68+N67)-AE67-AK67</f>
        <v>86.117407139998861</v>
      </c>
      <c r="O68" s="117">
        <f>('MI Epi'!AO86*(SUM('Mortal Baseline'!C68:G68)))/('Mortal Baseline'!C68*'MI Epi'!B$69+'Mortal Baseline'!D68*'MI Epi'!C$69+'Mortal Baseline'!E68*'MI Epi'!D$69+'Mortal Baseline'!F68*'MI Epi'!E$69+'Mortal Baseline'!G68*'MI Epi'!F$69)</f>
        <v>4.9704986406514436E-3</v>
      </c>
      <c r="P68" s="93">
        <f>$O68*'MI Epi'!C$69</f>
        <v>4.1324700405332175E-3</v>
      </c>
      <c r="Q68" s="93">
        <f>$O68*'MI Epi'!D$69</f>
        <v>3.7881224593964021E-3</v>
      </c>
      <c r="R68" s="93">
        <f>$O68*'MI Epi'!E$69</f>
        <v>3.4654437980521677E-3</v>
      </c>
      <c r="S68" s="93">
        <f>$O68*'MI Epi'!F$69</f>
        <v>3.0804274515460897E-3</v>
      </c>
      <c r="T68" s="93">
        <f t="shared" ref="T68:T98" si="44">SUM(O68:S68)</f>
        <v>1.9436962390179318E-2</v>
      </c>
      <c r="U68" s="2">
        <f>J68/'Mortal Baseline'!C68</f>
        <v>1.8253102266603913E-2</v>
      </c>
      <c r="V68" s="2">
        <f>K68/'Mortal Baseline'!D68</f>
        <v>1.5504476110346223E-2</v>
      </c>
      <c r="W68" s="2">
        <f>L68/'Mortal Baseline'!E68</f>
        <v>1.5938618908005651E-2</v>
      </c>
      <c r="X68" s="2">
        <f>M68/'Mortal Baseline'!F68</f>
        <v>2.0640170414014506E-2</v>
      </c>
      <c r="Y68" s="2">
        <f>N68/'Mortal Baseline'!G68</f>
        <v>2.0709829817742834E-2</v>
      </c>
      <c r="Z68" s="2">
        <f>SUM(C68:G68)/SUM('Mortal Baseline'!C68:G68)</f>
        <v>4.1000000000000003E-3</v>
      </c>
      <c r="AA68" s="93">
        <f>C68*'MI Epi'!$AR86</f>
        <v>0.11015109460657525</v>
      </c>
      <c r="AB68" s="93">
        <f>D68*'MI Epi'!$AR86</f>
        <v>0.11620989416334938</v>
      </c>
      <c r="AC68" s="93">
        <f>E68*'MI Epi'!$AR86</f>
        <v>6.3389606947191049E-2</v>
      </c>
      <c r="AD68" s="93">
        <f>F68*'MI Epi'!$AR86</f>
        <v>3.3214997990455873E-2</v>
      </c>
      <c r="AE68" s="93">
        <f>G68*'MI Epi'!$AR86</f>
        <v>2.689953019525906E-2</v>
      </c>
      <c r="AF68" s="93">
        <f t="shared" si="23"/>
        <v>0.34986512390283059</v>
      </c>
      <c r="AG68" s="93">
        <f>J68*'MI Epi'!$I$5</f>
        <v>38.524432140056021</v>
      </c>
      <c r="AH68" s="93">
        <f>K68*'MI Epi'!$I$5</f>
        <v>41.524191865625113</v>
      </c>
      <c r="AI68" s="93">
        <f>L68*'MI Epi'!$I$5</f>
        <v>25.401270335020325</v>
      </c>
      <c r="AJ68" s="93">
        <f>M68*'MI Epi'!$I$5</f>
        <v>18.840800466251704</v>
      </c>
      <c r="AK68" s="93">
        <f>N68*'MI Epi'!$I$5</f>
        <v>17.223481427999772</v>
      </c>
      <c r="AL68" s="93">
        <f t="shared" ref="AL68:AL98" si="45">SUM(AG68:AK68)</f>
        <v>141.51417623495294</v>
      </c>
      <c r="AM68" s="93">
        <f t="shared" si="24"/>
        <v>1635.9093273579924</v>
      </c>
      <c r="AN68" s="2"/>
      <c r="AO68" s="93">
        <f>'Mortal Baseline'!X68*'MI Analysis'!AY68</f>
        <v>21.811954543959217</v>
      </c>
      <c r="AP68" s="93">
        <f>'Mortal Baseline'!Y68*'MI Analysis'!AZ68</f>
        <v>21.429859907980173</v>
      </c>
      <c r="AQ68" s="93">
        <f>'Mortal Baseline'!Z68*'MI Analysis'!BA68</f>
        <v>10.596497392288478</v>
      </c>
      <c r="AR68" s="93">
        <f>'Mortal Baseline'!AA68*'MI Analysis'!BB68</f>
        <v>4.3553571259455133</v>
      </c>
      <c r="AS68" s="93">
        <f>'Mortal Baseline'!AB68*'MI Analysis'!BC68</f>
        <v>1.6468359742700822</v>
      </c>
      <c r="AT68" s="93">
        <f t="shared" si="25"/>
        <v>69.121540458812774</v>
      </c>
      <c r="AU68" s="93">
        <f t="shared" si="26"/>
        <v>73.500323481179208</v>
      </c>
      <c r="AV68" s="93">
        <f t="shared" si="27"/>
        <v>44.368768144123472</v>
      </c>
      <c r="AW68" s="93">
        <f t="shared" si="28"/>
        <v>22.932270530812044</v>
      </c>
      <c r="AX68" s="93">
        <f t="shared" si="29"/>
        <v>12.290047961416397</v>
      </c>
      <c r="AY68" s="117">
        <f>('MI Epi'!$AW86*(SUM('Mortal Baseline'!X68:AB68)))/('Mortal Baseline'!X68*'MI Epi'!B$78+'Mortal Baseline'!Y68*'MI Epi'!B$78+'Mortal Baseline'!Z68*'MI Epi'!C$78+'Mortal Baseline'!AA68*'MI Epi'!D$78+'Mortal Baseline'!AB68*'MI Epi'!E$78)</f>
        <v>1.604248366169456E-3</v>
      </c>
      <c r="AZ68" s="93">
        <f>$AY68*'MI Epi'!C$78</f>
        <v>1.3376145432806119E-3</v>
      </c>
      <c r="BA68" s="93">
        <f>$AY68*'MI Epi'!D$78</f>
        <v>1.222642288213015E-3</v>
      </c>
      <c r="BB68" s="93">
        <f>$AY68*'MI Epi'!E$78</f>
        <v>1.1266450532435664E-3</v>
      </c>
      <c r="BC68" s="93">
        <f>$AY68*'MI Epi'!F$78</f>
        <v>1.0113083376502249E-3</v>
      </c>
      <c r="BD68" s="93">
        <f t="shared" ref="BD68:BD98" si="46">SUM(AY68:BC68)</f>
        <v>6.3024585885568737E-3</v>
      </c>
      <c r="BE68" s="2">
        <f>AO68/'Mortal Baseline'!X68</f>
        <v>1.604248366169456E-3</v>
      </c>
      <c r="BF68" s="2">
        <f>AP68/'Mortal Baseline'!Y68</f>
        <v>1.3376145432806119E-3</v>
      </c>
      <c r="BG68" s="2">
        <f>AQ68/'Mortal Baseline'!Z68</f>
        <v>1.222642288213015E-3</v>
      </c>
      <c r="BH68" s="2">
        <f>AR68/'Mortal Baseline'!AA68</f>
        <v>1.1266450532435664E-3</v>
      </c>
      <c r="BI68" s="2">
        <f>AS68/'Mortal Baseline'!AB68</f>
        <v>1.0113083376502249E-3</v>
      </c>
      <c r="BJ68" s="2">
        <f>SUM(AO68:AS68)/SUM('Mortal Baseline'!X68:AB68)</f>
        <v>1.3668955654728674E-3</v>
      </c>
      <c r="BK68" s="58">
        <f>AY68*'MI Epi'!$AH$35</f>
        <v>4.4918954252744767E-6</v>
      </c>
      <c r="BL68" s="58">
        <f>AZ68*'MI Epi'!$AH$35</f>
        <v>3.7453207211857133E-6</v>
      </c>
      <c r="BM68" s="58">
        <f>BA68*'MI Epi'!$AH$35</f>
        <v>3.423398406996442E-6</v>
      </c>
      <c r="BN68" s="58">
        <f>BB68*'MI Epi'!$AH$35</f>
        <v>3.1546061490819856E-6</v>
      </c>
      <c r="BO68" s="58">
        <f>BC68*'MI Epi'!$AH$35</f>
        <v>2.8316633454206296E-6</v>
      </c>
      <c r="BP68" s="93">
        <f t="shared" si="30"/>
        <v>1.7646884047959248E-5</v>
      </c>
      <c r="BQ68" s="93">
        <f>AT68*'MI Epi'!$I$5</f>
        <v>13.824308091762555</v>
      </c>
      <c r="BR68" s="93">
        <f>AU68*'MI Epi'!$I$5</f>
        <v>14.700064696235842</v>
      </c>
      <c r="BS68" s="93">
        <f>AV68*'MI Epi'!$I$5</f>
        <v>8.8737536288246943</v>
      </c>
      <c r="BT68" s="93">
        <f>AW68*'MI Epi'!$I$5</f>
        <v>4.5864541061624093</v>
      </c>
      <c r="BU68" s="93">
        <f>AX68*'MI Epi'!$I$5</f>
        <v>2.4580095922832794</v>
      </c>
      <c r="BV68" s="93">
        <f t="shared" ref="BV68:BV98" si="47">SUM(BQ68:BU68)</f>
        <v>44.442590115268779</v>
      </c>
      <c r="BW68" s="93">
        <f t="shared" si="31"/>
        <v>429.45883924294753</v>
      </c>
    </row>
    <row r="69" spans="1:75">
      <c r="A69" s="58">
        <f>'Mortal Baseline'!A69</f>
        <v>67</v>
      </c>
      <c r="B69" s="58">
        <v>71</v>
      </c>
      <c r="C69" s="58">
        <f>'Mortal Baseline'!C69*'MI Analysis'!O69</f>
        <v>53.600569281386903</v>
      </c>
      <c r="D69" s="58">
        <f>'Mortal Baseline'!D69*'MI Analysis'!P69</f>
        <v>55.449744317968793</v>
      </c>
      <c r="E69" s="58">
        <f>'Mortal Baseline'!E69*'MI Analysis'!Q69</f>
        <v>29.002684360126707</v>
      </c>
      <c r="F69" s="58">
        <f>'Mortal Baseline'!F69*'MI Analysis'!R69</f>
        <v>13.783780556739543</v>
      </c>
      <c r="G69" s="58">
        <f>'Mortal Baseline'!G69*'MI Analysis'!S69</f>
        <v>10.68390165864056</v>
      </c>
      <c r="H69" s="58">
        <f t="shared" si="38"/>
        <v>2364.1368473487641</v>
      </c>
      <c r="I69" s="58">
        <f t="shared" ref="I69:I98" si="48">(SUM(C69:G69))+I68</f>
        <v>2364.1368473487641</v>
      </c>
      <c r="J69" s="93">
        <f t="shared" si="39"/>
        <v>207.58814674700437</v>
      </c>
      <c r="K69" s="93">
        <f t="shared" si="40"/>
        <v>221.43030188630584</v>
      </c>
      <c r="L69" s="93">
        <f t="shared" si="41"/>
        <v>130.54437609326081</v>
      </c>
      <c r="M69" s="93">
        <f t="shared" si="42"/>
        <v>89.113767423755888</v>
      </c>
      <c r="N69" s="93">
        <f t="shared" si="43"/>
        <v>79.550927840444388</v>
      </c>
      <c r="O69" s="117">
        <f>('MI Epi'!AO87*(SUM('Mortal Baseline'!C69:G69)))/('Mortal Baseline'!C69*'MI Epi'!B$69+'Mortal Baseline'!D69*'MI Epi'!C$69+'Mortal Baseline'!E69*'MI Epi'!D$69+'Mortal Baseline'!F69*'MI Epi'!E$69+'Mortal Baseline'!G69*'MI Epi'!F$69)</f>
        <v>4.9284468445311347E-3</v>
      </c>
      <c r="P69" s="93">
        <f>$O69*'MI Epi'!C$69</f>
        <v>4.0975081986374092E-3</v>
      </c>
      <c r="Q69" s="93">
        <f>$O69*'MI Epi'!D$69</f>
        <v>3.7560738934761784E-3</v>
      </c>
      <c r="R69" s="93">
        <f>$O69*'MI Epi'!E$69</f>
        <v>3.4361251830403389E-3</v>
      </c>
      <c r="S69" s="93">
        <f>$O69*'MI Epi'!F$69</f>
        <v>3.0543661815365998E-3</v>
      </c>
      <c r="T69" s="93">
        <f t="shared" si="44"/>
        <v>1.9272520301221664E-2</v>
      </c>
      <c r="U69" s="2">
        <f>J69/'Mortal Baseline'!C69</f>
        <v>1.9087244044488395E-2</v>
      </c>
      <c r="V69" s="2">
        <f>K69/'Mortal Baseline'!D69</f>
        <v>1.6362789198865163E-2</v>
      </c>
      <c r="W69" s="2">
        <f>L69/'Mortal Baseline'!E69</f>
        <v>1.6906515165822068E-2</v>
      </c>
      <c r="X69" s="2">
        <f>M69/'Mortal Baseline'!F69</f>
        <v>2.2214954680967316E-2</v>
      </c>
      <c r="Y69" s="2">
        <f>N69/'Mortal Baseline'!G69</f>
        <v>2.2742409231107492E-2</v>
      </c>
      <c r="Z69" s="2">
        <f>SUM(C69:G69)/SUM('Mortal Baseline'!C69:G69)</f>
        <v>4.1000000000000012E-3</v>
      </c>
      <c r="AA69" s="93">
        <f>C69*'MI Epi'!$AR87</f>
        <v>0.11256119549091249</v>
      </c>
      <c r="AB69" s="93">
        <f>D69*'MI Epi'!$AR87</f>
        <v>0.11644446306773445</v>
      </c>
      <c r="AC69" s="93">
        <f>E69*'MI Epi'!$AR87</f>
        <v>6.0905637156266082E-2</v>
      </c>
      <c r="AD69" s="93">
        <f>F69*'MI Epi'!$AR87</f>
        <v>2.8945939169153039E-2</v>
      </c>
      <c r="AE69" s="93">
        <f>G69*'MI Epi'!$AR87</f>
        <v>2.2436193483145173E-2</v>
      </c>
      <c r="AF69" s="93">
        <f t="shared" ref="AF69:AF98" si="49">SUM(AA69:AE69)</f>
        <v>0.34129342836721127</v>
      </c>
      <c r="AG69" s="93">
        <f>J69*'MI Epi'!$I$5</f>
        <v>41.517629349400877</v>
      </c>
      <c r="AH69" s="93">
        <f>K69*'MI Epi'!$I$5</f>
        <v>44.286060377261173</v>
      </c>
      <c r="AI69" s="93">
        <f>L69*'MI Epi'!$I$5</f>
        <v>26.108875218652162</v>
      </c>
      <c r="AJ69" s="93">
        <f>M69*'MI Epi'!$I$5</f>
        <v>17.822753484751178</v>
      </c>
      <c r="AK69" s="93">
        <f>N69*'MI Epi'!$I$5</f>
        <v>15.910185568088878</v>
      </c>
      <c r="AL69" s="93">
        <f t="shared" si="45"/>
        <v>145.64550399815425</v>
      </c>
      <c r="AM69" s="93">
        <f t="shared" ref="AM69:AM97" si="50">AM68+AL69+AF69</f>
        <v>1781.8961247845139</v>
      </c>
      <c r="AN69" s="2"/>
      <c r="AO69" s="93">
        <f>'Mortal Baseline'!X69*'MI Analysis'!AY69</f>
        <v>22.795999901620725</v>
      </c>
      <c r="AP69" s="93">
        <f>'Mortal Baseline'!Y69*'MI Analysis'!AZ69</f>
        <v>21.353487769501601</v>
      </c>
      <c r="AQ69" s="93">
        <f>'Mortal Baseline'!Z69*'MI Analysis'!BA69</f>
        <v>9.8106685302836336</v>
      </c>
      <c r="AR69" s="93">
        <f>'Mortal Baseline'!AA69*'MI Analysis'!BB69</f>
        <v>3.7799990131932089</v>
      </c>
      <c r="AS69" s="93">
        <f>'Mortal Baseline'!AB69*'MI Analysis'!BC69</f>
        <v>1.2348030910881556</v>
      </c>
      <c r="AT69" s="93">
        <f t="shared" ref="AT69:AT98" si="51">(AO69+AT68)-BK68-BQ68</f>
        <v>78.093227776775507</v>
      </c>
      <c r="AU69" s="93">
        <f t="shared" ref="AU69:AU98" si="52">(AP69+AU68)-BL68-BR68</f>
        <v>80.153742809124239</v>
      </c>
      <c r="AV69" s="93">
        <f t="shared" ref="AV69:AV98" si="53">(AQ69+AV68)-BM68-BS68</f>
        <v>45.305679622184009</v>
      </c>
      <c r="AW69" s="93">
        <f t="shared" ref="AW69:AW98" si="54">(AR69+AW68)-BN68-BT68</f>
        <v>22.125812283236694</v>
      </c>
      <c r="AX69" s="93">
        <f t="shared" ref="AX69:AX98" si="55">(AS69+AX68)-BO68-BU68</f>
        <v>11.066838628557928</v>
      </c>
      <c r="AY69" s="117">
        <f>('MI Epi'!$AW87*(SUM('Mortal Baseline'!X69:AB69)))/('Mortal Baseline'!X69*'MI Epi'!B$78+'Mortal Baseline'!Y69*'MI Epi'!B$78+'Mortal Baseline'!Z69*'MI Epi'!C$78+'Mortal Baseline'!AA69*'MI Epi'!D$78+'Mortal Baseline'!AB69*'MI Epi'!E$78)</f>
        <v>1.5929242489088273E-3</v>
      </c>
      <c r="AZ69" s="93">
        <f>$AY69*'MI Epi'!C$78</f>
        <v>1.3281725489753286E-3</v>
      </c>
      <c r="BA69" s="93">
        <f>$AY69*'MI Epi'!D$78</f>
        <v>1.2140118635658721E-3</v>
      </c>
      <c r="BB69" s="93">
        <f>$AY69*'MI Epi'!E$78</f>
        <v>1.1186922568043834E-3</v>
      </c>
      <c r="BC69" s="93">
        <f>$AY69*'MI Epi'!F$78</f>
        <v>1.0041696835342492E-3</v>
      </c>
      <c r="BD69" s="93">
        <f t="shared" si="46"/>
        <v>6.2579706017886613E-3</v>
      </c>
      <c r="BE69" s="2">
        <f>AO69/'Mortal Baseline'!X69</f>
        <v>1.5929242489088273E-3</v>
      </c>
      <c r="BF69" s="2">
        <f>AP69/'Mortal Baseline'!Y69</f>
        <v>1.3281725489753286E-3</v>
      </c>
      <c r="BG69" s="2">
        <f>AQ69/'Mortal Baseline'!Z69</f>
        <v>1.2140118635658721E-3</v>
      </c>
      <c r="BH69" s="2">
        <f>AR69/'Mortal Baseline'!AA69</f>
        <v>1.1186922568043834E-3</v>
      </c>
      <c r="BI69" s="2">
        <f>AS69/'Mortal Baseline'!AB69</f>
        <v>1.0041696835342492E-3</v>
      </c>
      <c r="BJ69" s="2">
        <f>SUM(AO69:AS69)/SUM('Mortal Baseline'!X69:AB69)</f>
        <v>1.3690289409796631E-3</v>
      </c>
      <c r="BK69" s="58">
        <f>AY69*'MI Epi'!$AH$35</f>
        <v>4.4601878969447164E-6</v>
      </c>
      <c r="BL69" s="58">
        <f>AZ69*'MI Epi'!$AH$35</f>
        <v>3.7188831371309202E-6</v>
      </c>
      <c r="BM69" s="58">
        <f>BA69*'MI Epi'!$AH$35</f>
        <v>3.3992332179844417E-6</v>
      </c>
      <c r="BN69" s="58">
        <f>BB69*'MI Epi'!$AH$35</f>
        <v>3.1323383190522736E-6</v>
      </c>
      <c r="BO69" s="58">
        <f>BC69*'MI Epi'!$AH$35</f>
        <v>2.8116751138958978E-6</v>
      </c>
      <c r="BP69" s="93">
        <f t="shared" ref="BP69:BP98" si="56">SUM(BK69:BO69)</f>
        <v>1.752231768500825E-5</v>
      </c>
      <c r="BQ69" s="93">
        <f>AT69*'MI Epi'!$I$5</f>
        <v>15.618645555355101</v>
      </c>
      <c r="BR69" s="93">
        <f>AU69*'MI Epi'!$I$5</f>
        <v>16.030748561824847</v>
      </c>
      <c r="BS69" s="93">
        <f>AV69*'MI Epi'!$I$5</f>
        <v>9.0611359244368028</v>
      </c>
      <c r="BT69" s="93">
        <f>AW69*'MI Epi'!$I$5</f>
        <v>4.4251624566473389</v>
      </c>
      <c r="BU69" s="93">
        <f>AX69*'MI Epi'!$I$5</f>
        <v>2.2133677257115858</v>
      </c>
      <c r="BV69" s="93">
        <f t="shared" si="47"/>
        <v>47.349060223975677</v>
      </c>
      <c r="BW69" s="93">
        <f t="shared" ref="BW69:BW98" si="57">BP69+BV69+BW68</f>
        <v>476.80791698924088</v>
      </c>
    </row>
    <row r="70" spans="1:75">
      <c r="A70" s="58">
        <f>'Mortal Baseline'!A70</f>
        <v>68</v>
      </c>
      <c r="B70" s="58">
        <v>72</v>
      </c>
      <c r="C70" s="58">
        <f>'Mortal Baseline'!C70*'MI Analysis'!O70</f>
        <v>54.728107006033262</v>
      </c>
      <c r="D70" s="58">
        <f>'Mortal Baseline'!D70*'MI Analysis'!P70</f>
        <v>55.302381350656951</v>
      </c>
      <c r="E70" s="58">
        <f>'Mortal Baseline'!E70*'MI Analysis'!Q70</f>
        <v>27.708929123040079</v>
      </c>
      <c r="F70" s="58">
        <f>'Mortal Baseline'!F70*'MI Analysis'!R70</f>
        <v>11.969786416110681</v>
      </c>
      <c r="G70" s="58">
        <f>'Mortal Baseline'!G70*'MI Analysis'!S70</f>
        <v>8.829719614737396</v>
      </c>
      <c r="H70" s="58">
        <f t="shared" si="38"/>
        <v>2522.6757708593427</v>
      </c>
      <c r="I70" s="58">
        <f t="shared" si="48"/>
        <v>2522.6757708593427</v>
      </c>
      <c r="J70" s="93">
        <f t="shared" si="39"/>
        <v>220.68606320814587</v>
      </c>
      <c r="K70" s="93">
        <f t="shared" si="40"/>
        <v>232.33017839663384</v>
      </c>
      <c r="L70" s="93">
        <f t="shared" si="41"/>
        <v>132.08352436049245</v>
      </c>
      <c r="M70" s="93">
        <f t="shared" si="42"/>
        <v>83.231854415946245</v>
      </c>
      <c r="N70" s="93">
        <f t="shared" si="43"/>
        <v>72.448025693609765</v>
      </c>
      <c r="O70" s="117">
        <f>('MI Epi'!AO88*(SUM('Mortal Baseline'!C70:G70)))/('Mortal Baseline'!C70*'MI Epi'!B$69+'Mortal Baseline'!D70*'MI Epi'!C$69+'Mortal Baseline'!E70*'MI Epi'!D$69+'Mortal Baseline'!F70*'MI Epi'!E$69+'Mortal Baseline'!G70*'MI Epi'!F$69)</f>
        <v>4.8882418399270912E-3</v>
      </c>
      <c r="P70" s="93">
        <f>$O70*'MI Epi'!C$69</f>
        <v>4.064081778268459E-3</v>
      </c>
      <c r="Q70" s="93">
        <f>$O70*'MI Epi'!D$69</f>
        <v>3.7254328065487808E-3</v>
      </c>
      <c r="R70" s="93">
        <f>$O70*'MI Epi'!E$69</f>
        <v>3.4080941555864252E-3</v>
      </c>
      <c r="S70" s="93">
        <f>$O70*'MI Epi'!F$69</f>
        <v>3.0294494460487492E-3</v>
      </c>
      <c r="T70" s="93">
        <f t="shared" si="44"/>
        <v>1.9115300026379508E-2</v>
      </c>
      <c r="U70" s="2">
        <f>J70/'Mortal Baseline'!C70</f>
        <v>1.9711386098991684E-2</v>
      </c>
      <c r="V70" s="2">
        <f>K70/'Mortal Baseline'!D70</f>
        <v>1.7073565757985274E-2</v>
      </c>
      <c r="W70" s="2">
        <f>L70/'Mortal Baseline'!E70</f>
        <v>1.7758473908253893E-2</v>
      </c>
      <c r="X70" s="2">
        <f>M70/'Mortal Baseline'!F70</f>
        <v>2.3698166929011614E-2</v>
      </c>
      <c r="Y70" s="2">
        <f>N70/'Mortal Baseline'!G70</f>
        <v>2.4856693177267908E-2</v>
      </c>
      <c r="Z70" s="2">
        <f>SUM(C70:G70)/SUM('Mortal Baseline'!C70:G70)</f>
        <v>4.1000000000000012E-3</v>
      </c>
      <c r="AA70" s="93">
        <f>C70*'MI Epi'!$AR88</f>
        <v>0.11492902471266984</v>
      </c>
      <c r="AB70" s="93">
        <f>D70*'MI Epi'!$AR88</f>
        <v>0.11613500083637959</v>
      </c>
      <c r="AC70" s="93">
        <f>E70*'MI Epi'!$AR88</f>
        <v>5.8188751158384164E-2</v>
      </c>
      <c r="AD70" s="93">
        <f>F70*'MI Epi'!$AR88</f>
        <v>2.5136551473832428E-2</v>
      </c>
      <c r="AE70" s="93">
        <f>G70*'MI Epi'!$AR88</f>
        <v>1.854241119094853E-2</v>
      </c>
      <c r="AF70" s="93">
        <f t="shared" si="49"/>
        <v>0.33293173937221454</v>
      </c>
      <c r="AG70" s="93">
        <f>J70*'MI Epi'!$I$5</f>
        <v>44.137212641629176</v>
      </c>
      <c r="AH70" s="93">
        <f>K70*'MI Epi'!$I$5</f>
        <v>46.466035679326772</v>
      </c>
      <c r="AI70" s="93">
        <f>L70*'MI Epi'!$I$5</f>
        <v>26.416704872098492</v>
      </c>
      <c r="AJ70" s="93">
        <f>M70*'MI Epi'!$I$5</f>
        <v>16.646370883189249</v>
      </c>
      <c r="AK70" s="93">
        <f>N70*'MI Epi'!$I$5</f>
        <v>14.489605138721954</v>
      </c>
      <c r="AL70" s="93">
        <f t="shared" si="45"/>
        <v>148.15592921496562</v>
      </c>
      <c r="AM70" s="93">
        <f t="shared" si="50"/>
        <v>1930.3849857388518</v>
      </c>
      <c r="AN70" s="2"/>
      <c r="AO70" s="93">
        <f>'Mortal Baseline'!X70*'MI Analysis'!AY70</f>
        <v>23.778050554547772</v>
      </c>
      <c r="AP70" s="93">
        <f>'Mortal Baseline'!Y70*'MI Analysis'!AZ70</f>
        <v>21.148617547179573</v>
      </c>
      <c r="AQ70" s="93">
        <f>'Mortal Baseline'!Z70*'MI Analysis'!BA70</f>
        <v>9.0332343896589666</v>
      </c>
      <c r="AR70" s="93">
        <f>'Mortal Baseline'!AA70*'MI Analysis'!BB70</f>
        <v>3.2712129969146075</v>
      </c>
      <c r="AS70" s="93">
        <f>'Mortal Baseline'!AB70*'MI Analysis'!BC70</f>
        <v>0.90489359727206187</v>
      </c>
      <c r="AT70" s="93">
        <f t="shared" si="51"/>
        <v>86.252628315780285</v>
      </c>
      <c r="AU70" s="93">
        <f t="shared" si="52"/>
        <v>85.271608075595822</v>
      </c>
      <c r="AV70" s="93">
        <f t="shared" si="53"/>
        <v>45.277774688172954</v>
      </c>
      <c r="AW70" s="93">
        <f t="shared" si="54"/>
        <v>20.971859691165644</v>
      </c>
      <c r="AX70" s="93">
        <f t="shared" si="55"/>
        <v>9.7583616884432907</v>
      </c>
      <c r="AY70" s="117">
        <f>('MI Epi'!$AW88*(SUM('Mortal Baseline'!X70:AB70)))/('Mortal Baseline'!X70*'MI Epi'!B$78+'Mortal Baseline'!Y70*'MI Epi'!B$78+'Mortal Baseline'!Z70*'MI Epi'!C$78+'Mortal Baseline'!AA70*'MI Epi'!D$78+'Mortal Baseline'!AB70*'MI Epi'!E$78)</f>
        <v>1.5826943999960495E-3</v>
      </c>
      <c r="AZ70" s="93">
        <f>$AY70*'MI Epi'!C$78</f>
        <v>1.319642950335956E-3</v>
      </c>
      <c r="BA70" s="93">
        <f>$AY70*'MI Epi'!D$78</f>
        <v>1.2062154112542785E-3</v>
      </c>
      <c r="BB70" s="93">
        <f>$AY70*'MI Epi'!E$78</f>
        <v>1.1115079523562324E-3</v>
      </c>
      <c r="BC70" s="93">
        <f>$AY70*'MI Epi'!F$78</f>
        <v>9.9772084947802602E-4</v>
      </c>
      <c r="BD70" s="93">
        <f t="shared" si="46"/>
        <v>6.2177815634205415E-3</v>
      </c>
      <c r="BE70" s="2">
        <f>AO70/'Mortal Baseline'!X70</f>
        <v>1.5826943999960495E-3</v>
      </c>
      <c r="BF70" s="2">
        <f>AP70/'Mortal Baseline'!Y70</f>
        <v>1.319642950335956E-3</v>
      </c>
      <c r="BG70" s="2">
        <f>AQ70/'Mortal Baseline'!Z70</f>
        <v>1.2062154112542785E-3</v>
      </c>
      <c r="BH70" s="2">
        <f>AR70/'Mortal Baseline'!AA70</f>
        <v>1.1115079523562324E-3</v>
      </c>
      <c r="BI70" s="2">
        <f>AS70/'Mortal Baseline'!AB70</f>
        <v>9.9772084947802602E-4</v>
      </c>
      <c r="BJ70" s="2">
        <f>SUM(AO70:AS70)/SUM('Mortal Baseline'!X70:AB70)</f>
        <v>1.3714977619000068E-3</v>
      </c>
      <c r="BK70" s="58">
        <f>AY70*'MI Epi'!$AH$35</f>
        <v>4.4315443199889383E-6</v>
      </c>
      <c r="BL70" s="58">
        <f>AZ70*'MI Epi'!$AH$35</f>
        <v>3.6950002609406765E-6</v>
      </c>
      <c r="BM70" s="58">
        <f>BA70*'MI Epi'!$AH$35</f>
        <v>3.3774031515119799E-6</v>
      </c>
      <c r="BN70" s="58">
        <f>BB70*'MI Epi'!$AH$35</f>
        <v>3.1122222665974506E-6</v>
      </c>
      <c r="BO70" s="58">
        <f>BC70*'MI Epi'!$AH$35</f>
        <v>2.793618378538473E-6</v>
      </c>
      <c r="BP70" s="93">
        <f t="shared" si="56"/>
        <v>1.7409788377577521E-5</v>
      </c>
      <c r="BQ70" s="93">
        <f>AT70*'MI Epi'!$I$5</f>
        <v>17.250525663156058</v>
      </c>
      <c r="BR70" s="93">
        <f>AU70*'MI Epi'!$I$5</f>
        <v>17.054321615119164</v>
      </c>
      <c r="BS70" s="93">
        <f>AV70*'MI Epi'!$I$5</f>
        <v>9.0555549376345912</v>
      </c>
      <c r="BT70" s="93">
        <f>AW70*'MI Epi'!$I$5</f>
        <v>4.1943719382331288</v>
      </c>
      <c r="BU70" s="93">
        <f>AX70*'MI Epi'!$I$5</f>
        <v>1.9516723376886582</v>
      </c>
      <c r="BV70" s="93">
        <f t="shared" si="47"/>
        <v>49.506446491831589</v>
      </c>
      <c r="BW70" s="93">
        <f t="shared" si="57"/>
        <v>526.31438089086089</v>
      </c>
    </row>
    <row r="71" spans="1:75">
      <c r="A71" s="58">
        <f>'Mortal Baseline'!A71</f>
        <v>69</v>
      </c>
      <c r="B71" s="58">
        <v>73</v>
      </c>
      <c r="C71" s="58">
        <f>'Mortal Baseline'!C71*'MI Analysis'!O71</f>
        <v>55.843018783959693</v>
      </c>
      <c r="D71" s="58">
        <f>'Mortal Baseline'!D71*'MI Analysis'!P71</f>
        <v>54.903014877840278</v>
      </c>
      <c r="E71" s="58">
        <f>'Mortal Baseline'!E71*'MI Analysis'!Q71</f>
        <v>26.316010363238448</v>
      </c>
      <c r="F71" s="58">
        <f>'Mortal Baseline'!F71*'MI Analysis'!R71</f>
        <v>10.362916153912982</v>
      </c>
      <c r="G71" s="58">
        <f>'Mortal Baseline'!G71*'MI Analysis'!S71</f>
        <v>7.2297597056178091</v>
      </c>
      <c r="H71" s="58">
        <f t="shared" si="38"/>
        <v>2677.3304907439119</v>
      </c>
      <c r="I71" s="58">
        <f t="shared" si="48"/>
        <v>2677.3304907439119</v>
      </c>
      <c r="J71" s="93">
        <f t="shared" si="39"/>
        <v>232.27694032576369</v>
      </c>
      <c r="K71" s="93">
        <f t="shared" si="40"/>
        <v>240.65102259431094</v>
      </c>
      <c r="L71" s="93">
        <f t="shared" si="41"/>
        <v>131.92464110047399</v>
      </c>
      <c r="M71" s="93">
        <f t="shared" si="42"/>
        <v>76.923263135196137</v>
      </c>
      <c r="N71" s="93">
        <f t="shared" si="43"/>
        <v>65.169637849314668</v>
      </c>
      <c r="O71" s="117">
        <f>('MI Epi'!AO89*(SUM('Mortal Baseline'!C71:G71)))/('Mortal Baseline'!C71*'MI Epi'!B$69+'Mortal Baseline'!D71*'MI Epi'!C$69+'Mortal Baseline'!E71*'MI Epi'!D$69+'Mortal Baseline'!F71*'MI Epi'!E$69+'Mortal Baseline'!G71*'MI Epi'!F$69)</f>
        <v>4.8498393948448555E-3</v>
      </c>
      <c r="P71" s="93">
        <f>$O71*'MI Epi'!C$69</f>
        <v>4.0321540049686839E-3</v>
      </c>
      <c r="Q71" s="93">
        <f>$O71*'MI Epi'!D$69</f>
        <v>3.6961654884728849E-3</v>
      </c>
      <c r="R71" s="93">
        <f>$O71*'MI Epi'!E$69</f>
        <v>3.3813198770358066E-3</v>
      </c>
      <c r="S71" s="93">
        <f>$O71*'MI Epi'!F$69</f>
        <v>3.0056498326517509E-3</v>
      </c>
      <c r="T71" s="93">
        <f t="shared" si="44"/>
        <v>1.8965128597973984E-2</v>
      </c>
      <c r="U71" s="2">
        <f>J71/'Mortal Baseline'!C71</f>
        <v>2.017272490343042E-2</v>
      </c>
      <c r="V71" s="2">
        <f>K71/'Mortal Baseline'!D71</f>
        <v>1.7673746819049558E-2</v>
      </c>
      <c r="W71" s="2">
        <f>L71/'Mortal Baseline'!E71</f>
        <v>1.8529226078885675E-2</v>
      </c>
      <c r="X71" s="2">
        <f>M71/'Mortal Baseline'!F71</f>
        <v>2.509932096162731E-2</v>
      </c>
      <c r="Y71" s="2">
        <f>N71/'Mortal Baseline'!G71</f>
        <v>2.7093170322599187E-2</v>
      </c>
      <c r="Z71" s="2">
        <f>SUM(C71:G71)/SUM('Mortal Baseline'!C71:G71)</f>
        <v>4.1000000000000003E-3</v>
      </c>
      <c r="AA71" s="93">
        <f>C71*'MI Epi'!$AR89</f>
        <v>0.11727033944631535</v>
      </c>
      <c r="AB71" s="93">
        <f>D71*'MI Epi'!$AR89</f>
        <v>0.11529633124346457</v>
      </c>
      <c r="AC71" s="93">
        <f>E71*'MI Epi'!$AR89</f>
        <v>5.5263621762800738E-2</v>
      </c>
      <c r="AD71" s="93">
        <f>F71*'MI Epi'!$AR89</f>
        <v>2.1762123923217261E-2</v>
      </c>
      <c r="AE71" s="93">
        <f>G71*'MI Epi'!$AR89</f>
        <v>1.5182495381797398E-2</v>
      </c>
      <c r="AF71" s="93">
        <f t="shared" si="49"/>
        <v>0.32477491175759532</v>
      </c>
      <c r="AG71" s="93">
        <f>J71*'MI Epi'!$I$5</f>
        <v>46.455388065152739</v>
      </c>
      <c r="AH71" s="93">
        <f>K71*'MI Epi'!$I$5</f>
        <v>48.130204518862193</v>
      </c>
      <c r="AI71" s="93">
        <f>L71*'MI Epi'!$I$5</f>
        <v>26.3849282200948</v>
      </c>
      <c r="AJ71" s="93">
        <f>M71*'MI Epi'!$I$5</f>
        <v>15.384652627039229</v>
      </c>
      <c r="AK71" s="93">
        <f>N71*'MI Epi'!$I$5</f>
        <v>13.033927569862934</v>
      </c>
      <c r="AL71" s="93">
        <f t="shared" si="45"/>
        <v>149.38910100101188</v>
      </c>
      <c r="AM71" s="93">
        <f t="shared" si="50"/>
        <v>2080.0988616516215</v>
      </c>
      <c r="AN71" s="2"/>
      <c r="AO71" s="93">
        <f>'Mortal Baseline'!X71*'MI Analysis'!AY71</f>
        <v>24.756297929948616</v>
      </c>
      <c r="AP71" s="93">
        <f>'Mortal Baseline'!Y71*'MI Analysis'!AZ71</f>
        <v>20.820252827258454</v>
      </c>
      <c r="AQ71" s="93">
        <f>'Mortal Baseline'!Z71*'MI Analysis'!BA71</f>
        <v>8.2731597850252303</v>
      </c>
      <c r="AR71" s="93">
        <f>'Mortal Baseline'!AA71*'MI Analysis'!BB71</f>
        <v>2.8254118058265014</v>
      </c>
      <c r="AS71" s="93">
        <f>'Mortal Baseline'!AB71*'MI Analysis'!BC71</f>
        <v>0.64779345246769837</v>
      </c>
      <c r="AT71" s="93">
        <f t="shared" si="51"/>
        <v>93.758396151028521</v>
      </c>
      <c r="AU71" s="93">
        <f t="shared" si="52"/>
        <v>89.037535592734855</v>
      </c>
      <c r="AV71" s="93">
        <f t="shared" si="53"/>
        <v>44.49537615816044</v>
      </c>
      <c r="AW71" s="93">
        <f t="shared" si="54"/>
        <v>19.60289644653675</v>
      </c>
      <c r="AX71" s="93">
        <f t="shared" si="55"/>
        <v>8.4544800096039534</v>
      </c>
      <c r="AY71" s="117">
        <f>('MI Epi'!$AW89*(SUM('Mortal Baseline'!X71:AB71)))/('Mortal Baseline'!X71*'MI Epi'!B$78+'Mortal Baseline'!Y71*'MI Epi'!B$78+'Mortal Baseline'!Z71*'MI Epi'!C$78+'Mortal Baseline'!AA71*'MI Epi'!D$78+'Mortal Baseline'!AB71*'MI Epi'!E$78)</f>
        <v>1.5735339126773304E-3</v>
      </c>
      <c r="AZ71" s="93">
        <f>$AY71*'MI Epi'!C$78</f>
        <v>1.3120049802314178E-3</v>
      </c>
      <c r="BA71" s="93">
        <f>$AY71*'MI Epi'!D$78</f>
        <v>1.1992339491486022E-3</v>
      </c>
      <c r="BB71" s="93">
        <f>$AY71*'MI Epi'!E$78</f>
        <v>1.1050746481743006E-3</v>
      </c>
      <c r="BC71" s="93">
        <f>$AY71*'MI Epi'!F$78</f>
        <v>9.9194613441661679E-4</v>
      </c>
      <c r="BD71" s="93">
        <f t="shared" si="46"/>
        <v>6.1817936246482685E-3</v>
      </c>
      <c r="BE71" s="2">
        <f>AO71/'Mortal Baseline'!X71</f>
        <v>1.5735339126773304E-3</v>
      </c>
      <c r="BF71" s="2">
        <f>AP71/'Mortal Baseline'!Y71</f>
        <v>1.3120049802314178E-3</v>
      </c>
      <c r="BG71" s="2">
        <f>AQ71/'Mortal Baseline'!Z71</f>
        <v>1.1992339491486022E-3</v>
      </c>
      <c r="BH71" s="2">
        <f>AR71/'Mortal Baseline'!AA71</f>
        <v>1.1050746481743006E-3</v>
      </c>
      <c r="BI71" s="2">
        <f>AS71/'Mortal Baseline'!AB71</f>
        <v>9.9194613441661679E-4</v>
      </c>
      <c r="BJ71" s="2">
        <f>SUM(AO71:AS71)/SUM('Mortal Baseline'!X71:AB71)</f>
        <v>1.3743047987463592E-3</v>
      </c>
      <c r="BK71" s="58">
        <f>AY71*'MI Epi'!$AH$35</f>
        <v>4.4058949554965248E-6</v>
      </c>
      <c r="BL71" s="58">
        <f>AZ71*'MI Epi'!$AH$35</f>
        <v>3.6736139446479697E-6</v>
      </c>
      <c r="BM71" s="58">
        <f>BA71*'MI Epi'!$AH$35</f>
        <v>3.357855057616086E-6</v>
      </c>
      <c r="BN71" s="58">
        <f>BB71*'MI Epi'!$AH$35</f>
        <v>3.0942090148880419E-6</v>
      </c>
      <c r="BO71" s="58">
        <f>BC71*'MI Epi'!$AH$35</f>
        <v>2.7774491763665268E-6</v>
      </c>
      <c r="BP71" s="93">
        <f t="shared" si="56"/>
        <v>1.7309022149015149E-5</v>
      </c>
      <c r="BQ71" s="93">
        <f>AT71*'MI Epi'!$I$5</f>
        <v>18.751679230205706</v>
      </c>
      <c r="BR71" s="93">
        <f>AU71*'MI Epi'!$I$5</f>
        <v>17.807507118546972</v>
      </c>
      <c r="BS71" s="93">
        <f>AV71*'MI Epi'!$I$5</f>
        <v>8.8990752316320876</v>
      </c>
      <c r="BT71" s="93">
        <f>AW71*'MI Epi'!$I$5</f>
        <v>3.9205792893073501</v>
      </c>
      <c r="BU71" s="93">
        <f>AX71*'MI Epi'!$I$5</f>
        <v>1.6908960019207908</v>
      </c>
      <c r="BV71" s="93">
        <f t="shared" si="47"/>
        <v>51.069736871612903</v>
      </c>
      <c r="BW71" s="93">
        <f t="shared" si="57"/>
        <v>577.38413507149596</v>
      </c>
    </row>
    <row r="72" spans="1:75">
      <c r="A72" s="58">
        <f>'Mortal Baseline'!A72</f>
        <v>70</v>
      </c>
      <c r="B72" s="58">
        <v>74</v>
      </c>
      <c r="C72" s="58">
        <f>'Mortal Baseline'!C72*'MI Analysis'!O72</f>
        <v>76.401510305672176</v>
      </c>
      <c r="D72" s="58">
        <f>'Mortal Baseline'!D72*'MI Analysis'!P72</f>
        <v>72.790690641926943</v>
      </c>
      <c r="E72" s="58">
        <f>'Mortal Baseline'!E72*'MI Analysis'!Q72</f>
        <v>33.317229350916804</v>
      </c>
      <c r="F72" s="58">
        <f>'Mortal Baseline'!F72*'MI Analysis'!R72</f>
        <v>12.004794069898143</v>
      </c>
      <c r="G72" s="58">
        <f>'Mortal Baseline'!G72*'MI Analysis'!S72</f>
        <v>7.8665648658993295</v>
      </c>
      <c r="H72" s="58">
        <f t="shared" si="38"/>
        <v>2879.7112799782253</v>
      </c>
      <c r="I72" s="58">
        <f t="shared" si="48"/>
        <v>2879.7112799782253</v>
      </c>
      <c r="J72" s="93">
        <f t="shared" si="39"/>
        <v>262.1057922268368</v>
      </c>
      <c r="K72" s="93">
        <f t="shared" si="40"/>
        <v>265.19621238613223</v>
      </c>
      <c r="L72" s="93">
        <f t="shared" si="41"/>
        <v>138.80167860953321</v>
      </c>
      <c r="M72" s="93">
        <f t="shared" si="42"/>
        <v>73.521642454131836</v>
      </c>
      <c r="N72" s="93">
        <f t="shared" si="43"/>
        <v>59.987092649969277</v>
      </c>
      <c r="O72" s="117">
        <f>('MI Epi'!AO90*(SUM('Mortal Baseline'!C72:G72)))/('Mortal Baseline'!C72*'MI Epi'!B$69+'Mortal Baseline'!D72*'MI Epi'!C$69+'Mortal Baseline'!E72*'MI Epi'!D$69+'Mortal Baseline'!F72*'MI Epi'!E$69+'Mortal Baseline'!G72*'MI Epi'!F$69)</f>
        <v>6.4566390268233362E-3</v>
      </c>
      <c r="P72" s="93">
        <f>$O72*'MI Epi'!C$69</f>
        <v>5.3680464013542125E-3</v>
      </c>
      <c r="Q72" s="93">
        <f>$O72*'MI Epi'!D$69</f>
        <v>4.9207415750382793E-3</v>
      </c>
      <c r="R72" s="93">
        <f>$O72*'MI Epi'!E$69</f>
        <v>4.5015845067878316E-3</v>
      </c>
      <c r="S72" s="93">
        <f>$O72*'MI Epi'!F$69</f>
        <v>4.0014512709621655E-3</v>
      </c>
      <c r="T72" s="93">
        <f t="shared" si="44"/>
        <v>2.5248462780965826E-2</v>
      </c>
      <c r="U72" s="2">
        <f>J72/'Mortal Baseline'!C72</f>
        <v>2.215038001837252E-2</v>
      </c>
      <c r="V72" s="2">
        <f>K72/'Mortal Baseline'!D72</f>
        <v>1.955724778811439E-2</v>
      </c>
      <c r="W72" s="2">
        <f>L72/'Mortal Baseline'!E72</f>
        <v>2.0500119725598877E-2</v>
      </c>
      <c r="X72" s="2">
        <f>M72/'Mortal Baseline'!F72</f>
        <v>2.7569309782247895E-2</v>
      </c>
      <c r="Y72" s="2">
        <f>N72/'Mortal Baseline'!G72</f>
        <v>3.0513373018262548E-2</v>
      </c>
      <c r="Z72" s="2">
        <f>SUM(C72:G72)/SUM('Mortal Baseline'!C72:G72)</f>
        <v>5.5000000000000005E-3</v>
      </c>
      <c r="AA72" s="93">
        <f>C72*'MI Epi'!$AR90</f>
        <v>0.1680833226724788</v>
      </c>
      <c r="AB72" s="93">
        <f>D72*'MI Epi'!$AR90</f>
        <v>0.16013951941223928</v>
      </c>
      <c r="AC72" s="93">
        <f>E72*'MI Epi'!$AR90</f>
        <v>7.3297904572016973E-2</v>
      </c>
      <c r="AD72" s="93">
        <f>F72*'MI Epi'!$AR90</f>
        <v>2.6410546953775916E-2</v>
      </c>
      <c r="AE72" s="93">
        <f>G72*'MI Epi'!$AR90</f>
        <v>1.7306442704978525E-2</v>
      </c>
      <c r="AF72" s="93">
        <f t="shared" si="49"/>
        <v>0.44523773631548946</v>
      </c>
      <c r="AG72" s="93">
        <f>J72*'MI Epi'!$I$5</f>
        <v>52.421158445367361</v>
      </c>
      <c r="AH72" s="93">
        <f>K72*'MI Epi'!$I$5</f>
        <v>53.039242477226452</v>
      </c>
      <c r="AI72" s="93">
        <f>L72*'MI Epi'!$I$5</f>
        <v>27.760335721906642</v>
      </c>
      <c r="AJ72" s="93">
        <f>M72*'MI Epi'!$I$5</f>
        <v>14.704328490826368</v>
      </c>
      <c r="AK72" s="93">
        <f>N72*'MI Epi'!$I$5</f>
        <v>11.997418529993856</v>
      </c>
      <c r="AL72" s="93">
        <f t="shared" si="45"/>
        <v>159.92248366532067</v>
      </c>
      <c r="AM72" s="93">
        <f t="shared" si="50"/>
        <v>2240.4665830532576</v>
      </c>
      <c r="AN72" s="2"/>
      <c r="AO72" s="93">
        <f>'Mortal Baseline'!X72*'MI Analysis'!AY72</f>
        <v>41.168974737308019</v>
      </c>
      <c r="AP72" s="93">
        <f>'Mortal Baseline'!Y72*'MI Analysis'!AZ72</f>
        <v>32.600437685352219</v>
      </c>
      <c r="AQ72" s="93">
        <f>'Mortal Baseline'!Z72*'MI Analysis'!BA72</f>
        <v>12.061080602841727</v>
      </c>
      <c r="AR72" s="93">
        <f>'Mortal Baseline'!AA72*'MI Analysis'!BB72</f>
        <v>3.9008838995324053</v>
      </c>
      <c r="AS72" s="93">
        <f>'Mortal Baseline'!AB72*'MI Analysis'!BC72</f>
        <v>0.72449798819173483</v>
      </c>
      <c r="AT72" s="93">
        <f t="shared" si="51"/>
        <v>116.1756872522359</v>
      </c>
      <c r="AU72" s="93">
        <f t="shared" si="52"/>
        <v>103.83046248592615</v>
      </c>
      <c r="AV72" s="93">
        <f t="shared" si="53"/>
        <v>47.65737817151502</v>
      </c>
      <c r="AW72" s="93">
        <f t="shared" si="54"/>
        <v>19.583197962552791</v>
      </c>
      <c r="AX72" s="93">
        <f t="shared" si="55"/>
        <v>7.488079218425721</v>
      </c>
      <c r="AY72" s="117">
        <f>('MI Epi'!$AW90*(SUM('Mortal Baseline'!X72:AB72)))/('Mortal Baseline'!X72*'MI Epi'!B$78+'Mortal Baseline'!Y72*'MI Epi'!B$78+'Mortal Baseline'!Z72*'MI Epi'!C$78+'Mortal Baseline'!AA72*'MI Epi'!D$78+'Mortal Baseline'!AB72*'MI Epi'!E$78)</f>
        <v>2.5046144460045281E-3</v>
      </c>
      <c r="AZ72" s="93">
        <f>$AY72*'MI Epi'!C$78</f>
        <v>2.0883354341733446E-3</v>
      </c>
      <c r="BA72" s="93">
        <f>$AY72*'MI Epi'!D$78</f>
        <v>1.9088363135854273E-3</v>
      </c>
      <c r="BB72" s="93">
        <f>$AY72*'MI Epi'!E$78</f>
        <v>1.7589617264882477E-3</v>
      </c>
      <c r="BC72" s="93">
        <f>$AY72*'MI Epi'!F$78</f>
        <v>1.5788935960655516E-3</v>
      </c>
      <c r="BD72" s="93">
        <f t="shared" si="46"/>
        <v>9.8396415163170999E-3</v>
      </c>
      <c r="BE72" s="2">
        <f>AO72/'Mortal Baseline'!X72</f>
        <v>2.5046144460045281E-3</v>
      </c>
      <c r="BF72" s="2">
        <f>AP72/'Mortal Baseline'!Y72</f>
        <v>2.0883354341733446E-3</v>
      </c>
      <c r="BG72" s="2">
        <f>AQ72/'Mortal Baseline'!Z72</f>
        <v>1.9088363135854273E-3</v>
      </c>
      <c r="BH72" s="2">
        <f>AR72/'Mortal Baseline'!AA72</f>
        <v>1.7589617264882477E-3</v>
      </c>
      <c r="BI72" s="2">
        <f>AS72/'Mortal Baseline'!AB72</f>
        <v>1.5788935960655516E-3</v>
      </c>
      <c r="BJ72" s="2">
        <f>SUM(AO72:AS72)/SUM('Mortal Baseline'!X72:AB72)</f>
        <v>2.2039232675110428E-3</v>
      </c>
      <c r="BK72" s="58">
        <f>AY72*'MI Epi'!$AH$35</f>
        <v>7.0129204488126788E-6</v>
      </c>
      <c r="BL72" s="58">
        <f>AZ72*'MI Epi'!$AH$35</f>
        <v>5.8473392156853652E-6</v>
      </c>
      <c r="BM72" s="58">
        <f>BA72*'MI Epi'!$AH$35</f>
        <v>5.3447416780391961E-6</v>
      </c>
      <c r="BN72" s="58">
        <f>BB72*'MI Epi'!$AH$35</f>
        <v>4.925092834167093E-6</v>
      </c>
      <c r="BO72" s="58">
        <f>BC72*'MI Epi'!$AH$35</f>
        <v>4.4209020689835439E-6</v>
      </c>
      <c r="BP72" s="93">
        <f t="shared" si="56"/>
        <v>2.7550996245687876E-5</v>
      </c>
      <c r="BQ72" s="93">
        <f>AT72*'MI Epi'!$I$5</f>
        <v>23.235137450447183</v>
      </c>
      <c r="BR72" s="93">
        <f>AU72*'MI Epi'!$I$5</f>
        <v>20.76609249718523</v>
      </c>
      <c r="BS72" s="93">
        <f>AV72*'MI Epi'!$I$5</f>
        <v>9.5314756343030052</v>
      </c>
      <c r="BT72" s="93">
        <f>AW72*'MI Epi'!$I$5</f>
        <v>3.9166395925105584</v>
      </c>
      <c r="BU72" s="93">
        <f>AX72*'MI Epi'!$I$5</f>
        <v>1.4976158436851443</v>
      </c>
      <c r="BV72" s="93">
        <f t="shared" si="47"/>
        <v>58.94696101813112</v>
      </c>
      <c r="BW72" s="93">
        <f t="shared" si="57"/>
        <v>636.33112364062333</v>
      </c>
    </row>
    <row r="73" spans="1:75">
      <c r="A73" s="58">
        <f>'Mortal Baseline'!A73</f>
        <v>71</v>
      </c>
      <c r="B73" s="58">
        <v>75</v>
      </c>
      <c r="C73" s="58">
        <f>'Mortal Baseline'!C73*'MI Analysis'!O73</f>
        <v>77.898794986160496</v>
      </c>
      <c r="D73" s="58">
        <f>'Mortal Baseline'!D73*'MI Analysis'!P73</f>
        <v>71.623753748497279</v>
      </c>
      <c r="E73" s="58">
        <f>'Mortal Baseline'!E73*'MI Analysis'!Q73</f>
        <v>31.233951589972154</v>
      </c>
      <c r="F73" s="58">
        <f>'Mortal Baseline'!F73*'MI Analysis'!R73</f>
        <v>10.346002012563513</v>
      </c>
      <c r="G73" s="58">
        <f>'Mortal Baseline'!G73*'MI Analysis'!S73</f>
        <v>6.3199575608792777</v>
      </c>
      <c r="H73" s="58">
        <f t="shared" si="38"/>
        <v>3077.133739876298</v>
      </c>
      <c r="I73" s="58">
        <f t="shared" si="48"/>
        <v>3077.133739876298</v>
      </c>
      <c r="J73" s="93">
        <f t="shared" si="39"/>
        <v>287.41534544495744</v>
      </c>
      <c r="K73" s="93">
        <f t="shared" si="40"/>
        <v>283.62058413799082</v>
      </c>
      <c r="L73" s="93">
        <f t="shared" si="41"/>
        <v>142.20199657302669</v>
      </c>
      <c r="M73" s="93">
        <f t="shared" si="42"/>
        <v>69.136905428915213</v>
      </c>
      <c r="N73" s="93">
        <f t="shared" si="43"/>
        <v>54.292325238149722</v>
      </c>
      <c r="O73" s="117">
        <f>('MI Epi'!AO91*(SUM('Mortal Baseline'!C73:G73)))/('Mortal Baseline'!C73*'MI Epi'!B$69+'Mortal Baseline'!D73*'MI Epi'!C$69+'Mortal Baseline'!E73*'MI Epi'!D$69+'Mortal Baseline'!F73*'MI Epi'!E$69+'Mortal Baseline'!G73*'MI Epi'!F$69)</f>
        <v>6.4094500957026408E-3</v>
      </c>
      <c r="P73" s="93">
        <f>$O73*'MI Epi'!C$69</f>
        <v>5.3288135480331822E-3</v>
      </c>
      <c r="Q73" s="93">
        <f>$O73*'MI Epi'!D$69</f>
        <v>4.884777889553841E-3</v>
      </c>
      <c r="R73" s="93">
        <f>$O73*'MI Epi'!E$69</f>
        <v>4.468684268700754E-3</v>
      </c>
      <c r="S73" s="93">
        <f>$O73*'MI Epi'!F$69</f>
        <v>3.972206301927377E-3</v>
      </c>
      <c r="T73" s="93">
        <f t="shared" si="44"/>
        <v>2.5063932103917795E-2</v>
      </c>
      <c r="U73" s="2">
        <f>J73/'Mortal Baseline'!C73</f>
        <v>2.3648303079603101E-2</v>
      </c>
      <c r="V73" s="2">
        <f>K73/'Mortal Baseline'!D73</f>
        <v>2.1101396284850821E-2</v>
      </c>
      <c r="W73" s="2">
        <f>L73/'Mortal Baseline'!E73</f>
        <v>2.223942643662627E-2</v>
      </c>
      <c r="X73" s="2">
        <f>M73/'Mortal Baseline'!F73</f>
        <v>2.9861873340221192E-2</v>
      </c>
      <c r="Y73" s="2">
        <f>N73/'Mortal Baseline'!G73</f>
        <v>3.4123696936228298E-2</v>
      </c>
      <c r="Z73" s="2">
        <f>SUM(C73:G73)/SUM('Mortal Baseline'!C73:G73)</f>
        <v>5.5000000000000005E-3</v>
      </c>
      <c r="AA73" s="93">
        <f>C73*'MI Epi'!$AR91</f>
        <v>0.17137734896955309</v>
      </c>
      <c r="AB73" s="93">
        <f>D73*'MI Epi'!$AR91</f>
        <v>0.15757225824669402</v>
      </c>
      <c r="AC73" s="93">
        <f>E73*'MI Epi'!$AR91</f>
        <v>6.8714693497938739E-2</v>
      </c>
      <c r="AD73" s="93">
        <f>F73*'MI Epi'!$AR91</f>
        <v>2.2761204427639729E-2</v>
      </c>
      <c r="AE73" s="93">
        <f>G73*'MI Epi'!$AR91</f>
        <v>1.3903906633934413E-2</v>
      </c>
      <c r="AF73" s="93">
        <f t="shared" si="49"/>
        <v>0.43432941177576001</v>
      </c>
      <c r="AG73" s="93">
        <f>J73*'MI Epi'!$I$5</f>
        <v>57.483069088991492</v>
      </c>
      <c r="AH73" s="93">
        <f>K73*'MI Epi'!$I$5</f>
        <v>56.724116827598166</v>
      </c>
      <c r="AI73" s="93">
        <f>L73*'MI Epi'!$I$5</f>
        <v>28.44039931460534</v>
      </c>
      <c r="AJ73" s="93">
        <f>M73*'MI Epi'!$I$5</f>
        <v>13.827381085783044</v>
      </c>
      <c r="AK73" s="93">
        <f>N73*'MI Epi'!$I$5</f>
        <v>10.858465047629945</v>
      </c>
      <c r="AL73" s="93">
        <f t="shared" si="45"/>
        <v>167.33343136460797</v>
      </c>
      <c r="AM73" s="93">
        <f t="shared" si="50"/>
        <v>2408.2343438296411</v>
      </c>
      <c r="AN73" s="2"/>
      <c r="AO73" s="93">
        <f>'Mortal Baseline'!X73*'MI Analysis'!AY73</f>
        <v>42.724113411149808</v>
      </c>
      <c r="AP73" s="93">
        <f>'Mortal Baseline'!Y73*'MI Analysis'!AZ73</f>
        <v>31.71409517389781</v>
      </c>
      <c r="AQ73" s="93">
        <f>'Mortal Baseline'!Z73*'MI Analysis'!BA73</f>
        <v>10.935315128565978</v>
      </c>
      <c r="AR73" s="93">
        <f>'Mortal Baseline'!AA73*'MI Analysis'!BB73</f>
        <v>3.3663694440646772</v>
      </c>
      <c r="AS73" s="93">
        <f>'Mortal Baseline'!AB73*'MI Analysis'!BC73</f>
        <v>0.49426882790480642</v>
      </c>
      <c r="AT73" s="93">
        <f t="shared" si="51"/>
        <v>135.66465620001807</v>
      </c>
      <c r="AU73" s="93">
        <f t="shared" si="52"/>
        <v>114.77845931529951</v>
      </c>
      <c r="AV73" s="93">
        <f t="shared" si="53"/>
        <v>49.061212321036308</v>
      </c>
      <c r="AW73" s="93">
        <f t="shared" si="54"/>
        <v>19.032922889014074</v>
      </c>
      <c r="AX73" s="93">
        <f t="shared" si="55"/>
        <v>6.4847277817433131</v>
      </c>
      <c r="AY73" s="117">
        <f>('MI Epi'!$AW91*(SUM('Mortal Baseline'!X73:AB73)))/('Mortal Baseline'!X73*'MI Epi'!B$78+'Mortal Baseline'!Y73*'MI Epi'!B$78+'Mortal Baseline'!Z73*'MI Epi'!C$78+'Mortal Baseline'!AA73*'MI Epi'!D$78+'Mortal Baseline'!AB73*'MI Epi'!E$78)</f>
        <v>2.4930615092845069E-3</v>
      </c>
      <c r="AZ73" s="93">
        <f>$AY73*'MI Epi'!C$78</f>
        <v>2.0787026513074346E-3</v>
      </c>
      <c r="BA73" s="93">
        <f>$AY73*'MI Epi'!D$78</f>
        <v>1.9000314992656383E-3</v>
      </c>
      <c r="BB73" s="93">
        <f>$AY73*'MI Epi'!E$78</f>
        <v>1.7508482327920523E-3</v>
      </c>
      <c r="BC73" s="93">
        <f>$AY73*'MI Epi'!F$78</f>
        <v>1.5716106955648017E-3</v>
      </c>
      <c r="BD73" s="93">
        <f t="shared" si="46"/>
        <v>9.7942545882144343E-3</v>
      </c>
      <c r="BE73" s="2">
        <f>AO73/'Mortal Baseline'!X73</f>
        <v>2.4930615092845069E-3</v>
      </c>
      <c r="BF73" s="2">
        <f>AP73/'Mortal Baseline'!Y73</f>
        <v>2.0787026513074346E-3</v>
      </c>
      <c r="BG73" s="2">
        <f>AQ73/'Mortal Baseline'!Z73</f>
        <v>1.9000314992656383E-3</v>
      </c>
      <c r="BH73" s="2">
        <f>AR73/'Mortal Baseline'!AA73</f>
        <v>1.7508482327920521E-3</v>
      </c>
      <c r="BI73" s="2">
        <f>AS73/'Mortal Baseline'!AB73</f>
        <v>1.5716106955648017E-3</v>
      </c>
      <c r="BJ73" s="2">
        <f>SUM(AO73:AS73)/SUM('Mortal Baseline'!X73:AB73)</f>
        <v>2.209508834272237E-3</v>
      </c>
      <c r="BK73" s="58">
        <f>AY73*'MI Epi'!$AH$36</f>
        <v>7.2298783769250696E-6</v>
      </c>
      <c r="BL73" s="58">
        <f>AZ73*'MI Epi'!$AH$36</f>
        <v>6.0282376887915596E-6</v>
      </c>
      <c r="BM73" s="58">
        <f>BA73*'MI Epi'!$AH$36</f>
        <v>5.510091347870351E-6</v>
      </c>
      <c r="BN73" s="58">
        <f>BB73*'MI Epi'!$AH$36</f>
        <v>5.0774598750969509E-6</v>
      </c>
      <c r="BO73" s="58">
        <f>BC73*'MI Epi'!$AH$36</f>
        <v>4.5576710171379247E-6</v>
      </c>
      <c r="BP73" s="93">
        <f t="shared" si="56"/>
        <v>2.8403338305821856E-5</v>
      </c>
      <c r="BQ73" s="93">
        <f>AT73*'MI Epi'!$I$5</f>
        <v>27.132931240003614</v>
      </c>
      <c r="BR73" s="93">
        <f>AU73*'MI Epi'!$I$5</f>
        <v>22.955691863059904</v>
      </c>
      <c r="BS73" s="93">
        <f>AV73*'MI Epi'!$I$5</f>
        <v>9.8122424642072623</v>
      </c>
      <c r="BT73" s="93">
        <f>AW73*'MI Epi'!$I$5</f>
        <v>3.8065845778028149</v>
      </c>
      <c r="BU73" s="93">
        <f>AX73*'MI Epi'!$I$5</f>
        <v>1.2969455563486627</v>
      </c>
      <c r="BV73" s="93">
        <f t="shared" si="47"/>
        <v>65.004395701422268</v>
      </c>
      <c r="BW73" s="93">
        <f t="shared" si="57"/>
        <v>701.33554774538391</v>
      </c>
    </row>
    <row r="74" spans="1:75">
      <c r="A74" s="58">
        <f>'Mortal Baseline'!A74</f>
        <v>72</v>
      </c>
      <c r="B74" s="58">
        <v>76</v>
      </c>
      <c r="C74" s="58">
        <f>'Mortal Baseline'!C74*'MI Analysis'!O74</f>
        <v>78.263579560858233</v>
      </c>
      <c r="D74" s="58">
        <f>'Mortal Baseline'!D74*'MI Analysis'!P74</f>
        <v>69.148011743192086</v>
      </c>
      <c r="E74" s="58">
        <f>'Mortal Baseline'!E74*'MI Analysis'!Q74</f>
        <v>28.648374790686159</v>
      </c>
      <c r="F74" s="58">
        <f>'Mortal Baseline'!F74*'MI Analysis'!R74</f>
        <v>8.7738379537688633</v>
      </c>
      <c r="G74" s="58">
        <f>'Mortal Baseline'!G74*'MI Analysis'!S74</f>
        <v>4.9553164376083529</v>
      </c>
      <c r="H74" s="58">
        <f t="shared" si="38"/>
        <v>3266.9228603624115</v>
      </c>
      <c r="I74" s="58">
        <f t="shared" si="48"/>
        <v>3266.9228603624115</v>
      </c>
      <c r="J74" s="93">
        <f t="shared" si="39"/>
        <v>308.02447856785466</v>
      </c>
      <c r="K74" s="93">
        <f t="shared" si="40"/>
        <v>295.88690679533806</v>
      </c>
      <c r="L74" s="93">
        <f t="shared" si="41"/>
        <v>142.34125735560954</v>
      </c>
      <c r="M74" s="93">
        <f t="shared" si="42"/>
        <v>64.060601092473391</v>
      </c>
      <c r="N74" s="93">
        <f t="shared" si="43"/>
        <v>48.375272721494198</v>
      </c>
      <c r="O74" s="117">
        <f>('MI Epi'!AO92*(SUM('Mortal Baseline'!C74:G74)))/('Mortal Baseline'!C74*'MI Epi'!B$69+'Mortal Baseline'!D74*'MI Epi'!C$69+'Mortal Baseline'!E74*'MI Epi'!D$69+'Mortal Baseline'!F74*'MI Epi'!E$69+'Mortal Baseline'!G74*'MI Epi'!F$69)</f>
        <v>6.3640395892656885E-3</v>
      </c>
      <c r="P74" s="93">
        <f>$O74*'MI Epi'!C$69</f>
        <v>5.2910592760892407E-3</v>
      </c>
      <c r="Q74" s="93">
        <f>$O74*'MI Epi'!D$69</f>
        <v>4.8501695792488126E-3</v>
      </c>
      <c r="R74" s="93">
        <f>$O74*'MI Epi'!E$69</f>
        <v>4.4370239526488981E-3</v>
      </c>
      <c r="S74" s="93">
        <f>$O74*'MI Epi'!F$69</f>
        <v>3.9440634976073132E-3</v>
      </c>
      <c r="T74" s="93">
        <f t="shared" si="44"/>
        <v>2.4886355894859956E-2</v>
      </c>
      <c r="U74" s="2">
        <f>J74/'Mortal Baseline'!C74</f>
        <v>2.5047154590526009E-2</v>
      </c>
      <c r="V74" s="2">
        <f>K74/'Mortal Baseline'!D74</f>
        <v>2.2640638876026128E-2</v>
      </c>
      <c r="W74" s="2">
        <f>L74/'Mortal Baseline'!E74</f>
        <v>2.4098373514809368E-2</v>
      </c>
      <c r="X74" s="2">
        <f>M74/'Mortal Baseline'!F74</f>
        <v>3.2396133022526814E-2</v>
      </c>
      <c r="Y74" s="2">
        <f>N74/'Mortal Baseline'!G74</f>
        <v>3.8503120785507279E-2</v>
      </c>
      <c r="Z74" s="2">
        <f>SUM(C74:G74)/SUM('Mortal Baseline'!C74:G74)</f>
        <v>5.4999999999999997E-3</v>
      </c>
      <c r="AA74" s="93">
        <f>C74*'MI Epi'!$AR92</f>
        <v>0.17217987503388812</v>
      </c>
      <c r="AB74" s="93">
        <f>D74*'MI Epi'!$AR92</f>
        <v>0.15212562583502259</v>
      </c>
      <c r="AC74" s="93">
        <f>E74*'MI Epi'!$AR92</f>
        <v>6.302642453950956E-2</v>
      </c>
      <c r="AD74" s="93">
        <f>F74*'MI Epi'!$AR92</f>
        <v>1.9302443498291501E-2</v>
      </c>
      <c r="AE74" s="93">
        <f>G74*'MI Epi'!$AR92</f>
        <v>1.0901696162738377E-2</v>
      </c>
      <c r="AF74" s="93">
        <f t="shared" si="49"/>
        <v>0.41753606506945024</v>
      </c>
      <c r="AG74" s="93">
        <f>J74*'MI Epi'!$I$5</f>
        <v>61.604895713570933</v>
      </c>
      <c r="AH74" s="93">
        <f>K74*'MI Epi'!$I$5</f>
        <v>59.177381359067617</v>
      </c>
      <c r="AI74" s="93">
        <f>L74*'MI Epi'!$I$5</f>
        <v>28.46825147112191</v>
      </c>
      <c r="AJ74" s="93">
        <f>M74*'MI Epi'!$I$5</f>
        <v>12.812120218494679</v>
      </c>
      <c r="AK74" s="93">
        <f>N74*'MI Epi'!$I$5</f>
        <v>9.67505454429884</v>
      </c>
      <c r="AL74" s="93">
        <f t="shared" si="45"/>
        <v>171.73770330655395</v>
      </c>
      <c r="AM74" s="93">
        <f t="shared" si="50"/>
        <v>2580.3895832012645</v>
      </c>
      <c r="AN74" s="2"/>
      <c r="AO74" s="93">
        <f>'Mortal Baseline'!X74*'MI Analysis'!AY74</f>
        <v>43.799518879566563</v>
      </c>
      <c r="AP74" s="93">
        <f>'Mortal Baseline'!Y74*'MI Analysis'!AZ74</f>
        <v>30.331842564125868</v>
      </c>
      <c r="AQ74" s="93">
        <f>'Mortal Baseline'!Z74*'MI Analysis'!BA74</f>
        <v>9.7601710010523295</v>
      </c>
      <c r="AR74" s="93">
        <f>'Mortal Baseline'!AA74*'MI Analysis'!BB74</f>
        <v>2.8767945405781892</v>
      </c>
      <c r="AS74" s="93">
        <f>'Mortal Baseline'!AB74*'MI Analysis'!BC74</f>
        <v>0.32537206820252673</v>
      </c>
      <c r="AT74" s="93">
        <f t="shared" si="51"/>
        <v>152.33123660970264</v>
      </c>
      <c r="AU74" s="93">
        <f t="shared" si="52"/>
        <v>122.15460398812777</v>
      </c>
      <c r="AV74" s="93">
        <f t="shared" si="53"/>
        <v>49.009135347790021</v>
      </c>
      <c r="AW74" s="93">
        <f t="shared" si="54"/>
        <v>18.103127774329572</v>
      </c>
      <c r="AX74" s="93">
        <f t="shared" si="55"/>
        <v>5.5131497359261594</v>
      </c>
      <c r="AY74" s="117">
        <f>('MI Epi'!$AW92*(SUM('Mortal Baseline'!X74:AB74)))/('Mortal Baseline'!X74*'MI Epi'!B$78+'Mortal Baseline'!Y74*'MI Epi'!B$78+'Mortal Baseline'!Z74*'MI Epi'!C$78+'Mortal Baseline'!AA74*'MI Epi'!D$78+'Mortal Baseline'!AB74*'MI Epi'!E$78)</f>
        <v>2.4828465700149111E-3</v>
      </c>
      <c r="AZ74" s="93">
        <f>$AY74*'MI Epi'!C$78</f>
        <v>2.0701854842565715E-3</v>
      </c>
      <c r="BA74" s="93">
        <f>$AY74*'MI Epi'!D$78</f>
        <v>1.8922464100076971E-3</v>
      </c>
      <c r="BB74" s="93">
        <f>$AY74*'MI Epi'!E$78</f>
        <v>1.743674399213681E-3</v>
      </c>
      <c r="BC74" s="93">
        <f>$AY74*'MI Epi'!F$78</f>
        <v>1.5651712604562596E-3</v>
      </c>
      <c r="BD74" s="93">
        <f t="shared" si="46"/>
        <v>9.7541241239491195E-3</v>
      </c>
      <c r="BE74" s="2">
        <f>AO74/'Mortal Baseline'!X74</f>
        <v>2.4828465700149111E-3</v>
      </c>
      <c r="BF74" s="2">
        <f>AP74/'Mortal Baseline'!Y74</f>
        <v>2.0701854842565715E-3</v>
      </c>
      <c r="BG74" s="2">
        <f>AQ74/'Mortal Baseline'!Z74</f>
        <v>1.8922464100076971E-3</v>
      </c>
      <c r="BH74" s="2">
        <f>AR74/'Mortal Baseline'!AA74</f>
        <v>1.743674399213681E-3</v>
      </c>
      <c r="BI74" s="2">
        <f>AS74/'Mortal Baseline'!AB74</f>
        <v>1.5651712604562596E-3</v>
      </c>
      <c r="BJ74" s="2">
        <f>SUM(AO74:AS74)/SUM('Mortal Baseline'!X74:AB74)</f>
        <v>2.215656211969114E-3</v>
      </c>
      <c r="BK74" s="58">
        <f>AY74*'MI Epi'!$AH$36</f>
        <v>7.2002550530432417E-6</v>
      </c>
      <c r="BL74" s="58">
        <f>AZ74*'MI Epi'!$AH$36</f>
        <v>6.0035379043440568E-6</v>
      </c>
      <c r="BM74" s="58">
        <f>BA74*'MI Epi'!$AH$36</f>
        <v>5.4875145890223209E-6</v>
      </c>
      <c r="BN74" s="58">
        <f>BB74*'MI Epi'!$AH$36</f>
        <v>5.0566557577196745E-6</v>
      </c>
      <c r="BO74" s="58">
        <f>BC74*'MI Epi'!$AH$36</f>
        <v>4.5389966553231527E-6</v>
      </c>
      <c r="BP74" s="93">
        <f t="shared" si="56"/>
        <v>2.8286959959452444E-5</v>
      </c>
      <c r="BQ74" s="93">
        <f>AT74*'MI Epi'!$I$5</f>
        <v>30.466247321940529</v>
      </c>
      <c r="BR74" s="93">
        <f>AU74*'MI Epi'!$I$5</f>
        <v>24.430920797625557</v>
      </c>
      <c r="BS74" s="93">
        <f>AV74*'MI Epi'!$I$5</f>
        <v>9.801827069558005</v>
      </c>
      <c r="BT74" s="93">
        <f>AW74*'MI Epi'!$I$5</f>
        <v>3.6206255548659145</v>
      </c>
      <c r="BU74" s="93">
        <f>AX74*'MI Epi'!$I$5</f>
        <v>1.1026299471852319</v>
      </c>
      <c r="BV74" s="93">
        <f t="shared" si="47"/>
        <v>69.422250691175236</v>
      </c>
      <c r="BW74" s="93">
        <f t="shared" si="57"/>
        <v>770.75782672351909</v>
      </c>
    </row>
    <row r="75" spans="1:75">
      <c r="A75" s="58">
        <f>'Mortal Baseline'!A75</f>
        <v>73</v>
      </c>
      <c r="B75" s="58">
        <v>77</v>
      </c>
      <c r="C75" s="58">
        <f>'Mortal Baseline'!C75*'MI Analysis'!O75</f>
        <v>78.801807561018677</v>
      </c>
      <c r="D75" s="58">
        <f>'Mortal Baseline'!D75*'MI Analysis'!P75</f>
        <v>66.603725660186427</v>
      </c>
      <c r="E75" s="58">
        <f>'Mortal Baseline'!E75*'MI Analysis'!Q75</f>
        <v>26.127258176159415</v>
      </c>
      <c r="F75" s="58">
        <f>'Mortal Baseline'!F75*'MI Analysis'!R75</f>
        <v>7.449106625035733</v>
      </c>
      <c r="G75" s="58">
        <f>'Mortal Baseline'!G75*'MI Analysis'!S75</f>
        <v>3.8552469803070513</v>
      </c>
      <c r="H75" s="58">
        <f t="shared" si="38"/>
        <v>3449.7600053651186</v>
      </c>
      <c r="I75" s="58">
        <f t="shared" si="48"/>
        <v>3449.7600053651186</v>
      </c>
      <c r="J75" s="93">
        <f t="shared" si="39"/>
        <v>325.04921054026852</v>
      </c>
      <c r="K75" s="93">
        <f t="shared" si="40"/>
        <v>303.16112547062187</v>
      </c>
      <c r="L75" s="93">
        <f t="shared" si="41"/>
        <v>139.93723763610754</v>
      </c>
      <c r="M75" s="93">
        <f t="shared" si="42"/>
        <v>58.678285055516163</v>
      </c>
      <c r="N75" s="93">
        <f t="shared" si="43"/>
        <v>42.544563461339671</v>
      </c>
      <c r="O75" s="117">
        <f>('MI Epi'!AO93*(SUM('Mortal Baseline'!C75:G75)))/('Mortal Baseline'!C75*'MI Epi'!B$69+'Mortal Baseline'!D75*'MI Epi'!C$69+'Mortal Baseline'!E75*'MI Epi'!D$69+'Mortal Baseline'!F75*'MI Epi'!E$69+'Mortal Baseline'!G75*'MI Epi'!F$69)</f>
        <v>6.3200895646349708E-3</v>
      </c>
      <c r="P75" s="93">
        <f>$O75*'MI Epi'!C$69</f>
        <v>5.254519247975817E-3</v>
      </c>
      <c r="Q75" s="93">
        <f>$O75*'MI Epi'!D$69</f>
        <v>4.8166743331113293E-3</v>
      </c>
      <c r="R75" s="93">
        <f>$O75*'MI Epi'!E$69</f>
        <v>4.4063818880811477E-3</v>
      </c>
      <c r="S75" s="93">
        <f>$O75*'MI Epi'!F$69</f>
        <v>3.9168258154034918E-3</v>
      </c>
      <c r="T75" s="93">
        <f t="shared" si="44"/>
        <v>2.4714490849206759E-2</v>
      </c>
      <c r="U75" s="2">
        <f>J75/'Mortal Baseline'!C75</f>
        <v>2.6069708133758827E-2</v>
      </c>
      <c r="V75" s="2">
        <f>K75/'Mortal Baseline'!D75</f>
        <v>2.3917070002220889E-2</v>
      </c>
      <c r="W75" s="2">
        <f>L75/'Mortal Baseline'!E75</f>
        <v>2.5798041884983563E-2</v>
      </c>
      <c r="X75" s="2">
        <f>M75/'Mortal Baseline'!F75</f>
        <v>3.4710059273859409E-2</v>
      </c>
      <c r="Y75" s="2">
        <f>N75/'Mortal Baseline'!G75</f>
        <v>4.3224116463006827E-2</v>
      </c>
      <c r="Z75" s="2">
        <f>SUM(C75:G75)/SUM('Mortal Baseline'!C75:G75)</f>
        <v>5.4999999999999997E-3</v>
      </c>
      <c r="AA75" s="93">
        <f>C75*'MI Epi'!$AR93</f>
        <v>0.17336397663424111</v>
      </c>
      <c r="AB75" s="93">
        <f>D75*'MI Epi'!$AR93</f>
        <v>0.14652819645241014</v>
      </c>
      <c r="AC75" s="93">
        <f>E75*'MI Epi'!$AR93</f>
        <v>5.7479967987550715E-2</v>
      </c>
      <c r="AD75" s="93">
        <f>F75*'MI Epi'!$AR93</f>
        <v>1.6388034575078612E-2</v>
      </c>
      <c r="AE75" s="93">
        <f>G75*'MI Epi'!$AR93</f>
        <v>8.4815433566755132E-3</v>
      </c>
      <c r="AF75" s="93">
        <f t="shared" si="49"/>
        <v>0.40224171900595607</v>
      </c>
      <c r="AG75" s="93">
        <f>J75*'MI Epi'!$I$5</f>
        <v>65.009842108053704</v>
      </c>
      <c r="AH75" s="93">
        <f>K75*'MI Epi'!$I$5</f>
        <v>60.632225094124379</v>
      </c>
      <c r="AI75" s="93">
        <f>L75*'MI Epi'!$I$5</f>
        <v>27.987447527221509</v>
      </c>
      <c r="AJ75" s="93">
        <f>M75*'MI Epi'!$I$5</f>
        <v>11.735657011103234</v>
      </c>
      <c r="AK75" s="93">
        <f>N75*'MI Epi'!$I$5</f>
        <v>8.5089126922679341</v>
      </c>
      <c r="AL75" s="93">
        <f t="shared" si="45"/>
        <v>173.87408443277076</v>
      </c>
      <c r="AM75" s="93">
        <f t="shared" si="50"/>
        <v>2754.6659093530411</v>
      </c>
      <c r="AN75" s="2"/>
      <c r="AO75" s="93">
        <f>'Mortal Baseline'!X75*'MI Analysis'!AY75</f>
        <v>44.9206374256948</v>
      </c>
      <c r="AP75" s="93">
        <f>'Mortal Baseline'!Y75*'MI Analysis'!AZ75</f>
        <v>28.868200018240486</v>
      </c>
      <c r="AQ75" s="93">
        <f>'Mortal Baseline'!Z75*'MI Analysis'!BA75</f>
        <v>8.6836320385300265</v>
      </c>
      <c r="AR75" s="93">
        <f>'Mortal Baseline'!AA75*'MI Analysis'!BB75</f>
        <v>2.4673676251792416</v>
      </c>
      <c r="AS75" s="93">
        <f>'Mortal Baseline'!AB75*'MI Analysis'!BC75</f>
        <v>0.20913590965702675</v>
      </c>
      <c r="AT75" s="93">
        <f t="shared" si="51"/>
        <v>166.78561951320185</v>
      </c>
      <c r="AU75" s="93">
        <f t="shared" si="52"/>
        <v>126.59187720520481</v>
      </c>
      <c r="AV75" s="93">
        <f t="shared" si="53"/>
        <v>47.890934829247456</v>
      </c>
      <c r="AW75" s="93">
        <f t="shared" si="54"/>
        <v>16.949864787987142</v>
      </c>
      <c r="AX75" s="93">
        <f t="shared" si="55"/>
        <v>4.6196511594012994</v>
      </c>
      <c r="AY75" s="117">
        <f>('MI Epi'!$AW93*(SUM('Mortal Baseline'!X75:AB75)))/('Mortal Baseline'!X75*'MI Epi'!B$78+'Mortal Baseline'!Y75*'MI Epi'!B$78+'Mortal Baseline'!Z75*'MI Epi'!C$78+'Mortal Baseline'!AA75*'MI Epi'!D$78+'Mortal Baseline'!AB75*'MI Epi'!E$78)</f>
        <v>2.4738163859062707E-3</v>
      </c>
      <c r="AZ75" s="93">
        <f>$AY75*'MI Epi'!C$78</f>
        <v>2.0626561603395649E-3</v>
      </c>
      <c r="BA75" s="93">
        <f>$AY75*'MI Epi'!D$78</f>
        <v>1.8853642556016837E-3</v>
      </c>
      <c r="BB75" s="93">
        <f>$AY75*'MI Epi'!E$78</f>
        <v>1.7373326054675102E-3</v>
      </c>
      <c r="BC75" s="93">
        <f>$AY75*'MI Epi'!F$78</f>
        <v>1.5594786877398601E-3</v>
      </c>
      <c r="BD75" s="93">
        <f t="shared" si="46"/>
        <v>9.7186480950548892E-3</v>
      </c>
      <c r="BE75" s="2">
        <f>AO75/'Mortal Baseline'!X75</f>
        <v>2.4738163859062707E-3</v>
      </c>
      <c r="BF75" s="2">
        <f>AP75/'Mortal Baseline'!Y75</f>
        <v>2.0626561603395649E-3</v>
      </c>
      <c r="BG75" s="2">
        <f>AQ75/'Mortal Baseline'!Z75</f>
        <v>1.885364255601684E-3</v>
      </c>
      <c r="BH75" s="2">
        <f>AR75/'Mortal Baseline'!AA75</f>
        <v>1.7373326054675102E-3</v>
      </c>
      <c r="BI75" s="2">
        <f>AS75/'Mortal Baseline'!AB75</f>
        <v>1.5594786877398601E-3</v>
      </c>
      <c r="BJ75" s="2">
        <f>SUM(AO75:AS75)/SUM('Mortal Baseline'!X75:AB75)</f>
        <v>2.222386708760881E-3</v>
      </c>
      <c r="BK75" s="58">
        <f>AY75*'MI Epi'!$AH$36</f>
        <v>7.1740675191281841E-6</v>
      </c>
      <c r="BL75" s="58">
        <f>AZ75*'MI Epi'!$AH$36</f>
        <v>5.9817028649847377E-6</v>
      </c>
      <c r="BM75" s="58">
        <f>BA75*'MI Epi'!$AH$36</f>
        <v>5.4675563412448822E-6</v>
      </c>
      <c r="BN75" s="58">
        <f>BB75*'MI Epi'!$AH$36</f>
        <v>5.0382645558557794E-6</v>
      </c>
      <c r="BO75" s="58">
        <f>BC75*'MI Epi'!$AH$36</f>
        <v>4.522488194445594E-6</v>
      </c>
      <c r="BP75" s="93">
        <f t="shared" si="56"/>
        <v>2.8184079475659181E-5</v>
      </c>
      <c r="BQ75" s="93">
        <f>AT75*'MI Epi'!$I$5</f>
        <v>33.357123902640375</v>
      </c>
      <c r="BR75" s="93">
        <f>AU75*'MI Epi'!$I$5</f>
        <v>25.318375441040963</v>
      </c>
      <c r="BS75" s="93">
        <f>AV75*'MI Epi'!$I$5</f>
        <v>9.5781869658494916</v>
      </c>
      <c r="BT75" s="93">
        <f>AW75*'MI Epi'!$I$5</f>
        <v>3.3899729575974287</v>
      </c>
      <c r="BU75" s="93">
        <f>AX75*'MI Epi'!$I$5</f>
        <v>0.92393023188025991</v>
      </c>
      <c r="BV75" s="93">
        <f t="shared" si="47"/>
        <v>72.56758949900852</v>
      </c>
      <c r="BW75" s="93">
        <f t="shared" si="57"/>
        <v>843.32544440660706</v>
      </c>
    </row>
    <row r="76" spans="1:75">
      <c r="A76" s="58">
        <f>'Mortal Baseline'!A76</f>
        <v>74</v>
      </c>
      <c r="B76" s="58">
        <v>78</v>
      </c>
      <c r="C76" s="58">
        <f>'Mortal Baseline'!C76*'MI Analysis'!O76</f>
        <v>79.362541440766847</v>
      </c>
      <c r="D76" s="58">
        <f>'Mortal Baseline'!D76*'MI Analysis'!P76</f>
        <v>63.861256928801858</v>
      </c>
      <c r="E76" s="58">
        <f>'Mortal Baseline'!E76*'MI Analysis'!Q76</f>
        <v>23.625211630960099</v>
      </c>
      <c r="F76" s="58">
        <f>'Mortal Baseline'!F76*'MI Analysis'!R76</f>
        <v>6.321536070373833</v>
      </c>
      <c r="G76" s="58">
        <f>'Mortal Baseline'!G76*'MI Analysis'!S76</f>
        <v>2.9692743103555133</v>
      </c>
      <c r="H76" s="58">
        <f t="shared" si="38"/>
        <v>3625.8998257463768</v>
      </c>
      <c r="I76" s="58">
        <f t="shared" si="48"/>
        <v>3625.8998257463768</v>
      </c>
      <c r="J76" s="93">
        <f t="shared" si="39"/>
        <v>339.22854589634744</v>
      </c>
      <c r="K76" s="93">
        <f t="shared" si="40"/>
        <v>306.2436291088469</v>
      </c>
      <c r="L76" s="93">
        <f t="shared" si="41"/>
        <v>135.51752177185858</v>
      </c>
      <c r="M76" s="93">
        <f t="shared" si="42"/>
        <v>53.247776080211686</v>
      </c>
      <c r="N76" s="93">
        <f t="shared" si="43"/>
        <v>36.996443536070579</v>
      </c>
      <c r="O76" s="117">
        <f>('MI Epi'!AO94*(SUM('Mortal Baseline'!C76:G76)))/('Mortal Baseline'!C76*'MI Epi'!B$69+'Mortal Baseline'!D76*'MI Epi'!C$69+'Mortal Baseline'!E76*'MI Epi'!D$69+'Mortal Baseline'!F76*'MI Epi'!E$69+'Mortal Baseline'!G76*'MI Epi'!F$69)</f>
        <v>6.2772547124679175E-3</v>
      </c>
      <c r="P76" s="93">
        <f>$O76*'MI Epi'!C$69</f>
        <v>5.2189063736812133E-3</v>
      </c>
      <c r="Q76" s="93">
        <f>$O76*'MI Epi'!D$69</f>
        <v>4.7840289835659423E-3</v>
      </c>
      <c r="R76" s="93">
        <f>$O76*'MI Epi'!E$69</f>
        <v>4.3765173244800712E-3</v>
      </c>
      <c r="S76" s="93">
        <f>$O76*'MI Epi'!F$69</f>
        <v>3.8902792525658818E-3</v>
      </c>
      <c r="T76" s="93">
        <f t="shared" si="44"/>
        <v>2.4546986646761026E-2</v>
      </c>
      <c r="U76" s="2">
        <f>J76/'Mortal Baseline'!C76</f>
        <v>2.683160026976715E-2</v>
      </c>
      <c r="V76" s="2">
        <f>K76/'Mortal Baseline'!D76</f>
        <v>2.5027018018723056E-2</v>
      </c>
      <c r="W76" s="2">
        <f>L76/'Mortal Baseline'!E76</f>
        <v>2.744186008001712E-2</v>
      </c>
      <c r="X76" s="2">
        <f>M76/'Mortal Baseline'!F76</f>
        <v>3.6864428504526564E-2</v>
      </c>
      <c r="Y76" s="2">
        <f>N76/'Mortal Baseline'!G76</f>
        <v>4.8471943533525567E-2</v>
      </c>
      <c r="Z76" s="2">
        <f>SUM(C76:G76)/SUM('Mortal Baseline'!C76:G76)</f>
        <v>5.4999999999999997E-3</v>
      </c>
      <c r="AA76" s="93">
        <f>C76*'MI Epi'!$AR94</f>
        <v>0.17459759116968707</v>
      </c>
      <c r="AB76" s="93">
        <f>D76*'MI Epi'!$AR94</f>
        <v>0.1404947652433641</v>
      </c>
      <c r="AC76" s="93">
        <f>E76*'MI Epi'!$AR94</f>
        <v>5.1975465588112217E-2</v>
      </c>
      <c r="AD76" s="93">
        <f>F76*'MI Epi'!$AR94</f>
        <v>1.3907379354822433E-2</v>
      </c>
      <c r="AE76" s="93">
        <f>G76*'MI Epi'!$AR94</f>
        <v>6.5324034827821294E-3</v>
      </c>
      <c r="AF76" s="93">
        <f t="shared" si="49"/>
        <v>0.38750760483876795</v>
      </c>
      <c r="AG76" s="93">
        <f>J76*'MI Epi'!$I$5</f>
        <v>67.845709179269491</v>
      </c>
      <c r="AH76" s="93">
        <f>K76*'MI Epi'!$I$5</f>
        <v>61.248725821769384</v>
      </c>
      <c r="AI76" s="93">
        <f>L76*'MI Epi'!$I$5</f>
        <v>27.103504354371719</v>
      </c>
      <c r="AJ76" s="93">
        <f>M76*'MI Epi'!$I$5</f>
        <v>10.649555216042337</v>
      </c>
      <c r="AK76" s="93">
        <f>N76*'MI Epi'!$I$5</f>
        <v>7.399288707214116</v>
      </c>
      <c r="AL76" s="93">
        <f t="shared" si="45"/>
        <v>174.24678327866704</v>
      </c>
      <c r="AM76" s="93">
        <f t="shared" si="50"/>
        <v>2929.300200236547</v>
      </c>
      <c r="AN76" s="2"/>
      <c r="AO76" s="93">
        <f>'Mortal Baseline'!X76*'MI Analysis'!AY76</f>
        <v>46.036294161176677</v>
      </c>
      <c r="AP76" s="93">
        <f>'Mortal Baseline'!Y76*'MI Analysis'!AZ76</f>
        <v>27.288597768819741</v>
      </c>
      <c r="AQ76" s="93">
        <f>'Mortal Baseline'!Z76*'MI Analysis'!BA76</f>
        <v>7.6909963558281733</v>
      </c>
      <c r="AR76" s="93">
        <f>'Mortal Baseline'!AA76*'MI Analysis'!BB76</f>
        <v>2.1230482263124135</v>
      </c>
      <c r="AS76" s="93">
        <f>'Mortal Baseline'!AB76*'MI Analysis'!BC76</f>
        <v>0.13098290104693983</v>
      </c>
      <c r="AT76" s="93">
        <f t="shared" si="51"/>
        <v>179.46478259767062</v>
      </c>
      <c r="AU76" s="93">
        <f t="shared" si="52"/>
        <v>128.56209355128073</v>
      </c>
      <c r="AV76" s="93">
        <f t="shared" si="53"/>
        <v>46.0037387516698</v>
      </c>
      <c r="AW76" s="93">
        <f t="shared" si="54"/>
        <v>15.682935018437568</v>
      </c>
      <c r="AX76" s="93">
        <f t="shared" si="55"/>
        <v>3.8266993060797847</v>
      </c>
      <c r="AY76" s="117">
        <f>('MI Epi'!$AW94*(SUM('Mortal Baseline'!X76:AB76)))/('Mortal Baseline'!X76*'MI Epi'!B$78+'Mortal Baseline'!Y76*'MI Epi'!B$78+'Mortal Baseline'!Z76*'MI Epi'!C$78+'Mortal Baseline'!AA76*'MI Epi'!D$78+'Mortal Baseline'!AB76*'MI Epi'!E$78)</f>
        <v>2.465823890460734E-3</v>
      </c>
      <c r="AZ76" s="93">
        <f>$AY76*'MI Epi'!C$78</f>
        <v>2.0559920562204619E-3</v>
      </c>
      <c r="BA76" s="93">
        <f>$AY76*'MI Epi'!D$78</f>
        <v>1.879272952580197E-3</v>
      </c>
      <c r="BB76" s="93">
        <f>$AY76*'MI Epi'!E$78</f>
        <v>1.7317195684548644E-3</v>
      </c>
      <c r="BC76" s="93">
        <f>$AY76*'MI Epi'!F$78</f>
        <v>1.5544402675967232E-3</v>
      </c>
      <c r="BD76" s="93">
        <f t="shared" si="46"/>
        <v>9.6872487353129796E-3</v>
      </c>
      <c r="BE76" s="2">
        <f>AO76/'Mortal Baseline'!X76</f>
        <v>2.465823890460734E-3</v>
      </c>
      <c r="BF76" s="2">
        <f>AP76/'Mortal Baseline'!Y76</f>
        <v>2.0559920562204619E-3</v>
      </c>
      <c r="BG76" s="2">
        <f>AQ76/'Mortal Baseline'!Z76</f>
        <v>1.879272952580197E-3</v>
      </c>
      <c r="BH76" s="2">
        <f>AR76/'Mortal Baseline'!AA76</f>
        <v>1.7317195684548644E-3</v>
      </c>
      <c r="BI76" s="2">
        <f>AS76/'Mortal Baseline'!AB76</f>
        <v>1.554440267596723E-3</v>
      </c>
      <c r="BJ76" s="2">
        <f>SUM(AO76:AS76)/SUM('Mortal Baseline'!X76:AB76)</f>
        <v>2.2297334001991145E-3</v>
      </c>
      <c r="BK76" s="58">
        <f>AY76*'MI Epi'!$AH$36</f>
        <v>7.1508892823361284E-6</v>
      </c>
      <c r="BL76" s="58">
        <f>AZ76*'MI Epi'!$AH$36</f>
        <v>5.962376963039339E-6</v>
      </c>
      <c r="BM76" s="58">
        <f>BA76*'MI Epi'!$AH$36</f>
        <v>5.4498915624825706E-6</v>
      </c>
      <c r="BN76" s="58">
        <f>BB76*'MI Epi'!$AH$36</f>
        <v>5.021986748519106E-6</v>
      </c>
      <c r="BO76" s="58">
        <f>BC76*'MI Epi'!$AH$36</f>
        <v>4.5078767760304967E-6</v>
      </c>
      <c r="BP76" s="93">
        <f t="shared" si="56"/>
        <v>2.8093021332407639E-5</v>
      </c>
      <c r="BQ76" s="93">
        <f>AT76*'MI Epi'!$I$5</f>
        <v>35.892956519534124</v>
      </c>
      <c r="BR76" s="93">
        <f>AU76*'MI Epi'!$I$5</f>
        <v>25.712418710256145</v>
      </c>
      <c r="BS76" s="93">
        <f>AV76*'MI Epi'!$I$5</f>
        <v>9.2007477503339601</v>
      </c>
      <c r="BT76" s="93">
        <f>AW76*'MI Epi'!$I$5</f>
        <v>3.1365870036875139</v>
      </c>
      <c r="BU76" s="93">
        <f>AX76*'MI Epi'!$I$5</f>
        <v>0.76533986121595698</v>
      </c>
      <c r="BV76" s="93">
        <f t="shared" si="47"/>
        <v>74.708049845027702</v>
      </c>
      <c r="BW76" s="93">
        <f t="shared" si="57"/>
        <v>918.03352234465615</v>
      </c>
    </row>
    <row r="77" spans="1:75">
      <c r="A77" s="58">
        <f>'Mortal Baseline'!A77</f>
        <v>75</v>
      </c>
      <c r="B77" s="58">
        <v>79</v>
      </c>
      <c r="C77" s="58">
        <f>'Mortal Baseline'!C77*'MI Analysis'!O77</f>
        <v>109.03508704969003</v>
      </c>
      <c r="D77" s="58">
        <f>'Mortal Baseline'!D77*'MI Analysis'!P77</f>
        <v>83.09640600446248</v>
      </c>
      <c r="E77" s="58">
        <f>'Mortal Baseline'!E77*'MI Analysis'!Q77</f>
        <v>28.858708494141055</v>
      </c>
      <c r="F77" s="58">
        <f>'Mortal Baseline'!F77*'MI Analysis'!R77</f>
        <v>7.315817266649713</v>
      </c>
      <c r="G77" s="58">
        <f>'Mortal Baseline'!G77*'MI Analysis'!S77</f>
        <v>3.0864613132740528</v>
      </c>
      <c r="H77" s="58">
        <f t="shared" si="38"/>
        <v>3857.2923058745941</v>
      </c>
      <c r="I77" s="58">
        <f t="shared" si="48"/>
        <v>3857.2923058745941</v>
      </c>
      <c r="J77" s="93">
        <f t="shared" si="39"/>
        <v>380.24332617559833</v>
      </c>
      <c r="K77" s="93">
        <f t="shared" si="40"/>
        <v>327.95081452629665</v>
      </c>
      <c r="L77" s="93">
        <f t="shared" si="41"/>
        <v>137.22075044603983</v>
      </c>
      <c r="M77" s="93">
        <f t="shared" si="42"/>
        <v>49.900130751464239</v>
      </c>
      <c r="N77" s="93">
        <f t="shared" si="43"/>
        <v>32.677083738647731</v>
      </c>
      <c r="O77" s="117">
        <f>('MI Epi'!AO95*(SUM('Mortal Baseline'!C77:G77)))/('Mortal Baseline'!C77*'MI Epi'!B$69+'Mortal Baseline'!D77*'MI Epi'!C$69+'Mortal Baseline'!E77*'MI Epi'!D$69+'Mortal Baseline'!F77*'MI Epi'!E$69+'Mortal Baseline'!G77*'MI Epi'!F$69)</f>
        <v>8.5025132079754647E-3</v>
      </c>
      <c r="P77" s="93">
        <f>$O77*'MI Epi'!C$69</f>
        <v>7.0689851544937839E-3</v>
      </c>
      <c r="Q77" s="93">
        <f>$O77*'MI Epi'!D$69</f>
        <v>6.4799456901622034E-3</v>
      </c>
      <c r="R77" s="93">
        <f>$O77*'MI Epi'!E$69</f>
        <v>5.9279729851356476E-3</v>
      </c>
      <c r="S77" s="93">
        <f>$O77*'MI Epi'!F$69</f>
        <v>5.2693657088593695E-3</v>
      </c>
      <c r="T77" s="93">
        <f t="shared" si="44"/>
        <v>3.3248782746626467E-2</v>
      </c>
      <c r="U77" s="2">
        <f>J77/'Mortal Baseline'!C77</f>
        <v>2.9651225037122014E-2</v>
      </c>
      <c r="V77" s="2">
        <f>K77/'Mortal Baseline'!D77</f>
        <v>2.7898672767701149E-2</v>
      </c>
      <c r="W77" s="2">
        <f>L77/'Mortal Baseline'!E77</f>
        <v>3.0811600963853335E-2</v>
      </c>
      <c r="X77" s="2">
        <f>M77/'Mortal Baseline'!F77</f>
        <v>4.043384577112074E-2</v>
      </c>
      <c r="Y77" s="2">
        <f>N77/'Mortal Baseline'!G77</f>
        <v>5.5788000250456278E-2</v>
      </c>
      <c r="Z77" s="2">
        <f>SUM(C77:G77)/SUM('Mortal Baseline'!C77:G77)</f>
        <v>7.499999999999998E-3</v>
      </c>
      <c r="AA77" s="93">
        <f>C77*'MI Epi'!$AR95</f>
        <v>0.26168420891925603</v>
      </c>
      <c r="AB77" s="93">
        <f>D77*'MI Epi'!$AR95</f>
        <v>0.19943137441070993</v>
      </c>
      <c r="AC77" s="93">
        <f>E77*'MI Epi'!$AR95</f>
        <v>6.9260900385938531E-2</v>
      </c>
      <c r="AD77" s="93">
        <f>F77*'MI Epi'!$AR95</f>
        <v>1.7557961439959309E-2</v>
      </c>
      <c r="AE77" s="93">
        <f>G77*'MI Epi'!$AR95</f>
        <v>7.4075071518577259E-3</v>
      </c>
      <c r="AF77" s="93">
        <f t="shared" si="49"/>
        <v>0.55534195230772154</v>
      </c>
      <c r="AG77" s="93">
        <f>J77*'MI Epi'!$I$5</f>
        <v>76.048665235119671</v>
      </c>
      <c r="AH77" s="93">
        <f>K77*'MI Epi'!$I$5</f>
        <v>65.590162905259334</v>
      </c>
      <c r="AI77" s="93">
        <f>L77*'MI Epi'!$I$5</f>
        <v>27.444150089207966</v>
      </c>
      <c r="AJ77" s="93">
        <f>M77*'MI Epi'!$I$5</f>
        <v>9.9800261502928489</v>
      </c>
      <c r="AK77" s="93">
        <f>N77*'MI Epi'!$I$5</f>
        <v>6.5354167477295464</v>
      </c>
      <c r="AL77" s="93">
        <f t="shared" si="45"/>
        <v>185.59842112760938</v>
      </c>
      <c r="AM77" s="93">
        <f t="shared" si="50"/>
        <v>3115.4539633164641</v>
      </c>
      <c r="AN77" s="2"/>
      <c r="AO77" s="93">
        <f>'Mortal Baseline'!X77*'MI Analysis'!AY77</f>
        <v>74.667748540932038</v>
      </c>
      <c r="AP77" s="93">
        <f>'Mortal Baseline'!Y77*'MI Analysis'!AZ77</f>
        <v>40.535104502508894</v>
      </c>
      <c r="AQ77" s="93">
        <f>'Mortal Baseline'!Z77*'MI Analysis'!BA77</f>
        <v>10.737286456677673</v>
      </c>
      <c r="AR77" s="93">
        <f>'Mortal Baseline'!AA77*'MI Analysis'!BB77</f>
        <v>2.9046450135520869</v>
      </c>
      <c r="AS77" s="93">
        <f>'Mortal Baseline'!AB77*'MI Analysis'!BC77</f>
        <v>0.12647316816246029</v>
      </c>
      <c r="AT77" s="93">
        <f t="shared" si="51"/>
        <v>218.23956746817925</v>
      </c>
      <c r="AU77" s="93">
        <f t="shared" si="52"/>
        <v>143.38477338115649</v>
      </c>
      <c r="AV77" s="93">
        <f t="shared" si="53"/>
        <v>47.540272008121953</v>
      </c>
      <c r="AW77" s="93">
        <f t="shared" si="54"/>
        <v>15.450988006315395</v>
      </c>
      <c r="AX77" s="93">
        <f t="shared" si="55"/>
        <v>3.1878281051495119</v>
      </c>
      <c r="AY77" s="117">
        <f>('MI Epi'!$AW95*(SUM('Mortal Baseline'!X77:AB77)))/('Mortal Baseline'!X77*'MI Epi'!B$78+'Mortal Baseline'!Y77*'MI Epi'!B$78+'Mortal Baseline'!Z77*'MI Epi'!C$78+'Mortal Baseline'!AA77*'MI Epi'!D$78+'Mortal Baseline'!AB77*'MI Epi'!E$78)</f>
        <v>3.8929966084422433E-3</v>
      </c>
      <c r="AZ77" s="93">
        <f>$AY77*'MI Epi'!C$78</f>
        <v>3.2459617788661004E-3</v>
      </c>
      <c r="BA77" s="93">
        <f>$AY77*'MI Epi'!D$78</f>
        <v>2.9669609654746948E-3</v>
      </c>
      <c r="BB77" s="93">
        <f>$AY77*'MI Epi'!E$78</f>
        <v>2.7340064441942779E-3</v>
      </c>
      <c r="BC77" s="93">
        <f>$AY77*'MI Epi'!F$78</f>
        <v>2.4541212019198173E-3</v>
      </c>
      <c r="BD77" s="93">
        <f t="shared" si="46"/>
        <v>1.5294046998897134E-2</v>
      </c>
      <c r="BE77" s="2">
        <f>AO77/'Mortal Baseline'!X77</f>
        <v>3.8929966084422429E-3</v>
      </c>
      <c r="BF77" s="2">
        <f>AP77/'Mortal Baseline'!Y77</f>
        <v>3.2459617788661004E-3</v>
      </c>
      <c r="BG77" s="2">
        <f>AQ77/'Mortal Baseline'!Z77</f>
        <v>2.9669609654746948E-3</v>
      </c>
      <c r="BH77" s="2">
        <f>AR77/'Mortal Baseline'!AA77</f>
        <v>2.7340064441942779E-3</v>
      </c>
      <c r="BI77" s="2">
        <f>AS77/'Mortal Baseline'!AB77</f>
        <v>2.4541212019198173E-3</v>
      </c>
      <c r="BJ77" s="2">
        <f>SUM(AO77:AS77)/SUM('Mortal Baseline'!X77:AB77)</f>
        <v>3.5430910119261558E-3</v>
      </c>
      <c r="BK77" s="58">
        <f>AY77*'MI Epi'!$AH$36</f>
        <v>1.1289690164482505E-5</v>
      </c>
      <c r="BL77" s="58">
        <f>AZ77*'MI Epi'!$AH$36</f>
        <v>9.4132891587116906E-6</v>
      </c>
      <c r="BM77" s="58">
        <f>BA77*'MI Epi'!$AH$36</f>
        <v>8.6041867998766137E-6</v>
      </c>
      <c r="BN77" s="58">
        <f>BB77*'MI Epi'!$AH$36</f>
        <v>7.9286186881634052E-6</v>
      </c>
      <c r="BO77" s="58">
        <f>BC77*'MI Epi'!$AH$36</f>
        <v>7.1169514855674696E-6</v>
      </c>
      <c r="BP77" s="93">
        <f t="shared" si="56"/>
        <v>4.4352736296801685E-5</v>
      </c>
      <c r="BQ77" s="93">
        <f>AT77*'MI Epi'!$I$5</f>
        <v>43.647913493635855</v>
      </c>
      <c r="BR77" s="93">
        <f>AU77*'MI Epi'!$I$5</f>
        <v>28.676954676231301</v>
      </c>
      <c r="BS77" s="93">
        <f>AV77*'MI Epi'!$I$5</f>
        <v>9.5080544016243902</v>
      </c>
      <c r="BT77" s="93">
        <f>AW77*'MI Epi'!$I$5</f>
        <v>3.0901976012630792</v>
      </c>
      <c r="BU77" s="93">
        <f>AX77*'MI Epi'!$I$5</f>
        <v>0.63756562102990244</v>
      </c>
      <c r="BV77" s="93">
        <f t="shared" si="47"/>
        <v>85.560685793784543</v>
      </c>
      <c r="BW77" s="93">
        <f t="shared" si="57"/>
        <v>1003.594252491177</v>
      </c>
    </row>
    <row r="78" spans="1:75">
      <c r="A78" s="58">
        <f>'Mortal Baseline'!A78</f>
        <v>76</v>
      </c>
      <c r="B78" s="58">
        <v>80</v>
      </c>
      <c r="C78" s="58">
        <f>'Mortal Baseline'!C78*'MI Analysis'!O78</f>
        <v>109.91456546761361</v>
      </c>
      <c r="D78" s="58">
        <f>'Mortal Baseline'!D78*'MI Analysis'!P78</f>
        <v>78.877443872223836</v>
      </c>
      <c r="E78" s="58">
        <f>'Mortal Baseline'!E78*'MI Analysis'!Q78</f>
        <v>25.584559219994937</v>
      </c>
      <c r="F78" s="58">
        <f>'Mortal Baseline'!F78*'MI Analysis'!R78</f>
        <v>6.2121070753747345</v>
      </c>
      <c r="G78" s="58">
        <f>'Mortal Baseline'!G78*'MI Analysis'!S78</f>
        <v>2.3278979459136693</v>
      </c>
      <c r="H78" s="58">
        <f t="shared" si="38"/>
        <v>4080.2088794557149</v>
      </c>
      <c r="I78" s="58">
        <f t="shared" si="48"/>
        <v>4080.2088794557149</v>
      </c>
      <c r="J78" s="93">
        <f t="shared" si="39"/>
        <v>413.84754219917306</v>
      </c>
      <c r="K78" s="93">
        <f t="shared" si="40"/>
        <v>341.03866411885042</v>
      </c>
      <c r="L78" s="93">
        <f t="shared" si="41"/>
        <v>135.29189867644087</v>
      </c>
      <c r="M78" s="93">
        <f t="shared" si="42"/>
        <v>46.114653715106158</v>
      </c>
      <c r="N78" s="93">
        <f t="shared" si="43"/>
        <v>28.462157429679994</v>
      </c>
      <c r="O78" s="117">
        <f>('MI Epi'!AO96*(SUM('Mortal Baseline'!C78:G78)))/('Mortal Baseline'!C78*'MI Epi'!B$69+'Mortal Baseline'!D78*'MI Epi'!C$69+'Mortal Baseline'!E78*'MI Epi'!D$69+'Mortal Baseline'!F78*'MI Epi'!E$69+'Mortal Baseline'!G78*'MI Epi'!F$69)</f>
        <v>8.4456756157360192E-3</v>
      </c>
      <c r="P78" s="93">
        <f>$O78*'MI Epi'!C$69</f>
        <v>7.0217304092284744E-3</v>
      </c>
      <c r="Q78" s="93">
        <f>$O78*'MI Epi'!D$69</f>
        <v>6.4366285553501433E-3</v>
      </c>
      <c r="R78" s="93">
        <f>$O78*'MI Epi'!E$69</f>
        <v>5.8883456769393437E-3</v>
      </c>
      <c r="S78" s="93">
        <f>$O78*'MI Epi'!F$69</f>
        <v>5.234141057959712E-3</v>
      </c>
      <c r="T78" s="93">
        <f t="shared" si="44"/>
        <v>3.3026521315213692E-2</v>
      </c>
      <c r="U78" s="2">
        <f>J78/'Mortal Baseline'!C78</f>
        <v>3.1799444240296876E-2</v>
      </c>
      <c r="V78" s="2">
        <f>K78/'Mortal Baseline'!D78</f>
        <v>3.035952283703832E-2</v>
      </c>
      <c r="W78" s="2">
        <f>L78/'Mortal Baseline'!E78</f>
        <v>3.4037080367120345E-2</v>
      </c>
      <c r="X78" s="2">
        <f>M78/'Mortal Baseline'!F78</f>
        <v>4.3711259086840523E-2</v>
      </c>
      <c r="Y78" s="2">
        <f>N78/'Mortal Baseline'!G78</f>
        <v>6.3995480155093487E-2</v>
      </c>
      <c r="Z78" s="2">
        <f>SUM(C78:G78)/SUM('Mortal Baseline'!C78:G78)</f>
        <v>7.4999999999999997E-3</v>
      </c>
      <c r="AA78" s="93">
        <f>C78*'MI Epi'!$AR96</f>
        <v>0.26379495712227263</v>
      </c>
      <c r="AB78" s="93">
        <f>D78*'MI Epi'!$AR96</f>
        <v>0.18930586529333718</v>
      </c>
      <c r="AC78" s="93">
        <f>E78*'MI Epi'!$AR96</f>
        <v>6.1402942127987845E-2</v>
      </c>
      <c r="AD78" s="93">
        <f>F78*'MI Epi'!$AR96</f>
        <v>1.4909056980899362E-2</v>
      </c>
      <c r="AE78" s="93">
        <f>G78*'MI Epi'!$AR96</f>
        <v>5.5869550701928058E-3</v>
      </c>
      <c r="AF78" s="93">
        <f t="shared" si="49"/>
        <v>0.53499977659468978</v>
      </c>
      <c r="AG78" s="93">
        <f>J78*'MI Epi'!$I$5</f>
        <v>82.769508439834624</v>
      </c>
      <c r="AH78" s="93">
        <f>K78*'MI Epi'!$I$5</f>
        <v>68.207732823770087</v>
      </c>
      <c r="AI78" s="93">
        <f>L78*'MI Epi'!$I$5</f>
        <v>27.058379735288174</v>
      </c>
      <c r="AJ78" s="93">
        <f>M78*'MI Epi'!$I$5</f>
        <v>9.2229307430212319</v>
      </c>
      <c r="AK78" s="93">
        <f>N78*'MI Epi'!$I$5</f>
        <v>5.692431485935999</v>
      </c>
      <c r="AL78" s="93">
        <f t="shared" si="45"/>
        <v>192.95098322785012</v>
      </c>
      <c r="AM78" s="93">
        <f t="shared" si="50"/>
        <v>3308.9399463209088</v>
      </c>
      <c r="AN78" s="2"/>
      <c r="AO78" s="93">
        <f>'Mortal Baseline'!X78*'MI Analysis'!AY78</f>
        <v>76.475530119294021</v>
      </c>
      <c r="AP78" s="93">
        <f>'Mortal Baseline'!Y78*'MI Analysis'!AZ78</f>
        <v>37.701305572774189</v>
      </c>
      <c r="AQ78" s="93">
        <f>'Mortal Baseline'!Z78*'MI Analysis'!BA78</f>
        <v>9.4249906661377167</v>
      </c>
      <c r="AR78" s="93">
        <f>'Mortal Baseline'!AA78*'MI Analysis'!BB78</f>
        <v>2.522882497930881</v>
      </c>
      <c r="AS78" s="93">
        <f>'Mortal Baseline'!AB78*'MI Analysis'!BC78</f>
        <v>7.5035563539545352E-2</v>
      </c>
      <c r="AT78" s="93">
        <f t="shared" si="51"/>
        <v>251.06717280414725</v>
      </c>
      <c r="AU78" s="93">
        <f t="shared" si="52"/>
        <v>152.40911486441021</v>
      </c>
      <c r="AV78" s="93">
        <f t="shared" si="53"/>
        <v>47.457199668448474</v>
      </c>
      <c r="AW78" s="93">
        <f t="shared" si="54"/>
        <v>14.883664974364507</v>
      </c>
      <c r="AX78" s="93">
        <f t="shared" si="55"/>
        <v>2.6252909307076693</v>
      </c>
      <c r="AY78" s="117">
        <f>('MI Epi'!$AW96*(SUM('Mortal Baseline'!X78:AB78)))/('Mortal Baseline'!X78*'MI Epi'!B$78+'Mortal Baseline'!Y78*'MI Epi'!B$78+'Mortal Baseline'!Z78*'MI Epi'!C$78+'Mortal Baseline'!AA78*'MI Epi'!D$78+'Mortal Baseline'!AB78*'MI Epi'!E$78)</f>
        <v>3.8830143097807919E-3</v>
      </c>
      <c r="AZ78" s="93">
        <f>$AY78*'MI Epi'!C$78</f>
        <v>3.2376385864312466E-3</v>
      </c>
      <c r="BA78" s="93">
        <f>$AY78*'MI Epi'!D$78</f>
        <v>2.9593531780931158E-3</v>
      </c>
      <c r="BB78" s="93">
        <f>$AY78*'MI Epi'!E$78</f>
        <v>2.7269959914214457E-3</v>
      </c>
      <c r="BC78" s="93">
        <f>$AY78*'MI Epi'!F$78</f>
        <v>2.4478284220248031E-3</v>
      </c>
      <c r="BD78" s="93">
        <f t="shared" si="46"/>
        <v>1.5254830487751404E-2</v>
      </c>
      <c r="BE78" s="2">
        <f>AO78/'Mortal Baseline'!X78</f>
        <v>3.8830143097807919E-3</v>
      </c>
      <c r="BF78" s="2">
        <f>AP78/'Mortal Baseline'!Y78</f>
        <v>3.2376385864312466E-3</v>
      </c>
      <c r="BG78" s="2">
        <f>AQ78/'Mortal Baseline'!Z78</f>
        <v>2.9593531780931158E-3</v>
      </c>
      <c r="BH78" s="2">
        <f>AR78/'Mortal Baseline'!AA78</f>
        <v>2.7269959914214457E-3</v>
      </c>
      <c r="BI78" s="2">
        <f>AS78/'Mortal Baseline'!AB78</f>
        <v>2.4478284220248031E-3</v>
      </c>
      <c r="BJ78" s="2">
        <f>SUM(AO78:AS78)/SUM('Mortal Baseline'!X78:AB78)</f>
        <v>3.5569063189674018E-3</v>
      </c>
      <c r="BK78" s="58">
        <f>AY78*'MI Epi'!$AH$37</f>
        <v>1.436715294618893E-5</v>
      </c>
      <c r="BL78" s="58">
        <f>AZ78*'MI Epi'!$AH$37</f>
        <v>1.1979262769795613E-5</v>
      </c>
      <c r="BM78" s="58">
        <f>BA78*'MI Epi'!$AH$37</f>
        <v>1.0949606758944528E-5</v>
      </c>
      <c r="BN78" s="58">
        <f>BB78*'MI Epi'!$AH$37</f>
        <v>1.008988516825935E-5</v>
      </c>
      <c r="BO78" s="58">
        <f>BC78*'MI Epi'!$AH$37</f>
        <v>9.0569651614917721E-6</v>
      </c>
      <c r="BP78" s="93">
        <f t="shared" si="56"/>
        <v>5.64428728046802E-5</v>
      </c>
      <c r="BQ78" s="93">
        <f>AT78*'MI Epi'!$I$5</f>
        <v>50.213434560829455</v>
      </c>
      <c r="BR78" s="93">
        <f>AU78*'MI Epi'!$I$5</f>
        <v>30.481822972882043</v>
      </c>
      <c r="BS78" s="93">
        <f>AV78*'MI Epi'!$I$5</f>
        <v>9.491439933689696</v>
      </c>
      <c r="BT78" s="93">
        <f>AW78*'MI Epi'!$I$5</f>
        <v>2.9767329948729015</v>
      </c>
      <c r="BU78" s="93">
        <f>AX78*'MI Epi'!$I$5</f>
        <v>0.52505818614153388</v>
      </c>
      <c r="BV78" s="93">
        <f t="shared" si="47"/>
        <v>93.688488648415628</v>
      </c>
      <c r="BW78" s="93">
        <f t="shared" si="57"/>
        <v>1097.2827975824655</v>
      </c>
    </row>
    <row r="79" spans="1:75">
      <c r="A79" s="58">
        <f>'Mortal Baseline'!A79</f>
        <v>77</v>
      </c>
      <c r="B79" s="58">
        <v>81</v>
      </c>
      <c r="C79" s="58">
        <f>'Mortal Baseline'!C79*'MI Analysis'!O79</f>
        <v>107.50937574930731</v>
      </c>
      <c r="D79" s="58">
        <f>'Mortal Baseline'!D79*'MI Analysis'!P79</f>
        <v>72.175185027686339</v>
      </c>
      <c r="E79" s="58">
        <f>'Mortal Baseline'!E79*'MI Analysis'!Q79</f>
        <v>21.742482966486619</v>
      </c>
      <c r="F79" s="58">
        <f>'Mortal Baseline'!F79*'MI Analysis'!R79</f>
        <v>5.1198656191052185</v>
      </c>
      <c r="G79" s="58">
        <f>'Mortal Baseline'!G79*'MI Analysis'!S79</f>
        <v>1.6839203510110186</v>
      </c>
      <c r="H79" s="58">
        <f t="shared" si="38"/>
        <v>4288.4397091693118</v>
      </c>
      <c r="I79" s="58">
        <f t="shared" si="48"/>
        <v>4288.4397091693118</v>
      </c>
      <c r="J79" s="93">
        <f t="shared" si="39"/>
        <v>438.32361455152346</v>
      </c>
      <c r="K79" s="93">
        <f t="shared" si="40"/>
        <v>344.81681045747331</v>
      </c>
      <c r="L79" s="93">
        <f t="shared" si="41"/>
        <v>129.91459896551132</v>
      </c>
      <c r="M79" s="93">
        <f t="shared" si="42"/>
        <v>41.99667953420925</v>
      </c>
      <c r="N79" s="93">
        <f t="shared" si="43"/>
        <v>24.448059339684821</v>
      </c>
      <c r="O79" s="117">
        <f>('MI Epi'!AO97*(SUM('Mortal Baseline'!C79:G79)))/('Mortal Baseline'!C79*'MI Epi'!B$69+'Mortal Baseline'!D79*'MI Epi'!C$69+'Mortal Baseline'!E79*'MI Epi'!D$69+'Mortal Baseline'!F79*'MI Epi'!E$69+'Mortal Baseline'!G79*'MI Epi'!F$69)</f>
        <v>8.3889065826736366E-3</v>
      </c>
      <c r="P79" s="93">
        <f>$O79*'MI Epi'!C$69</f>
        <v>6.9745326640280872E-3</v>
      </c>
      <c r="Q79" s="93">
        <f>$O79*'MI Epi'!D$69</f>
        <v>6.3933636709413537E-3</v>
      </c>
      <c r="R79" s="93">
        <f>$O79*'MI Epi'!E$69</f>
        <v>5.8487661683688172E-3</v>
      </c>
      <c r="S79" s="93">
        <f>$O79*'MI Epi'!F$69</f>
        <v>5.1989588960709857E-3</v>
      </c>
      <c r="T79" s="93">
        <f t="shared" si="44"/>
        <v>3.280452798208288E-2</v>
      </c>
      <c r="U79" s="2">
        <f>J79/'Mortal Baseline'!C79</f>
        <v>3.4202187761063887E-2</v>
      </c>
      <c r="V79" s="2">
        <f>K79/'Mortal Baseline'!D79</f>
        <v>3.3320816659064993E-2</v>
      </c>
      <c r="W79" s="2">
        <f>L79/'Mortal Baseline'!E79</f>
        <v>3.8201307487800276E-2</v>
      </c>
      <c r="X79" s="2">
        <f>M79/'Mortal Baseline'!F79</f>
        <v>4.7975626064661804E-2</v>
      </c>
      <c r="Y79" s="2">
        <f>N79/'Mortal Baseline'!G79</f>
        <v>7.5481275298687839E-2</v>
      </c>
      <c r="Z79" s="2">
        <f>SUM(C79:G79)/SUM('Mortal Baseline'!C79:G79)</f>
        <v>7.4999999999999989E-3</v>
      </c>
      <c r="AA79" s="93">
        <f>C79*'MI Epi'!$AR97</f>
        <v>0.25802250179833752</v>
      </c>
      <c r="AB79" s="93">
        <f>D79*'MI Epi'!$AR97</f>
        <v>0.17322044406644721</v>
      </c>
      <c r="AC79" s="93">
        <f>E79*'MI Epi'!$AR97</f>
        <v>5.2181959119567883E-2</v>
      </c>
      <c r="AD79" s="93">
        <f>F79*'MI Epi'!$AR97</f>
        <v>1.2287677485852523E-2</v>
      </c>
      <c r="AE79" s="93">
        <f>G79*'MI Epi'!$AR97</f>
        <v>4.0414088424264444E-3</v>
      </c>
      <c r="AF79" s="93">
        <f t="shared" si="49"/>
        <v>0.4997539913126316</v>
      </c>
      <c r="AG79" s="93">
        <f>J79*'MI Epi'!$I$5</f>
        <v>87.664722910304704</v>
      </c>
      <c r="AH79" s="93">
        <f>K79*'MI Epi'!$I$5</f>
        <v>68.963362091494659</v>
      </c>
      <c r="AI79" s="93">
        <f>L79*'MI Epi'!$I$5</f>
        <v>25.982919793102266</v>
      </c>
      <c r="AJ79" s="93">
        <f>M79*'MI Epi'!$I$5</f>
        <v>8.3993359068418503</v>
      </c>
      <c r="AK79" s="93">
        <f>N79*'MI Epi'!$I$5</f>
        <v>4.8896118679369645</v>
      </c>
      <c r="AL79" s="93">
        <f t="shared" si="45"/>
        <v>195.89995256968047</v>
      </c>
      <c r="AM79" s="93">
        <f t="shared" si="50"/>
        <v>3505.3396528819017</v>
      </c>
      <c r="AN79" s="2"/>
      <c r="AO79" s="93">
        <f>'Mortal Baseline'!X79*'MI Analysis'!AY79</f>
        <v>76.510535969247968</v>
      </c>
      <c r="AP79" s="93">
        <f>'Mortal Baseline'!Y79*'MI Analysis'!AZ79</f>
        <v>33.904833001879929</v>
      </c>
      <c r="AQ79" s="93">
        <f>'Mortal Baseline'!Z79*'MI Analysis'!BA79</f>
        <v>8.0432864479340349</v>
      </c>
      <c r="AR79" s="93">
        <f>'Mortal Baseline'!AA79*'MI Analysis'!BB79</f>
        <v>2.1532214924367334</v>
      </c>
      <c r="AS79" s="93">
        <f>'Mortal Baseline'!AB79*'MI Analysis'!BC79</f>
        <v>4.2260168468322416E-2</v>
      </c>
      <c r="AT79" s="93">
        <f t="shared" si="51"/>
        <v>277.36425984541279</v>
      </c>
      <c r="AU79" s="93">
        <f t="shared" si="52"/>
        <v>155.83211291414531</v>
      </c>
      <c r="AV79" s="93">
        <f t="shared" si="53"/>
        <v>46.009035233086053</v>
      </c>
      <c r="AW79" s="93">
        <f t="shared" si="54"/>
        <v>14.060143382043172</v>
      </c>
      <c r="AX79" s="93">
        <f t="shared" si="55"/>
        <v>2.1424838560692967</v>
      </c>
      <c r="AY79" s="117">
        <f>('MI Epi'!$AW97*(SUM('Mortal Baseline'!X79:AB79)))/('Mortal Baseline'!X79*'MI Epi'!B$78+'Mortal Baseline'!Y79*'MI Epi'!B$78+'Mortal Baseline'!Z79*'MI Epi'!C$78+'Mortal Baseline'!AA79*'MI Epi'!D$78+'Mortal Baseline'!AB79*'MI Epi'!E$78)</f>
        <v>3.8741115463640143E-3</v>
      </c>
      <c r="AZ79" s="93">
        <f>$AY79*'MI Epi'!C$78</f>
        <v>3.2302155052719977E-3</v>
      </c>
      <c r="BA79" s="93">
        <f>$AY79*'MI Epi'!D$78</f>
        <v>2.9525681345394807E-3</v>
      </c>
      <c r="BB79" s="93">
        <f>$AY79*'MI Epi'!E$78</f>
        <v>2.7207436837518671E-3</v>
      </c>
      <c r="BC79" s="93">
        <f>$AY79*'MI Epi'!F$78</f>
        <v>2.4422161745315972E-3</v>
      </c>
      <c r="BD79" s="93">
        <f t="shared" si="46"/>
        <v>1.5219855044458958E-2</v>
      </c>
      <c r="BE79" s="2">
        <f>AO79/'Mortal Baseline'!X79</f>
        <v>3.8741115463640143E-3</v>
      </c>
      <c r="BF79" s="2">
        <f>AP79/'Mortal Baseline'!Y79</f>
        <v>3.2302155052719977E-3</v>
      </c>
      <c r="BG79" s="2">
        <f>AQ79/'Mortal Baseline'!Z79</f>
        <v>2.9525681345394807E-3</v>
      </c>
      <c r="BH79" s="2">
        <f>AR79/'Mortal Baseline'!AA79</f>
        <v>2.7207436837518671E-3</v>
      </c>
      <c r="BI79" s="2">
        <f>AS79/'Mortal Baseline'!AB79</f>
        <v>2.4422161745315972E-3</v>
      </c>
      <c r="BJ79" s="2">
        <f>SUM(AO79:AS79)/SUM('Mortal Baseline'!X79:AB79)</f>
        <v>3.5719513536366541E-3</v>
      </c>
      <c r="BK79" s="58">
        <f>AY79*'MI Epi'!$AH$37</f>
        <v>1.4334212721546854E-5</v>
      </c>
      <c r="BL79" s="58">
        <f>AZ79*'MI Epi'!$AH$37</f>
        <v>1.1951797369506392E-5</v>
      </c>
      <c r="BM79" s="58">
        <f>BA79*'MI Epi'!$AH$37</f>
        <v>1.0924502097796078E-5</v>
      </c>
      <c r="BN79" s="58">
        <f>BB79*'MI Epi'!$AH$37</f>
        <v>1.0066751629881908E-5</v>
      </c>
      <c r="BO79" s="58">
        <f>BC79*'MI Epi'!$AH$37</f>
        <v>9.0361998457669097E-6</v>
      </c>
      <c r="BP79" s="93">
        <f t="shared" si="56"/>
        <v>5.6313463664498134E-5</v>
      </c>
      <c r="BQ79" s="93">
        <f>AT79*'MI Epi'!$I$5</f>
        <v>55.472851969082562</v>
      </c>
      <c r="BR79" s="93">
        <f>AU79*'MI Epi'!$I$5</f>
        <v>31.166422582829064</v>
      </c>
      <c r="BS79" s="93">
        <f>AV79*'MI Epi'!$I$5</f>
        <v>9.2018070466172102</v>
      </c>
      <c r="BT79" s="93">
        <f>AW79*'MI Epi'!$I$5</f>
        <v>2.8120286764086346</v>
      </c>
      <c r="BU79" s="93">
        <f>AX79*'MI Epi'!$I$5</f>
        <v>0.42849677121385937</v>
      </c>
      <c r="BV79" s="93">
        <f t="shared" si="47"/>
        <v>99.081607046151319</v>
      </c>
      <c r="BW79" s="93">
        <f t="shared" si="57"/>
        <v>1196.3644609420805</v>
      </c>
    </row>
    <row r="80" spans="1:75">
      <c r="A80" s="58">
        <f>'Mortal Baseline'!A80</f>
        <v>78</v>
      </c>
      <c r="B80" s="58">
        <v>82</v>
      </c>
      <c r="C80" s="58">
        <f>'Mortal Baseline'!C80*'MI Analysis'!O80</f>
        <v>105.23822596301071</v>
      </c>
      <c r="D80" s="58">
        <f>'Mortal Baseline'!D80*'MI Analysis'!P80</f>
        <v>65.599987626451281</v>
      </c>
      <c r="E80" s="58">
        <f>'Mortal Baseline'!E80*'MI Analysis'!Q80</f>
        <v>18.244358184215336</v>
      </c>
      <c r="F80" s="58">
        <f>'Mortal Baseline'!F80*'MI Analysis'!R80</f>
        <v>4.2256710205430288</v>
      </c>
      <c r="G80" s="58">
        <f>'Mortal Baseline'!G80*'MI Analysis'!S80</f>
        <v>1.204339857844406</v>
      </c>
      <c r="H80" s="58">
        <f t="shared" si="38"/>
        <v>4482.9522918213761</v>
      </c>
      <c r="I80" s="58">
        <f t="shared" si="48"/>
        <v>4482.9522918213761</v>
      </c>
      <c r="J80" s="93">
        <f t="shared" si="39"/>
        <v>455.63909510243116</v>
      </c>
      <c r="K80" s="93">
        <f t="shared" si="40"/>
        <v>341.28021554836351</v>
      </c>
      <c r="L80" s="93">
        <f t="shared" si="41"/>
        <v>122.12385539750483</v>
      </c>
      <c r="M80" s="93">
        <f t="shared" si="42"/>
        <v>37.810726970424582</v>
      </c>
      <c r="N80" s="93">
        <f t="shared" si="43"/>
        <v>20.758745920749838</v>
      </c>
      <c r="O80" s="117">
        <f>('MI Epi'!AO98*(SUM('Mortal Baseline'!C80:G80)))/('Mortal Baseline'!C80*'MI Epi'!B$69+'Mortal Baseline'!D80*'MI Epi'!C$69+'Mortal Baseline'!E80*'MI Epi'!D$69+'Mortal Baseline'!F80*'MI Epi'!E$69+'Mortal Baseline'!G80*'MI Epi'!F$69)</f>
        <v>8.3317651453644406E-3</v>
      </c>
      <c r="P80" s="93">
        <f>$O80*'MI Epi'!C$69</f>
        <v>6.9270253021264027E-3</v>
      </c>
      <c r="Q80" s="93">
        <f>$O80*'MI Epi'!D$69</f>
        <v>6.3498149693557949E-3</v>
      </c>
      <c r="R80" s="93">
        <f>$O80*'MI Epi'!E$69</f>
        <v>5.8089270186474145E-3</v>
      </c>
      <c r="S80" s="93">
        <f>$O80*'MI Epi'!F$69</f>
        <v>5.1635459395783598E-3</v>
      </c>
      <c r="T80" s="93">
        <f t="shared" si="44"/>
        <v>3.2581078375072417E-2</v>
      </c>
      <c r="U80" s="2">
        <f>J80/'Mortal Baseline'!C80</f>
        <v>3.6073184403299915E-2</v>
      </c>
      <c r="V80" s="2">
        <f>K80/'Mortal Baseline'!D80</f>
        <v>3.6037456312955615E-2</v>
      </c>
      <c r="W80" s="2">
        <f>L80/'Mortal Baseline'!E80</f>
        <v>4.2504311595320185E-2</v>
      </c>
      <c r="X80" s="2">
        <f>M80/'Mortal Baseline'!F80</f>
        <v>5.1977485333199125E-2</v>
      </c>
      <c r="Y80" s="2">
        <f>N80/'Mortal Baseline'!G80</f>
        <v>8.9002068238179036E-2</v>
      </c>
      <c r="Z80" s="2">
        <f>SUM(C80:G80)/SUM('Mortal Baseline'!C80:G80)</f>
        <v>7.5000000000000006E-3</v>
      </c>
      <c r="AA80" s="93">
        <f>C80*'MI Epi'!$AR98</f>
        <v>0.25257174231122564</v>
      </c>
      <c r="AB80" s="93">
        <f>D80*'MI Epi'!$AR98</f>
        <v>0.15743997030348306</v>
      </c>
      <c r="AC80" s="93">
        <f>E80*'MI Epi'!$AR98</f>
        <v>4.3786459642116804E-2</v>
      </c>
      <c r="AD80" s="93">
        <f>F80*'MI Epi'!$AR98</f>
        <v>1.0141610449303269E-2</v>
      </c>
      <c r="AE80" s="93">
        <f>G80*'MI Epi'!$AR98</f>
        <v>2.8904156588265744E-3</v>
      </c>
      <c r="AF80" s="93">
        <f t="shared" si="49"/>
        <v>0.46683019836495537</v>
      </c>
      <c r="AG80" s="93">
        <f>J80*'MI Epi'!$I$5</f>
        <v>91.127819020486243</v>
      </c>
      <c r="AH80" s="93">
        <f>K80*'MI Epi'!$I$5</f>
        <v>68.256043109672703</v>
      </c>
      <c r="AI80" s="93">
        <f>L80*'MI Epi'!$I$5</f>
        <v>24.424771079500967</v>
      </c>
      <c r="AJ80" s="93">
        <f>M80*'MI Epi'!$I$5</f>
        <v>7.5621453940849168</v>
      </c>
      <c r="AK80" s="93">
        <f>N80*'MI Epi'!$I$5</f>
        <v>4.1517491841499679</v>
      </c>
      <c r="AL80" s="93">
        <f t="shared" si="45"/>
        <v>195.5225277878948</v>
      </c>
      <c r="AM80" s="93">
        <f t="shared" si="50"/>
        <v>3701.3290108681613</v>
      </c>
      <c r="AN80" s="2"/>
      <c r="AO80" s="93">
        <f>'Mortal Baseline'!X80*'MI Analysis'!AY80</f>
        <v>76.56351894253396</v>
      </c>
      <c r="AP80" s="93">
        <f>'Mortal Baseline'!Y80*'MI Analysis'!AZ80</f>
        <v>30.124944888489466</v>
      </c>
      <c r="AQ80" s="93">
        <f>'Mortal Baseline'!Z80*'MI Analysis'!BA80</f>
        <v>6.8306351026210903</v>
      </c>
      <c r="AR80" s="93">
        <f>'Mortal Baseline'!AA80*'MI Analysis'!BB80</f>
        <v>1.8501450093460534</v>
      </c>
      <c r="AS80" s="93">
        <f>'Mortal Baseline'!AB80*'MI Analysis'!BC80</f>
        <v>2.3104274002183546E-2</v>
      </c>
      <c r="AT80" s="93">
        <f t="shared" si="51"/>
        <v>298.45491248465146</v>
      </c>
      <c r="AU80" s="93">
        <f t="shared" si="52"/>
        <v>154.79062326800835</v>
      </c>
      <c r="AV80" s="93">
        <f t="shared" si="53"/>
        <v>43.637852364587829</v>
      </c>
      <c r="AW80" s="93">
        <f t="shared" si="54"/>
        <v>13.098249648228961</v>
      </c>
      <c r="AX80" s="93">
        <f t="shared" si="55"/>
        <v>1.7370823226577752</v>
      </c>
      <c r="AY80" s="117">
        <f>('MI Epi'!$AW98*(SUM('Mortal Baseline'!X80:AB80)))/('Mortal Baseline'!X80*'MI Epi'!B$78+'Mortal Baseline'!Y80*'MI Epi'!B$78+'Mortal Baseline'!Z80*'MI Epi'!C$78+'Mortal Baseline'!AA80*'MI Epi'!D$78+'Mortal Baseline'!AB80*'MI Epi'!E$78)</f>
        <v>3.8661486218916638E-3</v>
      </c>
      <c r="AZ80" s="93">
        <f>$AY80*'MI Epi'!C$78</f>
        <v>3.223576057287585E-3</v>
      </c>
      <c r="BA80" s="93">
        <f>$AY80*'MI Epi'!D$78</f>
        <v>2.9464993683789211E-3</v>
      </c>
      <c r="BB80" s="93">
        <f>$AY80*'MI Epi'!E$78</f>
        <v>2.7151514140913114E-3</v>
      </c>
      <c r="BC80" s="93">
        <f>$AY80*'MI Epi'!F$78</f>
        <v>2.4371963957487172E-3</v>
      </c>
      <c r="BD80" s="93">
        <f t="shared" si="46"/>
        <v>1.5188571857398199E-2</v>
      </c>
      <c r="BE80" s="2">
        <f>AO80/'Mortal Baseline'!X80</f>
        <v>3.8661486218916634E-3</v>
      </c>
      <c r="BF80" s="2">
        <f>AP80/'Mortal Baseline'!Y80</f>
        <v>3.223576057287585E-3</v>
      </c>
      <c r="BG80" s="2">
        <f>AQ80/'Mortal Baseline'!Z80</f>
        <v>2.9464993683789211E-3</v>
      </c>
      <c r="BH80" s="2">
        <f>AR80/'Mortal Baseline'!AA80</f>
        <v>2.7151514140913114E-3</v>
      </c>
      <c r="BI80" s="2">
        <f>AS80/'Mortal Baseline'!AB80</f>
        <v>2.4371963957487172E-3</v>
      </c>
      <c r="BJ80" s="2">
        <f>SUM(AO80:AS80)/SUM('Mortal Baseline'!X80:AB80)</f>
        <v>3.5883078487365687E-3</v>
      </c>
      <c r="BK80" s="58">
        <f>AY80*'MI Epi'!$AH$37</f>
        <v>1.4304749900999157E-5</v>
      </c>
      <c r="BL80" s="58">
        <f>AZ80*'MI Epi'!$AH$37</f>
        <v>1.1927231411964065E-5</v>
      </c>
      <c r="BM80" s="58">
        <f>BA80*'MI Epi'!$AH$37</f>
        <v>1.0902047663002009E-5</v>
      </c>
      <c r="BN80" s="58">
        <f>BB80*'MI Epi'!$AH$37</f>
        <v>1.0046060232137852E-5</v>
      </c>
      <c r="BO80" s="58">
        <f>BC80*'MI Epi'!$AH$37</f>
        <v>9.0176266642702535E-6</v>
      </c>
      <c r="BP80" s="93">
        <f t="shared" si="56"/>
        <v>5.6197715872373334E-5</v>
      </c>
      <c r="BQ80" s="93">
        <f>AT80*'MI Epi'!$I$5</f>
        <v>59.690982496930296</v>
      </c>
      <c r="BR80" s="93">
        <f>AU80*'MI Epi'!$I$5</f>
        <v>30.958124653601672</v>
      </c>
      <c r="BS80" s="93">
        <f>AV80*'MI Epi'!$I$5</f>
        <v>8.7275704729175665</v>
      </c>
      <c r="BT80" s="93">
        <f>AW80*'MI Epi'!$I$5</f>
        <v>2.6196499296457922</v>
      </c>
      <c r="BU80" s="93">
        <f>AX80*'MI Epi'!$I$5</f>
        <v>0.34741646453155506</v>
      </c>
      <c r="BV80" s="93">
        <f t="shared" si="47"/>
        <v>102.34374401762686</v>
      </c>
      <c r="BW80" s="93">
        <f t="shared" si="57"/>
        <v>1298.7082611574233</v>
      </c>
    </row>
    <row r="81" spans="1:75">
      <c r="A81" s="58">
        <f>'Mortal Baseline'!A81</f>
        <v>79</v>
      </c>
      <c r="B81" s="58">
        <v>83</v>
      </c>
      <c r="C81" s="58">
        <f>'Mortal Baseline'!C81*'MI Analysis'!O81</f>
        <v>103.10090861023491</v>
      </c>
      <c r="D81" s="58">
        <f>'Mortal Baseline'!D81*'MI Analysis'!P81</f>
        <v>59.156424986803977</v>
      </c>
      <c r="E81" s="58">
        <f>'Mortal Baseline'!E81*'MI Analysis'!Q81</f>
        <v>15.095641001616137</v>
      </c>
      <c r="F81" s="58">
        <f>'Mortal Baseline'!F81*'MI Analysis'!R81</f>
        <v>3.493910877461528</v>
      </c>
      <c r="G81" s="58">
        <f>'Mortal Baseline'!G81*'MI Analysis'!S81</f>
        <v>0.85120823083018493</v>
      </c>
      <c r="H81" s="58">
        <f t="shared" si="38"/>
        <v>4664.6503855283227</v>
      </c>
      <c r="I81" s="58">
        <f t="shared" si="48"/>
        <v>4664.6503855283227</v>
      </c>
      <c r="J81" s="93">
        <f t="shared" si="39"/>
        <v>467.35961294986856</v>
      </c>
      <c r="K81" s="93">
        <f t="shared" si="40"/>
        <v>332.02315745519132</v>
      </c>
      <c r="L81" s="93">
        <f t="shared" si="41"/>
        <v>112.75093885997788</v>
      </c>
      <c r="M81" s="93">
        <f t="shared" si="42"/>
        <v>33.732350843351895</v>
      </c>
      <c r="N81" s="93">
        <f t="shared" si="43"/>
        <v>17.455314551771231</v>
      </c>
      <c r="O81" s="117">
        <f>('MI Epi'!AO99*(SUM('Mortal Baseline'!C81:G81)))/('Mortal Baseline'!C81*'MI Epi'!B$69+'Mortal Baseline'!D81*'MI Epi'!C$69+'Mortal Baseline'!E81*'MI Epi'!D$69+'Mortal Baseline'!F81*'MI Epi'!E$69+'Mortal Baseline'!G81*'MI Epi'!F$69)</f>
        <v>8.2738604046021999E-3</v>
      </c>
      <c r="P81" s="93">
        <f>$O81*'MI Epi'!C$69</f>
        <v>6.8788833301222738E-3</v>
      </c>
      <c r="Q81" s="93">
        <f>$O81*'MI Epi'!D$69</f>
        <v>6.3056845380157671E-3</v>
      </c>
      <c r="R81" s="93">
        <f>$O81*'MI Epi'!E$69</f>
        <v>5.7685556918933602E-3</v>
      </c>
      <c r="S81" s="93">
        <f>$O81*'MI Epi'!F$69</f>
        <v>5.1276599317722519E-3</v>
      </c>
      <c r="T81" s="93">
        <f t="shared" si="44"/>
        <v>3.2354643896405855E-2</v>
      </c>
      <c r="U81" s="2">
        <f>J81/'Mortal Baseline'!C81</f>
        <v>3.7505665550577501E-2</v>
      </c>
      <c r="V81" s="2">
        <f>K81/'Mortal Baseline'!D81</f>
        <v>3.8608630652419561E-2</v>
      </c>
      <c r="W81" s="2">
        <f>L81/'Mortal Baseline'!E81</f>
        <v>4.7097824579957023E-2</v>
      </c>
      <c r="X81" s="2">
        <f>M81/'Mortal Baseline'!F81</f>
        <v>5.5693161984640228E-2</v>
      </c>
      <c r="Y81" s="2">
        <f>N81/'Mortal Baseline'!G81</f>
        <v>0.10515043649930894</v>
      </c>
      <c r="Z81" s="2">
        <f>SUM(C81:G81)/SUM('Mortal Baseline'!C81:G81)</f>
        <v>7.5000000000000006E-3</v>
      </c>
      <c r="AA81" s="93">
        <f>C81*'MI Epi'!$AR99</f>
        <v>0.24744218066456375</v>
      </c>
      <c r="AB81" s="93">
        <f>D81*'MI Epi'!$AR99</f>
        <v>0.14197541996832952</v>
      </c>
      <c r="AC81" s="93">
        <f>E81*'MI Epi'!$AR99</f>
        <v>3.6229538403878728E-2</v>
      </c>
      <c r="AD81" s="93">
        <f>F81*'MI Epi'!$AR99</f>
        <v>8.3853861059076662E-3</v>
      </c>
      <c r="AE81" s="93">
        <f>G81*'MI Epi'!$AR99</f>
        <v>2.0428997539924435E-3</v>
      </c>
      <c r="AF81" s="93">
        <f t="shared" si="49"/>
        <v>0.43607542489667211</v>
      </c>
      <c r="AG81" s="93">
        <f>J81*'MI Epi'!$I$5</f>
        <v>93.471922589973715</v>
      </c>
      <c r="AH81" s="93">
        <f>K81*'MI Epi'!$I$5</f>
        <v>66.404631491038273</v>
      </c>
      <c r="AI81" s="93">
        <f>L81*'MI Epi'!$I$5</f>
        <v>22.550187771995578</v>
      </c>
      <c r="AJ81" s="93">
        <f>M81*'MI Epi'!$I$5</f>
        <v>6.7464701686703794</v>
      </c>
      <c r="AK81" s="93">
        <f>N81*'MI Epi'!$I$5</f>
        <v>3.4910629103542465</v>
      </c>
      <c r="AL81" s="93">
        <f t="shared" si="45"/>
        <v>192.66427493203221</v>
      </c>
      <c r="AM81" s="93">
        <f t="shared" si="50"/>
        <v>3894.4293612250904</v>
      </c>
      <c r="AN81" s="2"/>
      <c r="AO81" s="93">
        <f>'Mortal Baseline'!X81*'MI Analysis'!AY81</f>
        <v>76.635579241339542</v>
      </c>
      <c r="AP81" s="93">
        <f>'Mortal Baseline'!Y81*'MI Analysis'!AZ81</f>
        <v>26.380058946876794</v>
      </c>
      <c r="AQ81" s="93">
        <f>'Mortal Baseline'!Z81*'MI Analysis'!BA81</f>
        <v>5.7698764707956611</v>
      </c>
      <c r="AR81" s="93">
        <f>'Mortal Baseline'!AA81*'MI Analysis'!BB81</f>
        <v>1.601335713516665</v>
      </c>
      <c r="AS81" s="93">
        <f>'Mortal Baseline'!AB81*'MI Analysis'!BC81</f>
        <v>1.2243924126022328E-2</v>
      </c>
      <c r="AT81" s="93">
        <f t="shared" si="51"/>
        <v>315.39949492431077</v>
      </c>
      <c r="AU81" s="93">
        <f t="shared" si="52"/>
        <v>150.21254563405205</v>
      </c>
      <c r="AV81" s="93">
        <f t="shared" si="53"/>
        <v>40.680147460418254</v>
      </c>
      <c r="AW81" s="93">
        <f t="shared" si="54"/>
        <v>12.079925386039601</v>
      </c>
      <c r="AX81" s="93">
        <f t="shared" si="55"/>
        <v>1.4019007646255783</v>
      </c>
      <c r="AY81" s="117">
        <f>('MI Epi'!$AW99*(SUM('Mortal Baseline'!X81:AB81)))/('Mortal Baseline'!X81*'MI Epi'!B$78+'Mortal Baseline'!Y81*'MI Epi'!B$78+'Mortal Baseline'!Z81*'MI Epi'!C$78+'Mortal Baseline'!AA81*'MI Epi'!D$78+'Mortal Baseline'!AB81*'MI Epi'!E$78)</f>
        <v>3.8590053976701503E-3</v>
      </c>
      <c r="AZ81" s="93">
        <f>$AY81*'MI Epi'!C$78</f>
        <v>3.217620071415257E-3</v>
      </c>
      <c r="BA81" s="93">
        <f>$AY81*'MI Epi'!D$78</f>
        <v>2.941055318572429E-3</v>
      </c>
      <c r="BB81" s="93">
        <f>$AY81*'MI Epi'!E$78</f>
        <v>2.7101348104262603E-3</v>
      </c>
      <c r="BC81" s="93">
        <f>$AY81*'MI Epi'!F$78</f>
        <v>2.4326933509800502E-3</v>
      </c>
      <c r="BD81" s="93">
        <f t="shared" si="46"/>
        <v>1.5160508949064146E-2</v>
      </c>
      <c r="BE81" s="2">
        <f>AO81/'Mortal Baseline'!X81</f>
        <v>3.8590053976701503E-3</v>
      </c>
      <c r="BF81" s="2">
        <f>AP81/'Mortal Baseline'!Y81</f>
        <v>3.217620071415257E-3</v>
      </c>
      <c r="BG81" s="2">
        <f>AQ81/'Mortal Baseline'!Z81</f>
        <v>2.9410553185724286E-3</v>
      </c>
      <c r="BH81" s="2">
        <f>AR81/'Mortal Baseline'!AA81</f>
        <v>2.7101348104262603E-3</v>
      </c>
      <c r="BI81" s="2">
        <f>AS81/'Mortal Baseline'!AB81</f>
        <v>2.4326933509800502E-3</v>
      </c>
      <c r="BJ81" s="2">
        <f>SUM(AO81:AS81)/SUM('Mortal Baseline'!X81:AB81)</f>
        <v>3.6060152608565535E-3</v>
      </c>
      <c r="BK81" s="58">
        <f>AY81*'MI Epi'!$AH$37</f>
        <v>1.4278319971379556E-5</v>
      </c>
      <c r="BL81" s="58">
        <f>AZ81*'MI Epi'!$AH$37</f>
        <v>1.1905194264236452E-5</v>
      </c>
      <c r="BM81" s="58">
        <f>BA81*'MI Epi'!$AH$37</f>
        <v>1.0881904678717988E-5</v>
      </c>
      <c r="BN81" s="58">
        <f>BB81*'MI Epi'!$AH$37</f>
        <v>1.0027498798577163E-5</v>
      </c>
      <c r="BO81" s="58">
        <f>BC81*'MI Epi'!$AH$37</f>
        <v>9.0009653986261868E-6</v>
      </c>
      <c r="BP81" s="93">
        <f t="shared" si="56"/>
        <v>5.6093883111537348E-5</v>
      </c>
      <c r="BQ81" s="93">
        <f>AT81*'MI Epi'!$I$5</f>
        <v>63.079898984862155</v>
      </c>
      <c r="BR81" s="93">
        <f>AU81*'MI Epi'!$I$5</f>
        <v>30.042509126810412</v>
      </c>
      <c r="BS81" s="93">
        <f>AV81*'MI Epi'!$I$5</f>
        <v>8.1360294920836509</v>
      </c>
      <c r="BT81" s="93">
        <f>AW81*'MI Epi'!$I$5</f>
        <v>2.4159850772079206</v>
      </c>
      <c r="BU81" s="93">
        <f>AX81*'MI Epi'!$I$5</f>
        <v>0.2803801529251157</v>
      </c>
      <c r="BV81" s="93">
        <f t="shared" si="47"/>
        <v>103.95480283388926</v>
      </c>
      <c r="BW81" s="93">
        <f t="shared" si="57"/>
        <v>1402.6631200851957</v>
      </c>
    </row>
    <row r="82" spans="1:75">
      <c r="A82" s="58">
        <f>'Mortal Baseline'!A82</f>
        <v>80</v>
      </c>
      <c r="B82" s="58">
        <v>84</v>
      </c>
      <c r="C82" s="58">
        <f>'Mortal Baseline'!C82*'MI Analysis'!O82</f>
        <v>132.09244360760076</v>
      </c>
      <c r="D82" s="58">
        <f>'Mortal Baseline'!D82*'MI Analysis'!P82</f>
        <v>69.056415141981475</v>
      </c>
      <c r="E82" s="58">
        <f>'Mortal Baseline'!E82*'MI Analysis'!Q82</f>
        <v>16.069707363445648</v>
      </c>
      <c r="F82" s="58">
        <f>'Mortal Baseline'!F82*'MI Analysis'!R82</f>
        <v>3.7827122416124341</v>
      </c>
      <c r="G82" s="58">
        <f>'Mortal Baseline'!G82*'MI Analysis'!S82</f>
        <v>0.77641074890956707</v>
      </c>
      <c r="H82" s="58">
        <f t="shared" si="38"/>
        <v>4886.4280746318727</v>
      </c>
      <c r="I82" s="58">
        <f t="shared" si="48"/>
        <v>4886.4280746318727</v>
      </c>
      <c r="J82" s="93">
        <f t="shared" si="39"/>
        <v>505.73269178683097</v>
      </c>
      <c r="K82" s="93">
        <f t="shared" si="40"/>
        <v>334.53296568616616</v>
      </c>
      <c r="L82" s="93">
        <f t="shared" si="41"/>
        <v>106.23422891302405</v>
      </c>
      <c r="M82" s="93">
        <f t="shared" si="42"/>
        <v>30.760207530188048</v>
      </c>
      <c r="N82" s="93">
        <f t="shared" si="43"/>
        <v>14.738619490572558</v>
      </c>
      <c r="O82" s="117">
        <f>('MI Epi'!AO100*(SUM('Mortal Baseline'!C82:G82)))/('Mortal Baseline'!C82*'MI Epi'!B$69+'Mortal Baseline'!D82*'MI Epi'!C$69+'Mortal Baseline'!E82*'MI Epi'!D$69+'Mortal Baseline'!F82*'MI Epi'!E$69+'Mortal Baseline'!G82*'MI Epi'!F$69)</f>
        <v>1.073410106197157E-2</v>
      </c>
      <c r="P82" s="93">
        <f>$O82*'MI Epi'!C$69</f>
        <v>8.9243261607329632E-3</v>
      </c>
      <c r="Q82" s="93">
        <f>$O82*'MI Epi'!D$69</f>
        <v>8.18068613513513E-3</v>
      </c>
      <c r="R82" s="93">
        <f>$O82*'MI Epi'!E$69</f>
        <v>7.4838414899957122E-3</v>
      </c>
      <c r="S82" s="93">
        <f>$O82*'MI Epi'!F$69</f>
        <v>6.6523747353109848E-3</v>
      </c>
      <c r="T82" s="93">
        <f t="shared" si="44"/>
        <v>4.1975329583146356E-2</v>
      </c>
      <c r="U82" s="2">
        <f>J82/'Mortal Baseline'!C82</f>
        <v>4.1096868796743159E-2</v>
      </c>
      <c r="V82" s="2">
        <f>K82/'Mortal Baseline'!D82</f>
        <v>4.3232497533537202E-2</v>
      </c>
      <c r="W82" s="2">
        <f>L82/'Mortal Baseline'!E82</f>
        <v>5.4081189152358204E-2</v>
      </c>
      <c r="X82" s="2">
        <f>M82/'Mortal Baseline'!F82</f>
        <v>6.0856999594865284E-2</v>
      </c>
      <c r="Y82" s="2">
        <f>N82/'Mortal Baseline'!G82</f>
        <v>0.12628215164479517</v>
      </c>
      <c r="Z82" s="2">
        <f>SUM(C82:G82)/SUM('Mortal Baseline'!C82:G82)</f>
        <v>9.7999999999999997E-3</v>
      </c>
      <c r="AA82" s="93">
        <f>C82*'MI Epi'!$AR100</f>
        <v>0.38306808646204216</v>
      </c>
      <c r="AB82" s="93">
        <f>D82*'MI Epi'!$AR100</f>
        <v>0.20026360391174627</v>
      </c>
      <c r="AC82" s="93">
        <f>E82*'MI Epi'!$AR100</f>
        <v>4.6602151353992378E-2</v>
      </c>
      <c r="AD82" s="93">
        <f>F82*'MI Epi'!$AR100</f>
        <v>1.0969865500676058E-2</v>
      </c>
      <c r="AE82" s="93">
        <f>G82*'MI Epi'!$AR100</f>
        <v>2.2515911718377444E-3</v>
      </c>
      <c r="AF82" s="93">
        <f t="shared" si="49"/>
        <v>0.64315529840029451</v>
      </c>
      <c r="AG82" s="93">
        <f>J82*'MI Epi'!$I$5</f>
        <v>101.1465383573662</v>
      </c>
      <c r="AH82" s="93">
        <f>K82*'MI Epi'!$I$5</f>
        <v>66.90659313723323</v>
      </c>
      <c r="AI82" s="93">
        <f>L82*'MI Epi'!$I$5</f>
        <v>21.246845782604812</v>
      </c>
      <c r="AJ82" s="93">
        <f>M82*'MI Epi'!$I$5</f>
        <v>6.1520415060376097</v>
      </c>
      <c r="AK82" s="93">
        <f>N82*'MI Epi'!$I$5</f>
        <v>2.947723898114512</v>
      </c>
      <c r="AL82" s="93">
        <f t="shared" si="45"/>
        <v>198.39974268135637</v>
      </c>
      <c r="AM82" s="93">
        <f t="shared" si="50"/>
        <v>4093.472259204847</v>
      </c>
      <c r="AN82" s="2"/>
      <c r="AO82" s="93">
        <f>'Mortal Baseline'!X82*'MI Analysis'!AY82</f>
        <v>106.99307359606533</v>
      </c>
      <c r="AP82" s="93">
        <f>'Mortal Baseline'!Y82*'MI Analysis'!AZ82</f>
        <v>31.657924844147363</v>
      </c>
      <c r="AQ82" s="93">
        <f>'Mortal Baseline'!Z82*'MI Analysis'!BA82</f>
        <v>6.7567931738731541</v>
      </c>
      <c r="AR82" s="93">
        <f>'Mortal Baseline'!AA82*'MI Analysis'!BB82</f>
        <v>1.9477883985513964</v>
      </c>
      <c r="AS82" s="93">
        <f>'Mortal Baseline'!AB82*'MI Analysis'!BC82</f>
        <v>8.7568676645699405E-3</v>
      </c>
      <c r="AT82" s="93">
        <f t="shared" si="51"/>
        <v>359.31265525719402</v>
      </c>
      <c r="AU82" s="93">
        <f t="shared" si="52"/>
        <v>151.82794944619474</v>
      </c>
      <c r="AV82" s="93">
        <f t="shared" si="53"/>
        <v>39.300900260303081</v>
      </c>
      <c r="AW82" s="93">
        <f t="shared" si="54"/>
        <v>11.611718679884277</v>
      </c>
      <c r="AX82" s="93">
        <f t="shared" si="55"/>
        <v>1.130268478399634</v>
      </c>
      <c r="AY82" s="117">
        <f>('MI Epi'!$AW100*(SUM('Mortal Baseline'!X82:AB82)))/('Mortal Baseline'!X82*'MI Epi'!B$78+'Mortal Baseline'!Y82*'MI Epi'!B$78+'Mortal Baseline'!Z82*'MI Epi'!C$78+'Mortal Baseline'!AA82*'MI Epi'!D$78+'Mortal Baseline'!AB82*'MI Epi'!E$78)</f>
        <v>5.3733323691959115E-3</v>
      </c>
      <c r="AZ82" s="93">
        <f>$AY82*'MI Epi'!C$78</f>
        <v>4.480258589933144E-3</v>
      </c>
      <c r="BA82" s="93">
        <f>$AY82*'MI Epi'!D$78</f>
        <v>4.095166011538141E-3</v>
      </c>
      <c r="BB82" s="93">
        <f>$AY82*'MI Epi'!E$78</f>
        <v>3.7736291093399448E-3</v>
      </c>
      <c r="BC82" s="93">
        <f>$AY82*'MI Epi'!F$78</f>
        <v>3.3873157925720216E-3</v>
      </c>
      <c r="BD82" s="93">
        <f t="shared" si="46"/>
        <v>2.1109701872579163E-2</v>
      </c>
      <c r="BE82" s="2">
        <f>AO82/'Mortal Baseline'!X82</f>
        <v>5.3733323691959115E-3</v>
      </c>
      <c r="BF82" s="2">
        <f>AP82/'Mortal Baseline'!Y82</f>
        <v>4.480258589933144E-3</v>
      </c>
      <c r="BG82" s="2">
        <f>AQ82/'Mortal Baseline'!Z82</f>
        <v>4.095166011538141E-3</v>
      </c>
      <c r="BH82" s="2">
        <f>AR82/'Mortal Baseline'!AA82</f>
        <v>3.7736291093399448E-3</v>
      </c>
      <c r="BI82" s="2">
        <f>AS82/'Mortal Baseline'!AB82</f>
        <v>3.3873157925720216E-3</v>
      </c>
      <c r="BJ82" s="2">
        <f>SUM(AO82:AS82)/SUM('Mortal Baseline'!X82:AB82)</f>
        <v>5.0559621038790189E-3</v>
      </c>
      <c r="BK82" s="58">
        <f>AY82*'MI Epi'!$AH$37</f>
        <v>1.9881329766024873E-5</v>
      </c>
      <c r="BL82" s="58">
        <f>AZ82*'MI Epi'!$AH$37</f>
        <v>1.6576956782752634E-5</v>
      </c>
      <c r="BM82" s="58">
        <f>BA82*'MI Epi'!$AH$37</f>
        <v>1.5152114242691123E-5</v>
      </c>
      <c r="BN82" s="58">
        <f>BB82*'MI Epi'!$AH$37</f>
        <v>1.3962427704557797E-5</v>
      </c>
      <c r="BO82" s="58">
        <f>BC82*'MI Epi'!$AH$37</f>
        <v>1.2533068432516481E-5</v>
      </c>
      <c r="BP82" s="93">
        <f t="shared" si="56"/>
        <v>7.810589692854291E-5</v>
      </c>
      <c r="BQ82" s="93">
        <f>AT82*'MI Epi'!$I$5</f>
        <v>71.862531051438808</v>
      </c>
      <c r="BR82" s="93">
        <f>AU82*'MI Epi'!$I$5</f>
        <v>30.365589889238947</v>
      </c>
      <c r="BS82" s="93">
        <f>AV82*'MI Epi'!$I$5</f>
        <v>7.8601800520606169</v>
      </c>
      <c r="BT82" s="93">
        <f>AW82*'MI Epi'!$I$5</f>
        <v>2.3223437359768555</v>
      </c>
      <c r="BU82" s="93">
        <f>AX82*'MI Epi'!$I$5</f>
        <v>0.22605369567992681</v>
      </c>
      <c r="BV82" s="93">
        <f t="shared" si="47"/>
        <v>112.63669842439515</v>
      </c>
      <c r="BW82" s="93">
        <f t="shared" si="57"/>
        <v>1515.2998966154878</v>
      </c>
    </row>
    <row r="83" spans="1:75">
      <c r="A83" s="58">
        <f>'Mortal Baseline'!A83</f>
        <v>81</v>
      </c>
      <c r="B83" s="58">
        <v>85</v>
      </c>
      <c r="C83" s="58">
        <f>'Mortal Baseline'!C83*'MI Analysis'!O83</f>
        <v>128.59874697602709</v>
      </c>
      <c r="D83" s="58">
        <f>'Mortal Baseline'!D83*'MI Analysis'!P83</f>
        <v>60.527952812532092</v>
      </c>
      <c r="E83" s="58">
        <f>'Mortal Baseline'!E83*'MI Analysis'!Q83</f>
        <v>12.769310271855634</v>
      </c>
      <c r="F83" s="58">
        <f>'Mortal Baseline'!F83*'MI Analysis'!R83</f>
        <v>3.1168400741752467</v>
      </c>
      <c r="G83" s="58">
        <f>'Mortal Baseline'!G83*'MI Analysis'!S83</f>
        <v>0.53071212657994593</v>
      </c>
      <c r="H83" s="58">
        <f t="shared" si="38"/>
        <v>5091.9716368930431</v>
      </c>
      <c r="I83" s="58">
        <f t="shared" si="48"/>
        <v>5091.9716368930431</v>
      </c>
      <c r="J83" s="93">
        <f t="shared" si="39"/>
        <v>532.80183231902981</v>
      </c>
      <c r="K83" s="93">
        <f t="shared" si="40"/>
        <v>327.95406175755323</v>
      </c>
      <c r="L83" s="93">
        <f t="shared" si="41"/>
        <v>97.710091250920883</v>
      </c>
      <c r="M83" s="93">
        <f t="shared" si="42"/>
        <v>27.714036232825006</v>
      </c>
      <c r="N83" s="93">
        <f t="shared" si="43"/>
        <v>12.319356127866154</v>
      </c>
      <c r="O83" s="117">
        <f>('MI Epi'!AO101*(SUM('Mortal Baseline'!C83:G83)))/('Mortal Baseline'!C83*'MI Epi'!B$69+'Mortal Baseline'!D83*'MI Epi'!C$69+'Mortal Baseline'!E83*'MI Epi'!D$69+'Mortal Baseline'!F83*'MI Epi'!E$69+'Mortal Baseline'!G83*'MI Epi'!F$69)</f>
        <v>1.0655326381537501E-2</v>
      </c>
      <c r="P83" s="93">
        <f>$O83*'MI Epi'!C$69</f>
        <v>8.8588329315056231E-3</v>
      </c>
      <c r="Q83" s="93">
        <f>$O83*'MI Epi'!D$69</f>
        <v>8.1206502800312726E-3</v>
      </c>
      <c r="R83" s="93">
        <f>$O83*'MI Epi'!E$69</f>
        <v>7.4289195903051806E-3</v>
      </c>
      <c r="S83" s="93">
        <f>$O83*'MI Epi'!F$69</f>
        <v>6.6035547464850606E-3</v>
      </c>
      <c r="T83" s="93">
        <f t="shared" si="44"/>
        <v>4.1667283929864636E-2</v>
      </c>
      <c r="U83" s="2">
        <f>J83/'Mortal Baseline'!C83</f>
        <v>4.4146444296994568E-2</v>
      </c>
      <c r="V83" s="2">
        <f>K83/'Mortal Baseline'!D83</f>
        <v>4.7999149274338446E-2</v>
      </c>
      <c r="W83" s="2">
        <f>L83/'Mortal Baseline'!E83</f>
        <v>6.2138789252190754E-2</v>
      </c>
      <c r="X83" s="2">
        <f>M83/'Mortal Baseline'!F83</f>
        <v>6.6055794264946691E-2</v>
      </c>
      <c r="Y83" s="2">
        <f>N83/'Mortal Baseline'!G83</f>
        <v>0.15328751418600881</v>
      </c>
      <c r="Z83" s="2">
        <f>SUM(C83:G83)/SUM('Mortal Baseline'!C83:G83)</f>
        <v>9.7999999999999979E-3</v>
      </c>
      <c r="AA83" s="93">
        <f>C83*'MI Epi'!$AR101</f>
        <v>0.37293636623047854</v>
      </c>
      <c r="AB83" s="93">
        <f>D83*'MI Epi'!$AR101</f>
        <v>0.17553106315634306</v>
      </c>
      <c r="AC83" s="93">
        <f>E83*'MI Epi'!$AR101</f>
        <v>3.7030999788381334E-2</v>
      </c>
      <c r="AD83" s="93">
        <f>F83*'MI Epi'!$AR101</f>
        <v>9.038836215108214E-3</v>
      </c>
      <c r="AE83" s="93">
        <f>G83*'MI Epi'!$AR101</f>
        <v>1.539065167081843E-3</v>
      </c>
      <c r="AF83" s="93">
        <f t="shared" si="49"/>
        <v>0.59607633055739295</v>
      </c>
      <c r="AG83" s="93">
        <f>J83*'MI Epi'!$I$5</f>
        <v>106.56036646380596</v>
      </c>
      <c r="AH83" s="93">
        <f>K83*'MI Epi'!$I$5</f>
        <v>65.59081235151065</v>
      </c>
      <c r="AI83" s="93">
        <f>L83*'MI Epi'!$I$5</f>
        <v>19.542018250184178</v>
      </c>
      <c r="AJ83" s="93">
        <f>M83*'MI Epi'!$I$5</f>
        <v>5.5428072465650011</v>
      </c>
      <c r="AK83" s="93">
        <f>N83*'MI Epi'!$I$5</f>
        <v>2.4638712255732309</v>
      </c>
      <c r="AL83" s="93">
        <f t="shared" si="45"/>
        <v>199.699875537639</v>
      </c>
      <c r="AM83" s="93">
        <f t="shared" si="50"/>
        <v>4293.7682110730439</v>
      </c>
      <c r="AN83" s="2"/>
      <c r="AO83" s="93">
        <f>'Mortal Baseline'!X83*'MI Analysis'!AY83</f>
        <v>106.4575733760456</v>
      </c>
      <c r="AP83" s="93">
        <f>'Mortal Baseline'!Y83*'MI Analysis'!AZ83</f>
        <v>26.51926561451301</v>
      </c>
      <c r="AQ83" s="93">
        <f>'Mortal Baseline'!Z83*'MI Analysis'!BA83</f>
        <v>5.6018852979921601</v>
      </c>
      <c r="AR83" s="93">
        <f>'Mortal Baseline'!AA83*'MI Analysis'!BB83</f>
        <v>1.7020310463308173</v>
      </c>
      <c r="AS83" s="93">
        <f>'Mortal Baseline'!AB83*'MI Analysis'!BC83</f>
        <v>4.3116621030121986E-3</v>
      </c>
      <c r="AT83" s="93">
        <f t="shared" si="51"/>
        <v>393.90767770047108</v>
      </c>
      <c r="AU83" s="93">
        <f t="shared" si="52"/>
        <v>147.98160859451201</v>
      </c>
      <c r="AV83" s="93">
        <f t="shared" si="53"/>
        <v>37.042590354120378</v>
      </c>
      <c r="AW83" s="93">
        <f t="shared" si="54"/>
        <v>10.991392027810534</v>
      </c>
      <c r="AX83" s="93">
        <f t="shared" si="55"/>
        <v>0.90851391175428686</v>
      </c>
      <c r="AY83" s="117">
        <f>('MI Epi'!$AW101*(SUM('Mortal Baseline'!X83:AB83)))/('Mortal Baseline'!X83*'MI Epi'!B$78+'Mortal Baseline'!Y83*'MI Epi'!B$78+'Mortal Baseline'!Z83*'MI Epi'!C$78+'Mortal Baseline'!AA83*'MI Epi'!D$78+'Mortal Baseline'!AB83*'MI Epi'!E$78)</f>
        <v>5.3652405330325923E-3</v>
      </c>
      <c r="AZ83" s="93">
        <f>$AY83*'MI Epi'!C$78</f>
        <v>4.4735116560031167E-3</v>
      </c>
      <c r="BA83" s="93">
        <f>$AY83*'MI Epi'!D$78</f>
        <v>4.0889989981933257E-3</v>
      </c>
      <c r="BB83" s="93">
        <f>$AY83*'MI Epi'!E$78</f>
        <v>3.7679463064913877E-3</v>
      </c>
      <c r="BC83" s="93">
        <f>$AY83*'MI Epi'!F$78</f>
        <v>3.3822147486492504E-3</v>
      </c>
      <c r="BD83" s="93">
        <f t="shared" si="46"/>
        <v>2.1077912242369677E-2</v>
      </c>
      <c r="BE83" s="2">
        <f>AO83/'Mortal Baseline'!X83</f>
        <v>5.3652405330325923E-3</v>
      </c>
      <c r="BF83" s="2">
        <f>AP83/'Mortal Baseline'!Y83</f>
        <v>4.4735116560031167E-3</v>
      </c>
      <c r="BG83" s="2">
        <f>AQ83/'Mortal Baseline'!Z83</f>
        <v>4.0889989981933257E-3</v>
      </c>
      <c r="BH83" s="2">
        <f>AR83/'Mortal Baseline'!AA83</f>
        <v>3.7679463064913877E-3</v>
      </c>
      <c r="BI83" s="2">
        <f>AS83/'Mortal Baseline'!AB83</f>
        <v>3.3822147486492504E-3</v>
      </c>
      <c r="BJ83" s="2">
        <f>SUM(AO83:AS83)/SUM('Mortal Baseline'!X83:AB83)</f>
        <v>5.0840578394068707E-3</v>
      </c>
      <c r="BK83" s="58">
        <f>AY83*'MI Epi'!$AH$38</f>
        <v>2.4680106451949924E-5</v>
      </c>
      <c r="BL83" s="58">
        <f>AZ83*'MI Epi'!$AH$38</f>
        <v>2.0578153617614338E-5</v>
      </c>
      <c r="BM83" s="58">
        <f>BA83*'MI Epi'!$AH$38</f>
        <v>1.8809395391689298E-5</v>
      </c>
      <c r="BN83" s="58">
        <f>BB83*'MI Epi'!$AH$38</f>
        <v>1.7332553009860384E-5</v>
      </c>
      <c r="BO83" s="58">
        <f>BC83*'MI Epi'!$AH$38</f>
        <v>1.5558187843786552E-5</v>
      </c>
      <c r="BP83" s="93">
        <f t="shared" si="56"/>
        <v>9.6958396314900496E-5</v>
      </c>
      <c r="BQ83" s="93">
        <f>AT83*'MI Epi'!$I$5</f>
        <v>78.781535540094225</v>
      </c>
      <c r="BR83" s="93">
        <f>AU83*'MI Epi'!$I$5</f>
        <v>29.596321718902402</v>
      </c>
      <c r="BS83" s="93">
        <f>AV83*'MI Epi'!$I$5</f>
        <v>7.4085180708240763</v>
      </c>
      <c r="BT83" s="93">
        <f>AW83*'MI Epi'!$I$5</f>
        <v>2.1982784055621067</v>
      </c>
      <c r="BU83" s="93">
        <f>AX83*'MI Epi'!$I$5</f>
        <v>0.18170278235085738</v>
      </c>
      <c r="BV83" s="93">
        <f t="shared" si="47"/>
        <v>118.16635651773366</v>
      </c>
      <c r="BW83" s="93">
        <f t="shared" si="57"/>
        <v>1633.4663500916179</v>
      </c>
    </row>
    <row r="84" spans="1:75">
      <c r="A84" s="58">
        <f>'Mortal Baseline'!A84</f>
        <v>82</v>
      </c>
      <c r="B84" s="58">
        <v>86</v>
      </c>
      <c r="C84" s="58">
        <f>'Mortal Baseline'!C84*'MI Analysis'!O84</f>
        <v>117.66974089499971</v>
      </c>
      <c r="D84" s="58">
        <f>'Mortal Baseline'!D84*'MI Analysis'!P84</f>
        <v>49.16799076339651</v>
      </c>
      <c r="E84" s="58">
        <f>'Mortal Baseline'!E84*'MI Analysis'!Q84</f>
        <v>9.3542504561851665</v>
      </c>
      <c r="F84" s="58">
        <f>'Mortal Baseline'!F84*'MI Analysis'!R84</f>
        <v>2.4182184738263692</v>
      </c>
      <c r="G84" s="58">
        <f>'Mortal Baseline'!G84*'MI Analysis'!S84</f>
        <v>0.33602471616684543</v>
      </c>
      <c r="H84" s="58">
        <f t="shared" si="38"/>
        <v>5270.917862197618</v>
      </c>
      <c r="I84" s="58">
        <f t="shared" si="48"/>
        <v>5270.917862197618</v>
      </c>
      <c r="J84" s="93">
        <f t="shared" si="39"/>
        <v>543.53827038399299</v>
      </c>
      <c r="K84" s="93">
        <f t="shared" si="40"/>
        <v>311.35570910628275</v>
      </c>
      <c r="L84" s="93">
        <f t="shared" si="41"/>
        <v>87.485292457133482</v>
      </c>
      <c r="M84" s="93">
        <f t="shared" si="42"/>
        <v>24.580408623871264</v>
      </c>
      <c r="N84" s="93">
        <f t="shared" si="43"/>
        <v>10.189970553292687</v>
      </c>
      <c r="O84" s="117">
        <f>('MI Epi'!AO102*(SUM('Mortal Baseline'!C84:G84)))/('Mortal Baseline'!C84*'MI Epi'!B$69+'Mortal Baseline'!D84*'MI Epi'!C$69+'Mortal Baseline'!E84*'MI Epi'!D$69+'Mortal Baseline'!F84*'MI Epi'!E$69+'Mortal Baseline'!G84*'MI Epi'!F$69)</f>
        <v>1.0574759593174192E-2</v>
      </c>
      <c r="P84" s="93">
        <f>$O84*'MI Epi'!C$69</f>
        <v>8.7918497446578502E-3</v>
      </c>
      <c r="Q84" s="93">
        <f>$O84*'MI Epi'!D$69</f>
        <v>8.0592486214563306E-3</v>
      </c>
      <c r="R84" s="93">
        <f>$O84*'MI Epi'!E$69</f>
        <v>7.37274822858723E-3</v>
      </c>
      <c r="S84" s="93">
        <f>$O84*'MI Epi'!F$69</f>
        <v>6.5536241128606003E-3</v>
      </c>
      <c r="T84" s="93">
        <f t="shared" si="44"/>
        <v>4.1352230300736204E-2</v>
      </c>
      <c r="U84" s="2">
        <f>J84/'Mortal Baseline'!C84</f>
        <v>4.8846768041491337E-2</v>
      </c>
      <c r="V84" s="2">
        <f>K84/'Mortal Baseline'!D84</f>
        <v>5.5674282579017013E-2</v>
      </c>
      <c r="W84" s="2">
        <f>L84/'Mortal Baseline'!E84</f>
        <v>7.537383416612041E-2</v>
      </c>
      <c r="X84" s="2">
        <f>M84/'Mortal Baseline'!F84</f>
        <v>7.494160105924709E-2</v>
      </c>
      <c r="Y84" s="2">
        <f>N84/'Mortal Baseline'!G84</f>
        <v>0.19873906148689291</v>
      </c>
      <c r="Z84" s="2">
        <f>SUM(C84:G84)/SUM('Mortal Baseline'!C84:G84)</f>
        <v>9.7999999999999979E-3</v>
      </c>
      <c r="AA84" s="93">
        <f>C84*'MI Epi'!$AR102</f>
        <v>0.34124224859549912</v>
      </c>
      <c r="AB84" s="93">
        <f>D84*'MI Epi'!$AR102</f>
        <v>0.14258717321384987</v>
      </c>
      <c r="AC84" s="93">
        <f>E84*'MI Epi'!$AR102</f>
        <v>2.7127326322936979E-2</v>
      </c>
      <c r="AD84" s="93">
        <f>F84*'MI Epi'!$AR102</f>
        <v>7.0128335740964705E-3</v>
      </c>
      <c r="AE84" s="93">
        <f>G84*'MI Epi'!$AR102</f>
        <v>9.7447167688385168E-4</v>
      </c>
      <c r="AF84" s="93">
        <f t="shared" si="49"/>
        <v>0.51894405338326621</v>
      </c>
      <c r="AG84" s="93">
        <f>J84*'MI Epi'!$I$5</f>
        <v>108.7076540767986</v>
      </c>
      <c r="AH84" s="93">
        <f>K84*'MI Epi'!$I$5</f>
        <v>62.271141821256549</v>
      </c>
      <c r="AI84" s="93">
        <f>L84*'MI Epi'!$I$5</f>
        <v>17.497058491426696</v>
      </c>
      <c r="AJ84" s="93">
        <f>M84*'MI Epi'!$I$5</f>
        <v>4.9160817247742532</v>
      </c>
      <c r="AK84" s="93">
        <f>N84*'MI Epi'!$I$5</f>
        <v>2.0379941106585373</v>
      </c>
      <c r="AL84" s="93">
        <f t="shared" si="45"/>
        <v>195.42993022491461</v>
      </c>
      <c r="AM84" s="93">
        <f t="shared" si="50"/>
        <v>4489.7170853513417</v>
      </c>
      <c r="AN84" s="2"/>
      <c r="AO84" s="93">
        <f>'Mortal Baseline'!X84*'MI Analysis'!AY84</f>
        <v>100.5392024207827</v>
      </c>
      <c r="AP84" s="93">
        <f>'Mortal Baseline'!Y84*'MI Analysis'!AZ84</f>
        <v>20.583114639300785</v>
      </c>
      <c r="AQ84" s="93">
        <f>'Mortal Baseline'!Z84*'MI Analysis'!BA84</f>
        <v>4.3767882047322653</v>
      </c>
      <c r="AR84" s="93">
        <f>'Mortal Baseline'!AA84*'MI Analysis'!BB84</f>
        <v>1.4236407949678083</v>
      </c>
      <c r="AS84" s="93">
        <f>'Mortal Baseline'!AB84*'MI Analysis'!BC84</f>
        <v>1.9431661446708242E-3</v>
      </c>
      <c r="AT84" s="93">
        <f t="shared" si="51"/>
        <v>415.66531990105312</v>
      </c>
      <c r="AU84" s="93">
        <f t="shared" si="52"/>
        <v>138.96838093675677</v>
      </c>
      <c r="AV84" s="93">
        <f t="shared" si="53"/>
        <v>34.01084167863317</v>
      </c>
      <c r="AW84" s="93">
        <f t="shared" si="54"/>
        <v>10.216737084663224</v>
      </c>
      <c r="AX84" s="93">
        <f t="shared" si="55"/>
        <v>0.72873873736025652</v>
      </c>
      <c r="AY84" s="117">
        <f>('MI Epi'!$AW102*(SUM('Mortal Baseline'!X84:AB84)))/('Mortal Baseline'!X84*'MI Epi'!B$78+'Mortal Baseline'!Y84*'MI Epi'!B$78+'Mortal Baseline'!Z84*'MI Epi'!C$78+'Mortal Baseline'!AA84*'MI Epi'!D$78+'Mortal Baseline'!AB84*'MI Epi'!E$78)</f>
        <v>5.3579149154520337E-3</v>
      </c>
      <c r="AZ84" s="93">
        <f>$AY84*'MI Epi'!C$78</f>
        <v>4.4674035914285121E-3</v>
      </c>
      <c r="BA84" s="93">
        <f>$AY84*'MI Epi'!D$78</f>
        <v>4.0834159413362043E-3</v>
      </c>
      <c r="BB84" s="93">
        <f>$AY84*'MI Epi'!E$78</f>
        <v>3.762801610082067E-3</v>
      </c>
      <c r="BC84" s="93">
        <f>$AY84*'MI Epi'!F$78</f>
        <v>3.3775967242249245E-3</v>
      </c>
      <c r="BD84" s="93">
        <f t="shared" si="46"/>
        <v>2.1049132782523742E-2</v>
      </c>
      <c r="BE84" s="2">
        <f>AO84/'Mortal Baseline'!X84</f>
        <v>5.3579149154520337E-3</v>
      </c>
      <c r="BF84" s="2">
        <f>AP84/'Mortal Baseline'!Y84</f>
        <v>4.4674035914285121E-3</v>
      </c>
      <c r="BG84" s="2">
        <f>AQ84/'Mortal Baseline'!Z84</f>
        <v>4.0834159413362043E-3</v>
      </c>
      <c r="BH84" s="2">
        <f>AR84/'Mortal Baseline'!AA84</f>
        <v>3.762801610082067E-3</v>
      </c>
      <c r="BI84" s="2">
        <f>AS84/'Mortal Baseline'!AB84</f>
        <v>3.3775967242249245E-3</v>
      </c>
      <c r="BJ84" s="2">
        <f>SUM(AO84:AS84)/SUM('Mortal Baseline'!X84:AB84)</f>
        <v>5.1132343850060248E-3</v>
      </c>
      <c r="BK84" s="58">
        <f>AY84*'MI Epi'!$AH$38</f>
        <v>2.4646408611079353E-5</v>
      </c>
      <c r="BL84" s="58">
        <f>AZ84*'MI Epi'!$AH$38</f>
        <v>2.0550056520571157E-5</v>
      </c>
      <c r="BM84" s="58">
        <f>BA84*'MI Epi'!$AH$38</f>
        <v>1.8783713330146538E-5</v>
      </c>
      <c r="BN84" s="58">
        <f>BB84*'MI Epi'!$AH$38</f>
        <v>1.7308887406377508E-5</v>
      </c>
      <c r="BO84" s="58">
        <f>BC84*'MI Epi'!$AH$38</f>
        <v>1.5536944931434651E-5</v>
      </c>
      <c r="BP84" s="93">
        <f t="shared" si="56"/>
        <v>9.6826010799609211E-5</v>
      </c>
      <c r="BQ84" s="93">
        <f>AT84*'MI Epi'!$I$5</f>
        <v>83.133063980210636</v>
      </c>
      <c r="BR84" s="93">
        <f>AU84*'MI Epi'!$I$5</f>
        <v>27.793676187351355</v>
      </c>
      <c r="BS84" s="93">
        <f>AV84*'MI Epi'!$I$5</f>
        <v>6.802168335726634</v>
      </c>
      <c r="BT84" s="93">
        <f>AW84*'MI Epi'!$I$5</f>
        <v>2.0433474169326451</v>
      </c>
      <c r="BU84" s="93">
        <f>AX84*'MI Epi'!$I$5</f>
        <v>0.1457477474720513</v>
      </c>
      <c r="BV84" s="93">
        <f t="shared" si="47"/>
        <v>119.91800366769333</v>
      </c>
      <c r="BW84" s="93">
        <f t="shared" si="57"/>
        <v>1753.3844505853219</v>
      </c>
    </row>
    <row r="85" spans="1:75">
      <c r="A85" s="58">
        <f>'Mortal Baseline'!A85</f>
        <v>83</v>
      </c>
      <c r="B85" s="58">
        <v>87</v>
      </c>
      <c r="C85" s="58">
        <f>'Mortal Baseline'!C85*'MI Analysis'!O85</f>
        <v>107.68962918908505</v>
      </c>
      <c r="D85" s="58">
        <f>'Mortal Baseline'!D85*'MI Analysis'!P85</f>
        <v>39.297976986047686</v>
      </c>
      <c r="E85" s="58">
        <f>'Mortal Baseline'!E85*'MI Analysis'!Q85</f>
        <v>6.712882689005605</v>
      </c>
      <c r="F85" s="58">
        <f>'Mortal Baseline'!F85*'MI Analysis'!R85</f>
        <v>1.8805253236147483</v>
      </c>
      <c r="G85" s="58">
        <f>'Mortal Baseline'!G85*'MI Analysis'!S85</f>
        <v>0.2095695624095523</v>
      </c>
      <c r="H85" s="58">
        <f t="shared" si="38"/>
        <v>5426.708445947781</v>
      </c>
      <c r="I85" s="58">
        <f t="shared" si="48"/>
        <v>5426.708445947781</v>
      </c>
      <c r="J85" s="93">
        <f t="shared" si="39"/>
        <v>542.17900324768402</v>
      </c>
      <c r="K85" s="93">
        <f t="shared" si="40"/>
        <v>288.23995709786004</v>
      </c>
      <c r="L85" s="93">
        <f t="shared" si="41"/>
        <v>76.673989328389453</v>
      </c>
      <c r="M85" s="93">
        <f t="shared" si="42"/>
        <v>21.537839389137659</v>
      </c>
      <c r="N85" s="93">
        <f t="shared" si="43"/>
        <v>8.3605715333668176</v>
      </c>
      <c r="O85" s="117">
        <f>('MI Epi'!AO103*(SUM('Mortal Baseline'!C85:G85)))/('Mortal Baseline'!C85*'MI Epi'!B$69+'Mortal Baseline'!D85*'MI Epi'!C$69+'Mortal Baseline'!E85*'MI Epi'!D$69+'Mortal Baseline'!F85*'MI Epi'!E$69+'Mortal Baseline'!G85*'MI Epi'!F$69)</f>
        <v>1.0492574979058028E-2</v>
      </c>
      <c r="P85" s="93">
        <f>$O85*'MI Epi'!C$69</f>
        <v>8.7235214983024077E-3</v>
      </c>
      <c r="Q85" s="93">
        <f>$O85*'MI Epi'!D$69</f>
        <v>7.9966139835541943E-3</v>
      </c>
      <c r="R85" s="93">
        <f>$O85*'MI Epi'!E$69</f>
        <v>7.3154489148011103E-3</v>
      </c>
      <c r="S85" s="93">
        <f>$O85*'MI Epi'!F$69</f>
        <v>6.5026908444461122E-3</v>
      </c>
      <c r="T85" s="93">
        <f t="shared" si="44"/>
        <v>4.1030850220161855E-2</v>
      </c>
      <c r="U85" s="2">
        <f>J85/'Mortal Baseline'!C85</f>
        <v>5.2826385293411965E-2</v>
      </c>
      <c r="V85" s="2">
        <f>K85/'Mortal Baseline'!D85</f>
        <v>6.3984654052438361E-2</v>
      </c>
      <c r="W85" s="2">
        <f>L85/'Mortal Baseline'!E85</f>
        <v>9.1336661706076808E-2</v>
      </c>
      <c r="X85" s="2">
        <f>M85/'Mortal Baseline'!F85</f>
        <v>8.3784547757946512E-2</v>
      </c>
      <c r="Y85" s="2">
        <f>N85/'Mortal Baseline'!G85</f>
        <v>0.25941845437514333</v>
      </c>
      <c r="Z85" s="2">
        <f>SUM(C85:G85)/SUM('Mortal Baseline'!C85:G85)</f>
        <v>9.7999999999999962E-3</v>
      </c>
      <c r="AA85" s="93">
        <f>C85*'MI Epi'!$AR103</f>
        <v>0.31229992464834666</v>
      </c>
      <c r="AB85" s="93">
        <f>D85*'MI Epi'!$AR103</f>
        <v>0.11396413325953829</v>
      </c>
      <c r="AC85" s="93">
        <f>E85*'MI Epi'!$AR103</f>
        <v>1.9467359798116254E-2</v>
      </c>
      <c r="AD85" s="93">
        <f>F85*'MI Epi'!$AR103</f>
        <v>5.4535234384827701E-3</v>
      </c>
      <c r="AE85" s="93">
        <f>G85*'MI Epi'!$AR103</f>
        <v>6.0775173098770159E-4</v>
      </c>
      <c r="AF85" s="93">
        <f t="shared" si="49"/>
        <v>0.45179269287547169</v>
      </c>
      <c r="AG85" s="93">
        <f>J85*'MI Epi'!$I$5</f>
        <v>108.43580064953682</v>
      </c>
      <c r="AH85" s="93">
        <f>K85*'MI Epi'!$I$5</f>
        <v>57.647991419572008</v>
      </c>
      <c r="AI85" s="93">
        <f>L85*'MI Epi'!$I$5</f>
        <v>15.334797865677892</v>
      </c>
      <c r="AJ85" s="93">
        <f>M85*'MI Epi'!$I$5</f>
        <v>4.3075678778275321</v>
      </c>
      <c r="AK85" s="93">
        <f>N85*'MI Epi'!$I$5</f>
        <v>1.6721143066733637</v>
      </c>
      <c r="AL85" s="93">
        <f t="shared" si="45"/>
        <v>187.39827211928761</v>
      </c>
      <c r="AM85" s="93">
        <f t="shared" si="50"/>
        <v>4677.5671501635052</v>
      </c>
      <c r="AN85" s="2"/>
      <c r="AO85" s="93">
        <f>'Mortal Baseline'!X85*'MI Analysis'!AY85</f>
        <v>94.744758935896343</v>
      </c>
      <c r="AP85" s="93">
        <f>'Mortal Baseline'!Y85*'MI Analysis'!AZ85</f>
        <v>15.509345202824324</v>
      </c>
      <c r="AQ85" s="93">
        <f>'Mortal Baseline'!Z85*'MI Analysis'!BA85</f>
        <v>3.3860370776323334</v>
      </c>
      <c r="AR85" s="93">
        <f>'Mortal Baseline'!AA85*'MI Analysis'!BB85</f>
        <v>1.1988373787713504</v>
      </c>
      <c r="AS85" s="93">
        <f>'Mortal Baseline'!AB85*'MI Analysis'!BC85</f>
        <v>8.4120518326083005E-4</v>
      </c>
      <c r="AT85" s="93">
        <f t="shared" si="51"/>
        <v>427.27699021033021</v>
      </c>
      <c r="AU85" s="93">
        <f t="shared" si="52"/>
        <v>126.68402940217324</v>
      </c>
      <c r="AV85" s="93">
        <f t="shared" si="53"/>
        <v>30.594691636825537</v>
      </c>
      <c r="AW85" s="93">
        <f t="shared" si="54"/>
        <v>9.3722097376145221</v>
      </c>
      <c r="AX85" s="93">
        <f t="shared" si="55"/>
        <v>0.5838166581265346</v>
      </c>
      <c r="AY85" s="117">
        <f>('MI Epi'!$AW103*(SUM('Mortal Baseline'!X85:AB85)))/('Mortal Baseline'!X85*'MI Epi'!B$78+'Mortal Baseline'!Y85*'MI Epi'!B$78+'Mortal Baseline'!Z85*'MI Epi'!C$78+'Mortal Baseline'!AA85*'MI Epi'!D$78+'Mortal Baseline'!AB85*'MI Epi'!E$78)</f>
        <v>5.351269736667017E-3</v>
      </c>
      <c r="AZ85" s="93">
        <f>$AY85*'MI Epi'!C$78</f>
        <v>4.461862873436845E-3</v>
      </c>
      <c r="BA85" s="93">
        <f>$AY85*'MI Epi'!D$78</f>
        <v>4.0783514658057126E-3</v>
      </c>
      <c r="BB85" s="93">
        <f>$AY85*'MI Epi'!E$78</f>
        <v>3.7581347779605955E-3</v>
      </c>
      <c r="BC85" s="93">
        <f>$AY85*'MI Epi'!F$78</f>
        <v>3.3734076442469216E-3</v>
      </c>
      <c r="BD85" s="93">
        <f t="shared" si="46"/>
        <v>2.1023026498117093E-2</v>
      </c>
      <c r="BE85" s="2">
        <f>AO85/'Mortal Baseline'!X85</f>
        <v>5.351269736667017E-3</v>
      </c>
      <c r="BF85" s="2">
        <f>AP85/'Mortal Baseline'!Y85</f>
        <v>4.461862873436845E-3</v>
      </c>
      <c r="BG85" s="2">
        <f>AQ85/'Mortal Baseline'!Z85</f>
        <v>4.0783514658057126E-3</v>
      </c>
      <c r="BH85" s="2">
        <f>AR85/'Mortal Baseline'!AA85</f>
        <v>3.7581347779605955E-3</v>
      </c>
      <c r="BI85" s="2">
        <f>AS85/'Mortal Baseline'!AB85</f>
        <v>3.3734076442469216E-3</v>
      </c>
      <c r="BJ85" s="2">
        <f>SUM(AO85:AS85)/SUM('Mortal Baseline'!X85:AB85)</f>
        <v>5.142717255487394E-3</v>
      </c>
      <c r="BK85" s="58">
        <f>AY85*'MI Epi'!$AH$38</f>
        <v>2.4615840788668276E-5</v>
      </c>
      <c r="BL85" s="58">
        <f>AZ85*'MI Epi'!$AH$38</f>
        <v>2.0524569217809486E-5</v>
      </c>
      <c r="BM85" s="58">
        <f>BA85*'MI Epi'!$AH$38</f>
        <v>1.8760416742706279E-5</v>
      </c>
      <c r="BN85" s="58">
        <f>BB85*'MI Epi'!$AH$38</f>
        <v>1.7287419978618738E-5</v>
      </c>
      <c r="BO85" s="58">
        <f>BC85*'MI Epi'!$AH$38</f>
        <v>1.5517675163535838E-5</v>
      </c>
      <c r="BP85" s="93">
        <f t="shared" si="56"/>
        <v>9.6705921891338621E-5</v>
      </c>
      <c r="BQ85" s="93">
        <f>AT85*'MI Epi'!$I$5</f>
        <v>85.455398042066051</v>
      </c>
      <c r="BR85" s="93">
        <f>AU85*'MI Epi'!$I$5</f>
        <v>25.33680588043465</v>
      </c>
      <c r="BS85" s="93">
        <f>AV85*'MI Epi'!$I$5</f>
        <v>6.1189383273651075</v>
      </c>
      <c r="BT85" s="93">
        <f>AW85*'MI Epi'!$I$5</f>
        <v>1.8744419475229046</v>
      </c>
      <c r="BU85" s="93">
        <f>AX85*'MI Epi'!$I$5</f>
        <v>0.11676333162530693</v>
      </c>
      <c r="BV85" s="93">
        <f t="shared" si="47"/>
        <v>118.90234752901402</v>
      </c>
      <c r="BW85" s="93">
        <f t="shared" si="57"/>
        <v>1872.2868948202579</v>
      </c>
    </row>
    <row r="86" spans="1:75">
      <c r="A86" s="58">
        <f>'Mortal Baseline'!A86</f>
        <v>84</v>
      </c>
      <c r="B86" s="58">
        <v>88</v>
      </c>
      <c r="C86" s="58">
        <f>'Mortal Baseline'!C86*'MI Analysis'!O86</f>
        <v>98.520251171923533</v>
      </c>
      <c r="D86" s="58">
        <f>'Mortal Baseline'!D86*'MI Analysis'!P86</f>
        <v>30.807157736917471</v>
      </c>
      <c r="E86" s="58">
        <f>'Mortal Baseline'!E86*'MI Analysis'!Q86</f>
        <v>4.7099313799055089</v>
      </c>
      <c r="F86" s="58">
        <f>'Mortal Baseline'!F86*'MI Analysis'!R86</f>
        <v>1.4653653653022374</v>
      </c>
      <c r="G86" s="58">
        <f>'Mortal Baseline'!G86*'MI Analysis'!S86</f>
        <v>0.12857655884288458</v>
      </c>
      <c r="H86" s="58">
        <f t="shared" si="38"/>
        <v>5562.3397281606722</v>
      </c>
      <c r="I86" s="58">
        <f t="shared" si="48"/>
        <v>5562.3397281606722</v>
      </c>
      <c r="J86" s="93">
        <f t="shared" si="39"/>
        <v>531.95115384542237</v>
      </c>
      <c r="K86" s="93">
        <f t="shared" si="40"/>
        <v>261.28515928194599</v>
      </c>
      <c r="L86" s="93">
        <f t="shared" si="41"/>
        <v>66.029655482818953</v>
      </c>
      <c r="M86" s="93">
        <f t="shared" si="42"/>
        <v>18.690183353173879</v>
      </c>
      <c r="N86" s="93">
        <f t="shared" si="43"/>
        <v>6.8164260338053504</v>
      </c>
      <c r="O86" s="117">
        <f>('MI Epi'!AO104*(SUM('Mortal Baseline'!C86:G86)))/('Mortal Baseline'!C86*'MI Epi'!B$69+'Mortal Baseline'!D86*'MI Epi'!C$69+'Mortal Baseline'!E86*'MI Epi'!D$69+'Mortal Baseline'!F86*'MI Epi'!E$69+'Mortal Baseline'!G86*'MI Epi'!F$69)</f>
        <v>1.04093112756581E-2</v>
      </c>
      <c r="P86" s="93">
        <f>$O86*'MI Epi'!C$69</f>
        <v>8.6542960976655498E-3</v>
      </c>
      <c r="Q86" s="93">
        <f>$O86*'MI Epi'!D$69</f>
        <v>7.9331569488168413E-3</v>
      </c>
      <c r="R86" s="93">
        <f>$O86*'MI Epi'!E$69</f>
        <v>7.2573972573295132E-3</v>
      </c>
      <c r="S86" s="93">
        <f>$O86*'MI Epi'!F$69</f>
        <v>6.4510888189324468E-3</v>
      </c>
      <c r="T86" s="93">
        <f t="shared" si="44"/>
        <v>4.0705250398402448E-2</v>
      </c>
      <c r="U86" s="2">
        <f>J86/'Mortal Baseline'!C86</f>
        <v>5.6204131414156457E-2</v>
      </c>
      <c r="V86" s="2">
        <f>K86/'Mortal Baseline'!D86</f>
        <v>7.3399797334823005E-2</v>
      </c>
      <c r="W86" s="2">
        <f>L86/'Mortal Baseline'!E86</f>
        <v>0.11121682631223732</v>
      </c>
      <c r="X86" s="2">
        <f>M86/'Mortal Baseline'!F86</f>
        <v>9.2565368759301284E-2</v>
      </c>
      <c r="Y86" s="2">
        <f>N86/'Mortal Baseline'!G86</f>
        <v>0.34200145164481688</v>
      </c>
      <c r="Z86" s="2">
        <f>SUM(C86:G86)/SUM('Mortal Baseline'!C86:G86)</f>
        <v>9.7999999999999997E-3</v>
      </c>
      <c r="AA86" s="93">
        <f>C86*'MI Epi'!$AR104</f>
        <v>0.28570872839857825</v>
      </c>
      <c r="AB86" s="93">
        <f>D86*'MI Epi'!$AR104</f>
        <v>8.9340757437060658E-2</v>
      </c>
      <c r="AC86" s="93">
        <f>E86*'MI Epi'!$AR104</f>
        <v>1.3658801001725975E-2</v>
      </c>
      <c r="AD86" s="93">
        <f>F86*'MI Epi'!$AR104</f>
        <v>4.2495595593764878E-3</v>
      </c>
      <c r="AE86" s="93">
        <f>G86*'MI Epi'!$AR104</f>
        <v>3.7287202064436524E-4</v>
      </c>
      <c r="AF86" s="93">
        <f t="shared" si="49"/>
        <v>0.39333071841738571</v>
      </c>
      <c r="AG86" s="93">
        <f>J86*'MI Epi'!$I$5</f>
        <v>106.39023076908448</v>
      </c>
      <c r="AH86" s="93">
        <f>K86*'MI Epi'!$I$5</f>
        <v>52.257031856389204</v>
      </c>
      <c r="AI86" s="93">
        <f>L86*'MI Epi'!$I$5</f>
        <v>13.205931096563791</v>
      </c>
      <c r="AJ86" s="93">
        <f>M86*'MI Epi'!$I$5</f>
        <v>3.7380366706347758</v>
      </c>
      <c r="AK86" s="93">
        <f>N86*'MI Epi'!$I$5</f>
        <v>1.3632852067610701</v>
      </c>
      <c r="AL86" s="93">
        <f t="shared" si="45"/>
        <v>176.95451559943334</v>
      </c>
      <c r="AM86" s="93">
        <f t="shared" si="50"/>
        <v>4854.914996481356</v>
      </c>
      <c r="AN86" s="2"/>
      <c r="AO86" s="93">
        <f>'Mortal Baseline'!X86*'MI Analysis'!AY86</f>
        <v>88.987238347449662</v>
      </c>
      <c r="AP86" s="93">
        <f>'Mortal Baseline'!Y86*'MI Analysis'!AZ86</f>
        <v>11.295242457937379</v>
      </c>
      <c r="AQ86" s="93">
        <f>'Mortal Baseline'!Z86*'MI Analysis'!BA86</f>
        <v>2.5894085772671347</v>
      </c>
      <c r="AR86" s="93">
        <f>'Mortal Baseline'!AA86*'MI Analysis'!BB86</f>
        <v>1.0156348494833094</v>
      </c>
      <c r="AS86" s="93">
        <f>'Mortal Baseline'!AB86*'MI Analysis'!BC86</f>
        <v>3.4876040833098587E-4</v>
      </c>
      <c r="AT86" s="93">
        <f t="shared" si="51"/>
        <v>430.80880589987311</v>
      </c>
      <c r="AU86" s="93">
        <f t="shared" si="52"/>
        <v>112.64244545510677</v>
      </c>
      <c r="AV86" s="93">
        <f t="shared" si="53"/>
        <v>27.065143126310822</v>
      </c>
      <c r="AW86" s="93">
        <f t="shared" si="54"/>
        <v>8.5133853521549483</v>
      </c>
      <c r="AX86" s="93">
        <f t="shared" si="55"/>
        <v>0.46738656923439514</v>
      </c>
      <c r="AY86" s="117">
        <f>('MI Epi'!$AW104*(SUM('Mortal Baseline'!X86:AB86)))/('Mortal Baseline'!X86*'MI Epi'!B$78+'Mortal Baseline'!Y86*'MI Epi'!B$78+'Mortal Baseline'!Z86*'MI Epi'!C$78+'Mortal Baseline'!AA86*'MI Epi'!D$78+'Mortal Baseline'!AB86*'MI Epi'!E$78)</f>
        <v>5.3452430476144033E-3</v>
      </c>
      <c r="AZ86" s="93">
        <f>$AY86*'MI Epi'!C$78</f>
        <v>4.4568378491983253E-3</v>
      </c>
      <c r="BA86" s="93">
        <f>$AY86*'MI Epi'!D$78</f>
        <v>4.0737583584982504E-3</v>
      </c>
      <c r="BB86" s="93">
        <f>$AY86*'MI Epi'!E$78</f>
        <v>3.753902304017189E-3</v>
      </c>
      <c r="BC86" s="93">
        <f>$AY86*'MI Epi'!F$78</f>
        <v>3.3696084564055237E-3</v>
      </c>
      <c r="BD86" s="93">
        <f t="shared" si="46"/>
        <v>2.0999350015733692E-2</v>
      </c>
      <c r="BE86" s="2">
        <f>AO86/'Mortal Baseline'!X86</f>
        <v>5.3452430476144033E-3</v>
      </c>
      <c r="BF86" s="2">
        <f>AP86/'Mortal Baseline'!Y86</f>
        <v>4.4568378491983253E-3</v>
      </c>
      <c r="BG86" s="2">
        <f>AQ86/'Mortal Baseline'!Z86</f>
        <v>4.0737583584982504E-3</v>
      </c>
      <c r="BH86" s="2">
        <f>AR86/'Mortal Baseline'!AA86</f>
        <v>3.753902304017189E-3</v>
      </c>
      <c r="BI86" s="2">
        <f>AS86/'Mortal Baseline'!AB86</f>
        <v>3.3696084564055237E-3</v>
      </c>
      <c r="BJ86" s="2">
        <f>SUM(AO86:AS86)/SUM('Mortal Baseline'!X86:AB86)</f>
        <v>5.1714883790260902E-3</v>
      </c>
      <c r="BK86" s="58">
        <f>AY86*'MI Epi'!$AH$38</f>
        <v>2.4588118019026256E-5</v>
      </c>
      <c r="BL86" s="58">
        <f>AZ86*'MI Epi'!$AH$38</f>
        <v>2.0501454106312295E-5</v>
      </c>
      <c r="BM86" s="58">
        <f>BA86*'MI Epi'!$AH$38</f>
        <v>1.8739288449091952E-5</v>
      </c>
      <c r="BN86" s="58">
        <f>BB86*'MI Epi'!$AH$38</f>
        <v>1.7267950598479069E-5</v>
      </c>
      <c r="BO86" s="58">
        <f>BC86*'MI Epi'!$AH$38</f>
        <v>1.5500198899465407E-5</v>
      </c>
      <c r="BP86" s="93">
        <f t="shared" si="56"/>
        <v>9.6597010072374965E-5</v>
      </c>
      <c r="BQ86" s="93">
        <f>AT86*'MI Epi'!$I$5</f>
        <v>86.161761179974633</v>
      </c>
      <c r="BR86" s="93">
        <f>AU86*'MI Epi'!$I$5</f>
        <v>22.528489091021356</v>
      </c>
      <c r="BS86" s="93">
        <f>AV86*'MI Epi'!$I$5</f>
        <v>5.4130286252621644</v>
      </c>
      <c r="BT86" s="93">
        <f>AW86*'MI Epi'!$I$5</f>
        <v>1.7026770704309897</v>
      </c>
      <c r="BU86" s="93">
        <f>AX86*'MI Epi'!$I$5</f>
        <v>9.3477313846879032E-2</v>
      </c>
      <c r="BV86" s="93">
        <f t="shared" si="47"/>
        <v>115.89943328053603</v>
      </c>
      <c r="BW86" s="93">
        <f t="shared" si="57"/>
        <v>1988.1864246978039</v>
      </c>
    </row>
    <row r="87" spans="1:75">
      <c r="A87" s="58">
        <f>'Mortal Baseline'!A87</f>
        <v>85</v>
      </c>
      <c r="B87" s="58">
        <v>89</v>
      </c>
      <c r="C87" s="58">
        <f>'Mortal Baseline'!C87*'MI Analysis'!O87</f>
        <v>109.20990403039094</v>
      </c>
      <c r="D87" s="58">
        <f>'Mortal Baseline'!D87*'MI Analysis'!P87</f>
        <v>28.633230077178702</v>
      </c>
      <c r="E87" s="58">
        <f>'Mortal Baseline'!E87*'MI Analysis'!Q87</f>
        <v>3.9109236397151079</v>
      </c>
      <c r="F87" s="58">
        <f>'Mortal Baseline'!F87*'MI Analysis'!R87</f>
        <v>1.3872531018056067</v>
      </c>
      <c r="G87" s="58">
        <f>'Mortal Baseline'!G87*'MI Analysis'!S87</f>
        <v>9.3986961872739083E-2</v>
      </c>
      <c r="H87" s="58">
        <f t="shared" si="38"/>
        <v>5705.5750259716351</v>
      </c>
      <c r="I87" s="58">
        <f t="shared" si="48"/>
        <v>5705.5750259716351</v>
      </c>
      <c r="J87" s="93">
        <f t="shared" si="39"/>
        <v>534.48511837833018</v>
      </c>
      <c r="K87" s="93">
        <f t="shared" si="40"/>
        <v>237.57201674529844</v>
      </c>
      <c r="L87" s="93">
        <f t="shared" si="41"/>
        <v>56.720989224968548</v>
      </c>
      <c r="M87" s="93">
        <f t="shared" si="42"/>
        <v>16.33515022478533</v>
      </c>
      <c r="N87" s="93">
        <f t="shared" si="43"/>
        <v>5.5467549168963748</v>
      </c>
      <c r="O87" s="117">
        <f>('MI Epi'!AO105*(SUM('Mortal Baseline'!C87:G87)))/('Mortal Baseline'!C87*'MI Epi'!B$69+'Mortal Baseline'!D87*'MI Epi'!C$69+'Mortal Baseline'!E87*'MI Epi'!D$69+'Mortal Baseline'!F87*'MI Epi'!E$69+'Mortal Baseline'!G87*'MI Epi'!F$69)</f>
        <v>1.2433305321919186E-2</v>
      </c>
      <c r="P87" s="93">
        <f>$O87*'MI Epi'!C$69</f>
        <v>1.0337043717790706E-2</v>
      </c>
      <c r="Q87" s="93">
        <f>$O87*'MI Epi'!D$69</f>
        <v>9.4756857489698473E-3</v>
      </c>
      <c r="R87" s="93">
        <f>$O87*'MI Epi'!E$69</f>
        <v>8.6685308521655281E-3</v>
      </c>
      <c r="S87" s="93">
        <f>$O87*'MI Epi'!F$69</f>
        <v>7.7054432152654792E-3</v>
      </c>
      <c r="T87" s="93">
        <f t="shared" si="44"/>
        <v>4.8620008856110744E-2</v>
      </c>
      <c r="U87" s="2">
        <f>J87/'Mortal Baseline'!C87</f>
        <v>6.0849945120092876E-2</v>
      </c>
      <c r="V87" s="2">
        <f>K87/'Mortal Baseline'!D87</f>
        <v>8.5767212312423485E-2</v>
      </c>
      <c r="W87" s="2">
        <f>L87/'Mortal Baseline'!E87</f>
        <v>0.13742796300304624</v>
      </c>
      <c r="X87" s="2">
        <f>M87/'Mortal Baseline'!F87</f>
        <v>0.10207348141013758</v>
      </c>
      <c r="Y87" s="2">
        <f>N87/'Mortal Baseline'!G87</f>
        <v>0.45474610722081871</v>
      </c>
      <c r="Z87" s="2">
        <f>SUM(C87:G87)/SUM('Mortal Baseline'!C87:G87)</f>
        <v>1.1800000000000001E-2</v>
      </c>
      <c r="AA87" s="93">
        <f>C87*'MI Epi'!$AR105</f>
        <v>0.3822346641063683</v>
      </c>
      <c r="AB87" s="93">
        <f>D87*'MI Epi'!$AR105</f>
        <v>0.10021630527012546</v>
      </c>
      <c r="AC87" s="93">
        <f>E87*'MI Epi'!$AR105</f>
        <v>1.3688232739002878E-2</v>
      </c>
      <c r="AD87" s="93">
        <f>F87*'MI Epi'!$AR105</f>
        <v>4.8553858563196231E-3</v>
      </c>
      <c r="AE87" s="93">
        <f>G87*'MI Epi'!$AR105</f>
        <v>3.2895436655458682E-4</v>
      </c>
      <c r="AF87" s="93">
        <f t="shared" si="49"/>
        <v>0.50132354233837084</v>
      </c>
      <c r="AG87" s="93">
        <f>J87*'MI Epi'!$I$5</f>
        <v>106.89702367566605</v>
      </c>
      <c r="AH87" s="93">
        <f>K87*'MI Epi'!$I$5</f>
        <v>47.514403349059691</v>
      </c>
      <c r="AI87" s="93">
        <f>L87*'MI Epi'!$I$5</f>
        <v>11.34419784499371</v>
      </c>
      <c r="AJ87" s="93">
        <f>M87*'MI Epi'!$I$5</f>
        <v>3.2670300449570662</v>
      </c>
      <c r="AK87" s="93">
        <f>N87*'MI Epi'!$I$5</f>
        <v>1.109350983379275</v>
      </c>
      <c r="AL87" s="93">
        <f t="shared" si="45"/>
        <v>170.13200589805581</v>
      </c>
      <c r="AM87" s="93">
        <f t="shared" si="50"/>
        <v>5025.5483259217499</v>
      </c>
      <c r="AN87" s="2"/>
      <c r="AO87" s="93">
        <f>'Mortal Baseline'!X87*'MI Analysis'!AY87</f>
        <v>88.40667735265103</v>
      </c>
      <c r="AP87" s="93">
        <f>'Mortal Baseline'!Y87*'MI Analysis'!AZ87</f>
        <v>8.4133305664805356</v>
      </c>
      <c r="AQ87" s="93">
        <f>'Mortal Baseline'!Z87*'MI Analysis'!BA87</f>
        <v>2.0762738807057106</v>
      </c>
      <c r="AR87" s="93">
        <f>'Mortal Baseline'!AA87*'MI Analysis'!BB87</f>
        <v>0.91911206058747896</v>
      </c>
      <c r="AS87" s="93">
        <f>'Mortal Baseline'!AB87*'MI Analysis'!BC87</f>
        <v>1.4669529597650415E-4</v>
      </c>
      <c r="AT87" s="93">
        <f t="shared" si="51"/>
        <v>433.0536974844315</v>
      </c>
      <c r="AU87" s="93">
        <f t="shared" si="52"/>
        <v>98.527266429111847</v>
      </c>
      <c r="AV87" s="93">
        <f t="shared" si="53"/>
        <v>23.728369642465918</v>
      </c>
      <c r="AW87" s="93">
        <f t="shared" si="54"/>
        <v>7.7298030743608388</v>
      </c>
      <c r="AX87" s="93">
        <f t="shared" si="55"/>
        <v>0.37404045048459317</v>
      </c>
      <c r="AY87" s="117">
        <f>('MI Epi'!$AW105*(SUM('Mortal Baseline'!X87:AB87)))/('Mortal Baseline'!X87*'MI Epi'!B$78+'Mortal Baseline'!Y87*'MI Epi'!B$78+'Mortal Baseline'!Z87*'MI Epi'!C$78+'Mortal Baseline'!AA87*'MI Epi'!D$78+'Mortal Baseline'!AB87*'MI Epi'!E$78)</f>
        <v>5.6420511324316901E-3</v>
      </c>
      <c r="AZ87" s="93">
        <f>$AY87*'MI Epi'!C$78</f>
        <v>4.7043149974922895E-3</v>
      </c>
      <c r="BA87" s="93">
        <f>$AY87*'MI Epi'!D$78</f>
        <v>4.2999640530987831E-3</v>
      </c>
      <c r="BB87" s="93">
        <f>$AY87*'MI Epi'!E$78</f>
        <v>3.9623471854793721E-3</v>
      </c>
      <c r="BC87" s="93">
        <f>$AY87*'MI Epi'!F$78</f>
        <v>3.5567144539478089E-3</v>
      </c>
      <c r="BD87" s="93">
        <f t="shared" si="46"/>
        <v>2.2165391822449945E-2</v>
      </c>
      <c r="BE87" s="2">
        <f>AO87/'Mortal Baseline'!X87</f>
        <v>5.6420511324316901E-3</v>
      </c>
      <c r="BF87" s="2">
        <f>AP87/'Mortal Baseline'!Y87</f>
        <v>4.7043149974922895E-3</v>
      </c>
      <c r="BG87" s="2">
        <f>AQ87/'Mortal Baseline'!Z87</f>
        <v>4.2999640530987831E-3</v>
      </c>
      <c r="BH87" s="2">
        <f>AR87/'Mortal Baseline'!AA87</f>
        <v>3.9623471854793721E-3</v>
      </c>
      <c r="BI87" s="2">
        <f>AS87/'Mortal Baseline'!AB87</f>
        <v>3.5567144539478089E-3</v>
      </c>
      <c r="BJ87" s="2">
        <f>SUM(AO87:AS87)/SUM('Mortal Baseline'!X87:AB87)</f>
        <v>5.4926594900368327E-3</v>
      </c>
      <c r="BK87" s="58">
        <f>AY87*'MI Epi'!$AH$38</f>
        <v>2.5953435209185774E-5</v>
      </c>
      <c r="BL87" s="58">
        <f>AZ87*'MI Epi'!$AH$38</f>
        <v>2.1639848988464532E-5</v>
      </c>
      <c r="BM87" s="58">
        <f>BA87*'MI Epi'!$AH$38</f>
        <v>1.9779834644254401E-5</v>
      </c>
      <c r="BN87" s="58">
        <f>BB87*'MI Epi'!$AH$38</f>
        <v>1.8226797053205112E-5</v>
      </c>
      <c r="BO87" s="58">
        <f>BC87*'MI Epi'!$AH$38</f>
        <v>1.636088648815992E-5</v>
      </c>
      <c r="BP87" s="93">
        <f t="shared" si="56"/>
        <v>1.0196080238326974E-4</v>
      </c>
      <c r="BQ87" s="93">
        <f>AT87*'MI Epi'!$I$5</f>
        <v>86.61073949688631</v>
      </c>
      <c r="BR87" s="93">
        <f>AU87*'MI Epi'!$I$5</f>
        <v>19.705453285822372</v>
      </c>
      <c r="BS87" s="93">
        <f>AV87*'MI Epi'!$I$5</f>
        <v>4.7456739284931837</v>
      </c>
      <c r="BT87" s="93">
        <f>AW87*'MI Epi'!$I$5</f>
        <v>1.5459606148721678</v>
      </c>
      <c r="BU87" s="93">
        <f>AX87*'MI Epi'!$I$5</f>
        <v>7.4808090096918634E-2</v>
      </c>
      <c r="BV87" s="93">
        <f t="shared" si="47"/>
        <v>112.68263541617097</v>
      </c>
      <c r="BW87" s="93">
        <f t="shared" si="57"/>
        <v>2100.8691620747773</v>
      </c>
    </row>
    <row r="88" spans="1:75">
      <c r="A88" s="58">
        <f>'Mortal Baseline'!A88</f>
        <v>86</v>
      </c>
      <c r="B88" s="58">
        <v>90</v>
      </c>
      <c r="C88" s="58">
        <f>'Mortal Baseline'!C88*'MI Analysis'!O88</f>
        <v>101.07324451372641</v>
      </c>
      <c r="D88" s="58">
        <f>'Mortal Baseline'!D88*'MI Analysis'!P88</f>
        <v>21.679994345116</v>
      </c>
      <c r="E88" s="58">
        <f>'Mortal Baseline'!E88*'MI Analysis'!Q88</f>
        <v>2.644809776338227</v>
      </c>
      <c r="F88" s="58">
        <f>'Mortal Baseline'!F88*'MI Analysis'!R88</f>
        <v>1.0997109597997308</v>
      </c>
      <c r="G88" s="58">
        <f>'Mortal Baseline'!G88*'MI Analysis'!S88</f>
        <v>5.6355432918009526E-2</v>
      </c>
      <c r="H88" s="58">
        <f t="shared" si="38"/>
        <v>5832.1291409995338</v>
      </c>
      <c r="I88" s="58">
        <f t="shared" si="48"/>
        <v>5832.1291409995338</v>
      </c>
      <c r="J88" s="93">
        <f t="shared" si="39"/>
        <v>528.27910455228425</v>
      </c>
      <c r="K88" s="93">
        <f t="shared" si="40"/>
        <v>211.63739143608461</v>
      </c>
      <c r="L88" s="93">
        <f t="shared" si="41"/>
        <v>48.007912923574068</v>
      </c>
      <c r="M88" s="93">
        <f t="shared" si="42"/>
        <v>14.162975753771674</v>
      </c>
      <c r="N88" s="93">
        <f t="shared" si="43"/>
        <v>4.4934304120685553</v>
      </c>
      <c r="O88" s="117">
        <f>('MI Epi'!AO106*(SUM('Mortal Baseline'!C88:G88)))/('Mortal Baseline'!C88*'MI Epi'!B$69+'Mortal Baseline'!D88*'MI Epi'!C$69+'Mortal Baseline'!E88*'MI Epi'!D$69+'Mortal Baseline'!F88*'MI Epi'!E$69+'Mortal Baseline'!G88*'MI Epi'!F$69)</f>
        <v>1.2334662588201203E-2</v>
      </c>
      <c r="P88" s="93">
        <f>$O88*'MI Epi'!C$69</f>
        <v>1.0255032199173243E-2</v>
      </c>
      <c r="Q88" s="93">
        <f>$O88*'MI Epi'!D$69</f>
        <v>9.4005080289726491E-3</v>
      </c>
      <c r="R88" s="93">
        <f>$O88*'MI Epi'!E$69</f>
        <v>8.5997568971763576E-3</v>
      </c>
      <c r="S88" s="93">
        <f>$O88*'MI Epi'!F$69</f>
        <v>7.6443101566312241E-3</v>
      </c>
      <c r="T88" s="93">
        <f t="shared" si="44"/>
        <v>4.8234269870154681E-2</v>
      </c>
      <c r="U88" s="2">
        <f>J88/'Mortal Baseline'!C88</f>
        <v>6.4469529383362756E-2</v>
      </c>
      <c r="V88" s="2">
        <f>K88/'Mortal Baseline'!D88</f>
        <v>0.10010834085918516</v>
      </c>
      <c r="W88" s="2">
        <f>L88/'Mortal Baseline'!E88</f>
        <v>0.17063562564303084</v>
      </c>
      <c r="X88" s="2">
        <f>M88/'Mortal Baseline'!F88</f>
        <v>0.11075469180121679</v>
      </c>
      <c r="Y88" s="2">
        <f>N88/'Mortal Baseline'!G88</f>
        <v>0.60950957092398284</v>
      </c>
      <c r="Z88" s="2">
        <f>SUM(C88:G88)/SUM('Mortal Baseline'!C88:G88)</f>
        <v>1.1800000000000001E-2</v>
      </c>
      <c r="AA88" s="93">
        <f>C88*'MI Epi'!$AR106</f>
        <v>0.35375635579804243</v>
      </c>
      <c r="AB88" s="93">
        <f>D88*'MI Epi'!$AR106</f>
        <v>7.5879980207905998E-2</v>
      </c>
      <c r="AC88" s="93">
        <f>E88*'MI Epi'!$AR106</f>
        <v>9.2568342171837955E-3</v>
      </c>
      <c r="AD88" s="93">
        <f>F88*'MI Epi'!$AR106</f>
        <v>3.8489883592990578E-3</v>
      </c>
      <c r="AE88" s="93">
        <f>G88*'MI Epi'!$AR106</f>
        <v>1.9724401521303335E-4</v>
      </c>
      <c r="AF88" s="93">
        <f t="shared" si="49"/>
        <v>0.44293940259764431</v>
      </c>
      <c r="AG88" s="93">
        <f>J88*'MI Epi'!$I$5</f>
        <v>105.65582091045685</v>
      </c>
      <c r="AH88" s="93">
        <f>K88*'MI Epi'!$I$5</f>
        <v>42.327478287216927</v>
      </c>
      <c r="AI88" s="93">
        <f>L88*'MI Epi'!$I$5</f>
        <v>9.601582584714814</v>
      </c>
      <c r="AJ88" s="93">
        <f>M88*'MI Epi'!$I$5</f>
        <v>2.8325951507543348</v>
      </c>
      <c r="AK88" s="93">
        <f>N88*'MI Epi'!$I$5</f>
        <v>0.89868608241371106</v>
      </c>
      <c r="AL88" s="93">
        <f t="shared" si="45"/>
        <v>161.31616301555664</v>
      </c>
      <c r="AM88" s="93">
        <f t="shared" si="50"/>
        <v>5187.3074283399037</v>
      </c>
      <c r="AN88" s="2"/>
      <c r="AO88" s="93">
        <f>'Mortal Baseline'!X88*'MI Analysis'!AY88</f>
        <v>83.137731160547716</v>
      </c>
      <c r="AP88" s="93">
        <f>'Mortal Baseline'!Y88*'MI Analysis'!AZ88</f>
        <v>5.7209934982991824</v>
      </c>
      <c r="AQ88" s="93">
        <f>'Mortal Baseline'!Z88*'MI Analysis'!BA88</f>
        <v>1.5613197749211825</v>
      </c>
      <c r="AR88" s="93">
        <f>'Mortal Baseline'!AA88*'MI Analysis'!BB88</f>
        <v>0.79549283981857921</v>
      </c>
      <c r="AS88" s="93">
        <f>'Mortal Baseline'!AB88*'MI Analysis'!BC88</f>
        <v>5.5914666074310216E-5</v>
      </c>
      <c r="AT88" s="93">
        <f t="shared" si="51"/>
        <v>429.58066319465769</v>
      </c>
      <c r="AU88" s="93">
        <f t="shared" si="52"/>
        <v>84.542785001739659</v>
      </c>
      <c r="AV88" s="93">
        <f t="shared" si="53"/>
        <v>20.543995709059274</v>
      </c>
      <c r="AW88" s="93">
        <f t="shared" si="54"/>
        <v>6.979317072510197</v>
      </c>
      <c r="AX88" s="93">
        <f t="shared" si="55"/>
        <v>0.29927191416726068</v>
      </c>
      <c r="AY88" s="117">
        <f>('MI Epi'!$AW106*(SUM('Mortal Baseline'!X88:AB88)))/('Mortal Baseline'!X88*'MI Epi'!B$78+'Mortal Baseline'!Y88*'MI Epi'!B$78+'Mortal Baseline'!Z88*'MI Epi'!C$78+'Mortal Baseline'!AA88*'MI Epi'!D$78+'Mortal Baseline'!AB88*'MI Epi'!E$78)</f>
        <v>5.636899175827206E-3</v>
      </c>
      <c r="AZ88" s="93">
        <f>$AY88*'MI Epi'!C$78</f>
        <v>4.7000193209462927E-3</v>
      </c>
      <c r="BA88" s="93">
        <f>$AY88*'MI Epi'!D$78</f>
        <v>4.2960376037131922E-3</v>
      </c>
      <c r="BB88" s="93">
        <f>$AY88*'MI Epi'!E$78</f>
        <v>3.958729026006455E-3</v>
      </c>
      <c r="BC88" s="93">
        <f>$AY88*'MI Epi'!F$78</f>
        <v>3.553466692080507E-3</v>
      </c>
      <c r="BD88" s="93">
        <f t="shared" si="46"/>
        <v>2.2145151818573652E-2</v>
      </c>
      <c r="BE88" s="2">
        <f>AO88/'Mortal Baseline'!X88</f>
        <v>5.636899175827206E-3</v>
      </c>
      <c r="BF88" s="2">
        <f>AP88/'Mortal Baseline'!Y88</f>
        <v>4.7000193209462927E-3</v>
      </c>
      <c r="BG88" s="2">
        <f>AQ88/'Mortal Baseline'!Z88</f>
        <v>4.2960376037131922E-3</v>
      </c>
      <c r="BH88" s="2">
        <f>AR88/'Mortal Baseline'!AA88</f>
        <v>3.958729026006455E-3</v>
      </c>
      <c r="BI88" s="2">
        <f>AS88/'Mortal Baseline'!AB88</f>
        <v>3.553466692080507E-3</v>
      </c>
      <c r="BJ88" s="2">
        <f>SUM(AO88:AS88)/SUM('Mortal Baseline'!X88:AB88)</f>
        <v>5.5180299142900801E-3</v>
      </c>
      <c r="BK88" s="58">
        <f>AY88*'MI Epi'!$AH$39</f>
        <v>2.9875565631884193E-5</v>
      </c>
      <c r="BL88" s="58">
        <f>AZ88*'MI Epi'!$AH$39</f>
        <v>2.4910102401015351E-5</v>
      </c>
      <c r="BM88" s="58">
        <f>BA88*'MI Epi'!$AH$39</f>
        <v>2.276899929967992E-5</v>
      </c>
      <c r="BN88" s="58">
        <f>BB88*'MI Epi'!$AH$39</f>
        <v>2.0981263837834211E-5</v>
      </c>
      <c r="BO88" s="58">
        <f>BC88*'MI Epi'!$AH$39</f>
        <v>1.8833373468026687E-5</v>
      </c>
      <c r="BP88" s="93">
        <f t="shared" si="56"/>
        <v>1.1736930463844036E-4</v>
      </c>
      <c r="BQ88" s="93">
        <f>AT88*'MI Epi'!$I$5</f>
        <v>85.916132638931543</v>
      </c>
      <c r="BR88" s="93">
        <f>AU88*'MI Epi'!$I$5</f>
        <v>16.908557000347933</v>
      </c>
      <c r="BS88" s="93">
        <f>AV88*'MI Epi'!$I$5</f>
        <v>4.108799141811855</v>
      </c>
      <c r="BT88" s="93">
        <f>AW88*'MI Epi'!$I$5</f>
        <v>1.3958634145020394</v>
      </c>
      <c r="BU88" s="93">
        <f>AX88*'MI Epi'!$I$5</f>
        <v>5.9854382833452138E-2</v>
      </c>
      <c r="BV88" s="93">
        <f t="shared" si="47"/>
        <v>108.38920657842684</v>
      </c>
      <c r="BW88" s="93">
        <f t="shared" si="57"/>
        <v>2209.2584860225088</v>
      </c>
    </row>
    <row r="89" spans="1:75">
      <c r="A89" s="58">
        <f>'Mortal Baseline'!A89</f>
        <v>87</v>
      </c>
      <c r="B89" s="58">
        <v>91</v>
      </c>
      <c r="C89" s="58">
        <f>'Mortal Baseline'!C89*'MI Analysis'!O89</f>
        <v>82.906067945735487</v>
      </c>
      <c r="D89" s="58">
        <f>'Mortal Baseline'!D89*'MI Analysis'!P89</f>
        <v>14.157063666970847</v>
      </c>
      <c r="E89" s="58">
        <f>'Mortal Baseline'!E89*'MI Analysis'!Q89</f>
        <v>1.5444008492197452</v>
      </c>
      <c r="F89" s="58">
        <f>'Mortal Baseline'!F89*'MI Analysis'!R89</f>
        <v>0.77512287076560482</v>
      </c>
      <c r="G89" s="58">
        <f>'Mortal Baseline'!G89*'MI Analysis'!S89</f>
        <v>2.9398645173284724E-2</v>
      </c>
      <c r="H89" s="58">
        <f t="shared" si="38"/>
        <v>5931.5411949773988</v>
      </c>
      <c r="I89" s="58">
        <f t="shared" si="48"/>
        <v>5931.5411949773988</v>
      </c>
      <c r="J89" s="93">
        <f t="shared" si="39"/>
        <v>505.17559523176482</v>
      </c>
      <c r="K89" s="93">
        <f t="shared" si="40"/>
        <v>183.39109683563063</v>
      </c>
      <c r="L89" s="93">
        <f t="shared" si="41"/>
        <v>39.941474353861821</v>
      </c>
      <c r="M89" s="93">
        <f t="shared" si="42"/>
        <v>12.101654485423644</v>
      </c>
      <c r="N89" s="93">
        <f t="shared" si="43"/>
        <v>3.6239457308129159</v>
      </c>
      <c r="O89" s="117">
        <f>('MI Epi'!AO107*(SUM('Mortal Baseline'!C89:G89)))/('Mortal Baseline'!C89*'MI Epi'!B$69+'Mortal Baseline'!D89*'MI Epi'!C$69+'Mortal Baseline'!E89*'MI Epi'!D$69+'Mortal Baseline'!F89*'MI Epi'!E$69+'Mortal Baseline'!G89*'MI Epi'!F$69)</f>
        <v>1.2240090735331681E-2</v>
      </c>
      <c r="P89" s="93">
        <f>$O89*'MI Epi'!C$69</f>
        <v>1.017640520882167E-2</v>
      </c>
      <c r="Q89" s="93">
        <f>$O89*'MI Epi'!D$69</f>
        <v>9.3284328136307108E-3</v>
      </c>
      <c r="R89" s="93">
        <f>$O89*'MI Epi'!E$69</f>
        <v>8.5338211702622388E-3</v>
      </c>
      <c r="S89" s="93">
        <f>$O89*'MI Epi'!F$69</f>
        <v>7.5856999943951335E-3</v>
      </c>
      <c r="T89" s="93">
        <f t="shared" si="44"/>
        <v>4.7864449922441432E-2</v>
      </c>
      <c r="U89" s="2">
        <f>J89/'Mortal Baseline'!C89</f>
        <v>7.4583143021077908E-2</v>
      </c>
      <c r="V89" s="2">
        <f>K89/'Mortal Baseline'!D89</f>
        <v>0.13182550824036454</v>
      </c>
      <c r="W89" s="2">
        <f>L89/'Mortal Baseline'!E89</f>
        <v>0.24125301418708292</v>
      </c>
      <c r="X89" s="2">
        <f>M89/'Mortal Baseline'!F89</f>
        <v>0.1332348188112448</v>
      </c>
      <c r="Y89" s="2">
        <f>N89/'Mortal Baseline'!G89</f>
        <v>0.9350827205770964</v>
      </c>
      <c r="Z89" s="2">
        <f>SUM(C89:G89)/SUM('Mortal Baseline'!C89:G89)</f>
        <v>1.18E-2</v>
      </c>
      <c r="AA89" s="93">
        <f>C89*'MI Epi'!$AR107</f>
        <v>0.2901712378100742</v>
      </c>
      <c r="AB89" s="93">
        <f>D89*'MI Epi'!$AR107</f>
        <v>4.9549722834397965E-2</v>
      </c>
      <c r="AC89" s="93">
        <f>E89*'MI Epi'!$AR107</f>
        <v>5.4054029722691082E-3</v>
      </c>
      <c r="AD89" s="93">
        <f>F89*'MI Epi'!$AR107</f>
        <v>2.7129300476796169E-3</v>
      </c>
      <c r="AE89" s="93">
        <f>G89*'MI Epi'!$AR107</f>
        <v>1.0289525810649654E-4</v>
      </c>
      <c r="AF89" s="93">
        <f t="shared" si="49"/>
        <v>0.34794218892252737</v>
      </c>
      <c r="AG89" s="93">
        <f>J89*'MI Epi'!$I$5</f>
        <v>101.03511904635297</v>
      </c>
      <c r="AH89" s="93">
        <f>K89*'MI Epi'!$I$5</f>
        <v>36.678219367126125</v>
      </c>
      <c r="AI89" s="93">
        <f>L89*'MI Epi'!$I$5</f>
        <v>7.9882948707723642</v>
      </c>
      <c r="AJ89" s="93">
        <f>M89*'MI Epi'!$I$5</f>
        <v>2.420330897084729</v>
      </c>
      <c r="AK89" s="93">
        <f>N89*'MI Epi'!$I$5</f>
        <v>0.72478914616258328</v>
      </c>
      <c r="AL89" s="93">
        <f t="shared" si="45"/>
        <v>148.84675332749879</v>
      </c>
      <c r="AM89" s="93">
        <f t="shared" si="50"/>
        <v>5336.5021238563249</v>
      </c>
      <c r="AN89" s="2"/>
      <c r="AO89" s="93">
        <f>'Mortal Baseline'!X89*'MI Analysis'!AY89</f>
        <v>69.290194933847275</v>
      </c>
      <c r="AP89" s="93">
        <f>'Mortal Baseline'!Y89*'MI Analysis'!AZ89</f>
        <v>3.3180909936855651</v>
      </c>
      <c r="AQ89" s="93">
        <f>'Mortal Baseline'!Z89*'MI Analysis'!BA89</f>
        <v>1.0304144812212026</v>
      </c>
      <c r="AR89" s="93">
        <f>'Mortal Baseline'!AA89*'MI Analysis'!BB89</f>
        <v>0.61683516407719097</v>
      </c>
      <c r="AS89" s="93">
        <f>'Mortal Baseline'!AB89*'MI Analysis'!BC89</f>
        <v>1.8048305171703023E-5</v>
      </c>
      <c r="AT89" s="93">
        <f t="shared" si="51"/>
        <v>412.95469561400773</v>
      </c>
      <c r="AU89" s="93">
        <f t="shared" si="52"/>
        <v>70.952294084974881</v>
      </c>
      <c r="AV89" s="93">
        <f t="shared" si="53"/>
        <v>17.465588279469323</v>
      </c>
      <c r="AW89" s="93">
        <f t="shared" si="54"/>
        <v>6.2002678408215113</v>
      </c>
      <c r="AX89" s="93">
        <f t="shared" si="55"/>
        <v>0.23941674626551224</v>
      </c>
      <c r="AY89" s="117">
        <f>('MI Epi'!$AW107*(SUM('Mortal Baseline'!X89:AB89)))/('Mortal Baseline'!X89*'MI Epi'!B$78+'Mortal Baseline'!Y89*'MI Epi'!B$78+'Mortal Baseline'!Z89*'MI Epi'!C$78+'Mortal Baseline'!AA89*'MI Epi'!D$78+'Mortal Baseline'!AB89*'MI Epi'!E$78)</f>
        <v>5.6323505207510564E-3</v>
      </c>
      <c r="AZ89" s="93">
        <f>$AY89*'MI Epi'!C$78</f>
        <v>4.6962266743022117E-3</v>
      </c>
      <c r="BA89" s="93">
        <f>$AY89*'MI Epi'!D$78</f>
        <v>4.2925709471979831E-3</v>
      </c>
      <c r="BB89" s="93">
        <f>$AY89*'MI Epi'!E$78</f>
        <v>3.9555345582117383E-3</v>
      </c>
      <c r="BC89" s="93">
        <f>$AY89*'MI Epi'!F$78</f>
        <v>3.5505992477990523E-3</v>
      </c>
      <c r="BD89" s="93">
        <f t="shared" si="46"/>
        <v>2.212728194826204E-2</v>
      </c>
      <c r="BE89" s="2">
        <f>AO89/'Mortal Baseline'!X89</f>
        <v>5.6323505207510564E-3</v>
      </c>
      <c r="BF89" s="2">
        <f>AP89/'Mortal Baseline'!Y89</f>
        <v>4.6962266743022117E-3</v>
      </c>
      <c r="BG89" s="2">
        <f>AQ89/'Mortal Baseline'!Z89</f>
        <v>4.2925709471979831E-3</v>
      </c>
      <c r="BH89" s="2">
        <f>AR89/'Mortal Baseline'!AA89</f>
        <v>3.9555345582117383E-3</v>
      </c>
      <c r="BI89" s="2">
        <f>AS89/'Mortal Baseline'!AB89</f>
        <v>3.5505992477990527E-3</v>
      </c>
      <c r="BJ89" s="2">
        <f>SUM(AO89:AS89)/SUM('Mortal Baseline'!X89:AB89)</f>
        <v>5.5395086907937333E-3</v>
      </c>
      <c r="BK89" s="58">
        <f>AY89*'MI Epi'!$AH$39</f>
        <v>2.9851457759980599E-5</v>
      </c>
      <c r="BL89" s="58">
        <f>AZ89*'MI Epi'!$AH$39</f>
        <v>2.4890001373801721E-5</v>
      </c>
      <c r="BM89" s="58">
        <f>BA89*'MI Epi'!$AH$39</f>
        <v>2.2750626020149311E-5</v>
      </c>
      <c r="BN89" s="58">
        <f>BB89*'MI Epi'!$AH$39</f>
        <v>2.0964333158522211E-5</v>
      </c>
      <c r="BO89" s="58">
        <f>BC89*'MI Epi'!$AH$39</f>
        <v>1.8818176013334978E-5</v>
      </c>
      <c r="BP89" s="93">
        <f t="shared" si="56"/>
        <v>1.1727459432578882E-4</v>
      </c>
      <c r="BQ89" s="93">
        <f>AT89*'MI Epi'!$I$5</f>
        <v>82.590939122801558</v>
      </c>
      <c r="BR89" s="93">
        <f>AU89*'MI Epi'!$I$5</f>
        <v>14.190458816994976</v>
      </c>
      <c r="BS89" s="93">
        <f>AV89*'MI Epi'!$I$5</f>
        <v>3.4931176558938648</v>
      </c>
      <c r="BT89" s="93">
        <f>AW89*'MI Epi'!$I$5</f>
        <v>1.2400535681643023</v>
      </c>
      <c r="BU89" s="93">
        <f>AX89*'MI Epi'!$I$5</f>
        <v>4.7883349253102447E-2</v>
      </c>
      <c r="BV89" s="93">
        <f t="shared" si="47"/>
        <v>101.5624525131078</v>
      </c>
      <c r="BW89" s="93">
        <f t="shared" si="57"/>
        <v>2310.821055810211</v>
      </c>
    </row>
    <row r="90" spans="1:75">
      <c r="A90" s="58">
        <f>'Mortal Baseline'!A90</f>
        <v>88</v>
      </c>
      <c r="B90" s="58">
        <v>92</v>
      </c>
      <c r="C90" s="58">
        <f>'Mortal Baseline'!C90*'MI Analysis'!O90</f>
        <v>67.720537397358314</v>
      </c>
      <c r="D90" s="58">
        <f>'Mortal Baseline'!D90*'MI Analysis'!P90</f>
        <v>8.9357751764745199</v>
      </c>
      <c r="E90" s="58">
        <f>'Mortal Baseline'!E90*'MI Analysis'!Q90</f>
        <v>0.87390217714730056</v>
      </c>
      <c r="F90" s="58">
        <f>'Mortal Baseline'!F90*'MI Analysis'!R90</f>
        <v>0.54595781074951466</v>
      </c>
      <c r="G90" s="58">
        <f>'Mortal Baseline'!G90*'MI Analysis'!S90</f>
        <v>1.4978199502600225E-2</v>
      </c>
      <c r="H90" s="58">
        <f t="shared" si="38"/>
        <v>6009.6323457386306</v>
      </c>
      <c r="I90" s="58">
        <f t="shared" si="48"/>
        <v>6009.6323457386306</v>
      </c>
      <c r="J90" s="93">
        <f t="shared" si="39"/>
        <v>471.57084234496006</v>
      </c>
      <c r="K90" s="93">
        <f t="shared" si="40"/>
        <v>155.59910292214462</v>
      </c>
      <c r="L90" s="93">
        <f t="shared" si="41"/>
        <v>32.821676257264485</v>
      </c>
      <c r="M90" s="93">
        <f t="shared" si="42"/>
        <v>10.224568469040751</v>
      </c>
      <c r="N90" s="93">
        <f t="shared" si="43"/>
        <v>2.9140318888948267</v>
      </c>
      <c r="O90" s="117">
        <f>('MI Epi'!AO108*(SUM('Mortal Baseline'!C90:G90)))/('Mortal Baseline'!C90*'MI Epi'!B$69+'Mortal Baseline'!D90*'MI Epi'!C$69+'Mortal Baseline'!E90*'MI Epi'!D$69+'Mortal Baseline'!F90*'MI Epi'!E$69+'Mortal Baseline'!G90*'MI Epi'!F$69)</f>
        <v>1.2152252088632493E-2</v>
      </c>
      <c r="P90" s="93">
        <f>$O90*'MI Epi'!C$69</f>
        <v>1.0103376202653828E-2</v>
      </c>
      <c r="Q90" s="93">
        <f>$O90*'MI Epi'!D$69</f>
        <v>9.2614891175510396E-3</v>
      </c>
      <c r="R90" s="93">
        <f>$O90*'MI Epi'!E$69</f>
        <v>8.4725798511431777E-3</v>
      </c>
      <c r="S90" s="93">
        <f>$O90*'MI Epi'!F$69</f>
        <v>7.5312626837426601E-3</v>
      </c>
      <c r="T90" s="93">
        <f t="shared" si="44"/>
        <v>4.7520959943723198E-2</v>
      </c>
      <c r="U90" s="2">
        <f>J90/'Mortal Baseline'!C90</f>
        <v>8.4622006470496045E-2</v>
      </c>
      <c r="V90" s="2">
        <f>K90/'Mortal Baseline'!D90</f>
        <v>0.17593059836115077</v>
      </c>
      <c r="W90" s="2">
        <f>L90/'Mortal Baseline'!E90</f>
        <v>0.34783938686217669</v>
      </c>
      <c r="X90" s="2">
        <f>M90/'Mortal Baseline'!F90</f>
        <v>0.15867246716097197</v>
      </c>
      <c r="Y90" s="2">
        <f>N90/'Mortal Baseline'!G90</f>
        <v>1.4652188081925233</v>
      </c>
      <c r="Z90" s="2">
        <f>SUM(C90:G90)/SUM('Mortal Baseline'!C90:G90)</f>
        <v>1.1799999999999996E-2</v>
      </c>
      <c r="AA90" s="93">
        <f>C90*'MI Epi'!$AR108</f>
        <v>0.2370218808907541</v>
      </c>
      <c r="AB90" s="93">
        <f>D90*'MI Epi'!$AR108</f>
        <v>3.1275213117660822E-2</v>
      </c>
      <c r="AC90" s="93">
        <f>E90*'MI Epi'!$AR108</f>
        <v>3.0586576200155521E-3</v>
      </c>
      <c r="AD90" s="93">
        <f>F90*'MI Epi'!$AR108</f>
        <v>1.9108523376233013E-3</v>
      </c>
      <c r="AE90" s="93">
        <f>G90*'MI Epi'!$AR108</f>
        <v>5.2423698259100791E-5</v>
      </c>
      <c r="AF90" s="93">
        <f t="shared" si="49"/>
        <v>0.27331902766431287</v>
      </c>
      <c r="AG90" s="93">
        <f>J90*'MI Epi'!$I$5</f>
        <v>94.314168468992023</v>
      </c>
      <c r="AH90" s="93">
        <f>K90*'MI Epi'!$I$5</f>
        <v>31.119820584428926</v>
      </c>
      <c r="AI90" s="93">
        <f>L90*'MI Epi'!$I$5</f>
        <v>6.5643352514528974</v>
      </c>
      <c r="AJ90" s="93">
        <f>M90*'MI Epi'!$I$5</f>
        <v>2.0449136938081502</v>
      </c>
      <c r="AK90" s="93">
        <f>N90*'MI Epi'!$I$5</f>
        <v>0.58280637777896538</v>
      </c>
      <c r="AL90" s="93">
        <f t="shared" si="45"/>
        <v>134.62604437646098</v>
      </c>
      <c r="AM90" s="93">
        <f t="shared" si="50"/>
        <v>5471.4014872604503</v>
      </c>
      <c r="AN90" s="2"/>
      <c r="AO90" s="93">
        <f>'Mortal Baseline'!X90*'MI Analysis'!AY90</f>
        <v>57.413527049920347</v>
      </c>
      <c r="AP90" s="93">
        <f>'Mortal Baseline'!Y90*'MI Analysis'!AZ90</f>
        <v>1.8381196462115466</v>
      </c>
      <c r="AQ90" s="93">
        <f>'Mortal Baseline'!Z90*'MI Analysis'!BA90</f>
        <v>0.66918614451089853</v>
      </c>
      <c r="AR90" s="93">
        <f>'Mortal Baseline'!AA90*'MI Analysis'!BB90</f>
        <v>0.48096299171287049</v>
      </c>
      <c r="AS90" s="93">
        <f>'Mortal Baseline'!AB90*'MI Analysis'!BC90</f>
        <v>5.5236310640634588E-6</v>
      </c>
      <c r="AT90" s="93">
        <f t="shared" si="51"/>
        <v>387.77725368966873</v>
      </c>
      <c r="AU90" s="93">
        <f t="shared" si="52"/>
        <v>58.599930024190087</v>
      </c>
      <c r="AV90" s="93">
        <f t="shared" si="53"/>
        <v>14.641634017460337</v>
      </c>
      <c r="AW90" s="93">
        <f t="shared" si="54"/>
        <v>5.441156300036921</v>
      </c>
      <c r="AX90" s="93">
        <f t="shared" si="55"/>
        <v>0.19152010246746051</v>
      </c>
      <c r="AY90" s="117">
        <f>('MI Epi'!$AW108*(SUM('Mortal Baseline'!X90:AB90)))/('Mortal Baseline'!X90*'MI Epi'!B$78+'Mortal Baseline'!Y90*'MI Epi'!B$78+'Mortal Baseline'!Z90*'MI Epi'!C$78+'Mortal Baseline'!AA90*'MI Epi'!D$78+'Mortal Baseline'!AB90*'MI Epi'!E$78)</f>
        <v>5.6284126198958475E-3</v>
      </c>
      <c r="AZ90" s="93">
        <f>$AY90*'MI Epi'!C$78</f>
        <v>4.6929432715791643E-3</v>
      </c>
      <c r="BA90" s="93">
        <f>$AY90*'MI Epi'!D$78</f>
        <v>4.2895697634574223E-3</v>
      </c>
      <c r="BB90" s="93">
        <f>$AY90*'MI Epi'!E$78</f>
        <v>3.9527690160349504E-3</v>
      </c>
      <c r="BC90" s="93">
        <f>$AY90*'MI Epi'!F$78</f>
        <v>3.5481168192351875E-3</v>
      </c>
      <c r="BD90" s="93">
        <f t="shared" si="46"/>
        <v>2.2111811490202572E-2</v>
      </c>
      <c r="BE90" s="2">
        <f>AO90/'Mortal Baseline'!X90</f>
        <v>5.6284126198958475E-3</v>
      </c>
      <c r="BF90" s="2">
        <f>AP90/'Mortal Baseline'!Y90</f>
        <v>4.6929432715791643E-3</v>
      </c>
      <c r="BG90" s="2">
        <f>AQ90/'Mortal Baseline'!Z90</f>
        <v>4.2895697634574223E-3</v>
      </c>
      <c r="BH90" s="2">
        <f>AR90/'Mortal Baseline'!AA90</f>
        <v>3.9527690160349504E-3</v>
      </c>
      <c r="BI90" s="2">
        <f>AS90/'Mortal Baseline'!AB90</f>
        <v>3.5481168192351875E-3</v>
      </c>
      <c r="BJ90" s="2">
        <f>SUM(AO90:AS90)/SUM('Mortal Baseline'!X90:AB90)</f>
        <v>5.5567331638681139E-3</v>
      </c>
      <c r="BK90" s="58">
        <f>AY90*'MI Epi'!$AH$39</f>
        <v>2.9830586885447992E-5</v>
      </c>
      <c r="BL90" s="58">
        <f>AZ90*'MI Epi'!$AH$39</f>
        <v>2.4872599339369571E-5</v>
      </c>
      <c r="BM90" s="58">
        <f>BA90*'MI Epi'!$AH$39</f>
        <v>2.2734719746324338E-5</v>
      </c>
      <c r="BN90" s="58">
        <f>BB90*'MI Epi'!$AH$39</f>
        <v>2.0949675784985238E-5</v>
      </c>
      <c r="BO90" s="58">
        <f>BC90*'MI Epi'!$AH$39</f>
        <v>1.8805019141946495E-5</v>
      </c>
      <c r="BP90" s="93">
        <f t="shared" si="56"/>
        <v>1.1719260089807365E-4</v>
      </c>
      <c r="BQ90" s="93">
        <f>AT90*'MI Epi'!$I$5</f>
        <v>77.555450737933754</v>
      </c>
      <c r="BR90" s="93">
        <f>AU90*'MI Epi'!$I$5</f>
        <v>11.719986004838018</v>
      </c>
      <c r="BS90" s="93">
        <f>AV90*'MI Epi'!$I$5</f>
        <v>2.9283268034920678</v>
      </c>
      <c r="BT90" s="93">
        <f>AW90*'MI Epi'!$I$5</f>
        <v>1.0882312600073842</v>
      </c>
      <c r="BU90" s="93">
        <f>AX90*'MI Epi'!$I$5</f>
        <v>3.8304020493492102E-2</v>
      </c>
      <c r="BV90" s="93">
        <f t="shared" si="47"/>
        <v>93.330298826764732</v>
      </c>
      <c r="BW90" s="93">
        <f t="shared" si="57"/>
        <v>2404.1514718295766</v>
      </c>
    </row>
    <row r="91" spans="1:75">
      <c r="A91" s="58">
        <f>'Mortal Baseline'!A91</f>
        <v>89</v>
      </c>
      <c r="B91" s="58">
        <v>93</v>
      </c>
      <c r="C91" s="58">
        <f>'Mortal Baseline'!C91*'MI Analysis'!O91</f>
        <v>55.038058208407996</v>
      </c>
      <c r="D91" s="58">
        <f>'Mortal Baseline'!D91*'MI Analysis'!P91</f>
        <v>5.4351861372375279</v>
      </c>
      <c r="E91" s="58">
        <f>'Mortal Baseline'!E91*'MI Analysis'!Q91</f>
        <v>0.47820511930755616</v>
      </c>
      <c r="F91" s="58">
        <f>'Mortal Baseline'!F91*'MI Analysis'!R91</f>
        <v>0.38405250510762207</v>
      </c>
      <c r="G91" s="58">
        <f>'Mortal Baseline'!G91*'MI Analysis'!S91</f>
        <v>7.4396874100688794E-3</v>
      </c>
      <c r="H91" s="58">
        <f t="shared" si="38"/>
        <v>6070.9752873961015</v>
      </c>
      <c r="I91" s="58">
        <f t="shared" si="48"/>
        <v>6070.9752873961015</v>
      </c>
      <c r="J91" s="93">
        <f t="shared" si="39"/>
        <v>432.05771020348521</v>
      </c>
      <c r="K91" s="93">
        <f t="shared" si="40"/>
        <v>129.88319326183557</v>
      </c>
      <c r="L91" s="93">
        <f t="shared" si="41"/>
        <v>26.732487467499126</v>
      </c>
      <c r="M91" s="93">
        <f t="shared" si="42"/>
        <v>8.5617964280025998</v>
      </c>
      <c r="N91" s="93">
        <f t="shared" si="43"/>
        <v>2.3386127748276708</v>
      </c>
      <c r="O91" s="117">
        <f>('MI Epi'!AO109*(SUM('Mortal Baseline'!C91:G91)))/('Mortal Baseline'!C91*'MI Epi'!B$69+'Mortal Baseline'!D91*'MI Epi'!C$69+'Mortal Baseline'!E91*'MI Epi'!D$69+'Mortal Baseline'!F91*'MI Epi'!E$69+'Mortal Baseline'!G91*'MI Epi'!F$69)</f>
        <v>1.2073697053384675E-2</v>
      </c>
      <c r="P91" s="93">
        <f>$O91*'MI Epi'!C$69</f>
        <v>1.0038065586322567E-2</v>
      </c>
      <c r="Q91" s="93">
        <f>$O91*'MI Epi'!D$69</f>
        <v>9.2016206587032297E-3</v>
      </c>
      <c r="R91" s="93">
        <f>$O91*'MI Epi'!E$69</f>
        <v>8.4178110886132182E-3</v>
      </c>
      <c r="S91" s="93">
        <f>$O91*'MI Epi'!F$69</f>
        <v>7.4825788182939345E-3</v>
      </c>
      <c r="T91" s="93">
        <f t="shared" si="44"/>
        <v>4.7213773205317625E-2</v>
      </c>
      <c r="U91" s="2">
        <f>J91/'Mortal Baseline'!C91</f>
        <v>9.4780485947068435E-2</v>
      </c>
      <c r="V91" s="2">
        <f>K91/'Mortal Baseline'!D91</f>
        <v>0.239876975618349</v>
      </c>
      <c r="W91" s="2">
        <f>L91/'Mortal Baseline'!E91</f>
        <v>0.51438639823774546</v>
      </c>
      <c r="X91" s="2">
        <f>M91/'Mortal Baseline'!F91</f>
        <v>0.1876607597960932</v>
      </c>
      <c r="Y91" s="2">
        <f>N91/'Mortal Baseline'!G91</f>
        <v>2.3520953836627823</v>
      </c>
      <c r="Z91" s="2">
        <f>SUM(C91:G91)/SUM('Mortal Baseline'!C91:G91)</f>
        <v>1.18E-2</v>
      </c>
      <c r="AA91" s="93">
        <f>C91*'MI Epi'!$AR109</f>
        <v>0.19263320372942799</v>
      </c>
      <c r="AB91" s="93">
        <f>D91*'MI Epi'!$AR109</f>
        <v>1.9023151480331346E-2</v>
      </c>
      <c r="AC91" s="93">
        <f>E91*'MI Epi'!$AR109</f>
        <v>1.6737179175764466E-3</v>
      </c>
      <c r="AD91" s="93">
        <f>F91*'MI Epi'!$AR109</f>
        <v>1.3441837678766773E-3</v>
      </c>
      <c r="AE91" s="93">
        <f>G91*'MI Epi'!$AR109</f>
        <v>2.6038905935241077E-5</v>
      </c>
      <c r="AF91" s="93">
        <f t="shared" si="49"/>
        <v>0.21470029580114772</v>
      </c>
      <c r="AG91" s="93">
        <f>J91*'MI Epi'!$I$5</f>
        <v>86.411542040697043</v>
      </c>
      <c r="AH91" s="93">
        <f>K91*'MI Epi'!$I$5</f>
        <v>25.976638652367114</v>
      </c>
      <c r="AI91" s="93">
        <f>L91*'MI Epi'!$I$5</f>
        <v>5.3464974934998253</v>
      </c>
      <c r="AJ91" s="93">
        <f>M91*'MI Epi'!$I$5</f>
        <v>1.7123592856005201</v>
      </c>
      <c r="AK91" s="93">
        <f>N91*'MI Epi'!$I$5</f>
        <v>0.46772255496553417</v>
      </c>
      <c r="AL91" s="93">
        <f t="shared" si="45"/>
        <v>119.91476002713003</v>
      </c>
      <c r="AM91" s="93">
        <f t="shared" si="50"/>
        <v>5591.530947583381</v>
      </c>
      <c r="AN91" s="2"/>
      <c r="AO91" s="93">
        <f>'Mortal Baseline'!X91*'MI Analysis'!AY91</f>
        <v>47.318914164037928</v>
      </c>
      <c r="AP91" s="93">
        <f>'Mortal Baseline'!Y91*'MI Analysis'!AZ91</f>
        <v>0.97164680217744337</v>
      </c>
      <c r="AQ91" s="93">
        <f>'Mortal Baseline'!Z91*'MI Analysis'!BA91</f>
        <v>0.42767015261749097</v>
      </c>
      <c r="AR91" s="93">
        <f>'Mortal Baseline'!AA91*'MI Analysis'!BB91</f>
        <v>0.37750626263969617</v>
      </c>
      <c r="AS91" s="93">
        <f>'Mortal Baseline'!AB91*'MI Analysis'!BC91</f>
        <v>1.60052261496347E-6</v>
      </c>
      <c r="AT91" s="93">
        <f t="shared" si="51"/>
        <v>357.54068728518604</v>
      </c>
      <c r="AU91" s="93">
        <f t="shared" si="52"/>
        <v>47.851565948930173</v>
      </c>
      <c r="AV91" s="93">
        <f t="shared" si="53"/>
        <v>12.140954631866014</v>
      </c>
      <c r="AW91" s="93">
        <f t="shared" si="54"/>
        <v>4.7304103529934478</v>
      </c>
      <c r="AX91" s="93">
        <f t="shared" si="55"/>
        <v>0.15319887747744143</v>
      </c>
      <c r="AY91" s="117">
        <f>('MI Epi'!$AW109*(SUM('Mortal Baseline'!X91:AB91)))/('Mortal Baseline'!X91*'MI Epi'!B$78+'Mortal Baseline'!Y91*'MI Epi'!B$78+'Mortal Baseline'!Z91*'MI Epi'!C$78+'Mortal Baseline'!AA91*'MI Epi'!D$78+'Mortal Baseline'!AB91*'MI Epi'!E$78)</f>
        <v>5.6250870203196921E-3</v>
      </c>
      <c r="AZ91" s="93">
        <f>$AY91*'MI Epi'!C$78</f>
        <v>4.6901704027067373E-3</v>
      </c>
      <c r="BA91" s="93">
        <f>$AY91*'MI Epi'!D$78</f>
        <v>4.2870352315475162E-3</v>
      </c>
      <c r="BB91" s="93">
        <f>$AY91*'MI Epi'!E$78</f>
        <v>3.950433485957092E-3</v>
      </c>
      <c r="BC91" s="93">
        <f>$AY91*'MI Epi'!F$78</f>
        <v>3.5460203816448646E-3</v>
      </c>
      <c r="BD91" s="93">
        <f t="shared" si="46"/>
        <v>2.2098746522175902E-2</v>
      </c>
      <c r="BE91" s="2">
        <f>AO91/'Mortal Baseline'!X91</f>
        <v>5.6250870203196921E-3</v>
      </c>
      <c r="BF91" s="2">
        <f>AP91/'Mortal Baseline'!Y91</f>
        <v>4.6901704027067373E-3</v>
      </c>
      <c r="BG91" s="2">
        <f>AQ91/'Mortal Baseline'!Z91</f>
        <v>4.2870352315475162E-3</v>
      </c>
      <c r="BH91" s="2">
        <f>AR91/'Mortal Baseline'!AA91</f>
        <v>3.950433485957092E-3</v>
      </c>
      <c r="BI91" s="2">
        <f>AS91/'Mortal Baseline'!AB91</f>
        <v>3.5460203816448646E-3</v>
      </c>
      <c r="BJ91" s="2">
        <f>SUM(AO91:AS91)/SUM('Mortal Baseline'!X91:AB91)</f>
        <v>5.5698153388313455E-3</v>
      </c>
      <c r="BK91" s="58">
        <f>AY91*'MI Epi'!$AH$39</f>
        <v>2.9812961207694367E-5</v>
      </c>
      <c r="BL91" s="58">
        <f>AZ91*'MI Epi'!$AH$39</f>
        <v>2.4857903134345707E-5</v>
      </c>
      <c r="BM91" s="58">
        <f>BA91*'MI Epi'!$AH$39</f>
        <v>2.2721286727201835E-5</v>
      </c>
      <c r="BN91" s="58">
        <f>BB91*'MI Epi'!$AH$39</f>
        <v>2.0937297475572586E-5</v>
      </c>
      <c r="BO91" s="58">
        <f>BC91*'MI Epi'!$AH$39</f>
        <v>1.8793908022717781E-5</v>
      </c>
      <c r="BP91" s="93">
        <f t="shared" si="56"/>
        <v>1.1712335656753226E-4</v>
      </c>
      <c r="BQ91" s="93">
        <f>AT91*'MI Epi'!$I$5</f>
        <v>71.508137457037208</v>
      </c>
      <c r="BR91" s="93">
        <f>AU91*'MI Epi'!$I$5</f>
        <v>9.5703131897860345</v>
      </c>
      <c r="BS91" s="93">
        <f>AV91*'MI Epi'!$I$5</f>
        <v>2.4281909263732029</v>
      </c>
      <c r="BT91" s="93">
        <f>AW91*'MI Epi'!$I$5</f>
        <v>0.94608207059868965</v>
      </c>
      <c r="BU91" s="93">
        <f>AX91*'MI Epi'!$I$5</f>
        <v>3.0639775495488287E-2</v>
      </c>
      <c r="BV91" s="93">
        <f t="shared" si="47"/>
        <v>84.483363419290626</v>
      </c>
      <c r="BW91" s="93">
        <f t="shared" si="57"/>
        <v>2488.6349523722238</v>
      </c>
    </row>
    <row r="92" spans="1:75">
      <c r="A92" s="58">
        <f>'Mortal Baseline'!A92</f>
        <v>90</v>
      </c>
      <c r="B92" s="58">
        <v>94</v>
      </c>
      <c r="C92" s="58">
        <f>'Mortal Baseline'!C92*'MI Analysis'!O92</f>
        <v>42.974446664115789</v>
      </c>
      <c r="D92" s="58">
        <f>'Mortal Baseline'!D92*'MI Analysis'!P92</f>
        <v>3.070684311822824</v>
      </c>
      <c r="E92" s="58">
        <f>'Mortal Baseline'!E92*'MI Analysis'!Q92</f>
        <v>0.24405950885627473</v>
      </c>
      <c r="F92" s="58">
        <f>'Mortal Baseline'!F92*'MI Analysis'!R92</f>
        <v>0.26060698590405945</v>
      </c>
      <c r="G92" s="58">
        <f>'Mortal Baseline'!G92*'MI Analysis'!S92</f>
        <v>3.475321351941904E-3</v>
      </c>
      <c r="H92" s="58">
        <f t="shared" si="38"/>
        <v>6117.5285601881524</v>
      </c>
      <c r="I92" s="58">
        <f t="shared" si="48"/>
        <v>6117.5285601881524</v>
      </c>
      <c r="J92" s="93">
        <f t="shared" si="39"/>
        <v>388.4279816231745</v>
      </c>
      <c r="K92" s="93">
        <f t="shared" si="40"/>
        <v>106.95821576981095</v>
      </c>
      <c r="L92" s="93">
        <f t="shared" si="41"/>
        <v>21.628375764937999</v>
      </c>
      <c r="M92" s="93">
        <f t="shared" si="42"/>
        <v>7.1086999445382624</v>
      </c>
      <c r="N92" s="93">
        <f t="shared" si="43"/>
        <v>1.8743395023081431</v>
      </c>
      <c r="O92" s="117">
        <f>('MI Epi'!AO110*(SUM('Mortal Baseline'!C92:G92)))/('Mortal Baseline'!C92*'MI Epi'!B$69+'Mortal Baseline'!D92*'MI Epi'!C$69+'Mortal Baseline'!E92*'MI Epi'!D$69+'Mortal Baseline'!F92*'MI Epi'!E$69+'Mortal Baseline'!G92*'MI Epi'!F$69)</f>
        <v>1.1599381982716248E-2</v>
      </c>
      <c r="P92" s="93">
        <f>$O92*'MI Epi'!C$69</f>
        <v>9.6437202779303746E-3</v>
      </c>
      <c r="Q92" s="93">
        <f>$O92*'MI Epi'!D$69</f>
        <v>8.8401350811126139E-3</v>
      </c>
      <c r="R92" s="93">
        <f>$O92*'MI Epi'!E$69</f>
        <v>8.0871174623183828E-3</v>
      </c>
      <c r="S92" s="93">
        <f>$O92*'MI Epi'!F$69</f>
        <v>7.1886257825925599E-3</v>
      </c>
      <c r="T92" s="93">
        <f t="shared" si="44"/>
        <v>4.5358980586670178E-2</v>
      </c>
      <c r="U92" s="2">
        <f>J92/'Mortal Baseline'!C92</f>
        <v>0.10484194402402529</v>
      </c>
      <c r="V92" s="2">
        <f>K92/'Mortal Baseline'!D92</f>
        <v>0.33591050383758675</v>
      </c>
      <c r="W92" s="2">
        <f>L92/'Mortal Baseline'!E92</f>
        <v>0.78340632677299027</v>
      </c>
      <c r="X92" s="2">
        <f>M92/'Mortal Baseline'!F92</f>
        <v>0.2205961258345592</v>
      </c>
      <c r="Y92" s="2">
        <f>N92/'Mortal Baseline'!G92</f>
        <v>3.8770300375518381</v>
      </c>
      <c r="Z92" s="2">
        <f>SUM(C92:G92)/SUM('Mortal Baseline'!C92:G92)</f>
        <v>1.14E-2</v>
      </c>
      <c r="AA92" s="93">
        <f>C92*'MI Epi'!$AR110</f>
        <v>0.15470800799081683</v>
      </c>
      <c r="AB92" s="93">
        <f>D92*'MI Epi'!$AR110</f>
        <v>1.1054463522562166E-2</v>
      </c>
      <c r="AC92" s="93">
        <f>E92*'MI Epi'!$AR110</f>
        <v>8.7861423188258898E-4</v>
      </c>
      <c r="AD92" s="93">
        <f>F92*'MI Epi'!$AR110</f>
        <v>9.38185149254614E-4</v>
      </c>
      <c r="AE92" s="93">
        <f>G92*'MI Epi'!$AR110</f>
        <v>1.2511156866990854E-5</v>
      </c>
      <c r="AF92" s="93">
        <f t="shared" si="49"/>
        <v>0.1675917820513832</v>
      </c>
      <c r="AG92" s="93">
        <f>J92*'MI Epi'!$I$5</f>
        <v>77.685596324634901</v>
      </c>
      <c r="AH92" s="93">
        <f>K92*'MI Epi'!$I$5</f>
        <v>21.391643153962193</v>
      </c>
      <c r="AI92" s="93">
        <f>L92*'MI Epi'!$I$5</f>
        <v>4.3256751529875999</v>
      </c>
      <c r="AJ92" s="93">
        <f>M92*'MI Epi'!$I$5</f>
        <v>1.4217399889076525</v>
      </c>
      <c r="AK92" s="93">
        <f>N92*'MI Epi'!$I$5</f>
        <v>0.37486790046162866</v>
      </c>
      <c r="AL92" s="93">
        <f t="shared" si="45"/>
        <v>105.19952252095396</v>
      </c>
      <c r="AM92" s="93">
        <f t="shared" si="50"/>
        <v>5696.8980618863861</v>
      </c>
      <c r="AN92" s="2"/>
      <c r="AO92" s="93">
        <f>'Mortal Baseline'!X92*'MI Analysis'!AY92</f>
        <v>24.956980211761856</v>
      </c>
      <c r="AP92" s="93">
        <f>'Mortal Baseline'!Y92*'MI Analysis'!AZ92</f>
        <v>0.31491119680369611</v>
      </c>
      <c r="AQ92" s="93">
        <f>'Mortal Baseline'!Z92*'MI Analysis'!BA92</f>
        <v>0.17296918555774779</v>
      </c>
      <c r="AR92" s="93">
        <f>'Mortal Baseline'!AA92*'MI Analysis'!BB92</f>
        <v>0.19201373609599473</v>
      </c>
      <c r="AS92" s="93">
        <f>'Mortal Baseline'!AB92*'MI Analysis'!BC92</f>
        <v>2.8194478022508463E-7</v>
      </c>
      <c r="AT92" s="93">
        <f t="shared" si="51"/>
        <v>310.98950022694947</v>
      </c>
      <c r="AU92" s="93">
        <f t="shared" si="52"/>
        <v>38.596139098044702</v>
      </c>
      <c r="AV92" s="93">
        <f t="shared" si="53"/>
        <v>9.885710169763831</v>
      </c>
      <c r="AW92" s="93">
        <f t="shared" si="54"/>
        <v>3.9763210811932779</v>
      </c>
      <c r="AX92" s="93">
        <f t="shared" si="55"/>
        <v>0.12254059001871064</v>
      </c>
      <c r="AY92" s="117">
        <f>('MI Epi'!$AW110*(SUM('Mortal Baseline'!X92:AB92)))/('Mortal Baseline'!X92*'MI Epi'!B$78+'Mortal Baseline'!Y92*'MI Epi'!B$78+'Mortal Baseline'!Z92*'MI Epi'!C$78+'Mortal Baseline'!AA92*'MI Epi'!D$78+'Mortal Baseline'!AB92*'MI Epi'!E$78)</f>
        <v>3.6143760980733822E-3</v>
      </c>
      <c r="AZ92" s="93">
        <f>$AY92*'MI Epi'!C$78</f>
        <v>3.0136493423475966E-3</v>
      </c>
      <c r="BA92" s="93">
        <f>$AY92*'MI Epi'!D$78</f>
        <v>2.7546165270920914E-3</v>
      </c>
      <c r="BB92" s="117">
        <f>$AY92*'MI Epi'!E$78</f>
        <v>2.5383344856877497E-3</v>
      </c>
      <c r="BC92" s="93">
        <f>$AY92*'MI Epi'!F$78</f>
        <v>2.278480539838802E-3</v>
      </c>
      <c r="BD92" s="93">
        <f t="shared" si="46"/>
        <v>1.4199456993039622E-2</v>
      </c>
      <c r="BE92" s="2">
        <f>AO92/'Mortal Baseline'!X92</f>
        <v>3.6143760980733822E-3</v>
      </c>
      <c r="BF92" s="2">
        <f>AP92/'Mortal Baseline'!Y92</f>
        <v>3.0136493423475962E-3</v>
      </c>
      <c r="BG92" s="2">
        <f>AQ92/'Mortal Baseline'!Z92</f>
        <v>2.7546165270920914E-3</v>
      </c>
      <c r="BH92" s="2">
        <f>AR92/'Mortal Baseline'!AA92</f>
        <v>2.5383344856877497E-3</v>
      </c>
      <c r="BI92" s="2">
        <f>AS92/'Mortal Baseline'!AB92</f>
        <v>2.278480539838802E-3</v>
      </c>
      <c r="BJ92" s="2">
        <f>SUM(AO92:AS92)/SUM('Mortal Baseline'!X92:AB92)</f>
        <v>3.5866534701699997E-3</v>
      </c>
      <c r="BK92" s="58">
        <f>AY92*'MI Epi'!$AH$39</f>
        <v>1.9156193319788926E-5</v>
      </c>
      <c r="BL92" s="58">
        <f>AZ92*'MI Epi'!$AH$39</f>
        <v>1.5972341514442264E-5</v>
      </c>
      <c r="BM92" s="58">
        <f>BA92*'MI Epi'!$AH$39</f>
        <v>1.4599467593588085E-5</v>
      </c>
      <c r="BN92" s="58">
        <f>BB92*'MI Epi'!$AH$39</f>
        <v>1.3453172774145073E-5</v>
      </c>
      <c r="BO92" s="58">
        <f>BC92*'MI Epi'!$AH$39</f>
        <v>1.2075946861145651E-5</v>
      </c>
      <c r="BP92" s="93">
        <f t="shared" si="56"/>
        <v>7.5257122063110001E-5</v>
      </c>
      <c r="BQ92" s="93">
        <f>AT92*'MI Epi'!$I$5</f>
        <v>62.1979000453899</v>
      </c>
      <c r="BR92" s="93">
        <f>AU92*'MI Epi'!$I$5</f>
        <v>7.7192278196089408</v>
      </c>
      <c r="BS92" s="93">
        <f>AV92*'MI Epi'!$I$5</f>
        <v>1.9771420339527663</v>
      </c>
      <c r="BT92" s="93">
        <f>AW92*'MI Epi'!$I$5</f>
        <v>0.79526421623865562</v>
      </c>
      <c r="BU92" s="93">
        <f>AX92*'MI Epi'!$I$5</f>
        <v>2.4508118003742127E-2</v>
      </c>
      <c r="BV92" s="93">
        <f t="shared" si="47"/>
        <v>72.714042233193993</v>
      </c>
      <c r="BW92" s="93">
        <f t="shared" si="57"/>
        <v>2561.3490698625396</v>
      </c>
    </row>
    <row r="93" spans="1:75">
      <c r="A93" s="58">
        <f>'Mortal Baseline'!A93</f>
        <v>91</v>
      </c>
      <c r="B93" s="58">
        <v>95</v>
      </c>
      <c r="C93" s="58">
        <f>'Mortal Baseline'!C93*'MI Analysis'!O93</f>
        <v>34.536423127969861</v>
      </c>
      <c r="D93" s="58">
        <f>'Mortal Baseline'!D93*'MI Analysis'!P93</f>
        <v>1.7238213533840121</v>
      </c>
      <c r="E93" s="58">
        <f>'Mortal Baseline'!E93*'MI Analysis'!Q93</f>
        <v>0.12430799742549825</v>
      </c>
      <c r="F93" s="58">
        <f>'Mortal Baseline'!F93*'MI Analysis'!R93</f>
        <v>0.18280581959930958</v>
      </c>
      <c r="G93" s="58">
        <f>'Mortal Baseline'!G93*'MI Analysis'!S93</f>
        <v>1.6340779610488968E-3</v>
      </c>
      <c r="H93" s="58">
        <f t="shared" si="38"/>
        <v>6154.0975525644917</v>
      </c>
      <c r="I93" s="58">
        <f t="shared" si="48"/>
        <v>6154.0975525644917</v>
      </c>
      <c r="J93" s="93">
        <f t="shared" si="39"/>
        <v>345.12410041851865</v>
      </c>
      <c r="K93" s="93">
        <f t="shared" si="40"/>
        <v>87.279339505710212</v>
      </c>
      <c r="L93" s="93">
        <f t="shared" si="41"/>
        <v>17.426129995144013</v>
      </c>
      <c r="M93" s="93">
        <f t="shared" si="42"/>
        <v>5.8688275900806648</v>
      </c>
      <c r="N93" s="93">
        <f t="shared" si="43"/>
        <v>1.5010931686506963</v>
      </c>
      <c r="O93" s="117">
        <f>('MI Epi'!AO111*(SUM('Mortal Baseline'!C93:G93)))/('Mortal Baseline'!C93*'MI Epi'!B$69+'Mortal Baseline'!D93*'MI Epi'!C$69+'Mortal Baseline'!E93*'MI Epi'!D$69+'Mortal Baseline'!F93*'MI Epi'!E$69+'Mortal Baseline'!G93*'MI Epi'!F$69)</f>
        <v>1.1546134628763138E-2</v>
      </c>
      <c r="P93" s="93">
        <f>$O93*'MI Epi'!C$69</f>
        <v>9.5994504549493844E-3</v>
      </c>
      <c r="Q93" s="93">
        <f>$O93*'MI Epi'!D$69</f>
        <v>8.799554143062752E-3</v>
      </c>
      <c r="R93" s="93">
        <f>$O93*'MI Epi'!E$69</f>
        <v>8.0499932770283326E-3</v>
      </c>
      <c r="S93" s="93">
        <f>$O93*'MI Epi'!F$69</f>
        <v>7.1556261536422838E-3</v>
      </c>
      <c r="T93" s="93">
        <f t="shared" si="44"/>
        <v>4.5150758657445896E-2</v>
      </c>
      <c r="U93" s="2">
        <f>J93/'Mortal Baseline'!C93</f>
        <v>0.11538106631070871</v>
      </c>
      <c r="V93" s="2">
        <f>K93/'Mortal Baseline'!D93</f>
        <v>0.48603278621710472</v>
      </c>
      <c r="W93" s="2">
        <f>L93/'Mortal Baseline'!E93</f>
        <v>1.2335664444133809</v>
      </c>
      <c r="X93" s="2">
        <f>M93/'Mortal Baseline'!F93</f>
        <v>0.25843828575994732</v>
      </c>
      <c r="Y93" s="2">
        <f>N93/'Mortal Baseline'!G93</f>
        <v>6.5732858484646544</v>
      </c>
      <c r="Z93" s="2">
        <f>SUM(C93:G93)/SUM('Mortal Baseline'!C93:G93)</f>
        <v>1.1399999999999999E-2</v>
      </c>
      <c r="AA93" s="93">
        <f>C93*'MI Epi'!$AR111</f>
        <v>0.1243311232606915</v>
      </c>
      <c r="AB93" s="93">
        <f>D93*'MI Epi'!$AR111</f>
        <v>6.2057568721824432E-3</v>
      </c>
      <c r="AC93" s="93">
        <f>E93*'MI Epi'!$AR111</f>
        <v>4.4750879073179368E-4</v>
      </c>
      <c r="AD93" s="93">
        <f>F93*'MI Epi'!$AR111</f>
        <v>6.5810095055751443E-4</v>
      </c>
      <c r="AE93" s="93">
        <f>G93*'MI Epi'!$AR111</f>
        <v>5.8826806597760286E-6</v>
      </c>
      <c r="AF93" s="93">
        <f t="shared" si="49"/>
        <v>0.13164837255482301</v>
      </c>
      <c r="AG93" s="93">
        <f>J93*'MI Epi'!$I$5</f>
        <v>69.02482008370373</v>
      </c>
      <c r="AH93" s="93">
        <f>K93*'MI Epi'!$I$5</f>
        <v>17.455867901142042</v>
      </c>
      <c r="AI93" s="93">
        <f>L93*'MI Epi'!$I$5</f>
        <v>3.4852259990288026</v>
      </c>
      <c r="AJ93" s="93">
        <f>M93*'MI Epi'!$I$5</f>
        <v>1.173765518016133</v>
      </c>
      <c r="AK93" s="93">
        <f>N93*'MI Epi'!$I$5</f>
        <v>0.30021863373013929</v>
      </c>
      <c r="AL93" s="93">
        <f t="shared" si="45"/>
        <v>91.439898135620851</v>
      </c>
      <c r="AM93" s="93">
        <f t="shared" si="50"/>
        <v>5788.4696083945619</v>
      </c>
      <c r="AN93" s="2"/>
      <c r="AO93" s="93">
        <f>'Mortal Baseline'!X93*'MI Analysis'!AY93</f>
        <v>20.401299607557856</v>
      </c>
      <c r="AP93" s="93">
        <f>'Mortal Baseline'!Y93*'MI Analysis'!AZ93</f>
        <v>0.15136722010197715</v>
      </c>
      <c r="AQ93" s="93">
        <f>'Mortal Baseline'!Z93*'MI Analysis'!BA93</f>
        <v>0.10718147366247396</v>
      </c>
      <c r="AR93" s="93">
        <f>'Mortal Baseline'!AA93*'MI Analysis'!BB93</f>
        <v>0.15338826566722158</v>
      </c>
      <c r="AS93" s="93">
        <f>'Mortal Baseline'!AB93*'MI Analysis'!BC93</f>
        <v>7.2989012446546581E-8</v>
      </c>
      <c r="AT93" s="93">
        <f t="shared" si="51"/>
        <v>269.19288063292413</v>
      </c>
      <c r="AU93" s="93">
        <f t="shared" si="52"/>
        <v>31.028262526196222</v>
      </c>
      <c r="AV93" s="93">
        <f t="shared" si="53"/>
        <v>8.0157350100059439</v>
      </c>
      <c r="AW93" s="93">
        <f t="shared" si="54"/>
        <v>3.3344316774490697</v>
      </c>
      <c r="AX93" s="93">
        <f t="shared" si="55"/>
        <v>9.8020469057119808E-2</v>
      </c>
      <c r="AY93" s="117">
        <f>('MI Epi'!$AW111*(SUM('Mortal Baseline'!X93:AB93)))/('Mortal Baseline'!X93*'MI Epi'!B$78+'Mortal Baseline'!Y93*'MI Epi'!B$78+'Mortal Baseline'!Z93*'MI Epi'!C$78+'Mortal Baseline'!AA93*'MI Epi'!D$78+'Mortal Baseline'!AB93*'MI Epi'!E$78)</f>
        <v>3.6129960090654999E-3</v>
      </c>
      <c r="AZ93" s="93">
        <f>$AY93*'MI Epi'!C$78</f>
        <v>3.0124986307951372E-3</v>
      </c>
      <c r="BA93" s="93">
        <f>$AY93*'MI Epi'!D$78</f>
        <v>2.7535647228838916E-3</v>
      </c>
      <c r="BB93" s="93">
        <f>$AY93*'MI Epi'!E$78</f>
        <v>2.5373652651564682E-3</v>
      </c>
      <c r="BC93" s="93">
        <f>$AY93*'MI Epi'!F$78</f>
        <v>2.277610540186751E-3</v>
      </c>
      <c r="BD93" s="93">
        <f t="shared" si="46"/>
        <v>1.4194035168087748E-2</v>
      </c>
      <c r="BE93" s="2">
        <f>AO93/'Mortal Baseline'!X93</f>
        <v>3.6129960090654999E-3</v>
      </c>
      <c r="BF93" s="2">
        <f>AP93/'Mortal Baseline'!Y93</f>
        <v>3.0124986307951372E-3</v>
      </c>
      <c r="BG93" s="2">
        <f>AQ93/'Mortal Baseline'!Z93</f>
        <v>2.7535647228838916E-3</v>
      </c>
      <c r="BH93" s="2">
        <f>AR93/'Mortal Baseline'!AA93</f>
        <v>2.5373652651564682E-3</v>
      </c>
      <c r="BI93" s="2">
        <f>AS93/'Mortal Baseline'!AB93</f>
        <v>2.277610540186751E-3</v>
      </c>
      <c r="BJ93" s="2">
        <f>SUM(AO93:AS93)/SUM('Mortal Baseline'!X93:AB93)</f>
        <v>3.5908007345869073E-3</v>
      </c>
      <c r="BK93" s="58">
        <f>AY93*'MI Epi'!$AH$40</f>
        <v>1.9148878848047149E-5</v>
      </c>
      <c r="BL93" s="58">
        <f>AZ93*'MI Epi'!$AH$40</f>
        <v>1.5966242743214228E-5</v>
      </c>
      <c r="BM93" s="58">
        <f>BA93*'MI Epi'!$AH$40</f>
        <v>1.4593893031284625E-5</v>
      </c>
      <c r="BN93" s="58">
        <f>BB93*'MI Epi'!$AH$40</f>
        <v>1.3448035905329281E-5</v>
      </c>
      <c r="BO93" s="58">
        <f>BC93*'MI Epi'!$AH$40</f>
        <v>1.2071335862989781E-5</v>
      </c>
      <c r="BP93" s="93">
        <f t="shared" si="56"/>
        <v>7.5228386390865056E-5</v>
      </c>
      <c r="BQ93" s="93">
        <f>AT93*'MI Epi'!$I$5</f>
        <v>53.838576126584826</v>
      </c>
      <c r="BR93" s="93">
        <f>AU93*'MI Epi'!$I$5</f>
        <v>6.2056525052392448</v>
      </c>
      <c r="BS93" s="93">
        <f>AV93*'MI Epi'!$I$5</f>
        <v>1.6031470020011889</v>
      </c>
      <c r="BT93" s="93">
        <f>AW93*'MI Epi'!$I$5</f>
        <v>0.66688633548981402</v>
      </c>
      <c r="BU93" s="93">
        <f>AX93*'MI Epi'!$I$5</f>
        <v>1.9604093811423962E-2</v>
      </c>
      <c r="BV93" s="93">
        <f t="shared" si="47"/>
        <v>62.333866063126493</v>
      </c>
      <c r="BW93" s="93">
        <f t="shared" si="57"/>
        <v>2623.6830111540526</v>
      </c>
    </row>
    <row r="94" spans="1:75">
      <c r="A94" s="58">
        <f>'Mortal Baseline'!A94</f>
        <v>92</v>
      </c>
      <c r="B94" s="58">
        <v>96</v>
      </c>
      <c r="C94" s="58">
        <f>'Mortal Baseline'!C94*'MI Analysis'!O94</f>
        <v>27.607895671112598</v>
      </c>
      <c r="D94" s="58">
        <f>'Mortal Baseline'!D94*'MI Analysis'!P94</f>
        <v>0.92826277033343396</v>
      </c>
      <c r="E94" s="58">
        <f>'Mortal Baseline'!E94*'MI Analysis'!Q94</f>
        <v>6.0989338920736151E-2</v>
      </c>
      <c r="F94" s="58">
        <f>'Mortal Baseline'!F94*'MI Analysis'!R94</f>
        <v>0.12814613662334318</v>
      </c>
      <c r="G94" s="58">
        <f>'Mortal Baseline'!G94*'MI Analysis'!S94</f>
        <v>7.4666439603711962E-4</v>
      </c>
      <c r="H94" s="58">
        <f t="shared" si="38"/>
        <v>6182.8235931458776</v>
      </c>
      <c r="I94" s="58">
        <f t="shared" si="48"/>
        <v>6182.8235931458776</v>
      </c>
      <c r="J94" s="93">
        <f t="shared" si="39"/>
        <v>303.58284488266685</v>
      </c>
      <c r="K94" s="93">
        <f t="shared" si="40"/>
        <v>70.745528618029425</v>
      </c>
      <c r="L94" s="93">
        <f t="shared" si="41"/>
        <v>14.001445826245217</v>
      </c>
      <c r="M94" s="93">
        <f t="shared" si="42"/>
        <v>4.8225501077373174</v>
      </c>
      <c r="N94" s="93">
        <f t="shared" si="43"/>
        <v>1.2016153166359345</v>
      </c>
      <c r="O94" s="117">
        <f>('MI Epi'!AO112*(SUM('Mortal Baseline'!C94:G94)))/('Mortal Baseline'!C94*'MI Epi'!B$69+'Mortal Baseline'!D94*'MI Epi'!C$69+'Mortal Baseline'!E94*'MI Epi'!D$69+'Mortal Baseline'!F94*'MI Epi'!E$69+'Mortal Baseline'!G94*'MI Epi'!F$69)</f>
        <v>1.1504527935477016E-2</v>
      </c>
      <c r="P94" s="93">
        <f>$O94*'MI Epi'!C$69</f>
        <v>9.5648586713234212E-3</v>
      </c>
      <c r="Q94" s="93">
        <f>$O94*'MI Epi'!D$69</f>
        <v>8.76784479945498E-3</v>
      </c>
      <c r="R94" s="93">
        <f>$O94*'MI Epi'!E$69</f>
        <v>8.0209849888001408E-3</v>
      </c>
      <c r="S94" s="93">
        <f>$O94*'MI Epi'!F$69</f>
        <v>7.1298407326146193E-3</v>
      </c>
      <c r="T94" s="93">
        <f t="shared" si="44"/>
        <v>4.4988057127670178E-2</v>
      </c>
      <c r="U94" s="2">
        <f>J94/'Mortal Baseline'!C94</f>
        <v>0.12650646616788941</v>
      </c>
      <c r="V94" s="2">
        <f>K94/'Mortal Baseline'!D94</f>
        <v>0.72896490572002193</v>
      </c>
      <c r="W94" s="2">
        <f>L94/'Mortal Baseline'!E94</f>
        <v>2.012851854846978</v>
      </c>
      <c r="X94" s="2">
        <f>M94/'Mortal Baseline'!F94</f>
        <v>0.30185538980073517</v>
      </c>
      <c r="Y94" s="2">
        <f>N94/'Mortal Baseline'!G94</f>
        <v>11.474131986144124</v>
      </c>
      <c r="Z94" s="2">
        <f>SUM(C94:G94)/SUM('Mortal Baseline'!C94:G94)</f>
        <v>1.1399999999999999E-2</v>
      </c>
      <c r="AA94" s="93">
        <f>C94*'MI Epi'!$AR112</f>
        <v>9.9388424416005344E-2</v>
      </c>
      <c r="AB94" s="93">
        <f>D94*'MI Epi'!$AR112</f>
        <v>3.341745973200362E-3</v>
      </c>
      <c r="AC94" s="93">
        <f>E94*'MI Epi'!$AR112</f>
        <v>2.1956162011465015E-4</v>
      </c>
      <c r="AD94" s="93">
        <f>F94*'MI Epi'!$AR112</f>
        <v>4.6132609184403544E-4</v>
      </c>
      <c r="AE94" s="93">
        <f>G94*'MI Epi'!$AR112</f>
        <v>2.6879918257336307E-6</v>
      </c>
      <c r="AF94" s="93">
        <f t="shared" si="49"/>
        <v>0.10341374609299012</v>
      </c>
      <c r="AG94" s="93">
        <f>J94*'MI Epi'!$I$5</f>
        <v>60.716568976533374</v>
      </c>
      <c r="AH94" s="93">
        <f>K94*'MI Epi'!$I$5</f>
        <v>14.149105723605885</v>
      </c>
      <c r="AI94" s="93">
        <f>L94*'MI Epi'!$I$5</f>
        <v>2.8002891652490436</v>
      </c>
      <c r="AJ94" s="93">
        <f>M94*'MI Epi'!$I$5</f>
        <v>0.96451002154746357</v>
      </c>
      <c r="AK94" s="93">
        <f>N94*'MI Epi'!$I$5</f>
        <v>0.24032306332718689</v>
      </c>
      <c r="AL94" s="93">
        <f t="shared" si="45"/>
        <v>78.870796950262957</v>
      </c>
      <c r="AM94" s="93">
        <f t="shared" si="50"/>
        <v>5867.4438190909177</v>
      </c>
      <c r="AN94" s="2"/>
      <c r="AO94" s="93">
        <f>'Mortal Baseline'!X94*'MI Analysis'!AY94</f>
        <v>16.63167205620385</v>
      </c>
      <c r="AP94" s="93">
        <f>'Mortal Baseline'!Y94*'MI Analysis'!AZ94</f>
        <v>6.9335853535670303E-2</v>
      </c>
      <c r="AQ94" s="93">
        <f>'Mortal Baseline'!Z94*'MI Analysis'!BA94</f>
        <v>6.5448072051836878E-2</v>
      </c>
      <c r="AR94" s="93">
        <f>'Mortal Baseline'!AA94*'MI Analysis'!BB94</f>
        <v>0.12391102127914019</v>
      </c>
      <c r="AS94" s="93">
        <f>'Mortal Baseline'!AB94*'MI Analysis'!BC94</f>
        <v>1.7831918754582988E-8</v>
      </c>
      <c r="AT94" s="93">
        <f t="shared" si="51"/>
        <v>231.98595741366432</v>
      </c>
      <c r="AU94" s="93">
        <f t="shared" si="52"/>
        <v>24.891929908249907</v>
      </c>
      <c r="AV94" s="93">
        <f t="shared" si="53"/>
        <v>6.478021486163561</v>
      </c>
      <c r="AW94" s="93">
        <f t="shared" si="54"/>
        <v>2.7914429152024907</v>
      </c>
      <c r="AX94" s="93">
        <f t="shared" si="55"/>
        <v>7.8404321741751618E-2</v>
      </c>
      <c r="AY94" s="117">
        <f>('MI Epi'!$AW112*(SUM('Mortal Baseline'!X94:AB94)))/('Mortal Baseline'!X94*'MI Epi'!B$78+'Mortal Baseline'!Y94*'MI Epi'!B$78+'Mortal Baseline'!Z94*'MI Epi'!C$78+'Mortal Baseline'!AA94*'MI Epi'!D$78+'Mortal Baseline'!AB94*'MI Epi'!E$78)</f>
        <v>3.6119659248362687E-3</v>
      </c>
      <c r="AZ94" s="93">
        <f>$AY94*'MI Epi'!C$78</f>
        <v>3.0116397515374863E-3</v>
      </c>
      <c r="BA94" s="93">
        <f>$AY94*'MI Epi'!D$78</f>
        <v>2.752779667049871E-3</v>
      </c>
      <c r="BB94" s="93">
        <f>$AY94*'MI Epi'!E$78</f>
        <v>2.5366418489288062E-3</v>
      </c>
      <c r="BC94" s="93">
        <f>$AY94*'MI Epi'!F$78</f>
        <v>2.2769611814019946E-3</v>
      </c>
      <c r="BD94" s="93">
        <f t="shared" si="46"/>
        <v>1.4189988373754427E-2</v>
      </c>
      <c r="BE94" s="2">
        <f>AO94/'Mortal Baseline'!X94</f>
        <v>3.6119659248362683E-3</v>
      </c>
      <c r="BF94" s="2">
        <f>AP94/'Mortal Baseline'!Y94</f>
        <v>3.0116397515374863E-3</v>
      </c>
      <c r="BG94" s="2">
        <f>AQ94/'Mortal Baseline'!Z94</f>
        <v>2.752779667049871E-3</v>
      </c>
      <c r="BH94" s="2">
        <f>AR94/'Mortal Baseline'!AA94</f>
        <v>2.5366418489288062E-3</v>
      </c>
      <c r="BI94" s="2">
        <f>AS94/'Mortal Baseline'!AB94</f>
        <v>2.2769611814019946E-3</v>
      </c>
      <c r="BJ94" s="2">
        <f>SUM(AO94:AS94)/SUM('Mortal Baseline'!X94:AB94)</f>
        <v>3.5935038454315608E-3</v>
      </c>
      <c r="BK94" s="58">
        <f>AY94*'MI Epi'!$AH$40</f>
        <v>1.9143419401632224E-5</v>
      </c>
      <c r="BL94" s="58">
        <f>AZ94*'MI Epi'!$AH$40</f>
        <v>1.5961690683148676E-5</v>
      </c>
      <c r="BM94" s="58">
        <f>BA94*'MI Epi'!$AH$40</f>
        <v>1.4589732235364316E-5</v>
      </c>
      <c r="BN94" s="58">
        <f>BB94*'MI Epi'!$AH$40</f>
        <v>1.3444201799322673E-5</v>
      </c>
      <c r="BO94" s="58">
        <f>BC94*'MI Epi'!$AH$40</f>
        <v>1.2067894261430572E-5</v>
      </c>
      <c r="BP94" s="93">
        <f t="shared" si="56"/>
        <v>7.5206938380898469E-5</v>
      </c>
      <c r="BQ94" s="93">
        <f>AT94*'MI Epi'!$I$5</f>
        <v>46.397191482732865</v>
      </c>
      <c r="BR94" s="93">
        <f>AU94*'MI Epi'!$I$5</f>
        <v>4.978385981649982</v>
      </c>
      <c r="BS94" s="93">
        <f>AV94*'MI Epi'!$I$5</f>
        <v>1.2956042972327122</v>
      </c>
      <c r="BT94" s="93">
        <f>AW94*'MI Epi'!$I$5</f>
        <v>0.55828858304049811</v>
      </c>
      <c r="BU94" s="93">
        <f>AX94*'MI Epi'!$I$5</f>
        <v>1.5680864348350324E-2</v>
      </c>
      <c r="BV94" s="93">
        <f t="shared" si="47"/>
        <v>53.245151209004405</v>
      </c>
      <c r="BW94" s="93">
        <f t="shared" si="57"/>
        <v>2676.9282375699954</v>
      </c>
    </row>
    <row r="95" spans="1:75">
      <c r="A95" s="58">
        <f>'Mortal Baseline'!A95</f>
        <v>93</v>
      </c>
      <c r="B95" s="58">
        <v>97</v>
      </c>
      <c r="C95" s="58">
        <f>'Mortal Baseline'!C95*'MI Analysis'!O95</f>
        <v>21.966807160277689</v>
      </c>
      <c r="D95" s="58">
        <f>'Mortal Baseline'!D95*'MI Analysis'!P95</f>
        <v>0.47936273581456068</v>
      </c>
      <c r="E95" s="58">
        <f>'Mortal Baseline'!E95*'MI Analysis'!Q95</f>
        <v>2.8806478767373151E-2</v>
      </c>
      <c r="F95" s="58">
        <f>'Mortal Baseline'!F95*'MI Analysis'!R95</f>
        <v>8.9858844950062883E-2</v>
      </c>
      <c r="G95" s="58">
        <f>'Mortal Baseline'!G95*'MI Analysis'!S95</f>
        <v>3.3143808657652018E-4</v>
      </c>
      <c r="H95" s="58">
        <f t="shared" si="38"/>
        <v>6205.3887598037736</v>
      </c>
      <c r="I95" s="58">
        <f t="shared" si="48"/>
        <v>6205.3887598037736</v>
      </c>
      <c r="J95" s="93">
        <f t="shared" si="39"/>
        <v>264.73369464199516</v>
      </c>
      <c r="K95" s="93">
        <f t="shared" si="40"/>
        <v>57.072443884264899</v>
      </c>
      <c r="L95" s="93">
        <f t="shared" si="41"/>
        <v>11.229743578143431</v>
      </c>
      <c r="M95" s="93">
        <f t="shared" si="42"/>
        <v>3.9474376050480733</v>
      </c>
      <c r="N95" s="93">
        <f t="shared" si="43"/>
        <v>0.96162100340349821</v>
      </c>
      <c r="O95" s="117">
        <f>('MI Epi'!AO113*(SUM('Mortal Baseline'!C95:G95)))/('Mortal Baseline'!C95*'MI Epi'!B$69+'Mortal Baseline'!D95*'MI Epi'!C$69+'Mortal Baseline'!E95*'MI Epi'!D$69+'Mortal Baseline'!F95*'MI Epi'!E$69+'Mortal Baseline'!G95*'MI Epi'!F$69)</f>
        <v>1.1473472354181474E-2</v>
      </c>
      <c r="P95" s="93">
        <f>$O95*'MI Epi'!C$69</f>
        <v>9.5390390768373551E-3</v>
      </c>
      <c r="Q95" s="93">
        <f>$O95*'MI Epi'!D$69</f>
        <v>8.7441766821290626E-3</v>
      </c>
      <c r="R95" s="93">
        <f>$O95*'MI Epi'!E$69</f>
        <v>7.9993329616342233E-3</v>
      </c>
      <c r="S95" s="93">
        <f>$O95*'MI Epi'!F$69</f>
        <v>7.1105942802840404E-3</v>
      </c>
      <c r="T95" s="93">
        <f t="shared" si="44"/>
        <v>4.4866615355066156E-2</v>
      </c>
      <c r="U95" s="2">
        <f>J95/'Mortal Baseline'!C95</f>
        <v>0.13827292717294717</v>
      </c>
      <c r="V95" s="2">
        <f>K95/'Mortal Baseline'!D95</f>
        <v>1.1357083722778465</v>
      </c>
      <c r="W95" s="2">
        <f>L95/'Mortal Baseline'!E95</f>
        <v>3.4087769885123214</v>
      </c>
      <c r="X95" s="2">
        <f>M95/'Mortal Baseline'!F95</f>
        <v>0.35140522633696963</v>
      </c>
      <c r="Y95" s="2">
        <f>N95/'Mortal Baseline'!G95</f>
        <v>20.630389455930175</v>
      </c>
      <c r="Z95" s="2">
        <f>SUM(C95:G95)/SUM('Mortal Baseline'!C95:G95)</f>
        <v>1.1399999999999999E-2</v>
      </c>
      <c r="AA95" s="93">
        <f>C95*'MI Epi'!$AR113</f>
        <v>7.9080505776999682E-2</v>
      </c>
      <c r="AB95" s="93">
        <f>D95*'MI Epi'!$AR113</f>
        <v>1.7257058489324184E-3</v>
      </c>
      <c r="AC95" s="93">
        <f>E95*'MI Epi'!$AR113</f>
        <v>1.0370332356254334E-4</v>
      </c>
      <c r="AD95" s="93">
        <f>F95*'MI Epi'!$AR113</f>
        <v>3.2349184182022634E-4</v>
      </c>
      <c r="AE95" s="93">
        <f>G95*'MI Epi'!$AR113</f>
        <v>1.1931771116754727E-6</v>
      </c>
      <c r="AF95" s="93">
        <f t="shared" si="49"/>
        <v>8.1234599968426538E-2</v>
      </c>
      <c r="AG95" s="93">
        <f>J95*'MI Epi'!$I$5</f>
        <v>52.946738928399036</v>
      </c>
      <c r="AH95" s="93">
        <f>K95*'MI Epi'!$I$5</f>
        <v>11.414488776852981</v>
      </c>
      <c r="AI95" s="93">
        <f>L95*'MI Epi'!$I$5</f>
        <v>2.2459487156286864</v>
      </c>
      <c r="AJ95" s="93">
        <f>M95*'MI Epi'!$I$5</f>
        <v>0.78948752100961472</v>
      </c>
      <c r="AK95" s="93">
        <f>N95*'MI Epi'!$I$5</f>
        <v>0.19232420068069966</v>
      </c>
      <c r="AL95" s="93">
        <f t="shared" si="45"/>
        <v>67.588988142571026</v>
      </c>
      <c r="AM95" s="93">
        <f t="shared" si="50"/>
        <v>5935.1140418334571</v>
      </c>
      <c r="AN95" s="2"/>
      <c r="AO95" s="93">
        <f>'Mortal Baseline'!X95*'MI Analysis'!AY95</f>
        <v>13.531934974835847</v>
      </c>
      <c r="AP95" s="93">
        <f>'Mortal Baseline'!Y95*'MI Analysis'!AZ95</f>
        <v>3.0245235247060447E-2</v>
      </c>
      <c r="AQ95" s="93">
        <f>'Mortal Baseline'!Z95*'MI Analysis'!BA95</f>
        <v>3.9398090872531467E-2</v>
      </c>
      <c r="AR95" s="93">
        <f>'Mortal Baseline'!AA95*'MI Analysis'!BB95</f>
        <v>0.10137740763045867</v>
      </c>
      <c r="AS95" s="93">
        <f>'Mortal Baseline'!AB95*'MI Analysis'!BC95</f>
        <v>4.1064918893272196E-9</v>
      </c>
      <c r="AT95" s="93">
        <f t="shared" si="51"/>
        <v>199.12068176234791</v>
      </c>
      <c r="AU95" s="93">
        <f t="shared" si="52"/>
        <v>19.943773200156304</v>
      </c>
      <c r="AV95" s="93">
        <f t="shared" si="53"/>
        <v>5.2218006900711442</v>
      </c>
      <c r="AW95" s="93">
        <f t="shared" si="54"/>
        <v>2.3345182955906516</v>
      </c>
      <c r="AX95" s="93">
        <f t="shared" si="55"/>
        <v>6.2711393605631743E-2</v>
      </c>
      <c r="AY95" s="117">
        <f>('MI Epi'!$AW113*(SUM('Mortal Baseline'!X95:AB95)))/('Mortal Baseline'!X95*'MI Epi'!B$78+'Mortal Baseline'!Y95*'MI Epi'!B$78+'Mortal Baseline'!Z95*'MI Epi'!C$78+'Mortal Baseline'!AA95*'MI Epi'!D$78+'Mortal Baseline'!AB95*'MI Epi'!E$78)</f>
        <v>3.6112632081478297E-3</v>
      </c>
      <c r="AZ95" s="93">
        <f>$AY95*'MI Epi'!C$78</f>
        <v>3.0110538297549966E-3</v>
      </c>
      <c r="BA95" s="93">
        <f>$AY95*'MI Epi'!D$78</f>
        <v>2.7522441071215972E-3</v>
      </c>
      <c r="BB95" s="93">
        <f>$AY95*'MI Epi'!E$78</f>
        <v>2.5361483391347136E-3</v>
      </c>
      <c r="BC95" s="93">
        <f>$AY95*'MI Epi'!F$78</f>
        <v>2.2765181931085291E-3</v>
      </c>
      <c r="BD95" s="93">
        <f t="shared" si="46"/>
        <v>1.4187227677267666E-2</v>
      </c>
      <c r="BE95" s="2">
        <f>AO95/'Mortal Baseline'!X95</f>
        <v>3.6112632081478297E-3</v>
      </c>
      <c r="BF95" s="2">
        <f>AP95/'Mortal Baseline'!Y95</f>
        <v>3.0110538297549966E-3</v>
      </c>
      <c r="BG95" s="2">
        <f>AQ95/'Mortal Baseline'!Z95</f>
        <v>2.7522441071215972E-3</v>
      </c>
      <c r="BH95" s="2">
        <f>AR95/'Mortal Baseline'!AA95</f>
        <v>2.5361483391347136E-3</v>
      </c>
      <c r="BI95" s="2">
        <f>AS95/'Mortal Baseline'!AB95</f>
        <v>2.2765181931085291E-3</v>
      </c>
      <c r="BJ95" s="2">
        <f>SUM(AO95:AS95)/SUM('Mortal Baseline'!X95:AB95)</f>
        <v>3.5951798851885613E-3</v>
      </c>
      <c r="BK95" s="58">
        <f>AY95*'MI Epi'!$AH$40</f>
        <v>1.9139695003183497E-5</v>
      </c>
      <c r="BL95" s="58">
        <f>AZ95*'MI Epi'!$AH$40</f>
        <v>1.5958585297701482E-5</v>
      </c>
      <c r="BM95" s="58">
        <f>BA95*'MI Epi'!$AH$40</f>
        <v>1.4586893767744465E-5</v>
      </c>
      <c r="BN95" s="58">
        <f>BB95*'MI Epi'!$AH$40</f>
        <v>1.3441586197413981E-5</v>
      </c>
      <c r="BO95" s="58">
        <f>BC95*'MI Epi'!$AH$40</f>
        <v>1.2065546423475204E-5</v>
      </c>
      <c r="BP95" s="93">
        <f t="shared" si="56"/>
        <v>7.5192306689518637E-5</v>
      </c>
      <c r="BQ95" s="93">
        <f>AT95*'MI Epi'!$I$5</f>
        <v>39.824136352469587</v>
      </c>
      <c r="BR95" s="93">
        <f>AU95*'MI Epi'!$I$5</f>
        <v>3.988754640031261</v>
      </c>
      <c r="BS95" s="93">
        <f>AV95*'MI Epi'!$I$5</f>
        <v>1.0443601380142289</v>
      </c>
      <c r="BT95" s="93">
        <f>AW95*'MI Epi'!$I$5</f>
        <v>0.46690365911813037</v>
      </c>
      <c r="BU95" s="93">
        <f>AX95*'MI Epi'!$I$5</f>
        <v>1.254227872112635E-2</v>
      </c>
      <c r="BV95" s="93">
        <f t="shared" si="47"/>
        <v>45.336697068354333</v>
      </c>
      <c r="BW95" s="93">
        <f t="shared" si="57"/>
        <v>2722.2650098306563</v>
      </c>
    </row>
    <row r="96" spans="1:75">
      <c r="A96" s="58">
        <f>'Mortal Baseline'!A96</f>
        <v>94</v>
      </c>
      <c r="B96" s="58">
        <v>98</v>
      </c>
      <c r="C96" s="58">
        <f>'Mortal Baseline'!C96*'MI Analysis'!O96</f>
        <v>16.883664622293097</v>
      </c>
      <c r="D96" s="58">
        <f>'Mortal Baseline'!D96*'MI Analysis'!P96</f>
        <v>0.23019840538662029</v>
      </c>
      <c r="E96" s="58">
        <f>'Mortal Baseline'!E96*'MI Analysis'!Q96</f>
        <v>1.2694514655777926E-2</v>
      </c>
      <c r="F96" s="58">
        <f>'Mortal Baseline'!F96*'MI Analysis'!R96</f>
        <v>6.119133843314261E-2</v>
      </c>
      <c r="G96" s="58">
        <f>'Mortal Baseline'!G96*'MI Analysis'!S96</f>
        <v>1.385625509526836E-4</v>
      </c>
      <c r="H96" s="58">
        <f t="shared" si="38"/>
        <v>6222.5766472470932</v>
      </c>
      <c r="I96" s="58">
        <f t="shared" si="48"/>
        <v>6222.5766472470932</v>
      </c>
      <c r="J96" s="93">
        <f t="shared" si="39"/>
        <v>228.59153983011225</v>
      </c>
      <c r="K96" s="93">
        <f t="shared" si="40"/>
        <v>45.886427806949612</v>
      </c>
      <c r="L96" s="93">
        <f t="shared" si="41"/>
        <v>8.9963856738469588</v>
      </c>
      <c r="M96" s="93">
        <f t="shared" si="42"/>
        <v>3.2188179306297804</v>
      </c>
      <c r="N96" s="93">
        <f t="shared" si="43"/>
        <v>0.76943417209663956</v>
      </c>
      <c r="O96" s="117">
        <f>('MI Epi'!AO114*(SUM('Mortal Baseline'!C96:G96)))/('Mortal Baseline'!C96*'MI Epi'!B$69+'Mortal Baseline'!D96*'MI Epi'!C$69+'Mortal Baseline'!E96*'MI Epi'!D$69+'Mortal Baseline'!F96*'MI Epi'!E$69+'Mortal Baseline'!G96*'MI Epi'!F$69)</f>
        <v>1.1451273245928059E-2</v>
      </c>
      <c r="P96" s="93">
        <f>$O96*'MI Epi'!C$69</f>
        <v>9.5205827495317766E-3</v>
      </c>
      <c r="Q96" s="93">
        <f>$O96*'MI Epi'!D$69</f>
        <v>8.7272582707919027E-3</v>
      </c>
      <c r="R96" s="93">
        <f>$O96*'MI Epi'!E$69</f>
        <v>7.983855689114739E-3</v>
      </c>
      <c r="S96" s="93">
        <f>$O96*'MI Epi'!F$69</f>
        <v>7.0968365574864941E-3</v>
      </c>
      <c r="T96" s="93">
        <f t="shared" si="44"/>
        <v>4.4779806512852974E-2</v>
      </c>
      <c r="U96" s="2">
        <f>J96/'Mortal Baseline'!C96</f>
        <v>0.15504123321933994</v>
      </c>
      <c r="V96" s="2">
        <f>K96/'Mortal Baseline'!D96</f>
        <v>1.8977782764513949</v>
      </c>
      <c r="W96" s="2">
        <f>L96/'Mortal Baseline'!E96</f>
        <v>6.1848588471697896</v>
      </c>
      <c r="X96" s="2">
        <f>M96/'Mortal Baseline'!F96</f>
        <v>0.41997084073853452</v>
      </c>
      <c r="Y96" s="2">
        <f>N96/'Mortal Baseline'!G96</f>
        <v>39.40854526400468</v>
      </c>
      <c r="Z96" s="2">
        <f>SUM(C96:G96)/SUM('Mortal Baseline'!C96:G96)</f>
        <v>1.1400000000000002E-2</v>
      </c>
      <c r="AA96" s="93">
        <f>C96*'MI Epi'!$AR114</f>
        <v>6.0781192640255145E-2</v>
      </c>
      <c r="AB96" s="93">
        <f>D96*'MI Epi'!$AR114</f>
        <v>8.2871425939183303E-4</v>
      </c>
      <c r="AC96" s="93">
        <f>E96*'MI Epi'!$AR114</f>
        <v>4.570025276080053E-5</v>
      </c>
      <c r="AD96" s="93">
        <f>F96*'MI Epi'!$AR114</f>
        <v>2.2028881835931338E-4</v>
      </c>
      <c r="AE96" s="93">
        <f>G96*'MI Epi'!$AR114</f>
        <v>4.9882518342966093E-7</v>
      </c>
      <c r="AF96" s="93">
        <f t="shared" si="49"/>
        <v>6.1876394795950522E-2</v>
      </c>
      <c r="AG96" s="93">
        <f>J96*'MI Epi'!$I$5</f>
        <v>45.718307966022451</v>
      </c>
      <c r="AH96" s="93">
        <f>K96*'MI Epi'!$I$5</f>
        <v>9.1772855613899225</v>
      </c>
      <c r="AI96" s="93">
        <f>L96*'MI Epi'!$I$5</f>
        <v>1.7992771347693919</v>
      </c>
      <c r="AJ96" s="93">
        <f>M96*'MI Epi'!$I$5</f>
        <v>0.64376358612595608</v>
      </c>
      <c r="AK96" s="93">
        <f>N96*'MI Epi'!$I$5</f>
        <v>0.15388683441932793</v>
      </c>
      <c r="AL96" s="93">
        <f t="shared" si="45"/>
        <v>57.492521082727045</v>
      </c>
      <c r="AM96" s="93">
        <f t="shared" si="50"/>
        <v>5992.6684393109799</v>
      </c>
      <c r="AN96" s="2"/>
      <c r="AO96" s="93">
        <f>'Mortal Baseline'!X96*'MI Analysis'!AY96</f>
        <v>10.709970901229644</v>
      </c>
      <c r="AP96" s="93">
        <f>'Mortal Baseline'!Y96*'MI Analysis'!AZ96</f>
        <v>1.2225873323355081E-2</v>
      </c>
      <c r="AQ96" s="93">
        <f>'Mortal Baseline'!Z96*'MI Analysis'!BA96</f>
        <v>2.2780633040168179E-2</v>
      </c>
      <c r="AR96" s="93">
        <f>'Mortal Baseline'!AA96*'MI Analysis'!BB96</f>
        <v>8.1938269728227542E-2</v>
      </c>
      <c r="AS96" s="93">
        <f>'Mortal Baseline'!AB96*'MI Analysis'!BC96</f>
        <v>8.6713569422517973E-10</v>
      </c>
      <c r="AT96" s="93">
        <f t="shared" si="51"/>
        <v>170.00649717141295</v>
      </c>
      <c r="AU96" s="93">
        <f t="shared" si="52"/>
        <v>15.967228474863102</v>
      </c>
      <c r="AV96" s="93">
        <f t="shared" si="53"/>
        <v>4.2002065982033159</v>
      </c>
      <c r="AW96" s="93">
        <f t="shared" si="54"/>
        <v>1.9495394646145512</v>
      </c>
      <c r="AX96" s="93">
        <f t="shared" si="55"/>
        <v>5.0157050205217608E-2</v>
      </c>
      <c r="AY96" s="117">
        <f>('MI Epi'!$AW114*(SUM('Mortal Baseline'!X96:AB96)))/('Mortal Baseline'!X96*'MI Epi'!B$78+'Mortal Baseline'!Y96*'MI Epi'!B$78+'Mortal Baseline'!Z96*'MI Epi'!C$78+'Mortal Baseline'!AA96*'MI Epi'!D$78+'Mortal Baseline'!AB96*'MI Epi'!E$78)</f>
        <v>3.6108683870036953E-3</v>
      </c>
      <c r="AZ96" s="93">
        <f>$AY96*'MI Epi'!C$78</f>
        <v>3.0107246297909973E-3</v>
      </c>
      <c r="BA96" s="93">
        <f>$AY96*'MI Epi'!D$78</f>
        <v>2.7519432029491022E-3</v>
      </c>
      <c r="BB96" s="93">
        <f>$AY96*'MI Epi'!E$78</f>
        <v>2.5358710608165084E-3</v>
      </c>
      <c r="BC96" s="93">
        <f>$AY96*'MI Epi'!F$78</f>
        <v>2.2762693002791119E-3</v>
      </c>
      <c r="BD96" s="93">
        <f t="shared" si="46"/>
        <v>1.4185676580839414E-2</v>
      </c>
      <c r="BE96" s="2">
        <f>AO96/'Mortal Baseline'!X96</f>
        <v>3.6108683870036953E-3</v>
      </c>
      <c r="BF96" s="2">
        <f>AP96/'Mortal Baseline'!Y96</f>
        <v>3.0107246297909973E-3</v>
      </c>
      <c r="BG96" s="2">
        <f>AQ96/'Mortal Baseline'!Z96</f>
        <v>2.7519432029491022E-3</v>
      </c>
      <c r="BH96" s="2">
        <f>AR96/'Mortal Baseline'!AA96</f>
        <v>2.5358710608165084E-3</v>
      </c>
      <c r="BI96" s="2">
        <f>AS96/'Mortal Baseline'!AB96</f>
        <v>2.2762693002791119E-3</v>
      </c>
      <c r="BJ96" s="2">
        <f>SUM(AO96:AS96)/SUM('Mortal Baseline'!X96:AB96)</f>
        <v>3.5961600467971345E-3</v>
      </c>
      <c r="BK96" s="58">
        <f>AY96*'MI Epi'!$AH$40</f>
        <v>1.9137602451119587E-5</v>
      </c>
      <c r="BL96" s="58">
        <f>AZ96*'MI Epi'!$AH$40</f>
        <v>1.5956840537892287E-5</v>
      </c>
      <c r="BM96" s="58">
        <f>BA96*'MI Epi'!$AH$40</f>
        <v>1.4585298975630242E-5</v>
      </c>
      <c r="BN96" s="58">
        <f>BB96*'MI Epi'!$AH$40</f>
        <v>1.3440116622327494E-5</v>
      </c>
      <c r="BO96" s="58">
        <f>BC96*'MI Epi'!$AH$40</f>
        <v>1.2064227291479293E-5</v>
      </c>
      <c r="BP96" s="93">
        <f t="shared" si="56"/>
        <v>7.5184085878448901E-5</v>
      </c>
      <c r="BQ96" s="93">
        <f>AT96*'MI Epi'!$I$5</f>
        <v>34.001299434282593</v>
      </c>
      <c r="BR96" s="93">
        <f>AU96*'MI Epi'!$I$5</f>
        <v>3.1934456949726204</v>
      </c>
      <c r="BS96" s="93">
        <f>AV96*'MI Epi'!$I$5</f>
        <v>0.8400413196406632</v>
      </c>
      <c r="BT96" s="93">
        <f>AW96*'MI Epi'!$I$5</f>
        <v>0.38990789292291028</v>
      </c>
      <c r="BU96" s="93">
        <f>AX96*'MI Epi'!$I$5</f>
        <v>1.0031410041043522E-2</v>
      </c>
      <c r="BV96" s="93">
        <f t="shared" si="47"/>
        <v>38.43472575185983</v>
      </c>
      <c r="BW96" s="93">
        <f t="shared" si="57"/>
        <v>2760.6998107666018</v>
      </c>
    </row>
    <row r="97" spans="1:75">
      <c r="A97" s="58">
        <f>'Mortal Baseline'!A97</f>
        <v>95</v>
      </c>
      <c r="B97" s="58">
        <v>99</v>
      </c>
      <c r="C97" s="58">
        <f>'Mortal Baseline'!C97*'MI Analysis'!O97</f>
        <v>12.257787719798927</v>
      </c>
      <c r="D97" s="58">
        <f>'Mortal Baseline'!D97*'MI Analysis'!P97</f>
        <v>0.10043811092407329</v>
      </c>
      <c r="E97" s="58">
        <f>'Mortal Baseline'!E97*'MI Analysis'!Q97</f>
        <v>5.0969456614302468E-3</v>
      </c>
      <c r="F97" s="58">
        <f>'Mortal Baseline'!F97*'MI Analysis'!R97</f>
        <v>3.9584433302166641E-2</v>
      </c>
      <c r="G97" s="58">
        <f>'Mortal Baseline'!G97*'MI Analysis'!S97</f>
        <v>5.3294543796572722E-5</v>
      </c>
      <c r="H97" s="58">
        <f t="shared" si="38"/>
        <v>6234.9796077513238</v>
      </c>
      <c r="I97" s="58">
        <f t="shared" si="48"/>
        <v>6234.9796077513238</v>
      </c>
      <c r="J97" s="93">
        <f t="shared" si="39"/>
        <v>195.07023839124847</v>
      </c>
      <c r="K97" s="93">
        <f t="shared" si="40"/>
        <v>36.808751642224372</v>
      </c>
      <c r="L97" s="93">
        <f t="shared" si="41"/>
        <v>7.2021597844862359</v>
      </c>
      <c r="M97" s="93">
        <f t="shared" si="42"/>
        <v>2.6144184889876319</v>
      </c>
      <c r="N97" s="93">
        <f t="shared" si="43"/>
        <v>0.61560013339592479</v>
      </c>
      <c r="O97" s="117">
        <f>('MI Epi'!AO115*(SUM('Mortal Baseline'!C97:G97)))/('Mortal Baseline'!C97*'MI Epi'!B$69+'Mortal Baseline'!D97*'MI Epi'!C$69+'Mortal Baseline'!E97*'MI Epi'!D$69+'Mortal Baseline'!F97*'MI Epi'!E$69+'Mortal Baseline'!G97*'MI Epi'!F$69)</f>
        <v>1.0834119179105768E-2</v>
      </c>
      <c r="P97" s="93">
        <f>$O97*'MI Epi'!C$69</f>
        <v>9.0074811724227856E-3</v>
      </c>
      <c r="Q97" s="93">
        <f>$O97*'MI Epi'!D$69</f>
        <v>8.2569120640115408E-3</v>
      </c>
      <c r="R97" s="93">
        <f>$O97*'MI Epi'!E$69</f>
        <v>7.5535743656635224E-3</v>
      </c>
      <c r="S97" s="93">
        <f>$O97*'MI Epi'!F$69</f>
        <v>6.7143601770033616E-3</v>
      </c>
      <c r="T97" s="93">
        <f t="shared" si="44"/>
        <v>4.2366446958206974E-2</v>
      </c>
      <c r="U97" s="2">
        <f>J97/'Mortal Baseline'!C97</f>
        <v>0.17241399992706247</v>
      </c>
      <c r="V97" s="2">
        <f>K97/'Mortal Baseline'!D97</f>
        <v>3.3010789863258418</v>
      </c>
      <c r="W97" s="2">
        <f>L97/'Mortal Baseline'!E97</f>
        <v>11.667301156743358</v>
      </c>
      <c r="X97" s="2">
        <f>M97/'Mortal Baseline'!F97</f>
        <v>0.49888814445785751</v>
      </c>
      <c r="Y97" s="2">
        <f>N97/'Mortal Baseline'!G97</f>
        <v>77.556926585369581</v>
      </c>
      <c r="Z97" s="2">
        <f>SUM(C97:G97)/SUM('Mortal Baseline'!C97:G97)</f>
        <v>1.0800000000000002E-2</v>
      </c>
      <c r="AA97" s="93">
        <f>C97*'MI Epi'!$AR115</f>
        <v>4.1676478247316351E-2</v>
      </c>
      <c r="AB97" s="93">
        <f>D97*'MI Epi'!$AR115</f>
        <v>3.4148957714184917E-4</v>
      </c>
      <c r="AC97" s="93">
        <f>E97*'MI Epi'!$AR115</f>
        <v>1.7329615248862839E-5</v>
      </c>
      <c r="AD97" s="93">
        <f>F97*'MI Epi'!$AR115</f>
        <v>1.3458707322736658E-4</v>
      </c>
      <c r="AE97" s="93">
        <f>G97*'MI Epi'!$AR115</f>
        <v>1.8120144890834725E-7</v>
      </c>
      <c r="AF97" s="93">
        <f t="shared" si="49"/>
        <v>4.2170065714383337E-2</v>
      </c>
      <c r="AG97" s="93">
        <f>J97*'MI Epi'!$I$5</f>
        <v>39.014047678249696</v>
      </c>
      <c r="AH97" s="93">
        <f>K97*'MI Epi'!$I$5</f>
        <v>7.3617503284448746</v>
      </c>
      <c r="AI97" s="93">
        <f>L97*'MI Epi'!$I$5</f>
        <v>1.4404319568972472</v>
      </c>
      <c r="AJ97" s="93">
        <f>M97*'MI Epi'!$I$5</f>
        <v>0.52288369779752641</v>
      </c>
      <c r="AK97" s="93">
        <f>N97*'MI Epi'!$I$5</f>
        <v>0.12312002667918497</v>
      </c>
      <c r="AL97" s="93">
        <f t="shared" si="45"/>
        <v>48.46223368806853</v>
      </c>
      <c r="AM97" s="93">
        <f t="shared" si="50"/>
        <v>6041.1728430647627</v>
      </c>
      <c r="AN97" s="2"/>
      <c r="AO97" s="93">
        <f>'Mortal Baseline'!X97*'MI Analysis'!AY97</f>
        <v>6.5866025864620603</v>
      </c>
      <c r="AP97" s="93">
        <f>'Mortal Baseline'!Y97*'MI Analysis'!AZ97</f>
        <v>3.6517390496407236E-3</v>
      </c>
      <c r="AQ97" s="93">
        <f>'Mortal Baseline'!Z97*'MI Analysis'!BA97</f>
        <v>1.0103564083417796E-2</v>
      </c>
      <c r="AR97" s="93">
        <f>'Mortal Baseline'!AA97*'MI Analysis'!BB97</f>
        <v>5.2306018327705289E-2</v>
      </c>
      <c r="AS97" s="93">
        <f>'Mortal Baseline'!AB97*'MI Analysis'!BC97</f>
        <v>1.3385732176796372E-10</v>
      </c>
      <c r="AT97" s="93">
        <f t="shared" si="51"/>
        <v>142.59178118598993</v>
      </c>
      <c r="AU97" s="93">
        <f t="shared" si="52"/>
        <v>12.777418562099584</v>
      </c>
      <c r="AV97" s="93">
        <f t="shared" si="53"/>
        <v>3.3702542573470953</v>
      </c>
      <c r="AW97" s="93">
        <f t="shared" si="54"/>
        <v>1.6119241499027237</v>
      </c>
      <c r="AX97" s="93">
        <f t="shared" si="55"/>
        <v>4.0113576070739933E-2</v>
      </c>
      <c r="AY97" s="117">
        <f>('MI Epi'!$AW115*(SUM('Mortal Baseline'!X97:AB97)))/('Mortal Baseline'!X97*'MI Epi'!B$78+'Mortal Baseline'!Y97*'MI Epi'!B$78+'Mortal Baseline'!Z97*'MI Epi'!C$78+'Mortal Baseline'!AA97*'MI Epi'!D$78+'Mortal Baseline'!AB97*'MI Epi'!E$78)</f>
        <v>2.8083762699954852E-3</v>
      </c>
      <c r="AZ97" s="93">
        <f>$AY97*'MI Epi'!C$78</f>
        <v>2.341610576621475E-3</v>
      </c>
      <c r="BA97" s="93">
        <f>$AY97*'MI Epi'!D$78</f>
        <v>2.1403416461685948E-3</v>
      </c>
      <c r="BB97" s="93">
        <f>$AY97*'MI Epi'!E$78</f>
        <v>1.9722901384602782E-3</v>
      </c>
      <c r="BC97" s="93">
        <f>$AY97*'MI Epi'!F$78</f>
        <v>1.7703831881636905E-3</v>
      </c>
      <c r="BD97" s="93">
        <f t="shared" si="46"/>
        <v>1.1033001819409523E-2</v>
      </c>
      <c r="BE97" s="2">
        <f>AO97/'Mortal Baseline'!X97</f>
        <v>2.8083762699954852E-3</v>
      </c>
      <c r="BF97" s="2">
        <f>AP97/'Mortal Baseline'!Y97</f>
        <v>2.341610576621475E-3</v>
      </c>
      <c r="BG97" s="2">
        <f>AQ97/'Mortal Baseline'!Z97</f>
        <v>2.1403416461685948E-3</v>
      </c>
      <c r="BH97" s="2">
        <f>AR97/'Mortal Baseline'!AA97</f>
        <v>1.9722901384602782E-3</v>
      </c>
      <c r="BI97" s="2">
        <f>AS97/'Mortal Baseline'!AB97</f>
        <v>1.7703831881636905E-3</v>
      </c>
      <c r="BJ97" s="2">
        <f>SUM(AO97:AS97)/SUM('Mortal Baseline'!X97:AB97)</f>
        <v>2.7974203313015393E-3</v>
      </c>
      <c r="BK97" s="58">
        <f>AY97*'MI Epi'!$AH$40</f>
        <v>1.4884394230976072E-5</v>
      </c>
      <c r="BL97" s="58">
        <f>AZ97*'MI Epi'!$AH$40</f>
        <v>1.2410536056093818E-5</v>
      </c>
      <c r="BM97" s="58">
        <f>BA97*'MI Epi'!$AH$40</f>
        <v>1.1343810724693553E-5</v>
      </c>
      <c r="BN97" s="58">
        <f>BB97*'MI Epi'!$AH$40</f>
        <v>1.0453137733839475E-5</v>
      </c>
      <c r="BO97" s="58">
        <f>BC97*'MI Epi'!$AH$40</f>
        <v>9.3830308972675594E-6</v>
      </c>
      <c r="BP97" s="93">
        <f t="shared" si="56"/>
        <v>5.8474909642870478E-5</v>
      </c>
      <c r="BQ97" s="93">
        <f>AT97*'MI Epi'!$I$5</f>
        <v>28.518356237197988</v>
      </c>
      <c r="BR97" s="93">
        <f>AU97*'MI Epi'!$I$5</f>
        <v>2.555483712419917</v>
      </c>
      <c r="BS97" s="93">
        <f>AV97*'MI Epi'!$I$5</f>
        <v>0.67405085146941912</v>
      </c>
      <c r="BT97" s="93">
        <f>AW97*'MI Epi'!$I$5</f>
        <v>0.32238482998054474</v>
      </c>
      <c r="BU97" s="93">
        <f>AX97*'MI Epi'!$I$5</f>
        <v>8.0227152141479872E-3</v>
      </c>
      <c r="BV97" s="93">
        <f t="shared" si="47"/>
        <v>32.078298346282018</v>
      </c>
      <c r="BW97" s="93">
        <f t="shared" si="57"/>
        <v>2792.7781675877936</v>
      </c>
    </row>
    <row r="98" spans="1:75">
      <c r="A98" s="58">
        <f>'Mortal Baseline'!A98</f>
        <v>96</v>
      </c>
      <c r="B98" s="58">
        <v>100</v>
      </c>
      <c r="C98" s="58">
        <f>'Mortal Baseline'!C98*'MI Analysis'!O98</f>
        <v>9.3737461176471726</v>
      </c>
      <c r="D98" s="58">
        <f>'Mortal Baseline'!D98*'MI Analysis'!P98</f>
        <v>4.4356497328678114E-2</v>
      </c>
      <c r="E98" s="58">
        <f>'Mortal Baseline'!E98*'MI Analysis'!Q98</f>
        <v>2.0761631528543622E-3</v>
      </c>
      <c r="F98" s="58">
        <f>'Mortal Baseline'!F98*'MI Analysis'!R98</f>
        <v>2.7135230898207928E-2</v>
      </c>
      <c r="G98" s="58">
        <f>'Mortal Baseline'!G98*'MI Analysis'!S98</f>
        <v>2.1007045378263925E-5</v>
      </c>
      <c r="H98" s="58">
        <f t="shared" si="38"/>
        <v>6244.4269427673962</v>
      </c>
      <c r="I98" s="58">
        <f t="shared" si="48"/>
        <v>6244.4269427673962</v>
      </c>
      <c r="J98" s="93">
        <f t="shared" si="39"/>
        <v>165.38826035239862</v>
      </c>
      <c r="K98" s="93">
        <f t="shared" si="40"/>
        <v>29.491016321531038</v>
      </c>
      <c r="L98" s="93">
        <f t="shared" si="41"/>
        <v>5.7637866611265949</v>
      </c>
      <c r="M98" s="93">
        <f t="shared" si="42"/>
        <v>2.1185354350150858</v>
      </c>
      <c r="N98" s="93">
        <f t="shared" si="43"/>
        <v>0.49250093256066907</v>
      </c>
      <c r="O98" s="117">
        <f>('MI Epi'!AO116*(SUM('Mortal Baseline'!C98:G98)))/('Mortal Baseline'!C98*'MI Epi'!B$69+'Mortal Baseline'!D98*'MI Epi'!C$69+'Mortal Baseline'!E98*'MI Epi'!D$69+'Mortal Baseline'!F98*'MI Epi'!E$69+'Mortal Baseline'!G98*'MI Epi'!F$69)</f>
        <v>1.0824510859320374E-2</v>
      </c>
      <c r="P98" s="93">
        <f>$O98*'MI Epi'!C$69</f>
        <v>8.9994928202425297E-3</v>
      </c>
      <c r="Q98" s="93">
        <f>$O98*'MI Epi'!D$69</f>
        <v>8.2495893596698823E-3</v>
      </c>
      <c r="R98" s="93">
        <f>$O98*'MI Epi'!E$69</f>
        <v>7.5468754216304881E-3</v>
      </c>
      <c r="S98" s="93">
        <f>$O98*'MI Epi'!F$69</f>
        <v>6.7084054963626521E-3</v>
      </c>
      <c r="T98" s="93">
        <f t="shared" si="44"/>
        <v>4.2328873957225926E-2</v>
      </c>
      <c r="U98" s="2">
        <f>J98/'Mortal Baseline'!C98</f>
        <v>0.1909852259405975</v>
      </c>
      <c r="V98" s="2">
        <f>K98/'Mortal Baseline'!D98</f>
        <v>5.9834343474113814</v>
      </c>
      <c r="W98" s="2">
        <f>L98/'Mortal Baseline'!E98</f>
        <v>22.902281569570167</v>
      </c>
      <c r="X98" s="2">
        <f>M98/'Mortal Baseline'!F98</f>
        <v>0.58920902734697234</v>
      </c>
      <c r="Y98" s="2">
        <f>N98/'Mortal Baseline'!G98</f>
        <v>157.27561413145128</v>
      </c>
      <c r="Z98" s="2">
        <f>SUM(C98:G98)/SUM('Mortal Baseline'!C98:G98)</f>
        <v>1.0800000000000001E-2</v>
      </c>
      <c r="AA98" s="93">
        <f>C98*'MI Epi'!$AR116</f>
        <v>3.1870736800000382E-2</v>
      </c>
      <c r="AB98" s="93">
        <f>D98*'MI Epi'!$AR116</f>
        <v>1.5081209091750557E-4</v>
      </c>
      <c r="AC98" s="93">
        <f>E98*'MI Epi'!$AR116</f>
        <v>7.0589547197048308E-6</v>
      </c>
      <c r="AD98" s="93">
        <f>F98*'MI Epi'!$AR116</f>
        <v>9.2259785053906945E-5</v>
      </c>
      <c r="AE98" s="93">
        <f>G98*'MI Epi'!$AR116</f>
        <v>7.1423954286097339E-8</v>
      </c>
      <c r="AF98" s="93">
        <f t="shared" si="49"/>
        <v>3.2120939054645782E-2</v>
      </c>
      <c r="AG98" s="93">
        <f>J98*'MI Epi'!$I$5</f>
        <v>33.077652070479722</v>
      </c>
      <c r="AH98" s="93">
        <f>K98*'MI Epi'!$I$5</f>
        <v>5.8982032643062077</v>
      </c>
      <c r="AI98" s="93">
        <f>L98*'MI Epi'!$I$5</f>
        <v>1.1527573322253191</v>
      </c>
      <c r="AJ98" s="93">
        <f>M98*'MI Epi'!$I$5</f>
        <v>0.42370708700301718</v>
      </c>
      <c r="AK98" s="93">
        <f>N98*'MI Epi'!$I$5</f>
        <v>9.8500186512133825E-2</v>
      </c>
      <c r="AL98" s="93">
        <f t="shared" si="45"/>
        <v>40.650819940526404</v>
      </c>
      <c r="AM98" s="93">
        <f>AM97+AL98+AF98</f>
        <v>6081.8557839443438</v>
      </c>
      <c r="AN98" s="2"/>
      <c r="AO98" s="93">
        <f>'Mortal Baseline'!X98*'MI Analysis'!AY98</f>
        <v>5.2046099252694438</v>
      </c>
      <c r="AP98" s="93">
        <f>'Mortal Baseline'!Y98*'MI Analysis'!AZ98</f>
        <v>1.3301831097177828E-3</v>
      </c>
      <c r="AQ98" s="93">
        <f>'Mortal Baseline'!Z98*'MI Analysis'!BA98</f>
        <v>5.6818718411052902E-3</v>
      </c>
      <c r="AR98" s="93">
        <f>'Mortal Baseline'!AA98*'MI Analysis'!BB98</f>
        <v>4.3644865629981579E-2</v>
      </c>
      <c r="AS98" s="93">
        <f>'Mortal Baseline'!AB98*'MI Analysis'!BC98</f>
        <v>2.4929072340448355E-11</v>
      </c>
      <c r="AT98" s="93">
        <f t="shared" si="51"/>
        <v>119.27801998966714</v>
      </c>
      <c r="AU98" s="93">
        <f t="shared" si="52"/>
        <v>10.223252622253327</v>
      </c>
      <c r="AV98" s="93">
        <f t="shared" si="53"/>
        <v>2.7018739339080566</v>
      </c>
      <c r="AW98" s="93">
        <f t="shared" si="54"/>
        <v>1.3331737324144266</v>
      </c>
      <c r="AX98" s="93">
        <f t="shared" si="55"/>
        <v>3.2081477850623749E-2</v>
      </c>
      <c r="AY98" s="117">
        <f>('MI Epi'!$AW116*(SUM('Mortal Baseline'!X98:AB98)))/('Mortal Baseline'!X98*'MI Epi'!B$78+'Mortal Baseline'!Y98*'MI Epi'!B$78+'Mortal Baseline'!Z98*'MI Epi'!C$78+'Mortal Baseline'!AA98*'MI Epi'!D$78+'Mortal Baseline'!AB98*'MI Epi'!E$78)</f>
        <v>2.808529201746574E-3</v>
      </c>
      <c r="AZ98" s="93">
        <f>$AY98*'MI Epi'!C$78</f>
        <v>2.3417380903772624E-3</v>
      </c>
      <c r="BA98" s="93">
        <f>$AY98*'MI Epi'!D$78</f>
        <v>2.1404581997085796E-3</v>
      </c>
      <c r="BB98" s="93">
        <f>$AY98*'MI Epi'!E$78</f>
        <v>1.9723975406583929E-3</v>
      </c>
      <c r="BC98" s="93">
        <f>$AY98*'MI Epi'!F$78</f>
        <v>1.7704795954022637E-3</v>
      </c>
      <c r="BD98" s="93">
        <f t="shared" si="46"/>
        <v>1.1033602627893074E-2</v>
      </c>
      <c r="BE98" s="2">
        <f>AO98/'Mortal Baseline'!X98</f>
        <v>2.808529201746574E-3</v>
      </c>
      <c r="BF98" s="2">
        <f>AP98/'Mortal Baseline'!Y98</f>
        <v>2.3417380903772624E-3</v>
      </c>
      <c r="BG98" s="2">
        <f>AQ98/'Mortal Baseline'!Z98</f>
        <v>2.1404581997085796E-3</v>
      </c>
      <c r="BH98" s="2">
        <f>AR98/'Mortal Baseline'!AA98</f>
        <v>1.9723975406583929E-3</v>
      </c>
      <c r="BI98" s="2">
        <f>AS98/'Mortal Baseline'!AB98</f>
        <v>1.7704795954022637E-3</v>
      </c>
      <c r="BJ98" s="2">
        <f>SUM(AO98:AS98)/SUM('Mortal Baseline'!X98:AB98)</f>
        <v>2.7975947395146757E-3</v>
      </c>
      <c r="BK98" s="58">
        <f>AY98*'MI Epi'!$AH$41</f>
        <v>1.4323498928907529E-5</v>
      </c>
      <c r="BL98" s="58">
        <f>AZ98*'MI Epi'!$AH$41</f>
        <v>1.1942864260924039E-5</v>
      </c>
      <c r="BM98" s="58">
        <f>BA98*'MI Epi'!$AH$41</f>
        <v>1.0916336818513757E-5</v>
      </c>
      <c r="BN98" s="58">
        <f>BB98*'MI Epi'!$AH$41</f>
        <v>1.0059227457357804E-5</v>
      </c>
      <c r="BO98" s="58">
        <f>BC98*'MI Epi'!$AH$41</f>
        <v>9.0294459365515447E-6</v>
      </c>
      <c r="BP98" s="93">
        <f t="shared" si="56"/>
        <v>5.6271373402254677E-5</v>
      </c>
      <c r="BQ98" s="93">
        <f>AT98*'MI Epi'!$I$5</f>
        <v>23.855603997933429</v>
      </c>
      <c r="BR98" s="93">
        <f>AU98*'MI Epi'!$I$5</f>
        <v>2.0446505244506654</v>
      </c>
      <c r="BS98" s="93">
        <f>AV98*'MI Epi'!$I$5</f>
        <v>0.54037478678161133</v>
      </c>
      <c r="BT98" s="93">
        <f>AW98*'MI Epi'!$I$5</f>
        <v>0.26663474648288532</v>
      </c>
      <c r="BU98" s="93">
        <f>AX98*'MI Epi'!$I$5</f>
        <v>6.4162955701247502E-3</v>
      </c>
      <c r="BV98" s="93">
        <f t="shared" si="47"/>
        <v>26.71368035121872</v>
      </c>
      <c r="BW98" s="93">
        <f t="shared" si="57"/>
        <v>2819.4919042103857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T128"/>
  <sheetViews>
    <sheetView topLeftCell="AX18" workbookViewId="0">
      <selection activeCell="BB33" sqref="BB33"/>
    </sheetView>
  </sheetViews>
  <sheetFormatPr defaultRowHeight="15"/>
  <sheetData>
    <row r="2" spans="1:17" ht="15.75" thickBot="1">
      <c r="Q2" t="s">
        <v>159</v>
      </c>
    </row>
    <row r="3" spans="1:17">
      <c r="A3" s="138" t="s">
        <v>105</v>
      </c>
      <c r="B3" s="138" t="s">
        <v>106</v>
      </c>
      <c r="C3" s="138" t="s">
        <v>107</v>
      </c>
      <c r="D3" s="138" t="s">
        <v>108</v>
      </c>
      <c r="E3" s="28" t="s">
        <v>109</v>
      </c>
      <c r="F3" s="138"/>
      <c r="G3" s="138"/>
      <c r="H3" s="138" t="s">
        <v>108</v>
      </c>
      <c r="I3" s="28" t="s">
        <v>109</v>
      </c>
      <c r="J3" s="138"/>
      <c r="K3" s="138"/>
      <c r="L3" s="138" t="s">
        <v>108</v>
      </c>
      <c r="M3" s="28" t="s">
        <v>109</v>
      </c>
    </row>
    <row r="4" spans="1:17" ht="15.75" thickBot="1">
      <c r="A4" s="139"/>
      <c r="B4" s="139"/>
      <c r="C4" s="139"/>
      <c r="D4" s="139"/>
      <c r="E4" s="29" t="s">
        <v>110</v>
      </c>
      <c r="F4" s="139"/>
      <c r="G4" s="139"/>
      <c r="H4" s="139"/>
      <c r="I4" s="29" t="s">
        <v>110</v>
      </c>
      <c r="J4" s="139"/>
      <c r="K4" s="139"/>
      <c r="L4" s="139"/>
      <c r="M4" s="29" t="s">
        <v>110</v>
      </c>
      <c r="O4" s="109" t="s">
        <v>430</v>
      </c>
      <c r="P4" s="58"/>
    </row>
    <row r="5" spans="1:17" ht="15.75" thickBot="1">
      <c r="A5" s="30" t="s">
        <v>111</v>
      </c>
      <c r="B5" s="29" t="s">
        <v>112</v>
      </c>
      <c r="C5" s="29" t="s">
        <v>113</v>
      </c>
      <c r="D5" s="29"/>
      <c r="E5" s="29"/>
      <c r="F5" s="29" t="s">
        <v>112</v>
      </c>
      <c r="G5" s="29" t="s">
        <v>113</v>
      </c>
      <c r="H5" s="29"/>
      <c r="I5" s="29"/>
      <c r="J5" s="29" t="s">
        <v>112</v>
      </c>
      <c r="K5" s="29" t="s">
        <v>113</v>
      </c>
      <c r="L5" s="29"/>
      <c r="M5" s="29"/>
      <c r="O5" s="120">
        <v>0.2</v>
      </c>
      <c r="P5" s="109" t="s">
        <v>431</v>
      </c>
    </row>
    <row r="6" spans="1:17" ht="15.75" thickBot="1">
      <c r="A6" s="30" t="s">
        <v>114</v>
      </c>
      <c r="B6" s="29">
        <v>1</v>
      </c>
      <c r="C6" s="29">
        <v>0.03</v>
      </c>
      <c r="D6" s="29"/>
      <c r="E6" s="29"/>
      <c r="F6" s="29">
        <v>1</v>
      </c>
      <c r="G6" s="29">
        <v>0.03</v>
      </c>
      <c r="H6" s="29"/>
      <c r="I6" s="29"/>
      <c r="J6" s="29">
        <v>2</v>
      </c>
      <c r="K6" s="29">
        <v>0.03</v>
      </c>
      <c r="L6" s="29"/>
      <c r="M6" s="29"/>
    </row>
    <row r="7" spans="1:17" ht="15.75" thickBot="1">
      <c r="A7" s="30" t="s">
        <v>115</v>
      </c>
      <c r="B7" s="29">
        <v>1</v>
      </c>
      <c r="C7" s="29">
        <v>0.02</v>
      </c>
      <c r="D7" s="29"/>
      <c r="E7" s="29"/>
      <c r="F7" s="29">
        <v>4</v>
      </c>
      <c r="G7" s="29">
        <v>0.1</v>
      </c>
      <c r="H7" s="29"/>
      <c r="I7" s="29"/>
      <c r="J7" s="29">
        <v>5</v>
      </c>
      <c r="K7" s="29">
        <v>0.06</v>
      </c>
      <c r="L7" s="29"/>
      <c r="M7" s="29"/>
    </row>
    <row r="8" spans="1:17" ht="15.75" thickBot="1">
      <c r="A8" s="30" t="s">
        <v>116</v>
      </c>
      <c r="B8" s="29">
        <v>2</v>
      </c>
      <c r="C8" s="29">
        <v>0.05</v>
      </c>
      <c r="D8" s="29"/>
      <c r="E8" s="29"/>
      <c r="F8" s="29">
        <v>4</v>
      </c>
      <c r="G8" s="29">
        <v>0.12</v>
      </c>
      <c r="H8" s="29"/>
      <c r="I8" s="29"/>
      <c r="J8" s="29">
        <v>6</v>
      </c>
      <c r="K8" s="29">
        <v>0.08</v>
      </c>
      <c r="L8" s="29"/>
      <c r="M8" s="29"/>
      <c r="Q8" t="s">
        <v>200</v>
      </c>
    </row>
    <row r="9" spans="1:17">
      <c r="A9" s="138" t="s">
        <v>117</v>
      </c>
      <c r="B9" s="138">
        <v>8</v>
      </c>
      <c r="C9" s="138">
        <v>0.26</v>
      </c>
      <c r="D9" s="138"/>
      <c r="E9" s="138"/>
      <c r="F9" s="138">
        <v>6</v>
      </c>
      <c r="G9" s="138">
        <v>0.2</v>
      </c>
      <c r="H9" s="138"/>
      <c r="I9" s="138"/>
      <c r="J9" s="138">
        <v>14</v>
      </c>
      <c r="K9" s="138">
        <v>0.23</v>
      </c>
      <c r="L9" s="138"/>
      <c r="M9" s="138"/>
      <c r="Q9" t="s">
        <v>201</v>
      </c>
    </row>
    <row r="10" spans="1:17" ht="15.75" thickBot="1">
      <c r="A10" s="139"/>
      <c r="B10" s="139"/>
      <c r="C10" s="139"/>
      <c r="D10" s="139"/>
      <c r="E10" s="139"/>
      <c r="F10" s="139"/>
      <c r="G10" s="139"/>
      <c r="H10" s="139"/>
      <c r="I10" s="139"/>
      <c r="J10" s="139"/>
      <c r="K10" s="139"/>
      <c r="L10" s="139"/>
      <c r="M10" s="139"/>
      <c r="Q10" t="s">
        <v>202</v>
      </c>
    </row>
    <row r="11" spans="1:17">
      <c r="A11" s="140" t="s">
        <v>118</v>
      </c>
      <c r="B11" s="140">
        <v>12</v>
      </c>
      <c r="C11" s="140">
        <v>0.08</v>
      </c>
      <c r="D11" s="140">
        <v>0.03</v>
      </c>
      <c r="E11" s="140">
        <v>0.12</v>
      </c>
      <c r="F11" s="140">
        <v>15</v>
      </c>
      <c r="G11" s="140">
        <v>0.11</v>
      </c>
      <c r="H11" s="140">
        <v>0.06</v>
      </c>
      <c r="I11" s="140">
        <v>0.16</v>
      </c>
      <c r="J11" s="140">
        <v>27</v>
      </c>
      <c r="K11" s="140">
        <v>0.09</v>
      </c>
      <c r="L11" s="140">
        <v>0.06</v>
      </c>
      <c r="M11" s="140">
        <v>0.13</v>
      </c>
      <c r="Q11" t="s">
        <v>203</v>
      </c>
    </row>
    <row r="12" spans="1:17" ht="15.75" thickBot="1">
      <c r="A12" s="141"/>
      <c r="B12" s="141"/>
      <c r="C12" s="141"/>
      <c r="D12" s="141"/>
      <c r="E12" s="141"/>
      <c r="F12" s="141"/>
      <c r="G12" s="141"/>
      <c r="H12" s="141"/>
      <c r="I12" s="141"/>
      <c r="J12" s="141"/>
      <c r="K12" s="141"/>
      <c r="L12" s="141"/>
      <c r="M12" s="141"/>
      <c r="Q12" t="s">
        <v>204</v>
      </c>
    </row>
    <row r="13" spans="1:17">
      <c r="A13" s="138" t="s">
        <v>119</v>
      </c>
      <c r="B13" s="138">
        <v>15</v>
      </c>
      <c r="C13" s="138">
        <v>0.67</v>
      </c>
      <c r="D13" s="138">
        <v>0.33</v>
      </c>
      <c r="E13" s="138">
        <v>1.01</v>
      </c>
      <c r="F13" s="138">
        <v>10</v>
      </c>
      <c r="G13" s="138">
        <v>0.46</v>
      </c>
      <c r="H13" s="138">
        <v>0.17</v>
      </c>
      <c r="I13" s="138">
        <v>0.75</v>
      </c>
      <c r="J13" s="138">
        <v>25</v>
      </c>
      <c r="K13" s="138">
        <v>0.56999999999999995</v>
      </c>
      <c r="L13" s="138">
        <v>0.35</v>
      </c>
      <c r="M13" s="138">
        <v>0.79</v>
      </c>
    </row>
    <row r="14" spans="1:17" ht="15.75" thickBot="1">
      <c r="A14" s="139"/>
      <c r="B14" s="139"/>
      <c r="C14" s="139"/>
      <c r="D14" s="139"/>
      <c r="E14" s="139"/>
      <c r="F14" s="139"/>
      <c r="G14" s="139"/>
      <c r="H14" s="139"/>
      <c r="I14" s="139"/>
      <c r="J14" s="139"/>
      <c r="K14" s="139"/>
      <c r="L14" s="139"/>
      <c r="M14" s="139"/>
      <c r="Q14" t="s">
        <v>205</v>
      </c>
    </row>
    <row r="15" spans="1:17" ht="15.75" thickBot="1">
      <c r="A15" s="30" t="s">
        <v>120</v>
      </c>
      <c r="B15" s="29">
        <v>66</v>
      </c>
      <c r="C15" s="29">
        <v>3.47</v>
      </c>
      <c r="D15" s="29">
        <v>2.63</v>
      </c>
      <c r="E15" s="29">
        <v>4.3099999999999996</v>
      </c>
      <c r="F15" s="29">
        <v>45</v>
      </c>
      <c r="G15" s="29">
        <v>2.35</v>
      </c>
      <c r="H15" s="29">
        <v>1.66</v>
      </c>
      <c r="I15" s="29">
        <v>3.04</v>
      </c>
      <c r="J15" s="29">
        <v>111</v>
      </c>
      <c r="K15" s="29">
        <v>2.91</v>
      </c>
      <c r="L15" s="29">
        <v>2.37</v>
      </c>
      <c r="M15" s="29">
        <v>3.45</v>
      </c>
    </row>
    <row r="16" spans="1:17" ht="15.75" thickBot="1">
      <c r="A16" s="30" t="s">
        <v>121</v>
      </c>
      <c r="B16" s="29">
        <v>107</v>
      </c>
      <c r="C16" s="29">
        <v>8.11</v>
      </c>
      <c r="D16" s="29">
        <v>6.58</v>
      </c>
      <c r="E16" s="29">
        <v>9.64</v>
      </c>
      <c r="F16" s="29">
        <v>88</v>
      </c>
      <c r="G16" s="29">
        <v>5.84</v>
      </c>
      <c r="H16" s="29">
        <v>4.62</v>
      </c>
      <c r="I16" s="29">
        <v>7.01</v>
      </c>
      <c r="J16" s="29">
        <v>195</v>
      </c>
      <c r="K16" s="29">
        <v>6.9</v>
      </c>
      <c r="L16" s="29">
        <v>5.93</v>
      </c>
      <c r="M16" s="29">
        <v>7.87</v>
      </c>
      <c r="Q16" t="s">
        <v>206</v>
      </c>
    </row>
    <row r="17" spans="1:72" ht="15.75" thickBot="1">
      <c r="A17" s="30" t="s">
        <v>122</v>
      </c>
      <c r="B17" s="29">
        <v>97</v>
      </c>
      <c r="C17" s="29">
        <v>15.87</v>
      </c>
      <c r="D17" s="29">
        <v>12.74</v>
      </c>
      <c r="E17" s="29">
        <v>19</v>
      </c>
      <c r="F17" s="29">
        <v>131</v>
      </c>
      <c r="G17" s="29">
        <v>13.39</v>
      </c>
      <c r="H17" s="29">
        <v>11.11</v>
      </c>
      <c r="I17" s="29">
        <v>15.67</v>
      </c>
      <c r="J17" s="29">
        <v>228</v>
      </c>
      <c r="K17" s="29">
        <v>14.34</v>
      </c>
      <c r="L17" s="29">
        <v>12.49</v>
      </c>
      <c r="M17" s="29">
        <v>16.190000000000001</v>
      </c>
    </row>
    <row r="18" spans="1:72" ht="15.75" thickBot="1">
      <c r="A18" s="30" t="s">
        <v>123</v>
      </c>
      <c r="B18" s="29">
        <v>21</v>
      </c>
      <c r="C18" s="29">
        <v>18.420000000000002</v>
      </c>
      <c r="D18" s="29">
        <v>10.62</v>
      </c>
      <c r="E18" s="29">
        <v>26.23</v>
      </c>
      <c r="F18" s="29">
        <v>68</v>
      </c>
      <c r="G18" s="29">
        <v>20.36</v>
      </c>
      <c r="H18" s="29">
        <v>15.57</v>
      </c>
      <c r="I18" s="29">
        <v>25.14</v>
      </c>
      <c r="J18" s="29">
        <v>89</v>
      </c>
      <c r="K18" s="29">
        <v>19.87</v>
      </c>
      <c r="L18" s="29">
        <v>15.78</v>
      </c>
      <c r="M18" s="29">
        <v>23.95</v>
      </c>
    </row>
    <row r="19" spans="1:72" ht="15.75" thickBot="1">
      <c r="A19" s="30" t="s">
        <v>107</v>
      </c>
      <c r="B19" s="29">
        <v>318</v>
      </c>
      <c r="C19" s="29">
        <v>1.5</v>
      </c>
      <c r="D19" s="29">
        <v>1.34</v>
      </c>
      <c r="E19" s="29">
        <v>1.66</v>
      </c>
      <c r="F19" s="29">
        <v>357</v>
      </c>
      <c r="G19" s="29">
        <v>1.71</v>
      </c>
      <c r="H19" s="29">
        <v>1.53</v>
      </c>
      <c r="I19" s="29">
        <v>1.89</v>
      </c>
      <c r="J19" s="29">
        <v>675</v>
      </c>
      <c r="K19" s="29">
        <v>1.6</v>
      </c>
      <c r="L19" s="29">
        <v>1.48</v>
      </c>
      <c r="M19" s="29">
        <v>1.72</v>
      </c>
    </row>
    <row r="20" spans="1:72">
      <c r="A20" s="31"/>
    </row>
    <row r="21" spans="1:72">
      <c r="B21" t="s">
        <v>124</v>
      </c>
    </row>
    <row r="26" spans="1:72">
      <c r="C26" s="58" t="s">
        <v>44</v>
      </c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 t="s">
        <v>59</v>
      </c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D26" s="58"/>
      <c r="AE26" s="58" t="s">
        <v>415</v>
      </c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V26" t="s">
        <v>458</v>
      </c>
      <c r="BI26" t="s">
        <v>459</v>
      </c>
    </row>
    <row r="27" spans="1:72">
      <c r="C27" s="58" t="s">
        <v>265</v>
      </c>
      <c r="D27" s="58"/>
      <c r="E27" s="58"/>
      <c r="F27" s="58"/>
      <c r="G27" s="58"/>
      <c r="H27" s="58" t="s">
        <v>278</v>
      </c>
      <c r="I27" s="58"/>
      <c r="J27" s="58"/>
      <c r="K27" s="58"/>
      <c r="L27" s="58"/>
      <c r="M27" s="58"/>
      <c r="N27" s="58"/>
      <c r="O27" s="58"/>
      <c r="P27" s="58" t="s">
        <v>265</v>
      </c>
      <c r="Q27" s="58"/>
      <c r="R27" s="58"/>
      <c r="S27" s="58"/>
      <c r="T27" s="58"/>
      <c r="U27" s="58" t="s">
        <v>278</v>
      </c>
      <c r="V27" s="58"/>
      <c r="W27" s="58"/>
      <c r="X27" s="58"/>
      <c r="Y27" s="58"/>
      <c r="Z27" s="58"/>
      <c r="AA27" s="58"/>
      <c r="AB27" s="58"/>
      <c r="AD27" s="58"/>
      <c r="AE27" s="58" t="str">
        <f>C26</f>
        <v>Males</v>
      </c>
      <c r="AF27" s="58"/>
      <c r="AG27" s="58"/>
      <c r="AH27" s="58"/>
      <c r="AI27" s="58"/>
      <c r="AJ27" s="58"/>
      <c r="AK27" s="58"/>
      <c r="AL27" s="58"/>
      <c r="AM27" s="58" t="str">
        <f>P26</f>
        <v>Females</v>
      </c>
      <c r="AN27" s="58"/>
      <c r="AO27" s="58"/>
      <c r="AP27" s="58"/>
      <c r="AQ27" s="58"/>
      <c r="AR27" s="58"/>
      <c r="AS27" s="58"/>
      <c r="AT27" s="58"/>
      <c r="AV27" s="20" t="s">
        <v>44</v>
      </c>
      <c r="AW27" s="20"/>
      <c r="AX27" s="20"/>
      <c r="AY27" s="20"/>
      <c r="AZ27" s="20"/>
      <c r="BA27" s="20"/>
      <c r="BB27" s="20" t="s">
        <v>59</v>
      </c>
      <c r="BC27" s="20"/>
      <c r="BD27" s="20"/>
      <c r="BE27" s="20"/>
      <c r="BF27" s="20"/>
      <c r="BG27" s="20"/>
      <c r="BI27" s="20" t="s">
        <v>44</v>
      </c>
      <c r="BJ27" s="20"/>
      <c r="BK27" s="20"/>
      <c r="BL27" s="20"/>
      <c r="BM27" s="20"/>
      <c r="BN27" s="20"/>
      <c r="BO27" s="20" t="s">
        <v>59</v>
      </c>
      <c r="BP27" s="20"/>
      <c r="BQ27" s="20"/>
      <c r="BR27" s="20"/>
      <c r="BS27" s="20"/>
      <c r="BT27" s="20"/>
    </row>
    <row r="28" spans="1:72">
      <c r="C28" s="58" t="s">
        <v>158</v>
      </c>
      <c r="D28" s="58" t="s">
        <v>266</v>
      </c>
      <c r="E28" s="58" t="s">
        <v>267</v>
      </c>
      <c r="F28" s="58" t="s">
        <v>268</v>
      </c>
      <c r="G28" s="58" t="s">
        <v>269</v>
      </c>
      <c r="H28" s="58" t="s">
        <v>158</v>
      </c>
      <c r="I28" s="58" t="s">
        <v>270</v>
      </c>
      <c r="J28" s="58" t="s">
        <v>267</v>
      </c>
      <c r="K28" s="58" t="s">
        <v>268</v>
      </c>
      <c r="L28" s="58" t="s">
        <v>271</v>
      </c>
      <c r="M28" s="58" t="s">
        <v>269</v>
      </c>
      <c r="N28" s="58" t="s">
        <v>272</v>
      </c>
      <c r="O28" s="58" t="s">
        <v>273</v>
      </c>
      <c r="P28" s="58" t="str">
        <f>C28</f>
        <v>Incidence</v>
      </c>
      <c r="Q28" s="58" t="str">
        <f t="shared" ref="Q28:AB28" si="0">D28</f>
        <v>Prevalcence</v>
      </c>
      <c r="R28" s="58" t="str">
        <f t="shared" si="0"/>
        <v>Remission</v>
      </c>
      <c r="S28" s="58" t="str">
        <f t="shared" si="0"/>
        <v>Case Fatality</v>
      </c>
      <c r="T28" s="58" t="str">
        <f t="shared" si="0"/>
        <v>Mortality</v>
      </c>
      <c r="U28" s="58" t="str">
        <f t="shared" si="0"/>
        <v>Incidence</v>
      </c>
      <c r="V28" s="58" t="str">
        <f t="shared" si="0"/>
        <v>Prevalence</v>
      </c>
      <c r="W28" s="58" t="str">
        <f t="shared" si="0"/>
        <v>Remission</v>
      </c>
      <c r="X28" s="58" t="str">
        <f t="shared" si="0"/>
        <v>Case Fatality</v>
      </c>
      <c r="Y28" s="58" t="str">
        <f t="shared" si="0"/>
        <v>Duration</v>
      </c>
      <c r="Z28" s="58" t="str">
        <f t="shared" si="0"/>
        <v>Mortality</v>
      </c>
      <c r="AA28" s="58" t="str">
        <f t="shared" si="0"/>
        <v>RR Mortality</v>
      </c>
      <c r="AB28" s="58" t="str">
        <f t="shared" si="0"/>
        <v>Age of Onset</v>
      </c>
      <c r="AD28" s="58" t="s">
        <v>58</v>
      </c>
      <c r="AE28" s="58" t="str">
        <f>H28</f>
        <v>Incidence</v>
      </c>
      <c r="AF28" s="58" t="str">
        <f t="shared" ref="AF28:AK28" si="1">I28</f>
        <v>Prevalence</v>
      </c>
      <c r="AG28" s="58" t="str">
        <f t="shared" si="1"/>
        <v>Remission</v>
      </c>
      <c r="AH28" s="58" t="str">
        <f t="shared" si="1"/>
        <v>Case Fatality</v>
      </c>
      <c r="AI28" s="58" t="str">
        <f t="shared" si="1"/>
        <v>Duration</v>
      </c>
      <c r="AJ28" s="58" t="str">
        <f t="shared" si="1"/>
        <v>Mortality</v>
      </c>
      <c r="AK28" s="58" t="str">
        <f t="shared" si="1"/>
        <v>RR Mortality</v>
      </c>
      <c r="AL28" s="58" t="str">
        <f>O28</f>
        <v>Age of Onset</v>
      </c>
      <c r="AM28" s="58" t="str">
        <f>U28</f>
        <v>Incidence</v>
      </c>
      <c r="AN28" s="58" t="str">
        <f t="shared" ref="AN28:AT28" si="2">V28</f>
        <v>Prevalence</v>
      </c>
      <c r="AO28" s="58" t="str">
        <f t="shared" si="2"/>
        <v>Remission</v>
      </c>
      <c r="AP28" s="58" t="str">
        <f t="shared" si="2"/>
        <v>Case Fatality</v>
      </c>
      <c r="AQ28" s="58" t="str">
        <f t="shared" si="2"/>
        <v>Duration</v>
      </c>
      <c r="AR28" s="58" t="str">
        <f t="shared" si="2"/>
        <v>Mortality</v>
      </c>
      <c r="AS28" s="58" t="str">
        <f t="shared" si="2"/>
        <v>RR Mortality</v>
      </c>
      <c r="AT28" s="58" t="str">
        <f t="shared" si="2"/>
        <v>Age of Onset</v>
      </c>
      <c r="AV28" s="122" t="s">
        <v>454</v>
      </c>
      <c r="AW28" s="122" t="s">
        <v>258</v>
      </c>
      <c r="AX28" s="122" t="s">
        <v>259</v>
      </c>
      <c r="AY28" s="122" t="s">
        <v>260</v>
      </c>
      <c r="AZ28" s="122" t="s">
        <v>48</v>
      </c>
      <c r="BA28" s="122" t="s">
        <v>261</v>
      </c>
      <c r="BB28" s="122" t="s">
        <v>454</v>
      </c>
      <c r="BC28" s="122" t="s">
        <v>258</v>
      </c>
      <c r="BD28" s="122" t="s">
        <v>259</v>
      </c>
      <c r="BE28" s="122" t="s">
        <v>260</v>
      </c>
      <c r="BF28" s="122" t="s">
        <v>48</v>
      </c>
      <c r="BG28" s="122" t="s">
        <v>261</v>
      </c>
      <c r="BI28" s="122" t="s">
        <v>454</v>
      </c>
      <c r="BJ28" s="122" t="s">
        <v>258</v>
      </c>
      <c r="BK28" s="122" t="s">
        <v>259</v>
      </c>
      <c r="BL28" s="122" t="s">
        <v>260</v>
      </c>
      <c r="BM28" s="122" t="s">
        <v>48</v>
      </c>
      <c r="BN28" s="122" t="s">
        <v>261</v>
      </c>
      <c r="BO28" s="122" t="s">
        <v>454</v>
      </c>
      <c r="BP28" s="122" t="s">
        <v>258</v>
      </c>
      <c r="BQ28" s="122" t="s">
        <v>259</v>
      </c>
      <c r="BR28" s="122" t="s">
        <v>260</v>
      </c>
      <c r="BS28" s="122" t="s">
        <v>48</v>
      </c>
      <c r="BT28" s="122" t="s">
        <v>261</v>
      </c>
    </row>
    <row r="29" spans="1:72">
      <c r="B29" s="92" t="s">
        <v>274</v>
      </c>
      <c r="C29" s="58">
        <v>0</v>
      </c>
      <c r="D29" s="58">
        <v>1E-3</v>
      </c>
      <c r="E29" s="58">
        <v>0</v>
      </c>
      <c r="F29" s="58">
        <v>0.13</v>
      </c>
      <c r="G29" s="58">
        <v>2.0000000000000001E-4</v>
      </c>
      <c r="H29" s="58">
        <v>1E-4</v>
      </c>
      <c r="I29" s="58">
        <v>1E-3</v>
      </c>
      <c r="J29" s="58">
        <v>0</v>
      </c>
      <c r="K29" s="58">
        <v>0.13669999999999999</v>
      </c>
      <c r="L29" s="58">
        <v>7.3438999999999997</v>
      </c>
      <c r="M29" s="58">
        <v>1E-4</v>
      </c>
      <c r="N29" s="58">
        <v>767.20650000000001</v>
      </c>
      <c r="O29" s="58">
        <v>2.4973999999999998</v>
      </c>
      <c r="P29" s="58">
        <v>0</v>
      </c>
      <c r="Q29" s="58">
        <v>1.1000000000000001E-3</v>
      </c>
      <c r="R29" s="58">
        <v>0</v>
      </c>
      <c r="S29" s="58">
        <v>0.13</v>
      </c>
      <c r="T29" s="58">
        <v>1E-4</v>
      </c>
      <c r="U29" s="58">
        <v>0</v>
      </c>
      <c r="V29" s="58">
        <v>8.9999999999999998E-4</v>
      </c>
      <c r="W29" s="58">
        <v>0</v>
      </c>
      <c r="X29" s="58">
        <v>0.12620000000000001</v>
      </c>
      <c r="Y29" s="58">
        <v>7.5294999999999996</v>
      </c>
      <c r="Z29" s="58">
        <v>1E-4</v>
      </c>
      <c r="AA29" s="58">
        <v>723.74260000000004</v>
      </c>
      <c r="AB29" s="58">
        <v>2.5047999999999999</v>
      </c>
      <c r="AD29">
        <v>1</v>
      </c>
      <c r="AE29" s="58">
        <f>H$29</f>
        <v>1E-4</v>
      </c>
      <c r="AF29" s="118">
        <f t="shared" ref="AF29:AL32" si="3">I$29</f>
        <v>1E-3</v>
      </c>
      <c r="AG29" s="58">
        <f t="shared" si="3"/>
        <v>0</v>
      </c>
      <c r="AH29" s="58">
        <f t="shared" si="3"/>
        <v>0.13669999999999999</v>
      </c>
      <c r="AI29" s="58">
        <f t="shared" si="3"/>
        <v>7.3438999999999997</v>
      </c>
      <c r="AJ29" s="58">
        <f t="shared" si="3"/>
        <v>1E-4</v>
      </c>
      <c r="AK29" s="58">
        <f t="shared" si="3"/>
        <v>767.20650000000001</v>
      </c>
      <c r="AL29" s="58">
        <f t="shared" si="3"/>
        <v>2.4973999999999998</v>
      </c>
      <c r="AM29" s="58">
        <f>U$29</f>
        <v>0</v>
      </c>
      <c r="AN29" s="58">
        <f t="shared" ref="AN29:AT32" si="4">V$29</f>
        <v>8.9999999999999998E-4</v>
      </c>
      <c r="AO29" s="58">
        <f t="shared" si="4"/>
        <v>0</v>
      </c>
      <c r="AP29" s="58">
        <f t="shared" si="4"/>
        <v>0.12620000000000001</v>
      </c>
      <c r="AQ29" s="58">
        <f t="shared" si="4"/>
        <v>7.5294999999999996</v>
      </c>
      <c r="AR29" s="58">
        <f t="shared" si="4"/>
        <v>1E-4</v>
      </c>
      <c r="AS29" s="58">
        <f t="shared" si="4"/>
        <v>723.74260000000004</v>
      </c>
      <c r="AT29" s="58">
        <f t="shared" si="4"/>
        <v>2.5047999999999999</v>
      </c>
      <c r="AV29" s="125">
        <f>AE29</f>
        <v>1E-4</v>
      </c>
      <c r="AW29" s="125">
        <f>$AV29*B$74</f>
        <v>1E-4</v>
      </c>
      <c r="AX29" s="125">
        <f>$AV29*C$74</f>
        <v>7.9346437664244482E-5</v>
      </c>
      <c r="AY29" s="125">
        <f>$AV29*D$74</f>
        <v>7.0859848744519633E-5</v>
      </c>
      <c r="AZ29" s="125">
        <f>$AV29*E$74</f>
        <v>6.2907299338030287E-5</v>
      </c>
      <c r="BA29" s="125">
        <f>$AV29*F$74</f>
        <v>5.3418411832608281E-5</v>
      </c>
      <c r="BB29" s="125">
        <f>AM29</f>
        <v>0</v>
      </c>
      <c r="BC29" s="125">
        <f>$BB29*B$83</f>
        <v>0</v>
      </c>
      <c r="BD29" s="125">
        <f>$BB29*C$83</f>
        <v>0</v>
      </c>
      <c r="BE29" s="125">
        <f>$BB29*D$83</f>
        <v>0</v>
      </c>
      <c r="BF29" s="125">
        <f>$BB29*E$83</f>
        <v>0</v>
      </c>
      <c r="BG29" s="125">
        <f>$BB29*F$83</f>
        <v>0</v>
      </c>
      <c r="BI29" s="125">
        <f>AJ29</f>
        <v>1E-4</v>
      </c>
      <c r="BJ29" s="125">
        <f>$BI29*B$74</f>
        <v>1E-4</v>
      </c>
      <c r="BK29" s="125">
        <f t="shared" ref="BK29:BN29" si="5">$BI29*C$74</f>
        <v>7.9346437664244482E-5</v>
      </c>
      <c r="BL29" s="125">
        <f t="shared" si="5"/>
        <v>7.0859848744519633E-5</v>
      </c>
      <c r="BM29" s="125">
        <f t="shared" si="5"/>
        <v>6.2907299338030287E-5</v>
      </c>
      <c r="BN29" s="125">
        <f t="shared" si="5"/>
        <v>5.3418411832608281E-5</v>
      </c>
      <c r="BO29" s="125">
        <f>AR29</f>
        <v>1E-4</v>
      </c>
      <c r="BP29" s="125">
        <f>$BO29*B$83</f>
        <v>1E-4</v>
      </c>
      <c r="BQ29" s="125">
        <f t="shared" ref="BQ29:BT29" si="6">$BO29*C$83</f>
        <v>7.9639908637168437E-5</v>
      </c>
      <c r="BR29" s="125">
        <f t="shared" si="6"/>
        <v>7.0860656282740333E-5</v>
      </c>
      <c r="BS29" s="125">
        <f t="shared" si="6"/>
        <v>6.3530331669827314E-5</v>
      </c>
      <c r="BT29" s="125">
        <f t="shared" si="6"/>
        <v>5.4723249201717805E-5</v>
      </c>
    </row>
    <row r="30" spans="1:72">
      <c r="B30" s="92" t="s">
        <v>191</v>
      </c>
      <c r="C30" s="58">
        <v>0</v>
      </c>
      <c r="D30" s="58">
        <v>1E-3</v>
      </c>
      <c r="E30" s="58">
        <v>0</v>
      </c>
      <c r="F30" s="58">
        <v>0.13</v>
      </c>
      <c r="G30" s="58">
        <v>2.0000000000000001E-4</v>
      </c>
      <c r="H30" s="58">
        <v>1E-4</v>
      </c>
      <c r="I30" s="58">
        <v>1E-3</v>
      </c>
      <c r="J30" s="58">
        <v>0</v>
      </c>
      <c r="K30" s="58">
        <v>0.1366</v>
      </c>
      <c r="L30" s="58">
        <v>7.3722000000000003</v>
      </c>
      <c r="M30" s="58">
        <v>1E-4</v>
      </c>
      <c r="N30" s="58">
        <v>1331.8441</v>
      </c>
      <c r="O30" s="58">
        <v>7.4950000000000001</v>
      </c>
      <c r="P30" s="58">
        <v>0</v>
      </c>
      <c r="Q30" s="58">
        <v>1.1000000000000001E-3</v>
      </c>
      <c r="R30" s="58">
        <v>0</v>
      </c>
      <c r="S30" s="58">
        <v>0.13</v>
      </c>
      <c r="T30" s="58">
        <v>1E-4</v>
      </c>
      <c r="U30" s="58">
        <v>0</v>
      </c>
      <c r="V30" s="58">
        <v>5.9999999999999995E-4</v>
      </c>
      <c r="W30" s="58">
        <v>0</v>
      </c>
      <c r="X30" s="58">
        <v>0.13270000000000001</v>
      </c>
      <c r="Y30" s="58">
        <v>7.327</v>
      </c>
      <c r="Z30" s="58">
        <v>1E-4</v>
      </c>
      <c r="AA30" s="58">
        <v>1249.1469</v>
      </c>
      <c r="AB30" s="58">
        <v>7.5106999999999999</v>
      </c>
      <c r="AD30">
        <v>2</v>
      </c>
      <c r="AE30" s="58">
        <f t="shared" ref="AE30:AE32" si="7">H$29</f>
        <v>1E-4</v>
      </c>
      <c r="AF30" s="118">
        <f t="shared" si="3"/>
        <v>1E-3</v>
      </c>
      <c r="AG30" s="58">
        <f t="shared" si="3"/>
        <v>0</v>
      </c>
      <c r="AH30" s="58">
        <f t="shared" si="3"/>
        <v>0.13669999999999999</v>
      </c>
      <c r="AI30" s="58">
        <f t="shared" si="3"/>
        <v>7.3438999999999997</v>
      </c>
      <c r="AJ30" s="58">
        <f t="shared" si="3"/>
        <v>1E-4</v>
      </c>
      <c r="AK30" s="58">
        <f t="shared" si="3"/>
        <v>767.20650000000001</v>
      </c>
      <c r="AL30" s="58">
        <f t="shared" si="3"/>
        <v>2.4973999999999998</v>
      </c>
      <c r="AM30" s="58">
        <f>U$29</f>
        <v>0</v>
      </c>
      <c r="AN30" s="58">
        <f t="shared" si="4"/>
        <v>8.9999999999999998E-4</v>
      </c>
      <c r="AO30" s="58">
        <f t="shared" si="4"/>
        <v>0</v>
      </c>
      <c r="AP30" s="58">
        <f t="shared" si="4"/>
        <v>0.12620000000000001</v>
      </c>
      <c r="AQ30" s="58">
        <f t="shared" si="4"/>
        <v>7.5294999999999996</v>
      </c>
      <c r="AR30" s="58">
        <f t="shared" si="4"/>
        <v>1E-4</v>
      </c>
      <c r="AS30" s="58">
        <f t="shared" si="4"/>
        <v>723.74260000000004</v>
      </c>
      <c r="AT30" s="58">
        <f t="shared" si="4"/>
        <v>2.5047999999999999</v>
      </c>
      <c r="AV30" s="125">
        <f t="shared" ref="AV30:AV93" si="8">AE30</f>
        <v>1E-4</v>
      </c>
      <c r="AW30" s="125">
        <f t="shared" ref="AW30:AW93" si="9">$AV30*B$74</f>
        <v>1E-4</v>
      </c>
      <c r="AX30" s="125">
        <f t="shared" ref="AX30:AX93" si="10">$AV30*C$74</f>
        <v>7.9346437664244482E-5</v>
      </c>
      <c r="AY30" s="125">
        <f t="shared" ref="AY30:AY93" si="11">$AV30*D$74</f>
        <v>7.0859848744519633E-5</v>
      </c>
      <c r="AZ30" s="125">
        <f t="shared" ref="AZ30:AZ93" si="12">$AV30*E$74</f>
        <v>6.2907299338030287E-5</v>
      </c>
      <c r="BA30" s="125">
        <f t="shared" ref="BA30:BA93" si="13">$AV30*F$74</f>
        <v>5.3418411832608281E-5</v>
      </c>
      <c r="BB30" s="125">
        <f t="shared" ref="BB30:BB93" si="14">AM30</f>
        <v>0</v>
      </c>
      <c r="BC30" s="125">
        <f t="shared" ref="BC30:BC93" si="15">$BB30*B$83</f>
        <v>0</v>
      </c>
      <c r="BD30" s="125">
        <f t="shared" ref="BD30:BD93" si="16">$BB30*C$83</f>
        <v>0</v>
      </c>
      <c r="BE30" s="125">
        <f t="shared" ref="BE30:BE93" si="17">$BB30*D$83</f>
        <v>0</v>
      </c>
      <c r="BF30" s="125">
        <f t="shared" ref="BF30:BF93" si="18">$BB30*E$83</f>
        <v>0</v>
      </c>
      <c r="BG30" s="125">
        <f t="shared" ref="BG30:BG93" si="19">$BB30*F$83</f>
        <v>0</v>
      </c>
      <c r="BI30" s="125">
        <f t="shared" ref="BI30:BI93" si="20">AJ30</f>
        <v>1E-4</v>
      </c>
      <c r="BJ30" s="125">
        <f t="shared" ref="BJ30:BJ93" si="21">$BI30*B$74</f>
        <v>1E-4</v>
      </c>
      <c r="BK30" s="125">
        <f t="shared" ref="BK30:BK93" si="22">$BI30*C$74</f>
        <v>7.9346437664244482E-5</v>
      </c>
      <c r="BL30" s="125">
        <f t="shared" ref="BL30:BL93" si="23">$BI30*D$74</f>
        <v>7.0859848744519633E-5</v>
      </c>
      <c r="BM30" s="125">
        <f t="shared" ref="BM30:BM93" si="24">$BI30*E$74</f>
        <v>6.2907299338030287E-5</v>
      </c>
      <c r="BN30" s="125">
        <f t="shared" ref="BN30:BN93" si="25">$BI30*F$74</f>
        <v>5.3418411832608281E-5</v>
      </c>
      <c r="BO30" s="125">
        <f t="shared" ref="BO30:BO93" si="26">AR30</f>
        <v>1E-4</v>
      </c>
      <c r="BP30" s="125">
        <f t="shared" ref="BP30:BP93" si="27">$BO30*B$83</f>
        <v>1E-4</v>
      </c>
      <c r="BQ30" s="125">
        <f t="shared" ref="BQ30:BQ93" si="28">$BO30*C$83</f>
        <v>7.9639908637168437E-5</v>
      </c>
      <c r="BR30" s="125">
        <f t="shared" ref="BR30:BR93" si="29">$BO30*D$83</f>
        <v>7.0860656282740333E-5</v>
      </c>
      <c r="BS30" s="125">
        <f t="shared" ref="BS30:BS93" si="30">$BO30*E$83</f>
        <v>6.3530331669827314E-5</v>
      </c>
      <c r="BT30" s="125">
        <f t="shared" ref="BT30:BT93" si="31">$BO30*F$83</f>
        <v>5.4723249201717805E-5</v>
      </c>
    </row>
    <row r="31" spans="1:72">
      <c r="B31" s="92" t="s">
        <v>129</v>
      </c>
      <c r="C31" s="58">
        <v>0</v>
      </c>
      <c r="D31" s="58">
        <v>1E-3</v>
      </c>
      <c r="E31" s="58">
        <v>0</v>
      </c>
      <c r="F31" s="58">
        <v>0.13</v>
      </c>
      <c r="G31" s="58">
        <v>2.0000000000000001E-4</v>
      </c>
      <c r="H31" s="58">
        <v>1E-4</v>
      </c>
      <c r="I31" s="58">
        <v>1E-3</v>
      </c>
      <c r="J31" s="58">
        <v>0</v>
      </c>
      <c r="K31" s="58">
        <v>0.1366</v>
      </c>
      <c r="L31" s="58">
        <v>7.4203000000000001</v>
      </c>
      <c r="M31" s="58">
        <v>1E-4</v>
      </c>
      <c r="N31" s="58">
        <v>1318.81</v>
      </c>
      <c r="O31" s="58">
        <v>12.5009</v>
      </c>
      <c r="P31" s="58">
        <v>0</v>
      </c>
      <c r="Q31" s="58">
        <v>1.1000000000000001E-3</v>
      </c>
      <c r="R31" s="58">
        <v>0</v>
      </c>
      <c r="S31" s="58">
        <v>0.13</v>
      </c>
      <c r="T31" s="58">
        <v>1E-4</v>
      </c>
      <c r="U31" s="58">
        <v>0</v>
      </c>
      <c r="V31" s="58">
        <v>4.0000000000000002E-4</v>
      </c>
      <c r="W31" s="58">
        <v>0</v>
      </c>
      <c r="X31" s="58">
        <v>0.1384</v>
      </c>
      <c r="Y31" s="58">
        <v>7.2923</v>
      </c>
      <c r="Z31" s="58">
        <v>1E-4</v>
      </c>
      <c r="AA31" s="58">
        <v>1417.3487</v>
      </c>
      <c r="AB31" s="58">
        <v>12.5067</v>
      </c>
      <c r="AD31" s="58">
        <v>3</v>
      </c>
      <c r="AE31" s="58">
        <f t="shared" si="7"/>
        <v>1E-4</v>
      </c>
      <c r="AF31" s="118">
        <f t="shared" si="3"/>
        <v>1E-3</v>
      </c>
      <c r="AG31" s="58">
        <f t="shared" si="3"/>
        <v>0</v>
      </c>
      <c r="AH31" s="58">
        <f t="shared" si="3"/>
        <v>0.13669999999999999</v>
      </c>
      <c r="AI31" s="58">
        <f t="shared" si="3"/>
        <v>7.3438999999999997</v>
      </c>
      <c r="AJ31" s="58">
        <f t="shared" si="3"/>
        <v>1E-4</v>
      </c>
      <c r="AK31" s="58">
        <f t="shared" si="3"/>
        <v>767.20650000000001</v>
      </c>
      <c r="AL31" s="58">
        <f t="shared" si="3"/>
        <v>2.4973999999999998</v>
      </c>
      <c r="AM31" s="58">
        <f>U$29</f>
        <v>0</v>
      </c>
      <c r="AN31" s="58">
        <f t="shared" si="4"/>
        <v>8.9999999999999998E-4</v>
      </c>
      <c r="AO31" s="58">
        <f t="shared" si="4"/>
        <v>0</v>
      </c>
      <c r="AP31" s="58">
        <f t="shared" si="4"/>
        <v>0.12620000000000001</v>
      </c>
      <c r="AQ31" s="58">
        <f t="shared" si="4"/>
        <v>7.5294999999999996</v>
      </c>
      <c r="AR31" s="58">
        <f t="shared" si="4"/>
        <v>1E-4</v>
      </c>
      <c r="AS31" s="58">
        <f t="shared" si="4"/>
        <v>723.74260000000004</v>
      </c>
      <c r="AT31" s="58">
        <f t="shared" si="4"/>
        <v>2.5047999999999999</v>
      </c>
      <c r="AV31" s="125">
        <f t="shared" si="8"/>
        <v>1E-4</v>
      </c>
      <c r="AW31" s="125">
        <f t="shared" si="9"/>
        <v>1E-4</v>
      </c>
      <c r="AX31" s="125">
        <f t="shared" si="10"/>
        <v>7.9346437664244482E-5</v>
      </c>
      <c r="AY31" s="125">
        <f t="shared" si="11"/>
        <v>7.0859848744519633E-5</v>
      </c>
      <c r="AZ31" s="125">
        <f t="shared" si="12"/>
        <v>6.2907299338030287E-5</v>
      </c>
      <c r="BA31" s="125">
        <f t="shared" si="13"/>
        <v>5.3418411832608281E-5</v>
      </c>
      <c r="BB31" s="125">
        <f t="shared" si="14"/>
        <v>0</v>
      </c>
      <c r="BC31" s="125">
        <f t="shared" si="15"/>
        <v>0</v>
      </c>
      <c r="BD31" s="125">
        <f t="shared" si="16"/>
        <v>0</v>
      </c>
      <c r="BE31" s="125">
        <f t="shared" si="17"/>
        <v>0</v>
      </c>
      <c r="BF31" s="125">
        <f t="shared" si="18"/>
        <v>0</v>
      </c>
      <c r="BG31" s="125">
        <f t="shared" si="19"/>
        <v>0</v>
      </c>
      <c r="BI31" s="125">
        <f t="shared" si="20"/>
        <v>1E-4</v>
      </c>
      <c r="BJ31" s="125">
        <f t="shared" si="21"/>
        <v>1E-4</v>
      </c>
      <c r="BK31" s="125">
        <f t="shared" si="22"/>
        <v>7.9346437664244482E-5</v>
      </c>
      <c r="BL31" s="125">
        <f t="shared" si="23"/>
        <v>7.0859848744519633E-5</v>
      </c>
      <c r="BM31" s="125">
        <f t="shared" si="24"/>
        <v>6.2907299338030287E-5</v>
      </c>
      <c r="BN31" s="125">
        <f t="shared" si="25"/>
        <v>5.3418411832608281E-5</v>
      </c>
      <c r="BO31" s="125">
        <f t="shared" si="26"/>
        <v>1E-4</v>
      </c>
      <c r="BP31" s="125">
        <f t="shared" si="27"/>
        <v>1E-4</v>
      </c>
      <c r="BQ31" s="125">
        <f t="shared" si="28"/>
        <v>7.9639908637168437E-5</v>
      </c>
      <c r="BR31" s="125">
        <f t="shared" si="29"/>
        <v>7.0860656282740333E-5</v>
      </c>
      <c r="BS31" s="125">
        <f t="shared" si="30"/>
        <v>6.3530331669827314E-5</v>
      </c>
      <c r="BT31" s="125">
        <f t="shared" si="31"/>
        <v>5.4723249201717805E-5</v>
      </c>
    </row>
    <row r="32" spans="1:72">
      <c r="B32" s="92" t="s">
        <v>130</v>
      </c>
      <c r="C32" s="58">
        <v>0</v>
      </c>
      <c r="D32" s="58">
        <v>1E-3</v>
      </c>
      <c r="E32" s="58">
        <v>0</v>
      </c>
      <c r="F32" s="58">
        <v>0.13</v>
      </c>
      <c r="G32" s="58">
        <v>1E-4</v>
      </c>
      <c r="H32" s="58">
        <v>1E-4</v>
      </c>
      <c r="I32" s="58">
        <v>1E-3</v>
      </c>
      <c r="J32" s="58">
        <v>0</v>
      </c>
      <c r="K32" s="58">
        <v>0.1366</v>
      </c>
      <c r="L32" s="58">
        <v>7.5194000000000001</v>
      </c>
      <c r="M32" s="58">
        <v>1E-4</v>
      </c>
      <c r="N32" s="58">
        <v>492.42340000000002</v>
      </c>
      <c r="O32" s="58">
        <v>17.5</v>
      </c>
      <c r="P32" s="58">
        <v>0</v>
      </c>
      <c r="Q32" s="58">
        <v>1.1000000000000001E-3</v>
      </c>
      <c r="R32" s="58">
        <v>0</v>
      </c>
      <c r="S32" s="58">
        <v>0.13</v>
      </c>
      <c r="T32" s="58">
        <v>1E-4</v>
      </c>
      <c r="U32" s="58">
        <v>0</v>
      </c>
      <c r="V32" s="58">
        <v>2.9999999999999997E-4</v>
      </c>
      <c r="W32" s="58">
        <v>0</v>
      </c>
      <c r="X32" s="58">
        <v>0.1399</v>
      </c>
      <c r="Y32" s="58">
        <v>7.4085999999999999</v>
      </c>
      <c r="Z32" s="58">
        <v>0</v>
      </c>
      <c r="AA32" s="58">
        <v>1349.1015</v>
      </c>
      <c r="AB32" s="58">
        <v>17.503599999999999</v>
      </c>
      <c r="AD32" s="58">
        <v>4</v>
      </c>
      <c r="AE32" s="58">
        <f t="shared" si="7"/>
        <v>1E-4</v>
      </c>
      <c r="AF32" s="118">
        <f t="shared" si="3"/>
        <v>1E-3</v>
      </c>
      <c r="AG32" s="58">
        <f t="shared" si="3"/>
        <v>0</v>
      </c>
      <c r="AH32" s="58">
        <f t="shared" si="3"/>
        <v>0.13669999999999999</v>
      </c>
      <c r="AI32" s="58">
        <f t="shared" si="3"/>
        <v>7.3438999999999997</v>
      </c>
      <c r="AJ32" s="58">
        <f t="shared" si="3"/>
        <v>1E-4</v>
      </c>
      <c r="AK32" s="58">
        <f t="shared" si="3"/>
        <v>767.20650000000001</v>
      </c>
      <c r="AL32" s="58">
        <f t="shared" si="3"/>
        <v>2.4973999999999998</v>
      </c>
      <c r="AM32" s="58">
        <f>U$29</f>
        <v>0</v>
      </c>
      <c r="AN32" s="58">
        <f t="shared" si="4"/>
        <v>8.9999999999999998E-4</v>
      </c>
      <c r="AO32" s="58">
        <f t="shared" si="4"/>
        <v>0</v>
      </c>
      <c r="AP32" s="58">
        <f t="shared" si="4"/>
        <v>0.12620000000000001</v>
      </c>
      <c r="AQ32" s="58">
        <f t="shared" si="4"/>
        <v>7.5294999999999996</v>
      </c>
      <c r="AR32" s="58">
        <f t="shared" si="4"/>
        <v>1E-4</v>
      </c>
      <c r="AS32" s="58">
        <f t="shared" si="4"/>
        <v>723.74260000000004</v>
      </c>
      <c r="AT32" s="58">
        <f t="shared" si="4"/>
        <v>2.5047999999999999</v>
      </c>
      <c r="AV32" s="125">
        <f t="shared" si="8"/>
        <v>1E-4</v>
      </c>
      <c r="AW32" s="125">
        <f t="shared" si="9"/>
        <v>1E-4</v>
      </c>
      <c r="AX32" s="125">
        <f t="shared" si="10"/>
        <v>7.9346437664244482E-5</v>
      </c>
      <c r="AY32" s="125">
        <f t="shared" si="11"/>
        <v>7.0859848744519633E-5</v>
      </c>
      <c r="AZ32" s="125">
        <f t="shared" si="12"/>
        <v>6.2907299338030287E-5</v>
      </c>
      <c r="BA32" s="125">
        <f t="shared" si="13"/>
        <v>5.3418411832608281E-5</v>
      </c>
      <c r="BB32" s="125">
        <f t="shared" si="14"/>
        <v>0</v>
      </c>
      <c r="BC32" s="125">
        <f t="shared" si="15"/>
        <v>0</v>
      </c>
      <c r="BD32" s="125">
        <f t="shared" si="16"/>
        <v>0</v>
      </c>
      <c r="BE32" s="125">
        <f t="shared" si="17"/>
        <v>0</v>
      </c>
      <c r="BF32" s="125">
        <f t="shared" si="18"/>
        <v>0</v>
      </c>
      <c r="BG32" s="125">
        <f t="shared" si="19"/>
        <v>0</v>
      </c>
      <c r="BI32" s="125">
        <f t="shared" si="20"/>
        <v>1E-4</v>
      </c>
      <c r="BJ32" s="125">
        <f t="shared" si="21"/>
        <v>1E-4</v>
      </c>
      <c r="BK32" s="125">
        <f t="shared" si="22"/>
        <v>7.9346437664244482E-5</v>
      </c>
      <c r="BL32" s="125">
        <f t="shared" si="23"/>
        <v>7.0859848744519633E-5</v>
      </c>
      <c r="BM32" s="125">
        <f t="shared" si="24"/>
        <v>6.2907299338030287E-5</v>
      </c>
      <c r="BN32" s="125">
        <f t="shared" si="25"/>
        <v>5.3418411832608281E-5</v>
      </c>
      <c r="BO32" s="125">
        <f t="shared" si="26"/>
        <v>1E-4</v>
      </c>
      <c r="BP32" s="125">
        <f t="shared" si="27"/>
        <v>1E-4</v>
      </c>
      <c r="BQ32" s="125">
        <f t="shared" si="28"/>
        <v>7.9639908637168437E-5</v>
      </c>
      <c r="BR32" s="125">
        <f t="shared" si="29"/>
        <v>7.0860656282740333E-5</v>
      </c>
      <c r="BS32" s="125">
        <f t="shared" si="30"/>
        <v>6.3530331669827314E-5</v>
      </c>
      <c r="BT32" s="125">
        <f t="shared" si="31"/>
        <v>5.4723249201717805E-5</v>
      </c>
    </row>
    <row r="33" spans="2:72">
      <c r="B33" s="92" t="s">
        <v>131</v>
      </c>
      <c r="C33" s="58">
        <v>0</v>
      </c>
      <c r="D33" s="58">
        <v>1E-3</v>
      </c>
      <c r="E33" s="58">
        <v>0</v>
      </c>
      <c r="F33" s="58">
        <v>0.13</v>
      </c>
      <c r="G33" s="58">
        <v>2.0000000000000001E-4</v>
      </c>
      <c r="H33" s="58">
        <v>1E-4</v>
      </c>
      <c r="I33" s="58">
        <v>1E-3</v>
      </c>
      <c r="J33" s="58">
        <v>0</v>
      </c>
      <c r="K33" s="58">
        <v>0.1366</v>
      </c>
      <c r="L33" s="58">
        <v>7.7279999999999998</v>
      </c>
      <c r="M33" s="58">
        <v>1E-4</v>
      </c>
      <c r="N33" s="58">
        <v>277.75700000000001</v>
      </c>
      <c r="O33" s="58">
        <v>22.4999</v>
      </c>
      <c r="P33" s="58">
        <v>0</v>
      </c>
      <c r="Q33" s="58">
        <v>1.1000000000000001E-3</v>
      </c>
      <c r="R33" s="58">
        <v>0</v>
      </c>
      <c r="S33" s="58">
        <v>0.13</v>
      </c>
      <c r="T33" s="58">
        <v>1E-4</v>
      </c>
      <c r="U33" s="58">
        <v>0</v>
      </c>
      <c r="V33" s="58">
        <v>2.9999999999999997E-4</v>
      </c>
      <c r="W33" s="58">
        <v>0</v>
      </c>
      <c r="X33" s="58">
        <v>0.1401</v>
      </c>
      <c r="Y33" s="58">
        <v>7.6872999999999996</v>
      </c>
      <c r="Z33" s="58">
        <v>0</v>
      </c>
      <c r="AA33" s="58">
        <v>735.49789999999996</v>
      </c>
      <c r="AB33" s="58">
        <v>22.501799999999999</v>
      </c>
      <c r="AD33" s="58">
        <v>5</v>
      </c>
      <c r="AE33" s="58">
        <f>H$30</f>
        <v>1E-4</v>
      </c>
      <c r="AF33" s="118">
        <f t="shared" ref="AF33:AL37" si="32">I$30</f>
        <v>1E-3</v>
      </c>
      <c r="AG33" s="58">
        <f t="shared" si="32"/>
        <v>0</v>
      </c>
      <c r="AH33" s="58">
        <f t="shared" si="32"/>
        <v>0.1366</v>
      </c>
      <c r="AI33" s="58">
        <f t="shared" si="32"/>
        <v>7.3722000000000003</v>
      </c>
      <c r="AJ33" s="58">
        <f t="shared" si="32"/>
        <v>1E-4</v>
      </c>
      <c r="AK33" s="58">
        <f t="shared" si="32"/>
        <v>1331.8441</v>
      </c>
      <c r="AL33" s="58">
        <f t="shared" si="32"/>
        <v>7.4950000000000001</v>
      </c>
      <c r="AM33" s="58">
        <f>U$30</f>
        <v>0</v>
      </c>
      <c r="AN33" s="58">
        <f t="shared" ref="AN33:AT37" si="33">V$30</f>
        <v>5.9999999999999995E-4</v>
      </c>
      <c r="AO33" s="58">
        <f t="shared" si="33"/>
        <v>0</v>
      </c>
      <c r="AP33" s="58">
        <f t="shared" si="33"/>
        <v>0.13270000000000001</v>
      </c>
      <c r="AQ33" s="58">
        <f t="shared" si="33"/>
        <v>7.327</v>
      </c>
      <c r="AR33" s="58">
        <f t="shared" si="33"/>
        <v>1E-4</v>
      </c>
      <c r="AS33" s="58">
        <f t="shared" si="33"/>
        <v>1249.1469</v>
      </c>
      <c r="AT33" s="58">
        <f t="shared" si="33"/>
        <v>7.5106999999999999</v>
      </c>
      <c r="AV33" s="125">
        <f t="shared" si="8"/>
        <v>1E-4</v>
      </c>
      <c r="AW33" s="125">
        <f t="shared" si="9"/>
        <v>1E-4</v>
      </c>
      <c r="AX33" s="125">
        <f t="shared" si="10"/>
        <v>7.9346437664244482E-5</v>
      </c>
      <c r="AY33" s="125">
        <f t="shared" si="11"/>
        <v>7.0859848744519633E-5</v>
      </c>
      <c r="AZ33" s="125">
        <f t="shared" si="12"/>
        <v>6.2907299338030287E-5</v>
      </c>
      <c r="BA33" s="125">
        <f t="shared" si="13"/>
        <v>5.3418411832608281E-5</v>
      </c>
      <c r="BB33" s="125">
        <f t="shared" si="14"/>
        <v>0</v>
      </c>
      <c r="BC33" s="125">
        <f t="shared" si="15"/>
        <v>0</v>
      </c>
      <c r="BD33" s="125">
        <f t="shared" si="16"/>
        <v>0</v>
      </c>
      <c r="BE33" s="125">
        <f t="shared" si="17"/>
        <v>0</v>
      </c>
      <c r="BF33" s="125">
        <f t="shared" si="18"/>
        <v>0</v>
      </c>
      <c r="BG33" s="125">
        <f t="shared" si="19"/>
        <v>0</v>
      </c>
      <c r="BI33" s="125">
        <f t="shared" si="20"/>
        <v>1E-4</v>
      </c>
      <c r="BJ33" s="125">
        <f t="shared" si="21"/>
        <v>1E-4</v>
      </c>
      <c r="BK33" s="125">
        <f t="shared" si="22"/>
        <v>7.9346437664244482E-5</v>
      </c>
      <c r="BL33" s="125">
        <f t="shared" si="23"/>
        <v>7.0859848744519633E-5</v>
      </c>
      <c r="BM33" s="125">
        <f t="shared" si="24"/>
        <v>6.2907299338030287E-5</v>
      </c>
      <c r="BN33" s="125">
        <f t="shared" si="25"/>
        <v>5.3418411832608281E-5</v>
      </c>
      <c r="BO33" s="125">
        <f t="shared" si="26"/>
        <v>1E-4</v>
      </c>
      <c r="BP33" s="125">
        <f t="shared" si="27"/>
        <v>1E-4</v>
      </c>
      <c r="BQ33" s="125">
        <f t="shared" si="28"/>
        <v>7.9639908637168437E-5</v>
      </c>
      <c r="BR33" s="125">
        <f t="shared" si="29"/>
        <v>7.0860656282740333E-5</v>
      </c>
      <c r="BS33" s="125">
        <f t="shared" si="30"/>
        <v>6.3530331669827314E-5</v>
      </c>
      <c r="BT33" s="125">
        <f t="shared" si="31"/>
        <v>5.4723249201717805E-5</v>
      </c>
    </row>
    <row r="34" spans="2:72">
      <c r="B34" s="92" t="s">
        <v>132</v>
      </c>
      <c r="C34" s="58">
        <v>0</v>
      </c>
      <c r="D34" s="58">
        <v>1E-3</v>
      </c>
      <c r="E34" s="58">
        <v>0</v>
      </c>
      <c r="F34" s="58">
        <v>0.13</v>
      </c>
      <c r="G34" s="58">
        <v>1E-4</v>
      </c>
      <c r="H34" s="58">
        <v>1E-4</v>
      </c>
      <c r="I34" s="58">
        <v>1E-3</v>
      </c>
      <c r="J34" s="58">
        <v>0</v>
      </c>
      <c r="K34" s="58">
        <v>0.13650000000000001</v>
      </c>
      <c r="L34" s="58">
        <v>8.1519999999999992</v>
      </c>
      <c r="M34" s="58">
        <v>1E-4</v>
      </c>
      <c r="N34" s="58">
        <v>227.56</v>
      </c>
      <c r="O34" s="58">
        <v>27.525400000000001</v>
      </c>
      <c r="P34" s="58">
        <v>0</v>
      </c>
      <c r="Q34" s="58">
        <v>1.1000000000000001E-3</v>
      </c>
      <c r="R34" s="58">
        <v>0</v>
      </c>
      <c r="S34" s="58">
        <v>0.13</v>
      </c>
      <c r="T34" s="58">
        <v>1E-4</v>
      </c>
      <c r="U34" s="58">
        <v>0</v>
      </c>
      <c r="V34" s="58">
        <v>2.9999999999999997E-4</v>
      </c>
      <c r="W34" s="58">
        <v>0</v>
      </c>
      <c r="X34" s="58">
        <v>0.14000000000000001</v>
      </c>
      <c r="Y34" s="58">
        <v>8.2569999999999997</v>
      </c>
      <c r="Z34" s="58">
        <v>0</v>
      </c>
      <c r="AA34" s="58">
        <v>471.80360000000002</v>
      </c>
      <c r="AB34" s="58">
        <v>27.506900000000002</v>
      </c>
      <c r="AD34" s="58">
        <v>6</v>
      </c>
      <c r="AE34" s="58">
        <f t="shared" ref="AE34:AE37" si="34">H$30</f>
        <v>1E-4</v>
      </c>
      <c r="AF34" s="118">
        <f t="shared" si="32"/>
        <v>1E-3</v>
      </c>
      <c r="AG34" s="58">
        <f t="shared" si="32"/>
        <v>0</v>
      </c>
      <c r="AH34" s="58">
        <f t="shared" si="32"/>
        <v>0.1366</v>
      </c>
      <c r="AI34" s="58">
        <f t="shared" si="32"/>
        <v>7.3722000000000003</v>
      </c>
      <c r="AJ34" s="58">
        <f t="shared" si="32"/>
        <v>1E-4</v>
      </c>
      <c r="AK34" s="58">
        <f t="shared" si="32"/>
        <v>1331.8441</v>
      </c>
      <c r="AL34" s="58">
        <f t="shared" si="32"/>
        <v>7.4950000000000001</v>
      </c>
      <c r="AM34" s="58">
        <f>U$30</f>
        <v>0</v>
      </c>
      <c r="AN34" s="58">
        <f t="shared" si="33"/>
        <v>5.9999999999999995E-4</v>
      </c>
      <c r="AO34" s="58">
        <f t="shared" si="33"/>
        <v>0</v>
      </c>
      <c r="AP34" s="58">
        <f t="shared" si="33"/>
        <v>0.13270000000000001</v>
      </c>
      <c r="AQ34" s="58">
        <f t="shared" si="33"/>
        <v>7.327</v>
      </c>
      <c r="AR34" s="58">
        <f t="shared" si="33"/>
        <v>1E-4</v>
      </c>
      <c r="AS34" s="58">
        <f t="shared" si="33"/>
        <v>1249.1469</v>
      </c>
      <c r="AT34" s="58">
        <f t="shared" si="33"/>
        <v>7.5106999999999999</v>
      </c>
      <c r="AV34" s="125">
        <f t="shared" si="8"/>
        <v>1E-4</v>
      </c>
      <c r="AW34" s="125">
        <f t="shared" si="9"/>
        <v>1E-4</v>
      </c>
      <c r="AX34" s="125">
        <f t="shared" si="10"/>
        <v>7.9346437664244482E-5</v>
      </c>
      <c r="AY34" s="125">
        <f t="shared" si="11"/>
        <v>7.0859848744519633E-5</v>
      </c>
      <c r="AZ34" s="125">
        <f t="shared" si="12"/>
        <v>6.2907299338030287E-5</v>
      </c>
      <c r="BA34" s="125">
        <f t="shared" si="13"/>
        <v>5.3418411832608281E-5</v>
      </c>
      <c r="BB34" s="125">
        <f t="shared" si="14"/>
        <v>0</v>
      </c>
      <c r="BC34" s="125">
        <f t="shared" si="15"/>
        <v>0</v>
      </c>
      <c r="BD34" s="125">
        <f t="shared" si="16"/>
        <v>0</v>
      </c>
      <c r="BE34" s="125">
        <f t="shared" si="17"/>
        <v>0</v>
      </c>
      <c r="BF34" s="125">
        <f t="shared" si="18"/>
        <v>0</v>
      </c>
      <c r="BG34" s="125">
        <f t="shared" si="19"/>
        <v>0</v>
      </c>
      <c r="BI34" s="125">
        <f t="shared" si="20"/>
        <v>1E-4</v>
      </c>
      <c r="BJ34" s="125">
        <f t="shared" si="21"/>
        <v>1E-4</v>
      </c>
      <c r="BK34" s="125">
        <f t="shared" si="22"/>
        <v>7.9346437664244482E-5</v>
      </c>
      <c r="BL34" s="125">
        <f t="shared" si="23"/>
        <v>7.0859848744519633E-5</v>
      </c>
      <c r="BM34" s="125">
        <f t="shared" si="24"/>
        <v>6.2907299338030287E-5</v>
      </c>
      <c r="BN34" s="125">
        <f t="shared" si="25"/>
        <v>5.3418411832608281E-5</v>
      </c>
      <c r="BO34" s="125">
        <f t="shared" si="26"/>
        <v>1E-4</v>
      </c>
      <c r="BP34" s="125">
        <f t="shared" si="27"/>
        <v>1E-4</v>
      </c>
      <c r="BQ34" s="125">
        <f t="shared" si="28"/>
        <v>7.9639908637168437E-5</v>
      </c>
      <c r="BR34" s="125">
        <f t="shared" si="29"/>
        <v>7.0860656282740333E-5</v>
      </c>
      <c r="BS34" s="125">
        <f t="shared" si="30"/>
        <v>6.3530331669827314E-5</v>
      </c>
      <c r="BT34" s="125">
        <f t="shared" si="31"/>
        <v>5.4723249201717805E-5</v>
      </c>
    </row>
    <row r="35" spans="2:72">
      <c r="B35" s="92" t="s">
        <v>133</v>
      </c>
      <c r="C35" s="58">
        <v>0</v>
      </c>
      <c r="D35" s="58">
        <v>1E-3</v>
      </c>
      <c r="E35" s="58">
        <v>0</v>
      </c>
      <c r="F35" s="58">
        <v>0.13</v>
      </c>
      <c r="G35" s="58">
        <v>2.0000000000000001E-4</v>
      </c>
      <c r="H35" s="58">
        <v>2.0000000000000001E-4</v>
      </c>
      <c r="I35" s="58">
        <v>1.1000000000000001E-3</v>
      </c>
      <c r="J35" s="58">
        <v>0</v>
      </c>
      <c r="K35" s="58">
        <v>0.1361</v>
      </c>
      <c r="L35" s="58">
        <v>8.9989000000000008</v>
      </c>
      <c r="M35" s="58">
        <v>1E-4</v>
      </c>
      <c r="N35" s="58">
        <v>170.70410000000001</v>
      </c>
      <c r="O35" s="58">
        <v>32.572899999999997</v>
      </c>
      <c r="P35" s="58">
        <v>0</v>
      </c>
      <c r="Q35" s="58">
        <v>1.1000000000000001E-3</v>
      </c>
      <c r="R35" s="58">
        <v>0</v>
      </c>
      <c r="S35" s="58">
        <v>0.13</v>
      </c>
      <c r="T35" s="58">
        <v>1E-4</v>
      </c>
      <c r="U35" s="58">
        <v>1E-4</v>
      </c>
      <c r="V35" s="58">
        <v>2.9999999999999997E-4</v>
      </c>
      <c r="W35" s="58">
        <v>0</v>
      </c>
      <c r="X35" s="58">
        <v>0.1391</v>
      </c>
      <c r="Y35" s="58">
        <v>9.5511999999999997</v>
      </c>
      <c r="Z35" s="58">
        <v>0</v>
      </c>
      <c r="AA35" s="58">
        <v>341.62920000000003</v>
      </c>
      <c r="AB35" s="58">
        <v>33.004100000000001</v>
      </c>
      <c r="AD35" s="58">
        <v>7</v>
      </c>
      <c r="AE35" s="58">
        <f t="shared" si="34"/>
        <v>1E-4</v>
      </c>
      <c r="AF35" s="118">
        <f t="shared" si="32"/>
        <v>1E-3</v>
      </c>
      <c r="AG35" s="58">
        <f t="shared" si="32"/>
        <v>0</v>
      </c>
      <c r="AH35" s="58">
        <f t="shared" si="32"/>
        <v>0.1366</v>
      </c>
      <c r="AI35" s="58">
        <f t="shared" si="32"/>
        <v>7.3722000000000003</v>
      </c>
      <c r="AJ35" s="58">
        <f t="shared" si="32"/>
        <v>1E-4</v>
      </c>
      <c r="AK35" s="58">
        <f t="shared" si="32"/>
        <v>1331.8441</v>
      </c>
      <c r="AL35" s="58">
        <f t="shared" si="32"/>
        <v>7.4950000000000001</v>
      </c>
      <c r="AM35" s="58">
        <f>U$30</f>
        <v>0</v>
      </c>
      <c r="AN35" s="58">
        <f t="shared" si="33"/>
        <v>5.9999999999999995E-4</v>
      </c>
      <c r="AO35" s="58">
        <f t="shared" si="33"/>
        <v>0</v>
      </c>
      <c r="AP35" s="58">
        <f t="shared" si="33"/>
        <v>0.13270000000000001</v>
      </c>
      <c r="AQ35" s="58">
        <f t="shared" si="33"/>
        <v>7.327</v>
      </c>
      <c r="AR35" s="58">
        <f t="shared" si="33"/>
        <v>1E-4</v>
      </c>
      <c r="AS35" s="58">
        <f t="shared" si="33"/>
        <v>1249.1469</v>
      </c>
      <c r="AT35" s="58">
        <f t="shared" si="33"/>
        <v>7.5106999999999999</v>
      </c>
      <c r="AV35" s="125">
        <f t="shared" si="8"/>
        <v>1E-4</v>
      </c>
      <c r="AW35" s="125">
        <f t="shared" si="9"/>
        <v>1E-4</v>
      </c>
      <c r="AX35" s="125">
        <f t="shared" si="10"/>
        <v>7.9346437664244482E-5</v>
      </c>
      <c r="AY35" s="125">
        <f t="shared" si="11"/>
        <v>7.0859848744519633E-5</v>
      </c>
      <c r="AZ35" s="125">
        <f t="shared" si="12"/>
        <v>6.2907299338030287E-5</v>
      </c>
      <c r="BA35" s="125">
        <f t="shared" si="13"/>
        <v>5.3418411832608281E-5</v>
      </c>
      <c r="BB35" s="125">
        <f t="shared" si="14"/>
        <v>0</v>
      </c>
      <c r="BC35" s="125">
        <f t="shared" si="15"/>
        <v>0</v>
      </c>
      <c r="BD35" s="125">
        <f t="shared" si="16"/>
        <v>0</v>
      </c>
      <c r="BE35" s="125">
        <f t="shared" si="17"/>
        <v>0</v>
      </c>
      <c r="BF35" s="125">
        <f t="shared" si="18"/>
        <v>0</v>
      </c>
      <c r="BG35" s="125">
        <f t="shared" si="19"/>
        <v>0</v>
      </c>
      <c r="BI35" s="125">
        <f t="shared" si="20"/>
        <v>1E-4</v>
      </c>
      <c r="BJ35" s="125">
        <f t="shared" si="21"/>
        <v>1E-4</v>
      </c>
      <c r="BK35" s="125">
        <f t="shared" si="22"/>
        <v>7.9346437664244482E-5</v>
      </c>
      <c r="BL35" s="125">
        <f t="shared" si="23"/>
        <v>7.0859848744519633E-5</v>
      </c>
      <c r="BM35" s="125">
        <f t="shared" si="24"/>
        <v>6.2907299338030287E-5</v>
      </c>
      <c r="BN35" s="125">
        <f t="shared" si="25"/>
        <v>5.3418411832608281E-5</v>
      </c>
      <c r="BO35" s="125">
        <f t="shared" si="26"/>
        <v>1E-4</v>
      </c>
      <c r="BP35" s="125">
        <f t="shared" si="27"/>
        <v>1E-4</v>
      </c>
      <c r="BQ35" s="125">
        <f t="shared" si="28"/>
        <v>7.9639908637168437E-5</v>
      </c>
      <c r="BR35" s="125">
        <f t="shared" si="29"/>
        <v>7.0860656282740333E-5</v>
      </c>
      <c r="BS35" s="125">
        <f t="shared" si="30"/>
        <v>6.3530331669827314E-5</v>
      </c>
      <c r="BT35" s="125">
        <f t="shared" si="31"/>
        <v>5.4723249201717805E-5</v>
      </c>
    </row>
    <row r="36" spans="2:72">
      <c r="B36" s="92" t="s">
        <v>134</v>
      </c>
      <c r="C36" s="58">
        <v>4.0000000000000002E-4</v>
      </c>
      <c r="D36" s="58">
        <v>1E-3</v>
      </c>
      <c r="E36" s="58">
        <v>0</v>
      </c>
      <c r="F36" s="58">
        <v>0.13</v>
      </c>
      <c r="G36" s="58">
        <v>2.0000000000000001E-4</v>
      </c>
      <c r="H36" s="58">
        <v>2.0000000000000001E-4</v>
      </c>
      <c r="I36" s="58">
        <v>1.1999999999999999E-3</v>
      </c>
      <c r="J36" s="58">
        <v>0</v>
      </c>
      <c r="K36" s="58">
        <v>0.1331</v>
      </c>
      <c r="L36" s="58">
        <v>10.608599999999999</v>
      </c>
      <c r="M36" s="58">
        <v>2.0000000000000001E-4</v>
      </c>
      <c r="N36" s="58">
        <v>112.8582</v>
      </c>
      <c r="O36" s="58">
        <v>37.596400000000003</v>
      </c>
      <c r="P36" s="58">
        <v>2.9999999999999997E-4</v>
      </c>
      <c r="Q36" s="58">
        <v>1.1000000000000001E-3</v>
      </c>
      <c r="R36" s="58">
        <v>0</v>
      </c>
      <c r="S36" s="58">
        <v>0.13</v>
      </c>
      <c r="T36" s="58">
        <v>1E-4</v>
      </c>
      <c r="U36" s="58">
        <v>2.0000000000000001E-4</v>
      </c>
      <c r="V36" s="58">
        <v>5.9999999999999995E-4</v>
      </c>
      <c r="W36" s="58">
        <v>0</v>
      </c>
      <c r="X36" s="58">
        <v>0.13170000000000001</v>
      </c>
      <c r="Y36" s="58">
        <v>11.6456</v>
      </c>
      <c r="Z36" s="58">
        <v>1E-4</v>
      </c>
      <c r="AA36" s="58">
        <v>188.71520000000001</v>
      </c>
      <c r="AB36" s="58">
        <v>37.820700000000002</v>
      </c>
      <c r="AD36" s="58">
        <v>8</v>
      </c>
      <c r="AE36" s="58">
        <f t="shared" si="34"/>
        <v>1E-4</v>
      </c>
      <c r="AF36" s="118">
        <f t="shared" si="32"/>
        <v>1E-3</v>
      </c>
      <c r="AG36" s="58">
        <f t="shared" si="32"/>
        <v>0</v>
      </c>
      <c r="AH36" s="58">
        <f t="shared" si="32"/>
        <v>0.1366</v>
      </c>
      <c r="AI36" s="58">
        <f t="shared" si="32"/>
        <v>7.3722000000000003</v>
      </c>
      <c r="AJ36" s="58">
        <f t="shared" si="32"/>
        <v>1E-4</v>
      </c>
      <c r="AK36" s="58">
        <f t="shared" si="32"/>
        <v>1331.8441</v>
      </c>
      <c r="AL36" s="58">
        <f t="shared" si="32"/>
        <v>7.4950000000000001</v>
      </c>
      <c r="AM36" s="58">
        <f>U$30</f>
        <v>0</v>
      </c>
      <c r="AN36" s="58">
        <f t="shared" si="33"/>
        <v>5.9999999999999995E-4</v>
      </c>
      <c r="AO36" s="58">
        <f t="shared" si="33"/>
        <v>0</v>
      </c>
      <c r="AP36" s="58">
        <f t="shared" si="33"/>
        <v>0.13270000000000001</v>
      </c>
      <c r="AQ36" s="58">
        <f t="shared" si="33"/>
        <v>7.327</v>
      </c>
      <c r="AR36" s="58">
        <f t="shared" si="33"/>
        <v>1E-4</v>
      </c>
      <c r="AS36" s="58">
        <f t="shared" si="33"/>
        <v>1249.1469</v>
      </c>
      <c r="AT36" s="58">
        <f t="shared" si="33"/>
        <v>7.5106999999999999</v>
      </c>
      <c r="AV36" s="125">
        <f t="shared" si="8"/>
        <v>1E-4</v>
      </c>
      <c r="AW36" s="125">
        <f t="shared" si="9"/>
        <v>1E-4</v>
      </c>
      <c r="AX36" s="125">
        <f t="shared" si="10"/>
        <v>7.9346437664244482E-5</v>
      </c>
      <c r="AY36" s="125">
        <f t="shared" si="11"/>
        <v>7.0859848744519633E-5</v>
      </c>
      <c r="AZ36" s="125">
        <f t="shared" si="12"/>
        <v>6.2907299338030287E-5</v>
      </c>
      <c r="BA36" s="125">
        <f t="shared" si="13"/>
        <v>5.3418411832608281E-5</v>
      </c>
      <c r="BB36" s="125">
        <f t="shared" si="14"/>
        <v>0</v>
      </c>
      <c r="BC36" s="125">
        <f t="shared" si="15"/>
        <v>0</v>
      </c>
      <c r="BD36" s="125">
        <f t="shared" si="16"/>
        <v>0</v>
      </c>
      <c r="BE36" s="125">
        <f t="shared" si="17"/>
        <v>0</v>
      </c>
      <c r="BF36" s="125">
        <f t="shared" si="18"/>
        <v>0</v>
      </c>
      <c r="BG36" s="125">
        <f t="shared" si="19"/>
        <v>0</v>
      </c>
      <c r="BI36" s="125">
        <f t="shared" si="20"/>
        <v>1E-4</v>
      </c>
      <c r="BJ36" s="125">
        <f t="shared" si="21"/>
        <v>1E-4</v>
      </c>
      <c r="BK36" s="125">
        <f t="shared" si="22"/>
        <v>7.9346437664244482E-5</v>
      </c>
      <c r="BL36" s="125">
        <f t="shared" si="23"/>
        <v>7.0859848744519633E-5</v>
      </c>
      <c r="BM36" s="125">
        <f t="shared" si="24"/>
        <v>6.2907299338030287E-5</v>
      </c>
      <c r="BN36" s="125">
        <f t="shared" si="25"/>
        <v>5.3418411832608281E-5</v>
      </c>
      <c r="BO36" s="125">
        <f t="shared" si="26"/>
        <v>1E-4</v>
      </c>
      <c r="BP36" s="125">
        <f t="shared" si="27"/>
        <v>1E-4</v>
      </c>
      <c r="BQ36" s="125">
        <f t="shared" si="28"/>
        <v>7.9639908637168437E-5</v>
      </c>
      <c r="BR36" s="125">
        <f t="shared" si="29"/>
        <v>7.0860656282740333E-5</v>
      </c>
      <c r="BS36" s="125">
        <f t="shared" si="30"/>
        <v>6.3530331669827314E-5</v>
      </c>
      <c r="BT36" s="125">
        <f t="shared" si="31"/>
        <v>5.4723249201717805E-5</v>
      </c>
    </row>
    <row r="37" spans="2:72">
      <c r="B37" s="92" t="s">
        <v>135</v>
      </c>
      <c r="C37" s="58">
        <v>4.0000000000000002E-4</v>
      </c>
      <c r="D37" s="58">
        <v>1E-3</v>
      </c>
      <c r="E37" s="58">
        <v>0</v>
      </c>
      <c r="F37" s="58">
        <v>0.13</v>
      </c>
      <c r="G37" s="58">
        <v>2.0000000000000001E-4</v>
      </c>
      <c r="H37" s="58">
        <v>2.9999999999999997E-4</v>
      </c>
      <c r="I37" s="58">
        <v>1.5E-3</v>
      </c>
      <c r="J37" s="58">
        <v>0</v>
      </c>
      <c r="K37" s="58">
        <v>0.1182</v>
      </c>
      <c r="L37" s="58">
        <v>13.173299999999999</v>
      </c>
      <c r="M37" s="58">
        <v>2.0000000000000001E-4</v>
      </c>
      <c r="N37" s="58">
        <v>71.160600000000002</v>
      </c>
      <c r="O37" s="58">
        <v>42.623699999999999</v>
      </c>
      <c r="P37" s="58">
        <v>2.9999999999999997E-4</v>
      </c>
      <c r="Q37" s="58">
        <v>1.1000000000000001E-3</v>
      </c>
      <c r="R37" s="58">
        <v>0</v>
      </c>
      <c r="S37" s="58">
        <v>0.13</v>
      </c>
      <c r="T37" s="58">
        <v>1E-4</v>
      </c>
      <c r="U37" s="58">
        <v>2.9999999999999997E-4</v>
      </c>
      <c r="V37" s="58">
        <v>1.1999999999999999E-3</v>
      </c>
      <c r="W37" s="58">
        <v>0</v>
      </c>
      <c r="X37" s="58">
        <v>0.1099</v>
      </c>
      <c r="Y37" s="58">
        <v>14.471299999999999</v>
      </c>
      <c r="Z37" s="58">
        <v>1E-4</v>
      </c>
      <c r="AA37" s="58">
        <v>111.1185</v>
      </c>
      <c r="AB37" s="58">
        <v>42.545400000000001</v>
      </c>
      <c r="AD37" s="58">
        <v>9</v>
      </c>
      <c r="AE37" s="58">
        <f t="shared" si="34"/>
        <v>1E-4</v>
      </c>
      <c r="AF37" s="118">
        <f t="shared" si="32"/>
        <v>1E-3</v>
      </c>
      <c r="AG37" s="58">
        <f t="shared" si="32"/>
        <v>0</v>
      </c>
      <c r="AH37" s="58">
        <f t="shared" si="32"/>
        <v>0.1366</v>
      </c>
      <c r="AI37" s="58">
        <f t="shared" si="32"/>
        <v>7.3722000000000003</v>
      </c>
      <c r="AJ37" s="58">
        <f t="shared" si="32"/>
        <v>1E-4</v>
      </c>
      <c r="AK37" s="58">
        <f t="shared" si="32"/>
        <v>1331.8441</v>
      </c>
      <c r="AL37" s="58">
        <f t="shared" si="32"/>
        <v>7.4950000000000001</v>
      </c>
      <c r="AM37" s="58">
        <f>U$30</f>
        <v>0</v>
      </c>
      <c r="AN37" s="58">
        <f t="shared" si="33"/>
        <v>5.9999999999999995E-4</v>
      </c>
      <c r="AO37" s="58">
        <f t="shared" si="33"/>
        <v>0</v>
      </c>
      <c r="AP37" s="58">
        <f t="shared" si="33"/>
        <v>0.13270000000000001</v>
      </c>
      <c r="AQ37" s="58">
        <f t="shared" si="33"/>
        <v>7.327</v>
      </c>
      <c r="AR37" s="58">
        <f t="shared" si="33"/>
        <v>1E-4</v>
      </c>
      <c r="AS37" s="58">
        <f t="shared" si="33"/>
        <v>1249.1469</v>
      </c>
      <c r="AT37" s="58">
        <f t="shared" si="33"/>
        <v>7.5106999999999999</v>
      </c>
      <c r="AV37" s="125">
        <f t="shared" si="8"/>
        <v>1E-4</v>
      </c>
      <c r="AW37" s="125">
        <f t="shared" si="9"/>
        <v>1E-4</v>
      </c>
      <c r="AX37" s="125">
        <f t="shared" si="10"/>
        <v>7.9346437664244482E-5</v>
      </c>
      <c r="AY37" s="125">
        <f t="shared" si="11"/>
        <v>7.0859848744519633E-5</v>
      </c>
      <c r="AZ37" s="125">
        <f t="shared" si="12"/>
        <v>6.2907299338030287E-5</v>
      </c>
      <c r="BA37" s="125">
        <f t="shared" si="13"/>
        <v>5.3418411832608281E-5</v>
      </c>
      <c r="BB37" s="125">
        <f t="shared" si="14"/>
        <v>0</v>
      </c>
      <c r="BC37" s="125">
        <f t="shared" si="15"/>
        <v>0</v>
      </c>
      <c r="BD37" s="125">
        <f t="shared" si="16"/>
        <v>0</v>
      </c>
      <c r="BE37" s="125">
        <f t="shared" si="17"/>
        <v>0</v>
      </c>
      <c r="BF37" s="125">
        <f t="shared" si="18"/>
        <v>0</v>
      </c>
      <c r="BG37" s="125">
        <f t="shared" si="19"/>
        <v>0</v>
      </c>
      <c r="BI37" s="125">
        <f t="shared" si="20"/>
        <v>1E-4</v>
      </c>
      <c r="BJ37" s="125">
        <f t="shared" si="21"/>
        <v>1E-4</v>
      </c>
      <c r="BK37" s="125">
        <f t="shared" si="22"/>
        <v>7.9346437664244482E-5</v>
      </c>
      <c r="BL37" s="125">
        <f t="shared" si="23"/>
        <v>7.0859848744519633E-5</v>
      </c>
      <c r="BM37" s="125">
        <f t="shared" si="24"/>
        <v>6.2907299338030287E-5</v>
      </c>
      <c r="BN37" s="125">
        <f t="shared" si="25"/>
        <v>5.3418411832608281E-5</v>
      </c>
      <c r="BO37" s="125">
        <f t="shared" si="26"/>
        <v>1E-4</v>
      </c>
      <c r="BP37" s="125">
        <f t="shared" si="27"/>
        <v>1E-4</v>
      </c>
      <c r="BQ37" s="125">
        <f t="shared" si="28"/>
        <v>7.9639908637168437E-5</v>
      </c>
      <c r="BR37" s="125">
        <f t="shared" si="29"/>
        <v>7.0860656282740333E-5</v>
      </c>
      <c r="BS37" s="125">
        <f t="shared" si="30"/>
        <v>6.3530331669827314E-5</v>
      </c>
      <c r="BT37" s="125">
        <f t="shared" si="31"/>
        <v>5.4723249201717805E-5</v>
      </c>
    </row>
    <row r="38" spans="2:72">
      <c r="B38" s="92" t="s">
        <v>136</v>
      </c>
      <c r="C38" s="58">
        <v>8.0000000000000004E-4</v>
      </c>
      <c r="D38" s="58">
        <v>8.5000000000000006E-3</v>
      </c>
      <c r="E38" s="58">
        <v>0</v>
      </c>
      <c r="F38" s="58">
        <v>0.13</v>
      </c>
      <c r="G38" s="58">
        <v>2.0000000000000001E-4</v>
      </c>
      <c r="H38" s="58">
        <v>4.0000000000000002E-4</v>
      </c>
      <c r="I38" s="58">
        <v>2.2000000000000001E-3</v>
      </c>
      <c r="J38" s="58">
        <v>0</v>
      </c>
      <c r="K38" s="58">
        <v>8.3500000000000005E-2</v>
      </c>
      <c r="L38" s="58">
        <v>15.758100000000001</v>
      </c>
      <c r="M38" s="58">
        <v>2.0000000000000001E-4</v>
      </c>
      <c r="N38" s="58">
        <v>35.769599999999997</v>
      </c>
      <c r="O38" s="58">
        <v>47.770099999999999</v>
      </c>
      <c r="P38" s="58">
        <v>5.9999999999999995E-4</v>
      </c>
      <c r="Q38" s="58">
        <v>7.4999999999999997E-3</v>
      </c>
      <c r="R38" s="58">
        <v>0</v>
      </c>
      <c r="S38" s="58">
        <v>0.13</v>
      </c>
      <c r="T38" s="58">
        <v>1E-4</v>
      </c>
      <c r="U38" s="58">
        <v>4.0000000000000002E-4</v>
      </c>
      <c r="V38" s="58">
        <v>2E-3</v>
      </c>
      <c r="W38" s="58">
        <v>0</v>
      </c>
      <c r="X38" s="58">
        <v>7.4200000000000002E-2</v>
      </c>
      <c r="Y38" s="58">
        <v>16.967400000000001</v>
      </c>
      <c r="Z38" s="58">
        <v>1E-4</v>
      </c>
      <c r="AA38" s="58">
        <v>49.826500000000003</v>
      </c>
      <c r="AB38" s="58">
        <v>47.722999999999999</v>
      </c>
      <c r="AD38" s="58">
        <v>10</v>
      </c>
      <c r="AE38" s="58">
        <f>H$31</f>
        <v>1E-4</v>
      </c>
      <c r="AF38" s="118">
        <f t="shared" ref="AF38:AL42" si="35">I$31</f>
        <v>1E-3</v>
      </c>
      <c r="AG38" s="58">
        <f t="shared" si="35"/>
        <v>0</v>
      </c>
      <c r="AH38" s="58">
        <f t="shared" si="35"/>
        <v>0.1366</v>
      </c>
      <c r="AI38" s="58">
        <f t="shared" si="35"/>
        <v>7.4203000000000001</v>
      </c>
      <c r="AJ38" s="58">
        <f t="shared" si="35"/>
        <v>1E-4</v>
      </c>
      <c r="AK38" s="58">
        <f t="shared" si="35"/>
        <v>1318.81</v>
      </c>
      <c r="AL38" s="58">
        <f t="shared" si="35"/>
        <v>12.5009</v>
      </c>
      <c r="AM38" s="58">
        <f>U$31</f>
        <v>0</v>
      </c>
      <c r="AN38" s="58">
        <f t="shared" ref="AN38:AT42" si="36">V$31</f>
        <v>4.0000000000000002E-4</v>
      </c>
      <c r="AO38" s="58">
        <f t="shared" si="36"/>
        <v>0</v>
      </c>
      <c r="AP38" s="58">
        <f t="shared" si="36"/>
        <v>0.1384</v>
      </c>
      <c r="AQ38" s="58">
        <f t="shared" si="36"/>
        <v>7.2923</v>
      </c>
      <c r="AR38" s="58">
        <f t="shared" si="36"/>
        <v>1E-4</v>
      </c>
      <c r="AS38" s="58">
        <f t="shared" si="36"/>
        <v>1417.3487</v>
      </c>
      <c r="AT38" s="58">
        <f t="shared" si="36"/>
        <v>12.5067</v>
      </c>
      <c r="AV38" s="125">
        <f t="shared" si="8"/>
        <v>1E-4</v>
      </c>
      <c r="AW38" s="125">
        <f t="shared" si="9"/>
        <v>1E-4</v>
      </c>
      <c r="AX38" s="125">
        <f t="shared" si="10"/>
        <v>7.9346437664244482E-5</v>
      </c>
      <c r="AY38" s="125">
        <f t="shared" si="11"/>
        <v>7.0859848744519633E-5</v>
      </c>
      <c r="AZ38" s="125">
        <f t="shared" si="12"/>
        <v>6.2907299338030287E-5</v>
      </c>
      <c r="BA38" s="125">
        <f t="shared" si="13"/>
        <v>5.3418411832608281E-5</v>
      </c>
      <c r="BB38" s="125">
        <f t="shared" si="14"/>
        <v>0</v>
      </c>
      <c r="BC38" s="125">
        <f t="shared" si="15"/>
        <v>0</v>
      </c>
      <c r="BD38" s="125">
        <f t="shared" si="16"/>
        <v>0</v>
      </c>
      <c r="BE38" s="125">
        <f t="shared" si="17"/>
        <v>0</v>
      </c>
      <c r="BF38" s="125">
        <f t="shared" si="18"/>
        <v>0</v>
      </c>
      <c r="BG38" s="125">
        <f t="shared" si="19"/>
        <v>0</v>
      </c>
      <c r="BI38" s="125">
        <f t="shared" si="20"/>
        <v>1E-4</v>
      </c>
      <c r="BJ38" s="125">
        <f t="shared" si="21"/>
        <v>1E-4</v>
      </c>
      <c r="BK38" s="125">
        <f t="shared" si="22"/>
        <v>7.9346437664244482E-5</v>
      </c>
      <c r="BL38" s="125">
        <f t="shared" si="23"/>
        <v>7.0859848744519633E-5</v>
      </c>
      <c r="BM38" s="125">
        <f t="shared" si="24"/>
        <v>6.2907299338030287E-5</v>
      </c>
      <c r="BN38" s="125">
        <f t="shared" si="25"/>
        <v>5.3418411832608281E-5</v>
      </c>
      <c r="BO38" s="125">
        <f t="shared" si="26"/>
        <v>1E-4</v>
      </c>
      <c r="BP38" s="125">
        <f t="shared" si="27"/>
        <v>1E-4</v>
      </c>
      <c r="BQ38" s="125">
        <f t="shared" si="28"/>
        <v>7.9639908637168437E-5</v>
      </c>
      <c r="BR38" s="125">
        <f t="shared" si="29"/>
        <v>7.0860656282740333E-5</v>
      </c>
      <c r="BS38" s="125">
        <f t="shared" si="30"/>
        <v>6.3530331669827314E-5</v>
      </c>
      <c r="BT38" s="125">
        <f t="shared" si="31"/>
        <v>5.4723249201717805E-5</v>
      </c>
    </row>
    <row r="39" spans="2:72">
      <c r="B39" s="92" t="s">
        <v>137</v>
      </c>
      <c r="C39" s="58">
        <v>8.0000000000000004E-4</v>
      </c>
      <c r="D39" s="58">
        <v>8.5000000000000006E-3</v>
      </c>
      <c r="E39" s="58">
        <v>0</v>
      </c>
      <c r="F39" s="58">
        <v>0.13</v>
      </c>
      <c r="G39" s="58">
        <v>2.0000000000000001E-4</v>
      </c>
      <c r="H39" s="58">
        <v>8.0000000000000004E-4</v>
      </c>
      <c r="I39" s="58">
        <v>4.3E-3</v>
      </c>
      <c r="J39" s="58">
        <v>0</v>
      </c>
      <c r="K39" s="58">
        <v>5.0299999999999997E-2</v>
      </c>
      <c r="L39" s="58">
        <v>16.2333</v>
      </c>
      <c r="M39" s="58">
        <v>2.0000000000000001E-4</v>
      </c>
      <c r="N39" s="58">
        <v>14.846500000000001</v>
      </c>
      <c r="O39" s="58">
        <v>52.724600000000002</v>
      </c>
      <c r="P39" s="58">
        <v>5.9999999999999995E-4</v>
      </c>
      <c r="Q39" s="58">
        <v>7.4999999999999997E-3</v>
      </c>
      <c r="R39" s="58">
        <v>0</v>
      </c>
      <c r="S39" s="58">
        <v>0.13</v>
      </c>
      <c r="T39" s="58">
        <v>1E-4</v>
      </c>
      <c r="U39" s="58">
        <v>6.9999999999999999E-4</v>
      </c>
      <c r="V39" s="58">
        <v>3.7000000000000002E-3</v>
      </c>
      <c r="W39" s="58">
        <v>0</v>
      </c>
      <c r="X39" s="58">
        <v>4.53E-2</v>
      </c>
      <c r="Y39" s="58">
        <v>17.142800000000001</v>
      </c>
      <c r="Z39" s="58">
        <v>2.0000000000000001E-4</v>
      </c>
      <c r="AA39" s="58">
        <v>19.537600000000001</v>
      </c>
      <c r="AB39" s="58">
        <v>52.704599999999999</v>
      </c>
      <c r="AD39" s="58">
        <v>11</v>
      </c>
      <c r="AE39" s="58">
        <f t="shared" ref="AE39:AE42" si="37">H$31</f>
        <v>1E-4</v>
      </c>
      <c r="AF39" s="118">
        <f t="shared" si="35"/>
        <v>1E-3</v>
      </c>
      <c r="AG39" s="58">
        <f t="shared" si="35"/>
        <v>0</v>
      </c>
      <c r="AH39" s="58">
        <f t="shared" si="35"/>
        <v>0.1366</v>
      </c>
      <c r="AI39" s="58">
        <f t="shared" si="35"/>
        <v>7.4203000000000001</v>
      </c>
      <c r="AJ39" s="58">
        <f t="shared" si="35"/>
        <v>1E-4</v>
      </c>
      <c r="AK39" s="58">
        <f t="shared" si="35"/>
        <v>1318.81</v>
      </c>
      <c r="AL39" s="58">
        <f t="shared" si="35"/>
        <v>12.5009</v>
      </c>
      <c r="AM39" s="58">
        <f>U$31</f>
        <v>0</v>
      </c>
      <c r="AN39" s="58">
        <f t="shared" si="36"/>
        <v>4.0000000000000002E-4</v>
      </c>
      <c r="AO39" s="58">
        <f t="shared" si="36"/>
        <v>0</v>
      </c>
      <c r="AP39" s="58">
        <f t="shared" si="36"/>
        <v>0.1384</v>
      </c>
      <c r="AQ39" s="58">
        <f t="shared" si="36"/>
        <v>7.2923</v>
      </c>
      <c r="AR39" s="58">
        <f t="shared" si="36"/>
        <v>1E-4</v>
      </c>
      <c r="AS39" s="58">
        <f t="shared" si="36"/>
        <v>1417.3487</v>
      </c>
      <c r="AT39" s="58">
        <f t="shared" si="36"/>
        <v>12.5067</v>
      </c>
      <c r="AV39" s="125">
        <f t="shared" si="8"/>
        <v>1E-4</v>
      </c>
      <c r="AW39" s="125">
        <f t="shared" si="9"/>
        <v>1E-4</v>
      </c>
      <c r="AX39" s="125">
        <f t="shared" si="10"/>
        <v>7.9346437664244482E-5</v>
      </c>
      <c r="AY39" s="125">
        <f t="shared" si="11"/>
        <v>7.0859848744519633E-5</v>
      </c>
      <c r="AZ39" s="125">
        <f t="shared" si="12"/>
        <v>6.2907299338030287E-5</v>
      </c>
      <c r="BA39" s="125">
        <f t="shared" si="13"/>
        <v>5.3418411832608281E-5</v>
      </c>
      <c r="BB39" s="125">
        <f t="shared" si="14"/>
        <v>0</v>
      </c>
      <c r="BC39" s="125">
        <f t="shared" si="15"/>
        <v>0</v>
      </c>
      <c r="BD39" s="125">
        <f t="shared" si="16"/>
        <v>0</v>
      </c>
      <c r="BE39" s="125">
        <f t="shared" si="17"/>
        <v>0</v>
      </c>
      <c r="BF39" s="125">
        <f t="shared" si="18"/>
        <v>0</v>
      </c>
      <c r="BG39" s="125">
        <f t="shared" si="19"/>
        <v>0</v>
      </c>
      <c r="BI39" s="125">
        <f t="shared" si="20"/>
        <v>1E-4</v>
      </c>
      <c r="BJ39" s="125">
        <f t="shared" si="21"/>
        <v>1E-4</v>
      </c>
      <c r="BK39" s="125">
        <f t="shared" si="22"/>
        <v>7.9346437664244482E-5</v>
      </c>
      <c r="BL39" s="125">
        <f t="shared" si="23"/>
        <v>7.0859848744519633E-5</v>
      </c>
      <c r="BM39" s="125">
        <f t="shared" si="24"/>
        <v>6.2907299338030287E-5</v>
      </c>
      <c r="BN39" s="125">
        <f t="shared" si="25"/>
        <v>5.3418411832608281E-5</v>
      </c>
      <c r="BO39" s="125">
        <f t="shared" si="26"/>
        <v>1E-4</v>
      </c>
      <c r="BP39" s="125">
        <f t="shared" si="27"/>
        <v>1E-4</v>
      </c>
      <c r="BQ39" s="125">
        <f t="shared" si="28"/>
        <v>7.9639908637168437E-5</v>
      </c>
      <c r="BR39" s="125">
        <f t="shared" si="29"/>
        <v>7.0860656282740333E-5</v>
      </c>
      <c r="BS39" s="125">
        <f t="shared" si="30"/>
        <v>6.3530331669827314E-5</v>
      </c>
      <c r="BT39" s="125">
        <f t="shared" si="31"/>
        <v>5.4723249201717805E-5</v>
      </c>
    </row>
    <row r="40" spans="2:72">
      <c r="B40" s="92" t="s">
        <v>138</v>
      </c>
      <c r="C40" s="58">
        <v>2.0999999999999999E-3</v>
      </c>
      <c r="D40" s="58">
        <v>2.5999999999999999E-2</v>
      </c>
      <c r="E40" s="58">
        <v>0</v>
      </c>
      <c r="F40" s="58">
        <v>0.13</v>
      </c>
      <c r="G40" s="58">
        <v>4.0000000000000002E-4</v>
      </c>
      <c r="H40" s="58">
        <v>1.4E-3</v>
      </c>
      <c r="I40" s="58">
        <v>8.3999999999999995E-3</v>
      </c>
      <c r="J40" s="58">
        <v>0</v>
      </c>
      <c r="K40" s="58">
        <v>3.95E-2</v>
      </c>
      <c r="L40" s="58">
        <v>15.095700000000001</v>
      </c>
      <c r="M40" s="58">
        <v>2.9999999999999997E-4</v>
      </c>
      <c r="N40" s="58">
        <v>7.7344999999999997</v>
      </c>
      <c r="O40" s="58">
        <v>57.682899999999997</v>
      </c>
      <c r="P40" s="58">
        <v>1.4E-3</v>
      </c>
      <c r="Q40" s="58">
        <v>1.7999999999999999E-2</v>
      </c>
      <c r="R40" s="58">
        <v>0</v>
      </c>
      <c r="S40" s="58">
        <v>0.13</v>
      </c>
      <c r="T40" s="58">
        <v>2.9999999999999997E-4</v>
      </c>
      <c r="U40" s="58">
        <v>1E-3</v>
      </c>
      <c r="V40" s="58">
        <v>6.7999999999999996E-3</v>
      </c>
      <c r="W40" s="58">
        <v>0</v>
      </c>
      <c r="X40" s="58">
        <v>3.56E-2</v>
      </c>
      <c r="Y40" s="58">
        <v>15.7197</v>
      </c>
      <c r="Z40" s="58">
        <v>2.0000000000000001E-4</v>
      </c>
      <c r="AA40" s="58">
        <v>10.003299999999999</v>
      </c>
      <c r="AB40" s="58">
        <v>57.646599999999999</v>
      </c>
      <c r="AD40" s="58">
        <v>12</v>
      </c>
      <c r="AE40" s="58">
        <f t="shared" si="37"/>
        <v>1E-4</v>
      </c>
      <c r="AF40" s="118">
        <f t="shared" si="35"/>
        <v>1E-3</v>
      </c>
      <c r="AG40" s="58">
        <f t="shared" si="35"/>
        <v>0</v>
      </c>
      <c r="AH40" s="58">
        <f t="shared" si="35"/>
        <v>0.1366</v>
      </c>
      <c r="AI40" s="58">
        <f t="shared" si="35"/>
        <v>7.4203000000000001</v>
      </c>
      <c r="AJ40" s="58">
        <f t="shared" si="35"/>
        <v>1E-4</v>
      </c>
      <c r="AK40" s="58">
        <f t="shared" si="35"/>
        <v>1318.81</v>
      </c>
      <c r="AL40" s="58">
        <f t="shared" si="35"/>
        <v>12.5009</v>
      </c>
      <c r="AM40" s="58">
        <f>U$31</f>
        <v>0</v>
      </c>
      <c r="AN40" s="58">
        <f t="shared" si="36"/>
        <v>4.0000000000000002E-4</v>
      </c>
      <c r="AO40" s="58">
        <f t="shared" si="36"/>
        <v>0</v>
      </c>
      <c r="AP40" s="58">
        <f t="shared" si="36"/>
        <v>0.1384</v>
      </c>
      <c r="AQ40" s="58">
        <f t="shared" si="36"/>
        <v>7.2923</v>
      </c>
      <c r="AR40" s="58">
        <f t="shared" si="36"/>
        <v>1E-4</v>
      </c>
      <c r="AS40" s="58">
        <f t="shared" si="36"/>
        <v>1417.3487</v>
      </c>
      <c r="AT40" s="58">
        <f t="shared" si="36"/>
        <v>12.5067</v>
      </c>
      <c r="AV40" s="125">
        <f t="shared" si="8"/>
        <v>1E-4</v>
      </c>
      <c r="AW40" s="125">
        <f t="shared" si="9"/>
        <v>1E-4</v>
      </c>
      <c r="AX40" s="125">
        <f t="shared" si="10"/>
        <v>7.9346437664244482E-5</v>
      </c>
      <c r="AY40" s="125">
        <f t="shared" si="11"/>
        <v>7.0859848744519633E-5</v>
      </c>
      <c r="AZ40" s="125">
        <f t="shared" si="12"/>
        <v>6.2907299338030287E-5</v>
      </c>
      <c r="BA40" s="125">
        <f t="shared" si="13"/>
        <v>5.3418411832608281E-5</v>
      </c>
      <c r="BB40" s="125">
        <f t="shared" si="14"/>
        <v>0</v>
      </c>
      <c r="BC40" s="125">
        <f t="shared" si="15"/>
        <v>0</v>
      </c>
      <c r="BD40" s="125">
        <f t="shared" si="16"/>
        <v>0</v>
      </c>
      <c r="BE40" s="125">
        <f t="shared" si="17"/>
        <v>0</v>
      </c>
      <c r="BF40" s="125">
        <f t="shared" si="18"/>
        <v>0</v>
      </c>
      <c r="BG40" s="125">
        <f t="shared" si="19"/>
        <v>0</v>
      </c>
      <c r="BI40" s="125">
        <f t="shared" si="20"/>
        <v>1E-4</v>
      </c>
      <c r="BJ40" s="125">
        <f t="shared" si="21"/>
        <v>1E-4</v>
      </c>
      <c r="BK40" s="125">
        <f t="shared" si="22"/>
        <v>7.9346437664244482E-5</v>
      </c>
      <c r="BL40" s="125">
        <f t="shared" si="23"/>
        <v>7.0859848744519633E-5</v>
      </c>
      <c r="BM40" s="125">
        <f t="shared" si="24"/>
        <v>6.2907299338030287E-5</v>
      </c>
      <c r="BN40" s="125">
        <f t="shared" si="25"/>
        <v>5.3418411832608281E-5</v>
      </c>
      <c r="BO40" s="125">
        <f t="shared" si="26"/>
        <v>1E-4</v>
      </c>
      <c r="BP40" s="125">
        <f t="shared" si="27"/>
        <v>1E-4</v>
      </c>
      <c r="BQ40" s="125">
        <f t="shared" si="28"/>
        <v>7.9639908637168437E-5</v>
      </c>
      <c r="BR40" s="125">
        <f t="shared" si="29"/>
        <v>7.0860656282740333E-5</v>
      </c>
      <c r="BS40" s="125">
        <f t="shared" si="30"/>
        <v>6.3530331669827314E-5</v>
      </c>
      <c r="BT40" s="125">
        <f t="shared" si="31"/>
        <v>5.4723249201717805E-5</v>
      </c>
    </row>
    <row r="41" spans="2:72">
      <c r="B41" s="92" t="s">
        <v>139</v>
      </c>
      <c r="C41" s="58">
        <v>2.0999999999999999E-3</v>
      </c>
      <c r="D41" s="58">
        <v>2.5999999999999999E-2</v>
      </c>
      <c r="E41" s="58">
        <v>0</v>
      </c>
      <c r="F41" s="58">
        <v>0.13</v>
      </c>
      <c r="G41" s="58">
        <v>4.0000000000000002E-4</v>
      </c>
      <c r="H41" s="58">
        <v>2.3999999999999998E-3</v>
      </c>
      <c r="I41" s="58">
        <v>1.54E-2</v>
      </c>
      <c r="J41" s="58">
        <v>0</v>
      </c>
      <c r="K41" s="58">
        <v>3.1800000000000002E-2</v>
      </c>
      <c r="L41" s="58">
        <v>13.078799999999999</v>
      </c>
      <c r="M41" s="58">
        <v>5.0000000000000001E-4</v>
      </c>
      <c r="N41" s="58">
        <v>4.3146000000000004</v>
      </c>
      <c r="O41" s="58">
        <v>62.776000000000003</v>
      </c>
      <c r="P41" s="58">
        <v>1.4E-3</v>
      </c>
      <c r="Q41" s="58">
        <v>1.7999999999999999E-2</v>
      </c>
      <c r="R41" s="58">
        <v>0</v>
      </c>
      <c r="S41" s="58">
        <v>0.13</v>
      </c>
      <c r="T41" s="58">
        <v>2.9999999999999997E-4</v>
      </c>
      <c r="U41" s="58">
        <v>1.6000000000000001E-3</v>
      </c>
      <c r="V41" s="58">
        <v>1.17E-2</v>
      </c>
      <c r="W41" s="58">
        <v>0</v>
      </c>
      <c r="X41" s="58">
        <v>3.0200000000000001E-2</v>
      </c>
      <c r="Y41" s="58">
        <v>13.3786</v>
      </c>
      <c r="Z41" s="58">
        <v>4.0000000000000002E-4</v>
      </c>
      <c r="AA41" s="58">
        <v>5.8992000000000004</v>
      </c>
      <c r="AB41" s="58">
        <v>62.762999999999998</v>
      </c>
      <c r="AD41" s="58">
        <v>13</v>
      </c>
      <c r="AE41" s="58">
        <f t="shared" si="37"/>
        <v>1E-4</v>
      </c>
      <c r="AF41" s="118">
        <f t="shared" si="35"/>
        <v>1E-3</v>
      </c>
      <c r="AG41" s="58">
        <f t="shared" si="35"/>
        <v>0</v>
      </c>
      <c r="AH41" s="58">
        <f t="shared" si="35"/>
        <v>0.1366</v>
      </c>
      <c r="AI41" s="58">
        <f t="shared" si="35"/>
        <v>7.4203000000000001</v>
      </c>
      <c r="AJ41" s="58">
        <f t="shared" si="35"/>
        <v>1E-4</v>
      </c>
      <c r="AK41" s="58">
        <f t="shared" si="35"/>
        <v>1318.81</v>
      </c>
      <c r="AL41" s="58">
        <f t="shared" si="35"/>
        <v>12.5009</v>
      </c>
      <c r="AM41" s="58">
        <f>U$31</f>
        <v>0</v>
      </c>
      <c r="AN41" s="58">
        <f t="shared" si="36"/>
        <v>4.0000000000000002E-4</v>
      </c>
      <c r="AO41" s="58">
        <f t="shared" si="36"/>
        <v>0</v>
      </c>
      <c r="AP41" s="58">
        <f t="shared" si="36"/>
        <v>0.1384</v>
      </c>
      <c r="AQ41" s="58">
        <f t="shared" si="36"/>
        <v>7.2923</v>
      </c>
      <c r="AR41" s="58">
        <f t="shared" si="36"/>
        <v>1E-4</v>
      </c>
      <c r="AS41" s="58">
        <f t="shared" si="36"/>
        <v>1417.3487</v>
      </c>
      <c r="AT41" s="58">
        <f t="shared" si="36"/>
        <v>12.5067</v>
      </c>
      <c r="AV41" s="125">
        <f t="shared" si="8"/>
        <v>1E-4</v>
      </c>
      <c r="AW41" s="125">
        <f t="shared" si="9"/>
        <v>1E-4</v>
      </c>
      <c r="AX41" s="125">
        <f t="shared" si="10"/>
        <v>7.9346437664244482E-5</v>
      </c>
      <c r="AY41" s="125">
        <f t="shared" si="11"/>
        <v>7.0859848744519633E-5</v>
      </c>
      <c r="AZ41" s="125">
        <f t="shared" si="12"/>
        <v>6.2907299338030287E-5</v>
      </c>
      <c r="BA41" s="125">
        <f t="shared" si="13"/>
        <v>5.3418411832608281E-5</v>
      </c>
      <c r="BB41" s="125">
        <f t="shared" si="14"/>
        <v>0</v>
      </c>
      <c r="BC41" s="125">
        <f t="shared" si="15"/>
        <v>0</v>
      </c>
      <c r="BD41" s="125">
        <f t="shared" si="16"/>
        <v>0</v>
      </c>
      <c r="BE41" s="125">
        <f t="shared" si="17"/>
        <v>0</v>
      </c>
      <c r="BF41" s="125">
        <f t="shared" si="18"/>
        <v>0</v>
      </c>
      <c r="BG41" s="125">
        <f t="shared" si="19"/>
        <v>0</v>
      </c>
      <c r="BI41" s="125">
        <f t="shared" si="20"/>
        <v>1E-4</v>
      </c>
      <c r="BJ41" s="125">
        <f t="shared" si="21"/>
        <v>1E-4</v>
      </c>
      <c r="BK41" s="125">
        <f t="shared" si="22"/>
        <v>7.9346437664244482E-5</v>
      </c>
      <c r="BL41" s="125">
        <f t="shared" si="23"/>
        <v>7.0859848744519633E-5</v>
      </c>
      <c r="BM41" s="125">
        <f t="shared" si="24"/>
        <v>6.2907299338030287E-5</v>
      </c>
      <c r="BN41" s="125">
        <f t="shared" si="25"/>
        <v>5.3418411832608281E-5</v>
      </c>
      <c r="BO41" s="125">
        <f t="shared" si="26"/>
        <v>1E-4</v>
      </c>
      <c r="BP41" s="125">
        <f t="shared" si="27"/>
        <v>1E-4</v>
      </c>
      <c r="BQ41" s="125">
        <f t="shared" si="28"/>
        <v>7.9639908637168437E-5</v>
      </c>
      <c r="BR41" s="125">
        <f t="shared" si="29"/>
        <v>7.0860656282740333E-5</v>
      </c>
      <c r="BS41" s="125">
        <f t="shared" si="30"/>
        <v>6.3530331669827314E-5</v>
      </c>
      <c r="BT41" s="125">
        <f t="shared" si="31"/>
        <v>5.4723249201717805E-5</v>
      </c>
    </row>
    <row r="42" spans="2:72">
      <c r="B42" s="92" t="s">
        <v>140</v>
      </c>
      <c r="C42" s="58">
        <v>6.7999999999999996E-3</v>
      </c>
      <c r="D42" s="58">
        <v>6.08E-2</v>
      </c>
      <c r="E42" s="58">
        <v>0</v>
      </c>
      <c r="F42" s="58">
        <v>0.1</v>
      </c>
      <c r="G42" s="58">
        <v>1.2999999999999999E-3</v>
      </c>
      <c r="H42" s="58">
        <v>4.7999999999999996E-3</v>
      </c>
      <c r="I42" s="58">
        <v>2.8899999999999999E-2</v>
      </c>
      <c r="J42" s="58">
        <v>0</v>
      </c>
      <c r="K42" s="58">
        <v>3.7199999999999997E-2</v>
      </c>
      <c r="L42" s="58">
        <v>10.7607</v>
      </c>
      <c r="M42" s="58">
        <v>1.1000000000000001E-3</v>
      </c>
      <c r="N42" s="58">
        <v>3.5041000000000002</v>
      </c>
      <c r="O42" s="58">
        <v>67.732100000000003</v>
      </c>
      <c r="P42" s="58">
        <v>4.5999999999999999E-3</v>
      </c>
      <c r="Q42" s="58">
        <v>4.1599999999999998E-2</v>
      </c>
      <c r="R42" s="58">
        <v>0</v>
      </c>
      <c r="S42" s="58">
        <v>0.1</v>
      </c>
      <c r="T42" s="58">
        <v>1E-3</v>
      </c>
      <c r="U42" s="58">
        <v>3.3E-3</v>
      </c>
      <c r="V42" s="58">
        <v>2.06E-2</v>
      </c>
      <c r="W42" s="58">
        <v>0</v>
      </c>
      <c r="X42" s="58">
        <v>3.9800000000000002E-2</v>
      </c>
      <c r="Y42" s="58">
        <v>10.8742</v>
      </c>
      <c r="Z42" s="58">
        <v>8.0000000000000004E-4</v>
      </c>
      <c r="AA42" s="58">
        <v>5.0952999999999999</v>
      </c>
      <c r="AB42" s="58">
        <v>67.743600000000001</v>
      </c>
      <c r="AD42" s="58">
        <v>14</v>
      </c>
      <c r="AE42" s="58">
        <f t="shared" si="37"/>
        <v>1E-4</v>
      </c>
      <c r="AF42" s="118">
        <f t="shared" si="35"/>
        <v>1E-3</v>
      </c>
      <c r="AG42" s="58">
        <f t="shared" si="35"/>
        <v>0</v>
      </c>
      <c r="AH42" s="58">
        <f t="shared" si="35"/>
        <v>0.1366</v>
      </c>
      <c r="AI42" s="58">
        <f t="shared" si="35"/>
        <v>7.4203000000000001</v>
      </c>
      <c r="AJ42" s="58">
        <f t="shared" si="35"/>
        <v>1E-4</v>
      </c>
      <c r="AK42" s="58">
        <f t="shared" si="35"/>
        <v>1318.81</v>
      </c>
      <c r="AL42" s="58">
        <f t="shared" si="35"/>
        <v>12.5009</v>
      </c>
      <c r="AM42" s="58">
        <f>U$31</f>
        <v>0</v>
      </c>
      <c r="AN42" s="58">
        <f t="shared" si="36"/>
        <v>4.0000000000000002E-4</v>
      </c>
      <c r="AO42" s="58">
        <f t="shared" si="36"/>
        <v>0</v>
      </c>
      <c r="AP42" s="58">
        <f t="shared" si="36"/>
        <v>0.1384</v>
      </c>
      <c r="AQ42" s="58">
        <f t="shared" si="36"/>
        <v>7.2923</v>
      </c>
      <c r="AR42" s="58">
        <f t="shared" si="36"/>
        <v>1E-4</v>
      </c>
      <c r="AS42" s="58">
        <f t="shared" si="36"/>
        <v>1417.3487</v>
      </c>
      <c r="AT42" s="58">
        <f t="shared" si="36"/>
        <v>12.5067</v>
      </c>
      <c r="AV42" s="125">
        <f t="shared" si="8"/>
        <v>1E-4</v>
      </c>
      <c r="AW42" s="125">
        <f t="shared" si="9"/>
        <v>1E-4</v>
      </c>
      <c r="AX42" s="125">
        <f t="shared" si="10"/>
        <v>7.9346437664244482E-5</v>
      </c>
      <c r="AY42" s="125">
        <f t="shared" si="11"/>
        <v>7.0859848744519633E-5</v>
      </c>
      <c r="AZ42" s="125">
        <f t="shared" si="12"/>
        <v>6.2907299338030287E-5</v>
      </c>
      <c r="BA42" s="125">
        <f t="shared" si="13"/>
        <v>5.3418411832608281E-5</v>
      </c>
      <c r="BB42" s="125">
        <f t="shared" si="14"/>
        <v>0</v>
      </c>
      <c r="BC42" s="125">
        <f t="shared" si="15"/>
        <v>0</v>
      </c>
      <c r="BD42" s="125">
        <f t="shared" si="16"/>
        <v>0</v>
      </c>
      <c r="BE42" s="125">
        <f t="shared" si="17"/>
        <v>0</v>
      </c>
      <c r="BF42" s="125">
        <f t="shared" si="18"/>
        <v>0</v>
      </c>
      <c r="BG42" s="125">
        <f t="shared" si="19"/>
        <v>0</v>
      </c>
      <c r="BI42" s="125">
        <f t="shared" si="20"/>
        <v>1E-4</v>
      </c>
      <c r="BJ42" s="125">
        <f t="shared" si="21"/>
        <v>1E-4</v>
      </c>
      <c r="BK42" s="125">
        <f t="shared" si="22"/>
        <v>7.9346437664244482E-5</v>
      </c>
      <c r="BL42" s="125">
        <f t="shared" si="23"/>
        <v>7.0859848744519633E-5</v>
      </c>
      <c r="BM42" s="125">
        <f t="shared" si="24"/>
        <v>6.2907299338030287E-5</v>
      </c>
      <c r="BN42" s="125">
        <f t="shared" si="25"/>
        <v>5.3418411832608281E-5</v>
      </c>
      <c r="BO42" s="125">
        <f t="shared" si="26"/>
        <v>1E-4</v>
      </c>
      <c r="BP42" s="125">
        <f t="shared" si="27"/>
        <v>1E-4</v>
      </c>
      <c r="BQ42" s="125">
        <f t="shared" si="28"/>
        <v>7.9639908637168437E-5</v>
      </c>
      <c r="BR42" s="125">
        <f t="shared" si="29"/>
        <v>7.0860656282740333E-5</v>
      </c>
      <c r="BS42" s="125">
        <f t="shared" si="30"/>
        <v>6.3530331669827314E-5</v>
      </c>
      <c r="BT42" s="125">
        <f t="shared" si="31"/>
        <v>5.4723249201717805E-5</v>
      </c>
    </row>
    <row r="43" spans="2:72">
      <c r="B43" s="92" t="s">
        <v>141</v>
      </c>
      <c r="C43" s="58">
        <v>6.7999999999999996E-3</v>
      </c>
      <c r="D43" s="58">
        <v>6.08E-2</v>
      </c>
      <c r="E43" s="58">
        <v>0</v>
      </c>
      <c r="F43" s="58">
        <v>0.1</v>
      </c>
      <c r="G43" s="58">
        <v>1.2999999999999999E-3</v>
      </c>
      <c r="H43" s="58">
        <v>7.1999999999999998E-3</v>
      </c>
      <c r="I43" s="58">
        <v>5.0799999999999998E-2</v>
      </c>
      <c r="J43" s="58">
        <v>0</v>
      </c>
      <c r="K43" s="58">
        <v>3.9399999999999998E-2</v>
      </c>
      <c r="L43" s="58">
        <v>8.5381</v>
      </c>
      <c r="M43" s="58">
        <v>2E-3</v>
      </c>
      <c r="N43" s="58">
        <v>2.5964</v>
      </c>
      <c r="O43" s="58">
        <v>72.594200000000001</v>
      </c>
      <c r="P43" s="58">
        <v>4.5999999999999999E-3</v>
      </c>
      <c r="Q43" s="58">
        <v>4.1599999999999998E-2</v>
      </c>
      <c r="R43" s="58">
        <v>0</v>
      </c>
      <c r="S43" s="58">
        <v>0.1</v>
      </c>
      <c r="T43" s="58">
        <v>1E-3</v>
      </c>
      <c r="U43" s="58">
        <v>5.1000000000000004E-3</v>
      </c>
      <c r="V43" s="58">
        <v>3.5299999999999998E-2</v>
      </c>
      <c r="W43" s="58">
        <v>0</v>
      </c>
      <c r="X43" s="58">
        <v>4.41E-2</v>
      </c>
      <c r="Y43" s="58">
        <v>8.5457999999999998</v>
      </c>
      <c r="Z43" s="58">
        <v>1.6000000000000001E-3</v>
      </c>
      <c r="AA43" s="58">
        <v>3.7212000000000001</v>
      </c>
      <c r="AB43" s="58">
        <v>72.632499999999993</v>
      </c>
      <c r="AD43" s="58">
        <v>15</v>
      </c>
      <c r="AE43" s="58">
        <f>H$32</f>
        <v>1E-4</v>
      </c>
      <c r="AF43" s="118">
        <f t="shared" ref="AF43:AL47" si="38">I$32</f>
        <v>1E-3</v>
      </c>
      <c r="AG43" s="58">
        <f t="shared" si="38"/>
        <v>0</v>
      </c>
      <c r="AH43" s="58">
        <f t="shared" si="38"/>
        <v>0.1366</v>
      </c>
      <c r="AI43" s="58">
        <f t="shared" si="38"/>
        <v>7.5194000000000001</v>
      </c>
      <c r="AJ43" s="58">
        <f t="shared" si="38"/>
        <v>1E-4</v>
      </c>
      <c r="AK43" s="58">
        <f t="shared" si="38"/>
        <v>492.42340000000002</v>
      </c>
      <c r="AL43" s="58">
        <f t="shared" si="38"/>
        <v>17.5</v>
      </c>
      <c r="AM43" s="58">
        <f>U$32</f>
        <v>0</v>
      </c>
      <c r="AN43" s="58">
        <f t="shared" ref="AN43:AT47" si="39">V$32</f>
        <v>2.9999999999999997E-4</v>
      </c>
      <c r="AO43" s="58">
        <f t="shared" si="39"/>
        <v>0</v>
      </c>
      <c r="AP43" s="58">
        <f t="shared" si="39"/>
        <v>0.1399</v>
      </c>
      <c r="AQ43" s="58">
        <f t="shared" si="39"/>
        <v>7.4085999999999999</v>
      </c>
      <c r="AR43" s="58">
        <f t="shared" si="39"/>
        <v>0</v>
      </c>
      <c r="AS43" s="58">
        <f t="shared" si="39"/>
        <v>1349.1015</v>
      </c>
      <c r="AT43" s="58">
        <f t="shared" si="39"/>
        <v>17.503599999999999</v>
      </c>
      <c r="AV43" s="125">
        <f t="shared" si="8"/>
        <v>1E-4</v>
      </c>
      <c r="AW43" s="125">
        <f t="shared" si="9"/>
        <v>1E-4</v>
      </c>
      <c r="AX43" s="125">
        <f t="shared" si="10"/>
        <v>7.9346437664244482E-5</v>
      </c>
      <c r="AY43" s="125">
        <f t="shared" si="11"/>
        <v>7.0859848744519633E-5</v>
      </c>
      <c r="AZ43" s="125">
        <f t="shared" si="12"/>
        <v>6.2907299338030287E-5</v>
      </c>
      <c r="BA43" s="125">
        <f t="shared" si="13"/>
        <v>5.3418411832608281E-5</v>
      </c>
      <c r="BB43" s="125">
        <f t="shared" si="14"/>
        <v>0</v>
      </c>
      <c r="BC43" s="125">
        <f t="shared" si="15"/>
        <v>0</v>
      </c>
      <c r="BD43" s="125">
        <f t="shared" si="16"/>
        <v>0</v>
      </c>
      <c r="BE43" s="125">
        <f t="shared" si="17"/>
        <v>0</v>
      </c>
      <c r="BF43" s="125">
        <f t="shared" si="18"/>
        <v>0</v>
      </c>
      <c r="BG43" s="125">
        <f t="shared" si="19"/>
        <v>0</v>
      </c>
      <c r="BI43" s="125">
        <f t="shared" si="20"/>
        <v>1E-4</v>
      </c>
      <c r="BJ43" s="125">
        <f t="shared" si="21"/>
        <v>1E-4</v>
      </c>
      <c r="BK43" s="125">
        <f t="shared" si="22"/>
        <v>7.9346437664244482E-5</v>
      </c>
      <c r="BL43" s="125">
        <f t="shared" si="23"/>
        <v>7.0859848744519633E-5</v>
      </c>
      <c r="BM43" s="125">
        <f t="shared" si="24"/>
        <v>6.2907299338030287E-5</v>
      </c>
      <c r="BN43" s="125">
        <f t="shared" si="25"/>
        <v>5.3418411832608281E-5</v>
      </c>
      <c r="BO43" s="125">
        <f t="shared" si="26"/>
        <v>0</v>
      </c>
      <c r="BP43" s="125">
        <f t="shared" si="27"/>
        <v>0</v>
      </c>
      <c r="BQ43" s="125">
        <f t="shared" si="28"/>
        <v>0</v>
      </c>
      <c r="BR43" s="125">
        <f t="shared" si="29"/>
        <v>0</v>
      </c>
      <c r="BS43" s="125">
        <f t="shared" si="30"/>
        <v>0</v>
      </c>
      <c r="BT43" s="125">
        <f t="shared" si="31"/>
        <v>0</v>
      </c>
    </row>
    <row r="44" spans="2:72">
      <c r="B44" s="92" t="s">
        <v>142</v>
      </c>
      <c r="C44" s="58">
        <v>1.09E-2</v>
      </c>
      <c r="D44" s="58">
        <v>0.14549999999999999</v>
      </c>
      <c r="E44" s="58">
        <v>0</v>
      </c>
      <c r="F44" s="58">
        <v>0.13</v>
      </c>
      <c r="G44" s="58">
        <v>8.6999999999999994E-3</v>
      </c>
      <c r="H44" s="58">
        <v>9.1999999999999998E-3</v>
      </c>
      <c r="I44" s="58">
        <v>7.4800000000000005E-2</v>
      </c>
      <c r="J44" s="58">
        <v>0</v>
      </c>
      <c r="K44" s="58">
        <v>6.3E-2</v>
      </c>
      <c r="L44" s="58">
        <v>6.3170000000000002</v>
      </c>
      <c r="M44" s="58">
        <v>4.7000000000000002E-3</v>
      </c>
      <c r="N44" s="58">
        <v>2.5152999999999999</v>
      </c>
      <c r="O44" s="58">
        <v>77.592799999999997</v>
      </c>
      <c r="P44" s="58">
        <v>1.11E-2</v>
      </c>
      <c r="Q44" s="58">
        <v>0.1217</v>
      </c>
      <c r="R44" s="58">
        <v>0</v>
      </c>
      <c r="S44" s="58">
        <v>0.13</v>
      </c>
      <c r="T44" s="58">
        <v>1.01E-2</v>
      </c>
      <c r="U44" s="58">
        <v>8.2000000000000007E-3</v>
      </c>
      <c r="V44" s="58">
        <v>5.3900000000000003E-2</v>
      </c>
      <c r="W44" s="58">
        <v>0</v>
      </c>
      <c r="X44" s="58">
        <v>7.46E-2</v>
      </c>
      <c r="Y44" s="58">
        <v>6.1592000000000002</v>
      </c>
      <c r="Z44" s="58">
        <v>4.0000000000000001E-3</v>
      </c>
      <c r="AA44" s="58">
        <v>3.5834999999999999</v>
      </c>
      <c r="AB44" s="58">
        <v>77.7119</v>
      </c>
      <c r="AD44" s="58">
        <v>16</v>
      </c>
      <c r="AE44" s="58">
        <f t="shared" ref="AE44:AE47" si="40">H$32</f>
        <v>1E-4</v>
      </c>
      <c r="AF44" s="118">
        <f t="shared" si="38"/>
        <v>1E-3</v>
      </c>
      <c r="AG44" s="58">
        <f t="shared" si="38"/>
        <v>0</v>
      </c>
      <c r="AH44" s="58">
        <f t="shared" si="38"/>
        <v>0.1366</v>
      </c>
      <c r="AI44" s="58">
        <f t="shared" si="38"/>
        <v>7.5194000000000001</v>
      </c>
      <c r="AJ44" s="58">
        <f t="shared" si="38"/>
        <v>1E-4</v>
      </c>
      <c r="AK44" s="58">
        <f t="shared" si="38"/>
        <v>492.42340000000002</v>
      </c>
      <c r="AL44" s="58">
        <f t="shared" si="38"/>
        <v>17.5</v>
      </c>
      <c r="AM44" s="58">
        <f>U$32</f>
        <v>0</v>
      </c>
      <c r="AN44" s="58">
        <f t="shared" si="39"/>
        <v>2.9999999999999997E-4</v>
      </c>
      <c r="AO44" s="58">
        <f t="shared" si="39"/>
        <v>0</v>
      </c>
      <c r="AP44" s="58">
        <f t="shared" si="39"/>
        <v>0.1399</v>
      </c>
      <c r="AQ44" s="58">
        <f t="shared" si="39"/>
        <v>7.4085999999999999</v>
      </c>
      <c r="AR44" s="58">
        <f t="shared" si="39"/>
        <v>0</v>
      </c>
      <c r="AS44" s="58">
        <f t="shared" si="39"/>
        <v>1349.1015</v>
      </c>
      <c r="AT44" s="58">
        <f t="shared" si="39"/>
        <v>17.503599999999999</v>
      </c>
      <c r="AV44" s="125">
        <f t="shared" si="8"/>
        <v>1E-4</v>
      </c>
      <c r="AW44" s="125">
        <f t="shared" si="9"/>
        <v>1E-4</v>
      </c>
      <c r="AX44" s="125">
        <f t="shared" si="10"/>
        <v>7.9346437664244482E-5</v>
      </c>
      <c r="AY44" s="125">
        <f t="shared" si="11"/>
        <v>7.0859848744519633E-5</v>
      </c>
      <c r="AZ44" s="125">
        <f t="shared" si="12"/>
        <v>6.2907299338030287E-5</v>
      </c>
      <c r="BA44" s="125">
        <f t="shared" si="13"/>
        <v>5.3418411832608281E-5</v>
      </c>
      <c r="BB44" s="125">
        <f t="shared" si="14"/>
        <v>0</v>
      </c>
      <c r="BC44" s="125">
        <f t="shared" si="15"/>
        <v>0</v>
      </c>
      <c r="BD44" s="125">
        <f t="shared" si="16"/>
        <v>0</v>
      </c>
      <c r="BE44" s="125">
        <f t="shared" si="17"/>
        <v>0</v>
      </c>
      <c r="BF44" s="125">
        <f t="shared" si="18"/>
        <v>0</v>
      </c>
      <c r="BG44" s="125">
        <f t="shared" si="19"/>
        <v>0</v>
      </c>
      <c r="BI44" s="125">
        <f t="shared" si="20"/>
        <v>1E-4</v>
      </c>
      <c r="BJ44" s="125">
        <f t="shared" si="21"/>
        <v>1E-4</v>
      </c>
      <c r="BK44" s="125">
        <f t="shared" si="22"/>
        <v>7.9346437664244482E-5</v>
      </c>
      <c r="BL44" s="125">
        <f t="shared" si="23"/>
        <v>7.0859848744519633E-5</v>
      </c>
      <c r="BM44" s="125">
        <f t="shared" si="24"/>
        <v>6.2907299338030287E-5</v>
      </c>
      <c r="BN44" s="125">
        <f t="shared" si="25"/>
        <v>5.3418411832608281E-5</v>
      </c>
      <c r="BO44" s="125">
        <f t="shared" si="26"/>
        <v>0</v>
      </c>
      <c r="BP44" s="125">
        <f t="shared" si="27"/>
        <v>0</v>
      </c>
      <c r="BQ44" s="125">
        <f t="shared" si="28"/>
        <v>0</v>
      </c>
      <c r="BR44" s="125">
        <f t="shared" si="29"/>
        <v>0</v>
      </c>
      <c r="BS44" s="125">
        <f t="shared" si="30"/>
        <v>0</v>
      </c>
      <c r="BT44" s="125">
        <f t="shared" si="31"/>
        <v>0</v>
      </c>
    </row>
    <row r="45" spans="2:72">
      <c r="B45" s="92" t="s">
        <v>143</v>
      </c>
      <c r="C45" s="58">
        <v>1.09E-2</v>
      </c>
      <c r="D45" s="58">
        <v>0.14549999999999999</v>
      </c>
      <c r="E45" s="58">
        <v>0</v>
      </c>
      <c r="F45" s="58">
        <v>0.13</v>
      </c>
      <c r="G45" s="58">
        <v>8.6999999999999994E-3</v>
      </c>
      <c r="H45" s="58">
        <v>1.21E-2</v>
      </c>
      <c r="I45" s="58">
        <v>9.1200000000000003E-2</v>
      </c>
      <c r="J45" s="58">
        <v>0</v>
      </c>
      <c r="K45" s="58">
        <v>9.8799999999999999E-2</v>
      </c>
      <c r="L45" s="58">
        <v>4.9114000000000004</v>
      </c>
      <c r="M45" s="58">
        <v>8.9999999999999993E-3</v>
      </c>
      <c r="N45" s="58">
        <v>2.3317000000000001</v>
      </c>
      <c r="O45" s="58">
        <v>82.605599999999995</v>
      </c>
      <c r="P45" s="58">
        <v>1.11E-2</v>
      </c>
      <c r="Q45" s="58">
        <v>0.1217</v>
      </c>
      <c r="R45" s="58">
        <v>0</v>
      </c>
      <c r="S45" s="58">
        <v>0.13</v>
      </c>
      <c r="T45" s="58">
        <v>1.01E-2</v>
      </c>
      <c r="U45" s="58">
        <v>1.2500000000000001E-2</v>
      </c>
      <c r="V45" s="58">
        <v>7.2099999999999997E-2</v>
      </c>
      <c r="W45" s="58">
        <v>0</v>
      </c>
      <c r="X45" s="58">
        <v>0.1245</v>
      </c>
      <c r="Y45" s="58">
        <v>4.7697000000000003</v>
      </c>
      <c r="Z45" s="58">
        <v>8.9999999999999993E-3</v>
      </c>
      <c r="AA45" s="58">
        <v>3.2753999999999999</v>
      </c>
      <c r="AB45" s="58">
        <v>82.609300000000005</v>
      </c>
      <c r="AD45" s="58">
        <v>17</v>
      </c>
      <c r="AE45" s="58">
        <f t="shared" si="40"/>
        <v>1E-4</v>
      </c>
      <c r="AF45" s="118">
        <f t="shared" si="38"/>
        <v>1E-3</v>
      </c>
      <c r="AG45" s="58">
        <f t="shared" si="38"/>
        <v>0</v>
      </c>
      <c r="AH45" s="58">
        <f t="shared" si="38"/>
        <v>0.1366</v>
      </c>
      <c r="AI45" s="58">
        <f t="shared" si="38"/>
        <v>7.5194000000000001</v>
      </c>
      <c r="AJ45" s="58">
        <f t="shared" si="38"/>
        <v>1E-4</v>
      </c>
      <c r="AK45" s="58">
        <f t="shared" si="38"/>
        <v>492.42340000000002</v>
      </c>
      <c r="AL45" s="58">
        <f t="shared" si="38"/>
        <v>17.5</v>
      </c>
      <c r="AM45" s="58">
        <f>U$32</f>
        <v>0</v>
      </c>
      <c r="AN45" s="58">
        <f t="shared" si="39"/>
        <v>2.9999999999999997E-4</v>
      </c>
      <c r="AO45" s="58">
        <f t="shared" si="39"/>
        <v>0</v>
      </c>
      <c r="AP45" s="58">
        <f t="shared" si="39"/>
        <v>0.1399</v>
      </c>
      <c r="AQ45" s="58">
        <f t="shared" si="39"/>
        <v>7.4085999999999999</v>
      </c>
      <c r="AR45" s="58">
        <f t="shared" si="39"/>
        <v>0</v>
      </c>
      <c r="AS45" s="58">
        <f t="shared" si="39"/>
        <v>1349.1015</v>
      </c>
      <c r="AT45" s="58">
        <f t="shared" si="39"/>
        <v>17.503599999999999</v>
      </c>
      <c r="AV45" s="125">
        <f t="shared" si="8"/>
        <v>1E-4</v>
      </c>
      <c r="AW45" s="125">
        <f t="shared" si="9"/>
        <v>1E-4</v>
      </c>
      <c r="AX45" s="125">
        <f t="shared" si="10"/>
        <v>7.9346437664244482E-5</v>
      </c>
      <c r="AY45" s="125">
        <f t="shared" si="11"/>
        <v>7.0859848744519633E-5</v>
      </c>
      <c r="AZ45" s="125">
        <f t="shared" si="12"/>
        <v>6.2907299338030287E-5</v>
      </c>
      <c r="BA45" s="125">
        <f t="shared" si="13"/>
        <v>5.3418411832608281E-5</v>
      </c>
      <c r="BB45" s="125">
        <f t="shared" si="14"/>
        <v>0</v>
      </c>
      <c r="BC45" s="125">
        <f t="shared" si="15"/>
        <v>0</v>
      </c>
      <c r="BD45" s="125">
        <f t="shared" si="16"/>
        <v>0</v>
      </c>
      <c r="BE45" s="125">
        <f t="shared" si="17"/>
        <v>0</v>
      </c>
      <c r="BF45" s="125">
        <f t="shared" si="18"/>
        <v>0</v>
      </c>
      <c r="BG45" s="125">
        <f t="shared" si="19"/>
        <v>0</v>
      </c>
      <c r="BI45" s="125">
        <f t="shared" si="20"/>
        <v>1E-4</v>
      </c>
      <c r="BJ45" s="125">
        <f t="shared" si="21"/>
        <v>1E-4</v>
      </c>
      <c r="BK45" s="125">
        <f t="shared" si="22"/>
        <v>7.9346437664244482E-5</v>
      </c>
      <c r="BL45" s="125">
        <f t="shared" si="23"/>
        <v>7.0859848744519633E-5</v>
      </c>
      <c r="BM45" s="125">
        <f t="shared" si="24"/>
        <v>6.2907299338030287E-5</v>
      </c>
      <c r="BN45" s="125">
        <f t="shared" si="25"/>
        <v>5.3418411832608281E-5</v>
      </c>
      <c r="BO45" s="125">
        <f t="shared" si="26"/>
        <v>0</v>
      </c>
      <c r="BP45" s="125">
        <f t="shared" si="27"/>
        <v>0</v>
      </c>
      <c r="BQ45" s="125">
        <f t="shared" si="28"/>
        <v>0</v>
      </c>
      <c r="BR45" s="125">
        <f t="shared" si="29"/>
        <v>0</v>
      </c>
      <c r="BS45" s="125">
        <f t="shared" si="30"/>
        <v>0</v>
      </c>
      <c r="BT45" s="125">
        <f t="shared" si="31"/>
        <v>0</v>
      </c>
    </row>
    <row r="46" spans="2:72">
      <c r="B46" s="92" t="s">
        <v>95</v>
      </c>
      <c r="C46" s="58">
        <v>2.06E-2</v>
      </c>
      <c r="D46" s="58">
        <v>0.14549999999999999</v>
      </c>
      <c r="E46" s="58">
        <v>0</v>
      </c>
      <c r="F46" s="58">
        <v>0.31</v>
      </c>
      <c r="G46" s="58">
        <v>8.6999999999999994E-3</v>
      </c>
      <c r="H46" s="58">
        <v>1.55E-2</v>
      </c>
      <c r="I46" s="58">
        <v>0.10920000000000001</v>
      </c>
      <c r="J46" s="58">
        <v>0</v>
      </c>
      <c r="K46" s="58">
        <v>9.4100000000000003E-2</v>
      </c>
      <c r="L46" s="58">
        <v>4.2683</v>
      </c>
      <c r="M46" s="58">
        <v>1.03E-2</v>
      </c>
      <c r="N46" s="58">
        <v>1.7768999999999999</v>
      </c>
      <c r="O46" s="58">
        <v>87.568899999999999</v>
      </c>
      <c r="P46" s="58">
        <v>1.8599999999999998E-2</v>
      </c>
      <c r="Q46" s="58">
        <v>0.1217</v>
      </c>
      <c r="R46" s="58">
        <v>0</v>
      </c>
      <c r="S46" s="58">
        <v>0.31</v>
      </c>
      <c r="T46" s="58">
        <v>1.01E-2</v>
      </c>
      <c r="U46" s="58">
        <v>1.5100000000000001E-2</v>
      </c>
      <c r="V46" s="58">
        <v>8.7999999999999995E-2</v>
      </c>
      <c r="W46" s="58">
        <v>0</v>
      </c>
      <c r="X46" s="58">
        <v>0.1321</v>
      </c>
      <c r="Y46" s="58">
        <v>4.1462000000000003</v>
      </c>
      <c r="Z46" s="58">
        <v>1.1599999999999999E-2</v>
      </c>
      <c r="AA46" s="58">
        <v>2.4097</v>
      </c>
      <c r="AB46" s="58">
        <v>87.541799999999995</v>
      </c>
      <c r="AD46" s="58">
        <v>18</v>
      </c>
      <c r="AE46" s="58">
        <f t="shared" si="40"/>
        <v>1E-4</v>
      </c>
      <c r="AF46" s="118">
        <f t="shared" si="38"/>
        <v>1E-3</v>
      </c>
      <c r="AG46" s="58">
        <f t="shared" si="38"/>
        <v>0</v>
      </c>
      <c r="AH46" s="58">
        <f t="shared" si="38"/>
        <v>0.1366</v>
      </c>
      <c r="AI46" s="58">
        <f t="shared" si="38"/>
        <v>7.5194000000000001</v>
      </c>
      <c r="AJ46" s="58">
        <f t="shared" si="38"/>
        <v>1E-4</v>
      </c>
      <c r="AK46" s="58">
        <f t="shared" si="38"/>
        <v>492.42340000000002</v>
      </c>
      <c r="AL46" s="58">
        <f t="shared" si="38"/>
        <v>17.5</v>
      </c>
      <c r="AM46" s="58">
        <f>U$32</f>
        <v>0</v>
      </c>
      <c r="AN46" s="58">
        <f t="shared" si="39"/>
        <v>2.9999999999999997E-4</v>
      </c>
      <c r="AO46" s="58">
        <f t="shared" si="39"/>
        <v>0</v>
      </c>
      <c r="AP46" s="58">
        <f t="shared" si="39"/>
        <v>0.1399</v>
      </c>
      <c r="AQ46" s="58">
        <f t="shared" si="39"/>
        <v>7.4085999999999999</v>
      </c>
      <c r="AR46" s="58">
        <f t="shared" si="39"/>
        <v>0</v>
      </c>
      <c r="AS46" s="58">
        <f t="shared" si="39"/>
        <v>1349.1015</v>
      </c>
      <c r="AT46" s="58">
        <f t="shared" si="39"/>
        <v>17.503599999999999</v>
      </c>
      <c r="AV46" s="125">
        <f t="shared" si="8"/>
        <v>1E-4</v>
      </c>
      <c r="AW46" s="125">
        <f t="shared" si="9"/>
        <v>1E-4</v>
      </c>
      <c r="AX46" s="125">
        <f t="shared" si="10"/>
        <v>7.9346437664244482E-5</v>
      </c>
      <c r="AY46" s="125">
        <f t="shared" si="11"/>
        <v>7.0859848744519633E-5</v>
      </c>
      <c r="AZ46" s="125">
        <f t="shared" si="12"/>
        <v>6.2907299338030287E-5</v>
      </c>
      <c r="BA46" s="125">
        <f t="shared" si="13"/>
        <v>5.3418411832608281E-5</v>
      </c>
      <c r="BB46" s="125">
        <f t="shared" si="14"/>
        <v>0</v>
      </c>
      <c r="BC46" s="125">
        <f t="shared" si="15"/>
        <v>0</v>
      </c>
      <c r="BD46" s="125">
        <f t="shared" si="16"/>
        <v>0</v>
      </c>
      <c r="BE46" s="125">
        <f t="shared" si="17"/>
        <v>0</v>
      </c>
      <c r="BF46" s="125">
        <f t="shared" si="18"/>
        <v>0</v>
      </c>
      <c r="BG46" s="125">
        <f t="shared" si="19"/>
        <v>0</v>
      </c>
      <c r="BI46" s="125">
        <f t="shared" si="20"/>
        <v>1E-4</v>
      </c>
      <c r="BJ46" s="125">
        <f t="shared" si="21"/>
        <v>1E-4</v>
      </c>
      <c r="BK46" s="125">
        <f t="shared" si="22"/>
        <v>7.9346437664244482E-5</v>
      </c>
      <c r="BL46" s="125">
        <f t="shared" si="23"/>
        <v>7.0859848744519633E-5</v>
      </c>
      <c r="BM46" s="125">
        <f t="shared" si="24"/>
        <v>6.2907299338030287E-5</v>
      </c>
      <c r="BN46" s="125">
        <f t="shared" si="25"/>
        <v>5.3418411832608281E-5</v>
      </c>
      <c r="BO46" s="125">
        <f t="shared" si="26"/>
        <v>0</v>
      </c>
      <c r="BP46" s="125">
        <f t="shared" si="27"/>
        <v>0</v>
      </c>
      <c r="BQ46" s="125">
        <f t="shared" si="28"/>
        <v>0</v>
      </c>
      <c r="BR46" s="125">
        <f t="shared" si="29"/>
        <v>0</v>
      </c>
      <c r="BS46" s="125">
        <f t="shared" si="30"/>
        <v>0</v>
      </c>
      <c r="BT46" s="125">
        <f t="shared" si="31"/>
        <v>0</v>
      </c>
    </row>
    <row r="47" spans="2:72">
      <c r="B47" s="92" t="s">
        <v>275</v>
      </c>
      <c r="C47" s="58">
        <v>2.06E-2</v>
      </c>
      <c r="D47" s="58">
        <v>0.14549999999999999</v>
      </c>
      <c r="E47" s="58">
        <v>0</v>
      </c>
      <c r="F47" s="58">
        <v>0.31</v>
      </c>
      <c r="G47" s="58">
        <v>8.6999999999999994E-3</v>
      </c>
      <c r="H47" s="58">
        <v>1.78E-2</v>
      </c>
      <c r="I47" s="58">
        <v>0.1371</v>
      </c>
      <c r="J47" s="58">
        <v>0</v>
      </c>
      <c r="K47" s="58">
        <v>7.6399999999999996E-2</v>
      </c>
      <c r="L47" s="58">
        <v>3.6246</v>
      </c>
      <c r="M47" s="58">
        <v>1.0500000000000001E-2</v>
      </c>
      <c r="N47" s="58">
        <v>1.4374</v>
      </c>
      <c r="O47" s="58">
        <v>92.514899999999997</v>
      </c>
      <c r="P47" s="58">
        <v>1.8599999999999998E-2</v>
      </c>
      <c r="Q47" s="58">
        <v>0.1217</v>
      </c>
      <c r="R47" s="58">
        <v>0</v>
      </c>
      <c r="S47" s="58">
        <v>0.31</v>
      </c>
      <c r="T47" s="58">
        <v>1.01E-2</v>
      </c>
      <c r="U47" s="58">
        <v>1.6400000000000001E-2</v>
      </c>
      <c r="V47" s="58">
        <v>0.1048</v>
      </c>
      <c r="W47" s="58">
        <v>0</v>
      </c>
      <c r="X47" s="58">
        <v>0.1188</v>
      </c>
      <c r="Y47" s="58">
        <v>3.5619000000000001</v>
      </c>
      <c r="Z47" s="58">
        <v>1.2500000000000001E-2</v>
      </c>
      <c r="AA47" s="58">
        <v>1.8373999999999999</v>
      </c>
      <c r="AB47" s="58">
        <v>92.507999999999996</v>
      </c>
      <c r="AD47" s="58">
        <v>19</v>
      </c>
      <c r="AE47" s="58">
        <f t="shared" si="40"/>
        <v>1E-4</v>
      </c>
      <c r="AF47" s="118">
        <f t="shared" si="38"/>
        <v>1E-3</v>
      </c>
      <c r="AG47" s="58">
        <f t="shared" si="38"/>
        <v>0</v>
      </c>
      <c r="AH47" s="58">
        <f t="shared" si="38"/>
        <v>0.1366</v>
      </c>
      <c r="AI47" s="58">
        <f t="shared" si="38"/>
        <v>7.5194000000000001</v>
      </c>
      <c r="AJ47" s="58">
        <f t="shared" si="38"/>
        <v>1E-4</v>
      </c>
      <c r="AK47" s="58">
        <f t="shared" si="38"/>
        <v>492.42340000000002</v>
      </c>
      <c r="AL47" s="58">
        <f t="shared" si="38"/>
        <v>17.5</v>
      </c>
      <c r="AM47" s="58">
        <f>U$32</f>
        <v>0</v>
      </c>
      <c r="AN47" s="58">
        <f t="shared" si="39"/>
        <v>2.9999999999999997E-4</v>
      </c>
      <c r="AO47" s="58">
        <f t="shared" si="39"/>
        <v>0</v>
      </c>
      <c r="AP47" s="58">
        <f t="shared" si="39"/>
        <v>0.1399</v>
      </c>
      <c r="AQ47" s="58">
        <f t="shared" si="39"/>
        <v>7.4085999999999999</v>
      </c>
      <c r="AR47" s="58">
        <f t="shared" si="39"/>
        <v>0</v>
      </c>
      <c r="AS47" s="58">
        <f t="shared" si="39"/>
        <v>1349.1015</v>
      </c>
      <c r="AT47" s="58">
        <f t="shared" si="39"/>
        <v>17.503599999999999</v>
      </c>
      <c r="AV47" s="125">
        <f t="shared" si="8"/>
        <v>1E-4</v>
      </c>
      <c r="AW47" s="125">
        <f t="shared" si="9"/>
        <v>1E-4</v>
      </c>
      <c r="AX47" s="125">
        <f t="shared" si="10"/>
        <v>7.9346437664244482E-5</v>
      </c>
      <c r="AY47" s="125">
        <f t="shared" si="11"/>
        <v>7.0859848744519633E-5</v>
      </c>
      <c r="AZ47" s="125">
        <f t="shared" si="12"/>
        <v>6.2907299338030287E-5</v>
      </c>
      <c r="BA47" s="125">
        <f t="shared" si="13"/>
        <v>5.3418411832608281E-5</v>
      </c>
      <c r="BB47" s="125">
        <f t="shared" si="14"/>
        <v>0</v>
      </c>
      <c r="BC47" s="125">
        <f t="shared" si="15"/>
        <v>0</v>
      </c>
      <c r="BD47" s="125">
        <f t="shared" si="16"/>
        <v>0</v>
      </c>
      <c r="BE47" s="125">
        <f t="shared" si="17"/>
        <v>0</v>
      </c>
      <c r="BF47" s="125">
        <f t="shared" si="18"/>
        <v>0</v>
      </c>
      <c r="BG47" s="125">
        <f t="shared" si="19"/>
        <v>0</v>
      </c>
      <c r="BI47" s="125">
        <f t="shared" si="20"/>
        <v>1E-4</v>
      </c>
      <c r="BJ47" s="125">
        <f t="shared" si="21"/>
        <v>1E-4</v>
      </c>
      <c r="BK47" s="125">
        <f t="shared" si="22"/>
        <v>7.9346437664244482E-5</v>
      </c>
      <c r="BL47" s="125">
        <f t="shared" si="23"/>
        <v>7.0859848744519633E-5</v>
      </c>
      <c r="BM47" s="125">
        <f t="shared" si="24"/>
        <v>6.2907299338030287E-5</v>
      </c>
      <c r="BN47" s="125">
        <f t="shared" si="25"/>
        <v>5.3418411832608281E-5</v>
      </c>
      <c r="BO47" s="125">
        <f t="shared" si="26"/>
        <v>0</v>
      </c>
      <c r="BP47" s="125">
        <f t="shared" si="27"/>
        <v>0</v>
      </c>
      <c r="BQ47" s="125">
        <f t="shared" si="28"/>
        <v>0</v>
      </c>
      <c r="BR47" s="125">
        <f t="shared" si="29"/>
        <v>0</v>
      </c>
      <c r="BS47" s="125">
        <f t="shared" si="30"/>
        <v>0</v>
      </c>
      <c r="BT47" s="125">
        <f t="shared" si="31"/>
        <v>0</v>
      </c>
    </row>
    <row r="48" spans="2:72">
      <c r="B48" s="92" t="s">
        <v>276</v>
      </c>
      <c r="C48" s="58">
        <v>2.06E-2</v>
      </c>
      <c r="D48" s="58">
        <v>0.14549999999999999</v>
      </c>
      <c r="E48" s="58">
        <v>0</v>
      </c>
      <c r="F48" s="58">
        <v>0.31</v>
      </c>
      <c r="G48" s="58">
        <v>8.6999999999999994E-3</v>
      </c>
      <c r="H48" s="58">
        <v>1.8200000000000001E-2</v>
      </c>
      <c r="I48" s="58">
        <v>0.1694</v>
      </c>
      <c r="J48" s="58">
        <v>0</v>
      </c>
      <c r="K48" s="58">
        <v>6.2E-2</v>
      </c>
      <c r="L48" s="58">
        <v>3.1617999999999999</v>
      </c>
      <c r="M48" s="58">
        <v>1.0500000000000001E-2</v>
      </c>
      <c r="N48" s="58">
        <v>1.2565</v>
      </c>
      <c r="O48" s="58">
        <v>97.477699999999999</v>
      </c>
      <c r="P48" s="58">
        <v>1.8599999999999998E-2</v>
      </c>
      <c r="Q48" s="58">
        <v>0.1217</v>
      </c>
      <c r="R48" s="58">
        <v>0</v>
      </c>
      <c r="S48" s="58">
        <v>0.31</v>
      </c>
      <c r="T48" s="58">
        <v>1.01E-2</v>
      </c>
      <c r="U48" s="58">
        <v>1.66E-2</v>
      </c>
      <c r="V48" s="58">
        <v>0.1226</v>
      </c>
      <c r="W48" s="58">
        <v>0</v>
      </c>
      <c r="X48" s="58">
        <v>0.1031</v>
      </c>
      <c r="Y48" s="58">
        <v>3.1156000000000001</v>
      </c>
      <c r="Z48" s="58">
        <v>1.26E-2</v>
      </c>
      <c r="AA48" s="58">
        <v>1.4976</v>
      </c>
      <c r="AB48" s="58">
        <v>97.49</v>
      </c>
      <c r="AD48" s="58">
        <v>20</v>
      </c>
      <c r="AE48" s="58">
        <f>H$33</f>
        <v>1E-4</v>
      </c>
      <c r="AF48" s="118">
        <f t="shared" ref="AF48:AL52" si="41">I$33</f>
        <v>1E-3</v>
      </c>
      <c r="AG48" s="58">
        <f t="shared" si="41"/>
        <v>0</v>
      </c>
      <c r="AH48" s="58">
        <f t="shared" si="41"/>
        <v>0.1366</v>
      </c>
      <c r="AI48" s="58">
        <f t="shared" si="41"/>
        <v>7.7279999999999998</v>
      </c>
      <c r="AJ48" s="58">
        <f t="shared" si="41"/>
        <v>1E-4</v>
      </c>
      <c r="AK48" s="58">
        <f t="shared" si="41"/>
        <v>277.75700000000001</v>
      </c>
      <c r="AL48" s="58">
        <f t="shared" si="41"/>
        <v>22.4999</v>
      </c>
      <c r="AM48" s="58">
        <f>U$33</f>
        <v>0</v>
      </c>
      <c r="AN48" s="58">
        <f t="shared" ref="AN48:AT52" si="42">V$33</f>
        <v>2.9999999999999997E-4</v>
      </c>
      <c r="AO48" s="58">
        <f t="shared" si="42"/>
        <v>0</v>
      </c>
      <c r="AP48" s="58">
        <f t="shared" si="42"/>
        <v>0.1401</v>
      </c>
      <c r="AQ48" s="58">
        <f t="shared" si="42"/>
        <v>7.6872999999999996</v>
      </c>
      <c r="AR48" s="58">
        <f t="shared" si="42"/>
        <v>0</v>
      </c>
      <c r="AS48" s="58">
        <f t="shared" si="42"/>
        <v>735.49789999999996</v>
      </c>
      <c r="AT48" s="58">
        <f t="shared" si="42"/>
        <v>22.501799999999999</v>
      </c>
      <c r="AV48" s="125">
        <f t="shared" si="8"/>
        <v>1E-4</v>
      </c>
      <c r="AW48" s="125">
        <f t="shared" si="9"/>
        <v>1E-4</v>
      </c>
      <c r="AX48" s="125">
        <f t="shared" si="10"/>
        <v>7.9346437664244482E-5</v>
      </c>
      <c r="AY48" s="125">
        <f t="shared" si="11"/>
        <v>7.0859848744519633E-5</v>
      </c>
      <c r="AZ48" s="125">
        <f t="shared" si="12"/>
        <v>6.2907299338030287E-5</v>
      </c>
      <c r="BA48" s="125">
        <f t="shared" si="13"/>
        <v>5.3418411832608281E-5</v>
      </c>
      <c r="BB48" s="125">
        <f t="shared" si="14"/>
        <v>0</v>
      </c>
      <c r="BC48" s="125">
        <f t="shared" si="15"/>
        <v>0</v>
      </c>
      <c r="BD48" s="125">
        <f t="shared" si="16"/>
        <v>0</v>
      </c>
      <c r="BE48" s="125">
        <f t="shared" si="17"/>
        <v>0</v>
      </c>
      <c r="BF48" s="125">
        <f t="shared" si="18"/>
        <v>0</v>
      </c>
      <c r="BG48" s="125">
        <f t="shared" si="19"/>
        <v>0</v>
      </c>
      <c r="BI48" s="125">
        <f t="shared" si="20"/>
        <v>1E-4</v>
      </c>
      <c r="BJ48" s="125">
        <f t="shared" si="21"/>
        <v>1E-4</v>
      </c>
      <c r="BK48" s="125">
        <f t="shared" si="22"/>
        <v>7.9346437664244482E-5</v>
      </c>
      <c r="BL48" s="125">
        <f t="shared" si="23"/>
        <v>7.0859848744519633E-5</v>
      </c>
      <c r="BM48" s="125">
        <f t="shared" si="24"/>
        <v>6.2907299338030287E-5</v>
      </c>
      <c r="BN48" s="125">
        <f t="shared" si="25"/>
        <v>5.3418411832608281E-5</v>
      </c>
      <c r="BO48" s="125">
        <f t="shared" si="26"/>
        <v>0</v>
      </c>
      <c r="BP48" s="125">
        <f t="shared" si="27"/>
        <v>0</v>
      </c>
      <c r="BQ48" s="125">
        <f t="shared" si="28"/>
        <v>0</v>
      </c>
      <c r="BR48" s="125">
        <f t="shared" si="29"/>
        <v>0</v>
      </c>
      <c r="BS48" s="125">
        <f t="shared" si="30"/>
        <v>0</v>
      </c>
      <c r="BT48" s="125">
        <f t="shared" si="31"/>
        <v>0</v>
      </c>
    </row>
    <row r="49" spans="1:72">
      <c r="B49" s="92" t="s">
        <v>277</v>
      </c>
      <c r="C49" s="58">
        <v>2.06E-2</v>
      </c>
      <c r="D49" s="58">
        <v>0.14549999999999999</v>
      </c>
      <c r="E49" s="58">
        <v>0</v>
      </c>
      <c r="F49" s="58">
        <v>0.31</v>
      </c>
      <c r="G49" s="58">
        <v>8.6999999999999994E-3</v>
      </c>
      <c r="H49" s="58">
        <v>1.7999999999999999E-2</v>
      </c>
      <c r="I49" s="58">
        <v>0.18820000000000001</v>
      </c>
      <c r="J49" s="58">
        <v>0</v>
      </c>
      <c r="K49" s="58">
        <v>5.6800000000000003E-2</v>
      </c>
      <c r="L49" s="58">
        <v>3.0293999999999999</v>
      </c>
      <c r="M49" s="58">
        <v>1.0699999999999999E-2</v>
      </c>
      <c r="N49" s="58">
        <v>1.2</v>
      </c>
      <c r="O49" s="58">
        <v>103.02030000000001</v>
      </c>
      <c r="P49" s="58">
        <v>1.8599999999999998E-2</v>
      </c>
      <c r="Q49" s="58">
        <v>0.1217</v>
      </c>
      <c r="R49" s="58">
        <v>0</v>
      </c>
      <c r="S49" s="58">
        <v>0.31</v>
      </c>
      <c r="T49" s="58">
        <v>1.01E-2</v>
      </c>
      <c r="U49" s="58">
        <v>1.66E-2</v>
      </c>
      <c r="V49" s="58">
        <v>0.13289999999999999</v>
      </c>
      <c r="W49" s="58">
        <v>0</v>
      </c>
      <c r="X49" s="58">
        <v>9.6699999999999994E-2</v>
      </c>
      <c r="Y49" s="58">
        <v>2.9811999999999999</v>
      </c>
      <c r="Z49" s="58">
        <v>1.2800000000000001E-2</v>
      </c>
      <c r="AA49" s="58">
        <v>1.3841000000000001</v>
      </c>
      <c r="AB49" s="58">
        <v>103.47029999999999</v>
      </c>
      <c r="AD49" s="58">
        <v>21</v>
      </c>
      <c r="AE49" s="58">
        <f t="shared" ref="AE49:AE52" si="43">H$33</f>
        <v>1E-4</v>
      </c>
      <c r="AF49" s="118">
        <f t="shared" si="41"/>
        <v>1E-3</v>
      </c>
      <c r="AG49" s="58">
        <f t="shared" si="41"/>
        <v>0</v>
      </c>
      <c r="AH49" s="58">
        <f t="shared" si="41"/>
        <v>0.1366</v>
      </c>
      <c r="AI49" s="58">
        <f t="shared" si="41"/>
        <v>7.7279999999999998</v>
      </c>
      <c r="AJ49" s="58">
        <f t="shared" si="41"/>
        <v>1E-4</v>
      </c>
      <c r="AK49" s="58">
        <f t="shared" si="41"/>
        <v>277.75700000000001</v>
      </c>
      <c r="AL49" s="58">
        <f t="shared" si="41"/>
        <v>22.4999</v>
      </c>
      <c r="AM49" s="58">
        <f>U$33</f>
        <v>0</v>
      </c>
      <c r="AN49" s="58">
        <f t="shared" si="42"/>
        <v>2.9999999999999997E-4</v>
      </c>
      <c r="AO49" s="58">
        <f t="shared" si="42"/>
        <v>0</v>
      </c>
      <c r="AP49" s="58">
        <f t="shared" si="42"/>
        <v>0.1401</v>
      </c>
      <c r="AQ49" s="58">
        <f t="shared" si="42"/>
        <v>7.6872999999999996</v>
      </c>
      <c r="AR49" s="58">
        <f t="shared" si="42"/>
        <v>0</v>
      </c>
      <c r="AS49" s="58">
        <f t="shared" si="42"/>
        <v>735.49789999999996</v>
      </c>
      <c r="AT49" s="58">
        <f t="shared" si="42"/>
        <v>22.501799999999999</v>
      </c>
      <c r="AV49" s="125">
        <f t="shared" si="8"/>
        <v>1E-4</v>
      </c>
      <c r="AW49" s="125">
        <f t="shared" si="9"/>
        <v>1E-4</v>
      </c>
      <c r="AX49" s="125">
        <f t="shared" si="10"/>
        <v>7.9346437664244482E-5</v>
      </c>
      <c r="AY49" s="125">
        <f t="shared" si="11"/>
        <v>7.0859848744519633E-5</v>
      </c>
      <c r="AZ49" s="125">
        <f t="shared" si="12"/>
        <v>6.2907299338030287E-5</v>
      </c>
      <c r="BA49" s="125">
        <f t="shared" si="13"/>
        <v>5.3418411832608281E-5</v>
      </c>
      <c r="BB49" s="125">
        <f t="shared" si="14"/>
        <v>0</v>
      </c>
      <c r="BC49" s="125">
        <f t="shared" si="15"/>
        <v>0</v>
      </c>
      <c r="BD49" s="125">
        <f t="shared" si="16"/>
        <v>0</v>
      </c>
      <c r="BE49" s="125">
        <f t="shared" si="17"/>
        <v>0</v>
      </c>
      <c r="BF49" s="125">
        <f t="shared" si="18"/>
        <v>0</v>
      </c>
      <c r="BG49" s="125">
        <f t="shared" si="19"/>
        <v>0</v>
      </c>
      <c r="BI49" s="125">
        <f t="shared" si="20"/>
        <v>1E-4</v>
      </c>
      <c r="BJ49" s="125">
        <f t="shared" si="21"/>
        <v>1E-4</v>
      </c>
      <c r="BK49" s="125">
        <f t="shared" si="22"/>
        <v>7.9346437664244482E-5</v>
      </c>
      <c r="BL49" s="125">
        <f t="shared" si="23"/>
        <v>7.0859848744519633E-5</v>
      </c>
      <c r="BM49" s="125">
        <f t="shared" si="24"/>
        <v>6.2907299338030287E-5</v>
      </c>
      <c r="BN49" s="125">
        <f t="shared" si="25"/>
        <v>5.3418411832608281E-5</v>
      </c>
      <c r="BO49" s="125">
        <f t="shared" si="26"/>
        <v>0</v>
      </c>
      <c r="BP49" s="125">
        <f t="shared" si="27"/>
        <v>0</v>
      </c>
      <c r="BQ49" s="125">
        <f t="shared" si="28"/>
        <v>0</v>
      </c>
      <c r="BR49" s="125">
        <f t="shared" si="29"/>
        <v>0</v>
      </c>
      <c r="BS49" s="125">
        <f t="shared" si="30"/>
        <v>0</v>
      </c>
      <c r="BT49" s="125">
        <f t="shared" si="31"/>
        <v>0</v>
      </c>
    </row>
    <row r="50" spans="1:72">
      <c r="AD50" s="58">
        <v>22</v>
      </c>
      <c r="AE50" s="58">
        <f t="shared" si="43"/>
        <v>1E-4</v>
      </c>
      <c r="AF50" s="118">
        <f t="shared" si="41"/>
        <v>1E-3</v>
      </c>
      <c r="AG50" s="58">
        <f t="shared" si="41"/>
        <v>0</v>
      </c>
      <c r="AH50" s="58">
        <f t="shared" si="41"/>
        <v>0.1366</v>
      </c>
      <c r="AI50" s="58">
        <f t="shared" si="41"/>
        <v>7.7279999999999998</v>
      </c>
      <c r="AJ50" s="58">
        <f t="shared" si="41"/>
        <v>1E-4</v>
      </c>
      <c r="AK50" s="58">
        <f t="shared" si="41"/>
        <v>277.75700000000001</v>
      </c>
      <c r="AL50" s="58">
        <f t="shared" si="41"/>
        <v>22.4999</v>
      </c>
      <c r="AM50" s="58">
        <f>U$33</f>
        <v>0</v>
      </c>
      <c r="AN50" s="58">
        <f t="shared" si="42"/>
        <v>2.9999999999999997E-4</v>
      </c>
      <c r="AO50" s="58">
        <f t="shared" si="42"/>
        <v>0</v>
      </c>
      <c r="AP50" s="58">
        <f t="shared" si="42"/>
        <v>0.1401</v>
      </c>
      <c r="AQ50" s="58">
        <f t="shared" si="42"/>
        <v>7.6872999999999996</v>
      </c>
      <c r="AR50" s="58">
        <f t="shared" si="42"/>
        <v>0</v>
      </c>
      <c r="AS50" s="58">
        <f t="shared" si="42"/>
        <v>735.49789999999996</v>
      </c>
      <c r="AT50" s="58">
        <f t="shared" si="42"/>
        <v>22.501799999999999</v>
      </c>
      <c r="AV50" s="125">
        <f t="shared" si="8"/>
        <v>1E-4</v>
      </c>
      <c r="AW50" s="125">
        <f t="shared" si="9"/>
        <v>1E-4</v>
      </c>
      <c r="AX50" s="125">
        <f t="shared" si="10"/>
        <v>7.9346437664244482E-5</v>
      </c>
      <c r="AY50" s="125">
        <f t="shared" si="11"/>
        <v>7.0859848744519633E-5</v>
      </c>
      <c r="AZ50" s="125">
        <f t="shared" si="12"/>
        <v>6.2907299338030287E-5</v>
      </c>
      <c r="BA50" s="125">
        <f t="shared" si="13"/>
        <v>5.3418411832608281E-5</v>
      </c>
      <c r="BB50" s="125">
        <f t="shared" si="14"/>
        <v>0</v>
      </c>
      <c r="BC50" s="125">
        <f t="shared" si="15"/>
        <v>0</v>
      </c>
      <c r="BD50" s="125">
        <f t="shared" si="16"/>
        <v>0</v>
      </c>
      <c r="BE50" s="125">
        <f t="shared" si="17"/>
        <v>0</v>
      </c>
      <c r="BF50" s="125">
        <f t="shared" si="18"/>
        <v>0</v>
      </c>
      <c r="BG50" s="125">
        <f t="shared" si="19"/>
        <v>0</v>
      </c>
      <c r="BI50" s="125">
        <f t="shared" si="20"/>
        <v>1E-4</v>
      </c>
      <c r="BJ50" s="125">
        <f t="shared" si="21"/>
        <v>1E-4</v>
      </c>
      <c r="BK50" s="125">
        <f t="shared" si="22"/>
        <v>7.9346437664244482E-5</v>
      </c>
      <c r="BL50" s="125">
        <f t="shared" si="23"/>
        <v>7.0859848744519633E-5</v>
      </c>
      <c r="BM50" s="125">
        <f t="shared" si="24"/>
        <v>6.2907299338030287E-5</v>
      </c>
      <c r="BN50" s="125">
        <f t="shared" si="25"/>
        <v>5.3418411832608281E-5</v>
      </c>
      <c r="BO50" s="125">
        <f t="shared" si="26"/>
        <v>0</v>
      </c>
      <c r="BP50" s="125">
        <f t="shared" si="27"/>
        <v>0</v>
      </c>
      <c r="BQ50" s="125">
        <f t="shared" si="28"/>
        <v>0</v>
      </c>
      <c r="BR50" s="125">
        <f t="shared" si="29"/>
        <v>0</v>
      </c>
      <c r="BS50" s="125">
        <f t="shared" si="30"/>
        <v>0</v>
      </c>
      <c r="BT50" s="125">
        <f t="shared" si="31"/>
        <v>0</v>
      </c>
    </row>
    <row r="51" spans="1:72">
      <c r="AD51" s="58">
        <v>23</v>
      </c>
      <c r="AE51" s="58">
        <f t="shared" si="43"/>
        <v>1E-4</v>
      </c>
      <c r="AF51" s="118">
        <f t="shared" si="41"/>
        <v>1E-3</v>
      </c>
      <c r="AG51" s="58">
        <f t="shared" si="41"/>
        <v>0</v>
      </c>
      <c r="AH51" s="58">
        <f t="shared" si="41"/>
        <v>0.1366</v>
      </c>
      <c r="AI51" s="58">
        <f t="shared" si="41"/>
        <v>7.7279999999999998</v>
      </c>
      <c r="AJ51" s="58">
        <f t="shared" si="41"/>
        <v>1E-4</v>
      </c>
      <c r="AK51" s="58">
        <f t="shared" si="41"/>
        <v>277.75700000000001</v>
      </c>
      <c r="AL51" s="58">
        <f t="shared" si="41"/>
        <v>22.4999</v>
      </c>
      <c r="AM51" s="58">
        <f>U$33</f>
        <v>0</v>
      </c>
      <c r="AN51" s="58">
        <f t="shared" si="42"/>
        <v>2.9999999999999997E-4</v>
      </c>
      <c r="AO51" s="58">
        <f t="shared" si="42"/>
        <v>0</v>
      </c>
      <c r="AP51" s="58">
        <f t="shared" si="42"/>
        <v>0.1401</v>
      </c>
      <c r="AQ51" s="58">
        <f t="shared" si="42"/>
        <v>7.6872999999999996</v>
      </c>
      <c r="AR51" s="58">
        <f t="shared" si="42"/>
        <v>0</v>
      </c>
      <c r="AS51" s="58">
        <f t="shared" si="42"/>
        <v>735.49789999999996</v>
      </c>
      <c r="AT51" s="58">
        <f t="shared" si="42"/>
        <v>22.501799999999999</v>
      </c>
      <c r="AV51" s="125">
        <f t="shared" si="8"/>
        <v>1E-4</v>
      </c>
      <c r="AW51" s="125">
        <f t="shared" si="9"/>
        <v>1E-4</v>
      </c>
      <c r="AX51" s="125">
        <f t="shared" si="10"/>
        <v>7.9346437664244482E-5</v>
      </c>
      <c r="AY51" s="125">
        <f t="shared" si="11"/>
        <v>7.0859848744519633E-5</v>
      </c>
      <c r="AZ51" s="125">
        <f t="shared" si="12"/>
        <v>6.2907299338030287E-5</v>
      </c>
      <c r="BA51" s="125">
        <f t="shared" si="13"/>
        <v>5.3418411832608281E-5</v>
      </c>
      <c r="BB51" s="125">
        <f t="shared" si="14"/>
        <v>0</v>
      </c>
      <c r="BC51" s="125">
        <f t="shared" si="15"/>
        <v>0</v>
      </c>
      <c r="BD51" s="125">
        <f t="shared" si="16"/>
        <v>0</v>
      </c>
      <c r="BE51" s="125">
        <f t="shared" si="17"/>
        <v>0</v>
      </c>
      <c r="BF51" s="125">
        <f t="shared" si="18"/>
        <v>0</v>
      </c>
      <c r="BG51" s="125">
        <f t="shared" si="19"/>
        <v>0</v>
      </c>
      <c r="BI51" s="125">
        <f t="shared" si="20"/>
        <v>1E-4</v>
      </c>
      <c r="BJ51" s="125">
        <f t="shared" si="21"/>
        <v>1E-4</v>
      </c>
      <c r="BK51" s="125">
        <f t="shared" si="22"/>
        <v>7.9346437664244482E-5</v>
      </c>
      <c r="BL51" s="125">
        <f t="shared" si="23"/>
        <v>7.0859848744519633E-5</v>
      </c>
      <c r="BM51" s="125">
        <f t="shared" si="24"/>
        <v>6.2907299338030287E-5</v>
      </c>
      <c r="BN51" s="125">
        <f t="shared" si="25"/>
        <v>5.3418411832608281E-5</v>
      </c>
      <c r="BO51" s="125">
        <f t="shared" si="26"/>
        <v>0</v>
      </c>
      <c r="BP51" s="125">
        <f t="shared" si="27"/>
        <v>0</v>
      </c>
      <c r="BQ51" s="125">
        <f t="shared" si="28"/>
        <v>0</v>
      </c>
      <c r="BR51" s="125">
        <f t="shared" si="29"/>
        <v>0</v>
      </c>
      <c r="BS51" s="125">
        <f t="shared" si="30"/>
        <v>0</v>
      </c>
      <c r="BT51" s="125">
        <f t="shared" si="31"/>
        <v>0</v>
      </c>
    </row>
    <row r="52" spans="1:72">
      <c r="A52" s="58" t="s">
        <v>404</v>
      </c>
      <c r="B52" s="58"/>
      <c r="C52" s="58"/>
      <c r="D52" s="58"/>
      <c r="E52" s="58"/>
      <c r="F52" s="58"/>
      <c r="G52" s="58"/>
      <c r="H52" s="58"/>
      <c r="AD52" s="58">
        <v>24</v>
      </c>
      <c r="AE52" s="58">
        <f t="shared" si="43"/>
        <v>1E-4</v>
      </c>
      <c r="AF52" s="118">
        <f t="shared" si="41"/>
        <v>1E-3</v>
      </c>
      <c r="AG52" s="58">
        <f t="shared" si="41"/>
        <v>0</v>
      </c>
      <c r="AH52" s="58">
        <f t="shared" si="41"/>
        <v>0.1366</v>
      </c>
      <c r="AI52" s="58">
        <f t="shared" si="41"/>
        <v>7.7279999999999998</v>
      </c>
      <c r="AJ52" s="58">
        <f t="shared" si="41"/>
        <v>1E-4</v>
      </c>
      <c r="AK52" s="58">
        <f t="shared" si="41"/>
        <v>277.75700000000001</v>
      </c>
      <c r="AL52" s="58">
        <f t="shared" si="41"/>
        <v>22.4999</v>
      </c>
      <c r="AM52" s="58">
        <f>U$33</f>
        <v>0</v>
      </c>
      <c r="AN52" s="58">
        <f t="shared" si="42"/>
        <v>2.9999999999999997E-4</v>
      </c>
      <c r="AO52" s="58">
        <f t="shared" si="42"/>
        <v>0</v>
      </c>
      <c r="AP52" s="58">
        <f t="shared" si="42"/>
        <v>0.1401</v>
      </c>
      <c r="AQ52" s="58">
        <f t="shared" si="42"/>
        <v>7.6872999999999996</v>
      </c>
      <c r="AR52" s="58">
        <f t="shared" si="42"/>
        <v>0</v>
      </c>
      <c r="AS52" s="58">
        <f t="shared" si="42"/>
        <v>735.49789999999996</v>
      </c>
      <c r="AT52" s="58">
        <f t="shared" si="42"/>
        <v>22.501799999999999</v>
      </c>
      <c r="AV52" s="125">
        <f t="shared" si="8"/>
        <v>1E-4</v>
      </c>
      <c r="AW52" s="125">
        <f t="shared" si="9"/>
        <v>1E-4</v>
      </c>
      <c r="AX52" s="125">
        <f t="shared" si="10"/>
        <v>7.9346437664244482E-5</v>
      </c>
      <c r="AY52" s="125">
        <f t="shared" si="11"/>
        <v>7.0859848744519633E-5</v>
      </c>
      <c r="AZ52" s="125">
        <f t="shared" si="12"/>
        <v>6.2907299338030287E-5</v>
      </c>
      <c r="BA52" s="125">
        <f t="shared" si="13"/>
        <v>5.3418411832608281E-5</v>
      </c>
      <c r="BB52" s="125">
        <f t="shared" si="14"/>
        <v>0</v>
      </c>
      <c r="BC52" s="125">
        <f t="shared" si="15"/>
        <v>0</v>
      </c>
      <c r="BD52" s="125">
        <f t="shared" si="16"/>
        <v>0</v>
      </c>
      <c r="BE52" s="125">
        <f t="shared" si="17"/>
        <v>0</v>
      </c>
      <c r="BF52" s="125">
        <f t="shared" si="18"/>
        <v>0</v>
      </c>
      <c r="BG52" s="125">
        <f t="shared" si="19"/>
        <v>0</v>
      </c>
      <c r="BI52" s="125">
        <f t="shared" si="20"/>
        <v>1E-4</v>
      </c>
      <c r="BJ52" s="125">
        <f t="shared" si="21"/>
        <v>1E-4</v>
      </c>
      <c r="BK52" s="125">
        <f t="shared" si="22"/>
        <v>7.9346437664244482E-5</v>
      </c>
      <c r="BL52" s="125">
        <f t="shared" si="23"/>
        <v>7.0859848744519633E-5</v>
      </c>
      <c r="BM52" s="125">
        <f t="shared" si="24"/>
        <v>6.2907299338030287E-5</v>
      </c>
      <c r="BN52" s="125">
        <f t="shared" si="25"/>
        <v>5.3418411832608281E-5</v>
      </c>
      <c r="BO52" s="125">
        <f t="shared" si="26"/>
        <v>0</v>
      </c>
      <c r="BP52" s="125">
        <f t="shared" si="27"/>
        <v>0</v>
      </c>
      <c r="BQ52" s="125">
        <f t="shared" si="28"/>
        <v>0</v>
      </c>
      <c r="BR52" s="125">
        <f t="shared" si="29"/>
        <v>0</v>
      </c>
      <c r="BS52" s="125">
        <f t="shared" si="30"/>
        <v>0</v>
      </c>
      <c r="BT52" s="125">
        <f t="shared" si="31"/>
        <v>0</v>
      </c>
    </row>
    <row r="53" spans="1:72">
      <c r="A53" s="58"/>
      <c r="B53" s="58"/>
      <c r="C53" s="58"/>
      <c r="D53" s="58"/>
      <c r="E53" s="58"/>
      <c r="F53" s="58"/>
      <c r="G53" s="58"/>
      <c r="H53" s="58"/>
      <c r="AD53" s="58">
        <v>25</v>
      </c>
      <c r="AE53" s="58">
        <f>H$34</f>
        <v>1E-4</v>
      </c>
      <c r="AF53" s="118">
        <f t="shared" ref="AF53:AL57" si="44">I$34</f>
        <v>1E-3</v>
      </c>
      <c r="AG53" s="58">
        <f t="shared" si="44"/>
        <v>0</v>
      </c>
      <c r="AH53" s="58">
        <f t="shared" si="44"/>
        <v>0.13650000000000001</v>
      </c>
      <c r="AI53" s="58">
        <f t="shared" si="44"/>
        <v>8.1519999999999992</v>
      </c>
      <c r="AJ53" s="58">
        <f t="shared" si="44"/>
        <v>1E-4</v>
      </c>
      <c r="AK53" s="58">
        <f t="shared" si="44"/>
        <v>227.56</v>
      </c>
      <c r="AL53" s="58">
        <f t="shared" si="44"/>
        <v>27.525400000000001</v>
      </c>
      <c r="AM53" s="58">
        <f>U$34</f>
        <v>0</v>
      </c>
      <c r="AN53" s="58">
        <f t="shared" ref="AN53:AT57" si="45">V$34</f>
        <v>2.9999999999999997E-4</v>
      </c>
      <c r="AO53" s="58">
        <f t="shared" si="45"/>
        <v>0</v>
      </c>
      <c r="AP53" s="58">
        <f t="shared" si="45"/>
        <v>0.14000000000000001</v>
      </c>
      <c r="AQ53" s="58">
        <f t="shared" si="45"/>
        <v>8.2569999999999997</v>
      </c>
      <c r="AR53" s="58">
        <f t="shared" si="45"/>
        <v>0</v>
      </c>
      <c r="AS53" s="58">
        <f t="shared" si="45"/>
        <v>471.80360000000002</v>
      </c>
      <c r="AT53" s="58">
        <f t="shared" si="45"/>
        <v>27.506900000000002</v>
      </c>
      <c r="AV53" s="125">
        <f t="shared" si="8"/>
        <v>1E-4</v>
      </c>
      <c r="AW53" s="125">
        <f t="shared" si="9"/>
        <v>1E-4</v>
      </c>
      <c r="AX53" s="125">
        <f t="shared" si="10"/>
        <v>7.9346437664244482E-5</v>
      </c>
      <c r="AY53" s="125">
        <f t="shared" si="11"/>
        <v>7.0859848744519633E-5</v>
      </c>
      <c r="AZ53" s="125">
        <f t="shared" si="12"/>
        <v>6.2907299338030287E-5</v>
      </c>
      <c r="BA53" s="125">
        <f t="shared" si="13"/>
        <v>5.3418411832608281E-5</v>
      </c>
      <c r="BB53" s="125">
        <f t="shared" si="14"/>
        <v>0</v>
      </c>
      <c r="BC53" s="125">
        <f t="shared" si="15"/>
        <v>0</v>
      </c>
      <c r="BD53" s="125">
        <f t="shared" si="16"/>
        <v>0</v>
      </c>
      <c r="BE53" s="125">
        <f t="shared" si="17"/>
        <v>0</v>
      </c>
      <c r="BF53" s="125">
        <f t="shared" si="18"/>
        <v>0</v>
      </c>
      <c r="BG53" s="125">
        <f t="shared" si="19"/>
        <v>0</v>
      </c>
      <c r="BI53" s="125">
        <f t="shared" si="20"/>
        <v>1E-4</v>
      </c>
      <c r="BJ53" s="125">
        <f t="shared" si="21"/>
        <v>1E-4</v>
      </c>
      <c r="BK53" s="125">
        <f t="shared" si="22"/>
        <v>7.9346437664244482E-5</v>
      </c>
      <c r="BL53" s="125">
        <f t="shared" si="23"/>
        <v>7.0859848744519633E-5</v>
      </c>
      <c r="BM53" s="125">
        <f t="shared" si="24"/>
        <v>6.2907299338030287E-5</v>
      </c>
      <c r="BN53" s="125">
        <f t="shared" si="25"/>
        <v>5.3418411832608281E-5</v>
      </c>
      <c r="BO53" s="125">
        <f t="shared" si="26"/>
        <v>0</v>
      </c>
      <c r="BP53" s="125">
        <f t="shared" si="27"/>
        <v>0</v>
      </c>
      <c r="BQ53" s="125">
        <f t="shared" si="28"/>
        <v>0</v>
      </c>
      <c r="BR53" s="125">
        <f t="shared" si="29"/>
        <v>0</v>
      </c>
      <c r="BS53" s="125">
        <f t="shared" si="30"/>
        <v>0</v>
      </c>
      <c r="BT53" s="125">
        <f t="shared" si="31"/>
        <v>0</v>
      </c>
    </row>
    <row r="54" spans="1:72">
      <c r="A54" s="58" t="s">
        <v>370</v>
      </c>
      <c r="B54" s="58"/>
      <c r="C54" s="58"/>
      <c r="D54" s="58"/>
      <c r="E54" s="58"/>
      <c r="F54" s="58"/>
      <c r="G54" s="58"/>
      <c r="H54" s="58"/>
      <c r="AD54" s="58">
        <v>26</v>
      </c>
      <c r="AE54" s="58">
        <f t="shared" ref="AE54:AE57" si="46">H$34</f>
        <v>1E-4</v>
      </c>
      <c r="AF54" s="118">
        <f t="shared" si="44"/>
        <v>1E-3</v>
      </c>
      <c r="AG54" s="58">
        <f t="shared" si="44"/>
        <v>0</v>
      </c>
      <c r="AH54" s="58">
        <f t="shared" si="44"/>
        <v>0.13650000000000001</v>
      </c>
      <c r="AI54" s="58">
        <f t="shared" si="44"/>
        <v>8.1519999999999992</v>
      </c>
      <c r="AJ54" s="58">
        <f t="shared" si="44"/>
        <v>1E-4</v>
      </c>
      <c r="AK54" s="58">
        <f t="shared" si="44"/>
        <v>227.56</v>
      </c>
      <c r="AL54" s="58">
        <f t="shared" si="44"/>
        <v>27.525400000000001</v>
      </c>
      <c r="AM54" s="58">
        <f>U$34</f>
        <v>0</v>
      </c>
      <c r="AN54" s="58">
        <f t="shared" si="45"/>
        <v>2.9999999999999997E-4</v>
      </c>
      <c r="AO54" s="58">
        <f t="shared" si="45"/>
        <v>0</v>
      </c>
      <c r="AP54" s="58">
        <f t="shared" si="45"/>
        <v>0.14000000000000001</v>
      </c>
      <c r="AQ54" s="58">
        <f t="shared" si="45"/>
        <v>8.2569999999999997</v>
      </c>
      <c r="AR54" s="58">
        <f t="shared" si="45"/>
        <v>0</v>
      </c>
      <c r="AS54" s="58">
        <f t="shared" si="45"/>
        <v>471.80360000000002</v>
      </c>
      <c r="AT54" s="58">
        <f t="shared" si="45"/>
        <v>27.506900000000002</v>
      </c>
      <c r="AV54" s="125">
        <f t="shared" si="8"/>
        <v>1E-4</v>
      </c>
      <c r="AW54" s="125">
        <f t="shared" si="9"/>
        <v>1E-4</v>
      </c>
      <c r="AX54" s="125">
        <f t="shared" si="10"/>
        <v>7.9346437664244482E-5</v>
      </c>
      <c r="AY54" s="125">
        <f t="shared" si="11"/>
        <v>7.0859848744519633E-5</v>
      </c>
      <c r="AZ54" s="125">
        <f t="shared" si="12"/>
        <v>6.2907299338030287E-5</v>
      </c>
      <c r="BA54" s="125">
        <f t="shared" si="13"/>
        <v>5.3418411832608281E-5</v>
      </c>
      <c r="BB54" s="125">
        <f t="shared" si="14"/>
        <v>0</v>
      </c>
      <c r="BC54" s="125">
        <f t="shared" si="15"/>
        <v>0</v>
      </c>
      <c r="BD54" s="125">
        <f t="shared" si="16"/>
        <v>0</v>
      </c>
      <c r="BE54" s="125">
        <f t="shared" si="17"/>
        <v>0</v>
      </c>
      <c r="BF54" s="125">
        <f t="shared" si="18"/>
        <v>0</v>
      </c>
      <c r="BG54" s="125">
        <f t="shared" si="19"/>
        <v>0</v>
      </c>
      <c r="BI54" s="125">
        <f t="shared" si="20"/>
        <v>1E-4</v>
      </c>
      <c r="BJ54" s="125">
        <f t="shared" si="21"/>
        <v>1E-4</v>
      </c>
      <c r="BK54" s="125">
        <f t="shared" si="22"/>
        <v>7.9346437664244482E-5</v>
      </c>
      <c r="BL54" s="125">
        <f t="shared" si="23"/>
        <v>7.0859848744519633E-5</v>
      </c>
      <c r="BM54" s="125">
        <f t="shared" si="24"/>
        <v>6.2907299338030287E-5</v>
      </c>
      <c r="BN54" s="125">
        <f t="shared" si="25"/>
        <v>5.3418411832608281E-5</v>
      </c>
      <c r="BO54" s="125">
        <f t="shared" si="26"/>
        <v>0</v>
      </c>
      <c r="BP54" s="125">
        <f t="shared" si="27"/>
        <v>0</v>
      </c>
      <c r="BQ54" s="125">
        <f t="shared" si="28"/>
        <v>0</v>
      </c>
      <c r="BR54" s="125">
        <f t="shared" si="29"/>
        <v>0</v>
      </c>
      <c r="BS54" s="125">
        <f t="shared" si="30"/>
        <v>0</v>
      </c>
      <c r="BT54" s="125">
        <f t="shared" si="31"/>
        <v>0</v>
      </c>
    </row>
    <row r="55" spans="1:72">
      <c r="A55" s="58" t="s">
        <v>371</v>
      </c>
      <c r="B55" s="58">
        <f>(0.755-1)/(1.61^0.25)</f>
        <v>-0.21750017732062199</v>
      </c>
      <c r="C55" s="58"/>
      <c r="D55" s="58"/>
      <c r="E55" s="58"/>
      <c r="F55" s="58"/>
      <c r="G55" s="58"/>
      <c r="H55" s="58"/>
      <c r="AD55" s="58">
        <v>27</v>
      </c>
      <c r="AE55" s="58">
        <f t="shared" si="46"/>
        <v>1E-4</v>
      </c>
      <c r="AF55" s="118">
        <f t="shared" si="44"/>
        <v>1E-3</v>
      </c>
      <c r="AG55" s="58">
        <f t="shared" si="44"/>
        <v>0</v>
      </c>
      <c r="AH55" s="58">
        <f t="shared" si="44"/>
        <v>0.13650000000000001</v>
      </c>
      <c r="AI55" s="58">
        <f t="shared" si="44"/>
        <v>8.1519999999999992</v>
      </c>
      <c r="AJ55" s="58">
        <f t="shared" si="44"/>
        <v>1E-4</v>
      </c>
      <c r="AK55" s="58">
        <f t="shared" si="44"/>
        <v>227.56</v>
      </c>
      <c r="AL55" s="58">
        <f t="shared" si="44"/>
        <v>27.525400000000001</v>
      </c>
      <c r="AM55" s="58">
        <f>U$34</f>
        <v>0</v>
      </c>
      <c r="AN55" s="58">
        <f t="shared" si="45"/>
        <v>2.9999999999999997E-4</v>
      </c>
      <c r="AO55" s="58">
        <f t="shared" si="45"/>
        <v>0</v>
      </c>
      <c r="AP55" s="58">
        <f t="shared" si="45"/>
        <v>0.14000000000000001</v>
      </c>
      <c r="AQ55" s="58">
        <f t="shared" si="45"/>
        <v>8.2569999999999997</v>
      </c>
      <c r="AR55" s="58">
        <f t="shared" si="45"/>
        <v>0</v>
      </c>
      <c r="AS55" s="58">
        <f t="shared" si="45"/>
        <v>471.80360000000002</v>
      </c>
      <c r="AT55" s="58">
        <f t="shared" si="45"/>
        <v>27.506900000000002</v>
      </c>
      <c r="AV55" s="125">
        <f t="shared" si="8"/>
        <v>1E-4</v>
      </c>
      <c r="AW55" s="125">
        <f t="shared" si="9"/>
        <v>1E-4</v>
      </c>
      <c r="AX55" s="125">
        <f t="shared" si="10"/>
        <v>7.9346437664244482E-5</v>
      </c>
      <c r="AY55" s="125">
        <f t="shared" si="11"/>
        <v>7.0859848744519633E-5</v>
      </c>
      <c r="AZ55" s="125">
        <f t="shared" si="12"/>
        <v>6.2907299338030287E-5</v>
      </c>
      <c r="BA55" s="125">
        <f t="shared" si="13"/>
        <v>5.3418411832608281E-5</v>
      </c>
      <c r="BB55" s="125">
        <f t="shared" si="14"/>
        <v>0</v>
      </c>
      <c r="BC55" s="125">
        <f t="shared" si="15"/>
        <v>0</v>
      </c>
      <c r="BD55" s="125">
        <f t="shared" si="16"/>
        <v>0</v>
      </c>
      <c r="BE55" s="125">
        <f t="shared" si="17"/>
        <v>0</v>
      </c>
      <c r="BF55" s="125">
        <f t="shared" si="18"/>
        <v>0</v>
      </c>
      <c r="BG55" s="125">
        <f t="shared" si="19"/>
        <v>0</v>
      </c>
      <c r="BI55" s="125">
        <f t="shared" si="20"/>
        <v>1E-4</v>
      </c>
      <c r="BJ55" s="125">
        <f t="shared" si="21"/>
        <v>1E-4</v>
      </c>
      <c r="BK55" s="125">
        <f t="shared" si="22"/>
        <v>7.9346437664244482E-5</v>
      </c>
      <c r="BL55" s="125">
        <f t="shared" si="23"/>
        <v>7.0859848744519633E-5</v>
      </c>
      <c r="BM55" s="125">
        <f t="shared" si="24"/>
        <v>6.2907299338030287E-5</v>
      </c>
      <c r="BN55" s="125">
        <f t="shared" si="25"/>
        <v>5.3418411832608281E-5</v>
      </c>
      <c r="BO55" s="125">
        <f t="shared" si="26"/>
        <v>0</v>
      </c>
      <c r="BP55" s="125">
        <f t="shared" si="27"/>
        <v>0</v>
      </c>
      <c r="BQ55" s="125">
        <f t="shared" si="28"/>
        <v>0</v>
      </c>
      <c r="BR55" s="125">
        <f t="shared" si="29"/>
        <v>0</v>
      </c>
      <c r="BS55" s="125">
        <f t="shared" si="30"/>
        <v>0</v>
      </c>
      <c r="BT55" s="125">
        <f t="shared" si="31"/>
        <v>0</v>
      </c>
    </row>
    <row r="56" spans="1:72">
      <c r="A56" s="58"/>
      <c r="B56" s="58" t="s">
        <v>372</v>
      </c>
      <c r="C56" s="58" t="s">
        <v>373</v>
      </c>
      <c r="D56" s="58"/>
      <c r="E56" s="58"/>
      <c r="F56" s="58"/>
      <c r="G56" s="58"/>
      <c r="H56" s="58"/>
      <c r="AD56" s="58">
        <v>28</v>
      </c>
      <c r="AE56" s="58">
        <f t="shared" si="46"/>
        <v>1E-4</v>
      </c>
      <c r="AF56" s="118">
        <f t="shared" si="44"/>
        <v>1E-3</v>
      </c>
      <c r="AG56" s="58">
        <f t="shared" si="44"/>
        <v>0</v>
      </c>
      <c r="AH56" s="58">
        <f t="shared" si="44"/>
        <v>0.13650000000000001</v>
      </c>
      <c r="AI56" s="58">
        <f t="shared" si="44"/>
        <v>8.1519999999999992</v>
      </c>
      <c r="AJ56" s="58">
        <f t="shared" si="44"/>
        <v>1E-4</v>
      </c>
      <c r="AK56" s="58">
        <f t="shared" si="44"/>
        <v>227.56</v>
      </c>
      <c r="AL56" s="58">
        <f t="shared" si="44"/>
        <v>27.525400000000001</v>
      </c>
      <c r="AM56" s="58">
        <f>U$34</f>
        <v>0</v>
      </c>
      <c r="AN56" s="58">
        <f t="shared" si="45"/>
        <v>2.9999999999999997E-4</v>
      </c>
      <c r="AO56" s="58">
        <f t="shared" si="45"/>
        <v>0</v>
      </c>
      <c r="AP56" s="58">
        <f t="shared" si="45"/>
        <v>0.14000000000000001</v>
      </c>
      <c r="AQ56" s="58">
        <f t="shared" si="45"/>
        <v>8.2569999999999997</v>
      </c>
      <c r="AR56" s="58">
        <f t="shared" si="45"/>
        <v>0</v>
      </c>
      <c r="AS56" s="58">
        <f t="shared" si="45"/>
        <v>471.80360000000002</v>
      </c>
      <c r="AT56" s="58">
        <f t="shared" si="45"/>
        <v>27.506900000000002</v>
      </c>
      <c r="AV56" s="125">
        <f t="shared" si="8"/>
        <v>1E-4</v>
      </c>
      <c r="AW56" s="125">
        <f t="shared" si="9"/>
        <v>1E-4</v>
      </c>
      <c r="AX56" s="125">
        <f t="shared" si="10"/>
        <v>7.9346437664244482E-5</v>
      </c>
      <c r="AY56" s="125">
        <f t="shared" si="11"/>
        <v>7.0859848744519633E-5</v>
      </c>
      <c r="AZ56" s="125">
        <f t="shared" si="12"/>
        <v>6.2907299338030287E-5</v>
      </c>
      <c r="BA56" s="125">
        <f t="shared" si="13"/>
        <v>5.3418411832608281E-5</v>
      </c>
      <c r="BB56" s="125">
        <f t="shared" si="14"/>
        <v>0</v>
      </c>
      <c r="BC56" s="125">
        <f t="shared" si="15"/>
        <v>0</v>
      </c>
      <c r="BD56" s="125">
        <f t="shared" si="16"/>
        <v>0</v>
      </c>
      <c r="BE56" s="125">
        <f t="shared" si="17"/>
        <v>0</v>
      </c>
      <c r="BF56" s="125">
        <f t="shared" si="18"/>
        <v>0</v>
      </c>
      <c r="BG56" s="125">
        <f t="shared" si="19"/>
        <v>0</v>
      </c>
      <c r="BI56" s="125">
        <f t="shared" si="20"/>
        <v>1E-4</v>
      </c>
      <c r="BJ56" s="125">
        <f t="shared" si="21"/>
        <v>1E-4</v>
      </c>
      <c r="BK56" s="125">
        <f t="shared" si="22"/>
        <v>7.9346437664244482E-5</v>
      </c>
      <c r="BL56" s="125">
        <f t="shared" si="23"/>
        <v>7.0859848744519633E-5</v>
      </c>
      <c r="BM56" s="125">
        <f t="shared" si="24"/>
        <v>6.2907299338030287E-5</v>
      </c>
      <c r="BN56" s="125">
        <f t="shared" si="25"/>
        <v>5.3418411832608281E-5</v>
      </c>
      <c r="BO56" s="125">
        <f t="shared" si="26"/>
        <v>0</v>
      </c>
      <c r="BP56" s="125">
        <f t="shared" si="27"/>
        <v>0</v>
      </c>
      <c r="BQ56" s="125">
        <f t="shared" si="28"/>
        <v>0</v>
      </c>
      <c r="BR56" s="125">
        <f t="shared" si="29"/>
        <v>0</v>
      </c>
      <c r="BS56" s="125">
        <f t="shared" si="30"/>
        <v>0</v>
      </c>
      <c r="BT56" s="125">
        <f t="shared" si="31"/>
        <v>0</v>
      </c>
    </row>
    <row r="57" spans="1:72">
      <c r="A57" s="58" t="s">
        <v>258</v>
      </c>
      <c r="B57" s="58">
        <v>0</v>
      </c>
      <c r="C57" s="93">
        <f>1+$B$55*B57^0.25</f>
        <v>1</v>
      </c>
      <c r="D57" s="58"/>
      <c r="E57" s="109"/>
      <c r="F57" s="58"/>
      <c r="G57" s="58"/>
      <c r="H57" s="58"/>
      <c r="AD57" s="58">
        <v>29</v>
      </c>
      <c r="AE57" s="58">
        <f t="shared" si="46"/>
        <v>1E-4</v>
      </c>
      <c r="AF57" s="118">
        <f t="shared" si="44"/>
        <v>1E-3</v>
      </c>
      <c r="AG57" s="58">
        <f t="shared" si="44"/>
        <v>0</v>
      </c>
      <c r="AH57" s="58">
        <f t="shared" si="44"/>
        <v>0.13650000000000001</v>
      </c>
      <c r="AI57" s="58">
        <f t="shared" si="44"/>
        <v>8.1519999999999992</v>
      </c>
      <c r="AJ57" s="58">
        <f t="shared" si="44"/>
        <v>1E-4</v>
      </c>
      <c r="AK57" s="58">
        <f t="shared" si="44"/>
        <v>227.56</v>
      </c>
      <c r="AL57" s="58">
        <f t="shared" si="44"/>
        <v>27.525400000000001</v>
      </c>
      <c r="AM57" s="58">
        <f>U$34</f>
        <v>0</v>
      </c>
      <c r="AN57" s="58">
        <f t="shared" si="45"/>
        <v>2.9999999999999997E-4</v>
      </c>
      <c r="AO57" s="58">
        <f t="shared" si="45"/>
        <v>0</v>
      </c>
      <c r="AP57" s="58">
        <f t="shared" si="45"/>
        <v>0.14000000000000001</v>
      </c>
      <c r="AQ57" s="58">
        <f t="shared" si="45"/>
        <v>8.2569999999999997</v>
      </c>
      <c r="AR57" s="58">
        <f t="shared" si="45"/>
        <v>0</v>
      </c>
      <c r="AS57" s="58">
        <f t="shared" si="45"/>
        <v>471.80360000000002</v>
      </c>
      <c r="AT57" s="58">
        <f t="shared" si="45"/>
        <v>27.506900000000002</v>
      </c>
      <c r="AV57" s="125">
        <f t="shared" si="8"/>
        <v>1E-4</v>
      </c>
      <c r="AW57" s="125">
        <f t="shared" si="9"/>
        <v>1E-4</v>
      </c>
      <c r="AX57" s="125">
        <f t="shared" si="10"/>
        <v>7.9346437664244482E-5</v>
      </c>
      <c r="AY57" s="125">
        <f t="shared" si="11"/>
        <v>7.0859848744519633E-5</v>
      </c>
      <c r="AZ57" s="125">
        <f t="shared" si="12"/>
        <v>6.2907299338030287E-5</v>
      </c>
      <c r="BA57" s="125">
        <f t="shared" si="13"/>
        <v>5.3418411832608281E-5</v>
      </c>
      <c r="BB57" s="125">
        <f t="shared" si="14"/>
        <v>0</v>
      </c>
      <c r="BC57" s="125">
        <f t="shared" si="15"/>
        <v>0</v>
      </c>
      <c r="BD57" s="125">
        <f t="shared" si="16"/>
        <v>0</v>
      </c>
      <c r="BE57" s="125">
        <f t="shared" si="17"/>
        <v>0</v>
      </c>
      <c r="BF57" s="125">
        <f t="shared" si="18"/>
        <v>0</v>
      </c>
      <c r="BG57" s="125">
        <f t="shared" si="19"/>
        <v>0</v>
      </c>
      <c r="BI57" s="125">
        <f t="shared" si="20"/>
        <v>1E-4</v>
      </c>
      <c r="BJ57" s="125">
        <f t="shared" si="21"/>
        <v>1E-4</v>
      </c>
      <c r="BK57" s="125">
        <f t="shared" si="22"/>
        <v>7.9346437664244482E-5</v>
      </c>
      <c r="BL57" s="125">
        <f t="shared" si="23"/>
        <v>7.0859848744519633E-5</v>
      </c>
      <c r="BM57" s="125">
        <f t="shared" si="24"/>
        <v>6.2907299338030287E-5</v>
      </c>
      <c r="BN57" s="125">
        <f t="shared" si="25"/>
        <v>5.3418411832608281E-5</v>
      </c>
      <c r="BO57" s="125">
        <f t="shared" si="26"/>
        <v>0</v>
      </c>
      <c r="BP57" s="125">
        <f t="shared" si="27"/>
        <v>0</v>
      </c>
      <c r="BQ57" s="125">
        <f t="shared" si="28"/>
        <v>0</v>
      </c>
      <c r="BR57" s="125">
        <f t="shared" si="29"/>
        <v>0</v>
      </c>
      <c r="BS57" s="125">
        <f t="shared" si="30"/>
        <v>0</v>
      </c>
      <c r="BT57" s="125">
        <f t="shared" si="31"/>
        <v>0</v>
      </c>
    </row>
    <row r="58" spans="1:72">
      <c r="A58" s="58" t="s">
        <v>259</v>
      </c>
      <c r="B58" s="58">
        <v>1</v>
      </c>
      <c r="C58" s="93">
        <f>1+$B$55*B58^0.25</f>
        <v>0.78249982267937801</v>
      </c>
      <c r="D58" s="58"/>
      <c r="E58" s="58"/>
      <c r="F58" s="58"/>
      <c r="G58" s="58"/>
      <c r="H58" s="58"/>
      <c r="AD58" s="58">
        <v>30</v>
      </c>
      <c r="AE58" s="58">
        <f>H$35</f>
        <v>2.0000000000000001E-4</v>
      </c>
      <c r="AF58" s="118">
        <f t="shared" ref="AF58:AL62" si="47">I$35</f>
        <v>1.1000000000000001E-3</v>
      </c>
      <c r="AG58" s="58">
        <f t="shared" si="47"/>
        <v>0</v>
      </c>
      <c r="AH58" s="58">
        <f t="shared" si="47"/>
        <v>0.1361</v>
      </c>
      <c r="AI58" s="58">
        <f t="shared" si="47"/>
        <v>8.9989000000000008</v>
      </c>
      <c r="AJ58" s="58">
        <f t="shared" si="47"/>
        <v>1E-4</v>
      </c>
      <c r="AK58" s="58">
        <f t="shared" si="47"/>
        <v>170.70410000000001</v>
      </c>
      <c r="AL58" s="58">
        <f t="shared" si="47"/>
        <v>32.572899999999997</v>
      </c>
      <c r="AM58" s="58">
        <f>U$35</f>
        <v>1E-4</v>
      </c>
      <c r="AN58" s="58">
        <f t="shared" ref="AN58:AT62" si="48">V$35</f>
        <v>2.9999999999999997E-4</v>
      </c>
      <c r="AO58" s="58">
        <f t="shared" si="48"/>
        <v>0</v>
      </c>
      <c r="AP58" s="58">
        <f t="shared" si="48"/>
        <v>0.1391</v>
      </c>
      <c r="AQ58" s="58">
        <f t="shared" si="48"/>
        <v>9.5511999999999997</v>
      </c>
      <c r="AR58" s="58">
        <f t="shared" si="48"/>
        <v>0</v>
      </c>
      <c r="AS58" s="58">
        <f t="shared" si="48"/>
        <v>341.62920000000003</v>
      </c>
      <c r="AT58" s="58">
        <f t="shared" si="48"/>
        <v>33.004100000000001</v>
      </c>
      <c r="AV58" s="125">
        <f t="shared" si="8"/>
        <v>2.0000000000000001E-4</v>
      </c>
      <c r="AW58" s="125">
        <f t="shared" si="9"/>
        <v>2.0000000000000001E-4</v>
      </c>
      <c r="AX58" s="125">
        <f t="shared" si="10"/>
        <v>1.5869287532848896E-4</v>
      </c>
      <c r="AY58" s="125">
        <f t="shared" si="11"/>
        <v>1.4171969748903927E-4</v>
      </c>
      <c r="AZ58" s="125">
        <f t="shared" si="12"/>
        <v>1.2581459867606057E-4</v>
      </c>
      <c r="BA58" s="125">
        <f t="shared" si="13"/>
        <v>1.0683682366521656E-4</v>
      </c>
      <c r="BB58" s="125">
        <f t="shared" si="14"/>
        <v>1E-4</v>
      </c>
      <c r="BC58" s="125">
        <f t="shared" si="15"/>
        <v>1E-4</v>
      </c>
      <c r="BD58" s="125">
        <f t="shared" si="16"/>
        <v>7.9639908637168437E-5</v>
      </c>
      <c r="BE58" s="125">
        <f t="shared" si="17"/>
        <v>7.0860656282740333E-5</v>
      </c>
      <c r="BF58" s="125">
        <f t="shared" si="18"/>
        <v>6.3530331669827314E-5</v>
      </c>
      <c r="BG58" s="125">
        <f t="shared" si="19"/>
        <v>5.4723249201717805E-5</v>
      </c>
      <c r="BI58" s="125">
        <f t="shared" si="20"/>
        <v>1E-4</v>
      </c>
      <c r="BJ58" s="125">
        <f t="shared" si="21"/>
        <v>1E-4</v>
      </c>
      <c r="BK58" s="125">
        <f t="shared" si="22"/>
        <v>7.9346437664244482E-5</v>
      </c>
      <c r="BL58" s="125">
        <f t="shared" si="23"/>
        <v>7.0859848744519633E-5</v>
      </c>
      <c r="BM58" s="125">
        <f t="shared" si="24"/>
        <v>6.2907299338030287E-5</v>
      </c>
      <c r="BN58" s="125">
        <f t="shared" si="25"/>
        <v>5.3418411832608281E-5</v>
      </c>
      <c r="BO58" s="125">
        <f t="shared" si="26"/>
        <v>0</v>
      </c>
      <c r="BP58" s="125">
        <f t="shared" si="27"/>
        <v>0</v>
      </c>
      <c r="BQ58" s="125">
        <f t="shared" si="28"/>
        <v>0</v>
      </c>
      <c r="BR58" s="125">
        <f t="shared" si="29"/>
        <v>0</v>
      </c>
      <c r="BS58" s="125">
        <f t="shared" si="30"/>
        <v>0</v>
      </c>
      <c r="BT58" s="125">
        <f t="shared" si="31"/>
        <v>0</v>
      </c>
    </row>
    <row r="59" spans="1:72">
      <c r="A59" s="58" t="s">
        <v>260</v>
      </c>
      <c r="B59" s="58">
        <v>2</v>
      </c>
      <c r="C59" s="93">
        <f>1+$B$55*B59^0.25</f>
        <v>0.74134724161596288</v>
      </c>
      <c r="D59" s="58"/>
      <c r="E59" s="58"/>
      <c r="F59" s="58"/>
      <c r="G59" s="58"/>
      <c r="H59" s="58"/>
      <c r="AD59" s="58">
        <v>31</v>
      </c>
      <c r="AE59" s="58">
        <f t="shared" ref="AE59:AE62" si="49">H$35</f>
        <v>2.0000000000000001E-4</v>
      </c>
      <c r="AF59" s="118">
        <f t="shared" si="47"/>
        <v>1.1000000000000001E-3</v>
      </c>
      <c r="AG59" s="58">
        <f t="shared" si="47"/>
        <v>0</v>
      </c>
      <c r="AH59" s="58">
        <f t="shared" si="47"/>
        <v>0.1361</v>
      </c>
      <c r="AI59" s="58">
        <f t="shared" si="47"/>
        <v>8.9989000000000008</v>
      </c>
      <c r="AJ59" s="58">
        <f t="shared" si="47"/>
        <v>1E-4</v>
      </c>
      <c r="AK59" s="58">
        <f t="shared" si="47"/>
        <v>170.70410000000001</v>
      </c>
      <c r="AL59" s="58">
        <f t="shared" si="47"/>
        <v>32.572899999999997</v>
      </c>
      <c r="AM59" s="58">
        <f>U$35</f>
        <v>1E-4</v>
      </c>
      <c r="AN59" s="58">
        <f t="shared" si="48"/>
        <v>2.9999999999999997E-4</v>
      </c>
      <c r="AO59" s="58">
        <f t="shared" si="48"/>
        <v>0</v>
      </c>
      <c r="AP59" s="58">
        <f t="shared" si="48"/>
        <v>0.1391</v>
      </c>
      <c r="AQ59" s="58">
        <f t="shared" si="48"/>
        <v>9.5511999999999997</v>
      </c>
      <c r="AR59" s="58">
        <f t="shared" si="48"/>
        <v>0</v>
      </c>
      <c r="AS59" s="58">
        <f t="shared" si="48"/>
        <v>341.62920000000003</v>
      </c>
      <c r="AT59" s="58">
        <f t="shared" si="48"/>
        <v>33.004100000000001</v>
      </c>
      <c r="AV59" s="125">
        <f t="shared" si="8"/>
        <v>2.0000000000000001E-4</v>
      </c>
      <c r="AW59" s="125">
        <f t="shared" si="9"/>
        <v>2.0000000000000001E-4</v>
      </c>
      <c r="AX59" s="125">
        <f t="shared" si="10"/>
        <v>1.5869287532848896E-4</v>
      </c>
      <c r="AY59" s="125">
        <f t="shared" si="11"/>
        <v>1.4171969748903927E-4</v>
      </c>
      <c r="AZ59" s="125">
        <f t="shared" si="12"/>
        <v>1.2581459867606057E-4</v>
      </c>
      <c r="BA59" s="125">
        <f t="shared" si="13"/>
        <v>1.0683682366521656E-4</v>
      </c>
      <c r="BB59" s="125">
        <f t="shared" si="14"/>
        <v>1E-4</v>
      </c>
      <c r="BC59" s="125">
        <f t="shared" si="15"/>
        <v>1E-4</v>
      </c>
      <c r="BD59" s="125">
        <f t="shared" si="16"/>
        <v>7.9639908637168437E-5</v>
      </c>
      <c r="BE59" s="125">
        <f t="shared" si="17"/>
        <v>7.0860656282740333E-5</v>
      </c>
      <c r="BF59" s="125">
        <f t="shared" si="18"/>
        <v>6.3530331669827314E-5</v>
      </c>
      <c r="BG59" s="125">
        <f t="shared" si="19"/>
        <v>5.4723249201717805E-5</v>
      </c>
      <c r="BI59" s="125">
        <f t="shared" si="20"/>
        <v>1E-4</v>
      </c>
      <c r="BJ59" s="125">
        <f t="shared" si="21"/>
        <v>1E-4</v>
      </c>
      <c r="BK59" s="125">
        <f t="shared" si="22"/>
        <v>7.9346437664244482E-5</v>
      </c>
      <c r="BL59" s="125">
        <f t="shared" si="23"/>
        <v>7.0859848744519633E-5</v>
      </c>
      <c r="BM59" s="125">
        <f t="shared" si="24"/>
        <v>6.2907299338030287E-5</v>
      </c>
      <c r="BN59" s="125">
        <f t="shared" si="25"/>
        <v>5.3418411832608281E-5</v>
      </c>
      <c r="BO59" s="125">
        <f t="shared" si="26"/>
        <v>0</v>
      </c>
      <c r="BP59" s="125">
        <f t="shared" si="27"/>
        <v>0</v>
      </c>
      <c r="BQ59" s="125">
        <f t="shared" si="28"/>
        <v>0</v>
      </c>
      <c r="BR59" s="125">
        <f t="shared" si="29"/>
        <v>0</v>
      </c>
      <c r="BS59" s="125">
        <f t="shared" si="30"/>
        <v>0</v>
      </c>
      <c r="BT59" s="125">
        <f t="shared" si="31"/>
        <v>0</v>
      </c>
    </row>
    <row r="60" spans="1:72">
      <c r="A60" s="58" t="s">
        <v>48</v>
      </c>
      <c r="B60" s="58">
        <v>3</v>
      </c>
      <c r="C60" s="93">
        <f>1+$B$55*B60^0.25</f>
        <v>0.71375366881577029</v>
      </c>
      <c r="D60" s="58"/>
      <c r="E60" s="58"/>
      <c r="F60" s="58"/>
      <c r="G60" s="58"/>
      <c r="H60" s="58"/>
      <c r="AD60" s="58">
        <v>32</v>
      </c>
      <c r="AE60" s="58">
        <f t="shared" si="49"/>
        <v>2.0000000000000001E-4</v>
      </c>
      <c r="AF60" s="118">
        <f t="shared" si="47"/>
        <v>1.1000000000000001E-3</v>
      </c>
      <c r="AG60" s="58">
        <f t="shared" si="47"/>
        <v>0</v>
      </c>
      <c r="AH60" s="58">
        <f t="shared" si="47"/>
        <v>0.1361</v>
      </c>
      <c r="AI60" s="58">
        <f t="shared" si="47"/>
        <v>8.9989000000000008</v>
      </c>
      <c r="AJ60" s="58">
        <f t="shared" si="47"/>
        <v>1E-4</v>
      </c>
      <c r="AK60" s="58">
        <f t="shared" si="47"/>
        <v>170.70410000000001</v>
      </c>
      <c r="AL60" s="58">
        <f t="shared" si="47"/>
        <v>32.572899999999997</v>
      </c>
      <c r="AM60" s="58">
        <f>U$35</f>
        <v>1E-4</v>
      </c>
      <c r="AN60" s="58">
        <f t="shared" si="48"/>
        <v>2.9999999999999997E-4</v>
      </c>
      <c r="AO60" s="58">
        <f t="shared" si="48"/>
        <v>0</v>
      </c>
      <c r="AP60" s="58">
        <f t="shared" si="48"/>
        <v>0.1391</v>
      </c>
      <c r="AQ60" s="58">
        <f t="shared" si="48"/>
        <v>9.5511999999999997</v>
      </c>
      <c r="AR60" s="58">
        <f t="shared" si="48"/>
        <v>0</v>
      </c>
      <c r="AS60" s="58">
        <f t="shared" si="48"/>
        <v>341.62920000000003</v>
      </c>
      <c r="AT60" s="58">
        <f t="shared" si="48"/>
        <v>33.004100000000001</v>
      </c>
      <c r="AV60" s="125">
        <f t="shared" si="8"/>
        <v>2.0000000000000001E-4</v>
      </c>
      <c r="AW60" s="125">
        <f t="shared" si="9"/>
        <v>2.0000000000000001E-4</v>
      </c>
      <c r="AX60" s="125">
        <f t="shared" si="10"/>
        <v>1.5869287532848896E-4</v>
      </c>
      <c r="AY60" s="125">
        <f t="shared" si="11"/>
        <v>1.4171969748903927E-4</v>
      </c>
      <c r="AZ60" s="125">
        <f t="shared" si="12"/>
        <v>1.2581459867606057E-4</v>
      </c>
      <c r="BA60" s="125">
        <f t="shared" si="13"/>
        <v>1.0683682366521656E-4</v>
      </c>
      <c r="BB60" s="125">
        <f t="shared" si="14"/>
        <v>1E-4</v>
      </c>
      <c r="BC60" s="125">
        <f t="shared" si="15"/>
        <v>1E-4</v>
      </c>
      <c r="BD60" s="125">
        <f t="shared" si="16"/>
        <v>7.9639908637168437E-5</v>
      </c>
      <c r="BE60" s="125">
        <f t="shared" si="17"/>
        <v>7.0860656282740333E-5</v>
      </c>
      <c r="BF60" s="125">
        <f t="shared" si="18"/>
        <v>6.3530331669827314E-5</v>
      </c>
      <c r="BG60" s="125">
        <f t="shared" si="19"/>
        <v>5.4723249201717805E-5</v>
      </c>
      <c r="BI60" s="125">
        <f t="shared" si="20"/>
        <v>1E-4</v>
      </c>
      <c r="BJ60" s="125">
        <f t="shared" si="21"/>
        <v>1E-4</v>
      </c>
      <c r="BK60" s="125">
        <f t="shared" si="22"/>
        <v>7.9346437664244482E-5</v>
      </c>
      <c r="BL60" s="125">
        <f t="shared" si="23"/>
        <v>7.0859848744519633E-5</v>
      </c>
      <c r="BM60" s="125">
        <f t="shared" si="24"/>
        <v>6.2907299338030287E-5</v>
      </c>
      <c r="BN60" s="125">
        <f t="shared" si="25"/>
        <v>5.3418411832608281E-5</v>
      </c>
      <c r="BO60" s="125">
        <f t="shared" si="26"/>
        <v>0</v>
      </c>
      <c r="BP60" s="125">
        <f t="shared" si="27"/>
        <v>0</v>
      </c>
      <c r="BQ60" s="125">
        <f t="shared" si="28"/>
        <v>0</v>
      </c>
      <c r="BR60" s="125">
        <f t="shared" si="29"/>
        <v>0</v>
      </c>
      <c r="BS60" s="125">
        <f t="shared" si="30"/>
        <v>0</v>
      </c>
      <c r="BT60" s="125">
        <f t="shared" si="31"/>
        <v>0</v>
      </c>
    </row>
    <row r="61" spans="1:72">
      <c r="A61" s="58" t="s">
        <v>261</v>
      </c>
      <c r="B61" s="58">
        <v>4</v>
      </c>
      <c r="C61" s="93">
        <f>1+$B$55*B61^0.25</f>
        <v>0.69240829941462334</v>
      </c>
      <c r="D61" s="58"/>
      <c r="E61" s="58"/>
      <c r="F61" s="58"/>
      <c r="G61" s="58"/>
      <c r="H61" s="58"/>
      <c r="AD61" s="58">
        <v>33</v>
      </c>
      <c r="AE61" s="58">
        <f t="shared" si="49"/>
        <v>2.0000000000000001E-4</v>
      </c>
      <c r="AF61" s="118">
        <f t="shared" si="47"/>
        <v>1.1000000000000001E-3</v>
      </c>
      <c r="AG61" s="58">
        <f t="shared" si="47"/>
        <v>0</v>
      </c>
      <c r="AH61" s="58">
        <f t="shared" si="47"/>
        <v>0.1361</v>
      </c>
      <c r="AI61" s="58">
        <f t="shared" si="47"/>
        <v>8.9989000000000008</v>
      </c>
      <c r="AJ61" s="58">
        <f t="shared" si="47"/>
        <v>1E-4</v>
      </c>
      <c r="AK61" s="58">
        <f t="shared" si="47"/>
        <v>170.70410000000001</v>
      </c>
      <c r="AL61" s="58">
        <f t="shared" si="47"/>
        <v>32.572899999999997</v>
      </c>
      <c r="AM61" s="58">
        <f>U$35</f>
        <v>1E-4</v>
      </c>
      <c r="AN61" s="58">
        <f t="shared" si="48"/>
        <v>2.9999999999999997E-4</v>
      </c>
      <c r="AO61" s="58">
        <f t="shared" si="48"/>
        <v>0</v>
      </c>
      <c r="AP61" s="58">
        <f t="shared" si="48"/>
        <v>0.1391</v>
      </c>
      <c r="AQ61" s="58">
        <f t="shared" si="48"/>
        <v>9.5511999999999997</v>
      </c>
      <c r="AR61" s="58">
        <f t="shared" si="48"/>
        <v>0</v>
      </c>
      <c r="AS61" s="58">
        <f t="shared" si="48"/>
        <v>341.62920000000003</v>
      </c>
      <c r="AT61" s="58">
        <f t="shared" si="48"/>
        <v>33.004100000000001</v>
      </c>
      <c r="AV61" s="125">
        <f t="shared" si="8"/>
        <v>2.0000000000000001E-4</v>
      </c>
      <c r="AW61" s="125">
        <f t="shared" si="9"/>
        <v>2.0000000000000001E-4</v>
      </c>
      <c r="AX61" s="125">
        <f t="shared" si="10"/>
        <v>1.5869287532848896E-4</v>
      </c>
      <c r="AY61" s="125">
        <f t="shared" si="11"/>
        <v>1.4171969748903927E-4</v>
      </c>
      <c r="AZ61" s="125">
        <f t="shared" si="12"/>
        <v>1.2581459867606057E-4</v>
      </c>
      <c r="BA61" s="125">
        <f t="shared" si="13"/>
        <v>1.0683682366521656E-4</v>
      </c>
      <c r="BB61" s="125">
        <f t="shared" si="14"/>
        <v>1E-4</v>
      </c>
      <c r="BC61" s="125">
        <f t="shared" si="15"/>
        <v>1E-4</v>
      </c>
      <c r="BD61" s="125">
        <f t="shared" si="16"/>
        <v>7.9639908637168437E-5</v>
      </c>
      <c r="BE61" s="125">
        <f t="shared" si="17"/>
        <v>7.0860656282740333E-5</v>
      </c>
      <c r="BF61" s="125">
        <f t="shared" si="18"/>
        <v>6.3530331669827314E-5</v>
      </c>
      <c r="BG61" s="125">
        <f t="shared" si="19"/>
        <v>5.4723249201717805E-5</v>
      </c>
      <c r="BI61" s="125">
        <f t="shared" si="20"/>
        <v>1E-4</v>
      </c>
      <c r="BJ61" s="125">
        <f t="shared" si="21"/>
        <v>1E-4</v>
      </c>
      <c r="BK61" s="125">
        <f t="shared" si="22"/>
        <v>7.9346437664244482E-5</v>
      </c>
      <c r="BL61" s="125">
        <f t="shared" si="23"/>
        <v>7.0859848744519633E-5</v>
      </c>
      <c r="BM61" s="125">
        <f t="shared" si="24"/>
        <v>6.2907299338030287E-5</v>
      </c>
      <c r="BN61" s="125">
        <f t="shared" si="25"/>
        <v>5.3418411832608281E-5</v>
      </c>
      <c r="BO61" s="125">
        <f t="shared" si="26"/>
        <v>0</v>
      </c>
      <c r="BP61" s="125">
        <f t="shared" si="27"/>
        <v>0</v>
      </c>
      <c r="BQ61" s="125">
        <f t="shared" si="28"/>
        <v>0</v>
      </c>
      <c r="BR61" s="125">
        <f t="shared" si="29"/>
        <v>0</v>
      </c>
      <c r="BS61" s="125">
        <f t="shared" si="30"/>
        <v>0</v>
      </c>
      <c r="BT61" s="125">
        <f t="shared" si="31"/>
        <v>0</v>
      </c>
    </row>
    <row r="62" spans="1:72">
      <c r="A62" s="58"/>
      <c r="B62" s="58"/>
      <c r="C62" s="58"/>
      <c r="D62" s="58"/>
      <c r="E62" s="58"/>
      <c r="F62" s="58"/>
      <c r="G62" s="58"/>
      <c r="H62" s="58"/>
      <c r="AD62" s="58">
        <v>34</v>
      </c>
      <c r="AE62" s="58">
        <f t="shared" si="49"/>
        <v>2.0000000000000001E-4</v>
      </c>
      <c r="AF62" s="118">
        <f t="shared" si="47"/>
        <v>1.1000000000000001E-3</v>
      </c>
      <c r="AG62" s="58">
        <f t="shared" si="47"/>
        <v>0</v>
      </c>
      <c r="AH62" s="58">
        <f t="shared" si="47"/>
        <v>0.1361</v>
      </c>
      <c r="AI62" s="58">
        <f t="shared" si="47"/>
        <v>8.9989000000000008</v>
      </c>
      <c r="AJ62" s="58">
        <f t="shared" si="47"/>
        <v>1E-4</v>
      </c>
      <c r="AK62" s="58">
        <f t="shared" si="47"/>
        <v>170.70410000000001</v>
      </c>
      <c r="AL62" s="58">
        <f t="shared" si="47"/>
        <v>32.572899999999997</v>
      </c>
      <c r="AM62" s="58">
        <f>U$35</f>
        <v>1E-4</v>
      </c>
      <c r="AN62" s="58">
        <f t="shared" si="48"/>
        <v>2.9999999999999997E-4</v>
      </c>
      <c r="AO62" s="58">
        <f t="shared" si="48"/>
        <v>0</v>
      </c>
      <c r="AP62" s="58">
        <f t="shared" si="48"/>
        <v>0.1391</v>
      </c>
      <c r="AQ62" s="58">
        <f t="shared" si="48"/>
        <v>9.5511999999999997</v>
      </c>
      <c r="AR62" s="58">
        <f t="shared" si="48"/>
        <v>0</v>
      </c>
      <c r="AS62" s="58">
        <f t="shared" si="48"/>
        <v>341.62920000000003</v>
      </c>
      <c r="AT62" s="58">
        <f t="shared" si="48"/>
        <v>33.004100000000001</v>
      </c>
      <c r="AV62" s="125">
        <f t="shared" si="8"/>
        <v>2.0000000000000001E-4</v>
      </c>
      <c r="AW62" s="125">
        <f t="shared" si="9"/>
        <v>2.0000000000000001E-4</v>
      </c>
      <c r="AX62" s="125">
        <f t="shared" si="10"/>
        <v>1.5869287532848896E-4</v>
      </c>
      <c r="AY62" s="125">
        <f t="shared" si="11"/>
        <v>1.4171969748903927E-4</v>
      </c>
      <c r="AZ62" s="125">
        <f t="shared" si="12"/>
        <v>1.2581459867606057E-4</v>
      </c>
      <c r="BA62" s="125">
        <f t="shared" si="13"/>
        <v>1.0683682366521656E-4</v>
      </c>
      <c r="BB62" s="125">
        <f t="shared" si="14"/>
        <v>1E-4</v>
      </c>
      <c r="BC62" s="125">
        <f t="shared" si="15"/>
        <v>1E-4</v>
      </c>
      <c r="BD62" s="125">
        <f t="shared" si="16"/>
        <v>7.9639908637168437E-5</v>
      </c>
      <c r="BE62" s="125">
        <f t="shared" si="17"/>
        <v>7.0860656282740333E-5</v>
      </c>
      <c r="BF62" s="125">
        <f t="shared" si="18"/>
        <v>6.3530331669827314E-5</v>
      </c>
      <c r="BG62" s="125">
        <f t="shared" si="19"/>
        <v>5.4723249201717805E-5</v>
      </c>
      <c r="BI62" s="125">
        <f t="shared" si="20"/>
        <v>1E-4</v>
      </c>
      <c r="BJ62" s="125">
        <f t="shared" si="21"/>
        <v>1E-4</v>
      </c>
      <c r="BK62" s="125">
        <f t="shared" si="22"/>
        <v>7.9346437664244482E-5</v>
      </c>
      <c r="BL62" s="125">
        <f t="shared" si="23"/>
        <v>7.0859848744519633E-5</v>
      </c>
      <c r="BM62" s="125">
        <f t="shared" si="24"/>
        <v>6.2907299338030287E-5</v>
      </c>
      <c r="BN62" s="125">
        <f t="shared" si="25"/>
        <v>5.3418411832608281E-5</v>
      </c>
      <c r="BO62" s="125">
        <f t="shared" si="26"/>
        <v>0</v>
      </c>
      <c r="BP62" s="125">
        <f t="shared" si="27"/>
        <v>0</v>
      </c>
      <c r="BQ62" s="125">
        <f t="shared" si="28"/>
        <v>0</v>
      </c>
      <c r="BR62" s="125">
        <f t="shared" si="29"/>
        <v>0</v>
      </c>
      <c r="BS62" s="125">
        <f t="shared" si="30"/>
        <v>0</v>
      </c>
      <c r="BT62" s="125">
        <f t="shared" si="31"/>
        <v>0</v>
      </c>
    </row>
    <row r="63" spans="1:72">
      <c r="A63" s="109" t="s">
        <v>385</v>
      </c>
      <c r="B63" s="58" t="s">
        <v>258</v>
      </c>
      <c r="C63" s="58" t="s">
        <v>259</v>
      </c>
      <c r="D63" s="58" t="s">
        <v>260</v>
      </c>
      <c r="E63" s="58" t="s">
        <v>48</v>
      </c>
      <c r="F63" s="58" t="s">
        <v>261</v>
      </c>
      <c r="G63" s="58"/>
      <c r="H63" s="58"/>
      <c r="AD63" s="58">
        <v>35</v>
      </c>
      <c r="AE63" s="58">
        <f>H$36</f>
        <v>2.0000000000000001E-4</v>
      </c>
      <c r="AF63" s="118">
        <f t="shared" ref="AF63:AL67" si="50">I$36</f>
        <v>1.1999999999999999E-3</v>
      </c>
      <c r="AG63" s="58">
        <f t="shared" si="50"/>
        <v>0</v>
      </c>
      <c r="AH63" s="58">
        <f t="shared" si="50"/>
        <v>0.1331</v>
      </c>
      <c r="AI63" s="58">
        <f t="shared" si="50"/>
        <v>10.608599999999999</v>
      </c>
      <c r="AJ63" s="58">
        <f t="shared" si="50"/>
        <v>2.0000000000000001E-4</v>
      </c>
      <c r="AK63" s="58">
        <f t="shared" si="50"/>
        <v>112.8582</v>
      </c>
      <c r="AL63" s="58">
        <f t="shared" si="50"/>
        <v>37.596400000000003</v>
      </c>
      <c r="AM63" s="58">
        <f>U$36</f>
        <v>2.0000000000000001E-4</v>
      </c>
      <c r="AN63" s="58">
        <f t="shared" ref="AN63:AT67" si="51">V$36</f>
        <v>5.9999999999999995E-4</v>
      </c>
      <c r="AO63" s="58">
        <f t="shared" si="51"/>
        <v>0</v>
      </c>
      <c r="AP63" s="58">
        <f t="shared" si="51"/>
        <v>0.13170000000000001</v>
      </c>
      <c r="AQ63" s="58">
        <f t="shared" si="51"/>
        <v>11.6456</v>
      </c>
      <c r="AR63" s="58">
        <f t="shared" si="51"/>
        <v>1E-4</v>
      </c>
      <c r="AS63" s="58">
        <f t="shared" si="51"/>
        <v>188.71520000000001</v>
      </c>
      <c r="AT63" s="58">
        <f t="shared" si="51"/>
        <v>37.820700000000002</v>
      </c>
      <c r="AV63" s="125">
        <f t="shared" si="8"/>
        <v>2.0000000000000001E-4</v>
      </c>
      <c r="AW63" s="125">
        <f t="shared" si="9"/>
        <v>2.0000000000000001E-4</v>
      </c>
      <c r="AX63" s="125">
        <f t="shared" si="10"/>
        <v>1.5869287532848896E-4</v>
      </c>
      <c r="AY63" s="125">
        <f t="shared" si="11"/>
        <v>1.4171969748903927E-4</v>
      </c>
      <c r="AZ63" s="125">
        <f t="shared" si="12"/>
        <v>1.2581459867606057E-4</v>
      </c>
      <c r="BA63" s="125">
        <f t="shared" si="13"/>
        <v>1.0683682366521656E-4</v>
      </c>
      <c r="BB63" s="125">
        <f t="shared" si="14"/>
        <v>2.0000000000000001E-4</v>
      </c>
      <c r="BC63" s="125">
        <f t="shared" si="15"/>
        <v>2.0000000000000001E-4</v>
      </c>
      <c r="BD63" s="125">
        <f t="shared" si="16"/>
        <v>1.5927981727433687E-4</v>
      </c>
      <c r="BE63" s="125">
        <f t="shared" si="17"/>
        <v>1.4172131256548067E-4</v>
      </c>
      <c r="BF63" s="125">
        <f t="shared" si="18"/>
        <v>1.2706066333965463E-4</v>
      </c>
      <c r="BG63" s="125">
        <f t="shared" si="19"/>
        <v>1.0944649840343561E-4</v>
      </c>
      <c r="BI63" s="125">
        <f t="shared" si="20"/>
        <v>2.0000000000000001E-4</v>
      </c>
      <c r="BJ63" s="125">
        <f t="shared" si="21"/>
        <v>2.0000000000000001E-4</v>
      </c>
      <c r="BK63" s="125">
        <f t="shared" si="22"/>
        <v>1.5869287532848896E-4</v>
      </c>
      <c r="BL63" s="125">
        <f t="shared" si="23"/>
        <v>1.4171969748903927E-4</v>
      </c>
      <c r="BM63" s="125">
        <f t="shared" si="24"/>
        <v>1.2581459867606057E-4</v>
      </c>
      <c r="BN63" s="125">
        <f t="shared" si="25"/>
        <v>1.0683682366521656E-4</v>
      </c>
      <c r="BO63" s="125">
        <f t="shared" si="26"/>
        <v>1E-4</v>
      </c>
      <c r="BP63" s="125">
        <f t="shared" si="27"/>
        <v>1E-4</v>
      </c>
      <c r="BQ63" s="125">
        <f t="shared" si="28"/>
        <v>7.9639908637168437E-5</v>
      </c>
      <c r="BR63" s="125">
        <f t="shared" si="29"/>
        <v>7.0860656282740333E-5</v>
      </c>
      <c r="BS63" s="125">
        <f t="shared" si="30"/>
        <v>6.3530331669827314E-5</v>
      </c>
      <c r="BT63" s="125">
        <f t="shared" si="31"/>
        <v>5.4723249201717805E-5</v>
      </c>
    </row>
    <row r="64" spans="1:72">
      <c r="A64" s="58" t="s">
        <v>399</v>
      </c>
      <c r="B64" s="58">
        <v>0</v>
      </c>
      <c r="C64" s="58">
        <v>1</v>
      </c>
      <c r="D64" s="58">
        <v>2</v>
      </c>
      <c r="E64" s="58">
        <v>3</v>
      </c>
      <c r="F64" s="58">
        <v>4</v>
      </c>
      <c r="G64" s="58"/>
      <c r="H64" s="58"/>
      <c r="AD64" s="58">
        <v>36</v>
      </c>
      <c r="AE64" s="58">
        <f t="shared" ref="AE64:AE67" si="52">H$36</f>
        <v>2.0000000000000001E-4</v>
      </c>
      <c r="AF64" s="118">
        <f t="shared" si="50"/>
        <v>1.1999999999999999E-3</v>
      </c>
      <c r="AG64" s="58">
        <f t="shared" si="50"/>
        <v>0</v>
      </c>
      <c r="AH64" s="58">
        <f t="shared" si="50"/>
        <v>0.1331</v>
      </c>
      <c r="AI64" s="58">
        <f t="shared" si="50"/>
        <v>10.608599999999999</v>
      </c>
      <c r="AJ64" s="58">
        <f t="shared" si="50"/>
        <v>2.0000000000000001E-4</v>
      </c>
      <c r="AK64" s="58">
        <f t="shared" si="50"/>
        <v>112.8582</v>
      </c>
      <c r="AL64" s="58">
        <f t="shared" si="50"/>
        <v>37.596400000000003</v>
      </c>
      <c r="AM64" s="58">
        <f>U$36</f>
        <v>2.0000000000000001E-4</v>
      </c>
      <c r="AN64" s="58">
        <f t="shared" si="51"/>
        <v>5.9999999999999995E-4</v>
      </c>
      <c r="AO64" s="58">
        <f t="shared" si="51"/>
        <v>0</v>
      </c>
      <c r="AP64" s="58">
        <f t="shared" si="51"/>
        <v>0.13170000000000001</v>
      </c>
      <c r="AQ64" s="58">
        <f t="shared" si="51"/>
        <v>11.6456</v>
      </c>
      <c r="AR64" s="58">
        <f t="shared" si="51"/>
        <v>1E-4</v>
      </c>
      <c r="AS64" s="58">
        <f t="shared" si="51"/>
        <v>188.71520000000001</v>
      </c>
      <c r="AT64" s="58">
        <f t="shared" si="51"/>
        <v>37.820700000000002</v>
      </c>
      <c r="AV64" s="125">
        <f t="shared" si="8"/>
        <v>2.0000000000000001E-4</v>
      </c>
      <c r="AW64" s="125">
        <f t="shared" si="9"/>
        <v>2.0000000000000001E-4</v>
      </c>
      <c r="AX64" s="125">
        <f t="shared" si="10"/>
        <v>1.5869287532848896E-4</v>
      </c>
      <c r="AY64" s="125">
        <f t="shared" si="11"/>
        <v>1.4171969748903927E-4</v>
      </c>
      <c r="AZ64" s="125">
        <f t="shared" si="12"/>
        <v>1.2581459867606057E-4</v>
      </c>
      <c r="BA64" s="125">
        <f t="shared" si="13"/>
        <v>1.0683682366521656E-4</v>
      </c>
      <c r="BB64" s="125">
        <f t="shared" si="14"/>
        <v>2.0000000000000001E-4</v>
      </c>
      <c r="BC64" s="125">
        <f t="shared" si="15"/>
        <v>2.0000000000000001E-4</v>
      </c>
      <c r="BD64" s="125">
        <f t="shared" si="16"/>
        <v>1.5927981727433687E-4</v>
      </c>
      <c r="BE64" s="125">
        <f t="shared" si="17"/>
        <v>1.4172131256548067E-4</v>
      </c>
      <c r="BF64" s="125">
        <f t="shared" si="18"/>
        <v>1.2706066333965463E-4</v>
      </c>
      <c r="BG64" s="125">
        <f t="shared" si="19"/>
        <v>1.0944649840343561E-4</v>
      </c>
      <c r="BI64" s="125">
        <f t="shared" si="20"/>
        <v>2.0000000000000001E-4</v>
      </c>
      <c r="BJ64" s="125">
        <f t="shared" si="21"/>
        <v>2.0000000000000001E-4</v>
      </c>
      <c r="BK64" s="125">
        <f t="shared" si="22"/>
        <v>1.5869287532848896E-4</v>
      </c>
      <c r="BL64" s="125">
        <f t="shared" si="23"/>
        <v>1.4171969748903927E-4</v>
      </c>
      <c r="BM64" s="125">
        <f t="shared" si="24"/>
        <v>1.2581459867606057E-4</v>
      </c>
      <c r="BN64" s="125">
        <f t="shared" si="25"/>
        <v>1.0683682366521656E-4</v>
      </c>
      <c r="BO64" s="125">
        <f t="shared" si="26"/>
        <v>1E-4</v>
      </c>
      <c r="BP64" s="125">
        <f t="shared" si="27"/>
        <v>1E-4</v>
      </c>
      <c r="BQ64" s="125">
        <f t="shared" si="28"/>
        <v>7.9639908637168437E-5</v>
      </c>
      <c r="BR64" s="125">
        <f t="shared" si="29"/>
        <v>7.0860656282740333E-5</v>
      </c>
      <c r="BS64" s="125">
        <f t="shared" si="30"/>
        <v>6.3530331669827314E-5</v>
      </c>
      <c r="BT64" s="125">
        <f t="shared" si="31"/>
        <v>5.4723249201717805E-5</v>
      </c>
    </row>
    <row r="65" spans="1:72">
      <c r="A65" s="58" t="s">
        <v>373</v>
      </c>
      <c r="B65" s="93">
        <f>1+$B$55*B64^0.25</f>
        <v>1</v>
      </c>
      <c r="C65" s="93">
        <f>1+$B$55*C64^0.25</f>
        <v>0.78249982267937801</v>
      </c>
      <c r="D65" s="93">
        <f>1+$B$55*D64^0.25</f>
        <v>0.74134724161596288</v>
      </c>
      <c r="E65" s="93">
        <f>1+$B$55*E64^0.25</f>
        <v>0.71375366881577029</v>
      </c>
      <c r="F65" s="93">
        <f>1+$B$55*F64^0.25</f>
        <v>0.69240829941462334</v>
      </c>
      <c r="G65" s="58"/>
      <c r="H65" s="58"/>
      <c r="AD65" s="58">
        <v>37</v>
      </c>
      <c r="AE65" s="58">
        <f t="shared" si="52"/>
        <v>2.0000000000000001E-4</v>
      </c>
      <c r="AF65" s="118">
        <f t="shared" si="50"/>
        <v>1.1999999999999999E-3</v>
      </c>
      <c r="AG65" s="58">
        <f t="shared" si="50"/>
        <v>0</v>
      </c>
      <c r="AH65" s="58">
        <f t="shared" si="50"/>
        <v>0.1331</v>
      </c>
      <c r="AI65" s="58">
        <f t="shared" si="50"/>
        <v>10.608599999999999</v>
      </c>
      <c r="AJ65" s="58">
        <f t="shared" si="50"/>
        <v>2.0000000000000001E-4</v>
      </c>
      <c r="AK65" s="58">
        <f t="shared" si="50"/>
        <v>112.8582</v>
      </c>
      <c r="AL65" s="58">
        <f t="shared" si="50"/>
        <v>37.596400000000003</v>
      </c>
      <c r="AM65" s="58">
        <f>U$36</f>
        <v>2.0000000000000001E-4</v>
      </c>
      <c r="AN65" s="58">
        <f t="shared" si="51"/>
        <v>5.9999999999999995E-4</v>
      </c>
      <c r="AO65" s="58">
        <f t="shared" si="51"/>
        <v>0</v>
      </c>
      <c r="AP65" s="58">
        <f t="shared" si="51"/>
        <v>0.13170000000000001</v>
      </c>
      <c r="AQ65" s="58">
        <f t="shared" si="51"/>
        <v>11.6456</v>
      </c>
      <c r="AR65" s="58">
        <f t="shared" si="51"/>
        <v>1E-4</v>
      </c>
      <c r="AS65" s="58">
        <f t="shared" si="51"/>
        <v>188.71520000000001</v>
      </c>
      <c r="AT65" s="58">
        <f t="shared" si="51"/>
        <v>37.820700000000002</v>
      </c>
      <c r="AV65" s="125">
        <f t="shared" si="8"/>
        <v>2.0000000000000001E-4</v>
      </c>
      <c r="AW65" s="125">
        <f t="shared" si="9"/>
        <v>2.0000000000000001E-4</v>
      </c>
      <c r="AX65" s="125">
        <f t="shared" si="10"/>
        <v>1.5869287532848896E-4</v>
      </c>
      <c r="AY65" s="125">
        <f t="shared" si="11"/>
        <v>1.4171969748903927E-4</v>
      </c>
      <c r="AZ65" s="125">
        <f t="shared" si="12"/>
        <v>1.2581459867606057E-4</v>
      </c>
      <c r="BA65" s="125">
        <f t="shared" si="13"/>
        <v>1.0683682366521656E-4</v>
      </c>
      <c r="BB65" s="125">
        <f t="shared" si="14"/>
        <v>2.0000000000000001E-4</v>
      </c>
      <c r="BC65" s="125">
        <f t="shared" si="15"/>
        <v>2.0000000000000001E-4</v>
      </c>
      <c r="BD65" s="125">
        <f t="shared" si="16"/>
        <v>1.5927981727433687E-4</v>
      </c>
      <c r="BE65" s="125">
        <f t="shared" si="17"/>
        <v>1.4172131256548067E-4</v>
      </c>
      <c r="BF65" s="125">
        <f t="shared" si="18"/>
        <v>1.2706066333965463E-4</v>
      </c>
      <c r="BG65" s="125">
        <f t="shared" si="19"/>
        <v>1.0944649840343561E-4</v>
      </c>
      <c r="BI65" s="125">
        <f t="shared" si="20"/>
        <v>2.0000000000000001E-4</v>
      </c>
      <c r="BJ65" s="125">
        <f t="shared" si="21"/>
        <v>2.0000000000000001E-4</v>
      </c>
      <c r="BK65" s="125">
        <f t="shared" si="22"/>
        <v>1.5869287532848896E-4</v>
      </c>
      <c r="BL65" s="125">
        <f t="shared" si="23"/>
        <v>1.4171969748903927E-4</v>
      </c>
      <c r="BM65" s="125">
        <f t="shared" si="24"/>
        <v>1.2581459867606057E-4</v>
      </c>
      <c r="BN65" s="125">
        <f t="shared" si="25"/>
        <v>1.0683682366521656E-4</v>
      </c>
      <c r="BO65" s="125">
        <f t="shared" si="26"/>
        <v>1E-4</v>
      </c>
      <c r="BP65" s="125">
        <f t="shared" si="27"/>
        <v>1E-4</v>
      </c>
      <c r="BQ65" s="125">
        <f t="shared" si="28"/>
        <v>7.9639908637168437E-5</v>
      </c>
      <c r="BR65" s="125">
        <f t="shared" si="29"/>
        <v>7.0860656282740333E-5</v>
      </c>
      <c r="BS65" s="125">
        <f t="shared" si="30"/>
        <v>6.3530331669827314E-5</v>
      </c>
      <c r="BT65" s="125">
        <f t="shared" si="31"/>
        <v>5.4723249201717805E-5</v>
      </c>
    </row>
    <row r="66" spans="1:72" s="58" customFormat="1">
      <c r="B66" s="93"/>
      <c r="C66" s="93"/>
      <c r="D66" s="93"/>
      <c r="E66" s="93"/>
      <c r="F66" s="93"/>
      <c r="AD66" s="58">
        <v>38</v>
      </c>
      <c r="AE66" s="58">
        <f t="shared" si="52"/>
        <v>2.0000000000000001E-4</v>
      </c>
      <c r="AF66" s="118">
        <f t="shared" si="50"/>
        <v>1.1999999999999999E-3</v>
      </c>
      <c r="AG66" s="58">
        <f t="shared" si="50"/>
        <v>0</v>
      </c>
      <c r="AH66" s="58">
        <f t="shared" si="50"/>
        <v>0.1331</v>
      </c>
      <c r="AI66" s="58">
        <f t="shared" si="50"/>
        <v>10.608599999999999</v>
      </c>
      <c r="AJ66" s="58">
        <f t="shared" si="50"/>
        <v>2.0000000000000001E-4</v>
      </c>
      <c r="AK66" s="58">
        <f t="shared" si="50"/>
        <v>112.8582</v>
      </c>
      <c r="AL66" s="58">
        <f t="shared" si="50"/>
        <v>37.596400000000003</v>
      </c>
      <c r="AM66" s="58">
        <f>U$36</f>
        <v>2.0000000000000001E-4</v>
      </c>
      <c r="AN66" s="58">
        <f t="shared" si="51"/>
        <v>5.9999999999999995E-4</v>
      </c>
      <c r="AO66" s="58">
        <f t="shared" si="51"/>
        <v>0</v>
      </c>
      <c r="AP66" s="58">
        <f t="shared" si="51"/>
        <v>0.13170000000000001</v>
      </c>
      <c r="AQ66" s="58">
        <f t="shared" si="51"/>
        <v>11.6456</v>
      </c>
      <c r="AR66" s="58">
        <f t="shared" si="51"/>
        <v>1E-4</v>
      </c>
      <c r="AS66" s="58">
        <f t="shared" si="51"/>
        <v>188.71520000000001</v>
      </c>
      <c r="AT66" s="58">
        <f t="shared" si="51"/>
        <v>37.820700000000002</v>
      </c>
      <c r="AV66" s="125">
        <f t="shared" si="8"/>
        <v>2.0000000000000001E-4</v>
      </c>
      <c r="AW66" s="125">
        <f t="shared" si="9"/>
        <v>2.0000000000000001E-4</v>
      </c>
      <c r="AX66" s="125">
        <f t="shared" si="10"/>
        <v>1.5869287532848896E-4</v>
      </c>
      <c r="AY66" s="125">
        <f t="shared" si="11"/>
        <v>1.4171969748903927E-4</v>
      </c>
      <c r="AZ66" s="125">
        <f t="shared" si="12"/>
        <v>1.2581459867606057E-4</v>
      </c>
      <c r="BA66" s="125">
        <f t="shared" si="13"/>
        <v>1.0683682366521656E-4</v>
      </c>
      <c r="BB66" s="125">
        <f t="shared" si="14"/>
        <v>2.0000000000000001E-4</v>
      </c>
      <c r="BC66" s="125">
        <f t="shared" si="15"/>
        <v>2.0000000000000001E-4</v>
      </c>
      <c r="BD66" s="125">
        <f t="shared" si="16"/>
        <v>1.5927981727433687E-4</v>
      </c>
      <c r="BE66" s="125">
        <f t="shared" si="17"/>
        <v>1.4172131256548067E-4</v>
      </c>
      <c r="BF66" s="125">
        <f t="shared" si="18"/>
        <v>1.2706066333965463E-4</v>
      </c>
      <c r="BG66" s="125">
        <f t="shared" si="19"/>
        <v>1.0944649840343561E-4</v>
      </c>
      <c r="BI66" s="125">
        <f t="shared" si="20"/>
        <v>2.0000000000000001E-4</v>
      </c>
      <c r="BJ66" s="125">
        <f t="shared" si="21"/>
        <v>2.0000000000000001E-4</v>
      </c>
      <c r="BK66" s="125">
        <f t="shared" si="22"/>
        <v>1.5869287532848896E-4</v>
      </c>
      <c r="BL66" s="125">
        <f t="shared" si="23"/>
        <v>1.4171969748903927E-4</v>
      </c>
      <c r="BM66" s="125">
        <f t="shared" si="24"/>
        <v>1.2581459867606057E-4</v>
      </c>
      <c r="BN66" s="125">
        <f t="shared" si="25"/>
        <v>1.0683682366521656E-4</v>
      </c>
      <c r="BO66" s="125">
        <f t="shared" si="26"/>
        <v>1E-4</v>
      </c>
      <c r="BP66" s="125">
        <f t="shared" si="27"/>
        <v>1E-4</v>
      </c>
      <c r="BQ66" s="125">
        <f t="shared" si="28"/>
        <v>7.9639908637168437E-5</v>
      </c>
      <c r="BR66" s="125">
        <f t="shared" si="29"/>
        <v>7.0860656282740333E-5</v>
      </c>
      <c r="BS66" s="125">
        <f t="shared" si="30"/>
        <v>6.3530331669827314E-5</v>
      </c>
      <c r="BT66" s="125">
        <f t="shared" si="31"/>
        <v>5.4723249201717805E-5</v>
      </c>
    </row>
    <row r="67" spans="1:72">
      <c r="A67" s="58" t="s">
        <v>44</v>
      </c>
      <c r="B67" s="58"/>
      <c r="C67" s="58"/>
      <c r="D67" s="58"/>
      <c r="E67" s="58"/>
      <c r="F67" s="58"/>
      <c r="G67" s="58"/>
      <c r="H67" s="58"/>
      <c r="AD67" s="58">
        <v>39</v>
      </c>
      <c r="AE67" s="58">
        <f t="shared" si="52"/>
        <v>2.0000000000000001E-4</v>
      </c>
      <c r="AF67" s="118">
        <f t="shared" si="50"/>
        <v>1.1999999999999999E-3</v>
      </c>
      <c r="AG67" s="58">
        <f t="shared" si="50"/>
        <v>0</v>
      </c>
      <c r="AH67" s="58">
        <f t="shared" si="50"/>
        <v>0.1331</v>
      </c>
      <c r="AI67" s="58">
        <f t="shared" si="50"/>
        <v>10.608599999999999</v>
      </c>
      <c r="AJ67" s="58">
        <f t="shared" si="50"/>
        <v>2.0000000000000001E-4</v>
      </c>
      <c r="AK67" s="58">
        <f t="shared" si="50"/>
        <v>112.8582</v>
      </c>
      <c r="AL67" s="58">
        <f t="shared" si="50"/>
        <v>37.596400000000003</v>
      </c>
      <c r="AM67" s="58">
        <f>U$36</f>
        <v>2.0000000000000001E-4</v>
      </c>
      <c r="AN67" s="58">
        <f t="shared" si="51"/>
        <v>5.9999999999999995E-4</v>
      </c>
      <c r="AO67" s="58">
        <f t="shared" si="51"/>
        <v>0</v>
      </c>
      <c r="AP67" s="58">
        <f t="shared" si="51"/>
        <v>0.13170000000000001</v>
      </c>
      <c r="AQ67" s="58">
        <f t="shared" si="51"/>
        <v>11.6456</v>
      </c>
      <c r="AR67" s="58">
        <f t="shared" si="51"/>
        <v>1E-4</v>
      </c>
      <c r="AS67" s="58">
        <f t="shared" si="51"/>
        <v>188.71520000000001</v>
      </c>
      <c r="AT67" s="58">
        <f t="shared" si="51"/>
        <v>37.820700000000002</v>
      </c>
      <c r="AV67" s="125">
        <f t="shared" si="8"/>
        <v>2.0000000000000001E-4</v>
      </c>
      <c r="AW67" s="125">
        <f t="shared" si="9"/>
        <v>2.0000000000000001E-4</v>
      </c>
      <c r="AX67" s="125">
        <f t="shared" si="10"/>
        <v>1.5869287532848896E-4</v>
      </c>
      <c r="AY67" s="125">
        <f t="shared" si="11"/>
        <v>1.4171969748903927E-4</v>
      </c>
      <c r="AZ67" s="125">
        <f t="shared" si="12"/>
        <v>1.2581459867606057E-4</v>
      </c>
      <c r="BA67" s="125">
        <f t="shared" si="13"/>
        <v>1.0683682366521656E-4</v>
      </c>
      <c r="BB67" s="125">
        <f t="shared" si="14"/>
        <v>2.0000000000000001E-4</v>
      </c>
      <c r="BC67" s="125">
        <f t="shared" si="15"/>
        <v>2.0000000000000001E-4</v>
      </c>
      <c r="BD67" s="125">
        <f t="shared" si="16"/>
        <v>1.5927981727433687E-4</v>
      </c>
      <c r="BE67" s="125">
        <f t="shared" si="17"/>
        <v>1.4172131256548067E-4</v>
      </c>
      <c r="BF67" s="125">
        <f t="shared" si="18"/>
        <v>1.2706066333965463E-4</v>
      </c>
      <c r="BG67" s="125">
        <f t="shared" si="19"/>
        <v>1.0944649840343561E-4</v>
      </c>
      <c r="BI67" s="125">
        <f t="shared" si="20"/>
        <v>2.0000000000000001E-4</v>
      </c>
      <c r="BJ67" s="125">
        <f t="shared" si="21"/>
        <v>2.0000000000000001E-4</v>
      </c>
      <c r="BK67" s="125">
        <f t="shared" si="22"/>
        <v>1.5869287532848896E-4</v>
      </c>
      <c r="BL67" s="125">
        <f t="shared" si="23"/>
        <v>1.4171969748903927E-4</v>
      </c>
      <c r="BM67" s="125">
        <f t="shared" si="24"/>
        <v>1.2581459867606057E-4</v>
      </c>
      <c r="BN67" s="125">
        <f t="shared" si="25"/>
        <v>1.0683682366521656E-4</v>
      </c>
      <c r="BO67" s="125">
        <f t="shared" si="26"/>
        <v>1E-4</v>
      </c>
      <c r="BP67" s="125">
        <f t="shared" si="27"/>
        <v>1E-4</v>
      </c>
      <c r="BQ67" s="125">
        <f t="shared" si="28"/>
        <v>7.9639908637168437E-5</v>
      </c>
      <c r="BR67" s="125">
        <f t="shared" si="29"/>
        <v>7.0860656282740333E-5</v>
      </c>
      <c r="BS67" s="125">
        <f t="shared" si="30"/>
        <v>6.3530331669827314E-5</v>
      </c>
      <c r="BT67" s="125">
        <f t="shared" si="31"/>
        <v>5.4723249201717805E-5</v>
      </c>
    </row>
    <row r="68" spans="1:72">
      <c r="A68" s="109" t="s">
        <v>395</v>
      </c>
      <c r="B68" s="58" t="str">
        <f>B63</f>
        <v>Sedentary</v>
      </c>
      <c r="C68" s="58" t="str">
        <f>C63</f>
        <v>Barely</v>
      </c>
      <c r="D68" s="58" t="str">
        <f>D63</f>
        <v>Somewhat</v>
      </c>
      <c r="E68" s="58" t="str">
        <f>E63</f>
        <v>Active</v>
      </c>
      <c r="F68" s="58" t="str">
        <f>F63</f>
        <v>Highly</v>
      </c>
      <c r="G68" s="58"/>
      <c r="H68" s="58"/>
      <c r="AD68" s="58">
        <v>40</v>
      </c>
      <c r="AE68" s="58">
        <f>H$37</f>
        <v>2.9999999999999997E-4</v>
      </c>
      <c r="AF68" s="118">
        <f t="shared" ref="AF68:AL72" si="53">I$37</f>
        <v>1.5E-3</v>
      </c>
      <c r="AG68" s="58">
        <f t="shared" si="53"/>
        <v>0</v>
      </c>
      <c r="AH68" s="58">
        <f t="shared" si="53"/>
        <v>0.1182</v>
      </c>
      <c r="AI68" s="58">
        <f t="shared" si="53"/>
        <v>13.173299999999999</v>
      </c>
      <c r="AJ68" s="58">
        <f t="shared" si="53"/>
        <v>2.0000000000000001E-4</v>
      </c>
      <c r="AK68" s="58">
        <f t="shared" si="53"/>
        <v>71.160600000000002</v>
      </c>
      <c r="AL68" s="58">
        <f t="shared" si="53"/>
        <v>42.623699999999999</v>
      </c>
      <c r="AM68" s="58">
        <f>U$37</f>
        <v>2.9999999999999997E-4</v>
      </c>
      <c r="AN68" s="58">
        <f t="shared" ref="AN68:AT72" si="54">V$37</f>
        <v>1.1999999999999999E-3</v>
      </c>
      <c r="AO68" s="58">
        <f t="shared" si="54"/>
        <v>0</v>
      </c>
      <c r="AP68" s="58">
        <f t="shared" si="54"/>
        <v>0.1099</v>
      </c>
      <c r="AQ68" s="58">
        <f t="shared" si="54"/>
        <v>14.471299999999999</v>
      </c>
      <c r="AR68" s="58">
        <f t="shared" si="54"/>
        <v>1E-4</v>
      </c>
      <c r="AS68" s="58">
        <f t="shared" si="54"/>
        <v>111.1185</v>
      </c>
      <c r="AT68" s="58">
        <f t="shared" si="54"/>
        <v>42.545400000000001</v>
      </c>
      <c r="AV68" s="125">
        <f t="shared" si="8"/>
        <v>2.9999999999999997E-4</v>
      </c>
      <c r="AW68" s="125">
        <f t="shared" si="9"/>
        <v>2.9999999999999997E-4</v>
      </c>
      <c r="AX68" s="125">
        <f t="shared" si="10"/>
        <v>2.380393129927334E-4</v>
      </c>
      <c r="AY68" s="125">
        <f t="shared" si="11"/>
        <v>2.1257954623355886E-4</v>
      </c>
      <c r="AZ68" s="125">
        <f t="shared" si="12"/>
        <v>1.8872189801409083E-4</v>
      </c>
      <c r="BA68" s="125">
        <f t="shared" si="13"/>
        <v>1.6025523549782482E-4</v>
      </c>
      <c r="BB68" s="125">
        <f t="shared" si="14"/>
        <v>2.9999999999999997E-4</v>
      </c>
      <c r="BC68" s="125">
        <f t="shared" si="15"/>
        <v>2.9999999999999997E-4</v>
      </c>
      <c r="BD68" s="125">
        <f t="shared" si="16"/>
        <v>2.3891972591150528E-4</v>
      </c>
      <c r="BE68" s="125">
        <f t="shared" si="17"/>
        <v>2.1258196884822099E-4</v>
      </c>
      <c r="BF68" s="125">
        <f t="shared" si="18"/>
        <v>1.9059099500948193E-4</v>
      </c>
      <c r="BG68" s="125">
        <f t="shared" si="19"/>
        <v>1.6416974760515341E-4</v>
      </c>
      <c r="BI68" s="125">
        <f t="shared" si="20"/>
        <v>2.0000000000000001E-4</v>
      </c>
      <c r="BJ68" s="125">
        <f t="shared" si="21"/>
        <v>2.0000000000000001E-4</v>
      </c>
      <c r="BK68" s="125">
        <f t="shared" si="22"/>
        <v>1.5869287532848896E-4</v>
      </c>
      <c r="BL68" s="125">
        <f t="shared" si="23"/>
        <v>1.4171969748903927E-4</v>
      </c>
      <c r="BM68" s="125">
        <f t="shared" si="24"/>
        <v>1.2581459867606057E-4</v>
      </c>
      <c r="BN68" s="125">
        <f t="shared" si="25"/>
        <v>1.0683682366521656E-4</v>
      </c>
      <c r="BO68" s="125">
        <f t="shared" si="26"/>
        <v>1E-4</v>
      </c>
      <c r="BP68" s="125">
        <f t="shared" si="27"/>
        <v>1E-4</v>
      </c>
      <c r="BQ68" s="125">
        <f t="shared" si="28"/>
        <v>7.9639908637168437E-5</v>
      </c>
      <c r="BR68" s="125">
        <f t="shared" si="29"/>
        <v>7.0860656282740333E-5</v>
      </c>
      <c r="BS68" s="125">
        <f t="shared" si="30"/>
        <v>6.3530331669827314E-5</v>
      </c>
      <c r="BT68" s="125">
        <f t="shared" si="31"/>
        <v>5.4723249201717805E-5</v>
      </c>
    </row>
    <row r="69" spans="1:72">
      <c r="A69" s="58" t="s">
        <v>399</v>
      </c>
      <c r="B69" s="5">
        <v>0</v>
      </c>
      <c r="C69" s="5">
        <f>(D91/7)/60</f>
        <v>0.91281595238095237</v>
      </c>
      <c r="D69" s="5">
        <f>(D92/7)/60</f>
        <v>3.2664071428571431</v>
      </c>
      <c r="E69" s="5">
        <f>(D93/7)/60</f>
        <v>8.5385214285714301</v>
      </c>
      <c r="F69" s="5">
        <f>(D94/7)/60</f>
        <v>24.988738095238094</v>
      </c>
      <c r="G69" s="58"/>
      <c r="H69" s="58"/>
      <c r="AD69" s="58">
        <v>41</v>
      </c>
      <c r="AE69" s="58">
        <f t="shared" ref="AE69:AE72" si="55">H$37</f>
        <v>2.9999999999999997E-4</v>
      </c>
      <c r="AF69" s="118">
        <f t="shared" si="53"/>
        <v>1.5E-3</v>
      </c>
      <c r="AG69" s="58">
        <f t="shared" si="53"/>
        <v>0</v>
      </c>
      <c r="AH69" s="58">
        <f t="shared" si="53"/>
        <v>0.1182</v>
      </c>
      <c r="AI69" s="58">
        <f t="shared" si="53"/>
        <v>13.173299999999999</v>
      </c>
      <c r="AJ69" s="58">
        <f t="shared" si="53"/>
        <v>2.0000000000000001E-4</v>
      </c>
      <c r="AK69" s="58">
        <f t="shared" si="53"/>
        <v>71.160600000000002</v>
      </c>
      <c r="AL69" s="58">
        <f t="shared" si="53"/>
        <v>42.623699999999999</v>
      </c>
      <c r="AM69" s="58">
        <f>U$37</f>
        <v>2.9999999999999997E-4</v>
      </c>
      <c r="AN69" s="58">
        <f t="shared" si="54"/>
        <v>1.1999999999999999E-3</v>
      </c>
      <c r="AO69" s="58">
        <f t="shared" si="54"/>
        <v>0</v>
      </c>
      <c r="AP69" s="58">
        <f t="shared" si="54"/>
        <v>0.1099</v>
      </c>
      <c r="AQ69" s="58">
        <f t="shared" si="54"/>
        <v>14.471299999999999</v>
      </c>
      <c r="AR69" s="58">
        <f t="shared" si="54"/>
        <v>1E-4</v>
      </c>
      <c r="AS69" s="58">
        <f t="shared" si="54"/>
        <v>111.1185</v>
      </c>
      <c r="AT69" s="58">
        <f t="shared" si="54"/>
        <v>42.545400000000001</v>
      </c>
      <c r="AV69" s="125">
        <f t="shared" si="8"/>
        <v>2.9999999999999997E-4</v>
      </c>
      <c r="AW69" s="125">
        <f t="shared" si="9"/>
        <v>2.9999999999999997E-4</v>
      </c>
      <c r="AX69" s="125">
        <f t="shared" si="10"/>
        <v>2.380393129927334E-4</v>
      </c>
      <c r="AY69" s="125">
        <f t="shared" si="11"/>
        <v>2.1257954623355886E-4</v>
      </c>
      <c r="AZ69" s="125">
        <f t="shared" si="12"/>
        <v>1.8872189801409083E-4</v>
      </c>
      <c r="BA69" s="125">
        <f t="shared" si="13"/>
        <v>1.6025523549782482E-4</v>
      </c>
      <c r="BB69" s="125">
        <f t="shared" si="14"/>
        <v>2.9999999999999997E-4</v>
      </c>
      <c r="BC69" s="125">
        <f t="shared" si="15"/>
        <v>2.9999999999999997E-4</v>
      </c>
      <c r="BD69" s="125">
        <f t="shared" si="16"/>
        <v>2.3891972591150528E-4</v>
      </c>
      <c r="BE69" s="125">
        <f t="shared" si="17"/>
        <v>2.1258196884822099E-4</v>
      </c>
      <c r="BF69" s="125">
        <f t="shared" si="18"/>
        <v>1.9059099500948193E-4</v>
      </c>
      <c r="BG69" s="125">
        <f t="shared" si="19"/>
        <v>1.6416974760515341E-4</v>
      </c>
      <c r="BI69" s="125">
        <f t="shared" si="20"/>
        <v>2.0000000000000001E-4</v>
      </c>
      <c r="BJ69" s="125">
        <f t="shared" si="21"/>
        <v>2.0000000000000001E-4</v>
      </c>
      <c r="BK69" s="125">
        <f t="shared" si="22"/>
        <v>1.5869287532848896E-4</v>
      </c>
      <c r="BL69" s="125">
        <f t="shared" si="23"/>
        <v>1.4171969748903927E-4</v>
      </c>
      <c r="BM69" s="125">
        <f t="shared" si="24"/>
        <v>1.2581459867606057E-4</v>
      </c>
      <c r="BN69" s="125">
        <f t="shared" si="25"/>
        <v>1.0683682366521656E-4</v>
      </c>
      <c r="BO69" s="125">
        <f t="shared" si="26"/>
        <v>1E-4</v>
      </c>
      <c r="BP69" s="125">
        <f t="shared" si="27"/>
        <v>1E-4</v>
      </c>
      <c r="BQ69" s="125">
        <f t="shared" si="28"/>
        <v>7.9639908637168437E-5</v>
      </c>
      <c r="BR69" s="125">
        <f t="shared" si="29"/>
        <v>7.0860656282740333E-5</v>
      </c>
      <c r="BS69" s="125">
        <f t="shared" si="30"/>
        <v>6.3530331669827314E-5</v>
      </c>
      <c r="BT69" s="125">
        <f t="shared" si="31"/>
        <v>5.4723249201717805E-5</v>
      </c>
    </row>
    <row r="70" spans="1:72">
      <c r="A70" s="58" t="s">
        <v>373</v>
      </c>
      <c r="B70" s="93">
        <f>1+$B$55*B69^0.25</f>
        <v>1</v>
      </c>
      <c r="C70" s="93">
        <f>1+$B$55*C69^0.25</f>
        <v>0.78740383764623911</v>
      </c>
      <c r="D70" s="93">
        <f>1+$B$55*D69^0.25</f>
        <v>0.70760011699884284</v>
      </c>
      <c r="E70" s="93">
        <f>1+$B$55*E69^0.25</f>
        <v>0.62820351163289434</v>
      </c>
      <c r="F70" s="93">
        <f>1+$B$55*F69^0.25</f>
        <v>0.51370959937894023</v>
      </c>
      <c r="G70" s="58"/>
      <c r="H70" s="58"/>
      <c r="AD70" s="58">
        <v>42</v>
      </c>
      <c r="AE70" s="58">
        <f t="shared" si="55"/>
        <v>2.9999999999999997E-4</v>
      </c>
      <c r="AF70" s="118">
        <f t="shared" si="53"/>
        <v>1.5E-3</v>
      </c>
      <c r="AG70" s="58">
        <f t="shared" si="53"/>
        <v>0</v>
      </c>
      <c r="AH70" s="58">
        <f t="shared" si="53"/>
        <v>0.1182</v>
      </c>
      <c r="AI70" s="58">
        <f t="shared" si="53"/>
        <v>13.173299999999999</v>
      </c>
      <c r="AJ70" s="58">
        <f t="shared" si="53"/>
        <v>2.0000000000000001E-4</v>
      </c>
      <c r="AK70" s="58">
        <f t="shared" si="53"/>
        <v>71.160600000000002</v>
      </c>
      <c r="AL70" s="58">
        <f t="shared" si="53"/>
        <v>42.623699999999999</v>
      </c>
      <c r="AM70" s="58">
        <f>U$37</f>
        <v>2.9999999999999997E-4</v>
      </c>
      <c r="AN70" s="58">
        <f t="shared" si="54"/>
        <v>1.1999999999999999E-3</v>
      </c>
      <c r="AO70" s="58">
        <f t="shared" si="54"/>
        <v>0</v>
      </c>
      <c r="AP70" s="58">
        <f t="shared" si="54"/>
        <v>0.1099</v>
      </c>
      <c r="AQ70" s="58">
        <f t="shared" si="54"/>
        <v>14.471299999999999</v>
      </c>
      <c r="AR70" s="58">
        <f t="shared" si="54"/>
        <v>1E-4</v>
      </c>
      <c r="AS70" s="58">
        <f t="shared" si="54"/>
        <v>111.1185</v>
      </c>
      <c r="AT70" s="58">
        <f t="shared" si="54"/>
        <v>42.545400000000001</v>
      </c>
      <c r="AV70" s="125">
        <f t="shared" si="8"/>
        <v>2.9999999999999997E-4</v>
      </c>
      <c r="AW70" s="125">
        <f t="shared" si="9"/>
        <v>2.9999999999999997E-4</v>
      </c>
      <c r="AX70" s="125">
        <f t="shared" si="10"/>
        <v>2.380393129927334E-4</v>
      </c>
      <c r="AY70" s="125">
        <f t="shared" si="11"/>
        <v>2.1257954623355886E-4</v>
      </c>
      <c r="AZ70" s="125">
        <f t="shared" si="12"/>
        <v>1.8872189801409083E-4</v>
      </c>
      <c r="BA70" s="125">
        <f t="shared" si="13"/>
        <v>1.6025523549782482E-4</v>
      </c>
      <c r="BB70" s="125">
        <f t="shared" si="14"/>
        <v>2.9999999999999997E-4</v>
      </c>
      <c r="BC70" s="125">
        <f t="shared" si="15"/>
        <v>2.9999999999999997E-4</v>
      </c>
      <c r="BD70" s="125">
        <f t="shared" si="16"/>
        <v>2.3891972591150528E-4</v>
      </c>
      <c r="BE70" s="125">
        <f t="shared" si="17"/>
        <v>2.1258196884822099E-4</v>
      </c>
      <c r="BF70" s="125">
        <f t="shared" si="18"/>
        <v>1.9059099500948193E-4</v>
      </c>
      <c r="BG70" s="125">
        <f t="shared" si="19"/>
        <v>1.6416974760515341E-4</v>
      </c>
      <c r="BI70" s="125">
        <f t="shared" si="20"/>
        <v>2.0000000000000001E-4</v>
      </c>
      <c r="BJ70" s="125">
        <f t="shared" si="21"/>
        <v>2.0000000000000001E-4</v>
      </c>
      <c r="BK70" s="125">
        <f t="shared" si="22"/>
        <v>1.5869287532848896E-4</v>
      </c>
      <c r="BL70" s="125">
        <f t="shared" si="23"/>
        <v>1.4171969748903927E-4</v>
      </c>
      <c r="BM70" s="125">
        <f t="shared" si="24"/>
        <v>1.2581459867606057E-4</v>
      </c>
      <c r="BN70" s="125">
        <f t="shared" si="25"/>
        <v>1.0683682366521656E-4</v>
      </c>
      <c r="BO70" s="125">
        <f t="shared" si="26"/>
        <v>1E-4</v>
      </c>
      <c r="BP70" s="125">
        <f t="shared" si="27"/>
        <v>1E-4</v>
      </c>
      <c r="BQ70" s="125">
        <f t="shared" si="28"/>
        <v>7.9639908637168437E-5</v>
      </c>
      <c r="BR70" s="125">
        <f t="shared" si="29"/>
        <v>7.0860656282740333E-5</v>
      </c>
      <c r="BS70" s="125">
        <f t="shared" si="30"/>
        <v>6.3530331669827314E-5</v>
      </c>
      <c r="BT70" s="125">
        <f t="shared" si="31"/>
        <v>5.4723249201717805E-5</v>
      </c>
    </row>
    <row r="71" spans="1:72">
      <c r="A71" s="58"/>
      <c r="B71" s="58"/>
      <c r="C71" s="58"/>
      <c r="D71" s="58"/>
      <c r="E71" s="58"/>
      <c r="F71" s="58"/>
      <c r="G71" s="58"/>
      <c r="H71" s="58"/>
      <c r="AD71" s="58">
        <v>43</v>
      </c>
      <c r="AE71" s="58">
        <f t="shared" si="55"/>
        <v>2.9999999999999997E-4</v>
      </c>
      <c r="AF71" s="118">
        <f t="shared" si="53"/>
        <v>1.5E-3</v>
      </c>
      <c r="AG71" s="58">
        <f t="shared" si="53"/>
        <v>0</v>
      </c>
      <c r="AH71" s="58">
        <f t="shared" si="53"/>
        <v>0.1182</v>
      </c>
      <c r="AI71" s="58">
        <f t="shared" si="53"/>
        <v>13.173299999999999</v>
      </c>
      <c r="AJ71" s="58">
        <f t="shared" si="53"/>
        <v>2.0000000000000001E-4</v>
      </c>
      <c r="AK71" s="58">
        <f t="shared" si="53"/>
        <v>71.160600000000002</v>
      </c>
      <c r="AL71" s="58">
        <f t="shared" si="53"/>
        <v>42.623699999999999</v>
      </c>
      <c r="AM71" s="58">
        <f>U$37</f>
        <v>2.9999999999999997E-4</v>
      </c>
      <c r="AN71" s="58">
        <f t="shared" si="54"/>
        <v>1.1999999999999999E-3</v>
      </c>
      <c r="AO71" s="58">
        <f t="shared" si="54"/>
        <v>0</v>
      </c>
      <c r="AP71" s="58">
        <f t="shared" si="54"/>
        <v>0.1099</v>
      </c>
      <c r="AQ71" s="58">
        <f t="shared" si="54"/>
        <v>14.471299999999999</v>
      </c>
      <c r="AR71" s="58">
        <f t="shared" si="54"/>
        <v>1E-4</v>
      </c>
      <c r="AS71" s="58">
        <f t="shared" si="54"/>
        <v>111.1185</v>
      </c>
      <c r="AT71" s="58">
        <f t="shared" si="54"/>
        <v>42.545400000000001</v>
      </c>
      <c r="AV71" s="125">
        <f t="shared" si="8"/>
        <v>2.9999999999999997E-4</v>
      </c>
      <c r="AW71" s="125">
        <f t="shared" si="9"/>
        <v>2.9999999999999997E-4</v>
      </c>
      <c r="AX71" s="125">
        <f t="shared" si="10"/>
        <v>2.380393129927334E-4</v>
      </c>
      <c r="AY71" s="125">
        <f t="shared" si="11"/>
        <v>2.1257954623355886E-4</v>
      </c>
      <c r="AZ71" s="125">
        <f t="shared" si="12"/>
        <v>1.8872189801409083E-4</v>
      </c>
      <c r="BA71" s="125">
        <f t="shared" si="13"/>
        <v>1.6025523549782482E-4</v>
      </c>
      <c r="BB71" s="125">
        <f t="shared" si="14"/>
        <v>2.9999999999999997E-4</v>
      </c>
      <c r="BC71" s="125">
        <f t="shared" si="15"/>
        <v>2.9999999999999997E-4</v>
      </c>
      <c r="BD71" s="125">
        <f t="shared" si="16"/>
        <v>2.3891972591150528E-4</v>
      </c>
      <c r="BE71" s="125">
        <f t="shared" si="17"/>
        <v>2.1258196884822099E-4</v>
      </c>
      <c r="BF71" s="125">
        <f t="shared" si="18"/>
        <v>1.9059099500948193E-4</v>
      </c>
      <c r="BG71" s="125">
        <f t="shared" si="19"/>
        <v>1.6416974760515341E-4</v>
      </c>
      <c r="BI71" s="125">
        <f t="shared" si="20"/>
        <v>2.0000000000000001E-4</v>
      </c>
      <c r="BJ71" s="125">
        <f t="shared" si="21"/>
        <v>2.0000000000000001E-4</v>
      </c>
      <c r="BK71" s="125">
        <f t="shared" si="22"/>
        <v>1.5869287532848896E-4</v>
      </c>
      <c r="BL71" s="125">
        <f t="shared" si="23"/>
        <v>1.4171969748903927E-4</v>
      </c>
      <c r="BM71" s="125">
        <f t="shared" si="24"/>
        <v>1.2581459867606057E-4</v>
      </c>
      <c r="BN71" s="125">
        <f t="shared" si="25"/>
        <v>1.0683682366521656E-4</v>
      </c>
      <c r="BO71" s="125">
        <f t="shared" si="26"/>
        <v>1E-4</v>
      </c>
      <c r="BP71" s="125">
        <f t="shared" si="27"/>
        <v>1E-4</v>
      </c>
      <c r="BQ71" s="125">
        <f t="shared" si="28"/>
        <v>7.9639908637168437E-5</v>
      </c>
      <c r="BR71" s="125">
        <f t="shared" si="29"/>
        <v>7.0860656282740333E-5</v>
      </c>
      <c r="BS71" s="125">
        <f t="shared" si="30"/>
        <v>6.3530331669827314E-5</v>
      </c>
      <c r="BT71" s="125">
        <f t="shared" si="31"/>
        <v>5.4723249201717805E-5</v>
      </c>
    </row>
    <row r="72" spans="1:72">
      <c r="A72" s="109" t="s">
        <v>396</v>
      </c>
      <c r="B72" s="58" t="str">
        <f>B68</f>
        <v>Sedentary</v>
      </c>
      <c r="C72" s="58" t="str">
        <f>C68</f>
        <v>Barely</v>
      </c>
      <c r="D72" s="58" t="str">
        <f>D68</f>
        <v>Somewhat</v>
      </c>
      <c r="E72" s="58" t="str">
        <f>E68</f>
        <v>Active</v>
      </c>
      <c r="F72" s="58" t="str">
        <f>F68</f>
        <v>Highly</v>
      </c>
      <c r="G72" s="58"/>
      <c r="H72" s="58"/>
      <c r="AD72" s="58">
        <v>44</v>
      </c>
      <c r="AE72" s="58">
        <f t="shared" si="55"/>
        <v>2.9999999999999997E-4</v>
      </c>
      <c r="AF72" s="118">
        <f t="shared" si="53"/>
        <v>1.5E-3</v>
      </c>
      <c r="AG72" s="58">
        <f t="shared" si="53"/>
        <v>0</v>
      </c>
      <c r="AH72" s="58">
        <f t="shared" si="53"/>
        <v>0.1182</v>
      </c>
      <c r="AI72" s="58">
        <f t="shared" si="53"/>
        <v>13.173299999999999</v>
      </c>
      <c r="AJ72" s="58">
        <f t="shared" si="53"/>
        <v>2.0000000000000001E-4</v>
      </c>
      <c r="AK72" s="58">
        <f t="shared" si="53"/>
        <v>71.160600000000002</v>
      </c>
      <c r="AL72" s="58">
        <f t="shared" si="53"/>
        <v>42.623699999999999</v>
      </c>
      <c r="AM72" s="58">
        <f>U$37</f>
        <v>2.9999999999999997E-4</v>
      </c>
      <c r="AN72" s="58">
        <f t="shared" si="54"/>
        <v>1.1999999999999999E-3</v>
      </c>
      <c r="AO72" s="58">
        <f t="shared" si="54"/>
        <v>0</v>
      </c>
      <c r="AP72" s="58">
        <f t="shared" si="54"/>
        <v>0.1099</v>
      </c>
      <c r="AQ72" s="58">
        <f t="shared" si="54"/>
        <v>14.471299999999999</v>
      </c>
      <c r="AR72" s="58">
        <f t="shared" si="54"/>
        <v>1E-4</v>
      </c>
      <c r="AS72" s="58">
        <f t="shared" si="54"/>
        <v>111.1185</v>
      </c>
      <c r="AT72" s="58">
        <f t="shared" si="54"/>
        <v>42.545400000000001</v>
      </c>
      <c r="AV72" s="125">
        <f t="shared" si="8"/>
        <v>2.9999999999999997E-4</v>
      </c>
      <c r="AW72" s="125">
        <f t="shared" si="9"/>
        <v>2.9999999999999997E-4</v>
      </c>
      <c r="AX72" s="125">
        <f t="shared" si="10"/>
        <v>2.380393129927334E-4</v>
      </c>
      <c r="AY72" s="125">
        <f t="shared" si="11"/>
        <v>2.1257954623355886E-4</v>
      </c>
      <c r="AZ72" s="125">
        <f t="shared" si="12"/>
        <v>1.8872189801409083E-4</v>
      </c>
      <c r="BA72" s="125">
        <f t="shared" si="13"/>
        <v>1.6025523549782482E-4</v>
      </c>
      <c r="BB72" s="125">
        <f t="shared" si="14"/>
        <v>2.9999999999999997E-4</v>
      </c>
      <c r="BC72" s="125">
        <f t="shared" si="15"/>
        <v>2.9999999999999997E-4</v>
      </c>
      <c r="BD72" s="125">
        <f t="shared" si="16"/>
        <v>2.3891972591150528E-4</v>
      </c>
      <c r="BE72" s="125">
        <f t="shared" si="17"/>
        <v>2.1258196884822099E-4</v>
      </c>
      <c r="BF72" s="125">
        <f t="shared" si="18"/>
        <v>1.9059099500948193E-4</v>
      </c>
      <c r="BG72" s="125">
        <f t="shared" si="19"/>
        <v>1.6416974760515341E-4</v>
      </c>
      <c r="BI72" s="125">
        <f t="shared" si="20"/>
        <v>2.0000000000000001E-4</v>
      </c>
      <c r="BJ72" s="125">
        <f t="shared" si="21"/>
        <v>2.0000000000000001E-4</v>
      </c>
      <c r="BK72" s="125">
        <f t="shared" si="22"/>
        <v>1.5869287532848896E-4</v>
      </c>
      <c r="BL72" s="125">
        <f t="shared" si="23"/>
        <v>1.4171969748903927E-4</v>
      </c>
      <c r="BM72" s="125">
        <f t="shared" si="24"/>
        <v>1.2581459867606057E-4</v>
      </c>
      <c r="BN72" s="125">
        <f t="shared" si="25"/>
        <v>1.0683682366521656E-4</v>
      </c>
      <c r="BO72" s="125">
        <f t="shared" si="26"/>
        <v>1E-4</v>
      </c>
      <c r="BP72" s="125">
        <f t="shared" si="27"/>
        <v>1E-4</v>
      </c>
      <c r="BQ72" s="125">
        <f t="shared" si="28"/>
        <v>7.9639908637168437E-5</v>
      </c>
      <c r="BR72" s="125">
        <f t="shared" si="29"/>
        <v>7.0860656282740333E-5</v>
      </c>
      <c r="BS72" s="125">
        <f t="shared" si="30"/>
        <v>6.3530331669827314E-5</v>
      </c>
      <c r="BT72" s="125">
        <f t="shared" si="31"/>
        <v>5.4723249201717805E-5</v>
      </c>
    </row>
    <row r="73" spans="1:72">
      <c r="A73" s="58" t="s">
        <v>399</v>
      </c>
      <c r="B73" s="5">
        <f>(0/7)/60</f>
        <v>0</v>
      </c>
      <c r="C73" s="5">
        <f>(D111/7)/60</f>
        <v>0.81309523809523809</v>
      </c>
      <c r="D73" s="5">
        <f>(D112/7)/60</f>
        <v>3.2220238095238098</v>
      </c>
      <c r="E73" s="5">
        <f>(D113/7)/60</f>
        <v>8.4589285714285705</v>
      </c>
      <c r="F73" s="5">
        <f>(D114/7)/60</f>
        <v>21.038690476190478</v>
      </c>
      <c r="G73" s="58"/>
      <c r="H73" s="58"/>
      <c r="AD73" s="58">
        <v>45</v>
      </c>
      <c r="AE73" s="58">
        <f>H$38</f>
        <v>4.0000000000000002E-4</v>
      </c>
      <c r="AF73" s="118">
        <f t="shared" ref="AF73:AL77" si="56">I$38</f>
        <v>2.2000000000000001E-3</v>
      </c>
      <c r="AG73" s="58">
        <f t="shared" si="56"/>
        <v>0</v>
      </c>
      <c r="AH73" s="58">
        <f t="shared" si="56"/>
        <v>8.3500000000000005E-2</v>
      </c>
      <c r="AI73" s="58">
        <f t="shared" si="56"/>
        <v>15.758100000000001</v>
      </c>
      <c r="AJ73" s="58">
        <f t="shared" si="56"/>
        <v>2.0000000000000001E-4</v>
      </c>
      <c r="AK73" s="58">
        <f t="shared" si="56"/>
        <v>35.769599999999997</v>
      </c>
      <c r="AL73" s="58">
        <f t="shared" si="56"/>
        <v>47.770099999999999</v>
      </c>
      <c r="AM73" s="58">
        <f>U$38</f>
        <v>4.0000000000000002E-4</v>
      </c>
      <c r="AN73" s="58">
        <f t="shared" ref="AN73:AT77" si="57">V$38</f>
        <v>2E-3</v>
      </c>
      <c r="AO73" s="58">
        <f t="shared" si="57"/>
        <v>0</v>
      </c>
      <c r="AP73" s="58">
        <f t="shared" si="57"/>
        <v>7.4200000000000002E-2</v>
      </c>
      <c r="AQ73" s="58">
        <f t="shared" si="57"/>
        <v>16.967400000000001</v>
      </c>
      <c r="AR73" s="58">
        <f t="shared" si="57"/>
        <v>1E-4</v>
      </c>
      <c r="AS73" s="58">
        <f t="shared" si="57"/>
        <v>49.826500000000003</v>
      </c>
      <c r="AT73" s="58">
        <f t="shared" si="57"/>
        <v>47.722999999999999</v>
      </c>
      <c r="AV73" s="125">
        <f t="shared" si="8"/>
        <v>4.0000000000000002E-4</v>
      </c>
      <c r="AW73" s="125">
        <f t="shared" si="9"/>
        <v>4.0000000000000002E-4</v>
      </c>
      <c r="AX73" s="125">
        <f t="shared" si="10"/>
        <v>3.1738575065697793E-4</v>
      </c>
      <c r="AY73" s="125">
        <f t="shared" si="11"/>
        <v>2.8343939497807853E-4</v>
      </c>
      <c r="AZ73" s="125">
        <f t="shared" si="12"/>
        <v>2.5162919735212115E-4</v>
      </c>
      <c r="BA73" s="125">
        <f t="shared" si="13"/>
        <v>2.1367364733043312E-4</v>
      </c>
      <c r="BB73" s="125">
        <f t="shared" si="14"/>
        <v>4.0000000000000002E-4</v>
      </c>
      <c r="BC73" s="125">
        <f t="shared" si="15"/>
        <v>4.0000000000000002E-4</v>
      </c>
      <c r="BD73" s="125">
        <f t="shared" si="16"/>
        <v>3.1855963454867375E-4</v>
      </c>
      <c r="BE73" s="125">
        <f t="shared" si="17"/>
        <v>2.8344262513096133E-4</v>
      </c>
      <c r="BF73" s="125">
        <f t="shared" si="18"/>
        <v>2.5412132667930926E-4</v>
      </c>
      <c r="BG73" s="125">
        <f t="shared" si="19"/>
        <v>2.1889299680687122E-4</v>
      </c>
      <c r="BI73" s="125">
        <f t="shared" si="20"/>
        <v>2.0000000000000001E-4</v>
      </c>
      <c r="BJ73" s="125">
        <f t="shared" si="21"/>
        <v>2.0000000000000001E-4</v>
      </c>
      <c r="BK73" s="125">
        <f t="shared" si="22"/>
        <v>1.5869287532848896E-4</v>
      </c>
      <c r="BL73" s="125">
        <f t="shared" si="23"/>
        <v>1.4171969748903927E-4</v>
      </c>
      <c r="BM73" s="125">
        <f t="shared" si="24"/>
        <v>1.2581459867606057E-4</v>
      </c>
      <c r="BN73" s="125">
        <f t="shared" si="25"/>
        <v>1.0683682366521656E-4</v>
      </c>
      <c r="BO73" s="125">
        <f t="shared" si="26"/>
        <v>1E-4</v>
      </c>
      <c r="BP73" s="125">
        <f t="shared" si="27"/>
        <v>1E-4</v>
      </c>
      <c r="BQ73" s="125">
        <f t="shared" si="28"/>
        <v>7.9639908637168437E-5</v>
      </c>
      <c r="BR73" s="125">
        <f t="shared" si="29"/>
        <v>7.0860656282740333E-5</v>
      </c>
      <c r="BS73" s="125">
        <f t="shared" si="30"/>
        <v>6.3530331669827314E-5</v>
      </c>
      <c r="BT73" s="125">
        <f t="shared" si="31"/>
        <v>5.4723249201717805E-5</v>
      </c>
    </row>
    <row r="74" spans="1:72">
      <c r="A74" s="58" t="s">
        <v>373</v>
      </c>
      <c r="B74" s="93">
        <f>1+$B$55*B73^0.25</f>
        <v>1</v>
      </c>
      <c r="C74" s="93">
        <f>1+$B$55*C73^0.25</f>
        <v>0.79346437664244474</v>
      </c>
      <c r="D74" s="93">
        <f>1+$B$55*D73^0.25</f>
        <v>0.70859848744519627</v>
      </c>
      <c r="E74" s="93">
        <f>1+$B$55*E73^0.25</f>
        <v>0.62907299338030287</v>
      </c>
      <c r="F74" s="93">
        <f>1+$B$55*F73^0.25</f>
        <v>0.53418411832608281</v>
      </c>
      <c r="G74" s="58"/>
      <c r="H74" s="58"/>
      <c r="AD74" s="58">
        <v>46</v>
      </c>
      <c r="AE74" s="58">
        <f t="shared" ref="AE74:AE77" si="58">H$38</f>
        <v>4.0000000000000002E-4</v>
      </c>
      <c r="AF74" s="118">
        <f t="shared" si="56"/>
        <v>2.2000000000000001E-3</v>
      </c>
      <c r="AG74" s="58">
        <f t="shared" si="56"/>
        <v>0</v>
      </c>
      <c r="AH74" s="58">
        <f t="shared" si="56"/>
        <v>8.3500000000000005E-2</v>
      </c>
      <c r="AI74" s="58">
        <f t="shared" si="56"/>
        <v>15.758100000000001</v>
      </c>
      <c r="AJ74" s="58">
        <f t="shared" si="56"/>
        <v>2.0000000000000001E-4</v>
      </c>
      <c r="AK74" s="58">
        <f t="shared" si="56"/>
        <v>35.769599999999997</v>
      </c>
      <c r="AL74" s="58">
        <f t="shared" si="56"/>
        <v>47.770099999999999</v>
      </c>
      <c r="AM74" s="58">
        <f>U$38</f>
        <v>4.0000000000000002E-4</v>
      </c>
      <c r="AN74" s="58">
        <f t="shared" si="57"/>
        <v>2E-3</v>
      </c>
      <c r="AO74" s="58">
        <f t="shared" si="57"/>
        <v>0</v>
      </c>
      <c r="AP74" s="58">
        <f t="shared" si="57"/>
        <v>7.4200000000000002E-2</v>
      </c>
      <c r="AQ74" s="58">
        <f t="shared" si="57"/>
        <v>16.967400000000001</v>
      </c>
      <c r="AR74" s="58">
        <f t="shared" si="57"/>
        <v>1E-4</v>
      </c>
      <c r="AS74" s="58">
        <f t="shared" si="57"/>
        <v>49.826500000000003</v>
      </c>
      <c r="AT74" s="58">
        <f t="shared" si="57"/>
        <v>47.722999999999999</v>
      </c>
      <c r="AV74" s="125">
        <f t="shared" si="8"/>
        <v>4.0000000000000002E-4</v>
      </c>
      <c r="AW74" s="125">
        <f t="shared" si="9"/>
        <v>4.0000000000000002E-4</v>
      </c>
      <c r="AX74" s="125">
        <f t="shared" si="10"/>
        <v>3.1738575065697793E-4</v>
      </c>
      <c r="AY74" s="125">
        <f t="shared" si="11"/>
        <v>2.8343939497807853E-4</v>
      </c>
      <c r="AZ74" s="125">
        <f t="shared" si="12"/>
        <v>2.5162919735212115E-4</v>
      </c>
      <c r="BA74" s="125">
        <f t="shared" si="13"/>
        <v>2.1367364733043312E-4</v>
      </c>
      <c r="BB74" s="125">
        <f t="shared" si="14"/>
        <v>4.0000000000000002E-4</v>
      </c>
      <c r="BC74" s="125">
        <f t="shared" si="15"/>
        <v>4.0000000000000002E-4</v>
      </c>
      <c r="BD74" s="125">
        <f t="shared" si="16"/>
        <v>3.1855963454867375E-4</v>
      </c>
      <c r="BE74" s="125">
        <f t="shared" si="17"/>
        <v>2.8344262513096133E-4</v>
      </c>
      <c r="BF74" s="125">
        <f t="shared" si="18"/>
        <v>2.5412132667930926E-4</v>
      </c>
      <c r="BG74" s="125">
        <f t="shared" si="19"/>
        <v>2.1889299680687122E-4</v>
      </c>
      <c r="BI74" s="125">
        <f t="shared" si="20"/>
        <v>2.0000000000000001E-4</v>
      </c>
      <c r="BJ74" s="125">
        <f t="shared" si="21"/>
        <v>2.0000000000000001E-4</v>
      </c>
      <c r="BK74" s="125">
        <f t="shared" si="22"/>
        <v>1.5869287532848896E-4</v>
      </c>
      <c r="BL74" s="125">
        <f t="shared" si="23"/>
        <v>1.4171969748903927E-4</v>
      </c>
      <c r="BM74" s="125">
        <f t="shared" si="24"/>
        <v>1.2581459867606057E-4</v>
      </c>
      <c r="BN74" s="125">
        <f t="shared" si="25"/>
        <v>1.0683682366521656E-4</v>
      </c>
      <c r="BO74" s="125">
        <f t="shared" si="26"/>
        <v>1E-4</v>
      </c>
      <c r="BP74" s="125">
        <f t="shared" si="27"/>
        <v>1E-4</v>
      </c>
      <c r="BQ74" s="125">
        <f t="shared" si="28"/>
        <v>7.9639908637168437E-5</v>
      </c>
      <c r="BR74" s="125">
        <f t="shared" si="29"/>
        <v>7.0860656282740333E-5</v>
      </c>
      <c r="BS74" s="125">
        <f t="shared" si="30"/>
        <v>6.3530331669827314E-5</v>
      </c>
      <c r="BT74" s="125">
        <f t="shared" si="31"/>
        <v>5.4723249201717805E-5</v>
      </c>
    </row>
    <row r="75" spans="1:72" s="58" customFormat="1">
      <c r="B75" s="93"/>
      <c r="C75" s="93"/>
      <c r="D75" s="93"/>
      <c r="E75" s="93"/>
      <c r="F75" s="93"/>
      <c r="AD75" s="58">
        <v>47</v>
      </c>
      <c r="AE75" s="58">
        <f t="shared" si="58"/>
        <v>4.0000000000000002E-4</v>
      </c>
      <c r="AF75" s="118">
        <f t="shared" si="56"/>
        <v>2.2000000000000001E-3</v>
      </c>
      <c r="AG75" s="58">
        <f t="shared" si="56"/>
        <v>0</v>
      </c>
      <c r="AH75" s="58">
        <f t="shared" si="56"/>
        <v>8.3500000000000005E-2</v>
      </c>
      <c r="AI75" s="58">
        <f t="shared" si="56"/>
        <v>15.758100000000001</v>
      </c>
      <c r="AJ75" s="58">
        <f t="shared" si="56"/>
        <v>2.0000000000000001E-4</v>
      </c>
      <c r="AK75" s="58">
        <f t="shared" si="56"/>
        <v>35.769599999999997</v>
      </c>
      <c r="AL75" s="58">
        <f t="shared" si="56"/>
        <v>47.770099999999999</v>
      </c>
      <c r="AM75" s="58">
        <f>U$38</f>
        <v>4.0000000000000002E-4</v>
      </c>
      <c r="AN75" s="58">
        <f t="shared" si="57"/>
        <v>2E-3</v>
      </c>
      <c r="AO75" s="58">
        <f t="shared" si="57"/>
        <v>0</v>
      </c>
      <c r="AP75" s="58">
        <f t="shared" si="57"/>
        <v>7.4200000000000002E-2</v>
      </c>
      <c r="AQ75" s="58">
        <f t="shared" si="57"/>
        <v>16.967400000000001</v>
      </c>
      <c r="AR75" s="58">
        <f t="shared" si="57"/>
        <v>1E-4</v>
      </c>
      <c r="AS75" s="58">
        <f t="shared" si="57"/>
        <v>49.826500000000003</v>
      </c>
      <c r="AT75" s="58">
        <f t="shared" si="57"/>
        <v>47.722999999999999</v>
      </c>
      <c r="AV75" s="125">
        <f t="shared" si="8"/>
        <v>4.0000000000000002E-4</v>
      </c>
      <c r="AW75" s="125">
        <f t="shared" si="9"/>
        <v>4.0000000000000002E-4</v>
      </c>
      <c r="AX75" s="125">
        <f t="shared" si="10"/>
        <v>3.1738575065697793E-4</v>
      </c>
      <c r="AY75" s="125">
        <f t="shared" si="11"/>
        <v>2.8343939497807853E-4</v>
      </c>
      <c r="AZ75" s="125">
        <f t="shared" si="12"/>
        <v>2.5162919735212115E-4</v>
      </c>
      <c r="BA75" s="125">
        <f t="shared" si="13"/>
        <v>2.1367364733043312E-4</v>
      </c>
      <c r="BB75" s="125">
        <f t="shared" si="14"/>
        <v>4.0000000000000002E-4</v>
      </c>
      <c r="BC75" s="125">
        <f t="shared" si="15"/>
        <v>4.0000000000000002E-4</v>
      </c>
      <c r="BD75" s="125">
        <f t="shared" si="16"/>
        <v>3.1855963454867375E-4</v>
      </c>
      <c r="BE75" s="125">
        <f t="shared" si="17"/>
        <v>2.8344262513096133E-4</v>
      </c>
      <c r="BF75" s="125">
        <f t="shared" si="18"/>
        <v>2.5412132667930926E-4</v>
      </c>
      <c r="BG75" s="125">
        <f t="shared" si="19"/>
        <v>2.1889299680687122E-4</v>
      </c>
      <c r="BI75" s="125">
        <f t="shared" si="20"/>
        <v>2.0000000000000001E-4</v>
      </c>
      <c r="BJ75" s="125">
        <f t="shared" si="21"/>
        <v>2.0000000000000001E-4</v>
      </c>
      <c r="BK75" s="125">
        <f t="shared" si="22"/>
        <v>1.5869287532848896E-4</v>
      </c>
      <c r="BL75" s="125">
        <f t="shared" si="23"/>
        <v>1.4171969748903927E-4</v>
      </c>
      <c r="BM75" s="125">
        <f t="shared" si="24"/>
        <v>1.2581459867606057E-4</v>
      </c>
      <c r="BN75" s="125">
        <f t="shared" si="25"/>
        <v>1.0683682366521656E-4</v>
      </c>
      <c r="BO75" s="125">
        <f t="shared" si="26"/>
        <v>1E-4</v>
      </c>
      <c r="BP75" s="125">
        <f t="shared" si="27"/>
        <v>1E-4</v>
      </c>
      <c r="BQ75" s="125">
        <f t="shared" si="28"/>
        <v>7.9639908637168437E-5</v>
      </c>
      <c r="BR75" s="125">
        <f t="shared" si="29"/>
        <v>7.0860656282740333E-5</v>
      </c>
      <c r="BS75" s="125">
        <f t="shared" si="30"/>
        <v>6.3530331669827314E-5</v>
      </c>
      <c r="BT75" s="125">
        <f t="shared" si="31"/>
        <v>5.4723249201717805E-5</v>
      </c>
    </row>
    <row r="76" spans="1:72" s="58" customFormat="1">
      <c r="A76" s="58" t="s">
        <v>59</v>
      </c>
      <c r="B76" s="93"/>
      <c r="C76" s="93"/>
      <c r="D76" s="93"/>
      <c r="E76" s="93"/>
      <c r="F76" s="93"/>
      <c r="AD76" s="58">
        <v>48</v>
      </c>
      <c r="AE76" s="58">
        <f t="shared" si="58"/>
        <v>4.0000000000000002E-4</v>
      </c>
      <c r="AF76" s="118">
        <f t="shared" si="56"/>
        <v>2.2000000000000001E-3</v>
      </c>
      <c r="AG76" s="58">
        <f t="shared" si="56"/>
        <v>0</v>
      </c>
      <c r="AH76" s="58">
        <f t="shared" si="56"/>
        <v>8.3500000000000005E-2</v>
      </c>
      <c r="AI76" s="58">
        <f t="shared" si="56"/>
        <v>15.758100000000001</v>
      </c>
      <c r="AJ76" s="58">
        <f t="shared" si="56"/>
        <v>2.0000000000000001E-4</v>
      </c>
      <c r="AK76" s="58">
        <f t="shared" si="56"/>
        <v>35.769599999999997</v>
      </c>
      <c r="AL76" s="58">
        <f t="shared" si="56"/>
        <v>47.770099999999999</v>
      </c>
      <c r="AM76" s="58">
        <f>U$38</f>
        <v>4.0000000000000002E-4</v>
      </c>
      <c r="AN76" s="58">
        <f t="shared" si="57"/>
        <v>2E-3</v>
      </c>
      <c r="AO76" s="58">
        <f t="shared" si="57"/>
        <v>0</v>
      </c>
      <c r="AP76" s="58">
        <f t="shared" si="57"/>
        <v>7.4200000000000002E-2</v>
      </c>
      <c r="AQ76" s="58">
        <f t="shared" si="57"/>
        <v>16.967400000000001</v>
      </c>
      <c r="AR76" s="58">
        <f t="shared" si="57"/>
        <v>1E-4</v>
      </c>
      <c r="AS76" s="58">
        <f t="shared" si="57"/>
        <v>49.826500000000003</v>
      </c>
      <c r="AT76" s="58">
        <f t="shared" si="57"/>
        <v>47.722999999999999</v>
      </c>
      <c r="AV76" s="125">
        <f t="shared" si="8"/>
        <v>4.0000000000000002E-4</v>
      </c>
      <c r="AW76" s="125">
        <f t="shared" si="9"/>
        <v>4.0000000000000002E-4</v>
      </c>
      <c r="AX76" s="125">
        <f t="shared" si="10"/>
        <v>3.1738575065697793E-4</v>
      </c>
      <c r="AY76" s="125">
        <f t="shared" si="11"/>
        <v>2.8343939497807853E-4</v>
      </c>
      <c r="AZ76" s="125">
        <f t="shared" si="12"/>
        <v>2.5162919735212115E-4</v>
      </c>
      <c r="BA76" s="125">
        <f t="shared" si="13"/>
        <v>2.1367364733043312E-4</v>
      </c>
      <c r="BB76" s="125">
        <f t="shared" si="14"/>
        <v>4.0000000000000002E-4</v>
      </c>
      <c r="BC76" s="125">
        <f t="shared" si="15"/>
        <v>4.0000000000000002E-4</v>
      </c>
      <c r="BD76" s="125">
        <f t="shared" si="16"/>
        <v>3.1855963454867375E-4</v>
      </c>
      <c r="BE76" s="125">
        <f t="shared" si="17"/>
        <v>2.8344262513096133E-4</v>
      </c>
      <c r="BF76" s="125">
        <f t="shared" si="18"/>
        <v>2.5412132667930926E-4</v>
      </c>
      <c r="BG76" s="125">
        <f t="shared" si="19"/>
        <v>2.1889299680687122E-4</v>
      </c>
      <c r="BI76" s="125">
        <f t="shared" si="20"/>
        <v>2.0000000000000001E-4</v>
      </c>
      <c r="BJ76" s="125">
        <f t="shared" si="21"/>
        <v>2.0000000000000001E-4</v>
      </c>
      <c r="BK76" s="125">
        <f t="shared" si="22"/>
        <v>1.5869287532848896E-4</v>
      </c>
      <c r="BL76" s="125">
        <f t="shared" si="23"/>
        <v>1.4171969748903927E-4</v>
      </c>
      <c r="BM76" s="125">
        <f t="shared" si="24"/>
        <v>1.2581459867606057E-4</v>
      </c>
      <c r="BN76" s="125">
        <f t="shared" si="25"/>
        <v>1.0683682366521656E-4</v>
      </c>
      <c r="BO76" s="125">
        <f t="shared" si="26"/>
        <v>1E-4</v>
      </c>
      <c r="BP76" s="125">
        <f t="shared" si="27"/>
        <v>1E-4</v>
      </c>
      <c r="BQ76" s="125">
        <f t="shared" si="28"/>
        <v>7.9639908637168437E-5</v>
      </c>
      <c r="BR76" s="125">
        <f t="shared" si="29"/>
        <v>7.0860656282740333E-5</v>
      </c>
      <c r="BS76" s="125">
        <f t="shared" si="30"/>
        <v>6.3530331669827314E-5</v>
      </c>
      <c r="BT76" s="125">
        <f t="shared" si="31"/>
        <v>5.4723249201717805E-5</v>
      </c>
    </row>
    <row r="77" spans="1:72" s="58" customFormat="1">
      <c r="A77" s="109" t="str">
        <f>A68</f>
        <v>From HSE Means</v>
      </c>
      <c r="B77" s="58" t="str">
        <f t="shared" ref="B77:F77" si="59">B68</f>
        <v>Sedentary</v>
      </c>
      <c r="C77" s="58" t="str">
        <f t="shared" si="59"/>
        <v>Barely</v>
      </c>
      <c r="D77" s="58" t="str">
        <f t="shared" si="59"/>
        <v>Somewhat</v>
      </c>
      <c r="E77" s="58" t="str">
        <f t="shared" si="59"/>
        <v>Active</v>
      </c>
      <c r="F77" s="58" t="str">
        <f t="shared" si="59"/>
        <v>Highly</v>
      </c>
      <c r="AD77" s="58">
        <v>49</v>
      </c>
      <c r="AE77" s="58">
        <f t="shared" si="58"/>
        <v>4.0000000000000002E-4</v>
      </c>
      <c r="AF77" s="118">
        <f t="shared" si="56"/>
        <v>2.2000000000000001E-3</v>
      </c>
      <c r="AG77" s="58">
        <f t="shared" si="56"/>
        <v>0</v>
      </c>
      <c r="AH77" s="58">
        <f t="shared" si="56"/>
        <v>8.3500000000000005E-2</v>
      </c>
      <c r="AI77" s="58">
        <f t="shared" si="56"/>
        <v>15.758100000000001</v>
      </c>
      <c r="AJ77" s="58">
        <f t="shared" si="56"/>
        <v>2.0000000000000001E-4</v>
      </c>
      <c r="AK77" s="58">
        <f t="shared" si="56"/>
        <v>35.769599999999997</v>
      </c>
      <c r="AL77" s="58">
        <f t="shared" si="56"/>
        <v>47.770099999999999</v>
      </c>
      <c r="AM77" s="58">
        <f>U$38</f>
        <v>4.0000000000000002E-4</v>
      </c>
      <c r="AN77" s="58">
        <f t="shared" si="57"/>
        <v>2E-3</v>
      </c>
      <c r="AO77" s="58">
        <f t="shared" si="57"/>
        <v>0</v>
      </c>
      <c r="AP77" s="58">
        <f t="shared" si="57"/>
        <v>7.4200000000000002E-2</v>
      </c>
      <c r="AQ77" s="58">
        <f t="shared" si="57"/>
        <v>16.967400000000001</v>
      </c>
      <c r="AR77" s="58">
        <f t="shared" si="57"/>
        <v>1E-4</v>
      </c>
      <c r="AS77" s="58">
        <f t="shared" si="57"/>
        <v>49.826500000000003</v>
      </c>
      <c r="AT77" s="58">
        <f t="shared" si="57"/>
        <v>47.722999999999999</v>
      </c>
      <c r="AV77" s="125">
        <f t="shared" si="8"/>
        <v>4.0000000000000002E-4</v>
      </c>
      <c r="AW77" s="125">
        <f t="shared" si="9"/>
        <v>4.0000000000000002E-4</v>
      </c>
      <c r="AX77" s="125">
        <f t="shared" si="10"/>
        <v>3.1738575065697793E-4</v>
      </c>
      <c r="AY77" s="125">
        <f t="shared" si="11"/>
        <v>2.8343939497807853E-4</v>
      </c>
      <c r="AZ77" s="125">
        <f t="shared" si="12"/>
        <v>2.5162919735212115E-4</v>
      </c>
      <c r="BA77" s="125">
        <f t="shared" si="13"/>
        <v>2.1367364733043312E-4</v>
      </c>
      <c r="BB77" s="125">
        <f t="shared" si="14"/>
        <v>4.0000000000000002E-4</v>
      </c>
      <c r="BC77" s="125">
        <f t="shared" si="15"/>
        <v>4.0000000000000002E-4</v>
      </c>
      <c r="BD77" s="125">
        <f t="shared" si="16"/>
        <v>3.1855963454867375E-4</v>
      </c>
      <c r="BE77" s="125">
        <f t="shared" si="17"/>
        <v>2.8344262513096133E-4</v>
      </c>
      <c r="BF77" s="125">
        <f t="shared" si="18"/>
        <v>2.5412132667930926E-4</v>
      </c>
      <c r="BG77" s="125">
        <f t="shared" si="19"/>
        <v>2.1889299680687122E-4</v>
      </c>
      <c r="BI77" s="125">
        <f t="shared" si="20"/>
        <v>2.0000000000000001E-4</v>
      </c>
      <c r="BJ77" s="125">
        <f t="shared" si="21"/>
        <v>2.0000000000000001E-4</v>
      </c>
      <c r="BK77" s="125">
        <f t="shared" si="22"/>
        <v>1.5869287532848896E-4</v>
      </c>
      <c r="BL77" s="125">
        <f t="shared" si="23"/>
        <v>1.4171969748903927E-4</v>
      </c>
      <c r="BM77" s="125">
        <f t="shared" si="24"/>
        <v>1.2581459867606057E-4</v>
      </c>
      <c r="BN77" s="125">
        <f t="shared" si="25"/>
        <v>1.0683682366521656E-4</v>
      </c>
      <c r="BO77" s="125">
        <f t="shared" si="26"/>
        <v>1E-4</v>
      </c>
      <c r="BP77" s="125">
        <f t="shared" si="27"/>
        <v>1E-4</v>
      </c>
      <c r="BQ77" s="125">
        <f t="shared" si="28"/>
        <v>7.9639908637168437E-5</v>
      </c>
      <c r="BR77" s="125">
        <f t="shared" si="29"/>
        <v>7.0860656282740333E-5</v>
      </c>
      <c r="BS77" s="125">
        <f t="shared" si="30"/>
        <v>6.3530331669827314E-5</v>
      </c>
      <c r="BT77" s="125">
        <f t="shared" si="31"/>
        <v>5.4723249201717805E-5</v>
      </c>
    </row>
    <row r="78" spans="1:72" s="58" customFormat="1">
      <c r="A78" s="58" t="str">
        <f t="shared" ref="A78:A79" si="60">A69</f>
        <v>MET/h day</v>
      </c>
      <c r="B78" s="93">
        <f>D100</f>
        <v>0</v>
      </c>
      <c r="C78" s="93">
        <f>(D101/7)/60</f>
        <v>0.90490285714285712</v>
      </c>
      <c r="D78" s="93">
        <f>(D102/7)/60</f>
        <v>3.260507142857143</v>
      </c>
      <c r="E78" s="93">
        <f>(D103/7)/60</f>
        <v>8.2207071428571439</v>
      </c>
      <c r="F78" s="93">
        <f>(D104/7)/60</f>
        <v>21.871795238095238</v>
      </c>
      <c r="AD78" s="58">
        <v>50</v>
      </c>
      <c r="AE78" s="58">
        <f>H$39</f>
        <v>8.0000000000000004E-4</v>
      </c>
      <c r="AF78" s="118">
        <f t="shared" ref="AF78:AL82" si="61">I$39</f>
        <v>4.3E-3</v>
      </c>
      <c r="AG78" s="58">
        <f t="shared" si="61"/>
        <v>0</v>
      </c>
      <c r="AH78" s="58">
        <f t="shared" si="61"/>
        <v>5.0299999999999997E-2</v>
      </c>
      <c r="AI78" s="58">
        <f t="shared" si="61"/>
        <v>16.2333</v>
      </c>
      <c r="AJ78" s="58">
        <f t="shared" si="61"/>
        <v>2.0000000000000001E-4</v>
      </c>
      <c r="AK78" s="58">
        <f t="shared" si="61"/>
        <v>14.846500000000001</v>
      </c>
      <c r="AL78" s="58">
        <f t="shared" si="61"/>
        <v>52.724600000000002</v>
      </c>
      <c r="AM78" s="58">
        <f>U$39</f>
        <v>6.9999999999999999E-4</v>
      </c>
      <c r="AN78" s="58">
        <f t="shared" ref="AN78:AT82" si="62">V$39</f>
        <v>3.7000000000000002E-3</v>
      </c>
      <c r="AO78" s="58">
        <f t="shared" si="62"/>
        <v>0</v>
      </c>
      <c r="AP78" s="58">
        <f t="shared" si="62"/>
        <v>4.53E-2</v>
      </c>
      <c r="AQ78" s="58">
        <f t="shared" si="62"/>
        <v>17.142800000000001</v>
      </c>
      <c r="AR78" s="58">
        <f t="shared" si="62"/>
        <v>2.0000000000000001E-4</v>
      </c>
      <c r="AS78" s="58">
        <f t="shared" si="62"/>
        <v>19.537600000000001</v>
      </c>
      <c r="AT78" s="58">
        <f t="shared" si="62"/>
        <v>52.704599999999999</v>
      </c>
      <c r="AV78" s="125">
        <f t="shared" si="8"/>
        <v>8.0000000000000004E-4</v>
      </c>
      <c r="AW78" s="125">
        <f t="shared" si="9"/>
        <v>8.0000000000000004E-4</v>
      </c>
      <c r="AX78" s="125">
        <f t="shared" si="10"/>
        <v>6.3477150131395585E-4</v>
      </c>
      <c r="AY78" s="125">
        <f t="shared" si="11"/>
        <v>5.6687878995615706E-4</v>
      </c>
      <c r="AZ78" s="125">
        <f t="shared" si="12"/>
        <v>5.032583947042423E-4</v>
      </c>
      <c r="BA78" s="125">
        <f t="shared" si="13"/>
        <v>4.2734729466086625E-4</v>
      </c>
      <c r="BB78" s="125">
        <f t="shared" si="14"/>
        <v>6.9999999999999999E-4</v>
      </c>
      <c r="BC78" s="125">
        <f t="shared" si="15"/>
        <v>6.9999999999999999E-4</v>
      </c>
      <c r="BD78" s="125">
        <f t="shared" si="16"/>
        <v>5.5747936046017901E-4</v>
      </c>
      <c r="BE78" s="125">
        <f t="shared" si="17"/>
        <v>4.9602459397918232E-4</v>
      </c>
      <c r="BF78" s="125">
        <f t="shared" si="18"/>
        <v>4.4471232168879116E-4</v>
      </c>
      <c r="BG78" s="125">
        <f t="shared" si="19"/>
        <v>3.8306274441202463E-4</v>
      </c>
      <c r="BI78" s="125">
        <f t="shared" si="20"/>
        <v>2.0000000000000001E-4</v>
      </c>
      <c r="BJ78" s="125">
        <f t="shared" si="21"/>
        <v>2.0000000000000001E-4</v>
      </c>
      <c r="BK78" s="125">
        <f t="shared" si="22"/>
        <v>1.5869287532848896E-4</v>
      </c>
      <c r="BL78" s="125">
        <f t="shared" si="23"/>
        <v>1.4171969748903927E-4</v>
      </c>
      <c r="BM78" s="125">
        <f t="shared" si="24"/>
        <v>1.2581459867606057E-4</v>
      </c>
      <c r="BN78" s="125">
        <f t="shared" si="25"/>
        <v>1.0683682366521656E-4</v>
      </c>
      <c r="BO78" s="125">
        <f t="shared" si="26"/>
        <v>2.0000000000000001E-4</v>
      </c>
      <c r="BP78" s="125">
        <f t="shared" si="27"/>
        <v>2.0000000000000001E-4</v>
      </c>
      <c r="BQ78" s="125">
        <f t="shared" si="28"/>
        <v>1.5927981727433687E-4</v>
      </c>
      <c r="BR78" s="125">
        <f t="shared" si="29"/>
        <v>1.4172131256548067E-4</v>
      </c>
      <c r="BS78" s="125">
        <f t="shared" si="30"/>
        <v>1.2706066333965463E-4</v>
      </c>
      <c r="BT78" s="125">
        <f t="shared" si="31"/>
        <v>1.0944649840343561E-4</v>
      </c>
    </row>
    <row r="79" spans="1:72" s="58" customFormat="1">
      <c r="A79" s="58" t="str">
        <f t="shared" si="60"/>
        <v>RR</v>
      </c>
      <c r="B79" s="93">
        <f>1+$B$55*B78^0.25</f>
        <v>1</v>
      </c>
      <c r="C79" s="93">
        <f t="shared" ref="C79:F79" si="63">1+$B$55*C78^0.25</f>
        <v>0.78786608590933449</v>
      </c>
      <c r="D79" s="93">
        <f t="shared" si="63"/>
        <v>0.70773224451718075</v>
      </c>
      <c r="E79" s="93">
        <f t="shared" si="63"/>
        <v>0.63171255864480136</v>
      </c>
      <c r="F79" s="93">
        <f t="shared" si="63"/>
        <v>0.52963963012388171</v>
      </c>
      <c r="AD79" s="58">
        <v>51</v>
      </c>
      <c r="AE79" s="58">
        <f t="shared" ref="AE79:AE82" si="64">H$39</f>
        <v>8.0000000000000004E-4</v>
      </c>
      <c r="AF79" s="118">
        <f t="shared" si="61"/>
        <v>4.3E-3</v>
      </c>
      <c r="AG79" s="58">
        <f t="shared" si="61"/>
        <v>0</v>
      </c>
      <c r="AH79" s="58">
        <f t="shared" si="61"/>
        <v>5.0299999999999997E-2</v>
      </c>
      <c r="AI79" s="58">
        <f t="shared" si="61"/>
        <v>16.2333</v>
      </c>
      <c r="AJ79" s="58">
        <f t="shared" si="61"/>
        <v>2.0000000000000001E-4</v>
      </c>
      <c r="AK79" s="58">
        <f t="shared" si="61"/>
        <v>14.846500000000001</v>
      </c>
      <c r="AL79" s="58">
        <f t="shared" si="61"/>
        <v>52.724600000000002</v>
      </c>
      <c r="AM79" s="58">
        <f>U$39</f>
        <v>6.9999999999999999E-4</v>
      </c>
      <c r="AN79" s="58">
        <f t="shared" si="62"/>
        <v>3.7000000000000002E-3</v>
      </c>
      <c r="AO79" s="58">
        <f t="shared" si="62"/>
        <v>0</v>
      </c>
      <c r="AP79" s="58">
        <f t="shared" si="62"/>
        <v>4.53E-2</v>
      </c>
      <c r="AQ79" s="58">
        <f t="shared" si="62"/>
        <v>17.142800000000001</v>
      </c>
      <c r="AR79" s="58">
        <f t="shared" si="62"/>
        <v>2.0000000000000001E-4</v>
      </c>
      <c r="AS79" s="58">
        <f t="shared" si="62"/>
        <v>19.537600000000001</v>
      </c>
      <c r="AT79" s="58">
        <f t="shared" si="62"/>
        <v>52.704599999999999</v>
      </c>
      <c r="AV79" s="125">
        <f t="shared" si="8"/>
        <v>8.0000000000000004E-4</v>
      </c>
      <c r="AW79" s="125">
        <f t="shared" si="9"/>
        <v>8.0000000000000004E-4</v>
      </c>
      <c r="AX79" s="125">
        <f t="shared" si="10"/>
        <v>6.3477150131395585E-4</v>
      </c>
      <c r="AY79" s="125">
        <f t="shared" si="11"/>
        <v>5.6687878995615706E-4</v>
      </c>
      <c r="AZ79" s="125">
        <f t="shared" si="12"/>
        <v>5.032583947042423E-4</v>
      </c>
      <c r="BA79" s="125">
        <f t="shared" si="13"/>
        <v>4.2734729466086625E-4</v>
      </c>
      <c r="BB79" s="125">
        <f t="shared" si="14"/>
        <v>6.9999999999999999E-4</v>
      </c>
      <c r="BC79" s="125">
        <f t="shared" si="15"/>
        <v>6.9999999999999999E-4</v>
      </c>
      <c r="BD79" s="125">
        <f t="shared" si="16"/>
        <v>5.5747936046017901E-4</v>
      </c>
      <c r="BE79" s="125">
        <f t="shared" si="17"/>
        <v>4.9602459397918232E-4</v>
      </c>
      <c r="BF79" s="125">
        <f t="shared" si="18"/>
        <v>4.4471232168879116E-4</v>
      </c>
      <c r="BG79" s="125">
        <f t="shared" si="19"/>
        <v>3.8306274441202463E-4</v>
      </c>
      <c r="BI79" s="125">
        <f t="shared" si="20"/>
        <v>2.0000000000000001E-4</v>
      </c>
      <c r="BJ79" s="125">
        <f t="shared" si="21"/>
        <v>2.0000000000000001E-4</v>
      </c>
      <c r="BK79" s="125">
        <f t="shared" si="22"/>
        <v>1.5869287532848896E-4</v>
      </c>
      <c r="BL79" s="125">
        <f t="shared" si="23"/>
        <v>1.4171969748903927E-4</v>
      </c>
      <c r="BM79" s="125">
        <f t="shared" si="24"/>
        <v>1.2581459867606057E-4</v>
      </c>
      <c r="BN79" s="125">
        <f t="shared" si="25"/>
        <v>1.0683682366521656E-4</v>
      </c>
      <c r="BO79" s="125">
        <f t="shared" si="26"/>
        <v>2.0000000000000001E-4</v>
      </c>
      <c r="BP79" s="125">
        <f t="shared" si="27"/>
        <v>2.0000000000000001E-4</v>
      </c>
      <c r="BQ79" s="125">
        <f t="shared" si="28"/>
        <v>1.5927981727433687E-4</v>
      </c>
      <c r="BR79" s="125">
        <f t="shared" si="29"/>
        <v>1.4172131256548067E-4</v>
      </c>
      <c r="BS79" s="125">
        <f t="shared" si="30"/>
        <v>1.2706066333965463E-4</v>
      </c>
      <c r="BT79" s="125">
        <f t="shared" si="31"/>
        <v>1.0944649840343561E-4</v>
      </c>
    </row>
    <row r="80" spans="1:72" s="58" customFormat="1">
      <c r="B80" s="93"/>
      <c r="C80" s="93"/>
      <c r="D80" s="93"/>
      <c r="E80" s="93"/>
      <c r="F80" s="93"/>
      <c r="AD80" s="58">
        <v>52</v>
      </c>
      <c r="AE80" s="58">
        <f t="shared" si="64"/>
        <v>8.0000000000000004E-4</v>
      </c>
      <c r="AF80" s="118">
        <f t="shared" si="61"/>
        <v>4.3E-3</v>
      </c>
      <c r="AG80" s="58">
        <f t="shared" si="61"/>
        <v>0</v>
      </c>
      <c r="AH80" s="58">
        <f t="shared" si="61"/>
        <v>5.0299999999999997E-2</v>
      </c>
      <c r="AI80" s="58">
        <f t="shared" si="61"/>
        <v>16.2333</v>
      </c>
      <c r="AJ80" s="58">
        <f t="shared" si="61"/>
        <v>2.0000000000000001E-4</v>
      </c>
      <c r="AK80" s="58">
        <f t="shared" si="61"/>
        <v>14.846500000000001</v>
      </c>
      <c r="AL80" s="58">
        <f t="shared" si="61"/>
        <v>52.724600000000002</v>
      </c>
      <c r="AM80" s="58">
        <f>U$39</f>
        <v>6.9999999999999999E-4</v>
      </c>
      <c r="AN80" s="58">
        <f t="shared" si="62"/>
        <v>3.7000000000000002E-3</v>
      </c>
      <c r="AO80" s="58">
        <f t="shared" si="62"/>
        <v>0</v>
      </c>
      <c r="AP80" s="58">
        <f t="shared" si="62"/>
        <v>4.53E-2</v>
      </c>
      <c r="AQ80" s="58">
        <f t="shared" si="62"/>
        <v>17.142800000000001</v>
      </c>
      <c r="AR80" s="58">
        <f t="shared" si="62"/>
        <v>2.0000000000000001E-4</v>
      </c>
      <c r="AS80" s="58">
        <f t="shared" si="62"/>
        <v>19.537600000000001</v>
      </c>
      <c r="AT80" s="58">
        <f t="shared" si="62"/>
        <v>52.704599999999999</v>
      </c>
      <c r="AV80" s="125">
        <f t="shared" si="8"/>
        <v>8.0000000000000004E-4</v>
      </c>
      <c r="AW80" s="125">
        <f t="shared" si="9"/>
        <v>8.0000000000000004E-4</v>
      </c>
      <c r="AX80" s="125">
        <f t="shared" si="10"/>
        <v>6.3477150131395585E-4</v>
      </c>
      <c r="AY80" s="125">
        <f t="shared" si="11"/>
        <v>5.6687878995615706E-4</v>
      </c>
      <c r="AZ80" s="125">
        <f t="shared" si="12"/>
        <v>5.032583947042423E-4</v>
      </c>
      <c r="BA80" s="125">
        <f t="shared" si="13"/>
        <v>4.2734729466086625E-4</v>
      </c>
      <c r="BB80" s="125">
        <f t="shared" si="14"/>
        <v>6.9999999999999999E-4</v>
      </c>
      <c r="BC80" s="125">
        <f t="shared" si="15"/>
        <v>6.9999999999999999E-4</v>
      </c>
      <c r="BD80" s="125">
        <f t="shared" si="16"/>
        <v>5.5747936046017901E-4</v>
      </c>
      <c r="BE80" s="125">
        <f t="shared" si="17"/>
        <v>4.9602459397918232E-4</v>
      </c>
      <c r="BF80" s="125">
        <f t="shared" si="18"/>
        <v>4.4471232168879116E-4</v>
      </c>
      <c r="BG80" s="125">
        <f t="shared" si="19"/>
        <v>3.8306274441202463E-4</v>
      </c>
      <c r="BI80" s="125">
        <f t="shared" si="20"/>
        <v>2.0000000000000001E-4</v>
      </c>
      <c r="BJ80" s="125">
        <f t="shared" si="21"/>
        <v>2.0000000000000001E-4</v>
      </c>
      <c r="BK80" s="125">
        <f t="shared" si="22"/>
        <v>1.5869287532848896E-4</v>
      </c>
      <c r="BL80" s="125">
        <f t="shared" si="23"/>
        <v>1.4171969748903927E-4</v>
      </c>
      <c r="BM80" s="125">
        <f t="shared" si="24"/>
        <v>1.2581459867606057E-4</v>
      </c>
      <c r="BN80" s="125">
        <f t="shared" si="25"/>
        <v>1.0683682366521656E-4</v>
      </c>
      <c r="BO80" s="125">
        <f t="shared" si="26"/>
        <v>2.0000000000000001E-4</v>
      </c>
      <c r="BP80" s="125">
        <f t="shared" si="27"/>
        <v>2.0000000000000001E-4</v>
      </c>
      <c r="BQ80" s="125">
        <f t="shared" si="28"/>
        <v>1.5927981727433687E-4</v>
      </c>
      <c r="BR80" s="125">
        <f t="shared" si="29"/>
        <v>1.4172131256548067E-4</v>
      </c>
      <c r="BS80" s="125">
        <f t="shared" si="30"/>
        <v>1.2706066333965463E-4</v>
      </c>
      <c r="BT80" s="125">
        <f t="shared" si="31"/>
        <v>1.0944649840343561E-4</v>
      </c>
    </row>
    <row r="81" spans="1:72" s="58" customFormat="1">
      <c r="A81" s="109" t="str">
        <f>A72</f>
        <v>From HSE Medians</v>
      </c>
      <c r="B81" s="58" t="str">
        <f t="shared" ref="B81:F81" si="65">B72</f>
        <v>Sedentary</v>
      </c>
      <c r="C81" s="58" t="str">
        <f t="shared" si="65"/>
        <v>Barely</v>
      </c>
      <c r="D81" s="58" t="str">
        <f t="shared" si="65"/>
        <v>Somewhat</v>
      </c>
      <c r="E81" s="58" t="str">
        <f t="shared" si="65"/>
        <v>Active</v>
      </c>
      <c r="F81" s="58" t="str">
        <f t="shared" si="65"/>
        <v>Highly</v>
      </c>
      <c r="AD81" s="58">
        <v>53</v>
      </c>
      <c r="AE81" s="58">
        <f t="shared" si="64"/>
        <v>8.0000000000000004E-4</v>
      </c>
      <c r="AF81" s="118">
        <f t="shared" si="61"/>
        <v>4.3E-3</v>
      </c>
      <c r="AG81" s="58">
        <f t="shared" si="61"/>
        <v>0</v>
      </c>
      <c r="AH81" s="58">
        <f t="shared" si="61"/>
        <v>5.0299999999999997E-2</v>
      </c>
      <c r="AI81" s="58">
        <f t="shared" si="61"/>
        <v>16.2333</v>
      </c>
      <c r="AJ81" s="58">
        <f t="shared" si="61"/>
        <v>2.0000000000000001E-4</v>
      </c>
      <c r="AK81" s="58">
        <f t="shared" si="61"/>
        <v>14.846500000000001</v>
      </c>
      <c r="AL81" s="58">
        <f t="shared" si="61"/>
        <v>52.724600000000002</v>
      </c>
      <c r="AM81" s="58">
        <f>U$39</f>
        <v>6.9999999999999999E-4</v>
      </c>
      <c r="AN81" s="58">
        <f t="shared" si="62"/>
        <v>3.7000000000000002E-3</v>
      </c>
      <c r="AO81" s="58">
        <f t="shared" si="62"/>
        <v>0</v>
      </c>
      <c r="AP81" s="58">
        <f t="shared" si="62"/>
        <v>4.53E-2</v>
      </c>
      <c r="AQ81" s="58">
        <f t="shared" si="62"/>
        <v>17.142800000000001</v>
      </c>
      <c r="AR81" s="58">
        <f t="shared" si="62"/>
        <v>2.0000000000000001E-4</v>
      </c>
      <c r="AS81" s="58">
        <f t="shared" si="62"/>
        <v>19.537600000000001</v>
      </c>
      <c r="AT81" s="58">
        <f t="shared" si="62"/>
        <v>52.704599999999999</v>
      </c>
      <c r="AV81" s="125">
        <f t="shared" si="8"/>
        <v>8.0000000000000004E-4</v>
      </c>
      <c r="AW81" s="125">
        <f t="shared" si="9"/>
        <v>8.0000000000000004E-4</v>
      </c>
      <c r="AX81" s="125">
        <f t="shared" si="10"/>
        <v>6.3477150131395585E-4</v>
      </c>
      <c r="AY81" s="125">
        <f t="shared" si="11"/>
        <v>5.6687878995615706E-4</v>
      </c>
      <c r="AZ81" s="125">
        <f t="shared" si="12"/>
        <v>5.032583947042423E-4</v>
      </c>
      <c r="BA81" s="125">
        <f t="shared" si="13"/>
        <v>4.2734729466086625E-4</v>
      </c>
      <c r="BB81" s="125">
        <f t="shared" si="14"/>
        <v>6.9999999999999999E-4</v>
      </c>
      <c r="BC81" s="125">
        <f t="shared" si="15"/>
        <v>6.9999999999999999E-4</v>
      </c>
      <c r="BD81" s="125">
        <f t="shared" si="16"/>
        <v>5.5747936046017901E-4</v>
      </c>
      <c r="BE81" s="125">
        <f t="shared" si="17"/>
        <v>4.9602459397918232E-4</v>
      </c>
      <c r="BF81" s="125">
        <f t="shared" si="18"/>
        <v>4.4471232168879116E-4</v>
      </c>
      <c r="BG81" s="125">
        <f t="shared" si="19"/>
        <v>3.8306274441202463E-4</v>
      </c>
      <c r="BI81" s="125">
        <f t="shared" si="20"/>
        <v>2.0000000000000001E-4</v>
      </c>
      <c r="BJ81" s="125">
        <f t="shared" si="21"/>
        <v>2.0000000000000001E-4</v>
      </c>
      <c r="BK81" s="125">
        <f t="shared" si="22"/>
        <v>1.5869287532848896E-4</v>
      </c>
      <c r="BL81" s="125">
        <f t="shared" si="23"/>
        <v>1.4171969748903927E-4</v>
      </c>
      <c r="BM81" s="125">
        <f t="shared" si="24"/>
        <v>1.2581459867606057E-4</v>
      </c>
      <c r="BN81" s="125">
        <f t="shared" si="25"/>
        <v>1.0683682366521656E-4</v>
      </c>
      <c r="BO81" s="125">
        <f t="shared" si="26"/>
        <v>2.0000000000000001E-4</v>
      </c>
      <c r="BP81" s="125">
        <f t="shared" si="27"/>
        <v>2.0000000000000001E-4</v>
      </c>
      <c r="BQ81" s="125">
        <f t="shared" si="28"/>
        <v>1.5927981727433687E-4</v>
      </c>
      <c r="BR81" s="125">
        <f t="shared" si="29"/>
        <v>1.4172131256548067E-4</v>
      </c>
      <c r="BS81" s="125">
        <f t="shared" si="30"/>
        <v>1.2706066333965463E-4</v>
      </c>
      <c r="BT81" s="125">
        <f t="shared" si="31"/>
        <v>1.0944649840343561E-4</v>
      </c>
    </row>
    <row r="82" spans="1:72" s="58" customFormat="1">
      <c r="A82" s="58" t="str">
        <f t="shared" ref="A82:A83" si="66">A73</f>
        <v>MET/h day</v>
      </c>
      <c r="B82" s="93">
        <f>(D120/7)/60</f>
        <v>0</v>
      </c>
      <c r="C82" s="93">
        <f>(D121/7)/60</f>
        <v>0.76785714285714279</v>
      </c>
      <c r="D82" s="93">
        <f>(D122/7)/60</f>
        <v>3.2216666666666662</v>
      </c>
      <c r="E82" s="93">
        <f>(D123/7)/60</f>
        <v>7.9047619047619042</v>
      </c>
      <c r="F82" s="93">
        <f>(D124/7)/60</f>
        <v>18.778571428571428</v>
      </c>
      <c r="AD82" s="58">
        <v>54</v>
      </c>
      <c r="AE82" s="58">
        <f t="shared" si="64"/>
        <v>8.0000000000000004E-4</v>
      </c>
      <c r="AF82" s="118">
        <f t="shared" si="61"/>
        <v>4.3E-3</v>
      </c>
      <c r="AG82" s="58">
        <f t="shared" si="61"/>
        <v>0</v>
      </c>
      <c r="AH82" s="58">
        <f t="shared" si="61"/>
        <v>5.0299999999999997E-2</v>
      </c>
      <c r="AI82" s="58">
        <f t="shared" si="61"/>
        <v>16.2333</v>
      </c>
      <c r="AJ82" s="58">
        <f t="shared" si="61"/>
        <v>2.0000000000000001E-4</v>
      </c>
      <c r="AK82" s="58">
        <f t="shared" si="61"/>
        <v>14.846500000000001</v>
      </c>
      <c r="AL82" s="58">
        <f t="shared" si="61"/>
        <v>52.724600000000002</v>
      </c>
      <c r="AM82" s="58">
        <f>U$39</f>
        <v>6.9999999999999999E-4</v>
      </c>
      <c r="AN82" s="58">
        <f t="shared" si="62"/>
        <v>3.7000000000000002E-3</v>
      </c>
      <c r="AO82" s="58">
        <f t="shared" si="62"/>
        <v>0</v>
      </c>
      <c r="AP82" s="58">
        <f t="shared" si="62"/>
        <v>4.53E-2</v>
      </c>
      <c r="AQ82" s="58">
        <f t="shared" si="62"/>
        <v>17.142800000000001</v>
      </c>
      <c r="AR82" s="58">
        <f t="shared" si="62"/>
        <v>2.0000000000000001E-4</v>
      </c>
      <c r="AS82" s="58">
        <f t="shared" si="62"/>
        <v>19.537600000000001</v>
      </c>
      <c r="AT82" s="58">
        <f t="shared" si="62"/>
        <v>52.704599999999999</v>
      </c>
      <c r="AV82" s="125">
        <f t="shared" si="8"/>
        <v>8.0000000000000004E-4</v>
      </c>
      <c r="AW82" s="125">
        <f t="shared" si="9"/>
        <v>8.0000000000000004E-4</v>
      </c>
      <c r="AX82" s="125">
        <f t="shared" si="10"/>
        <v>6.3477150131395585E-4</v>
      </c>
      <c r="AY82" s="125">
        <f t="shared" si="11"/>
        <v>5.6687878995615706E-4</v>
      </c>
      <c r="AZ82" s="125">
        <f t="shared" si="12"/>
        <v>5.032583947042423E-4</v>
      </c>
      <c r="BA82" s="125">
        <f t="shared" si="13"/>
        <v>4.2734729466086625E-4</v>
      </c>
      <c r="BB82" s="125">
        <f t="shared" si="14"/>
        <v>6.9999999999999999E-4</v>
      </c>
      <c r="BC82" s="125">
        <f t="shared" si="15"/>
        <v>6.9999999999999999E-4</v>
      </c>
      <c r="BD82" s="125">
        <f t="shared" si="16"/>
        <v>5.5747936046017901E-4</v>
      </c>
      <c r="BE82" s="125">
        <f t="shared" si="17"/>
        <v>4.9602459397918232E-4</v>
      </c>
      <c r="BF82" s="125">
        <f t="shared" si="18"/>
        <v>4.4471232168879116E-4</v>
      </c>
      <c r="BG82" s="125">
        <f t="shared" si="19"/>
        <v>3.8306274441202463E-4</v>
      </c>
      <c r="BI82" s="125">
        <f t="shared" si="20"/>
        <v>2.0000000000000001E-4</v>
      </c>
      <c r="BJ82" s="125">
        <f t="shared" si="21"/>
        <v>2.0000000000000001E-4</v>
      </c>
      <c r="BK82" s="125">
        <f t="shared" si="22"/>
        <v>1.5869287532848896E-4</v>
      </c>
      <c r="BL82" s="125">
        <f t="shared" si="23"/>
        <v>1.4171969748903927E-4</v>
      </c>
      <c r="BM82" s="125">
        <f t="shared" si="24"/>
        <v>1.2581459867606057E-4</v>
      </c>
      <c r="BN82" s="125">
        <f t="shared" si="25"/>
        <v>1.0683682366521656E-4</v>
      </c>
      <c r="BO82" s="125">
        <f t="shared" si="26"/>
        <v>2.0000000000000001E-4</v>
      </c>
      <c r="BP82" s="125">
        <f t="shared" si="27"/>
        <v>2.0000000000000001E-4</v>
      </c>
      <c r="BQ82" s="125">
        <f t="shared" si="28"/>
        <v>1.5927981727433687E-4</v>
      </c>
      <c r="BR82" s="125">
        <f t="shared" si="29"/>
        <v>1.4172131256548067E-4</v>
      </c>
      <c r="BS82" s="125">
        <f t="shared" si="30"/>
        <v>1.2706066333965463E-4</v>
      </c>
      <c r="BT82" s="125">
        <f t="shared" si="31"/>
        <v>1.0944649840343561E-4</v>
      </c>
    </row>
    <row r="83" spans="1:72" s="58" customFormat="1">
      <c r="A83" s="58" t="str">
        <f t="shared" si="66"/>
        <v>RR</v>
      </c>
      <c r="B83" s="93">
        <f>1+$B$55*B82^0.25</f>
        <v>1</v>
      </c>
      <c r="C83" s="93">
        <f t="shared" ref="C83:F83" si="67">1+$B$55*C82^0.25</f>
        <v>0.79639908637168433</v>
      </c>
      <c r="D83" s="93">
        <f t="shared" si="67"/>
        <v>0.70860656282740331</v>
      </c>
      <c r="E83" s="93">
        <f t="shared" si="67"/>
        <v>0.63530331669827311</v>
      </c>
      <c r="F83" s="93">
        <f t="shared" si="67"/>
        <v>0.54723249201717805</v>
      </c>
      <c r="AD83" s="58">
        <v>55</v>
      </c>
      <c r="AE83" s="58">
        <f>H$40</f>
        <v>1.4E-3</v>
      </c>
      <c r="AF83" s="118">
        <f t="shared" ref="AF83:AL87" si="68">I$40</f>
        <v>8.3999999999999995E-3</v>
      </c>
      <c r="AG83" s="58">
        <f t="shared" si="68"/>
        <v>0</v>
      </c>
      <c r="AH83" s="58">
        <f t="shared" si="68"/>
        <v>3.95E-2</v>
      </c>
      <c r="AI83" s="58">
        <f t="shared" si="68"/>
        <v>15.095700000000001</v>
      </c>
      <c r="AJ83" s="58">
        <f t="shared" si="68"/>
        <v>2.9999999999999997E-4</v>
      </c>
      <c r="AK83" s="58">
        <f t="shared" si="68"/>
        <v>7.7344999999999997</v>
      </c>
      <c r="AL83" s="58">
        <f t="shared" si="68"/>
        <v>57.682899999999997</v>
      </c>
      <c r="AM83" s="58">
        <f>U$40</f>
        <v>1E-3</v>
      </c>
      <c r="AN83" s="58">
        <f t="shared" ref="AN83:AT87" si="69">V$40</f>
        <v>6.7999999999999996E-3</v>
      </c>
      <c r="AO83" s="58">
        <f t="shared" si="69"/>
        <v>0</v>
      </c>
      <c r="AP83" s="58">
        <f t="shared" si="69"/>
        <v>3.56E-2</v>
      </c>
      <c r="AQ83" s="58">
        <f t="shared" si="69"/>
        <v>15.7197</v>
      </c>
      <c r="AR83" s="58">
        <f t="shared" si="69"/>
        <v>2.0000000000000001E-4</v>
      </c>
      <c r="AS83" s="58">
        <f t="shared" si="69"/>
        <v>10.003299999999999</v>
      </c>
      <c r="AT83" s="58">
        <f t="shared" si="69"/>
        <v>57.646599999999999</v>
      </c>
      <c r="AV83" s="125">
        <f t="shared" si="8"/>
        <v>1.4E-3</v>
      </c>
      <c r="AW83" s="125">
        <f t="shared" si="9"/>
        <v>1.4E-3</v>
      </c>
      <c r="AX83" s="125">
        <f t="shared" si="10"/>
        <v>1.1108501272994226E-3</v>
      </c>
      <c r="AY83" s="125">
        <f t="shared" si="11"/>
        <v>9.9203788242327473E-4</v>
      </c>
      <c r="AZ83" s="125">
        <f t="shared" si="12"/>
        <v>8.8070219073242402E-4</v>
      </c>
      <c r="BA83" s="125">
        <f t="shared" si="13"/>
        <v>7.4785776565651594E-4</v>
      </c>
      <c r="BB83" s="125">
        <f t="shared" si="14"/>
        <v>1E-3</v>
      </c>
      <c r="BC83" s="125">
        <f t="shared" si="15"/>
        <v>1E-3</v>
      </c>
      <c r="BD83" s="125">
        <f t="shared" si="16"/>
        <v>7.9639908637168437E-4</v>
      </c>
      <c r="BE83" s="125">
        <f t="shared" si="17"/>
        <v>7.0860656282740336E-4</v>
      </c>
      <c r="BF83" s="125">
        <f t="shared" si="18"/>
        <v>6.3530331669827311E-4</v>
      </c>
      <c r="BG83" s="125">
        <f t="shared" si="19"/>
        <v>5.4723249201717801E-4</v>
      </c>
      <c r="BI83" s="125">
        <f t="shared" si="20"/>
        <v>2.9999999999999997E-4</v>
      </c>
      <c r="BJ83" s="125">
        <f t="shared" si="21"/>
        <v>2.9999999999999997E-4</v>
      </c>
      <c r="BK83" s="125">
        <f t="shared" si="22"/>
        <v>2.380393129927334E-4</v>
      </c>
      <c r="BL83" s="125">
        <f t="shared" si="23"/>
        <v>2.1257954623355886E-4</v>
      </c>
      <c r="BM83" s="125">
        <f t="shared" si="24"/>
        <v>1.8872189801409083E-4</v>
      </c>
      <c r="BN83" s="125">
        <f t="shared" si="25"/>
        <v>1.6025523549782482E-4</v>
      </c>
      <c r="BO83" s="125">
        <f t="shared" si="26"/>
        <v>2.0000000000000001E-4</v>
      </c>
      <c r="BP83" s="125">
        <f t="shared" si="27"/>
        <v>2.0000000000000001E-4</v>
      </c>
      <c r="BQ83" s="125">
        <f t="shared" si="28"/>
        <v>1.5927981727433687E-4</v>
      </c>
      <c r="BR83" s="125">
        <f t="shared" si="29"/>
        <v>1.4172131256548067E-4</v>
      </c>
      <c r="BS83" s="125">
        <f t="shared" si="30"/>
        <v>1.2706066333965463E-4</v>
      </c>
      <c r="BT83" s="125">
        <f t="shared" si="31"/>
        <v>1.0944649840343561E-4</v>
      </c>
    </row>
    <row r="84" spans="1:72">
      <c r="A84" s="58"/>
      <c r="B84" s="58"/>
      <c r="C84" s="58"/>
      <c r="D84" s="58"/>
      <c r="E84" s="58"/>
      <c r="F84" s="58"/>
      <c r="G84" s="58"/>
      <c r="H84" s="58"/>
      <c r="AD84" s="58">
        <v>56</v>
      </c>
      <c r="AE84" s="58">
        <f t="shared" ref="AE84:AE87" si="70">H$40</f>
        <v>1.4E-3</v>
      </c>
      <c r="AF84" s="118">
        <f t="shared" si="68"/>
        <v>8.3999999999999995E-3</v>
      </c>
      <c r="AG84" s="58">
        <f t="shared" si="68"/>
        <v>0</v>
      </c>
      <c r="AH84" s="58">
        <f t="shared" si="68"/>
        <v>3.95E-2</v>
      </c>
      <c r="AI84" s="58">
        <f t="shared" si="68"/>
        <v>15.095700000000001</v>
      </c>
      <c r="AJ84" s="58">
        <f t="shared" si="68"/>
        <v>2.9999999999999997E-4</v>
      </c>
      <c r="AK84" s="58">
        <f t="shared" si="68"/>
        <v>7.7344999999999997</v>
      </c>
      <c r="AL84" s="58">
        <f t="shared" si="68"/>
        <v>57.682899999999997</v>
      </c>
      <c r="AM84" s="58">
        <f>U$40</f>
        <v>1E-3</v>
      </c>
      <c r="AN84" s="58">
        <f t="shared" si="69"/>
        <v>6.7999999999999996E-3</v>
      </c>
      <c r="AO84" s="58">
        <f t="shared" si="69"/>
        <v>0</v>
      </c>
      <c r="AP84" s="58">
        <f t="shared" si="69"/>
        <v>3.56E-2</v>
      </c>
      <c r="AQ84" s="58">
        <f t="shared" si="69"/>
        <v>15.7197</v>
      </c>
      <c r="AR84" s="58">
        <f t="shared" si="69"/>
        <v>2.0000000000000001E-4</v>
      </c>
      <c r="AS84" s="58">
        <f t="shared" si="69"/>
        <v>10.003299999999999</v>
      </c>
      <c r="AT84" s="58">
        <f t="shared" si="69"/>
        <v>57.646599999999999</v>
      </c>
      <c r="AV84" s="125">
        <f t="shared" si="8"/>
        <v>1.4E-3</v>
      </c>
      <c r="AW84" s="125">
        <f t="shared" si="9"/>
        <v>1.4E-3</v>
      </c>
      <c r="AX84" s="125">
        <f t="shared" si="10"/>
        <v>1.1108501272994226E-3</v>
      </c>
      <c r="AY84" s="125">
        <f t="shared" si="11"/>
        <v>9.9203788242327473E-4</v>
      </c>
      <c r="AZ84" s="125">
        <f t="shared" si="12"/>
        <v>8.8070219073242402E-4</v>
      </c>
      <c r="BA84" s="125">
        <f t="shared" si="13"/>
        <v>7.4785776565651594E-4</v>
      </c>
      <c r="BB84" s="125">
        <f t="shared" si="14"/>
        <v>1E-3</v>
      </c>
      <c r="BC84" s="125">
        <f t="shared" si="15"/>
        <v>1E-3</v>
      </c>
      <c r="BD84" s="125">
        <f t="shared" si="16"/>
        <v>7.9639908637168437E-4</v>
      </c>
      <c r="BE84" s="125">
        <f t="shared" si="17"/>
        <v>7.0860656282740336E-4</v>
      </c>
      <c r="BF84" s="125">
        <f t="shared" si="18"/>
        <v>6.3530331669827311E-4</v>
      </c>
      <c r="BG84" s="125">
        <f t="shared" si="19"/>
        <v>5.4723249201717801E-4</v>
      </c>
      <c r="BI84" s="125">
        <f t="shared" si="20"/>
        <v>2.9999999999999997E-4</v>
      </c>
      <c r="BJ84" s="125">
        <f t="shared" si="21"/>
        <v>2.9999999999999997E-4</v>
      </c>
      <c r="BK84" s="125">
        <f t="shared" si="22"/>
        <v>2.380393129927334E-4</v>
      </c>
      <c r="BL84" s="125">
        <f t="shared" si="23"/>
        <v>2.1257954623355886E-4</v>
      </c>
      <c r="BM84" s="125">
        <f t="shared" si="24"/>
        <v>1.8872189801409083E-4</v>
      </c>
      <c r="BN84" s="125">
        <f t="shared" si="25"/>
        <v>1.6025523549782482E-4</v>
      </c>
      <c r="BO84" s="125">
        <f t="shared" si="26"/>
        <v>2.0000000000000001E-4</v>
      </c>
      <c r="BP84" s="125">
        <f t="shared" si="27"/>
        <v>2.0000000000000001E-4</v>
      </c>
      <c r="BQ84" s="125">
        <f t="shared" si="28"/>
        <v>1.5927981727433687E-4</v>
      </c>
      <c r="BR84" s="125">
        <f t="shared" si="29"/>
        <v>1.4172131256548067E-4</v>
      </c>
      <c r="BS84" s="125">
        <f t="shared" si="30"/>
        <v>1.2706066333965463E-4</v>
      </c>
      <c r="BT84" s="125">
        <f t="shared" si="31"/>
        <v>1.0944649840343561E-4</v>
      </c>
    </row>
    <row r="85" spans="1:72">
      <c r="A85" s="5" t="s">
        <v>375</v>
      </c>
      <c r="B85" s="5"/>
      <c r="C85" s="5"/>
      <c r="D85" s="5"/>
      <c r="E85" s="5"/>
      <c r="F85" s="58"/>
      <c r="G85" s="58"/>
      <c r="H85" s="58"/>
      <c r="AD85" s="58">
        <v>57</v>
      </c>
      <c r="AE85" s="58">
        <f t="shared" si="70"/>
        <v>1.4E-3</v>
      </c>
      <c r="AF85" s="118">
        <f t="shared" si="68"/>
        <v>8.3999999999999995E-3</v>
      </c>
      <c r="AG85" s="58">
        <f t="shared" si="68"/>
        <v>0</v>
      </c>
      <c r="AH85" s="58">
        <f t="shared" si="68"/>
        <v>3.95E-2</v>
      </c>
      <c r="AI85" s="58">
        <f t="shared" si="68"/>
        <v>15.095700000000001</v>
      </c>
      <c r="AJ85" s="58">
        <f t="shared" si="68"/>
        <v>2.9999999999999997E-4</v>
      </c>
      <c r="AK85" s="58">
        <f t="shared" si="68"/>
        <v>7.7344999999999997</v>
      </c>
      <c r="AL85" s="58">
        <f t="shared" si="68"/>
        <v>57.682899999999997</v>
      </c>
      <c r="AM85" s="58">
        <f>U$40</f>
        <v>1E-3</v>
      </c>
      <c r="AN85" s="58">
        <f t="shared" si="69"/>
        <v>6.7999999999999996E-3</v>
      </c>
      <c r="AO85" s="58">
        <f t="shared" si="69"/>
        <v>0</v>
      </c>
      <c r="AP85" s="58">
        <f t="shared" si="69"/>
        <v>3.56E-2</v>
      </c>
      <c r="AQ85" s="58">
        <f t="shared" si="69"/>
        <v>15.7197</v>
      </c>
      <c r="AR85" s="58">
        <f t="shared" si="69"/>
        <v>2.0000000000000001E-4</v>
      </c>
      <c r="AS85" s="58">
        <f t="shared" si="69"/>
        <v>10.003299999999999</v>
      </c>
      <c r="AT85" s="58">
        <f t="shared" si="69"/>
        <v>57.646599999999999</v>
      </c>
      <c r="AV85" s="125">
        <f t="shared" si="8"/>
        <v>1.4E-3</v>
      </c>
      <c r="AW85" s="125">
        <f t="shared" si="9"/>
        <v>1.4E-3</v>
      </c>
      <c r="AX85" s="125">
        <f t="shared" si="10"/>
        <v>1.1108501272994226E-3</v>
      </c>
      <c r="AY85" s="125">
        <f t="shared" si="11"/>
        <v>9.9203788242327473E-4</v>
      </c>
      <c r="AZ85" s="125">
        <f t="shared" si="12"/>
        <v>8.8070219073242402E-4</v>
      </c>
      <c r="BA85" s="125">
        <f t="shared" si="13"/>
        <v>7.4785776565651594E-4</v>
      </c>
      <c r="BB85" s="125">
        <f t="shared" si="14"/>
        <v>1E-3</v>
      </c>
      <c r="BC85" s="125">
        <f t="shared" si="15"/>
        <v>1E-3</v>
      </c>
      <c r="BD85" s="125">
        <f t="shared" si="16"/>
        <v>7.9639908637168437E-4</v>
      </c>
      <c r="BE85" s="125">
        <f t="shared" si="17"/>
        <v>7.0860656282740336E-4</v>
      </c>
      <c r="BF85" s="125">
        <f t="shared" si="18"/>
        <v>6.3530331669827311E-4</v>
      </c>
      <c r="BG85" s="125">
        <f t="shared" si="19"/>
        <v>5.4723249201717801E-4</v>
      </c>
      <c r="BI85" s="125">
        <f t="shared" si="20"/>
        <v>2.9999999999999997E-4</v>
      </c>
      <c r="BJ85" s="125">
        <f t="shared" si="21"/>
        <v>2.9999999999999997E-4</v>
      </c>
      <c r="BK85" s="125">
        <f t="shared" si="22"/>
        <v>2.380393129927334E-4</v>
      </c>
      <c r="BL85" s="125">
        <f t="shared" si="23"/>
        <v>2.1257954623355886E-4</v>
      </c>
      <c r="BM85" s="125">
        <f t="shared" si="24"/>
        <v>1.8872189801409083E-4</v>
      </c>
      <c r="BN85" s="125">
        <f t="shared" si="25"/>
        <v>1.6025523549782482E-4</v>
      </c>
      <c r="BO85" s="125">
        <f t="shared" si="26"/>
        <v>2.0000000000000001E-4</v>
      </c>
      <c r="BP85" s="125">
        <f t="shared" si="27"/>
        <v>2.0000000000000001E-4</v>
      </c>
      <c r="BQ85" s="125">
        <f t="shared" si="28"/>
        <v>1.5927981727433687E-4</v>
      </c>
      <c r="BR85" s="125">
        <f t="shared" si="29"/>
        <v>1.4172131256548067E-4</v>
      </c>
      <c r="BS85" s="125">
        <f t="shared" si="30"/>
        <v>1.2706066333965463E-4</v>
      </c>
      <c r="BT85" s="125">
        <f t="shared" si="31"/>
        <v>1.0944649840343561E-4</v>
      </c>
    </row>
    <row r="86" spans="1:72">
      <c r="A86" s="5" t="s">
        <v>376</v>
      </c>
      <c r="B86" s="5"/>
      <c r="C86" s="5"/>
      <c r="D86" s="5"/>
      <c r="E86" s="5"/>
      <c r="F86" s="58"/>
      <c r="G86" s="58"/>
      <c r="H86" s="58"/>
      <c r="AD86" s="58">
        <v>58</v>
      </c>
      <c r="AE86" s="58">
        <f t="shared" si="70"/>
        <v>1.4E-3</v>
      </c>
      <c r="AF86" s="118">
        <f t="shared" si="68"/>
        <v>8.3999999999999995E-3</v>
      </c>
      <c r="AG86" s="58">
        <f t="shared" si="68"/>
        <v>0</v>
      </c>
      <c r="AH86" s="58">
        <f t="shared" si="68"/>
        <v>3.95E-2</v>
      </c>
      <c r="AI86" s="58">
        <f t="shared" si="68"/>
        <v>15.095700000000001</v>
      </c>
      <c r="AJ86" s="58">
        <f t="shared" si="68"/>
        <v>2.9999999999999997E-4</v>
      </c>
      <c r="AK86" s="58">
        <f t="shared" si="68"/>
        <v>7.7344999999999997</v>
      </c>
      <c r="AL86" s="58">
        <f t="shared" si="68"/>
        <v>57.682899999999997</v>
      </c>
      <c r="AM86" s="58">
        <f>U$40</f>
        <v>1E-3</v>
      </c>
      <c r="AN86" s="58">
        <f t="shared" si="69"/>
        <v>6.7999999999999996E-3</v>
      </c>
      <c r="AO86" s="58">
        <f t="shared" si="69"/>
        <v>0</v>
      </c>
      <c r="AP86" s="58">
        <f t="shared" si="69"/>
        <v>3.56E-2</v>
      </c>
      <c r="AQ86" s="58">
        <f t="shared" si="69"/>
        <v>15.7197</v>
      </c>
      <c r="AR86" s="58">
        <f t="shared" si="69"/>
        <v>2.0000000000000001E-4</v>
      </c>
      <c r="AS86" s="58">
        <f t="shared" si="69"/>
        <v>10.003299999999999</v>
      </c>
      <c r="AT86" s="58">
        <f t="shared" si="69"/>
        <v>57.646599999999999</v>
      </c>
      <c r="AV86" s="125">
        <f t="shared" si="8"/>
        <v>1.4E-3</v>
      </c>
      <c r="AW86" s="125">
        <f t="shared" si="9"/>
        <v>1.4E-3</v>
      </c>
      <c r="AX86" s="125">
        <f t="shared" si="10"/>
        <v>1.1108501272994226E-3</v>
      </c>
      <c r="AY86" s="125">
        <f t="shared" si="11"/>
        <v>9.9203788242327473E-4</v>
      </c>
      <c r="AZ86" s="125">
        <f t="shared" si="12"/>
        <v>8.8070219073242402E-4</v>
      </c>
      <c r="BA86" s="125">
        <f t="shared" si="13"/>
        <v>7.4785776565651594E-4</v>
      </c>
      <c r="BB86" s="125">
        <f t="shared" si="14"/>
        <v>1E-3</v>
      </c>
      <c r="BC86" s="125">
        <f t="shared" si="15"/>
        <v>1E-3</v>
      </c>
      <c r="BD86" s="125">
        <f t="shared" si="16"/>
        <v>7.9639908637168437E-4</v>
      </c>
      <c r="BE86" s="125">
        <f t="shared" si="17"/>
        <v>7.0860656282740336E-4</v>
      </c>
      <c r="BF86" s="125">
        <f t="shared" si="18"/>
        <v>6.3530331669827311E-4</v>
      </c>
      <c r="BG86" s="125">
        <f t="shared" si="19"/>
        <v>5.4723249201717801E-4</v>
      </c>
      <c r="BI86" s="125">
        <f t="shared" si="20"/>
        <v>2.9999999999999997E-4</v>
      </c>
      <c r="BJ86" s="125">
        <f t="shared" si="21"/>
        <v>2.9999999999999997E-4</v>
      </c>
      <c r="BK86" s="125">
        <f t="shared" si="22"/>
        <v>2.380393129927334E-4</v>
      </c>
      <c r="BL86" s="125">
        <f t="shared" si="23"/>
        <v>2.1257954623355886E-4</v>
      </c>
      <c r="BM86" s="125">
        <f t="shared" si="24"/>
        <v>1.8872189801409083E-4</v>
      </c>
      <c r="BN86" s="125">
        <f t="shared" si="25"/>
        <v>1.6025523549782482E-4</v>
      </c>
      <c r="BO86" s="125">
        <f t="shared" si="26"/>
        <v>2.0000000000000001E-4</v>
      </c>
      <c r="BP86" s="125">
        <f t="shared" si="27"/>
        <v>2.0000000000000001E-4</v>
      </c>
      <c r="BQ86" s="125">
        <f t="shared" si="28"/>
        <v>1.5927981727433687E-4</v>
      </c>
      <c r="BR86" s="125">
        <f t="shared" si="29"/>
        <v>1.4172131256548067E-4</v>
      </c>
      <c r="BS86" s="125">
        <f t="shared" si="30"/>
        <v>1.2706066333965463E-4</v>
      </c>
      <c r="BT86" s="125">
        <f t="shared" si="31"/>
        <v>1.0944649840343561E-4</v>
      </c>
    </row>
    <row r="87" spans="1:72">
      <c r="A87" s="5"/>
      <c r="B87" s="5"/>
      <c r="C87" s="5"/>
      <c r="D87" s="5"/>
      <c r="E87" s="5"/>
      <c r="F87" s="58"/>
      <c r="G87" s="58"/>
      <c r="H87" s="58"/>
      <c r="AD87" s="58">
        <v>59</v>
      </c>
      <c r="AE87" s="58">
        <f t="shared" si="70"/>
        <v>1.4E-3</v>
      </c>
      <c r="AF87" s="118">
        <f t="shared" si="68"/>
        <v>8.3999999999999995E-3</v>
      </c>
      <c r="AG87" s="58">
        <f t="shared" si="68"/>
        <v>0</v>
      </c>
      <c r="AH87" s="58">
        <f t="shared" si="68"/>
        <v>3.95E-2</v>
      </c>
      <c r="AI87" s="58">
        <f t="shared" si="68"/>
        <v>15.095700000000001</v>
      </c>
      <c r="AJ87" s="58">
        <f t="shared" si="68"/>
        <v>2.9999999999999997E-4</v>
      </c>
      <c r="AK87" s="58">
        <f t="shared" si="68"/>
        <v>7.7344999999999997</v>
      </c>
      <c r="AL87" s="58">
        <f t="shared" si="68"/>
        <v>57.682899999999997</v>
      </c>
      <c r="AM87" s="58">
        <f>U$40</f>
        <v>1E-3</v>
      </c>
      <c r="AN87" s="58">
        <f t="shared" si="69"/>
        <v>6.7999999999999996E-3</v>
      </c>
      <c r="AO87" s="58">
        <f t="shared" si="69"/>
        <v>0</v>
      </c>
      <c r="AP87" s="58">
        <f t="shared" si="69"/>
        <v>3.56E-2</v>
      </c>
      <c r="AQ87" s="58">
        <f t="shared" si="69"/>
        <v>15.7197</v>
      </c>
      <c r="AR87" s="58">
        <f t="shared" si="69"/>
        <v>2.0000000000000001E-4</v>
      </c>
      <c r="AS87" s="58">
        <f t="shared" si="69"/>
        <v>10.003299999999999</v>
      </c>
      <c r="AT87" s="58">
        <f t="shared" si="69"/>
        <v>57.646599999999999</v>
      </c>
      <c r="AV87" s="125">
        <f t="shared" si="8"/>
        <v>1.4E-3</v>
      </c>
      <c r="AW87" s="125">
        <f t="shared" si="9"/>
        <v>1.4E-3</v>
      </c>
      <c r="AX87" s="125">
        <f t="shared" si="10"/>
        <v>1.1108501272994226E-3</v>
      </c>
      <c r="AY87" s="125">
        <f t="shared" si="11"/>
        <v>9.9203788242327473E-4</v>
      </c>
      <c r="AZ87" s="125">
        <f t="shared" si="12"/>
        <v>8.8070219073242402E-4</v>
      </c>
      <c r="BA87" s="125">
        <f t="shared" si="13"/>
        <v>7.4785776565651594E-4</v>
      </c>
      <c r="BB87" s="125">
        <f t="shared" si="14"/>
        <v>1E-3</v>
      </c>
      <c r="BC87" s="125">
        <f t="shared" si="15"/>
        <v>1E-3</v>
      </c>
      <c r="BD87" s="125">
        <f t="shared" si="16"/>
        <v>7.9639908637168437E-4</v>
      </c>
      <c r="BE87" s="125">
        <f t="shared" si="17"/>
        <v>7.0860656282740336E-4</v>
      </c>
      <c r="BF87" s="125">
        <f t="shared" si="18"/>
        <v>6.3530331669827311E-4</v>
      </c>
      <c r="BG87" s="125">
        <f t="shared" si="19"/>
        <v>5.4723249201717801E-4</v>
      </c>
      <c r="BI87" s="125">
        <f t="shared" si="20"/>
        <v>2.9999999999999997E-4</v>
      </c>
      <c r="BJ87" s="125">
        <f t="shared" si="21"/>
        <v>2.9999999999999997E-4</v>
      </c>
      <c r="BK87" s="125">
        <f t="shared" si="22"/>
        <v>2.380393129927334E-4</v>
      </c>
      <c r="BL87" s="125">
        <f t="shared" si="23"/>
        <v>2.1257954623355886E-4</v>
      </c>
      <c r="BM87" s="125">
        <f t="shared" si="24"/>
        <v>1.8872189801409083E-4</v>
      </c>
      <c r="BN87" s="125">
        <f t="shared" si="25"/>
        <v>1.6025523549782482E-4</v>
      </c>
      <c r="BO87" s="125">
        <f t="shared" si="26"/>
        <v>2.0000000000000001E-4</v>
      </c>
      <c r="BP87" s="125">
        <f t="shared" si="27"/>
        <v>2.0000000000000001E-4</v>
      </c>
      <c r="BQ87" s="125">
        <f t="shared" si="28"/>
        <v>1.5927981727433687E-4</v>
      </c>
      <c r="BR87" s="125">
        <f t="shared" si="29"/>
        <v>1.4172131256548067E-4</v>
      </c>
      <c r="BS87" s="125">
        <f t="shared" si="30"/>
        <v>1.2706066333965463E-4</v>
      </c>
      <c r="BT87" s="125">
        <f t="shared" si="31"/>
        <v>1.0944649840343561E-4</v>
      </c>
    </row>
    <row r="88" spans="1:72">
      <c r="A88" s="5" t="s">
        <v>394</v>
      </c>
      <c r="B88" s="5"/>
      <c r="C88" s="5" t="s">
        <v>377</v>
      </c>
      <c r="D88" s="5" t="s">
        <v>378</v>
      </c>
      <c r="E88" s="5" t="s">
        <v>379</v>
      </c>
      <c r="F88" s="58"/>
      <c r="G88" s="58"/>
      <c r="H88" s="58"/>
      <c r="AD88" s="58">
        <v>60</v>
      </c>
      <c r="AE88" s="58">
        <f>H$41</f>
        <v>2.3999999999999998E-3</v>
      </c>
      <c r="AF88" s="118">
        <f t="shared" ref="AF88:AL92" si="71">I$41</f>
        <v>1.54E-2</v>
      </c>
      <c r="AG88" s="58">
        <f t="shared" si="71"/>
        <v>0</v>
      </c>
      <c r="AH88" s="58">
        <f t="shared" si="71"/>
        <v>3.1800000000000002E-2</v>
      </c>
      <c r="AI88" s="58">
        <f t="shared" si="71"/>
        <v>13.078799999999999</v>
      </c>
      <c r="AJ88" s="58">
        <f t="shared" si="71"/>
        <v>5.0000000000000001E-4</v>
      </c>
      <c r="AK88" s="58">
        <f t="shared" si="71"/>
        <v>4.3146000000000004</v>
      </c>
      <c r="AL88" s="58">
        <f t="shared" si="71"/>
        <v>62.776000000000003</v>
      </c>
      <c r="AM88" s="58">
        <f>U$41</f>
        <v>1.6000000000000001E-3</v>
      </c>
      <c r="AN88" s="58">
        <f t="shared" ref="AN88:AT92" si="72">V$41</f>
        <v>1.17E-2</v>
      </c>
      <c r="AO88" s="58">
        <f t="shared" si="72"/>
        <v>0</v>
      </c>
      <c r="AP88" s="58">
        <f t="shared" si="72"/>
        <v>3.0200000000000001E-2</v>
      </c>
      <c r="AQ88" s="58">
        <f t="shared" si="72"/>
        <v>13.3786</v>
      </c>
      <c r="AR88" s="58">
        <f t="shared" si="72"/>
        <v>4.0000000000000002E-4</v>
      </c>
      <c r="AS88" s="58">
        <f t="shared" si="72"/>
        <v>5.8992000000000004</v>
      </c>
      <c r="AT88" s="58">
        <f t="shared" si="72"/>
        <v>62.762999999999998</v>
      </c>
      <c r="AV88" s="125">
        <f t="shared" si="8"/>
        <v>2.3999999999999998E-3</v>
      </c>
      <c r="AW88" s="125">
        <f t="shared" si="9"/>
        <v>2.3999999999999998E-3</v>
      </c>
      <c r="AX88" s="125">
        <f t="shared" si="10"/>
        <v>1.9043145039418672E-3</v>
      </c>
      <c r="AY88" s="125">
        <f t="shared" si="11"/>
        <v>1.7006363698684709E-3</v>
      </c>
      <c r="AZ88" s="125">
        <f t="shared" si="12"/>
        <v>1.5097751841127267E-3</v>
      </c>
      <c r="BA88" s="125">
        <f t="shared" si="13"/>
        <v>1.2820418839825985E-3</v>
      </c>
      <c r="BB88" s="125">
        <f t="shared" si="14"/>
        <v>1.6000000000000001E-3</v>
      </c>
      <c r="BC88" s="125">
        <f t="shared" si="15"/>
        <v>1.6000000000000001E-3</v>
      </c>
      <c r="BD88" s="125">
        <f t="shared" si="16"/>
        <v>1.274238538194695E-3</v>
      </c>
      <c r="BE88" s="125">
        <f t="shared" si="17"/>
        <v>1.1337705005238453E-3</v>
      </c>
      <c r="BF88" s="125">
        <f t="shared" si="18"/>
        <v>1.016485306717237E-3</v>
      </c>
      <c r="BG88" s="125">
        <f t="shared" si="19"/>
        <v>8.7557198722748488E-4</v>
      </c>
      <c r="BI88" s="125">
        <f t="shared" si="20"/>
        <v>5.0000000000000001E-4</v>
      </c>
      <c r="BJ88" s="125">
        <f t="shared" si="21"/>
        <v>5.0000000000000001E-4</v>
      </c>
      <c r="BK88" s="125">
        <f t="shared" si="22"/>
        <v>3.9673218832122239E-4</v>
      </c>
      <c r="BL88" s="125">
        <f t="shared" si="23"/>
        <v>3.5429924372259812E-4</v>
      </c>
      <c r="BM88" s="125">
        <f t="shared" si="24"/>
        <v>3.1453649669015144E-4</v>
      </c>
      <c r="BN88" s="125">
        <f t="shared" si="25"/>
        <v>2.6709205916304141E-4</v>
      </c>
      <c r="BO88" s="125">
        <f t="shared" si="26"/>
        <v>4.0000000000000002E-4</v>
      </c>
      <c r="BP88" s="125">
        <f t="shared" si="27"/>
        <v>4.0000000000000002E-4</v>
      </c>
      <c r="BQ88" s="125">
        <f t="shared" si="28"/>
        <v>3.1855963454867375E-4</v>
      </c>
      <c r="BR88" s="125">
        <f t="shared" si="29"/>
        <v>2.8344262513096133E-4</v>
      </c>
      <c r="BS88" s="125">
        <f t="shared" si="30"/>
        <v>2.5412132667930926E-4</v>
      </c>
      <c r="BT88" s="125">
        <f t="shared" si="31"/>
        <v>2.1889299680687122E-4</v>
      </c>
    </row>
    <row r="89" spans="1:72">
      <c r="A89" s="5"/>
      <c r="B89" s="5"/>
      <c r="C89" s="5"/>
      <c r="D89" s="5"/>
      <c r="E89" s="5"/>
      <c r="F89" s="58"/>
      <c r="G89" s="58"/>
      <c r="H89" s="58"/>
      <c r="AD89" s="58">
        <v>61</v>
      </c>
      <c r="AE89" s="58">
        <f t="shared" ref="AE89:AE92" si="73">H$41</f>
        <v>2.3999999999999998E-3</v>
      </c>
      <c r="AF89" s="118">
        <f t="shared" si="71"/>
        <v>1.54E-2</v>
      </c>
      <c r="AG89" s="58">
        <f t="shared" si="71"/>
        <v>0</v>
      </c>
      <c r="AH89" s="58">
        <f t="shared" si="71"/>
        <v>3.1800000000000002E-2</v>
      </c>
      <c r="AI89" s="58">
        <f t="shared" si="71"/>
        <v>13.078799999999999</v>
      </c>
      <c r="AJ89" s="58">
        <f t="shared" si="71"/>
        <v>5.0000000000000001E-4</v>
      </c>
      <c r="AK89" s="58">
        <f t="shared" si="71"/>
        <v>4.3146000000000004</v>
      </c>
      <c r="AL89" s="58">
        <f t="shared" si="71"/>
        <v>62.776000000000003</v>
      </c>
      <c r="AM89" s="58">
        <f>U$41</f>
        <v>1.6000000000000001E-3</v>
      </c>
      <c r="AN89" s="58">
        <f t="shared" si="72"/>
        <v>1.17E-2</v>
      </c>
      <c r="AO89" s="58">
        <f t="shared" si="72"/>
        <v>0</v>
      </c>
      <c r="AP89" s="58">
        <f t="shared" si="72"/>
        <v>3.0200000000000001E-2</v>
      </c>
      <c r="AQ89" s="58">
        <f t="shared" si="72"/>
        <v>13.3786</v>
      </c>
      <c r="AR89" s="58">
        <f t="shared" si="72"/>
        <v>4.0000000000000002E-4</v>
      </c>
      <c r="AS89" s="58">
        <f t="shared" si="72"/>
        <v>5.8992000000000004</v>
      </c>
      <c r="AT89" s="58">
        <f t="shared" si="72"/>
        <v>62.762999999999998</v>
      </c>
      <c r="AV89" s="125">
        <f t="shared" si="8"/>
        <v>2.3999999999999998E-3</v>
      </c>
      <c r="AW89" s="125">
        <f t="shared" si="9"/>
        <v>2.3999999999999998E-3</v>
      </c>
      <c r="AX89" s="125">
        <f t="shared" si="10"/>
        <v>1.9043145039418672E-3</v>
      </c>
      <c r="AY89" s="125">
        <f t="shared" si="11"/>
        <v>1.7006363698684709E-3</v>
      </c>
      <c r="AZ89" s="125">
        <f t="shared" si="12"/>
        <v>1.5097751841127267E-3</v>
      </c>
      <c r="BA89" s="125">
        <f t="shared" si="13"/>
        <v>1.2820418839825985E-3</v>
      </c>
      <c r="BB89" s="125">
        <f t="shared" si="14"/>
        <v>1.6000000000000001E-3</v>
      </c>
      <c r="BC89" s="125">
        <f t="shared" si="15"/>
        <v>1.6000000000000001E-3</v>
      </c>
      <c r="BD89" s="125">
        <f t="shared" si="16"/>
        <v>1.274238538194695E-3</v>
      </c>
      <c r="BE89" s="125">
        <f t="shared" si="17"/>
        <v>1.1337705005238453E-3</v>
      </c>
      <c r="BF89" s="125">
        <f t="shared" si="18"/>
        <v>1.016485306717237E-3</v>
      </c>
      <c r="BG89" s="125">
        <f t="shared" si="19"/>
        <v>8.7557198722748488E-4</v>
      </c>
      <c r="BI89" s="125">
        <f t="shared" si="20"/>
        <v>5.0000000000000001E-4</v>
      </c>
      <c r="BJ89" s="125">
        <f t="shared" si="21"/>
        <v>5.0000000000000001E-4</v>
      </c>
      <c r="BK89" s="125">
        <f t="shared" si="22"/>
        <v>3.9673218832122239E-4</v>
      </c>
      <c r="BL89" s="125">
        <f t="shared" si="23"/>
        <v>3.5429924372259812E-4</v>
      </c>
      <c r="BM89" s="125">
        <f t="shared" si="24"/>
        <v>3.1453649669015144E-4</v>
      </c>
      <c r="BN89" s="125">
        <f t="shared" si="25"/>
        <v>2.6709205916304141E-4</v>
      </c>
      <c r="BO89" s="125">
        <f t="shared" si="26"/>
        <v>4.0000000000000002E-4</v>
      </c>
      <c r="BP89" s="125">
        <f t="shared" si="27"/>
        <v>4.0000000000000002E-4</v>
      </c>
      <c r="BQ89" s="125">
        <f t="shared" si="28"/>
        <v>3.1855963454867375E-4</v>
      </c>
      <c r="BR89" s="125">
        <f t="shared" si="29"/>
        <v>2.8344262513096133E-4</v>
      </c>
      <c r="BS89" s="125">
        <f t="shared" si="30"/>
        <v>2.5412132667930926E-4</v>
      </c>
      <c r="BT89" s="125">
        <f t="shared" si="31"/>
        <v>2.1889299680687122E-4</v>
      </c>
    </row>
    <row r="90" spans="1:72">
      <c r="A90" s="5"/>
      <c r="B90" s="5"/>
      <c r="C90" s="5">
        <v>0</v>
      </c>
      <c r="D90" s="5">
        <v>0</v>
      </c>
      <c r="E90" s="5">
        <v>0</v>
      </c>
      <c r="F90" s="58"/>
      <c r="G90" s="58"/>
      <c r="H90" s="58"/>
      <c r="AD90" s="58">
        <v>62</v>
      </c>
      <c r="AE90" s="58">
        <f t="shared" si="73"/>
        <v>2.3999999999999998E-3</v>
      </c>
      <c r="AF90" s="118">
        <f t="shared" si="71"/>
        <v>1.54E-2</v>
      </c>
      <c r="AG90" s="58">
        <f t="shared" si="71"/>
        <v>0</v>
      </c>
      <c r="AH90" s="58">
        <f t="shared" si="71"/>
        <v>3.1800000000000002E-2</v>
      </c>
      <c r="AI90" s="58">
        <f t="shared" si="71"/>
        <v>13.078799999999999</v>
      </c>
      <c r="AJ90" s="58">
        <f t="shared" si="71"/>
        <v>5.0000000000000001E-4</v>
      </c>
      <c r="AK90" s="58">
        <f t="shared" si="71"/>
        <v>4.3146000000000004</v>
      </c>
      <c r="AL90" s="58">
        <f t="shared" si="71"/>
        <v>62.776000000000003</v>
      </c>
      <c r="AM90" s="58">
        <f>U$41</f>
        <v>1.6000000000000001E-3</v>
      </c>
      <c r="AN90" s="58">
        <f t="shared" si="72"/>
        <v>1.17E-2</v>
      </c>
      <c r="AO90" s="58">
        <f t="shared" si="72"/>
        <v>0</v>
      </c>
      <c r="AP90" s="58">
        <f t="shared" si="72"/>
        <v>3.0200000000000001E-2</v>
      </c>
      <c r="AQ90" s="58">
        <f t="shared" si="72"/>
        <v>13.3786</v>
      </c>
      <c r="AR90" s="58">
        <f t="shared" si="72"/>
        <v>4.0000000000000002E-4</v>
      </c>
      <c r="AS90" s="58">
        <f t="shared" si="72"/>
        <v>5.8992000000000004</v>
      </c>
      <c r="AT90" s="58">
        <f t="shared" si="72"/>
        <v>62.762999999999998</v>
      </c>
      <c r="AV90" s="125">
        <f t="shared" si="8"/>
        <v>2.3999999999999998E-3</v>
      </c>
      <c r="AW90" s="125">
        <f t="shared" si="9"/>
        <v>2.3999999999999998E-3</v>
      </c>
      <c r="AX90" s="125">
        <f t="shared" si="10"/>
        <v>1.9043145039418672E-3</v>
      </c>
      <c r="AY90" s="125">
        <f t="shared" si="11"/>
        <v>1.7006363698684709E-3</v>
      </c>
      <c r="AZ90" s="125">
        <f t="shared" si="12"/>
        <v>1.5097751841127267E-3</v>
      </c>
      <c r="BA90" s="125">
        <f t="shared" si="13"/>
        <v>1.2820418839825985E-3</v>
      </c>
      <c r="BB90" s="125">
        <f t="shared" si="14"/>
        <v>1.6000000000000001E-3</v>
      </c>
      <c r="BC90" s="125">
        <f t="shared" si="15"/>
        <v>1.6000000000000001E-3</v>
      </c>
      <c r="BD90" s="125">
        <f t="shared" si="16"/>
        <v>1.274238538194695E-3</v>
      </c>
      <c r="BE90" s="125">
        <f t="shared" si="17"/>
        <v>1.1337705005238453E-3</v>
      </c>
      <c r="BF90" s="125">
        <f t="shared" si="18"/>
        <v>1.016485306717237E-3</v>
      </c>
      <c r="BG90" s="125">
        <f t="shared" si="19"/>
        <v>8.7557198722748488E-4</v>
      </c>
      <c r="BI90" s="125">
        <f t="shared" si="20"/>
        <v>5.0000000000000001E-4</v>
      </c>
      <c r="BJ90" s="125">
        <f t="shared" si="21"/>
        <v>5.0000000000000001E-4</v>
      </c>
      <c r="BK90" s="125">
        <f t="shared" si="22"/>
        <v>3.9673218832122239E-4</v>
      </c>
      <c r="BL90" s="125">
        <f t="shared" si="23"/>
        <v>3.5429924372259812E-4</v>
      </c>
      <c r="BM90" s="125">
        <f t="shared" si="24"/>
        <v>3.1453649669015144E-4</v>
      </c>
      <c r="BN90" s="125">
        <f t="shared" si="25"/>
        <v>2.6709205916304141E-4</v>
      </c>
      <c r="BO90" s="125">
        <f t="shared" si="26"/>
        <v>4.0000000000000002E-4</v>
      </c>
      <c r="BP90" s="125">
        <f t="shared" si="27"/>
        <v>4.0000000000000002E-4</v>
      </c>
      <c r="BQ90" s="125">
        <f t="shared" si="28"/>
        <v>3.1855963454867375E-4</v>
      </c>
      <c r="BR90" s="125">
        <f t="shared" si="29"/>
        <v>2.8344262513096133E-4</v>
      </c>
      <c r="BS90" s="125">
        <f t="shared" si="30"/>
        <v>2.5412132667930926E-4</v>
      </c>
      <c r="BT90" s="125">
        <f t="shared" si="31"/>
        <v>2.1889299680687122E-4</v>
      </c>
    </row>
    <row r="91" spans="1:72">
      <c r="A91" s="5"/>
      <c r="B91" s="5"/>
      <c r="C91" s="5">
        <v>1</v>
      </c>
      <c r="D91" s="5">
        <v>383.3827</v>
      </c>
      <c r="E91" s="5">
        <v>286.4237</v>
      </c>
      <c r="F91" s="58"/>
      <c r="G91" s="58"/>
      <c r="H91" s="58"/>
      <c r="AD91" s="58">
        <v>63</v>
      </c>
      <c r="AE91" s="58">
        <f t="shared" si="73"/>
        <v>2.3999999999999998E-3</v>
      </c>
      <c r="AF91" s="118">
        <f t="shared" si="71"/>
        <v>1.54E-2</v>
      </c>
      <c r="AG91" s="58">
        <f t="shared" si="71"/>
        <v>0</v>
      </c>
      <c r="AH91" s="58">
        <f t="shared" si="71"/>
        <v>3.1800000000000002E-2</v>
      </c>
      <c r="AI91" s="58">
        <f t="shared" si="71"/>
        <v>13.078799999999999</v>
      </c>
      <c r="AJ91" s="58">
        <f t="shared" si="71"/>
        <v>5.0000000000000001E-4</v>
      </c>
      <c r="AK91" s="58">
        <f t="shared" si="71"/>
        <v>4.3146000000000004</v>
      </c>
      <c r="AL91" s="58">
        <f t="shared" si="71"/>
        <v>62.776000000000003</v>
      </c>
      <c r="AM91" s="58">
        <f>U$41</f>
        <v>1.6000000000000001E-3</v>
      </c>
      <c r="AN91" s="58">
        <f t="shared" si="72"/>
        <v>1.17E-2</v>
      </c>
      <c r="AO91" s="58">
        <f t="shared" si="72"/>
        <v>0</v>
      </c>
      <c r="AP91" s="58">
        <f t="shared" si="72"/>
        <v>3.0200000000000001E-2</v>
      </c>
      <c r="AQ91" s="58">
        <f t="shared" si="72"/>
        <v>13.3786</v>
      </c>
      <c r="AR91" s="58">
        <f t="shared" si="72"/>
        <v>4.0000000000000002E-4</v>
      </c>
      <c r="AS91" s="58">
        <f t="shared" si="72"/>
        <v>5.8992000000000004</v>
      </c>
      <c r="AT91" s="58">
        <f t="shared" si="72"/>
        <v>62.762999999999998</v>
      </c>
      <c r="AV91" s="125">
        <f t="shared" si="8"/>
        <v>2.3999999999999998E-3</v>
      </c>
      <c r="AW91" s="125">
        <f t="shared" si="9"/>
        <v>2.3999999999999998E-3</v>
      </c>
      <c r="AX91" s="125">
        <f t="shared" si="10"/>
        <v>1.9043145039418672E-3</v>
      </c>
      <c r="AY91" s="125">
        <f t="shared" si="11"/>
        <v>1.7006363698684709E-3</v>
      </c>
      <c r="AZ91" s="125">
        <f t="shared" si="12"/>
        <v>1.5097751841127267E-3</v>
      </c>
      <c r="BA91" s="125">
        <f t="shared" si="13"/>
        <v>1.2820418839825985E-3</v>
      </c>
      <c r="BB91" s="125">
        <f t="shared" si="14"/>
        <v>1.6000000000000001E-3</v>
      </c>
      <c r="BC91" s="125">
        <f t="shared" si="15"/>
        <v>1.6000000000000001E-3</v>
      </c>
      <c r="BD91" s="125">
        <f t="shared" si="16"/>
        <v>1.274238538194695E-3</v>
      </c>
      <c r="BE91" s="125">
        <f t="shared" si="17"/>
        <v>1.1337705005238453E-3</v>
      </c>
      <c r="BF91" s="125">
        <f t="shared" si="18"/>
        <v>1.016485306717237E-3</v>
      </c>
      <c r="BG91" s="125">
        <f t="shared" si="19"/>
        <v>8.7557198722748488E-4</v>
      </c>
      <c r="BI91" s="125">
        <f t="shared" si="20"/>
        <v>5.0000000000000001E-4</v>
      </c>
      <c r="BJ91" s="125">
        <f t="shared" si="21"/>
        <v>5.0000000000000001E-4</v>
      </c>
      <c r="BK91" s="125">
        <f t="shared" si="22"/>
        <v>3.9673218832122239E-4</v>
      </c>
      <c r="BL91" s="125">
        <f t="shared" si="23"/>
        <v>3.5429924372259812E-4</v>
      </c>
      <c r="BM91" s="125">
        <f t="shared" si="24"/>
        <v>3.1453649669015144E-4</v>
      </c>
      <c r="BN91" s="125">
        <f t="shared" si="25"/>
        <v>2.6709205916304141E-4</v>
      </c>
      <c r="BO91" s="125">
        <f t="shared" si="26"/>
        <v>4.0000000000000002E-4</v>
      </c>
      <c r="BP91" s="125">
        <f t="shared" si="27"/>
        <v>4.0000000000000002E-4</v>
      </c>
      <c r="BQ91" s="125">
        <f t="shared" si="28"/>
        <v>3.1855963454867375E-4</v>
      </c>
      <c r="BR91" s="125">
        <f t="shared" si="29"/>
        <v>2.8344262513096133E-4</v>
      </c>
      <c r="BS91" s="125">
        <f t="shared" si="30"/>
        <v>2.5412132667930926E-4</v>
      </c>
      <c r="BT91" s="125">
        <f t="shared" si="31"/>
        <v>2.1889299680687122E-4</v>
      </c>
    </row>
    <row r="92" spans="1:72">
      <c r="A92" s="5"/>
      <c r="B92" s="5"/>
      <c r="C92" s="5">
        <v>2</v>
      </c>
      <c r="D92" s="5">
        <v>1371.8910000000001</v>
      </c>
      <c r="E92" s="5">
        <v>259.57080000000002</v>
      </c>
      <c r="F92" s="58"/>
      <c r="G92" s="58"/>
      <c r="H92" s="58"/>
      <c r="AD92" s="58">
        <v>64</v>
      </c>
      <c r="AE92" s="58">
        <f t="shared" si="73"/>
        <v>2.3999999999999998E-3</v>
      </c>
      <c r="AF92" s="118">
        <f t="shared" si="71"/>
        <v>1.54E-2</v>
      </c>
      <c r="AG92" s="58">
        <f t="shared" si="71"/>
        <v>0</v>
      </c>
      <c r="AH92" s="58">
        <f t="shared" si="71"/>
        <v>3.1800000000000002E-2</v>
      </c>
      <c r="AI92" s="58">
        <f t="shared" si="71"/>
        <v>13.078799999999999</v>
      </c>
      <c r="AJ92" s="58">
        <f t="shared" si="71"/>
        <v>5.0000000000000001E-4</v>
      </c>
      <c r="AK92" s="58">
        <f t="shared" si="71"/>
        <v>4.3146000000000004</v>
      </c>
      <c r="AL92" s="58">
        <f t="shared" si="71"/>
        <v>62.776000000000003</v>
      </c>
      <c r="AM92" s="58">
        <f>U$41</f>
        <v>1.6000000000000001E-3</v>
      </c>
      <c r="AN92" s="58">
        <f t="shared" si="72"/>
        <v>1.17E-2</v>
      </c>
      <c r="AO92" s="58">
        <f t="shared" si="72"/>
        <v>0</v>
      </c>
      <c r="AP92" s="58">
        <f t="shared" si="72"/>
        <v>3.0200000000000001E-2</v>
      </c>
      <c r="AQ92" s="58">
        <f t="shared" si="72"/>
        <v>13.3786</v>
      </c>
      <c r="AR92" s="58">
        <f t="shared" si="72"/>
        <v>4.0000000000000002E-4</v>
      </c>
      <c r="AS92" s="58">
        <f t="shared" si="72"/>
        <v>5.8992000000000004</v>
      </c>
      <c r="AT92" s="58">
        <f t="shared" si="72"/>
        <v>62.762999999999998</v>
      </c>
      <c r="AV92" s="125">
        <f t="shared" si="8"/>
        <v>2.3999999999999998E-3</v>
      </c>
      <c r="AW92" s="125">
        <f t="shared" si="9"/>
        <v>2.3999999999999998E-3</v>
      </c>
      <c r="AX92" s="125">
        <f t="shared" si="10"/>
        <v>1.9043145039418672E-3</v>
      </c>
      <c r="AY92" s="125">
        <f t="shared" si="11"/>
        <v>1.7006363698684709E-3</v>
      </c>
      <c r="AZ92" s="125">
        <f t="shared" si="12"/>
        <v>1.5097751841127267E-3</v>
      </c>
      <c r="BA92" s="125">
        <f t="shared" si="13"/>
        <v>1.2820418839825985E-3</v>
      </c>
      <c r="BB92" s="125">
        <f t="shared" si="14"/>
        <v>1.6000000000000001E-3</v>
      </c>
      <c r="BC92" s="125">
        <f t="shared" si="15"/>
        <v>1.6000000000000001E-3</v>
      </c>
      <c r="BD92" s="125">
        <f t="shared" si="16"/>
        <v>1.274238538194695E-3</v>
      </c>
      <c r="BE92" s="125">
        <f t="shared" si="17"/>
        <v>1.1337705005238453E-3</v>
      </c>
      <c r="BF92" s="125">
        <f t="shared" si="18"/>
        <v>1.016485306717237E-3</v>
      </c>
      <c r="BG92" s="125">
        <f t="shared" si="19"/>
        <v>8.7557198722748488E-4</v>
      </c>
      <c r="BI92" s="125">
        <f t="shared" si="20"/>
        <v>5.0000000000000001E-4</v>
      </c>
      <c r="BJ92" s="125">
        <f t="shared" si="21"/>
        <v>5.0000000000000001E-4</v>
      </c>
      <c r="BK92" s="125">
        <f t="shared" si="22"/>
        <v>3.9673218832122239E-4</v>
      </c>
      <c r="BL92" s="125">
        <f t="shared" si="23"/>
        <v>3.5429924372259812E-4</v>
      </c>
      <c r="BM92" s="125">
        <f t="shared" si="24"/>
        <v>3.1453649669015144E-4</v>
      </c>
      <c r="BN92" s="125">
        <f t="shared" si="25"/>
        <v>2.6709205916304141E-4</v>
      </c>
      <c r="BO92" s="125">
        <f t="shared" si="26"/>
        <v>4.0000000000000002E-4</v>
      </c>
      <c r="BP92" s="125">
        <f t="shared" si="27"/>
        <v>4.0000000000000002E-4</v>
      </c>
      <c r="BQ92" s="125">
        <f t="shared" si="28"/>
        <v>3.1855963454867375E-4</v>
      </c>
      <c r="BR92" s="125">
        <f t="shared" si="29"/>
        <v>2.8344262513096133E-4</v>
      </c>
      <c r="BS92" s="125">
        <f t="shared" si="30"/>
        <v>2.5412132667930926E-4</v>
      </c>
      <c r="BT92" s="125">
        <f t="shared" si="31"/>
        <v>2.1889299680687122E-4</v>
      </c>
    </row>
    <row r="93" spans="1:72">
      <c r="A93" s="5"/>
      <c r="B93" s="5"/>
      <c r="C93" s="5">
        <v>3</v>
      </c>
      <c r="D93" s="5">
        <v>3586.1790000000001</v>
      </c>
      <c r="E93" s="5">
        <v>1042.9760000000001</v>
      </c>
      <c r="F93" s="58"/>
      <c r="G93" s="58"/>
      <c r="H93" s="58"/>
      <c r="AD93" s="58">
        <v>65</v>
      </c>
      <c r="AE93" s="58">
        <f>H$42</f>
        <v>4.7999999999999996E-3</v>
      </c>
      <c r="AF93" s="118">
        <f t="shared" ref="AF93:AL97" si="74">I$42</f>
        <v>2.8899999999999999E-2</v>
      </c>
      <c r="AG93" s="58">
        <f t="shared" si="74"/>
        <v>0</v>
      </c>
      <c r="AH93" s="58">
        <f t="shared" si="74"/>
        <v>3.7199999999999997E-2</v>
      </c>
      <c r="AI93" s="58">
        <f t="shared" si="74"/>
        <v>10.7607</v>
      </c>
      <c r="AJ93" s="58">
        <f t="shared" si="74"/>
        <v>1.1000000000000001E-3</v>
      </c>
      <c r="AK93" s="58">
        <f t="shared" si="74"/>
        <v>3.5041000000000002</v>
      </c>
      <c r="AL93" s="58">
        <f t="shared" si="74"/>
        <v>67.732100000000003</v>
      </c>
      <c r="AM93" s="58">
        <f>U$42</f>
        <v>3.3E-3</v>
      </c>
      <c r="AN93" s="58">
        <f t="shared" ref="AN93:AT97" si="75">V$42</f>
        <v>2.06E-2</v>
      </c>
      <c r="AO93" s="58">
        <f t="shared" si="75"/>
        <v>0</v>
      </c>
      <c r="AP93" s="58">
        <f t="shared" si="75"/>
        <v>3.9800000000000002E-2</v>
      </c>
      <c r="AQ93" s="58">
        <f t="shared" si="75"/>
        <v>10.8742</v>
      </c>
      <c r="AR93" s="58">
        <f t="shared" si="75"/>
        <v>8.0000000000000004E-4</v>
      </c>
      <c r="AS93" s="58">
        <f t="shared" si="75"/>
        <v>5.0952999999999999</v>
      </c>
      <c r="AT93" s="58">
        <f t="shared" si="75"/>
        <v>67.743600000000001</v>
      </c>
      <c r="AV93" s="125">
        <f t="shared" si="8"/>
        <v>4.7999999999999996E-3</v>
      </c>
      <c r="AW93" s="125">
        <f t="shared" si="9"/>
        <v>4.7999999999999996E-3</v>
      </c>
      <c r="AX93" s="125">
        <f t="shared" si="10"/>
        <v>3.8086290078837345E-3</v>
      </c>
      <c r="AY93" s="125">
        <f t="shared" si="11"/>
        <v>3.4012727397369417E-3</v>
      </c>
      <c r="AZ93" s="125">
        <f t="shared" si="12"/>
        <v>3.0195503682254534E-3</v>
      </c>
      <c r="BA93" s="125">
        <f t="shared" si="13"/>
        <v>2.5640837679651971E-3</v>
      </c>
      <c r="BB93" s="125">
        <f t="shared" si="14"/>
        <v>3.3E-3</v>
      </c>
      <c r="BC93" s="125">
        <f t="shared" si="15"/>
        <v>3.3E-3</v>
      </c>
      <c r="BD93" s="125">
        <f t="shared" si="16"/>
        <v>2.6281169850265584E-3</v>
      </c>
      <c r="BE93" s="125">
        <f t="shared" si="17"/>
        <v>2.3384016573304309E-3</v>
      </c>
      <c r="BF93" s="125">
        <f t="shared" si="18"/>
        <v>2.0965009451043011E-3</v>
      </c>
      <c r="BG93" s="125">
        <f t="shared" si="19"/>
        <v>1.8058672236566876E-3</v>
      </c>
      <c r="BI93" s="125">
        <f t="shared" si="20"/>
        <v>1.1000000000000001E-3</v>
      </c>
      <c r="BJ93" s="125">
        <f t="shared" si="21"/>
        <v>1.1000000000000001E-3</v>
      </c>
      <c r="BK93" s="125">
        <f t="shared" si="22"/>
        <v>8.7281081430668926E-4</v>
      </c>
      <c r="BL93" s="125">
        <f t="shared" si="23"/>
        <v>7.7945833618971595E-4</v>
      </c>
      <c r="BM93" s="125">
        <f t="shared" si="24"/>
        <v>6.9198029271833321E-4</v>
      </c>
      <c r="BN93" s="125">
        <f t="shared" si="25"/>
        <v>5.8760253015869115E-4</v>
      </c>
      <c r="BO93" s="125">
        <f t="shared" si="26"/>
        <v>8.0000000000000004E-4</v>
      </c>
      <c r="BP93" s="125">
        <f t="shared" si="27"/>
        <v>8.0000000000000004E-4</v>
      </c>
      <c r="BQ93" s="125">
        <f t="shared" si="28"/>
        <v>6.371192690973475E-4</v>
      </c>
      <c r="BR93" s="125">
        <f t="shared" si="29"/>
        <v>5.6688525026192267E-4</v>
      </c>
      <c r="BS93" s="125">
        <f t="shared" si="30"/>
        <v>5.0824265335861851E-4</v>
      </c>
      <c r="BT93" s="125">
        <f t="shared" si="31"/>
        <v>4.3778599361374244E-4</v>
      </c>
    </row>
    <row r="94" spans="1:72">
      <c r="A94" s="5"/>
      <c r="B94" s="5"/>
      <c r="C94" s="5">
        <v>4</v>
      </c>
      <c r="D94" s="5">
        <v>10495.27</v>
      </c>
      <c r="E94" s="5">
        <v>5611.3530000000001</v>
      </c>
      <c r="F94" s="58"/>
      <c r="G94" s="58"/>
      <c r="H94" s="58"/>
      <c r="AD94" s="58">
        <v>66</v>
      </c>
      <c r="AE94" s="58">
        <f t="shared" ref="AE94:AE97" si="76">H$42</f>
        <v>4.7999999999999996E-3</v>
      </c>
      <c r="AF94" s="118">
        <f t="shared" si="74"/>
        <v>2.8899999999999999E-2</v>
      </c>
      <c r="AG94" s="58">
        <f t="shared" si="74"/>
        <v>0</v>
      </c>
      <c r="AH94" s="58">
        <f t="shared" si="74"/>
        <v>3.7199999999999997E-2</v>
      </c>
      <c r="AI94" s="58">
        <f t="shared" si="74"/>
        <v>10.7607</v>
      </c>
      <c r="AJ94" s="58">
        <f t="shared" si="74"/>
        <v>1.1000000000000001E-3</v>
      </c>
      <c r="AK94" s="58">
        <f t="shared" si="74"/>
        <v>3.5041000000000002</v>
      </c>
      <c r="AL94" s="58">
        <f t="shared" si="74"/>
        <v>67.732100000000003</v>
      </c>
      <c r="AM94" s="58">
        <f>U$42</f>
        <v>3.3E-3</v>
      </c>
      <c r="AN94" s="58">
        <f t="shared" si="75"/>
        <v>2.06E-2</v>
      </c>
      <c r="AO94" s="58">
        <f t="shared" si="75"/>
        <v>0</v>
      </c>
      <c r="AP94" s="58">
        <f t="shared" si="75"/>
        <v>3.9800000000000002E-2</v>
      </c>
      <c r="AQ94" s="58">
        <f t="shared" si="75"/>
        <v>10.8742</v>
      </c>
      <c r="AR94" s="58">
        <f t="shared" si="75"/>
        <v>8.0000000000000004E-4</v>
      </c>
      <c r="AS94" s="58">
        <f t="shared" si="75"/>
        <v>5.0952999999999999</v>
      </c>
      <c r="AT94" s="58">
        <f t="shared" si="75"/>
        <v>67.743600000000001</v>
      </c>
      <c r="AV94" s="125">
        <f t="shared" ref="AV94:AV128" si="77">AE94</f>
        <v>4.7999999999999996E-3</v>
      </c>
      <c r="AW94" s="125">
        <f t="shared" ref="AW94:AW128" si="78">$AV94*B$74</f>
        <v>4.7999999999999996E-3</v>
      </c>
      <c r="AX94" s="125">
        <f t="shared" ref="AX94:AX128" si="79">$AV94*C$74</f>
        <v>3.8086290078837345E-3</v>
      </c>
      <c r="AY94" s="125">
        <f t="shared" ref="AY94:AY128" si="80">$AV94*D$74</f>
        <v>3.4012727397369417E-3</v>
      </c>
      <c r="AZ94" s="125">
        <f t="shared" ref="AZ94:AZ128" si="81">$AV94*E$74</f>
        <v>3.0195503682254534E-3</v>
      </c>
      <c r="BA94" s="125">
        <f t="shared" ref="BA94:BA128" si="82">$AV94*F$74</f>
        <v>2.5640837679651971E-3</v>
      </c>
      <c r="BB94" s="125">
        <f t="shared" ref="BB94:BB128" si="83">AM94</f>
        <v>3.3E-3</v>
      </c>
      <c r="BC94" s="125">
        <f t="shared" ref="BC94:BC128" si="84">$BB94*B$83</f>
        <v>3.3E-3</v>
      </c>
      <c r="BD94" s="125">
        <f t="shared" ref="BD94:BD128" si="85">$BB94*C$83</f>
        <v>2.6281169850265584E-3</v>
      </c>
      <c r="BE94" s="125">
        <f t="shared" ref="BE94:BE128" si="86">$BB94*D$83</f>
        <v>2.3384016573304309E-3</v>
      </c>
      <c r="BF94" s="125">
        <f t="shared" ref="BF94:BF128" si="87">$BB94*E$83</f>
        <v>2.0965009451043011E-3</v>
      </c>
      <c r="BG94" s="125">
        <f t="shared" ref="BG94:BG128" si="88">$BB94*F$83</f>
        <v>1.8058672236566876E-3</v>
      </c>
      <c r="BI94" s="125">
        <f t="shared" ref="BI94:BI128" si="89">AJ94</f>
        <v>1.1000000000000001E-3</v>
      </c>
      <c r="BJ94" s="125">
        <f t="shared" ref="BJ94:BJ128" si="90">$BI94*B$74</f>
        <v>1.1000000000000001E-3</v>
      </c>
      <c r="BK94" s="125">
        <f t="shared" ref="BK94:BK128" si="91">$BI94*C$74</f>
        <v>8.7281081430668926E-4</v>
      </c>
      <c r="BL94" s="125">
        <f t="shared" ref="BL94:BL128" si="92">$BI94*D$74</f>
        <v>7.7945833618971595E-4</v>
      </c>
      <c r="BM94" s="125">
        <f t="shared" ref="BM94:BM128" si="93">$BI94*E$74</f>
        <v>6.9198029271833321E-4</v>
      </c>
      <c r="BN94" s="125">
        <f t="shared" ref="BN94:BN128" si="94">$BI94*F$74</f>
        <v>5.8760253015869115E-4</v>
      </c>
      <c r="BO94" s="125">
        <f t="shared" ref="BO94:BO128" si="95">AR94</f>
        <v>8.0000000000000004E-4</v>
      </c>
      <c r="BP94" s="125">
        <f t="shared" ref="BP94:BP128" si="96">$BO94*B$83</f>
        <v>8.0000000000000004E-4</v>
      </c>
      <c r="BQ94" s="125">
        <f t="shared" ref="BQ94:BQ128" si="97">$BO94*C$83</f>
        <v>6.371192690973475E-4</v>
      </c>
      <c r="BR94" s="125">
        <f t="shared" ref="BR94:BR128" si="98">$BO94*D$83</f>
        <v>5.6688525026192267E-4</v>
      </c>
      <c r="BS94" s="125">
        <f t="shared" ref="BS94:BS128" si="99">$BO94*E$83</f>
        <v>5.0824265335861851E-4</v>
      </c>
      <c r="BT94" s="125">
        <f t="shared" ref="BT94:BT128" si="100">$BO94*F$83</f>
        <v>4.3778599361374244E-4</v>
      </c>
    </row>
    <row r="95" spans="1:72">
      <c r="A95" s="5"/>
      <c r="B95" s="5"/>
      <c r="C95" s="5"/>
      <c r="D95" s="5"/>
      <c r="E95" s="5"/>
      <c r="F95" s="58"/>
      <c r="G95" s="58"/>
      <c r="H95" s="58"/>
      <c r="AD95" s="58">
        <v>67</v>
      </c>
      <c r="AE95" s="58">
        <f t="shared" si="76"/>
        <v>4.7999999999999996E-3</v>
      </c>
      <c r="AF95" s="118">
        <f t="shared" si="74"/>
        <v>2.8899999999999999E-2</v>
      </c>
      <c r="AG95" s="58">
        <f t="shared" si="74"/>
        <v>0</v>
      </c>
      <c r="AH95" s="58">
        <f t="shared" si="74"/>
        <v>3.7199999999999997E-2</v>
      </c>
      <c r="AI95" s="58">
        <f t="shared" si="74"/>
        <v>10.7607</v>
      </c>
      <c r="AJ95" s="58">
        <f t="shared" si="74"/>
        <v>1.1000000000000001E-3</v>
      </c>
      <c r="AK95" s="58">
        <f t="shared" si="74"/>
        <v>3.5041000000000002</v>
      </c>
      <c r="AL95" s="58">
        <f t="shared" si="74"/>
        <v>67.732100000000003</v>
      </c>
      <c r="AM95" s="58">
        <f>U$42</f>
        <v>3.3E-3</v>
      </c>
      <c r="AN95" s="58">
        <f t="shared" si="75"/>
        <v>2.06E-2</v>
      </c>
      <c r="AO95" s="58">
        <f t="shared" si="75"/>
        <v>0</v>
      </c>
      <c r="AP95" s="58">
        <f t="shared" si="75"/>
        <v>3.9800000000000002E-2</v>
      </c>
      <c r="AQ95" s="58">
        <f t="shared" si="75"/>
        <v>10.8742</v>
      </c>
      <c r="AR95" s="58">
        <f t="shared" si="75"/>
        <v>8.0000000000000004E-4</v>
      </c>
      <c r="AS95" s="58">
        <f t="shared" si="75"/>
        <v>5.0952999999999999</v>
      </c>
      <c r="AT95" s="58">
        <f t="shared" si="75"/>
        <v>67.743600000000001</v>
      </c>
      <c r="AV95" s="125">
        <f t="shared" si="77"/>
        <v>4.7999999999999996E-3</v>
      </c>
      <c r="AW95" s="125">
        <f t="shared" si="78"/>
        <v>4.7999999999999996E-3</v>
      </c>
      <c r="AX95" s="125">
        <f t="shared" si="79"/>
        <v>3.8086290078837345E-3</v>
      </c>
      <c r="AY95" s="125">
        <f t="shared" si="80"/>
        <v>3.4012727397369417E-3</v>
      </c>
      <c r="AZ95" s="125">
        <f t="shared" si="81"/>
        <v>3.0195503682254534E-3</v>
      </c>
      <c r="BA95" s="125">
        <f t="shared" si="82"/>
        <v>2.5640837679651971E-3</v>
      </c>
      <c r="BB95" s="125">
        <f t="shared" si="83"/>
        <v>3.3E-3</v>
      </c>
      <c r="BC95" s="125">
        <f t="shared" si="84"/>
        <v>3.3E-3</v>
      </c>
      <c r="BD95" s="125">
        <f t="shared" si="85"/>
        <v>2.6281169850265584E-3</v>
      </c>
      <c r="BE95" s="125">
        <f t="shared" si="86"/>
        <v>2.3384016573304309E-3</v>
      </c>
      <c r="BF95" s="125">
        <f t="shared" si="87"/>
        <v>2.0965009451043011E-3</v>
      </c>
      <c r="BG95" s="125">
        <f t="shared" si="88"/>
        <v>1.8058672236566876E-3</v>
      </c>
      <c r="BI95" s="125">
        <f t="shared" si="89"/>
        <v>1.1000000000000001E-3</v>
      </c>
      <c r="BJ95" s="125">
        <f t="shared" si="90"/>
        <v>1.1000000000000001E-3</v>
      </c>
      <c r="BK95" s="125">
        <f t="shared" si="91"/>
        <v>8.7281081430668926E-4</v>
      </c>
      <c r="BL95" s="125">
        <f t="shared" si="92"/>
        <v>7.7945833618971595E-4</v>
      </c>
      <c r="BM95" s="125">
        <f t="shared" si="93"/>
        <v>6.9198029271833321E-4</v>
      </c>
      <c r="BN95" s="125">
        <f t="shared" si="94"/>
        <v>5.8760253015869115E-4</v>
      </c>
      <c r="BO95" s="125">
        <f t="shared" si="95"/>
        <v>8.0000000000000004E-4</v>
      </c>
      <c r="BP95" s="125">
        <f t="shared" si="96"/>
        <v>8.0000000000000004E-4</v>
      </c>
      <c r="BQ95" s="125">
        <f t="shared" si="97"/>
        <v>6.371192690973475E-4</v>
      </c>
      <c r="BR95" s="125">
        <f t="shared" si="98"/>
        <v>5.6688525026192267E-4</v>
      </c>
      <c r="BS95" s="125">
        <f t="shared" si="99"/>
        <v>5.0824265335861851E-4</v>
      </c>
      <c r="BT95" s="125">
        <f t="shared" si="100"/>
        <v>4.3778599361374244E-4</v>
      </c>
    </row>
    <row r="96" spans="1:72">
      <c r="A96" s="5"/>
      <c r="B96" s="5"/>
      <c r="C96" s="5" t="s">
        <v>107</v>
      </c>
      <c r="D96" s="5">
        <v>4244.6980000000003</v>
      </c>
      <c r="E96" s="5">
        <v>5100.8180000000002</v>
      </c>
      <c r="F96" s="58"/>
      <c r="G96" s="58"/>
      <c r="H96" s="58"/>
      <c r="AD96" s="58">
        <v>68</v>
      </c>
      <c r="AE96" s="58">
        <f t="shared" si="76"/>
        <v>4.7999999999999996E-3</v>
      </c>
      <c r="AF96" s="118">
        <f t="shared" si="74"/>
        <v>2.8899999999999999E-2</v>
      </c>
      <c r="AG96" s="58">
        <f t="shared" si="74"/>
        <v>0</v>
      </c>
      <c r="AH96" s="58">
        <f t="shared" si="74"/>
        <v>3.7199999999999997E-2</v>
      </c>
      <c r="AI96" s="58">
        <f t="shared" si="74"/>
        <v>10.7607</v>
      </c>
      <c r="AJ96" s="58">
        <f t="shared" si="74"/>
        <v>1.1000000000000001E-3</v>
      </c>
      <c r="AK96" s="58">
        <f t="shared" si="74"/>
        <v>3.5041000000000002</v>
      </c>
      <c r="AL96" s="58">
        <f t="shared" si="74"/>
        <v>67.732100000000003</v>
      </c>
      <c r="AM96" s="58">
        <f>U$42</f>
        <v>3.3E-3</v>
      </c>
      <c r="AN96" s="58">
        <f t="shared" si="75"/>
        <v>2.06E-2</v>
      </c>
      <c r="AO96" s="58">
        <f t="shared" si="75"/>
        <v>0</v>
      </c>
      <c r="AP96" s="58">
        <f t="shared" si="75"/>
        <v>3.9800000000000002E-2</v>
      </c>
      <c r="AQ96" s="58">
        <f t="shared" si="75"/>
        <v>10.8742</v>
      </c>
      <c r="AR96" s="58">
        <f t="shared" si="75"/>
        <v>8.0000000000000004E-4</v>
      </c>
      <c r="AS96" s="58">
        <f t="shared" si="75"/>
        <v>5.0952999999999999</v>
      </c>
      <c r="AT96" s="58">
        <f t="shared" si="75"/>
        <v>67.743600000000001</v>
      </c>
      <c r="AV96" s="125">
        <f t="shared" si="77"/>
        <v>4.7999999999999996E-3</v>
      </c>
      <c r="AW96" s="125">
        <f t="shared" si="78"/>
        <v>4.7999999999999996E-3</v>
      </c>
      <c r="AX96" s="125">
        <f t="shared" si="79"/>
        <v>3.8086290078837345E-3</v>
      </c>
      <c r="AY96" s="125">
        <f t="shared" si="80"/>
        <v>3.4012727397369417E-3</v>
      </c>
      <c r="AZ96" s="125">
        <f t="shared" si="81"/>
        <v>3.0195503682254534E-3</v>
      </c>
      <c r="BA96" s="125">
        <f t="shared" si="82"/>
        <v>2.5640837679651971E-3</v>
      </c>
      <c r="BB96" s="125">
        <f t="shared" si="83"/>
        <v>3.3E-3</v>
      </c>
      <c r="BC96" s="125">
        <f t="shared" si="84"/>
        <v>3.3E-3</v>
      </c>
      <c r="BD96" s="125">
        <f t="shared" si="85"/>
        <v>2.6281169850265584E-3</v>
      </c>
      <c r="BE96" s="125">
        <f t="shared" si="86"/>
        <v>2.3384016573304309E-3</v>
      </c>
      <c r="BF96" s="125">
        <f t="shared" si="87"/>
        <v>2.0965009451043011E-3</v>
      </c>
      <c r="BG96" s="125">
        <f t="shared" si="88"/>
        <v>1.8058672236566876E-3</v>
      </c>
      <c r="BI96" s="125">
        <f t="shared" si="89"/>
        <v>1.1000000000000001E-3</v>
      </c>
      <c r="BJ96" s="125">
        <f t="shared" si="90"/>
        <v>1.1000000000000001E-3</v>
      </c>
      <c r="BK96" s="125">
        <f t="shared" si="91"/>
        <v>8.7281081430668926E-4</v>
      </c>
      <c r="BL96" s="125">
        <f t="shared" si="92"/>
        <v>7.7945833618971595E-4</v>
      </c>
      <c r="BM96" s="125">
        <f t="shared" si="93"/>
        <v>6.9198029271833321E-4</v>
      </c>
      <c r="BN96" s="125">
        <f t="shared" si="94"/>
        <v>5.8760253015869115E-4</v>
      </c>
      <c r="BO96" s="125">
        <f t="shared" si="95"/>
        <v>8.0000000000000004E-4</v>
      </c>
      <c r="BP96" s="125">
        <f t="shared" si="96"/>
        <v>8.0000000000000004E-4</v>
      </c>
      <c r="BQ96" s="125">
        <f t="shared" si="97"/>
        <v>6.371192690973475E-4</v>
      </c>
      <c r="BR96" s="125">
        <f t="shared" si="98"/>
        <v>5.6688525026192267E-4</v>
      </c>
      <c r="BS96" s="125">
        <f t="shared" si="99"/>
        <v>5.0824265335861851E-4</v>
      </c>
      <c r="BT96" s="125">
        <f t="shared" si="100"/>
        <v>4.3778599361374244E-4</v>
      </c>
    </row>
    <row r="97" spans="1:72">
      <c r="A97" s="5"/>
      <c r="B97" s="5"/>
      <c r="C97" s="5"/>
      <c r="D97" s="5"/>
      <c r="E97" s="5"/>
      <c r="F97" s="58"/>
      <c r="G97" s="58"/>
      <c r="H97" s="58"/>
      <c r="AD97" s="58">
        <v>69</v>
      </c>
      <c r="AE97" s="58">
        <f t="shared" si="76"/>
        <v>4.7999999999999996E-3</v>
      </c>
      <c r="AF97" s="118">
        <f t="shared" si="74"/>
        <v>2.8899999999999999E-2</v>
      </c>
      <c r="AG97" s="58">
        <f t="shared" si="74"/>
        <v>0</v>
      </c>
      <c r="AH97" s="58">
        <f t="shared" si="74"/>
        <v>3.7199999999999997E-2</v>
      </c>
      <c r="AI97" s="58">
        <f t="shared" si="74"/>
        <v>10.7607</v>
      </c>
      <c r="AJ97" s="58">
        <f t="shared" si="74"/>
        <v>1.1000000000000001E-3</v>
      </c>
      <c r="AK97" s="58">
        <f t="shared" si="74"/>
        <v>3.5041000000000002</v>
      </c>
      <c r="AL97" s="58">
        <f t="shared" si="74"/>
        <v>67.732100000000003</v>
      </c>
      <c r="AM97" s="58">
        <f>U$42</f>
        <v>3.3E-3</v>
      </c>
      <c r="AN97" s="58">
        <f t="shared" si="75"/>
        <v>2.06E-2</v>
      </c>
      <c r="AO97" s="58">
        <f t="shared" si="75"/>
        <v>0</v>
      </c>
      <c r="AP97" s="58">
        <f t="shared" si="75"/>
        <v>3.9800000000000002E-2</v>
      </c>
      <c r="AQ97" s="58">
        <f t="shared" si="75"/>
        <v>10.8742</v>
      </c>
      <c r="AR97" s="58">
        <f t="shared" si="75"/>
        <v>8.0000000000000004E-4</v>
      </c>
      <c r="AS97" s="58">
        <f t="shared" si="75"/>
        <v>5.0952999999999999</v>
      </c>
      <c r="AT97" s="58">
        <f t="shared" si="75"/>
        <v>67.743600000000001</v>
      </c>
      <c r="AV97" s="125">
        <f t="shared" si="77"/>
        <v>4.7999999999999996E-3</v>
      </c>
      <c r="AW97" s="125">
        <f t="shared" si="78"/>
        <v>4.7999999999999996E-3</v>
      </c>
      <c r="AX97" s="125">
        <f t="shared" si="79"/>
        <v>3.8086290078837345E-3</v>
      </c>
      <c r="AY97" s="125">
        <f t="shared" si="80"/>
        <v>3.4012727397369417E-3</v>
      </c>
      <c r="AZ97" s="125">
        <f t="shared" si="81"/>
        <v>3.0195503682254534E-3</v>
      </c>
      <c r="BA97" s="125">
        <f t="shared" si="82"/>
        <v>2.5640837679651971E-3</v>
      </c>
      <c r="BB97" s="125">
        <f t="shared" si="83"/>
        <v>3.3E-3</v>
      </c>
      <c r="BC97" s="125">
        <f t="shared" si="84"/>
        <v>3.3E-3</v>
      </c>
      <c r="BD97" s="125">
        <f t="shared" si="85"/>
        <v>2.6281169850265584E-3</v>
      </c>
      <c r="BE97" s="125">
        <f t="shared" si="86"/>
        <v>2.3384016573304309E-3</v>
      </c>
      <c r="BF97" s="125">
        <f t="shared" si="87"/>
        <v>2.0965009451043011E-3</v>
      </c>
      <c r="BG97" s="125">
        <f t="shared" si="88"/>
        <v>1.8058672236566876E-3</v>
      </c>
      <c r="BI97" s="125">
        <f t="shared" si="89"/>
        <v>1.1000000000000001E-3</v>
      </c>
      <c r="BJ97" s="125">
        <f t="shared" si="90"/>
        <v>1.1000000000000001E-3</v>
      </c>
      <c r="BK97" s="125">
        <f t="shared" si="91"/>
        <v>8.7281081430668926E-4</v>
      </c>
      <c r="BL97" s="125">
        <f t="shared" si="92"/>
        <v>7.7945833618971595E-4</v>
      </c>
      <c r="BM97" s="125">
        <f t="shared" si="93"/>
        <v>6.9198029271833321E-4</v>
      </c>
      <c r="BN97" s="125">
        <f t="shared" si="94"/>
        <v>5.8760253015869115E-4</v>
      </c>
      <c r="BO97" s="125">
        <f t="shared" si="95"/>
        <v>8.0000000000000004E-4</v>
      </c>
      <c r="BP97" s="125">
        <f t="shared" si="96"/>
        <v>8.0000000000000004E-4</v>
      </c>
      <c r="BQ97" s="125">
        <f t="shared" si="97"/>
        <v>6.371192690973475E-4</v>
      </c>
      <c r="BR97" s="125">
        <f t="shared" si="98"/>
        <v>5.6688525026192267E-4</v>
      </c>
      <c r="BS97" s="125">
        <f t="shared" si="99"/>
        <v>5.0824265335861851E-4</v>
      </c>
      <c r="BT97" s="125">
        <f t="shared" si="100"/>
        <v>4.3778599361374244E-4</v>
      </c>
    </row>
    <row r="98" spans="1:72">
      <c r="A98" s="5" t="s">
        <v>393</v>
      </c>
      <c r="B98" s="5"/>
      <c r="C98" s="5" t="s">
        <v>377</v>
      </c>
      <c r="D98" s="5" t="s">
        <v>389</v>
      </c>
      <c r="E98" s="5" t="s">
        <v>390</v>
      </c>
      <c r="F98" s="58"/>
      <c r="G98" s="58"/>
      <c r="H98" s="58"/>
      <c r="AD98" s="58">
        <v>70</v>
      </c>
      <c r="AE98" s="58">
        <f>H$43</f>
        <v>7.1999999999999998E-3</v>
      </c>
      <c r="AF98" s="118">
        <f t="shared" ref="AF98:AL102" si="101">I$43</f>
        <v>5.0799999999999998E-2</v>
      </c>
      <c r="AG98" s="58">
        <f t="shared" si="101"/>
        <v>0</v>
      </c>
      <c r="AH98" s="58">
        <f t="shared" si="101"/>
        <v>3.9399999999999998E-2</v>
      </c>
      <c r="AI98" s="58">
        <f t="shared" si="101"/>
        <v>8.5381</v>
      </c>
      <c r="AJ98" s="58">
        <f t="shared" si="101"/>
        <v>2E-3</v>
      </c>
      <c r="AK98" s="58">
        <f t="shared" si="101"/>
        <v>2.5964</v>
      </c>
      <c r="AL98" s="58">
        <f t="shared" si="101"/>
        <v>72.594200000000001</v>
      </c>
      <c r="AM98" s="58">
        <f>U$43</f>
        <v>5.1000000000000004E-3</v>
      </c>
      <c r="AN98" s="58">
        <f t="shared" ref="AN98:AT102" si="102">V$43</f>
        <v>3.5299999999999998E-2</v>
      </c>
      <c r="AO98" s="58">
        <f t="shared" si="102"/>
        <v>0</v>
      </c>
      <c r="AP98" s="58">
        <f t="shared" si="102"/>
        <v>4.41E-2</v>
      </c>
      <c r="AQ98" s="58">
        <f t="shared" si="102"/>
        <v>8.5457999999999998</v>
      </c>
      <c r="AR98" s="58">
        <f t="shared" si="102"/>
        <v>1.6000000000000001E-3</v>
      </c>
      <c r="AS98" s="58">
        <f t="shared" si="102"/>
        <v>3.7212000000000001</v>
      </c>
      <c r="AT98" s="58">
        <f t="shared" si="102"/>
        <v>72.632499999999993</v>
      </c>
      <c r="AV98" s="125">
        <f t="shared" si="77"/>
        <v>7.1999999999999998E-3</v>
      </c>
      <c r="AW98" s="125">
        <f t="shared" si="78"/>
        <v>7.1999999999999998E-3</v>
      </c>
      <c r="AX98" s="125">
        <f t="shared" si="79"/>
        <v>5.7129435118256017E-3</v>
      </c>
      <c r="AY98" s="125">
        <f t="shared" si="80"/>
        <v>5.1019091096054132E-3</v>
      </c>
      <c r="AZ98" s="125">
        <f t="shared" si="81"/>
        <v>4.5293255523381802E-3</v>
      </c>
      <c r="BA98" s="125">
        <f t="shared" si="82"/>
        <v>3.8461256519477962E-3</v>
      </c>
      <c r="BB98" s="125">
        <f t="shared" si="83"/>
        <v>5.1000000000000004E-3</v>
      </c>
      <c r="BC98" s="125">
        <f t="shared" si="84"/>
        <v>5.1000000000000004E-3</v>
      </c>
      <c r="BD98" s="125">
        <f t="shared" si="85"/>
        <v>4.0616353404955901E-3</v>
      </c>
      <c r="BE98" s="125">
        <f t="shared" si="86"/>
        <v>3.6138934704197569E-3</v>
      </c>
      <c r="BF98" s="125">
        <f t="shared" si="87"/>
        <v>3.2400469151611933E-3</v>
      </c>
      <c r="BG98" s="125">
        <f t="shared" si="88"/>
        <v>2.7908857092876081E-3</v>
      </c>
      <c r="BI98" s="125">
        <f t="shared" si="89"/>
        <v>2E-3</v>
      </c>
      <c r="BJ98" s="125">
        <f t="shared" si="90"/>
        <v>2E-3</v>
      </c>
      <c r="BK98" s="125">
        <f t="shared" si="91"/>
        <v>1.5869287532848896E-3</v>
      </c>
      <c r="BL98" s="125">
        <f t="shared" si="92"/>
        <v>1.4171969748903925E-3</v>
      </c>
      <c r="BM98" s="125">
        <f t="shared" si="93"/>
        <v>1.2581459867606057E-3</v>
      </c>
      <c r="BN98" s="125">
        <f t="shared" si="94"/>
        <v>1.0683682366521656E-3</v>
      </c>
      <c r="BO98" s="125">
        <f t="shared" si="95"/>
        <v>1.6000000000000001E-3</v>
      </c>
      <c r="BP98" s="125">
        <f t="shared" si="96"/>
        <v>1.6000000000000001E-3</v>
      </c>
      <c r="BQ98" s="125">
        <f t="shared" si="97"/>
        <v>1.274238538194695E-3</v>
      </c>
      <c r="BR98" s="125">
        <f t="shared" si="98"/>
        <v>1.1337705005238453E-3</v>
      </c>
      <c r="BS98" s="125">
        <f t="shared" si="99"/>
        <v>1.016485306717237E-3</v>
      </c>
      <c r="BT98" s="125">
        <f t="shared" si="100"/>
        <v>8.7557198722748488E-4</v>
      </c>
    </row>
    <row r="99" spans="1:72">
      <c r="A99" s="5"/>
      <c r="B99" s="5"/>
      <c r="C99" s="5"/>
      <c r="D99" s="5"/>
      <c r="E99" s="5"/>
      <c r="F99" s="58"/>
      <c r="G99" s="58"/>
      <c r="H99" s="58"/>
      <c r="AD99" s="58">
        <v>71</v>
      </c>
      <c r="AE99" s="58">
        <f t="shared" ref="AE99:AE102" si="103">H$43</f>
        <v>7.1999999999999998E-3</v>
      </c>
      <c r="AF99" s="118">
        <f t="shared" si="101"/>
        <v>5.0799999999999998E-2</v>
      </c>
      <c r="AG99" s="58">
        <f t="shared" si="101"/>
        <v>0</v>
      </c>
      <c r="AH99" s="58">
        <f t="shared" si="101"/>
        <v>3.9399999999999998E-2</v>
      </c>
      <c r="AI99" s="58">
        <f t="shared" si="101"/>
        <v>8.5381</v>
      </c>
      <c r="AJ99" s="58">
        <f t="shared" si="101"/>
        <v>2E-3</v>
      </c>
      <c r="AK99" s="58">
        <f t="shared" si="101"/>
        <v>2.5964</v>
      </c>
      <c r="AL99" s="58">
        <f t="shared" si="101"/>
        <v>72.594200000000001</v>
      </c>
      <c r="AM99" s="58">
        <f>U$43</f>
        <v>5.1000000000000004E-3</v>
      </c>
      <c r="AN99" s="58">
        <f t="shared" si="102"/>
        <v>3.5299999999999998E-2</v>
      </c>
      <c r="AO99" s="58">
        <f t="shared" si="102"/>
        <v>0</v>
      </c>
      <c r="AP99" s="58">
        <f t="shared" si="102"/>
        <v>4.41E-2</v>
      </c>
      <c r="AQ99" s="58">
        <f t="shared" si="102"/>
        <v>8.5457999999999998</v>
      </c>
      <c r="AR99" s="58">
        <f t="shared" si="102"/>
        <v>1.6000000000000001E-3</v>
      </c>
      <c r="AS99" s="58">
        <f t="shared" si="102"/>
        <v>3.7212000000000001</v>
      </c>
      <c r="AT99" s="58">
        <f t="shared" si="102"/>
        <v>72.632499999999993</v>
      </c>
      <c r="AV99" s="125">
        <f t="shared" si="77"/>
        <v>7.1999999999999998E-3</v>
      </c>
      <c r="AW99" s="125">
        <f t="shared" si="78"/>
        <v>7.1999999999999998E-3</v>
      </c>
      <c r="AX99" s="125">
        <f t="shared" si="79"/>
        <v>5.7129435118256017E-3</v>
      </c>
      <c r="AY99" s="125">
        <f t="shared" si="80"/>
        <v>5.1019091096054132E-3</v>
      </c>
      <c r="AZ99" s="125">
        <f t="shared" si="81"/>
        <v>4.5293255523381802E-3</v>
      </c>
      <c r="BA99" s="125">
        <f t="shared" si="82"/>
        <v>3.8461256519477962E-3</v>
      </c>
      <c r="BB99" s="125">
        <f t="shared" si="83"/>
        <v>5.1000000000000004E-3</v>
      </c>
      <c r="BC99" s="125">
        <f t="shared" si="84"/>
        <v>5.1000000000000004E-3</v>
      </c>
      <c r="BD99" s="125">
        <f t="shared" si="85"/>
        <v>4.0616353404955901E-3</v>
      </c>
      <c r="BE99" s="125">
        <f t="shared" si="86"/>
        <v>3.6138934704197569E-3</v>
      </c>
      <c r="BF99" s="125">
        <f t="shared" si="87"/>
        <v>3.2400469151611933E-3</v>
      </c>
      <c r="BG99" s="125">
        <f t="shared" si="88"/>
        <v>2.7908857092876081E-3</v>
      </c>
      <c r="BI99" s="125">
        <f t="shared" si="89"/>
        <v>2E-3</v>
      </c>
      <c r="BJ99" s="125">
        <f t="shared" si="90"/>
        <v>2E-3</v>
      </c>
      <c r="BK99" s="125">
        <f t="shared" si="91"/>
        <v>1.5869287532848896E-3</v>
      </c>
      <c r="BL99" s="125">
        <f t="shared" si="92"/>
        <v>1.4171969748903925E-3</v>
      </c>
      <c r="BM99" s="125">
        <f t="shared" si="93"/>
        <v>1.2581459867606057E-3</v>
      </c>
      <c r="BN99" s="125">
        <f t="shared" si="94"/>
        <v>1.0683682366521656E-3</v>
      </c>
      <c r="BO99" s="125">
        <f t="shared" si="95"/>
        <v>1.6000000000000001E-3</v>
      </c>
      <c r="BP99" s="125">
        <f t="shared" si="96"/>
        <v>1.6000000000000001E-3</v>
      </c>
      <c r="BQ99" s="125">
        <f t="shared" si="97"/>
        <v>1.274238538194695E-3</v>
      </c>
      <c r="BR99" s="125">
        <f t="shared" si="98"/>
        <v>1.1337705005238453E-3</v>
      </c>
      <c r="BS99" s="125">
        <f t="shared" si="99"/>
        <v>1.016485306717237E-3</v>
      </c>
      <c r="BT99" s="125">
        <f t="shared" si="100"/>
        <v>8.7557198722748488E-4</v>
      </c>
    </row>
    <row r="100" spans="1:72">
      <c r="A100" s="5"/>
      <c r="B100" s="5"/>
      <c r="C100" s="5">
        <v>0</v>
      </c>
      <c r="D100" s="5">
        <v>0</v>
      </c>
      <c r="E100" s="5">
        <v>0</v>
      </c>
      <c r="F100" s="58"/>
      <c r="G100" s="58"/>
      <c r="H100" s="58"/>
      <c r="AD100" s="58">
        <v>72</v>
      </c>
      <c r="AE100" s="58">
        <f t="shared" si="103"/>
        <v>7.1999999999999998E-3</v>
      </c>
      <c r="AF100" s="118">
        <f t="shared" si="101"/>
        <v>5.0799999999999998E-2</v>
      </c>
      <c r="AG100" s="58">
        <f t="shared" si="101"/>
        <v>0</v>
      </c>
      <c r="AH100" s="58">
        <f t="shared" si="101"/>
        <v>3.9399999999999998E-2</v>
      </c>
      <c r="AI100" s="58">
        <f t="shared" si="101"/>
        <v>8.5381</v>
      </c>
      <c r="AJ100" s="58">
        <f t="shared" si="101"/>
        <v>2E-3</v>
      </c>
      <c r="AK100" s="58">
        <f t="shared" si="101"/>
        <v>2.5964</v>
      </c>
      <c r="AL100" s="58">
        <f t="shared" si="101"/>
        <v>72.594200000000001</v>
      </c>
      <c r="AM100" s="58">
        <f>U$43</f>
        <v>5.1000000000000004E-3</v>
      </c>
      <c r="AN100" s="58">
        <f t="shared" si="102"/>
        <v>3.5299999999999998E-2</v>
      </c>
      <c r="AO100" s="58">
        <f t="shared" si="102"/>
        <v>0</v>
      </c>
      <c r="AP100" s="58">
        <f t="shared" si="102"/>
        <v>4.41E-2</v>
      </c>
      <c r="AQ100" s="58">
        <f t="shared" si="102"/>
        <v>8.5457999999999998</v>
      </c>
      <c r="AR100" s="58">
        <f t="shared" si="102"/>
        <v>1.6000000000000001E-3</v>
      </c>
      <c r="AS100" s="58">
        <f t="shared" si="102"/>
        <v>3.7212000000000001</v>
      </c>
      <c r="AT100" s="58">
        <f t="shared" si="102"/>
        <v>72.632499999999993</v>
      </c>
      <c r="AV100" s="125">
        <f t="shared" si="77"/>
        <v>7.1999999999999998E-3</v>
      </c>
      <c r="AW100" s="125">
        <f t="shared" si="78"/>
        <v>7.1999999999999998E-3</v>
      </c>
      <c r="AX100" s="125">
        <f t="shared" si="79"/>
        <v>5.7129435118256017E-3</v>
      </c>
      <c r="AY100" s="125">
        <f t="shared" si="80"/>
        <v>5.1019091096054132E-3</v>
      </c>
      <c r="AZ100" s="125">
        <f t="shared" si="81"/>
        <v>4.5293255523381802E-3</v>
      </c>
      <c r="BA100" s="125">
        <f t="shared" si="82"/>
        <v>3.8461256519477962E-3</v>
      </c>
      <c r="BB100" s="125">
        <f t="shared" si="83"/>
        <v>5.1000000000000004E-3</v>
      </c>
      <c r="BC100" s="125">
        <f t="shared" si="84"/>
        <v>5.1000000000000004E-3</v>
      </c>
      <c r="BD100" s="125">
        <f t="shared" si="85"/>
        <v>4.0616353404955901E-3</v>
      </c>
      <c r="BE100" s="125">
        <f t="shared" si="86"/>
        <v>3.6138934704197569E-3</v>
      </c>
      <c r="BF100" s="125">
        <f t="shared" si="87"/>
        <v>3.2400469151611933E-3</v>
      </c>
      <c r="BG100" s="125">
        <f t="shared" si="88"/>
        <v>2.7908857092876081E-3</v>
      </c>
      <c r="BI100" s="125">
        <f t="shared" si="89"/>
        <v>2E-3</v>
      </c>
      <c r="BJ100" s="125">
        <f t="shared" si="90"/>
        <v>2E-3</v>
      </c>
      <c r="BK100" s="125">
        <f t="shared" si="91"/>
        <v>1.5869287532848896E-3</v>
      </c>
      <c r="BL100" s="125">
        <f t="shared" si="92"/>
        <v>1.4171969748903925E-3</v>
      </c>
      <c r="BM100" s="125">
        <f t="shared" si="93"/>
        <v>1.2581459867606057E-3</v>
      </c>
      <c r="BN100" s="125">
        <f t="shared" si="94"/>
        <v>1.0683682366521656E-3</v>
      </c>
      <c r="BO100" s="125">
        <f t="shared" si="95"/>
        <v>1.6000000000000001E-3</v>
      </c>
      <c r="BP100" s="125">
        <f t="shared" si="96"/>
        <v>1.6000000000000001E-3</v>
      </c>
      <c r="BQ100" s="125">
        <f t="shared" si="97"/>
        <v>1.274238538194695E-3</v>
      </c>
      <c r="BR100" s="125">
        <f t="shared" si="98"/>
        <v>1.1337705005238453E-3</v>
      </c>
      <c r="BS100" s="125">
        <f t="shared" si="99"/>
        <v>1.016485306717237E-3</v>
      </c>
      <c r="BT100" s="125">
        <f t="shared" si="100"/>
        <v>8.7557198722748488E-4</v>
      </c>
    </row>
    <row r="101" spans="1:72">
      <c r="A101" s="5"/>
      <c r="B101" s="5"/>
      <c r="C101" s="5">
        <v>1</v>
      </c>
      <c r="D101" s="5">
        <v>380.05919999999998</v>
      </c>
      <c r="E101" s="5">
        <v>281.13580000000002</v>
      </c>
      <c r="F101" s="58"/>
      <c r="G101" s="58"/>
      <c r="H101" s="58"/>
      <c r="AD101" s="58">
        <v>73</v>
      </c>
      <c r="AE101" s="58">
        <f t="shared" si="103"/>
        <v>7.1999999999999998E-3</v>
      </c>
      <c r="AF101" s="118">
        <f t="shared" si="101"/>
        <v>5.0799999999999998E-2</v>
      </c>
      <c r="AG101" s="58">
        <f t="shared" si="101"/>
        <v>0</v>
      </c>
      <c r="AH101" s="58">
        <f t="shared" si="101"/>
        <v>3.9399999999999998E-2</v>
      </c>
      <c r="AI101" s="58">
        <f t="shared" si="101"/>
        <v>8.5381</v>
      </c>
      <c r="AJ101" s="58">
        <f t="shared" si="101"/>
        <v>2E-3</v>
      </c>
      <c r="AK101" s="58">
        <f t="shared" si="101"/>
        <v>2.5964</v>
      </c>
      <c r="AL101" s="58">
        <f t="shared" si="101"/>
        <v>72.594200000000001</v>
      </c>
      <c r="AM101" s="58">
        <f>U$43</f>
        <v>5.1000000000000004E-3</v>
      </c>
      <c r="AN101" s="58">
        <f t="shared" si="102"/>
        <v>3.5299999999999998E-2</v>
      </c>
      <c r="AO101" s="58">
        <f t="shared" si="102"/>
        <v>0</v>
      </c>
      <c r="AP101" s="58">
        <f t="shared" si="102"/>
        <v>4.41E-2</v>
      </c>
      <c r="AQ101" s="58">
        <f t="shared" si="102"/>
        <v>8.5457999999999998</v>
      </c>
      <c r="AR101" s="58">
        <f t="shared" si="102"/>
        <v>1.6000000000000001E-3</v>
      </c>
      <c r="AS101" s="58">
        <f t="shared" si="102"/>
        <v>3.7212000000000001</v>
      </c>
      <c r="AT101" s="58">
        <f t="shared" si="102"/>
        <v>72.632499999999993</v>
      </c>
      <c r="AV101" s="125">
        <f t="shared" si="77"/>
        <v>7.1999999999999998E-3</v>
      </c>
      <c r="AW101" s="125">
        <f t="shared" si="78"/>
        <v>7.1999999999999998E-3</v>
      </c>
      <c r="AX101" s="125">
        <f t="shared" si="79"/>
        <v>5.7129435118256017E-3</v>
      </c>
      <c r="AY101" s="125">
        <f t="shared" si="80"/>
        <v>5.1019091096054132E-3</v>
      </c>
      <c r="AZ101" s="125">
        <f t="shared" si="81"/>
        <v>4.5293255523381802E-3</v>
      </c>
      <c r="BA101" s="125">
        <f t="shared" si="82"/>
        <v>3.8461256519477962E-3</v>
      </c>
      <c r="BB101" s="125">
        <f t="shared" si="83"/>
        <v>5.1000000000000004E-3</v>
      </c>
      <c r="BC101" s="125">
        <f t="shared" si="84"/>
        <v>5.1000000000000004E-3</v>
      </c>
      <c r="BD101" s="125">
        <f t="shared" si="85"/>
        <v>4.0616353404955901E-3</v>
      </c>
      <c r="BE101" s="125">
        <f t="shared" si="86"/>
        <v>3.6138934704197569E-3</v>
      </c>
      <c r="BF101" s="125">
        <f t="shared" si="87"/>
        <v>3.2400469151611933E-3</v>
      </c>
      <c r="BG101" s="125">
        <f t="shared" si="88"/>
        <v>2.7908857092876081E-3</v>
      </c>
      <c r="BI101" s="125">
        <f t="shared" si="89"/>
        <v>2E-3</v>
      </c>
      <c r="BJ101" s="125">
        <f t="shared" si="90"/>
        <v>2E-3</v>
      </c>
      <c r="BK101" s="125">
        <f t="shared" si="91"/>
        <v>1.5869287532848896E-3</v>
      </c>
      <c r="BL101" s="125">
        <f t="shared" si="92"/>
        <v>1.4171969748903925E-3</v>
      </c>
      <c r="BM101" s="125">
        <f t="shared" si="93"/>
        <v>1.2581459867606057E-3</v>
      </c>
      <c r="BN101" s="125">
        <f t="shared" si="94"/>
        <v>1.0683682366521656E-3</v>
      </c>
      <c r="BO101" s="125">
        <f t="shared" si="95"/>
        <v>1.6000000000000001E-3</v>
      </c>
      <c r="BP101" s="125">
        <f t="shared" si="96"/>
        <v>1.6000000000000001E-3</v>
      </c>
      <c r="BQ101" s="125">
        <f t="shared" si="97"/>
        <v>1.274238538194695E-3</v>
      </c>
      <c r="BR101" s="125">
        <f t="shared" si="98"/>
        <v>1.1337705005238453E-3</v>
      </c>
      <c r="BS101" s="125">
        <f t="shared" si="99"/>
        <v>1.016485306717237E-3</v>
      </c>
      <c r="BT101" s="125">
        <f t="shared" si="100"/>
        <v>8.7557198722748488E-4</v>
      </c>
    </row>
    <row r="102" spans="1:72">
      <c r="A102" s="5"/>
      <c r="B102" s="5"/>
      <c r="C102" s="5">
        <v>2</v>
      </c>
      <c r="D102" s="5">
        <v>1369.413</v>
      </c>
      <c r="E102" s="5">
        <v>251.24940000000001</v>
      </c>
      <c r="F102" s="58"/>
      <c r="G102" s="58"/>
      <c r="H102" s="58"/>
      <c r="AD102" s="58">
        <v>74</v>
      </c>
      <c r="AE102" s="58">
        <f t="shared" si="103"/>
        <v>7.1999999999999998E-3</v>
      </c>
      <c r="AF102" s="118">
        <f t="shared" si="101"/>
        <v>5.0799999999999998E-2</v>
      </c>
      <c r="AG102" s="58">
        <f t="shared" si="101"/>
        <v>0</v>
      </c>
      <c r="AH102" s="58">
        <f t="shared" si="101"/>
        <v>3.9399999999999998E-2</v>
      </c>
      <c r="AI102" s="58">
        <f t="shared" si="101"/>
        <v>8.5381</v>
      </c>
      <c r="AJ102" s="58">
        <f t="shared" si="101"/>
        <v>2E-3</v>
      </c>
      <c r="AK102" s="58">
        <f t="shared" si="101"/>
        <v>2.5964</v>
      </c>
      <c r="AL102" s="58">
        <f t="shared" si="101"/>
        <v>72.594200000000001</v>
      </c>
      <c r="AM102" s="58">
        <f>U$43</f>
        <v>5.1000000000000004E-3</v>
      </c>
      <c r="AN102" s="58">
        <f t="shared" si="102"/>
        <v>3.5299999999999998E-2</v>
      </c>
      <c r="AO102" s="58">
        <f t="shared" si="102"/>
        <v>0</v>
      </c>
      <c r="AP102" s="58">
        <f t="shared" si="102"/>
        <v>4.41E-2</v>
      </c>
      <c r="AQ102" s="58">
        <f t="shared" si="102"/>
        <v>8.5457999999999998</v>
      </c>
      <c r="AR102" s="58">
        <f t="shared" si="102"/>
        <v>1.6000000000000001E-3</v>
      </c>
      <c r="AS102" s="58">
        <f t="shared" si="102"/>
        <v>3.7212000000000001</v>
      </c>
      <c r="AT102" s="58">
        <f t="shared" si="102"/>
        <v>72.632499999999993</v>
      </c>
      <c r="AV102" s="125">
        <f t="shared" si="77"/>
        <v>7.1999999999999998E-3</v>
      </c>
      <c r="AW102" s="125">
        <f t="shared" si="78"/>
        <v>7.1999999999999998E-3</v>
      </c>
      <c r="AX102" s="125">
        <f t="shared" si="79"/>
        <v>5.7129435118256017E-3</v>
      </c>
      <c r="AY102" s="125">
        <f t="shared" si="80"/>
        <v>5.1019091096054132E-3</v>
      </c>
      <c r="AZ102" s="125">
        <f t="shared" si="81"/>
        <v>4.5293255523381802E-3</v>
      </c>
      <c r="BA102" s="125">
        <f t="shared" si="82"/>
        <v>3.8461256519477962E-3</v>
      </c>
      <c r="BB102" s="125">
        <f t="shared" si="83"/>
        <v>5.1000000000000004E-3</v>
      </c>
      <c r="BC102" s="125">
        <f t="shared" si="84"/>
        <v>5.1000000000000004E-3</v>
      </c>
      <c r="BD102" s="125">
        <f t="shared" si="85"/>
        <v>4.0616353404955901E-3</v>
      </c>
      <c r="BE102" s="125">
        <f t="shared" si="86"/>
        <v>3.6138934704197569E-3</v>
      </c>
      <c r="BF102" s="125">
        <f t="shared" si="87"/>
        <v>3.2400469151611933E-3</v>
      </c>
      <c r="BG102" s="125">
        <f t="shared" si="88"/>
        <v>2.7908857092876081E-3</v>
      </c>
      <c r="BI102" s="125">
        <f t="shared" si="89"/>
        <v>2E-3</v>
      </c>
      <c r="BJ102" s="125">
        <f t="shared" si="90"/>
        <v>2E-3</v>
      </c>
      <c r="BK102" s="125">
        <f t="shared" si="91"/>
        <v>1.5869287532848896E-3</v>
      </c>
      <c r="BL102" s="125">
        <f t="shared" si="92"/>
        <v>1.4171969748903925E-3</v>
      </c>
      <c r="BM102" s="125">
        <f t="shared" si="93"/>
        <v>1.2581459867606057E-3</v>
      </c>
      <c r="BN102" s="125">
        <f t="shared" si="94"/>
        <v>1.0683682366521656E-3</v>
      </c>
      <c r="BO102" s="125">
        <f t="shared" si="95"/>
        <v>1.6000000000000001E-3</v>
      </c>
      <c r="BP102" s="125">
        <f t="shared" si="96"/>
        <v>1.6000000000000001E-3</v>
      </c>
      <c r="BQ102" s="125">
        <f t="shared" si="97"/>
        <v>1.274238538194695E-3</v>
      </c>
      <c r="BR102" s="125">
        <f t="shared" si="98"/>
        <v>1.1337705005238453E-3</v>
      </c>
      <c r="BS102" s="125">
        <f t="shared" si="99"/>
        <v>1.016485306717237E-3</v>
      </c>
      <c r="BT102" s="125">
        <f t="shared" si="100"/>
        <v>8.7557198722748488E-4</v>
      </c>
    </row>
    <row r="103" spans="1:72">
      <c r="A103" s="5"/>
      <c r="B103" s="5"/>
      <c r="C103" s="5">
        <v>3</v>
      </c>
      <c r="D103" s="5">
        <v>3452.6970000000001</v>
      </c>
      <c r="E103" s="5">
        <v>1045.624</v>
      </c>
      <c r="F103" s="58"/>
      <c r="G103" s="58"/>
      <c r="H103" s="58"/>
      <c r="AD103" s="58">
        <v>75</v>
      </c>
      <c r="AE103" s="58">
        <f>H$44</f>
        <v>9.1999999999999998E-3</v>
      </c>
      <c r="AF103" s="118">
        <f t="shared" ref="AF103:AL107" si="104">I$44</f>
        <v>7.4800000000000005E-2</v>
      </c>
      <c r="AG103" s="58">
        <f t="shared" si="104"/>
        <v>0</v>
      </c>
      <c r="AH103" s="58">
        <f t="shared" si="104"/>
        <v>6.3E-2</v>
      </c>
      <c r="AI103" s="58">
        <f t="shared" si="104"/>
        <v>6.3170000000000002</v>
      </c>
      <c r="AJ103" s="58">
        <f t="shared" si="104"/>
        <v>4.7000000000000002E-3</v>
      </c>
      <c r="AK103" s="58">
        <f t="shared" si="104"/>
        <v>2.5152999999999999</v>
      </c>
      <c r="AL103" s="58">
        <f t="shared" si="104"/>
        <v>77.592799999999997</v>
      </c>
      <c r="AM103" s="58">
        <f>U$44</f>
        <v>8.2000000000000007E-3</v>
      </c>
      <c r="AN103" s="58">
        <f t="shared" ref="AN103:AT107" si="105">V$44</f>
        <v>5.3900000000000003E-2</v>
      </c>
      <c r="AO103" s="58">
        <f t="shared" si="105"/>
        <v>0</v>
      </c>
      <c r="AP103" s="58">
        <f t="shared" si="105"/>
        <v>7.46E-2</v>
      </c>
      <c r="AQ103" s="58">
        <f t="shared" si="105"/>
        <v>6.1592000000000002</v>
      </c>
      <c r="AR103" s="58">
        <f t="shared" si="105"/>
        <v>4.0000000000000001E-3</v>
      </c>
      <c r="AS103" s="58">
        <f t="shared" si="105"/>
        <v>3.5834999999999999</v>
      </c>
      <c r="AT103" s="58">
        <f t="shared" si="105"/>
        <v>77.7119</v>
      </c>
      <c r="AV103" s="125">
        <f t="shared" si="77"/>
        <v>9.1999999999999998E-3</v>
      </c>
      <c r="AW103" s="125">
        <f t="shared" si="78"/>
        <v>9.1999999999999998E-3</v>
      </c>
      <c r="AX103" s="125">
        <f t="shared" si="79"/>
        <v>7.2998722651104915E-3</v>
      </c>
      <c r="AY103" s="125">
        <f t="shared" si="80"/>
        <v>6.5191060844958055E-3</v>
      </c>
      <c r="AZ103" s="125">
        <f t="shared" si="81"/>
        <v>5.7874715390987862E-3</v>
      </c>
      <c r="BA103" s="125">
        <f t="shared" si="82"/>
        <v>4.9144938885999617E-3</v>
      </c>
      <c r="BB103" s="125">
        <f t="shared" si="83"/>
        <v>8.2000000000000007E-3</v>
      </c>
      <c r="BC103" s="125">
        <f t="shared" si="84"/>
        <v>8.2000000000000007E-3</v>
      </c>
      <c r="BD103" s="125">
        <f t="shared" si="85"/>
        <v>6.5304725082478117E-3</v>
      </c>
      <c r="BE103" s="125">
        <f t="shared" si="86"/>
        <v>5.8105738151847074E-3</v>
      </c>
      <c r="BF103" s="125">
        <f t="shared" si="87"/>
        <v>5.2094871969258398E-3</v>
      </c>
      <c r="BG103" s="125">
        <f t="shared" si="88"/>
        <v>4.4873064345408607E-3</v>
      </c>
      <c r="BI103" s="125">
        <f t="shared" si="89"/>
        <v>4.7000000000000002E-3</v>
      </c>
      <c r="BJ103" s="125">
        <f t="shared" si="90"/>
        <v>4.7000000000000002E-3</v>
      </c>
      <c r="BK103" s="125">
        <f t="shared" si="91"/>
        <v>3.7292825702194905E-3</v>
      </c>
      <c r="BL103" s="125">
        <f t="shared" si="92"/>
        <v>3.3304128909924227E-3</v>
      </c>
      <c r="BM103" s="125">
        <f t="shared" si="93"/>
        <v>2.9566430688874237E-3</v>
      </c>
      <c r="BN103" s="125">
        <f t="shared" si="94"/>
        <v>2.5106653561325892E-3</v>
      </c>
      <c r="BO103" s="125">
        <f t="shared" si="95"/>
        <v>4.0000000000000001E-3</v>
      </c>
      <c r="BP103" s="125">
        <f t="shared" si="96"/>
        <v>4.0000000000000001E-3</v>
      </c>
      <c r="BQ103" s="125">
        <f t="shared" si="97"/>
        <v>3.1855963454867375E-3</v>
      </c>
      <c r="BR103" s="125">
        <f t="shared" si="98"/>
        <v>2.8344262513096134E-3</v>
      </c>
      <c r="BS103" s="125">
        <f t="shared" si="99"/>
        <v>2.5412132667930925E-3</v>
      </c>
      <c r="BT103" s="125">
        <f t="shared" si="100"/>
        <v>2.188929968068712E-3</v>
      </c>
    </row>
    <row r="104" spans="1:72">
      <c r="A104" s="5"/>
      <c r="B104" s="5"/>
      <c r="C104" s="5">
        <v>4</v>
      </c>
      <c r="D104" s="5">
        <v>9186.1540000000005</v>
      </c>
      <c r="E104" s="5">
        <v>4771.2089999999998</v>
      </c>
      <c r="F104" s="58"/>
      <c r="G104" s="58"/>
      <c r="H104" s="58"/>
      <c r="AD104" s="58">
        <v>76</v>
      </c>
      <c r="AE104" s="58">
        <f t="shared" ref="AE104:AE107" si="106">H$44</f>
        <v>9.1999999999999998E-3</v>
      </c>
      <c r="AF104" s="118">
        <f t="shared" si="104"/>
        <v>7.4800000000000005E-2</v>
      </c>
      <c r="AG104" s="58">
        <f t="shared" si="104"/>
        <v>0</v>
      </c>
      <c r="AH104" s="58">
        <f t="shared" si="104"/>
        <v>6.3E-2</v>
      </c>
      <c r="AI104" s="58">
        <f t="shared" si="104"/>
        <v>6.3170000000000002</v>
      </c>
      <c r="AJ104" s="58">
        <f t="shared" si="104"/>
        <v>4.7000000000000002E-3</v>
      </c>
      <c r="AK104" s="58">
        <f t="shared" si="104"/>
        <v>2.5152999999999999</v>
      </c>
      <c r="AL104" s="58">
        <f t="shared" si="104"/>
        <v>77.592799999999997</v>
      </c>
      <c r="AM104" s="58">
        <f>U$44</f>
        <v>8.2000000000000007E-3</v>
      </c>
      <c r="AN104" s="58">
        <f t="shared" si="105"/>
        <v>5.3900000000000003E-2</v>
      </c>
      <c r="AO104" s="58">
        <f t="shared" si="105"/>
        <v>0</v>
      </c>
      <c r="AP104" s="58">
        <f t="shared" si="105"/>
        <v>7.46E-2</v>
      </c>
      <c r="AQ104" s="58">
        <f t="shared" si="105"/>
        <v>6.1592000000000002</v>
      </c>
      <c r="AR104" s="58">
        <f t="shared" si="105"/>
        <v>4.0000000000000001E-3</v>
      </c>
      <c r="AS104" s="58">
        <f t="shared" si="105"/>
        <v>3.5834999999999999</v>
      </c>
      <c r="AT104" s="58">
        <f t="shared" si="105"/>
        <v>77.7119</v>
      </c>
      <c r="AV104" s="125">
        <f t="shared" si="77"/>
        <v>9.1999999999999998E-3</v>
      </c>
      <c r="AW104" s="125">
        <f t="shared" si="78"/>
        <v>9.1999999999999998E-3</v>
      </c>
      <c r="AX104" s="125">
        <f t="shared" si="79"/>
        <v>7.2998722651104915E-3</v>
      </c>
      <c r="AY104" s="125">
        <f t="shared" si="80"/>
        <v>6.5191060844958055E-3</v>
      </c>
      <c r="AZ104" s="125">
        <f t="shared" si="81"/>
        <v>5.7874715390987862E-3</v>
      </c>
      <c r="BA104" s="125">
        <f t="shared" si="82"/>
        <v>4.9144938885999617E-3</v>
      </c>
      <c r="BB104" s="125">
        <f t="shared" si="83"/>
        <v>8.2000000000000007E-3</v>
      </c>
      <c r="BC104" s="125">
        <f t="shared" si="84"/>
        <v>8.2000000000000007E-3</v>
      </c>
      <c r="BD104" s="125">
        <f t="shared" si="85"/>
        <v>6.5304725082478117E-3</v>
      </c>
      <c r="BE104" s="125">
        <f t="shared" si="86"/>
        <v>5.8105738151847074E-3</v>
      </c>
      <c r="BF104" s="125">
        <f t="shared" si="87"/>
        <v>5.2094871969258398E-3</v>
      </c>
      <c r="BG104" s="125">
        <f t="shared" si="88"/>
        <v>4.4873064345408607E-3</v>
      </c>
      <c r="BI104" s="125">
        <f t="shared" si="89"/>
        <v>4.7000000000000002E-3</v>
      </c>
      <c r="BJ104" s="125">
        <f t="shared" si="90"/>
        <v>4.7000000000000002E-3</v>
      </c>
      <c r="BK104" s="125">
        <f t="shared" si="91"/>
        <v>3.7292825702194905E-3</v>
      </c>
      <c r="BL104" s="125">
        <f t="shared" si="92"/>
        <v>3.3304128909924227E-3</v>
      </c>
      <c r="BM104" s="125">
        <f t="shared" si="93"/>
        <v>2.9566430688874237E-3</v>
      </c>
      <c r="BN104" s="125">
        <f t="shared" si="94"/>
        <v>2.5106653561325892E-3</v>
      </c>
      <c r="BO104" s="125">
        <f t="shared" si="95"/>
        <v>4.0000000000000001E-3</v>
      </c>
      <c r="BP104" s="125">
        <f t="shared" si="96"/>
        <v>4.0000000000000001E-3</v>
      </c>
      <c r="BQ104" s="125">
        <f t="shared" si="97"/>
        <v>3.1855963454867375E-3</v>
      </c>
      <c r="BR104" s="125">
        <f t="shared" si="98"/>
        <v>2.8344262513096134E-3</v>
      </c>
      <c r="BS104" s="125">
        <f t="shared" si="99"/>
        <v>2.5412132667930925E-3</v>
      </c>
      <c r="BT104" s="125">
        <f t="shared" si="100"/>
        <v>2.188929968068712E-3</v>
      </c>
    </row>
    <row r="105" spans="1:72">
      <c r="A105" s="5"/>
      <c r="B105" s="5"/>
      <c r="C105" s="5"/>
      <c r="D105" s="5"/>
      <c r="E105" s="5"/>
      <c r="F105" s="58"/>
      <c r="G105" s="58"/>
      <c r="H105" s="58"/>
      <c r="AD105" s="58">
        <v>77</v>
      </c>
      <c r="AE105" s="58">
        <f t="shared" si="106"/>
        <v>9.1999999999999998E-3</v>
      </c>
      <c r="AF105" s="118">
        <f t="shared" si="104"/>
        <v>7.4800000000000005E-2</v>
      </c>
      <c r="AG105" s="58">
        <f t="shared" si="104"/>
        <v>0</v>
      </c>
      <c r="AH105" s="58">
        <f t="shared" si="104"/>
        <v>6.3E-2</v>
      </c>
      <c r="AI105" s="58">
        <f t="shared" si="104"/>
        <v>6.3170000000000002</v>
      </c>
      <c r="AJ105" s="58">
        <f t="shared" si="104"/>
        <v>4.7000000000000002E-3</v>
      </c>
      <c r="AK105" s="58">
        <f t="shared" si="104"/>
        <v>2.5152999999999999</v>
      </c>
      <c r="AL105" s="58">
        <f t="shared" si="104"/>
        <v>77.592799999999997</v>
      </c>
      <c r="AM105" s="58">
        <f>U$44</f>
        <v>8.2000000000000007E-3</v>
      </c>
      <c r="AN105" s="58">
        <f t="shared" si="105"/>
        <v>5.3900000000000003E-2</v>
      </c>
      <c r="AO105" s="58">
        <f t="shared" si="105"/>
        <v>0</v>
      </c>
      <c r="AP105" s="58">
        <f t="shared" si="105"/>
        <v>7.46E-2</v>
      </c>
      <c r="AQ105" s="58">
        <f t="shared" si="105"/>
        <v>6.1592000000000002</v>
      </c>
      <c r="AR105" s="58">
        <f t="shared" si="105"/>
        <v>4.0000000000000001E-3</v>
      </c>
      <c r="AS105" s="58">
        <f t="shared" si="105"/>
        <v>3.5834999999999999</v>
      </c>
      <c r="AT105" s="58">
        <f t="shared" si="105"/>
        <v>77.7119</v>
      </c>
      <c r="AV105" s="125">
        <f t="shared" si="77"/>
        <v>9.1999999999999998E-3</v>
      </c>
      <c r="AW105" s="125">
        <f t="shared" si="78"/>
        <v>9.1999999999999998E-3</v>
      </c>
      <c r="AX105" s="125">
        <f t="shared" si="79"/>
        <v>7.2998722651104915E-3</v>
      </c>
      <c r="AY105" s="125">
        <f t="shared" si="80"/>
        <v>6.5191060844958055E-3</v>
      </c>
      <c r="AZ105" s="125">
        <f t="shared" si="81"/>
        <v>5.7874715390987862E-3</v>
      </c>
      <c r="BA105" s="125">
        <f t="shared" si="82"/>
        <v>4.9144938885999617E-3</v>
      </c>
      <c r="BB105" s="125">
        <f t="shared" si="83"/>
        <v>8.2000000000000007E-3</v>
      </c>
      <c r="BC105" s="125">
        <f t="shared" si="84"/>
        <v>8.2000000000000007E-3</v>
      </c>
      <c r="BD105" s="125">
        <f t="shared" si="85"/>
        <v>6.5304725082478117E-3</v>
      </c>
      <c r="BE105" s="125">
        <f t="shared" si="86"/>
        <v>5.8105738151847074E-3</v>
      </c>
      <c r="BF105" s="125">
        <f t="shared" si="87"/>
        <v>5.2094871969258398E-3</v>
      </c>
      <c r="BG105" s="125">
        <f t="shared" si="88"/>
        <v>4.4873064345408607E-3</v>
      </c>
      <c r="BI105" s="125">
        <f t="shared" si="89"/>
        <v>4.7000000000000002E-3</v>
      </c>
      <c r="BJ105" s="125">
        <f t="shared" si="90"/>
        <v>4.7000000000000002E-3</v>
      </c>
      <c r="BK105" s="125">
        <f t="shared" si="91"/>
        <v>3.7292825702194905E-3</v>
      </c>
      <c r="BL105" s="125">
        <f t="shared" si="92"/>
        <v>3.3304128909924227E-3</v>
      </c>
      <c r="BM105" s="125">
        <f t="shared" si="93"/>
        <v>2.9566430688874237E-3</v>
      </c>
      <c r="BN105" s="125">
        <f t="shared" si="94"/>
        <v>2.5106653561325892E-3</v>
      </c>
      <c r="BO105" s="125">
        <f t="shared" si="95"/>
        <v>4.0000000000000001E-3</v>
      </c>
      <c r="BP105" s="125">
        <f t="shared" si="96"/>
        <v>4.0000000000000001E-3</v>
      </c>
      <c r="BQ105" s="125">
        <f t="shared" si="97"/>
        <v>3.1855963454867375E-3</v>
      </c>
      <c r="BR105" s="125">
        <f t="shared" si="98"/>
        <v>2.8344262513096134E-3</v>
      </c>
      <c r="BS105" s="125">
        <f t="shared" si="99"/>
        <v>2.5412132667930925E-3</v>
      </c>
      <c r="BT105" s="125">
        <f t="shared" si="100"/>
        <v>2.188929968068712E-3</v>
      </c>
    </row>
    <row r="106" spans="1:72">
      <c r="A106" s="5"/>
      <c r="B106" s="5"/>
      <c r="C106" s="5" t="s">
        <v>107</v>
      </c>
      <c r="D106" s="5">
        <v>2851.962</v>
      </c>
      <c r="E106" s="5">
        <v>3690.779</v>
      </c>
      <c r="F106" s="58"/>
      <c r="G106" s="58"/>
      <c r="H106" s="58"/>
      <c r="AD106" s="58">
        <v>78</v>
      </c>
      <c r="AE106" s="58">
        <f t="shared" si="106"/>
        <v>9.1999999999999998E-3</v>
      </c>
      <c r="AF106" s="118">
        <f t="shared" si="104"/>
        <v>7.4800000000000005E-2</v>
      </c>
      <c r="AG106" s="58">
        <f t="shared" si="104"/>
        <v>0</v>
      </c>
      <c r="AH106" s="58">
        <f t="shared" si="104"/>
        <v>6.3E-2</v>
      </c>
      <c r="AI106" s="58">
        <f t="shared" si="104"/>
        <v>6.3170000000000002</v>
      </c>
      <c r="AJ106" s="58">
        <f t="shared" si="104"/>
        <v>4.7000000000000002E-3</v>
      </c>
      <c r="AK106" s="58">
        <f t="shared" si="104"/>
        <v>2.5152999999999999</v>
      </c>
      <c r="AL106" s="58">
        <f t="shared" si="104"/>
        <v>77.592799999999997</v>
      </c>
      <c r="AM106" s="58">
        <f>U$44</f>
        <v>8.2000000000000007E-3</v>
      </c>
      <c r="AN106" s="58">
        <f t="shared" si="105"/>
        <v>5.3900000000000003E-2</v>
      </c>
      <c r="AO106" s="58">
        <f t="shared" si="105"/>
        <v>0</v>
      </c>
      <c r="AP106" s="58">
        <f t="shared" si="105"/>
        <v>7.46E-2</v>
      </c>
      <c r="AQ106" s="58">
        <f t="shared" si="105"/>
        <v>6.1592000000000002</v>
      </c>
      <c r="AR106" s="58">
        <f t="shared" si="105"/>
        <v>4.0000000000000001E-3</v>
      </c>
      <c r="AS106" s="58">
        <f t="shared" si="105"/>
        <v>3.5834999999999999</v>
      </c>
      <c r="AT106" s="58">
        <f t="shared" si="105"/>
        <v>77.7119</v>
      </c>
      <c r="AV106" s="125">
        <f t="shared" si="77"/>
        <v>9.1999999999999998E-3</v>
      </c>
      <c r="AW106" s="125">
        <f t="shared" si="78"/>
        <v>9.1999999999999998E-3</v>
      </c>
      <c r="AX106" s="125">
        <f t="shared" si="79"/>
        <v>7.2998722651104915E-3</v>
      </c>
      <c r="AY106" s="125">
        <f t="shared" si="80"/>
        <v>6.5191060844958055E-3</v>
      </c>
      <c r="AZ106" s="125">
        <f t="shared" si="81"/>
        <v>5.7874715390987862E-3</v>
      </c>
      <c r="BA106" s="125">
        <f t="shared" si="82"/>
        <v>4.9144938885999617E-3</v>
      </c>
      <c r="BB106" s="125">
        <f t="shared" si="83"/>
        <v>8.2000000000000007E-3</v>
      </c>
      <c r="BC106" s="125">
        <f t="shared" si="84"/>
        <v>8.2000000000000007E-3</v>
      </c>
      <c r="BD106" s="125">
        <f t="shared" si="85"/>
        <v>6.5304725082478117E-3</v>
      </c>
      <c r="BE106" s="125">
        <f t="shared" si="86"/>
        <v>5.8105738151847074E-3</v>
      </c>
      <c r="BF106" s="125">
        <f t="shared" si="87"/>
        <v>5.2094871969258398E-3</v>
      </c>
      <c r="BG106" s="125">
        <f t="shared" si="88"/>
        <v>4.4873064345408607E-3</v>
      </c>
      <c r="BI106" s="125">
        <f t="shared" si="89"/>
        <v>4.7000000000000002E-3</v>
      </c>
      <c r="BJ106" s="125">
        <f t="shared" si="90"/>
        <v>4.7000000000000002E-3</v>
      </c>
      <c r="BK106" s="125">
        <f t="shared" si="91"/>
        <v>3.7292825702194905E-3</v>
      </c>
      <c r="BL106" s="125">
        <f t="shared" si="92"/>
        <v>3.3304128909924227E-3</v>
      </c>
      <c r="BM106" s="125">
        <f t="shared" si="93"/>
        <v>2.9566430688874237E-3</v>
      </c>
      <c r="BN106" s="125">
        <f t="shared" si="94"/>
        <v>2.5106653561325892E-3</v>
      </c>
      <c r="BO106" s="125">
        <f t="shared" si="95"/>
        <v>4.0000000000000001E-3</v>
      </c>
      <c r="BP106" s="125">
        <f t="shared" si="96"/>
        <v>4.0000000000000001E-3</v>
      </c>
      <c r="BQ106" s="125">
        <f t="shared" si="97"/>
        <v>3.1855963454867375E-3</v>
      </c>
      <c r="BR106" s="125">
        <f t="shared" si="98"/>
        <v>2.8344262513096134E-3</v>
      </c>
      <c r="BS106" s="125">
        <f t="shared" si="99"/>
        <v>2.5412132667930925E-3</v>
      </c>
      <c r="BT106" s="125">
        <f t="shared" si="100"/>
        <v>2.188929968068712E-3</v>
      </c>
    </row>
    <row r="107" spans="1:72">
      <c r="A107" s="5"/>
      <c r="B107" s="5"/>
      <c r="C107" s="5"/>
      <c r="D107" s="5"/>
      <c r="E107" s="5"/>
      <c r="F107" s="58"/>
      <c r="G107" s="58"/>
      <c r="H107" s="58"/>
      <c r="AD107" s="58">
        <v>79</v>
      </c>
      <c r="AE107" s="58">
        <f t="shared" si="106"/>
        <v>9.1999999999999998E-3</v>
      </c>
      <c r="AF107" s="118">
        <f t="shared" si="104"/>
        <v>7.4800000000000005E-2</v>
      </c>
      <c r="AG107" s="58">
        <f t="shared" si="104"/>
        <v>0</v>
      </c>
      <c r="AH107" s="58">
        <f t="shared" si="104"/>
        <v>6.3E-2</v>
      </c>
      <c r="AI107" s="58">
        <f t="shared" si="104"/>
        <v>6.3170000000000002</v>
      </c>
      <c r="AJ107" s="58">
        <f t="shared" si="104"/>
        <v>4.7000000000000002E-3</v>
      </c>
      <c r="AK107" s="58">
        <f t="shared" si="104"/>
        <v>2.5152999999999999</v>
      </c>
      <c r="AL107" s="58">
        <f t="shared" si="104"/>
        <v>77.592799999999997</v>
      </c>
      <c r="AM107" s="58">
        <f>U$44</f>
        <v>8.2000000000000007E-3</v>
      </c>
      <c r="AN107" s="58">
        <f t="shared" si="105"/>
        <v>5.3900000000000003E-2</v>
      </c>
      <c r="AO107" s="58">
        <f t="shared" si="105"/>
        <v>0</v>
      </c>
      <c r="AP107" s="58">
        <f t="shared" si="105"/>
        <v>7.46E-2</v>
      </c>
      <c r="AQ107" s="58">
        <f t="shared" si="105"/>
        <v>6.1592000000000002</v>
      </c>
      <c r="AR107" s="58">
        <f t="shared" si="105"/>
        <v>4.0000000000000001E-3</v>
      </c>
      <c r="AS107" s="58">
        <f t="shared" si="105"/>
        <v>3.5834999999999999</v>
      </c>
      <c r="AT107" s="58">
        <f t="shared" si="105"/>
        <v>77.7119</v>
      </c>
      <c r="AV107" s="125">
        <f t="shared" si="77"/>
        <v>9.1999999999999998E-3</v>
      </c>
      <c r="AW107" s="125">
        <f t="shared" si="78"/>
        <v>9.1999999999999998E-3</v>
      </c>
      <c r="AX107" s="125">
        <f t="shared" si="79"/>
        <v>7.2998722651104915E-3</v>
      </c>
      <c r="AY107" s="125">
        <f t="shared" si="80"/>
        <v>6.5191060844958055E-3</v>
      </c>
      <c r="AZ107" s="125">
        <f t="shared" si="81"/>
        <v>5.7874715390987862E-3</v>
      </c>
      <c r="BA107" s="125">
        <f t="shared" si="82"/>
        <v>4.9144938885999617E-3</v>
      </c>
      <c r="BB107" s="125">
        <f t="shared" si="83"/>
        <v>8.2000000000000007E-3</v>
      </c>
      <c r="BC107" s="125">
        <f t="shared" si="84"/>
        <v>8.2000000000000007E-3</v>
      </c>
      <c r="BD107" s="125">
        <f t="shared" si="85"/>
        <v>6.5304725082478117E-3</v>
      </c>
      <c r="BE107" s="125">
        <f t="shared" si="86"/>
        <v>5.8105738151847074E-3</v>
      </c>
      <c r="BF107" s="125">
        <f t="shared" si="87"/>
        <v>5.2094871969258398E-3</v>
      </c>
      <c r="BG107" s="125">
        <f t="shared" si="88"/>
        <v>4.4873064345408607E-3</v>
      </c>
      <c r="BI107" s="125">
        <f t="shared" si="89"/>
        <v>4.7000000000000002E-3</v>
      </c>
      <c r="BJ107" s="125">
        <f t="shared" si="90"/>
        <v>4.7000000000000002E-3</v>
      </c>
      <c r="BK107" s="125">
        <f t="shared" si="91"/>
        <v>3.7292825702194905E-3</v>
      </c>
      <c r="BL107" s="125">
        <f t="shared" si="92"/>
        <v>3.3304128909924227E-3</v>
      </c>
      <c r="BM107" s="125">
        <f t="shared" si="93"/>
        <v>2.9566430688874237E-3</v>
      </c>
      <c r="BN107" s="125">
        <f t="shared" si="94"/>
        <v>2.5106653561325892E-3</v>
      </c>
      <c r="BO107" s="125">
        <f t="shared" si="95"/>
        <v>4.0000000000000001E-3</v>
      </c>
      <c r="BP107" s="125">
        <f t="shared" si="96"/>
        <v>4.0000000000000001E-3</v>
      </c>
      <c r="BQ107" s="125">
        <f t="shared" si="97"/>
        <v>3.1855963454867375E-3</v>
      </c>
      <c r="BR107" s="125">
        <f t="shared" si="98"/>
        <v>2.8344262513096134E-3</v>
      </c>
      <c r="BS107" s="125">
        <f t="shared" si="99"/>
        <v>2.5412132667930925E-3</v>
      </c>
      <c r="BT107" s="125">
        <f t="shared" si="100"/>
        <v>2.188929968068712E-3</v>
      </c>
    </row>
    <row r="108" spans="1:72">
      <c r="A108" s="5" t="s">
        <v>392</v>
      </c>
      <c r="B108" s="5"/>
      <c r="C108" s="5" t="s">
        <v>377</v>
      </c>
      <c r="D108" s="5" t="s">
        <v>388</v>
      </c>
      <c r="E108" s="5" t="s">
        <v>391</v>
      </c>
      <c r="F108" s="58"/>
      <c r="G108" s="58"/>
      <c r="H108" s="58"/>
      <c r="AD108" s="58">
        <v>80</v>
      </c>
      <c r="AE108" s="58">
        <f>H$45</f>
        <v>1.21E-2</v>
      </c>
      <c r="AF108" s="118">
        <f t="shared" ref="AF108:AL112" si="107">I$45</f>
        <v>9.1200000000000003E-2</v>
      </c>
      <c r="AG108" s="58">
        <f t="shared" si="107"/>
        <v>0</v>
      </c>
      <c r="AH108" s="58">
        <f t="shared" si="107"/>
        <v>9.8799999999999999E-2</v>
      </c>
      <c r="AI108" s="58">
        <f t="shared" si="107"/>
        <v>4.9114000000000004</v>
      </c>
      <c r="AJ108" s="58">
        <f t="shared" si="107"/>
        <v>8.9999999999999993E-3</v>
      </c>
      <c r="AK108" s="58">
        <f t="shared" si="107"/>
        <v>2.3317000000000001</v>
      </c>
      <c r="AL108" s="58">
        <f t="shared" si="107"/>
        <v>82.605599999999995</v>
      </c>
      <c r="AM108" s="58">
        <f>U$45</f>
        <v>1.2500000000000001E-2</v>
      </c>
      <c r="AN108" s="58">
        <f t="shared" ref="AN108:AT112" si="108">V$45</f>
        <v>7.2099999999999997E-2</v>
      </c>
      <c r="AO108" s="58">
        <f t="shared" si="108"/>
        <v>0</v>
      </c>
      <c r="AP108" s="58">
        <f t="shared" si="108"/>
        <v>0.1245</v>
      </c>
      <c r="AQ108" s="58">
        <f t="shared" si="108"/>
        <v>4.7697000000000003</v>
      </c>
      <c r="AR108" s="58">
        <f t="shared" si="108"/>
        <v>8.9999999999999993E-3</v>
      </c>
      <c r="AS108" s="58">
        <f t="shared" si="108"/>
        <v>3.2753999999999999</v>
      </c>
      <c r="AT108" s="58">
        <f t="shared" si="108"/>
        <v>82.609300000000005</v>
      </c>
      <c r="AV108" s="125">
        <f t="shared" si="77"/>
        <v>1.21E-2</v>
      </c>
      <c r="AW108" s="125">
        <f t="shared" si="78"/>
        <v>1.21E-2</v>
      </c>
      <c r="AX108" s="125">
        <f t="shared" si="79"/>
        <v>9.6009189573735814E-3</v>
      </c>
      <c r="AY108" s="125">
        <f t="shared" si="80"/>
        <v>8.574041698086874E-3</v>
      </c>
      <c r="AZ108" s="125">
        <f t="shared" si="81"/>
        <v>7.6117832199016642E-3</v>
      </c>
      <c r="BA108" s="125">
        <f t="shared" si="82"/>
        <v>6.4636278317456016E-3</v>
      </c>
      <c r="BB108" s="125">
        <f t="shared" si="83"/>
        <v>1.2500000000000001E-2</v>
      </c>
      <c r="BC108" s="125">
        <f t="shared" si="84"/>
        <v>1.2500000000000001E-2</v>
      </c>
      <c r="BD108" s="125">
        <f t="shared" si="85"/>
        <v>9.9549885796460548E-3</v>
      </c>
      <c r="BE108" s="125">
        <f t="shared" si="86"/>
        <v>8.8575820353425424E-3</v>
      </c>
      <c r="BF108" s="125">
        <f t="shared" si="87"/>
        <v>7.9412914587284143E-3</v>
      </c>
      <c r="BG108" s="125">
        <f t="shared" si="88"/>
        <v>6.8404061502147263E-3</v>
      </c>
      <c r="BI108" s="125">
        <f t="shared" si="89"/>
        <v>8.9999999999999993E-3</v>
      </c>
      <c r="BJ108" s="125">
        <f t="shared" si="90"/>
        <v>8.9999999999999993E-3</v>
      </c>
      <c r="BK108" s="125">
        <f t="shared" si="91"/>
        <v>7.1411793897820019E-3</v>
      </c>
      <c r="BL108" s="125">
        <f t="shared" si="92"/>
        <v>6.3773863870067657E-3</v>
      </c>
      <c r="BM108" s="125">
        <f t="shared" si="93"/>
        <v>5.6616569404227251E-3</v>
      </c>
      <c r="BN108" s="125">
        <f t="shared" si="94"/>
        <v>4.807657064934745E-3</v>
      </c>
      <c r="BO108" s="125">
        <f t="shared" si="95"/>
        <v>8.9999999999999993E-3</v>
      </c>
      <c r="BP108" s="125">
        <f t="shared" si="96"/>
        <v>8.9999999999999993E-3</v>
      </c>
      <c r="BQ108" s="125">
        <f t="shared" si="97"/>
        <v>7.1675917773451588E-3</v>
      </c>
      <c r="BR108" s="125">
        <f t="shared" si="98"/>
        <v>6.3774590654466293E-3</v>
      </c>
      <c r="BS108" s="125">
        <f t="shared" si="99"/>
        <v>5.7177298502844578E-3</v>
      </c>
      <c r="BT108" s="125">
        <f t="shared" si="100"/>
        <v>4.9250924281546019E-3</v>
      </c>
    </row>
    <row r="109" spans="1:72">
      <c r="A109" s="5"/>
      <c r="B109" s="5"/>
      <c r="C109" s="5"/>
      <c r="D109" s="5"/>
      <c r="E109" s="5"/>
      <c r="F109" s="58"/>
      <c r="G109" s="58"/>
      <c r="H109" s="58"/>
      <c r="AD109" s="58">
        <v>81</v>
      </c>
      <c r="AE109" s="58">
        <f t="shared" ref="AE109:AE112" si="109">H$45</f>
        <v>1.21E-2</v>
      </c>
      <c r="AF109" s="118">
        <f t="shared" si="107"/>
        <v>9.1200000000000003E-2</v>
      </c>
      <c r="AG109" s="58">
        <f t="shared" si="107"/>
        <v>0</v>
      </c>
      <c r="AH109" s="58">
        <f t="shared" si="107"/>
        <v>9.8799999999999999E-2</v>
      </c>
      <c r="AI109" s="58">
        <f t="shared" si="107"/>
        <v>4.9114000000000004</v>
      </c>
      <c r="AJ109" s="58">
        <f t="shared" si="107"/>
        <v>8.9999999999999993E-3</v>
      </c>
      <c r="AK109" s="58">
        <f t="shared" si="107"/>
        <v>2.3317000000000001</v>
      </c>
      <c r="AL109" s="58">
        <f t="shared" si="107"/>
        <v>82.605599999999995</v>
      </c>
      <c r="AM109" s="58">
        <f>U$45</f>
        <v>1.2500000000000001E-2</v>
      </c>
      <c r="AN109" s="58">
        <f t="shared" si="108"/>
        <v>7.2099999999999997E-2</v>
      </c>
      <c r="AO109" s="58">
        <f t="shared" si="108"/>
        <v>0</v>
      </c>
      <c r="AP109" s="58">
        <f t="shared" si="108"/>
        <v>0.1245</v>
      </c>
      <c r="AQ109" s="58">
        <f t="shared" si="108"/>
        <v>4.7697000000000003</v>
      </c>
      <c r="AR109" s="58">
        <f t="shared" si="108"/>
        <v>8.9999999999999993E-3</v>
      </c>
      <c r="AS109" s="58">
        <f t="shared" si="108"/>
        <v>3.2753999999999999</v>
      </c>
      <c r="AT109" s="58">
        <f t="shared" si="108"/>
        <v>82.609300000000005</v>
      </c>
      <c r="AV109" s="125">
        <f t="shared" si="77"/>
        <v>1.21E-2</v>
      </c>
      <c r="AW109" s="125">
        <f t="shared" si="78"/>
        <v>1.21E-2</v>
      </c>
      <c r="AX109" s="125">
        <f t="shared" si="79"/>
        <v>9.6009189573735814E-3</v>
      </c>
      <c r="AY109" s="125">
        <f t="shared" si="80"/>
        <v>8.574041698086874E-3</v>
      </c>
      <c r="AZ109" s="125">
        <f t="shared" si="81"/>
        <v>7.6117832199016642E-3</v>
      </c>
      <c r="BA109" s="125">
        <f t="shared" si="82"/>
        <v>6.4636278317456016E-3</v>
      </c>
      <c r="BB109" s="125">
        <f t="shared" si="83"/>
        <v>1.2500000000000001E-2</v>
      </c>
      <c r="BC109" s="125">
        <f t="shared" si="84"/>
        <v>1.2500000000000001E-2</v>
      </c>
      <c r="BD109" s="125">
        <f t="shared" si="85"/>
        <v>9.9549885796460548E-3</v>
      </c>
      <c r="BE109" s="125">
        <f t="shared" si="86"/>
        <v>8.8575820353425424E-3</v>
      </c>
      <c r="BF109" s="125">
        <f t="shared" si="87"/>
        <v>7.9412914587284143E-3</v>
      </c>
      <c r="BG109" s="125">
        <f t="shared" si="88"/>
        <v>6.8404061502147263E-3</v>
      </c>
      <c r="BI109" s="125">
        <f t="shared" si="89"/>
        <v>8.9999999999999993E-3</v>
      </c>
      <c r="BJ109" s="125">
        <f t="shared" si="90"/>
        <v>8.9999999999999993E-3</v>
      </c>
      <c r="BK109" s="125">
        <f t="shared" si="91"/>
        <v>7.1411793897820019E-3</v>
      </c>
      <c r="BL109" s="125">
        <f t="shared" si="92"/>
        <v>6.3773863870067657E-3</v>
      </c>
      <c r="BM109" s="125">
        <f t="shared" si="93"/>
        <v>5.6616569404227251E-3</v>
      </c>
      <c r="BN109" s="125">
        <f t="shared" si="94"/>
        <v>4.807657064934745E-3</v>
      </c>
      <c r="BO109" s="125">
        <f t="shared" si="95"/>
        <v>8.9999999999999993E-3</v>
      </c>
      <c r="BP109" s="125">
        <f t="shared" si="96"/>
        <v>8.9999999999999993E-3</v>
      </c>
      <c r="BQ109" s="125">
        <f t="shared" si="97"/>
        <v>7.1675917773451588E-3</v>
      </c>
      <c r="BR109" s="125">
        <f t="shared" si="98"/>
        <v>6.3774590654466293E-3</v>
      </c>
      <c r="BS109" s="125">
        <f t="shared" si="99"/>
        <v>5.7177298502844578E-3</v>
      </c>
      <c r="BT109" s="125">
        <f t="shared" si="100"/>
        <v>4.9250924281546019E-3</v>
      </c>
    </row>
    <row r="110" spans="1:72">
      <c r="A110" s="5"/>
      <c r="B110" s="5"/>
      <c r="C110" s="5">
        <v>0</v>
      </c>
      <c r="D110" s="5">
        <v>0</v>
      </c>
      <c r="E110" s="5">
        <v>0</v>
      </c>
      <c r="F110" s="58"/>
      <c r="G110" s="58"/>
      <c r="H110" s="58"/>
      <c r="AD110" s="58">
        <v>82</v>
      </c>
      <c r="AE110" s="58">
        <f t="shared" si="109"/>
        <v>1.21E-2</v>
      </c>
      <c r="AF110" s="118">
        <f t="shared" si="107"/>
        <v>9.1200000000000003E-2</v>
      </c>
      <c r="AG110" s="58">
        <f t="shared" si="107"/>
        <v>0</v>
      </c>
      <c r="AH110" s="58">
        <f t="shared" si="107"/>
        <v>9.8799999999999999E-2</v>
      </c>
      <c r="AI110" s="58">
        <f t="shared" si="107"/>
        <v>4.9114000000000004</v>
      </c>
      <c r="AJ110" s="58">
        <f t="shared" si="107"/>
        <v>8.9999999999999993E-3</v>
      </c>
      <c r="AK110" s="58">
        <f t="shared" si="107"/>
        <v>2.3317000000000001</v>
      </c>
      <c r="AL110" s="58">
        <f t="shared" si="107"/>
        <v>82.605599999999995</v>
      </c>
      <c r="AM110" s="58">
        <f>U$45</f>
        <v>1.2500000000000001E-2</v>
      </c>
      <c r="AN110" s="58">
        <f t="shared" si="108"/>
        <v>7.2099999999999997E-2</v>
      </c>
      <c r="AO110" s="58">
        <f t="shared" si="108"/>
        <v>0</v>
      </c>
      <c r="AP110" s="58">
        <f t="shared" si="108"/>
        <v>0.1245</v>
      </c>
      <c r="AQ110" s="58">
        <f t="shared" si="108"/>
        <v>4.7697000000000003</v>
      </c>
      <c r="AR110" s="58">
        <f t="shared" si="108"/>
        <v>8.9999999999999993E-3</v>
      </c>
      <c r="AS110" s="58">
        <f t="shared" si="108"/>
        <v>3.2753999999999999</v>
      </c>
      <c r="AT110" s="58">
        <f t="shared" si="108"/>
        <v>82.609300000000005</v>
      </c>
      <c r="AV110" s="125">
        <f t="shared" si="77"/>
        <v>1.21E-2</v>
      </c>
      <c r="AW110" s="125">
        <f t="shared" si="78"/>
        <v>1.21E-2</v>
      </c>
      <c r="AX110" s="125">
        <f t="shared" si="79"/>
        <v>9.6009189573735814E-3</v>
      </c>
      <c r="AY110" s="125">
        <f t="shared" si="80"/>
        <v>8.574041698086874E-3</v>
      </c>
      <c r="AZ110" s="125">
        <f t="shared" si="81"/>
        <v>7.6117832199016642E-3</v>
      </c>
      <c r="BA110" s="125">
        <f t="shared" si="82"/>
        <v>6.4636278317456016E-3</v>
      </c>
      <c r="BB110" s="125">
        <f t="shared" si="83"/>
        <v>1.2500000000000001E-2</v>
      </c>
      <c r="BC110" s="125">
        <f t="shared" si="84"/>
        <v>1.2500000000000001E-2</v>
      </c>
      <c r="BD110" s="125">
        <f t="shared" si="85"/>
        <v>9.9549885796460548E-3</v>
      </c>
      <c r="BE110" s="125">
        <f t="shared" si="86"/>
        <v>8.8575820353425424E-3</v>
      </c>
      <c r="BF110" s="125">
        <f t="shared" si="87"/>
        <v>7.9412914587284143E-3</v>
      </c>
      <c r="BG110" s="125">
        <f t="shared" si="88"/>
        <v>6.8404061502147263E-3</v>
      </c>
      <c r="BI110" s="125">
        <f t="shared" si="89"/>
        <v>8.9999999999999993E-3</v>
      </c>
      <c r="BJ110" s="125">
        <f t="shared" si="90"/>
        <v>8.9999999999999993E-3</v>
      </c>
      <c r="BK110" s="125">
        <f t="shared" si="91"/>
        <v>7.1411793897820019E-3</v>
      </c>
      <c r="BL110" s="125">
        <f t="shared" si="92"/>
        <v>6.3773863870067657E-3</v>
      </c>
      <c r="BM110" s="125">
        <f t="shared" si="93"/>
        <v>5.6616569404227251E-3</v>
      </c>
      <c r="BN110" s="125">
        <f t="shared" si="94"/>
        <v>4.807657064934745E-3</v>
      </c>
      <c r="BO110" s="125">
        <f t="shared" si="95"/>
        <v>8.9999999999999993E-3</v>
      </c>
      <c r="BP110" s="125">
        <f t="shared" si="96"/>
        <v>8.9999999999999993E-3</v>
      </c>
      <c r="BQ110" s="125">
        <f t="shared" si="97"/>
        <v>7.1675917773451588E-3</v>
      </c>
      <c r="BR110" s="125">
        <f t="shared" si="98"/>
        <v>6.3774590654466293E-3</v>
      </c>
      <c r="BS110" s="125">
        <f t="shared" si="99"/>
        <v>5.7177298502844578E-3</v>
      </c>
      <c r="BT110" s="125">
        <f t="shared" si="100"/>
        <v>4.9250924281546019E-3</v>
      </c>
    </row>
    <row r="111" spans="1:72">
      <c r="A111" s="5"/>
      <c r="B111" s="5"/>
      <c r="C111" s="5">
        <v>1</v>
      </c>
      <c r="D111" s="5">
        <v>341.5</v>
      </c>
      <c r="E111" s="5">
        <v>82038.55</v>
      </c>
      <c r="F111" s="58"/>
      <c r="G111" s="58"/>
      <c r="H111" s="58"/>
      <c r="AD111" s="58">
        <v>83</v>
      </c>
      <c r="AE111" s="58">
        <f t="shared" si="109"/>
        <v>1.21E-2</v>
      </c>
      <c r="AF111" s="118">
        <f t="shared" si="107"/>
        <v>9.1200000000000003E-2</v>
      </c>
      <c r="AG111" s="58">
        <f t="shared" si="107"/>
        <v>0</v>
      </c>
      <c r="AH111" s="58">
        <f t="shared" si="107"/>
        <v>9.8799999999999999E-2</v>
      </c>
      <c r="AI111" s="58">
        <f t="shared" si="107"/>
        <v>4.9114000000000004</v>
      </c>
      <c r="AJ111" s="58">
        <f t="shared" si="107"/>
        <v>8.9999999999999993E-3</v>
      </c>
      <c r="AK111" s="58">
        <f t="shared" si="107"/>
        <v>2.3317000000000001</v>
      </c>
      <c r="AL111" s="58">
        <f t="shared" si="107"/>
        <v>82.605599999999995</v>
      </c>
      <c r="AM111" s="58">
        <f>U$45</f>
        <v>1.2500000000000001E-2</v>
      </c>
      <c r="AN111" s="58">
        <f t="shared" si="108"/>
        <v>7.2099999999999997E-2</v>
      </c>
      <c r="AO111" s="58">
        <f t="shared" si="108"/>
        <v>0</v>
      </c>
      <c r="AP111" s="58">
        <f t="shared" si="108"/>
        <v>0.1245</v>
      </c>
      <c r="AQ111" s="58">
        <f t="shared" si="108"/>
        <v>4.7697000000000003</v>
      </c>
      <c r="AR111" s="58">
        <f t="shared" si="108"/>
        <v>8.9999999999999993E-3</v>
      </c>
      <c r="AS111" s="58">
        <f t="shared" si="108"/>
        <v>3.2753999999999999</v>
      </c>
      <c r="AT111" s="58">
        <f t="shared" si="108"/>
        <v>82.609300000000005</v>
      </c>
      <c r="AV111" s="125">
        <f t="shared" si="77"/>
        <v>1.21E-2</v>
      </c>
      <c r="AW111" s="125">
        <f t="shared" si="78"/>
        <v>1.21E-2</v>
      </c>
      <c r="AX111" s="125">
        <f t="shared" si="79"/>
        <v>9.6009189573735814E-3</v>
      </c>
      <c r="AY111" s="125">
        <f t="shared" si="80"/>
        <v>8.574041698086874E-3</v>
      </c>
      <c r="AZ111" s="125">
        <f t="shared" si="81"/>
        <v>7.6117832199016642E-3</v>
      </c>
      <c r="BA111" s="125">
        <f t="shared" si="82"/>
        <v>6.4636278317456016E-3</v>
      </c>
      <c r="BB111" s="125">
        <f t="shared" si="83"/>
        <v>1.2500000000000001E-2</v>
      </c>
      <c r="BC111" s="125">
        <f t="shared" si="84"/>
        <v>1.2500000000000001E-2</v>
      </c>
      <c r="BD111" s="125">
        <f t="shared" si="85"/>
        <v>9.9549885796460548E-3</v>
      </c>
      <c r="BE111" s="125">
        <f t="shared" si="86"/>
        <v>8.8575820353425424E-3</v>
      </c>
      <c r="BF111" s="125">
        <f t="shared" si="87"/>
        <v>7.9412914587284143E-3</v>
      </c>
      <c r="BG111" s="125">
        <f t="shared" si="88"/>
        <v>6.8404061502147263E-3</v>
      </c>
      <c r="BI111" s="125">
        <f t="shared" si="89"/>
        <v>8.9999999999999993E-3</v>
      </c>
      <c r="BJ111" s="125">
        <f t="shared" si="90"/>
        <v>8.9999999999999993E-3</v>
      </c>
      <c r="BK111" s="125">
        <f t="shared" si="91"/>
        <v>7.1411793897820019E-3</v>
      </c>
      <c r="BL111" s="125">
        <f t="shared" si="92"/>
        <v>6.3773863870067657E-3</v>
      </c>
      <c r="BM111" s="125">
        <f t="shared" si="93"/>
        <v>5.6616569404227251E-3</v>
      </c>
      <c r="BN111" s="125">
        <f t="shared" si="94"/>
        <v>4.807657064934745E-3</v>
      </c>
      <c r="BO111" s="125">
        <f t="shared" si="95"/>
        <v>8.9999999999999993E-3</v>
      </c>
      <c r="BP111" s="125">
        <f t="shared" si="96"/>
        <v>8.9999999999999993E-3</v>
      </c>
      <c r="BQ111" s="125">
        <f t="shared" si="97"/>
        <v>7.1675917773451588E-3</v>
      </c>
      <c r="BR111" s="125">
        <f t="shared" si="98"/>
        <v>6.3774590654466293E-3</v>
      </c>
      <c r="BS111" s="125">
        <f t="shared" si="99"/>
        <v>5.7177298502844578E-3</v>
      </c>
      <c r="BT111" s="125">
        <f t="shared" si="100"/>
        <v>4.9250924281546019E-3</v>
      </c>
    </row>
    <row r="112" spans="1:72">
      <c r="A112" s="5"/>
      <c r="B112" s="5"/>
      <c r="C112" s="5">
        <v>2</v>
      </c>
      <c r="D112" s="5">
        <v>1353.25</v>
      </c>
      <c r="E112" s="5">
        <v>67376.990000000005</v>
      </c>
      <c r="F112" s="58"/>
      <c r="G112" s="58"/>
      <c r="H112" s="58"/>
      <c r="AD112" s="58">
        <v>84</v>
      </c>
      <c r="AE112" s="58">
        <f t="shared" si="109"/>
        <v>1.21E-2</v>
      </c>
      <c r="AF112" s="118">
        <f t="shared" si="107"/>
        <v>9.1200000000000003E-2</v>
      </c>
      <c r="AG112" s="58">
        <f t="shared" si="107"/>
        <v>0</v>
      </c>
      <c r="AH112" s="58">
        <f t="shared" si="107"/>
        <v>9.8799999999999999E-2</v>
      </c>
      <c r="AI112" s="58">
        <f t="shared" si="107"/>
        <v>4.9114000000000004</v>
      </c>
      <c r="AJ112" s="58">
        <f t="shared" si="107"/>
        <v>8.9999999999999993E-3</v>
      </c>
      <c r="AK112" s="58">
        <f t="shared" si="107"/>
        <v>2.3317000000000001</v>
      </c>
      <c r="AL112" s="58">
        <f t="shared" si="107"/>
        <v>82.605599999999995</v>
      </c>
      <c r="AM112" s="58">
        <f>U$45</f>
        <v>1.2500000000000001E-2</v>
      </c>
      <c r="AN112" s="58">
        <f t="shared" si="108"/>
        <v>7.2099999999999997E-2</v>
      </c>
      <c r="AO112" s="58">
        <f t="shared" si="108"/>
        <v>0</v>
      </c>
      <c r="AP112" s="58">
        <f t="shared" si="108"/>
        <v>0.1245</v>
      </c>
      <c r="AQ112" s="58">
        <f t="shared" si="108"/>
        <v>4.7697000000000003</v>
      </c>
      <c r="AR112" s="58">
        <f t="shared" si="108"/>
        <v>8.9999999999999993E-3</v>
      </c>
      <c r="AS112" s="58">
        <f t="shared" si="108"/>
        <v>3.2753999999999999</v>
      </c>
      <c r="AT112" s="58">
        <f t="shared" si="108"/>
        <v>82.609300000000005</v>
      </c>
      <c r="AV112" s="125">
        <f t="shared" si="77"/>
        <v>1.21E-2</v>
      </c>
      <c r="AW112" s="125">
        <f t="shared" si="78"/>
        <v>1.21E-2</v>
      </c>
      <c r="AX112" s="125">
        <f t="shared" si="79"/>
        <v>9.6009189573735814E-3</v>
      </c>
      <c r="AY112" s="125">
        <f t="shared" si="80"/>
        <v>8.574041698086874E-3</v>
      </c>
      <c r="AZ112" s="125">
        <f t="shared" si="81"/>
        <v>7.6117832199016642E-3</v>
      </c>
      <c r="BA112" s="125">
        <f t="shared" si="82"/>
        <v>6.4636278317456016E-3</v>
      </c>
      <c r="BB112" s="125">
        <f t="shared" si="83"/>
        <v>1.2500000000000001E-2</v>
      </c>
      <c r="BC112" s="125">
        <f t="shared" si="84"/>
        <v>1.2500000000000001E-2</v>
      </c>
      <c r="BD112" s="125">
        <f t="shared" si="85"/>
        <v>9.9549885796460548E-3</v>
      </c>
      <c r="BE112" s="125">
        <f t="shared" si="86"/>
        <v>8.8575820353425424E-3</v>
      </c>
      <c r="BF112" s="125">
        <f t="shared" si="87"/>
        <v>7.9412914587284143E-3</v>
      </c>
      <c r="BG112" s="125">
        <f t="shared" si="88"/>
        <v>6.8404061502147263E-3</v>
      </c>
      <c r="BI112" s="125">
        <f t="shared" si="89"/>
        <v>8.9999999999999993E-3</v>
      </c>
      <c r="BJ112" s="125">
        <f t="shared" si="90"/>
        <v>8.9999999999999993E-3</v>
      </c>
      <c r="BK112" s="125">
        <f t="shared" si="91"/>
        <v>7.1411793897820019E-3</v>
      </c>
      <c r="BL112" s="125">
        <f t="shared" si="92"/>
        <v>6.3773863870067657E-3</v>
      </c>
      <c r="BM112" s="125">
        <f t="shared" si="93"/>
        <v>5.6616569404227251E-3</v>
      </c>
      <c r="BN112" s="125">
        <f t="shared" si="94"/>
        <v>4.807657064934745E-3</v>
      </c>
      <c r="BO112" s="125">
        <f t="shared" si="95"/>
        <v>8.9999999999999993E-3</v>
      </c>
      <c r="BP112" s="125">
        <f t="shared" si="96"/>
        <v>8.9999999999999993E-3</v>
      </c>
      <c r="BQ112" s="125">
        <f t="shared" si="97"/>
        <v>7.1675917773451588E-3</v>
      </c>
      <c r="BR112" s="125">
        <f t="shared" si="98"/>
        <v>6.3774590654466293E-3</v>
      </c>
      <c r="BS112" s="125">
        <f t="shared" si="99"/>
        <v>5.7177298502844578E-3</v>
      </c>
      <c r="BT112" s="125">
        <f t="shared" si="100"/>
        <v>4.9250924281546019E-3</v>
      </c>
    </row>
    <row r="113" spans="1:72">
      <c r="A113" s="5"/>
      <c r="B113" s="5"/>
      <c r="C113" s="5">
        <v>3</v>
      </c>
      <c r="D113" s="5">
        <v>3552.75</v>
      </c>
      <c r="E113" s="5">
        <v>1087798</v>
      </c>
      <c r="F113" s="58"/>
      <c r="G113" s="58"/>
      <c r="H113" s="58"/>
      <c r="AD113" s="58">
        <v>85</v>
      </c>
      <c r="AE113" s="58">
        <f>H$46</f>
        <v>1.55E-2</v>
      </c>
      <c r="AF113" s="118">
        <f t="shared" ref="AF113:AL117" si="110">I$46</f>
        <v>0.10920000000000001</v>
      </c>
      <c r="AG113" s="58">
        <f t="shared" si="110"/>
        <v>0</v>
      </c>
      <c r="AH113" s="58">
        <f t="shared" si="110"/>
        <v>9.4100000000000003E-2</v>
      </c>
      <c r="AI113" s="58">
        <f t="shared" si="110"/>
        <v>4.2683</v>
      </c>
      <c r="AJ113" s="58">
        <f t="shared" si="110"/>
        <v>1.03E-2</v>
      </c>
      <c r="AK113" s="58">
        <f t="shared" si="110"/>
        <v>1.7768999999999999</v>
      </c>
      <c r="AL113" s="58">
        <f t="shared" si="110"/>
        <v>87.568899999999999</v>
      </c>
      <c r="AM113" s="58">
        <f>U$46</f>
        <v>1.5100000000000001E-2</v>
      </c>
      <c r="AN113" s="58">
        <f t="shared" ref="AN113:AT117" si="111">V$46</f>
        <v>8.7999999999999995E-2</v>
      </c>
      <c r="AO113" s="58">
        <f t="shared" si="111"/>
        <v>0</v>
      </c>
      <c r="AP113" s="58">
        <f t="shared" si="111"/>
        <v>0.1321</v>
      </c>
      <c r="AQ113" s="58">
        <f t="shared" si="111"/>
        <v>4.1462000000000003</v>
      </c>
      <c r="AR113" s="58">
        <f t="shared" si="111"/>
        <v>1.1599999999999999E-2</v>
      </c>
      <c r="AS113" s="58">
        <f t="shared" si="111"/>
        <v>2.4097</v>
      </c>
      <c r="AT113" s="58">
        <f t="shared" si="111"/>
        <v>87.541799999999995</v>
      </c>
      <c r="AV113" s="125">
        <f t="shared" si="77"/>
        <v>1.55E-2</v>
      </c>
      <c r="AW113" s="125">
        <f t="shared" si="78"/>
        <v>1.55E-2</v>
      </c>
      <c r="AX113" s="125">
        <f t="shared" si="79"/>
        <v>1.2298697837957893E-2</v>
      </c>
      <c r="AY113" s="125">
        <f t="shared" si="80"/>
        <v>1.0983276555400542E-2</v>
      </c>
      <c r="AZ113" s="125">
        <f t="shared" si="81"/>
        <v>9.7506313973946945E-3</v>
      </c>
      <c r="BA113" s="125">
        <f t="shared" si="82"/>
        <v>8.2798538340542842E-3</v>
      </c>
      <c r="BB113" s="125">
        <f t="shared" si="83"/>
        <v>1.5100000000000001E-2</v>
      </c>
      <c r="BC113" s="125">
        <f t="shared" si="84"/>
        <v>1.5100000000000001E-2</v>
      </c>
      <c r="BD113" s="125">
        <f t="shared" si="85"/>
        <v>1.2025626204212434E-2</v>
      </c>
      <c r="BE113" s="125">
        <f t="shared" si="86"/>
        <v>1.0699959098693791E-2</v>
      </c>
      <c r="BF113" s="125">
        <f t="shared" si="87"/>
        <v>9.593080082143924E-3</v>
      </c>
      <c r="BG113" s="125">
        <f t="shared" si="88"/>
        <v>8.2632106294593891E-3</v>
      </c>
      <c r="BI113" s="125">
        <f t="shared" si="89"/>
        <v>1.03E-2</v>
      </c>
      <c r="BJ113" s="125">
        <f t="shared" si="90"/>
        <v>1.03E-2</v>
      </c>
      <c r="BK113" s="125">
        <f t="shared" si="91"/>
        <v>8.1726830794171812E-3</v>
      </c>
      <c r="BL113" s="125">
        <f t="shared" si="92"/>
        <v>7.2985644206855216E-3</v>
      </c>
      <c r="BM113" s="125">
        <f t="shared" si="93"/>
        <v>6.4794518318171193E-3</v>
      </c>
      <c r="BN113" s="125">
        <f t="shared" si="94"/>
        <v>5.5020964187586533E-3</v>
      </c>
      <c r="BO113" s="125">
        <f t="shared" si="95"/>
        <v>1.1599999999999999E-2</v>
      </c>
      <c r="BP113" s="125">
        <f t="shared" si="96"/>
        <v>1.1599999999999999E-2</v>
      </c>
      <c r="BQ113" s="125">
        <f t="shared" si="97"/>
        <v>9.2382294019115376E-3</v>
      </c>
      <c r="BR113" s="125">
        <f t="shared" si="98"/>
        <v>8.2198361287978781E-3</v>
      </c>
      <c r="BS113" s="125">
        <f t="shared" si="99"/>
        <v>7.3695184736999675E-3</v>
      </c>
      <c r="BT113" s="125">
        <f t="shared" si="100"/>
        <v>6.3478969073992647E-3</v>
      </c>
    </row>
    <row r="114" spans="1:72">
      <c r="A114" s="5"/>
      <c r="B114" s="5"/>
      <c r="C114" s="5">
        <v>4</v>
      </c>
      <c r="D114" s="5">
        <v>8836.25</v>
      </c>
      <c r="E114" s="113">
        <v>31500000</v>
      </c>
      <c r="F114" s="58"/>
      <c r="G114" s="58"/>
      <c r="H114" s="58"/>
      <c r="AD114" s="58">
        <v>86</v>
      </c>
      <c r="AE114" s="58">
        <f t="shared" ref="AE114:AE117" si="112">H$46</f>
        <v>1.55E-2</v>
      </c>
      <c r="AF114" s="118">
        <f t="shared" si="110"/>
        <v>0.10920000000000001</v>
      </c>
      <c r="AG114" s="58">
        <f t="shared" si="110"/>
        <v>0</v>
      </c>
      <c r="AH114" s="58">
        <f t="shared" si="110"/>
        <v>9.4100000000000003E-2</v>
      </c>
      <c r="AI114" s="58">
        <f t="shared" si="110"/>
        <v>4.2683</v>
      </c>
      <c r="AJ114" s="58">
        <f t="shared" si="110"/>
        <v>1.03E-2</v>
      </c>
      <c r="AK114" s="58">
        <f t="shared" si="110"/>
        <v>1.7768999999999999</v>
      </c>
      <c r="AL114" s="58">
        <f t="shared" si="110"/>
        <v>87.568899999999999</v>
      </c>
      <c r="AM114" s="58">
        <f>U$46</f>
        <v>1.5100000000000001E-2</v>
      </c>
      <c r="AN114" s="58">
        <f t="shared" si="111"/>
        <v>8.7999999999999995E-2</v>
      </c>
      <c r="AO114" s="58">
        <f t="shared" si="111"/>
        <v>0</v>
      </c>
      <c r="AP114" s="58">
        <f t="shared" si="111"/>
        <v>0.1321</v>
      </c>
      <c r="AQ114" s="58">
        <f t="shared" si="111"/>
        <v>4.1462000000000003</v>
      </c>
      <c r="AR114" s="58">
        <f t="shared" si="111"/>
        <v>1.1599999999999999E-2</v>
      </c>
      <c r="AS114" s="58">
        <f t="shared" si="111"/>
        <v>2.4097</v>
      </c>
      <c r="AT114" s="58">
        <f t="shared" si="111"/>
        <v>87.541799999999995</v>
      </c>
      <c r="AV114" s="125">
        <f t="shared" si="77"/>
        <v>1.55E-2</v>
      </c>
      <c r="AW114" s="125">
        <f t="shared" si="78"/>
        <v>1.55E-2</v>
      </c>
      <c r="AX114" s="125">
        <f t="shared" si="79"/>
        <v>1.2298697837957893E-2</v>
      </c>
      <c r="AY114" s="125">
        <f t="shared" si="80"/>
        <v>1.0983276555400542E-2</v>
      </c>
      <c r="AZ114" s="125">
        <f t="shared" si="81"/>
        <v>9.7506313973946945E-3</v>
      </c>
      <c r="BA114" s="125">
        <f t="shared" si="82"/>
        <v>8.2798538340542842E-3</v>
      </c>
      <c r="BB114" s="125">
        <f t="shared" si="83"/>
        <v>1.5100000000000001E-2</v>
      </c>
      <c r="BC114" s="125">
        <f t="shared" si="84"/>
        <v>1.5100000000000001E-2</v>
      </c>
      <c r="BD114" s="125">
        <f t="shared" si="85"/>
        <v>1.2025626204212434E-2</v>
      </c>
      <c r="BE114" s="125">
        <f t="shared" si="86"/>
        <v>1.0699959098693791E-2</v>
      </c>
      <c r="BF114" s="125">
        <f t="shared" si="87"/>
        <v>9.593080082143924E-3</v>
      </c>
      <c r="BG114" s="125">
        <f t="shared" si="88"/>
        <v>8.2632106294593891E-3</v>
      </c>
      <c r="BI114" s="125">
        <f t="shared" si="89"/>
        <v>1.03E-2</v>
      </c>
      <c r="BJ114" s="125">
        <f t="shared" si="90"/>
        <v>1.03E-2</v>
      </c>
      <c r="BK114" s="125">
        <f t="shared" si="91"/>
        <v>8.1726830794171812E-3</v>
      </c>
      <c r="BL114" s="125">
        <f t="shared" si="92"/>
        <v>7.2985644206855216E-3</v>
      </c>
      <c r="BM114" s="125">
        <f t="shared" si="93"/>
        <v>6.4794518318171193E-3</v>
      </c>
      <c r="BN114" s="125">
        <f t="shared" si="94"/>
        <v>5.5020964187586533E-3</v>
      </c>
      <c r="BO114" s="125">
        <f t="shared" si="95"/>
        <v>1.1599999999999999E-2</v>
      </c>
      <c r="BP114" s="125">
        <f t="shared" si="96"/>
        <v>1.1599999999999999E-2</v>
      </c>
      <c r="BQ114" s="125">
        <f t="shared" si="97"/>
        <v>9.2382294019115376E-3</v>
      </c>
      <c r="BR114" s="125">
        <f t="shared" si="98"/>
        <v>8.2198361287978781E-3</v>
      </c>
      <c r="BS114" s="125">
        <f t="shared" si="99"/>
        <v>7.3695184736999675E-3</v>
      </c>
      <c r="BT114" s="125">
        <f t="shared" si="100"/>
        <v>6.3478969073992647E-3</v>
      </c>
    </row>
    <row r="115" spans="1:72">
      <c r="A115" s="5"/>
      <c r="B115" s="5"/>
      <c r="C115" s="5"/>
      <c r="D115" s="5"/>
      <c r="E115" s="5"/>
      <c r="F115" s="58"/>
      <c r="G115" s="58"/>
      <c r="H115" s="58"/>
      <c r="AD115" s="58">
        <v>87</v>
      </c>
      <c r="AE115" s="58">
        <f t="shared" si="112"/>
        <v>1.55E-2</v>
      </c>
      <c r="AF115" s="118">
        <f t="shared" si="110"/>
        <v>0.10920000000000001</v>
      </c>
      <c r="AG115" s="58">
        <f t="shared" si="110"/>
        <v>0</v>
      </c>
      <c r="AH115" s="58">
        <f t="shared" si="110"/>
        <v>9.4100000000000003E-2</v>
      </c>
      <c r="AI115" s="58">
        <f t="shared" si="110"/>
        <v>4.2683</v>
      </c>
      <c r="AJ115" s="58">
        <f t="shared" si="110"/>
        <v>1.03E-2</v>
      </c>
      <c r="AK115" s="58">
        <f t="shared" si="110"/>
        <v>1.7768999999999999</v>
      </c>
      <c r="AL115" s="58">
        <f t="shared" si="110"/>
        <v>87.568899999999999</v>
      </c>
      <c r="AM115" s="58">
        <f>U$46</f>
        <v>1.5100000000000001E-2</v>
      </c>
      <c r="AN115" s="58">
        <f t="shared" si="111"/>
        <v>8.7999999999999995E-2</v>
      </c>
      <c r="AO115" s="58">
        <f t="shared" si="111"/>
        <v>0</v>
      </c>
      <c r="AP115" s="58">
        <f t="shared" si="111"/>
        <v>0.1321</v>
      </c>
      <c r="AQ115" s="58">
        <f t="shared" si="111"/>
        <v>4.1462000000000003</v>
      </c>
      <c r="AR115" s="58">
        <f t="shared" si="111"/>
        <v>1.1599999999999999E-2</v>
      </c>
      <c r="AS115" s="58">
        <f t="shared" si="111"/>
        <v>2.4097</v>
      </c>
      <c r="AT115" s="58">
        <f t="shared" si="111"/>
        <v>87.541799999999995</v>
      </c>
      <c r="AV115" s="125">
        <f t="shared" si="77"/>
        <v>1.55E-2</v>
      </c>
      <c r="AW115" s="125">
        <f t="shared" si="78"/>
        <v>1.55E-2</v>
      </c>
      <c r="AX115" s="125">
        <f t="shared" si="79"/>
        <v>1.2298697837957893E-2</v>
      </c>
      <c r="AY115" s="125">
        <f t="shared" si="80"/>
        <v>1.0983276555400542E-2</v>
      </c>
      <c r="AZ115" s="125">
        <f t="shared" si="81"/>
        <v>9.7506313973946945E-3</v>
      </c>
      <c r="BA115" s="125">
        <f t="shared" si="82"/>
        <v>8.2798538340542842E-3</v>
      </c>
      <c r="BB115" s="125">
        <f t="shared" si="83"/>
        <v>1.5100000000000001E-2</v>
      </c>
      <c r="BC115" s="125">
        <f t="shared" si="84"/>
        <v>1.5100000000000001E-2</v>
      </c>
      <c r="BD115" s="125">
        <f t="shared" si="85"/>
        <v>1.2025626204212434E-2</v>
      </c>
      <c r="BE115" s="125">
        <f t="shared" si="86"/>
        <v>1.0699959098693791E-2</v>
      </c>
      <c r="BF115" s="125">
        <f t="shared" si="87"/>
        <v>9.593080082143924E-3</v>
      </c>
      <c r="BG115" s="125">
        <f t="shared" si="88"/>
        <v>8.2632106294593891E-3</v>
      </c>
      <c r="BI115" s="125">
        <f t="shared" si="89"/>
        <v>1.03E-2</v>
      </c>
      <c r="BJ115" s="125">
        <f t="shared" si="90"/>
        <v>1.03E-2</v>
      </c>
      <c r="BK115" s="125">
        <f t="shared" si="91"/>
        <v>8.1726830794171812E-3</v>
      </c>
      <c r="BL115" s="125">
        <f t="shared" si="92"/>
        <v>7.2985644206855216E-3</v>
      </c>
      <c r="BM115" s="125">
        <f t="shared" si="93"/>
        <v>6.4794518318171193E-3</v>
      </c>
      <c r="BN115" s="125">
        <f t="shared" si="94"/>
        <v>5.5020964187586533E-3</v>
      </c>
      <c r="BO115" s="125">
        <f t="shared" si="95"/>
        <v>1.1599999999999999E-2</v>
      </c>
      <c r="BP115" s="125">
        <f t="shared" si="96"/>
        <v>1.1599999999999999E-2</v>
      </c>
      <c r="BQ115" s="125">
        <f t="shared" si="97"/>
        <v>9.2382294019115376E-3</v>
      </c>
      <c r="BR115" s="125">
        <f t="shared" si="98"/>
        <v>8.2198361287978781E-3</v>
      </c>
      <c r="BS115" s="125">
        <f t="shared" si="99"/>
        <v>7.3695184736999675E-3</v>
      </c>
      <c r="BT115" s="125">
        <f t="shared" si="100"/>
        <v>6.3478969073992647E-3</v>
      </c>
    </row>
    <row r="116" spans="1:72">
      <c r="A116" s="5"/>
      <c r="B116" s="5"/>
      <c r="C116" s="5" t="s">
        <v>107</v>
      </c>
      <c r="D116" s="5">
        <v>2840.125</v>
      </c>
      <c r="E116" s="113">
        <v>26000000</v>
      </c>
      <c r="F116" s="58"/>
      <c r="G116" s="58"/>
      <c r="H116" s="58"/>
      <c r="AD116" s="58">
        <v>88</v>
      </c>
      <c r="AE116" s="58">
        <f t="shared" si="112"/>
        <v>1.55E-2</v>
      </c>
      <c r="AF116" s="118">
        <f t="shared" si="110"/>
        <v>0.10920000000000001</v>
      </c>
      <c r="AG116" s="58">
        <f t="shared" si="110"/>
        <v>0</v>
      </c>
      <c r="AH116" s="58">
        <f t="shared" si="110"/>
        <v>9.4100000000000003E-2</v>
      </c>
      <c r="AI116" s="58">
        <f t="shared" si="110"/>
        <v>4.2683</v>
      </c>
      <c r="AJ116" s="58">
        <f t="shared" si="110"/>
        <v>1.03E-2</v>
      </c>
      <c r="AK116" s="58">
        <f t="shared" si="110"/>
        <v>1.7768999999999999</v>
      </c>
      <c r="AL116" s="58">
        <f t="shared" si="110"/>
        <v>87.568899999999999</v>
      </c>
      <c r="AM116" s="58">
        <f>U$46</f>
        <v>1.5100000000000001E-2</v>
      </c>
      <c r="AN116" s="58">
        <f t="shared" si="111"/>
        <v>8.7999999999999995E-2</v>
      </c>
      <c r="AO116" s="58">
        <f t="shared" si="111"/>
        <v>0</v>
      </c>
      <c r="AP116" s="58">
        <f t="shared" si="111"/>
        <v>0.1321</v>
      </c>
      <c r="AQ116" s="58">
        <f t="shared" si="111"/>
        <v>4.1462000000000003</v>
      </c>
      <c r="AR116" s="58">
        <f t="shared" si="111"/>
        <v>1.1599999999999999E-2</v>
      </c>
      <c r="AS116" s="58">
        <f t="shared" si="111"/>
        <v>2.4097</v>
      </c>
      <c r="AT116" s="58">
        <f t="shared" si="111"/>
        <v>87.541799999999995</v>
      </c>
      <c r="AV116" s="125">
        <f t="shared" si="77"/>
        <v>1.55E-2</v>
      </c>
      <c r="AW116" s="125">
        <f t="shared" si="78"/>
        <v>1.55E-2</v>
      </c>
      <c r="AX116" s="125">
        <f t="shared" si="79"/>
        <v>1.2298697837957893E-2</v>
      </c>
      <c r="AY116" s="125">
        <f t="shared" si="80"/>
        <v>1.0983276555400542E-2</v>
      </c>
      <c r="AZ116" s="125">
        <f t="shared" si="81"/>
        <v>9.7506313973946945E-3</v>
      </c>
      <c r="BA116" s="125">
        <f t="shared" si="82"/>
        <v>8.2798538340542842E-3</v>
      </c>
      <c r="BB116" s="125">
        <f t="shared" si="83"/>
        <v>1.5100000000000001E-2</v>
      </c>
      <c r="BC116" s="125">
        <f t="shared" si="84"/>
        <v>1.5100000000000001E-2</v>
      </c>
      <c r="BD116" s="125">
        <f t="shared" si="85"/>
        <v>1.2025626204212434E-2</v>
      </c>
      <c r="BE116" s="125">
        <f t="shared" si="86"/>
        <v>1.0699959098693791E-2</v>
      </c>
      <c r="BF116" s="125">
        <f t="shared" si="87"/>
        <v>9.593080082143924E-3</v>
      </c>
      <c r="BG116" s="125">
        <f t="shared" si="88"/>
        <v>8.2632106294593891E-3</v>
      </c>
      <c r="BI116" s="125">
        <f t="shared" si="89"/>
        <v>1.03E-2</v>
      </c>
      <c r="BJ116" s="125">
        <f t="shared" si="90"/>
        <v>1.03E-2</v>
      </c>
      <c r="BK116" s="125">
        <f t="shared" si="91"/>
        <v>8.1726830794171812E-3</v>
      </c>
      <c r="BL116" s="125">
        <f t="shared" si="92"/>
        <v>7.2985644206855216E-3</v>
      </c>
      <c r="BM116" s="125">
        <f t="shared" si="93"/>
        <v>6.4794518318171193E-3</v>
      </c>
      <c r="BN116" s="125">
        <f t="shared" si="94"/>
        <v>5.5020964187586533E-3</v>
      </c>
      <c r="BO116" s="125">
        <f t="shared" si="95"/>
        <v>1.1599999999999999E-2</v>
      </c>
      <c r="BP116" s="125">
        <f t="shared" si="96"/>
        <v>1.1599999999999999E-2</v>
      </c>
      <c r="BQ116" s="125">
        <f t="shared" si="97"/>
        <v>9.2382294019115376E-3</v>
      </c>
      <c r="BR116" s="125">
        <f t="shared" si="98"/>
        <v>8.2198361287978781E-3</v>
      </c>
      <c r="BS116" s="125">
        <f t="shared" si="99"/>
        <v>7.3695184736999675E-3</v>
      </c>
      <c r="BT116" s="125">
        <f t="shared" si="100"/>
        <v>6.3478969073992647E-3</v>
      </c>
    </row>
    <row r="117" spans="1:72">
      <c r="A117" s="5"/>
      <c r="B117" s="5"/>
      <c r="C117" s="5"/>
      <c r="D117" s="5"/>
      <c r="E117" s="5"/>
      <c r="F117" s="58"/>
      <c r="G117" s="58"/>
      <c r="H117" s="58"/>
      <c r="AD117" s="58">
        <v>89</v>
      </c>
      <c r="AE117" s="58">
        <f t="shared" si="112"/>
        <v>1.55E-2</v>
      </c>
      <c r="AF117" s="118">
        <f t="shared" si="110"/>
        <v>0.10920000000000001</v>
      </c>
      <c r="AG117" s="58">
        <f t="shared" si="110"/>
        <v>0</v>
      </c>
      <c r="AH117" s="58">
        <f t="shared" si="110"/>
        <v>9.4100000000000003E-2</v>
      </c>
      <c r="AI117" s="58">
        <f t="shared" si="110"/>
        <v>4.2683</v>
      </c>
      <c r="AJ117" s="58">
        <f t="shared" si="110"/>
        <v>1.03E-2</v>
      </c>
      <c r="AK117" s="58">
        <f t="shared" si="110"/>
        <v>1.7768999999999999</v>
      </c>
      <c r="AL117" s="58">
        <f t="shared" si="110"/>
        <v>87.568899999999999</v>
      </c>
      <c r="AM117" s="58">
        <f>U$46</f>
        <v>1.5100000000000001E-2</v>
      </c>
      <c r="AN117" s="58">
        <f t="shared" si="111"/>
        <v>8.7999999999999995E-2</v>
      </c>
      <c r="AO117" s="58">
        <f t="shared" si="111"/>
        <v>0</v>
      </c>
      <c r="AP117" s="58">
        <f t="shared" si="111"/>
        <v>0.1321</v>
      </c>
      <c r="AQ117" s="58">
        <f t="shared" si="111"/>
        <v>4.1462000000000003</v>
      </c>
      <c r="AR117" s="58">
        <f t="shared" si="111"/>
        <v>1.1599999999999999E-2</v>
      </c>
      <c r="AS117" s="58">
        <f t="shared" si="111"/>
        <v>2.4097</v>
      </c>
      <c r="AT117" s="58">
        <f t="shared" si="111"/>
        <v>87.541799999999995</v>
      </c>
      <c r="AV117" s="125">
        <f t="shared" si="77"/>
        <v>1.55E-2</v>
      </c>
      <c r="AW117" s="125">
        <f t="shared" si="78"/>
        <v>1.55E-2</v>
      </c>
      <c r="AX117" s="125">
        <f t="shared" si="79"/>
        <v>1.2298697837957893E-2</v>
      </c>
      <c r="AY117" s="125">
        <f t="shared" si="80"/>
        <v>1.0983276555400542E-2</v>
      </c>
      <c r="AZ117" s="125">
        <f t="shared" si="81"/>
        <v>9.7506313973946945E-3</v>
      </c>
      <c r="BA117" s="125">
        <f t="shared" si="82"/>
        <v>8.2798538340542842E-3</v>
      </c>
      <c r="BB117" s="125">
        <f t="shared" si="83"/>
        <v>1.5100000000000001E-2</v>
      </c>
      <c r="BC117" s="125">
        <f t="shared" si="84"/>
        <v>1.5100000000000001E-2</v>
      </c>
      <c r="BD117" s="125">
        <f t="shared" si="85"/>
        <v>1.2025626204212434E-2</v>
      </c>
      <c r="BE117" s="125">
        <f t="shared" si="86"/>
        <v>1.0699959098693791E-2</v>
      </c>
      <c r="BF117" s="125">
        <f t="shared" si="87"/>
        <v>9.593080082143924E-3</v>
      </c>
      <c r="BG117" s="125">
        <f t="shared" si="88"/>
        <v>8.2632106294593891E-3</v>
      </c>
      <c r="BI117" s="125">
        <f t="shared" si="89"/>
        <v>1.03E-2</v>
      </c>
      <c r="BJ117" s="125">
        <f t="shared" si="90"/>
        <v>1.03E-2</v>
      </c>
      <c r="BK117" s="125">
        <f t="shared" si="91"/>
        <v>8.1726830794171812E-3</v>
      </c>
      <c r="BL117" s="125">
        <f t="shared" si="92"/>
        <v>7.2985644206855216E-3</v>
      </c>
      <c r="BM117" s="125">
        <f t="shared" si="93"/>
        <v>6.4794518318171193E-3</v>
      </c>
      <c r="BN117" s="125">
        <f t="shared" si="94"/>
        <v>5.5020964187586533E-3</v>
      </c>
      <c r="BO117" s="125">
        <f t="shared" si="95"/>
        <v>1.1599999999999999E-2</v>
      </c>
      <c r="BP117" s="125">
        <f t="shared" si="96"/>
        <v>1.1599999999999999E-2</v>
      </c>
      <c r="BQ117" s="125">
        <f t="shared" si="97"/>
        <v>9.2382294019115376E-3</v>
      </c>
      <c r="BR117" s="125">
        <f t="shared" si="98"/>
        <v>8.2198361287978781E-3</v>
      </c>
      <c r="BS117" s="125">
        <f t="shared" si="99"/>
        <v>7.3695184736999675E-3</v>
      </c>
      <c r="BT117" s="125">
        <f t="shared" si="100"/>
        <v>6.3478969073992647E-3</v>
      </c>
    </row>
    <row r="118" spans="1:72">
      <c r="A118" s="5" t="s">
        <v>397</v>
      </c>
      <c r="B118" s="5"/>
      <c r="C118" s="5" t="s">
        <v>398</v>
      </c>
      <c r="D118" s="5" t="s">
        <v>388</v>
      </c>
      <c r="E118" s="5" t="s">
        <v>391</v>
      </c>
      <c r="F118" s="58"/>
      <c r="G118" s="58"/>
      <c r="H118" s="58"/>
      <c r="AD118" s="58">
        <v>90</v>
      </c>
      <c r="AE118" s="58">
        <f>H$47</f>
        <v>1.78E-2</v>
      </c>
      <c r="AF118" s="118">
        <f t="shared" ref="AF118:AL122" si="113">I$47</f>
        <v>0.1371</v>
      </c>
      <c r="AG118" s="58">
        <f t="shared" si="113"/>
        <v>0</v>
      </c>
      <c r="AH118" s="58">
        <f t="shared" si="113"/>
        <v>7.6399999999999996E-2</v>
      </c>
      <c r="AI118" s="58">
        <f t="shared" si="113"/>
        <v>3.6246</v>
      </c>
      <c r="AJ118" s="58">
        <f t="shared" si="113"/>
        <v>1.0500000000000001E-2</v>
      </c>
      <c r="AK118" s="58">
        <f t="shared" si="113"/>
        <v>1.4374</v>
      </c>
      <c r="AL118" s="58">
        <f t="shared" si="113"/>
        <v>92.514899999999997</v>
      </c>
      <c r="AM118" s="58">
        <f>U$47</f>
        <v>1.6400000000000001E-2</v>
      </c>
      <c r="AN118" s="58">
        <f t="shared" ref="AN118:AT122" si="114">V$47</f>
        <v>0.1048</v>
      </c>
      <c r="AO118" s="58">
        <f t="shared" si="114"/>
        <v>0</v>
      </c>
      <c r="AP118" s="58">
        <f t="shared" si="114"/>
        <v>0.1188</v>
      </c>
      <c r="AQ118" s="58">
        <f t="shared" si="114"/>
        <v>3.5619000000000001</v>
      </c>
      <c r="AR118" s="58">
        <f t="shared" si="114"/>
        <v>1.2500000000000001E-2</v>
      </c>
      <c r="AS118" s="58">
        <f t="shared" si="114"/>
        <v>1.8373999999999999</v>
      </c>
      <c r="AT118" s="58">
        <f t="shared" si="114"/>
        <v>92.507999999999996</v>
      </c>
      <c r="AV118" s="125">
        <f t="shared" si="77"/>
        <v>1.78E-2</v>
      </c>
      <c r="AW118" s="125">
        <f t="shared" si="78"/>
        <v>1.78E-2</v>
      </c>
      <c r="AX118" s="125">
        <f t="shared" si="79"/>
        <v>1.4123665904235517E-2</v>
      </c>
      <c r="AY118" s="125">
        <f t="shared" si="80"/>
        <v>1.2613053076524494E-2</v>
      </c>
      <c r="AZ118" s="125">
        <f t="shared" si="81"/>
        <v>1.1197499282169392E-2</v>
      </c>
      <c r="BA118" s="125">
        <f t="shared" si="82"/>
        <v>9.5084773062042733E-3</v>
      </c>
      <c r="BB118" s="125">
        <f t="shared" si="83"/>
        <v>1.6400000000000001E-2</v>
      </c>
      <c r="BC118" s="125">
        <f t="shared" si="84"/>
        <v>1.6400000000000001E-2</v>
      </c>
      <c r="BD118" s="125">
        <f t="shared" si="85"/>
        <v>1.3060945016495623E-2</v>
      </c>
      <c r="BE118" s="125">
        <f t="shared" si="86"/>
        <v>1.1621147630369415E-2</v>
      </c>
      <c r="BF118" s="125">
        <f t="shared" si="87"/>
        <v>1.041897439385168E-2</v>
      </c>
      <c r="BG118" s="125">
        <f t="shared" si="88"/>
        <v>8.9746128690817214E-3</v>
      </c>
      <c r="BI118" s="125">
        <f t="shared" si="89"/>
        <v>1.0500000000000001E-2</v>
      </c>
      <c r="BJ118" s="125">
        <f t="shared" si="90"/>
        <v>1.0500000000000001E-2</v>
      </c>
      <c r="BK118" s="125">
        <f t="shared" si="91"/>
        <v>8.3313759547456699E-3</v>
      </c>
      <c r="BL118" s="125">
        <f t="shared" si="92"/>
        <v>7.4402841181745614E-3</v>
      </c>
      <c r="BM118" s="125">
        <f t="shared" si="93"/>
        <v>6.6052664304931804E-3</v>
      </c>
      <c r="BN118" s="125">
        <f t="shared" si="94"/>
        <v>5.60893324242387E-3</v>
      </c>
      <c r="BO118" s="125">
        <f t="shared" si="95"/>
        <v>1.2500000000000001E-2</v>
      </c>
      <c r="BP118" s="125">
        <f t="shared" si="96"/>
        <v>1.2500000000000001E-2</v>
      </c>
      <c r="BQ118" s="125">
        <f t="shared" si="97"/>
        <v>9.9549885796460548E-3</v>
      </c>
      <c r="BR118" s="125">
        <f t="shared" si="98"/>
        <v>8.8575820353425424E-3</v>
      </c>
      <c r="BS118" s="125">
        <f t="shared" si="99"/>
        <v>7.9412914587284143E-3</v>
      </c>
      <c r="BT118" s="125">
        <f t="shared" si="100"/>
        <v>6.8404061502147263E-3</v>
      </c>
    </row>
    <row r="119" spans="1:72">
      <c r="A119" s="5"/>
      <c r="B119" s="5"/>
      <c r="C119" s="5"/>
      <c r="D119" s="5"/>
      <c r="E119" s="5"/>
      <c r="F119" s="58"/>
      <c r="G119" s="58"/>
      <c r="H119" s="58"/>
      <c r="AD119" s="58">
        <v>91</v>
      </c>
      <c r="AE119" s="58">
        <f t="shared" ref="AE119:AE122" si="115">H$47</f>
        <v>1.78E-2</v>
      </c>
      <c r="AF119" s="118">
        <f t="shared" si="113"/>
        <v>0.1371</v>
      </c>
      <c r="AG119" s="58">
        <f t="shared" si="113"/>
        <v>0</v>
      </c>
      <c r="AH119" s="58">
        <f t="shared" si="113"/>
        <v>7.6399999999999996E-2</v>
      </c>
      <c r="AI119" s="58">
        <f t="shared" si="113"/>
        <v>3.6246</v>
      </c>
      <c r="AJ119" s="58">
        <f t="shared" si="113"/>
        <v>1.0500000000000001E-2</v>
      </c>
      <c r="AK119" s="58">
        <f t="shared" si="113"/>
        <v>1.4374</v>
      </c>
      <c r="AL119" s="58">
        <f t="shared" si="113"/>
        <v>92.514899999999997</v>
      </c>
      <c r="AM119" s="58">
        <f>U$47</f>
        <v>1.6400000000000001E-2</v>
      </c>
      <c r="AN119" s="58">
        <f t="shared" si="114"/>
        <v>0.1048</v>
      </c>
      <c r="AO119" s="58">
        <f t="shared" si="114"/>
        <v>0</v>
      </c>
      <c r="AP119" s="58">
        <f t="shared" si="114"/>
        <v>0.1188</v>
      </c>
      <c r="AQ119" s="58">
        <f t="shared" si="114"/>
        <v>3.5619000000000001</v>
      </c>
      <c r="AR119" s="58">
        <f t="shared" si="114"/>
        <v>1.2500000000000001E-2</v>
      </c>
      <c r="AS119" s="58">
        <f t="shared" si="114"/>
        <v>1.8373999999999999</v>
      </c>
      <c r="AT119" s="58">
        <f t="shared" si="114"/>
        <v>92.507999999999996</v>
      </c>
      <c r="AV119" s="125">
        <f t="shared" si="77"/>
        <v>1.78E-2</v>
      </c>
      <c r="AW119" s="125">
        <f t="shared" si="78"/>
        <v>1.78E-2</v>
      </c>
      <c r="AX119" s="125">
        <f t="shared" si="79"/>
        <v>1.4123665904235517E-2</v>
      </c>
      <c r="AY119" s="125">
        <f t="shared" si="80"/>
        <v>1.2613053076524494E-2</v>
      </c>
      <c r="AZ119" s="125">
        <f t="shared" si="81"/>
        <v>1.1197499282169392E-2</v>
      </c>
      <c r="BA119" s="125">
        <f t="shared" si="82"/>
        <v>9.5084773062042733E-3</v>
      </c>
      <c r="BB119" s="125">
        <f t="shared" si="83"/>
        <v>1.6400000000000001E-2</v>
      </c>
      <c r="BC119" s="125">
        <f t="shared" si="84"/>
        <v>1.6400000000000001E-2</v>
      </c>
      <c r="BD119" s="125">
        <f t="shared" si="85"/>
        <v>1.3060945016495623E-2</v>
      </c>
      <c r="BE119" s="125">
        <f t="shared" si="86"/>
        <v>1.1621147630369415E-2</v>
      </c>
      <c r="BF119" s="125">
        <f t="shared" si="87"/>
        <v>1.041897439385168E-2</v>
      </c>
      <c r="BG119" s="125">
        <f t="shared" si="88"/>
        <v>8.9746128690817214E-3</v>
      </c>
      <c r="BI119" s="125">
        <f t="shared" si="89"/>
        <v>1.0500000000000001E-2</v>
      </c>
      <c r="BJ119" s="125">
        <f t="shared" si="90"/>
        <v>1.0500000000000001E-2</v>
      </c>
      <c r="BK119" s="125">
        <f t="shared" si="91"/>
        <v>8.3313759547456699E-3</v>
      </c>
      <c r="BL119" s="125">
        <f t="shared" si="92"/>
        <v>7.4402841181745614E-3</v>
      </c>
      <c r="BM119" s="125">
        <f t="shared" si="93"/>
        <v>6.6052664304931804E-3</v>
      </c>
      <c r="BN119" s="125">
        <f t="shared" si="94"/>
        <v>5.60893324242387E-3</v>
      </c>
      <c r="BO119" s="125">
        <f t="shared" si="95"/>
        <v>1.2500000000000001E-2</v>
      </c>
      <c r="BP119" s="125">
        <f t="shared" si="96"/>
        <v>1.2500000000000001E-2</v>
      </c>
      <c r="BQ119" s="125">
        <f t="shared" si="97"/>
        <v>9.9549885796460548E-3</v>
      </c>
      <c r="BR119" s="125">
        <f t="shared" si="98"/>
        <v>8.8575820353425424E-3</v>
      </c>
      <c r="BS119" s="125">
        <f t="shared" si="99"/>
        <v>7.9412914587284143E-3</v>
      </c>
      <c r="BT119" s="125">
        <f t="shared" si="100"/>
        <v>6.8404061502147263E-3</v>
      </c>
    </row>
    <row r="120" spans="1:72">
      <c r="A120" s="5"/>
      <c r="B120" s="5"/>
      <c r="C120" s="5">
        <v>0</v>
      </c>
      <c r="D120" s="5">
        <v>0</v>
      </c>
      <c r="E120" s="5">
        <v>0</v>
      </c>
      <c r="F120" s="58"/>
      <c r="G120" s="58"/>
      <c r="H120" s="58"/>
      <c r="AD120" s="58">
        <v>92</v>
      </c>
      <c r="AE120" s="58">
        <f t="shared" si="115"/>
        <v>1.78E-2</v>
      </c>
      <c r="AF120" s="118">
        <f t="shared" si="113"/>
        <v>0.1371</v>
      </c>
      <c r="AG120" s="58">
        <f t="shared" si="113"/>
        <v>0</v>
      </c>
      <c r="AH120" s="58">
        <f t="shared" si="113"/>
        <v>7.6399999999999996E-2</v>
      </c>
      <c r="AI120" s="58">
        <f t="shared" si="113"/>
        <v>3.6246</v>
      </c>
      <c r="AJ120" s="58">
        <f t="shared" si="113"/>
        <v>1.0500000000000001E-2</v>
      </c>
      <c r="AK120" s="58">
        <f t="shared" si="113"/>
        <v>1.4374</v>
      </c>
      <c r="AL120" s="58">
        <f t="shared" si="113"/>
        <v>92.514899999999997</v>
      </c>
      <c r="AM120" s="58">
        <f>U$47</f>
        <v>1.6400000000000001E-2</v>
      </c>
      <c r="AN120" s="58">
        <f t="shared" si="114"/>
        <v>0.1048</v>
      </c>
      <c r="AO120" s="58">
        <f t="shared" si="114"/>
        <v>0</v>
      </c>
      <c r="AP120" s="58">
        <f t="shared" si="114"/>
        <v>0.1188</v>
      </c>
      <c r="AQ120" s="58">
        <f t="shared" si="114"/>
        <v>3.5619000000000001</v>
      </c>
      <c r="AR120" s="58">
        <f t="shared" si="114"/>
        <v>1.2500000000000001E-2</v>
      </c>
      <c r="AS120" s="58">
        <f t="shared" si="114"/>
        <v>1.8373999999999999</v>
      </c>
      <c r="AT120" s="58">
        <f t="shared" si="114"/>
        <v>92.507999999999996</v>
      </c>
      <c r="AV120" s="125">
        <f t="shared" si="77"/>
        <v>1.78E-2</v>
      </c>
      <c r="AW120" s="125">
        <f t="shared" si="78"/>
        <v>1.78E-2</v>
      </c>
      <c r="AX120" s="125">
        <f t="shared" si="79"/>
        <v>1.4123665904235517E-2</v>
      </c>
      <c r="AY120" s="125">
        <f t="shared" si="80"/>
        <v>1.2613053076524494E-2</v>
      </c>
      <c r="AZ120" s="125">
        <f t="shared" si="81"/>
        <v>1.1197499282169392E-2</v>
      </c>
      <c r="BA120" s="125">
        <f t="shared" si="82"/>
        <v>9.5084773062042733E-3</v>
      </c>
      <c r="BB120" s="125">
        <f t="shared" si="83"/>
        <v>1.6400000000000001E-2</v>
      </c>
      <c r="BC120" s="125">
        <f t="shared" si="84"/>
        <v>1.6400000000000001E-2</v>
      </c>
      <c r="BD120" s="125">
        <f t="shared" si="85"/>
        <v>1.3060945016495623E-2</v>
      </c>
      <c r="BE120" s="125">
        <f t="shared" si="86"/>
        <v>1.1621147630369415E-2</v>
      </c>
      <c r="BF120" s="125">
        <f t="shared" si="87"/>
        <v>1.041897439385168E-2</v>
      </c>
      <c r="BG120" s="125">
        <f t="shared" si="88"/>
        <v>8.9746128690817214E-3</v>
      </c>
      <c r="BI120" s="125">
        <f t="shared" si="89"/>
        <v>1.0500000000000001E-2</v>
      </c>
      <c r="BJ120" s="125">
        <f t="shared" si="90"/>
        <v>1.0500000000000001E-2</v>
      </c>
      <c r="BK120" s="125">
        <f t="shared" si="91"/>
        <v>8.3313759547456699E-3</v>
      </c>
      <c r="BL120" s="125">
        <f t="shared" si="92"/>
        <v>7.4402841181745614E-3</v>
      </c>
      <c r="BM120" s="125">
        <f t="shared" si="93"/>
        <v>6.6052664304931804E-3</v>
      </c>
      <c r="BN120" s="125">
        <f t="shared" si="94"/>
        <v>5.60893324242387E-3</v>
      </c>
      <c r="BO120" s="125">
        <f t="shared" si="95"/>
        <v>1.2500000000000001E-2</v>
      </c>
      <c r="BP120" s="125">
        <f t="shared" si="96"/>
        <v>1.2500000000000001E-2</v>
      </c>
      <c r="BQ120" s="125">
        <f t="shared" si="97"/>
        <v>9.9549885796460548E-3</v>
      </c>
      <c r="BR120" s="125">
        <f t="shared" si="98"/>
        <v>8.8575820353425424E-3</v>
      </c>
      <c r="BS120" s="125">
        <f t="shared" si="99"/>
        <v>7.9412914587284143E-3</v>
      </c>
      <c r="BT120" s="125">
        <f t="shared" si="100"/>
        <v>6.8404061502147263E-3</v>
      </c>
    </row>
    <row r="121" spans="1:72">
      <c r="A121" s="5"/>
      <c r="B121" s="5"/>
      <c r="C121" s="5">
        <v>1</v>
      </c>
      <c r="D121" s="5">
        <v>322.5</v>
      </c>
      <c r="E121" s="5">
        <v>79037.34</v>
      </c>
      <c r="F121" s="58"/>
      <c r="G121" s="58"/>
      <c r="H121" s="58"/>
      <c r="AD121" s="58">
        <v>93</v>
      </c>
      <c r="AE121" s="58">
        <f t="shared" si="115"/>
        <v>1.78E-2</v>
      </c>
      <c r="AF121" s="118">
        <f t="shared" si="113"/>
        <v>0.1371</v>
      </c>
      <c r="AG121" s="58">
        <f t="shared" si="113"/>
        <v>0</v>
      </c>
      <c r="AH121" s="58">
        <f t="shared" si="113"/>
        <v>7.6399999999999996E-2</v>
      </c>
      <c r="AI121" s="58">
        <f t="shared" si="113"/>
        <v>3.6246</v>
      </c>
      <c r="AJ121" s="58">
        <f t="shared" si="113"/>
        <v>1.0500000000000001E-2</v>
      </c>
      <c r="AK121" s="58">
        <f t="shared" si="113"/>
        <v>1.4374</v>
      </c>
      <c r="AL121" s="58">
        <f t="shared" si="113"/>
        <v>92.514899999999997</v>
      </c>
      <c r="AM121" s="58">
        <f>U$47</f>
        <v>1.6400000000000001E-2</v>
      </c>
      <c r="AN121" s="58">
        <f t="shared" si="114"/>
        <v>0.1048</v>
      </c>
      <c r="AO121" s="58">
        <f t="shared" si="114"/>
        <v>0</v>
      </c>
      <c r="AP121" s="58">
        <f t="shared" si="114"/>
        <v>0.1188</v>
      </c>
      <c r="AQ121" s="58">
        <f t="shared" si="114"/>
        <v>3.5619000000000001</v>
      </c>
      <c r="AR121" s="58">
        <f t="shared" si="114"/>
        <v>1.2500000000000001E-2</v>
      </c>
      <c r="AS121" s="58">
        <f t="shared" si="114"/>
        <v>1.8373999999999999</v>
      </c>
      <c r="AT121" s="58">
        <f t="shared" si="114"/>
        <v>92.507999999999996</v>
      </c>
      <c r="AV121" s="125">
        <f t="shared" si="77"/>
        <v>1.78E-2</v>
      </c>
      <c r="AW121" s="125">
        <f t="shared" si="78"/>
        <v>1.78E-2</v>
      </c>
      <c r="AX121" s="125">
        <f t="shared" si="79"/>
        <v>1.4123665904235517E-2</v>
      </c>
      <c r="AY121" s="125">
        <f t="shared" si="80"/>
        <v>1.2613053076524494E-2</v>
      </c>
      <c r="AZ121" s="125">
        <f t="shared" si="81"/>
        <v>1.1197499282169392E-2</v>
      </c>
      <c r="BA121" s="125">
        <f t="shared" si="82"/>
        <v>9.5084773062042733E-3</v>
      </c>
      <c r="BB121" s="125">
        <f t="shared" si="83"/>
        <v>1.6400000000000001E-2</v>
      </c>
      <c r="BC121" s="125">
        <f t="shared" si="84"/>
        <v>1.6400000000000001E-2</v>
      </c>
      <c r="BD121" s="125">
        <f t="shared" si="85"/>
        <v>1.3060945016495623E-2</v>
      </c>
      <c r="BE121" s="125">
        <f t="shared" si="86"/>
        <v>1.1621147630369415E-2</v>
      </c>
      <c r="BF121" s="125">
        <f t="shared" si="87"/>
        <v>1.041897439385168E-2</v>
      </c>
      <c r="BG121" s="125">
        <f t="shared" si="88"/>
        <v>8.9746128690817214E-3</v>
      </c>
      <c r="BI121" s="125">
        <f t="shared" si="89"/>
        <v>1.0500000000000001E-2</v>
      </c>
      <c r="BJ121" s="125">
        <f t="shared" si="90"/>
        <v>1.0500000000000001E-2</v>
      </c>
      <c r="BK121" s="125">
        <f t="shared" si="91"/>
        <v>8.3313759547456699E-3</v>
      </c>
      <c r="BL121" s="125">
        <f t="shared" si="92"/>
        <v>7.4402841181745614E-3</v>
      </c>
      <c r="BM121" s="125">
        <f t="shared" si="93"/>
        <v>6.6052664304931804E-3</v>
      </c>
      <c r="BN121" s="125">
        <f t="shared" si="94"/>
        <v>5.60893324242387E-3</v>
      </c>
      <c r="BO121" s="125">
        <f t="shared" si="95"/>
        <v>1.2500000000000001E-2</v>
      </c>
      <c r="BP121" s="125">
        <f t="shared" si="96"/>
        <v>1.2500000000000001E-2</v>
      </c>
      <c r="BQ121" s="125">
        <f t="shared" si="97"/>
        <v>9.9549885796460548E-3</v>
      </c>
      <c r="BR121" s="125">
        <f t="shared" si="98"/>
        <v>8.8575820353425424E-3</v>
      </c>
      <c r="BS121" s="125">
        <f t="shared" si="99"/>
        <v>7.9412914587284143E-3</v>
      </c>
      <c r="BT121" s="125">
        <f t="shared" si="100"/>
        <v>6.8404061502147263E-3</v>
      </c>
    </row>
    <row r="122" spans="1:72">
      <c r="A122" s="5"/>
      <c r="B122" s="5"/>
      <c r="C122" s="5">
        <v>2</v>
      </c>
      <c r="D122" s="5">
        <v>1353.1</v>
      </c>
      <c r="E122" s="5">
        <v>63126.27</v>
      </c>
      <c r="F122" s="58"/>
      <c r="G122" s="58"/>
      <c r="H122" s="58"/>
      <c r="AD122" s="58">
        <v>94</v>
      </c>
      <c r="AE122" s="58">
        <f t="shared" si="115"/>
        <v>1.78E-2</v>
      </c>
      <c r="AF122" s="118">
        <f t="shared" si="113"/>
        <v>0.1371</v>
      </c>
      <c r="AG122" s="58">
        <f t="shared" si="113"/>
        <v>0</v>
      </c>
      <c r="AH122" s="58">
        <f t="shared" si="113"/>
        <v>7.6399999999999996E-2</v>
      </c>
      <c r="AI122" s="58">
        <f t="shared" si="113"/>
        <v>3.6246</v>
      </c>
      <c r="AJ122" s="58">
        <f t="shared" si="113"/>
        <v>1.0500000000000001E-2</v>
      </c>
      <c r="AK122" s="58">
        <f t="shared" si="113"/>
        <v>1.4374</v>
      </c>
      <c r="AL122" s="58">
        <f t="shared" si="113"/>
        <v>92.514899999999997</v>
      </c>
      <c r="AM122" s="58">
        <f>U$47</f>
        <v>1.6400000000000001E-2</v>
      </c>
      <c r="AN122" s="58">
        <f t="shared" si="114"/>
        <v>0.1048</v>
      </c>
      <c r="AO122" s="58">
        <f t="shared" si="114"/>
        <v>0</v>
      </c>
      <c r="AP122" s="58">
        <f t="shared" si="114"/>
        <v>0.1188</v>
      </c>
      <c r="AQ122" s="58">
        <f t="shared" si="114"/>
        <v>3.5619000000000001</v>
      </c>
      <c r="AR122" s="58">
        <f t="shared" si="114"/>
        <v>1.2500000000000001E-2</v>
      </c>
      <c r="AS122" s="58">
        <f t="shared" si="114"/>
        <v>1.8373999999999999</v>
      </c>
      <c r="AT122" s="58">
        <f t="shared" si="114"/>
        <v>92.507999999999996</v>
      </c>
      <c r="AV122" s="125">
        <f t="shared" si="77"/>
        <v>1.78E-2</v>
      </c>
      <c r="AW122" s="125">
        <f t="shared" si="78"/>
        <v>1.78E-2</v>
      </c>
      <c r="AX122" s="125">
        <f t="shared" si="79"/>
        <v>1.4123665904235517E-2</v>
      </c>
      <c r="AY122" s="125">
        <f t="shared" si="80"/>
        <v>1.2613053076524494E-2</v>
      </c>
      <c r="AZ122" s="125">
        <f t="shared" si="81"/>
        <v>1.1197499282169392E-2</v>
      </c>
      <c r="BA122" s="125">
        <f t="shared" si="82"/>
        <v>9.5084773062042733E-3</v>
      </c>
      <c r="BB122" s="125">
        <f t="shared" si="83"/>
        <v>1.6400000000000001E-2</v>
      </c>
      <c r="BC122" s="125">
        <f t="shared" si="84"/>
        <v>1.6400000000000001E-2</v>
      </c>
      <c r="BD122" s="125">
        <f t="shared" si="85"/>
        <v>1.3060945016495623E-2</v>
      </c>
      <c r="BE122" s="125">
        <f t="shared" si="86"/>
        <v>1.1621147630369415E-2</v>
      </c>
      <c r="BF122" s="125">
        <f t="shared" si="87"/>
        <v>1.041897439385168E-2</v>
      </c>
      <c r="BG122" s="125">
        <f t="shared" si="88"/>
        <v>8.9746128690817214E-3</v>
      </c>
      <c r="BI122" s="125">
        <f t="shared" si="89"/>
        <v>1.0500000000000001E-2</v>
      </c>
      <c r="BJ122" s="125">
        <f t="shared" si="90"/>
        <v>1.0500000000000001E-2</v>
      </c>
      <c r="BK122" s="125">
        <f t="shared" si="91"/>
        <v>8.3313759547456699E-3</v>
      </c>
      <c r="BL122" s="125">
        <f t="shared" si="92"/>
        <v>7.4402841181745614E-3</v>
      </c>
      <c r="BM122" s="125">
        <f t="shared" si="93"/>
        <v>6.6052664304931804E-3</v>
      </c>
      <c r="BN122" s="125">
        <f t="shared" si="94"/>
        <v>5.60893324242387E-3</v>
      </c>
      <c r="BO122" s="125">
        <f t="shared" si="95"/>
        <v>1.2500000000000001E-2</v>
      </c>
      <c r="BP122" s="125">
        <f t="shared" si="96"/>
        <v>1.2500000000000001E-2</v>
      </c>
      <c r="BQ122" s="125">
        <f t="shared" si="97"/>
        <v>9.9549885796460548E-3</v>
      </c>
      <c r="BR122" s="125">
        <f t="shared" si="98"/>
        <v>8.8575820353425424E-3</v>
      </c>
      <c r="BS122" s="125">
        <f t="shared" si="99"/>
        <v>7.9412914587284143E-3</v>
      </c>
      <c r="BT122" s="125">
        <f t="shared" si="100"/>
        <v>6.8404061502147263E-3</v>
      </c>
    </row>
    <row r="123" spans="1:72">
      <c r="A123" s="5"/>
      <c r="B123" s="5"/>
      <c r="C123" s="5">
        <v>3</v>
      </c>
      <c r="D123" s="5">
        <v>3320</v>
      </c>
      <c r="E123" s="5">
        <v>1093330</v>
      </c>
      <c r="F123" s="58"/>
      <c r="G123" s="58"/>
      <c r="H123" s="58"/>
      <c r="AD123" s="58">
        <v>95</v>
      </c>
      <c r="AE123" s="58">
        <f>H$48</f>
        <v>1.8200000000000001E-2</v>
      </c>
      <c r="AF123" s="118">
        <f t="shared" ref="AF123:AL127" si="116">I$48</f>
        <v>0.1694</v>
      </c>
      <c r="AG123" s="58">
        <f t="shared" si="116"/>
        <v>0</v>
      </c>
      <c r="AH123" s="58">
        <f t="shared" si="116"/>
        <v>6.2E-2</v>
      </c>
      <c r="AI123" s="58">
        <f t="shared" si="116"/>
        <v>3.1617999999999999</v>
      </c>
      <c r="AJ123" s="58">
        <f t="shared" si="116"/>
        <v>1.0500000000000001E-2</v>
      </c>
      <c r="AK123" s="58">
        <f t="shared" si="116"/>
        <v>1.2565</v>
      </c>
      <c r="AL123" s="58">
        <f t="shared" si="116"/>
        <v>97.477699999999999</v>
      </c>
      <c r="AM123" s="58">
        <f>U$48</f>
        <v>1.66E-2</v>
      </c>
      <c r="AN123" s="58">
        <f t="shared" ref="AN123:AT127" si="117">V$48</f>
        <v>0.1226</v>
      </c>
      <c r="AO123" s="58">
        <f t="shared" si="117"/>
        <v>0</v>
      </c>
      <c r="AP123" s="58">
        <f t="shared" si="117"/>
        <v>0.1031</v>
      </c>
      <c r="AQ123" s="58">
        <f t="shared" si="117"/>
        <v>3.1156000000000001</v>
      </c>
      <c r="AR123" s="58">
        <f t="shared" si="117"/>
        <v>1.26E-2</v>
      </c>
      <c r="AS123" s="58">
        <f t="shared" si="117"/>
        <v>1.4976</v>
      </c>
      <c r="AT123" s="58">
        <f t="shared" si="117"/>
        <v>97.49</v>
      </c>
      <c r="AV123" s="125">
        <f t="shared" si="77"/>
        <v>1.8200000000000001E-2</v>
      </c>
      <c r="AW123" s="125">
        <f t="shared" si="78"/>
        <v>1.8200000000000001E-2</v>
      </c>
      <c r="AX123" s="125">
        <f t="shared" si="79"/>
        <v>1.4441051654892494E-2</v>
      </c>
      <c r="AY123" s="125">
        <f t="shared" si="80"/>
        <v>1.2896492471502572E-2</v>
      </c>
      <c r="AZ123" s="125">
        <f t="shared" si="81"/>
        <v>1.1449128479521512E-2</v>
      </c>
      <c r="BA123" s="125">
        <f t="shared" si="82"/>
        <v>9.7221509535347084E-3</v>
      </c>
      <c r="BB123" s="125">
        <f t="shared" si="83"/>
        <v>1.66E-2</v>
      </c>
      <c r="BC123" s="125">
        <f t="shared" si="84"/>
        <v>1.66E-2</v>
      </c>
      <c r="BD123" s="125">
        <f t="shared" si="85"/>
        <v>1.322022483376996E-2</v>
      </c>
      <c r="BE123" s="125">
        <f t="shared" si="86"/>
        <v>1.1762868942934894E-2</v>
      </c>
      <c r="BF123" s="125">
        <f t="shared" si="87"/>
        <v>1.0546035057191334E-2</v>
      </c>
      <c r="BG123" s="125">
        <f t="shared" si="88"/>
        <v>9.0840593674851554E-3</v>
      </c>
      <c r="BI123" s="125">
        <f t="shared" si="89"/>
        <v>1.0500000000000001E-2</v>
      </c>
      <c r="BJ123" s="125">
        <f t="shared" si="90"/>
        <v>1.0500000000000001E-2</v>
      </c>
      <c r="BK123" s="125">
        <f t="shared" si="91"/>
        <v>8.3313759547456699E-3</v>
      </c>
      <c r="BL123" s="125">
        <f t="shared" si="92"/>
        <v>7.4402841181745614E-3</v>
      </c>
      <c r="BM123" s="125">
        <f t="shared" si="93"/>
        <v>6.6052664304931804E-3</v>
      </c>
      <c r="BN123" s="125">
        <f t="shared" si="94"/>
        <v>5.60893324242387E-3</v>
      </c>
      <c r="BO123" s="125">
        <f t="shared" si="95"/>
        <v>1.26E-2</v>
      </c>
      <c r="BP123" s="125">
        <f t="shared" si="96"/>
        <v>1.26E-2</v>
      </c>
      <c r="BQ123" s="125">
        <f t="shared" si="97"/>
        <v>1.0034628488283223E-2</v>
      </c>
      <c r="BR123" s="125">
        <f t="shared" si="98"/>
        <v>8.9284426916252813E-3</v>
      </c>
      <c r="BS123" s="125">
        <f t="shared" si="99"/>
        <v>8.0048217903982404E-3</v>
      </c>
      <c r="BT123" s="125">
        <f t="shared" si="100"/>
        <v>6.8951293994164433E-3</v>
      </c>
    </row>
    <row r="124" spans="1:72">
      <c r="A124" s="5"/>
      <c r="B124" s="5"/>
      <c r="C124" s="5">
        <v>4</v>
      </c>
      <c r="D124" s="5">
        <v>7887</v>
      </c>
      <c r="E124" s="113">
        <v>22800000</v>
      </c>
      <c r="F124" s="58"/>
      <c r="G124" s="58"/>
      <c r="H124" s="58"/>
      <c r="AD124" s="58">
        <v>96</v>
      </c>
      <c r="AE124" s="58">
        <f t="shared" ref="AE124:AE127" si="118">H$48</f>
        <v>1.8200000000000001E-2</v>
      </c>
      <c r="AF124" s="118">
        <f t="shared" si="116"/>
        <v>0.1694</v>
      </c>
      <c r="AG124" s="58">
        <f t="shared" si="116"/>
        <v>0</v>
      </c>
      <c r="AH124" s="58">
        <f t="shared" si="116"/>
        <v>6.2E-2</v>
      </c>
      <c r="AI124" s="58">
        <f t="shared" si="116"/>
        <v>3.1617999999999999</v>
      </c>
      <c r="AJ124" s="58">
        <f t="shared" si="116"/>
        <v>1.0500000000000001E-2</v>
      </c>
      <c r="AK124" s="58">
        <f t="shared" si="116"/>
        <v>1.2565</v>
      </c>
      <c r="AL124" s="58">
        <f t="shared" si="116"/>
        <v>97.477699999999999</v>
      </c>
      <c r="AM124" s="58">
        <f>U$48</f>
        <v>1.66E-2</v>
      </c>
      <c r="AN124" s="58">
        <f t="shared" si="117"/>
        <v>0.1226</v>
      </c>
      <c r="AO124" s="58">
        <f t="shared" si="117"/>
        <v>0</v>
      </c>
      <c r="AP124" s="58">
        <f t="shared" si="117"/>
        <v>0.1031</v>
      </c>
      <c r="AQ124" s="58">
        <f t="shared" si="117"/>
        <v>3.1156000000000001</v>
      </c>
      <c r="AR124" s="58">
        <f t="shared" si="117"/>
        <v>1.26E-2</v>
      </c>
      <c r="AS124" s="58">
        <f t="shared" si="117"/>
        <v>1.4976</v>
      </c>
      <c r="AT124" s="58">
        <f t="shared" si="117"/>
        <v>97.49</v>
      </c>
      <c r="AV124" s="125">
        <f t="shared" si="77"/>
        <v>1.8200000000000001E-2</v>
      </c>
      <c r="AW124" s="125">
        <f t="shared" si="78"/>
        <v>1.8200000000000001E-2</v>
      </c>
      <c r="AX124" s="125">
        <f t="shared" si="79"/>
        <v>1.4441051654892494E-2</v>
      </c>
      <c r="AY124" s="125">
        <f t="shared" si="80"/>
        <v>1.2896492471502572E-2</v>
      </c>
      <c r="AZ124" s="125">
        <f t="shared" si="81"/>
        <v>1.1449128479521512E-2</v>
      </c>
      <c r="BA124" s="125">
        <f t="shared" si="82"/>
        <v>9.7221509535347084E-3</v>
      </c>
      <c r="BB124" s="125">
        <f t="shared" si="83"/>
        <v>1.66E-2</v>
      </c>
      <c r="BC124" s="125">
        <f t="shared" si="84"/>
        <v>1.66E-2</v>
      </c>
      <c r="BD124" s="125">
        <f t="shared" si="85"/>
        <v>1.322022483376996E-2</v>
      </c>
      <c r="BE124" s="125">
        <f t="shared" si="86"/>
        <v>1.1762868942934894E-2</v>
      </c>
      <c r="BF124" s="125">
        <f t="shared" si="87"/>
        <v>1.0546035057191334E-2</v>
      </c>
      <c r="BG124" s="125">
        <f t="shared" si="88"/>
        <v>9.0840593674851554E-3</v>
      </c>
      <c r="BI124" s="125">
        <f t="shared" si="89"/>
        <v>1.0500000000000001E-2</v>
      </c>
      <c r="BJ124" s="125">
        <f t="shared" si="90"/>
        <v>1.0500000000000001E-2</v>
      </c>
      <c r="BK124" s="125">
        <f t="shared" si="91"/>
        <v>8.3313759547456699E-3</v>
      </c>
      <c r="BL124" s="125">
        <f t="shared" si="92"/>
        <v>7.4402841181745614E-3</v>
      </c>
      <c r="BM124" s="125">
        <f t="shared" si="93"/>
        <v>6.6052664304931804E-3</v>
      </c>
      <c r="BN124" s="125">
        <f t="shared" si="94"/>
        <v>5.60893324242387E-3</v>
      </c>
      <c r="BO124" s="125">
        <f t="shared" si="95"/>
        <v>1.26E-2</v>
      </c>
      <c r="BP124" s="125">
        <f t="shared" si="96"/>
        <v>1.26E-2</v>
      </c>
      <c r="BQ124" s="125">
        <f t="shared" si="97"/>
        <v>1.0034628488283223E-2</v>
      </c>
      <c r="BR124" s="125">
        <f t="shared" si="98"/>
        <v>8.9284426916252813E-3</v>
      </c>
      <c r="BS124" s="125">
        <f t="shared" si="99"/>
        <v>8.0048217903982404E-3</v>
      </c>
      <c r="BT124" s="125">
        <f t="shared" si="100"/>
        <v>6.8951293994164433E-3</v>
      </c>
    </row>
    <row r="125" spans="1:72">
      <c r="A125" s="5"/>
      <c r="B125" s="5"/>
      <c r="C125" s="5"/>
      <c r="D125" s="5"/>
      <c r="E125" s="5"/>
      <c r="F125" s="58"/>
      <c r="G125" s="58"/>
      <c r="H125" s="58"/>
      <c r="AD125" s="58">
        <v>97</v>
      </c>
      <c r="AE125" s="58">
        <f t="shared" si="118"/>
        <v>1.8200000000000001E-2</v>
      </c>
      <c r="AF125" s="118">
        <f t="shared" si="116"/>
        <v>0.1694</v>
      </c>
      <c r="AG125" s="58">
        <f t="shared" si="116"/>
        <v>0</v>
      </c>
      <c r="AH125" s="58">
        <f t="shared" si="116"/>
        <v>6.2E-2</v>
      </c>
      <c r="AI125" s="58">
        <f t="shared" si="116"/>
        <v>3.1617999999999999</v>
      </c>
      <c r="AJ125" s="58">
        <f t="shared" si="116"/>
        <v>1.0500000000000001E-2</v>
      </c>
      <c r="AK125" s="58">
        <f t="shared" si="116"/>
        <v>1.2565</v>
      </c>
      <c r="AL125" s="58">
        <f t="shared" si="116"/>
        <v>97.477699999999999</v>
      </c>
      <c r="AM125" s="58">
        <f>U$48</f>
        <v>1.66E-2</v>
      </c>
      <c r="AN125" s="58">
        <f t="shared" si="117"/>
        <v>0.1226</v>
      </c>
      <c r="AO125" s="58">
        <f t="shared" si="117"/>
        <v>0</v>
      </c>
      <c r="AP125" s="58">
        <f t="shared" si="117"/>
        <v>0.1031</v>
      </c>
      <c r="AQ125" s="58">
        <f t="shared" si="117"/>
        <v>3.1156000000000001</v>
      </c>
      <c r="AR125" s="58">
        <f t="shared" si="117"/>
        <v>1.26E-2</v>
      </c>
      <c r="AS125" s="58">
        <f t="shared" si="117"/>
        <v>1.4976</v>
      </c>
      <c r="AT125" s="58">
        <f t="shared" si="117"/>
        <v>97.49</v>
      </c>
      <c r="AV125" s="125">
        <f t="shared" si="77"/>
        <v>1.8200000000000001E-2</v>
      </c>
      <c r="AW125" s="125">
        <f t="shared" si="78"/>
        <v>1.8200000000000001E-2</v>
      </c>
      <c r="AX125" s="125">
        <f t="shared" si="79"/>
        <v>1.4441051654892494E-2</v>
      </c>
      <c r="AY125" s="125">
        <f t="shared" si="80"/>
        <v>1.2896492471502572E-2</v>
      </c>
      <c r="AZ125" s="125">
        <f t="shared" si="81"/>
        <v>1.1449128479521512E-2</v>
      </c>
      <c r="BA125" s="125">
        <f t="shared" si="82"/>
        <v>9.7221509535347084E-3</v>
      </c>
      <c r="BB125" s="125">
        <f t="shared" si="83"/>
        <v>1.66E-2</v>
      </c>
      <c r="BC125" s="125">
        <f t="shared" si="84"/>
        <v>1.66E-2</v>
      </c>
      <c r="BD125" s="125">
        <f t="shared" si="85"/>
        <v>1.322022483376996E-2</v>
      </c>
      <c r="BE125" s="125">
        <f t="shared" si="86"/>
        <v>1.1762868942934894E-2</v>
      </c>
      <c r="BF125" s="125">
        <f t="shared" si="87"/>
        <v>1.0546035057191334E-2</v>
      </c>
      <c r="BG125" s="125">
        <f t="shared" si="88"/>
        <v>9.0840593674851554E-3</v>
      </c>
      <c r="BI125" s="125">
        <f t="shared" si="89"/>
        <v>1.0500000000000001E-2</v>
      </c>
      <c r="BJ125" s="125">
        <f t="shared" si="90"/>
        <v>1.0500000000000001E-2</v>
      </c>
      <c r="BK125" s="125">
        <f t="shared" si="91"/>
        <v>8.3313759547456699E-3</v>
      </c>
      <c r="BL125" s="125">
        <f t="shared" si="92"/>
        <v>7.4402841181745614E-3</v>
      </c>
      <c r="BM125" s="125">
        <f t="shared" si="93"/>
        <v>6.6052664304931804E-3</v>
      </c>
      <c r="BN125" s="125">
        <f t="shared" si="94"/>
        <v>5.60893324242387E-3</v>
      </c>
      <c r="BO125" s="125">
        <f t="shared" si="95"/>
        <v>1.26E-2</v>
      </c>
      <c r="BP125" s="125">
        <f t="shared" si="96"/>
        <v>1.26E-2</v>
      </c>
      <c r="BQ125" s="125">
        <f t="shared" si="97"/>
        <v>1.0034628488283223E-2</v>
      </c>
      <c r="BR125" s="125">
        <f t="shared" si="98"/>
        <v>8.9284426916252813E-3</v>
      </c>
      <c r="BS125" s="125">
        <f t="shared" si="99"/>
        <v>8.0048217903982404E-3</v>
      </c>
      <c r="BT125" s="125">
        <f t="shared" si="100"/>
        <v>6.8951293994164433E-3</v>
      </c>
    </row>
    <row r="126" spans="1:72">
      <c r="A126" s="5"/>
      <c r="B126" s="5"/>
      <c r="C126" s="5" t="s">
        <v>107</v>
      </c>
      <c r="D126" s="5">
        <v>1702.25</v>
      </c>
      <c r="E126" s="113">
        <v>13600000</v>
      </c>
      <c r="F126" s="58"/>
      <c r="G126" s="58"/>
      <c r="H126" s="58"/>
      <c r="AD126" s="58">
        <v>98</v>
      </c>
      <c r="AE126" s="58">
        <f t="shared" si="118"/>
        <v>1.8200000000000001E-2</v>
      </c>
      <c r="AF126" s="118">
        <f t="shared" si="116"/>
        <v>0.1694</v>
      </c>
      <c r="AG126" s="58">
        <f t="shared" si="116"/>
        <v>0</v>
      </c>
      <c r="AH126" s="58">
        <f t="shared" si="116"/>
        <v>6.2E-2</v>
      </c>
      <c r="AI126" s="58">
        <f t="shared" si="116"/>
        <v>3.1617999999999999</v>
      </c>
      <c r="AJ126" s="58">
        <f t="shared" si="116"/>
        <v>1.0500000000000001E-2</v>
      </c>
      <c r="AK126" s="58">
        <f t="shared" si="116"/>
        <v>1.2565</v>
      </c>
      <c r="AL126" s="58">
        <f t="shared" si="116"/>
        <v>97.477699999999999</v>
      </c>
      <c r="AM126" s="58">
        <f>U$48</f>
        <v>1.66E-2</v>
      </c>
      <c r="AN126" s="58">
        <f t="shared" si="117"/>
        <v>0.1226</v>
      </c>
      <c r="AO126" s="58">
        <f t="shared" si="117"/>
        <v>0</v>
      </c>
      <c r="AP126" s="58">
        <f t="shared" si="117"/>
        <v>0.1031</v>
      </c>
      <c r="AQ126" s="58">
        <f t="shared" si="117"/>
        <v>3.1156000000000001</v>
      </c>
      <c r="AR126" s="58">
        <f t="shared" si="117"/>
        <v>1.26E-2</v>
      </c>
      <c r="AS126" s="58">
        <f t="shared" si="117"/>
        <v>1.4976</v>
      </c>
      <c r="AT126" s="58">
        <f t="shared" si="117"/>
        <v>97.49</v>
      </c>
      <c r="AV126" s="125">
        <f t="shared" si="77"/>
        <v>1.8200000000000001E-2</v>
      </c>
      <c r="AW126" s="125">
        <f t="shared" si="78"/>
        <v>1.8200000000000001E-2</v>
      </c>
      <c r="AX126" s="125">
        <f t="shared" si="79"/>
        <v>1.4441051654892494E-2</v>
      </c>
      <c r="AY126" s="125">
        <f t="shared" si="80"/>
        <v>1.2896492471502572E-2</v>
      </c>
      <c r="AZ126" s="125">
        <f t="shared" si="81"/>
        <v>1.1449128479521512E-2</v>
      </c>
      <c r="BA126" s="125">
        <f t="shared" si="82"/>
        <v>9.7221509535347084E-3</v>
      </c>
      <c r="BB126" s="125">
        <f t="shared" si="83"/>
        <v>1.66E-2</v>
      </c>
      <c r="BC126" s="125">
        <f t="shared" si="84"/>
        <v>1.66E-2</v>
      </c>
      <c r="BD126" s="125">
        <f t="shared" si="85"/>
        <v>1.322022483376996E-2</v>
      </c>
      <c r="BE126" s="125">
        <f t="shared" si="86"/>
        <v>1.1762868942934894E-2</v>
      </c>
      <c r="BF126" s="125">
        <f t="shared" si="87"/>
        <v>1.0546035057191334E-2</v>
      </c>
      <c r="BG126" s="125">
        <f t="shared" si="88"/>
        <v>9.0840593674851554E-3</v>
      </c>
      <c r="BI126" s="125">
        <f t="shared" si="89"/>
        <v>1.0500000000000001E-2</v>
      </c>
      <c r="BJ126" s="125">
        <f t="shared" si="90"/>
        <v>1.0500000000000001E-2</v>
      </c>
      <c r="BK126" s="125">
        <f t="shared" si="91"/>
        <v>8.3313759547456699E-3</v>
      </c>
      <c r="BL126" s="125">
        <f t="shared" si="92"/>
        <v>7.4402841181745614E-3</v>
      </c>
      <c r="BM126" s="125">
        <f t="shared" si="93"/>
        <v>6.6052664304931804E-3</v>
      </c>
      <c r="BN126" s="125">
        <f t="shared" si="94"/>
        <v>5.60893324242387E-3</v>
      </c>
      <c r="BO126" s="125">
        <f t="shared" si="95"/>
        <v>1.26E-2</v>
      </c>
      <c r="BP126" s="125">
        <f t="shared" si="96"/>
        <v>1.26E-2</v>
      </c>
      <c r="BQ126" s="125">
        <f t="shared" si="97"/>
        <v>1.0034628488283223E-2</v>
      </c>
      <c r="BR126" s="125">
        <f t="shared" si="98"/>
        <v>8.9284426916252813E-3</v>
      </c>
      <c r="BS126" s="125">
        <f t="shared" si="99"/>
        <v>8.0048217903982404E-3</v>
      </c>
      <c r="BT126" s="125">
        <f t="shared" si="100"/>
        <v>6.8951293994164433E-3</v>
      </c>
    </row>
    <row r="127" spans="1:72">
      <c r="A127" s="58"/>
      <c r="B127" s="58"/>
      <c r="C127" s="58"/>
      <c r="D127" s="58"/>
      <c r="E127" s="58"/>
      <c r="F127" s="58"/>
      <c r="G127" s="58"/>
      <c r="H127" s="58"/>
      <c r="AD127" s="58">
        <v>99</v>
      </c>
      <c r="AE127" s="58">
        <f t="shared" si="118"/>
        <v>1.8200000000000001E-2</v>
      </c>
      <c r="AF127" s="118">
        <f t="shared" si="116"/>
        <v>0.1694</v>
      </c>
      <c r="AG127" s="58">
        <f t="shared" si="116"/>
        <v>0</v>
      </c>
      <c r="AH127" s="58">
        <f t="shared" si="116"/>
        <v>6.2E-2</v>
      </c>
      <c r="AI127" s="58">
        <f t="shared" si="116"/>
        <v>3.1617999999999999</v>
      </c>
      <c r="AJ127" s="58">
        <f t="shared" si="116"/>
        <v>1.0500000000000001E-2</v>
      </c>
      <c r="AK127" s="58">
        <f t="shared" si="116"/>
        <v>1.2565</v>
      </c>
      <c r="AL127" s="58">
        <f t="shared" si="116"/>
        <v>97.477699999999999</v>
      </c>
      <c r="AM127" s="58">
        <f>U$48</f>
        <v>1.66E-2</v>
      </c>
      <c r="AN127" s="58">
        <f t="shared" si="117"/>
        <v>0.1226</v>
      </c>
      <c r="AO127" s="58">
        <f t="shared" si="117"/>
        <v>0</v>
      </c>
      <c r="AP127" s="58">
        <f t="shared" si="117"/>
        <v>0.1031</v>
      </c>
      <c r="AQ127" s="58">
        <f t="shared" si="117"/>
        <v>3.1156000000000001</v>
      </c>
      <c r="AR127" s="58">
        <f t="shared" si="117"/>
        <v>1.26E-2</v>
      </c>
      <c r="AS127" s="58">
        <f t="shared" si="117"/>
        <v>1.4976</v>
      </c>
      <c r="AT127" s="58">
        <f t="shared" si="117"/>
        <v>97.49</v>
      </c>
      <c r="AV127" s="125">
        <f t="shared" si="77"/>
        <v>1.8200000000000001E-2</v>
      </c>
      <c r="AW127" s="125">
        <f t="shared" si="78"/>
        <v>1.8200000000000001E-2</v>
      </c>
      <c r="AX127" s="125">
        <f t="shared" si="79"/>
        <v>1.4441051654892494E-2</v>
      </c>
      <c r="AY127" s="125">
        <f t="shared" si="80"/>
        <v>1.2896492471502572E-2</v>
      </c>
      <c r="AZ127" s="125">
        <f t="shared" si="81"/>
        <v>1.1449128479521512E-2</v>
      </c>
      <c r="BA127" s="125">
        <f t="shared" si="82"/>
        <v>9.7221509535347084E-3</v>
      </c>
      <c r="BB127" s="125">
        <f t="shared" si="83"/>
        <v>1.66E-2</v>
      </c>
      <c r="BC127" s="125">
        <f t="shared" si="84"/>
        <v>1.66E-2</v>
      </c>
      <c r="BD127" s="125">
        <f t="shared" si="85"/>
        <v>1.322022483376996E-2</v>
      </c>
      <c r="BE127" s="125">
        <f t="shared" si="86"/>
        <v>1.1762868942934894E-2</v>
      </c>
      <c r="BF127" s="125">
        <f t="shared" si="87"/>
        <v>1.0546035057191334E-2</v>
      </c>
      <c r="BG127" s="125">
        <f t="shared" si="88"/>
        <v>9.0840593674851554E-3</v>
      </c>
      <c r="BI127" s="125">
        <f t="shared" si="89"/>
        <v>1.0500000000000001E-2</v>
      </c>
      <c r="BJ127" s="125">
        <f t="shared" si="90"/>
        <v>1.0500000000000001E-2</v>
      </c>
      <c r="BK127" s="125">
        <f t="shared" si="91"/>
        <v>8.3313759547456699E-3</v>
      </c>
      <c r="BL127" s="125">
        <f t="shared" si="92"/>
        <v>7.4402841181745614E-3</v>
      </c>
      <c r="BM127" s="125">
        <f t="shared" si="93"/>
        <v>6.6052664304931804E-3</v>
      </c>
      <c r="BN127" s="125">
        <f t="shared" si="94"/>
        <v>5.60893324242387E-3</v>
      </c>
      <c r="BO127" s="125">
        <f t="shared" si="95"/>
        <v>1.26E-2</v>
      </c>
      <c r="BP127" s="125">
        <f t="shared" si="96"/>
        <v>1.26E-2</v>
      </c>
      <c r="BQ127" s="125">
        <f t="shared" si="97"/>
        <v>1.0034628488283223E-2</v>
      </c>
      <c r="BR127" s="125">
        <f t="shared" si="98"/>
        <v>8.9284426916252813E-3</v>
      </c>
      <c r="BS127" s="125">
        <f t="shared" si="99"/>
        <v>8.0048217903982404E-3</v>
      </c>
      <c r="BT127" s="125">
        <f t="shared" si="100"/>
        <v>6.8951293994164433E-3</v>
      </c>
    </row>
    <row r="128" spans="1:72">
      <c r="AD128" s="58">
        <v>100</v>
      </c>
      <c r="AE128" s="58">
        <f>H$49</f>
        <v>1.7999999999999999E-2</v>
      </c>
      <c r="AF128" s="118">
        <f t="shared" ref="AF128:AL128" si="119">I$49</f>
        <v>0.18820000000000001</v>
      </c>
      <c r="AG128" s="58">
        <f t="shared" si="119"/>
        <v>0</v>
      </c>
      <c r="AH128" s="58">
        <f t="shared" si="119"/>
        <v>5.6800000000000003E-2</v>
      </c>
      <c r="AI128" s="58">
        <f t="shared" si="119"/>
        <v>3.0293999999999999</v>
      </c>
      <c r="AJ128" s="58">
        <f t="shared" si="119"/>
        <v>1.0699999999999999E-2</v>
      </c>
      <c r="AK128" s="58">
        <f t="shared" si="119"/>
        <v>1.2</v>
      </c>
      <c r="AL128" s="58">
        <f t="shared" si="119"/>
        <v>103.02030000000001</v>
      </c>
      <c r="AM128" s="58">
        <f>U$49</f>
        <v>1.66E-2</v>
      </c>
      <c r="AN128" s="58">
        <f t="shared" ref="AN128:AT128" si="120">V$49</f>
        <v>0.13289999999999999</v>
      </c>
      <c r="AO128" s="58">
        <f t="shared" si="120"/>
        <v>0</v>
      </c>
      <c r="AP128" s="58">
        <f t="shared" si="120"/>
        <v>9.6699999999999994E-2</v>
      </c>
      <c r="AQ128" s="58">
        <f t="shared" si="120"/>
        <v>2.9811999999999999</v>
      </c>
      <c r="AR128" s="58">
        <f t="shared" si="120"/>
        <v>1.2800000000000001E-2</v>
      </c>
      <c r="AS128" s="58">
        <f t="shared" si="120"/>
        <v>1.3841000000000001</v>
      </c>
      <c r="AT128" s="58">
        <f t="shared" si="120"/>
        <v>103.47029999999999</v>
      </c>
      <c r="AV128" s="125">
        <f t="shared" si="77"/>
        <v>1.7999999999999999E-2</v>
      </c>
      <c r="AW128" s="125">
        <f t="shared" si="78"/>
        <v>1.7999999999999999E-2</v>
      </c>
      <c r="AX128" s="125">
        <f t="shared" si="79"/>
        <v>1.4282358779564004E-2</v>
      </c>
      <c r="AY128" s="125">
        <f t="shared" si="80"/>
        <v>1.2754772774013531E-2</v>
      </c>
      <c r="AZ128" s="125">
        <f t="shared" si="81"/>
        <v>1.132331388084545E-2</v>
      </c>
      <c r="BA128" s="125">
        <f t="shared" si="82"/>
        <v>9.61531412986949E-3</v>
      </c>
      <c r="BB128" s="125">
        <f t="shared" si="83"/>
        <v>1.66E-2</v>
      </c>
      <c r="BC128" s="125">
        <f t="shared" si="84"/>
        <v>1.66E-2</v>
      </c>
      <c r="BD128" s="125">
        <f t="shared" si="85"/>
        <v>1.322022483376996E-2</v>
      </c>
      <c r="BE128" s="125">
        <f t="shared" si="86"/>
        <v>1.1762868942934894E-2</v>
      </c>
      <c r="BF128" s="125">
        <f t="shared" si="87"/>
        <v>1.0546035057191334E-2</v>
      </c>
      <c r="BG128" s="125">
        <f t="shared" si="88"/>
        <v>9.0840593674851554E-3</v>
      </c>
      <c r="BI128" s="125">
        <f t="shared" si="89"/>
        <v>1.0699999999999999E-2</v>
      </c>
      <c r="BJ128" s="125">
        <f t="shared" si="90"/>
        <v>1.0699999999999999E-2</v>
      </c>
      <c r="BK128" s="125">
        <f t="shared" si="91"/>
        <v>8.4900688300741586E-3</v>
      </c>
      <c r="BL128" s="125">
        <f t="shared" si="92"/>
        <v>7.5820038156635995E-3</v>
      </c>
      <c r="BM128" s="125">
        <f t="shared" si="93"/>
        <v>6.7310810291692407E-3</v>
      </c>
      <c r="BN128" s="125">
        <f t="shared" si="94"/>
        <v>5.7157700660890858E-3</v>
      </c>
      <c r="BO128" s="125">
        <f t="shared" si="95"/>
        <v>1.2800000000000001E-2</v>
      </c>
      <c r="BP128" s="125">
        <f t="shared" si="96"/>
        <v>1.2800000000000001E-2</v>
      </c>
      <c r="BQ128" s="125">
        <f t="shared" si="97"/>
        <v>1.019390830555756E-2</v>
      </c>
      <c r="BR128" s="125">
        <f t="shared" si="98"/>
        <v>9.0701640041907627E-3</v>
      </c>
      <c r="BS128" s="125">
        <f t="shared" si="99"/>
        <v>8.1318824537378962E-3</v>
      </c>
      <c r="BT128" s="125">
        <f t="shared" si="100"/>
        <v>7.0045758978198791E-3</v>
      </c>
    </row>
  </sheetData>
  <mergeCells count="49">
    <mergeCell ref="J11:J12"/>
    <mergeCell ref="K11:K12"/>
    <mergeCell ref="L11:L12"/>
    <mergeCell ref="M11:M12"/>
    <mergeCell ref="A13:A14"/>
    <mergeCell ref="B13:B14"/>
    <mergeCell ref="C13:C14"/>
    <mergeCell ref="D13:D14"/>
    <mergeCell ref="E13:E14"/>
    <mergeCell ref="F13:F14"/>
    <mergeCell ref="M13:M14"/>
    <mergeCell ref="G13:G14"/>
    <mergeCell ref="H13:H14"/>
    <mergeCell ref="I13:I14"/>
    <mergeCell ref="J13:J14"/>
    <mergeCell ref="K13:K14"/>
    <mergeCell ref="L13:L14"/>
    <mergeCell ref="M9:M10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G9:G10"/>
    <mergeCell ref="H9:H10"/>
    <mergeCell ref="I9:I10"/>
    <mergeCell ref="J9:J10"/>
    <mergeCell ref="K9:K10"/>
    <mergeCell ref="L9:L10"/>
    <mergeCell ref="H3:H4"/>
    <mergeCell ref="J3:J4"/>
    <mergeCell ref="K3:K4"/>
    <mergeCell ref="L3:L4"/>
    <mergeCell ref="G3:G4"/>
    <mergeCell ref="F9:F10"/>
    <mergeCell ref="A3:A4"/>
    <mergeCell ref="B3:B4"/>
    <mergeCell ref="C3:C4"/>
    <mergeCell ref="D3:D4"/>
    <mergeCell ref="F3:F4"/>
    <mergeCell ref="A9:A10"/>
    <mergeCell ref="B9:B10"/>
    <mergeCell ref="C9:C10"/>
    <mergeCell ref="D9:D10"/>
    <mergeCell ref="E9:E10"/>
  </mergeCells>
  <pageMargins left="0.7" right="0.7" top="0.75" bottom="0.75" header="0.3" footer="0.3"/>
  <pageSetup paperSize="9" orientation="portrait" horizontalDpi="4294967293" verticalDpi="4294967293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98"/>
  <sheetViews>
    <sheetView workbookViewId="0">
      <pane xSplit="2" ySplit="2" topLeftCell="AI3" activePane="bottomRight" state="frozen"/>
      <selection pane="topRight" activeCell="B1" sqref="B1"/>
      <selection pane="bottomLeft" activeCell="A3" sqref="A3"/>
      <selection pane="bottomRight" activeCell="AU99" sqref="AU99"/>
    </sheetView>
  </sheetViews>
  <sheetFormatPr defaultRowHeight="15"/>
  <cols>
    <col min="1" max="1" width="9.140625" style="58"/>
    <col min="8" max="18" width="9.140625" style="58"/>
    <col min="20" max="36" width="9.140625" style="58"/>
    <col min="37" max="37" width="9.140625" style="93"/>
    <col min="38" max="38" width="9.140625" style="58"/>
    <col min="44" max="54" width="9.140625" style="58"/>
    <col min="60" max="60" width="9.140625" style="2"/>
    <col min="66" max="72" width="9.140625" style="58"/>
    <col min="73" max="73" width="9.140625" style="93"/>
  </cols>
  <sheetData>
    <row r="1" spans="1:73">
      <c r="B1" s="58"/>
      <c r="C1" s="58" t="s">
        <v>433</v>
      </c>
      <c r="D1" s="58"/>
      <c r="E1" s="109" t="s">
        <v>434</v>
      </c>
      <c r="F1" s="58"/>
      <c r="G1" s="58"/>
      <c r="H1" s="58" t="s">
        <v>432</v>
      </c>
      <c r="J1" s="109" t="s">
        <v>420</v>
      </c>
      <c r="M1" s="58" t="s">
        <v>413</v>
      </c>
      <c r="O1" s="109" t="s">
        <v>381</v>
      </c>
      <c r="S1" s="58" t="s">
        <v>363</v>
      </c>
      <c r="Y1" s="58" t="s">
        <v>367</v>
      </c>
      <c r="AB1" s="109" t="s">
        <v>381</v>
      </c>
      <c r="AD1" s="109" t="s">
        <v>381</v>
      </c>
      <c r="AE1" s="116" t="s">
        <v>421</v>
      </c>
      <c r="AF1" s="109"/>
      <c r="AG1" s="109"/>
      <c r="AH1" s="109" t="s">
        <v>424</v>
      </c>
      <c r="AI1" s="109"/>
      <c r="AJ1" s="109"/>
      <c r="AK1" s="114" t="s">
        <v>382</v>
      </c>
      <c r="AM1" s="58" t="s">
        <v>106</v>
      </c>
      <c r="AN1" s="109" t="str">
        <f>AB1</f>
        <v>Annual</v>
      </c>
      <c r="AO1" s="58"/>
      <c r="AP1" s="58"/>
      <c r="AQ1" s="58"/>
      <c r="AR1" s="58" t="s">
        <v>436</v>
      </c>
      <c r="AT1" s="109" t="s">
        <v>420</v>
      </c>
      <c r="AW1" s="58" t="s">
        <v>435</v>
      </c>
      <c r="AY1" s="109" t="s">
        <v>381</v>
      </c>
      <c r="BC1" s="58" t="s">
        <v>364</v>
      </c>
      <c r="BI1" s="58" t="s">
        <v>403</v>
      </c>
      <c r="BJ1" s="58"/>
      <c r="BK1" s="58"/>
      <c r="BL1" s="109" t="s">
        <v>381</v>
      </c>
      <c r="BM1" s="58"/>
      <c r="BN1" s="109" t="s">
        <v>381</v>
      </c>
      <c r="BO1" s="116" t="s">
        <v>429</v>
      </c>
      <c r="BP1" s="109"/>
      <c r="BQ1" s="109"/>
      <c r="BR1" s="109" t="s">
        <v>424</v>
      </c>
      <c r="BS1" s="109"/>
      <c r="BT1" s="109"/>
      <c r="BU1" s="114" t="s">
        <v>382</v>
      </c>
    </row>
    <row r="2" spans="1:73">
      <c r="A2" s="58" t="str">
        <f>'Mortal Baseline'!A2</f>
        <v>Cycle</v>
      </c>
      <c r="B2" s="1" t="s">
        <v>58</v>
      </c>
      <c r="C2" s="58" t="s">
        <v>258</v>
      </c>
      <c r="D2" s="58" t="s">
        <v>259</v>
      </c>
      <c r="E2" s="58" t="s">
        <v>260</v>
      </c>
      <c r="F2" s="58" t="s">
        <v>48</v>
      </c>
      <c r="G2" s="58" t="s">
        <v>261</v>
      </c>
      <c r="H2" s="1" t="str">
        <f>C2</f>
        <v>Sedentary</v>
      </c>
      <c r="I2" s="1" t="str">
        <f t="shared" ref="I2:L3" si="0">D2</f>
        <v>Barely</v>
      </c>
      <c r="J2" s="1" t="str">
        <f t="shared" si="0"/>
        <v>Somewhat</v>
      </c>
      <c r="K2" s="1" t="str">
        <f t="shared" si="0"/>
        <v>Active</v>
      </c>
      <c r="L2" s="1" t="str">
        <f t="shared" si="0"/>
        <v>Highly</v>
      </c>
      <c r="M2" s="58" t="s">
        <v>258</v>
      </c>
      <c r="N2" s="58" t="s">
        <v>259</v>
      </c>
      <c r="O2" s="58" t="s">
        <v>260</v>
      </c>
      <c r="P2" s="58" t="s">
        <v>48</v>
      </c>
      <c r="Q2" s="58" t="s">
        <v>261</v>
      </c>
      <c r="R2" s="58" t="s">
        <v>366</v>
      </c>
      <c r="S2" s="58" t="s">
        <v>258</v>
      </c>
      <c r="T2" s="58" t="s">
        <v>259</v>
      </c>
      <c r="U2" s="58" t="s">
        <v>260</v>
      </c>
      <c r="V2" s="58" t="s">
        <v>48</v>
      </c>
      <c r="W2" s="58" t="s">
        <v>261</v>
      </c>
      <c r="X2" s="58" t="s">
        <v>107</v>
      </c>
      <c r="Y2" s="58" t="s">
        <v>258</v>
      </c>
      <c r="Z2" s="58" t="s">
        <v>259</v>
      </c>
      <c r="AA2" s="58" t="s">
        <v>260</v>
      </c>
      <c r="AB2" s="58" t="s">
        <v>48</v>
      </c>
      <c r="AC2" s="58" t="s">
        <v>261</v>
      </c>
      <c r="AD2" s="58" t="s">
        <v>368</v>
      </c>
      <c r="AE2" s="58" t="str">
        <f>Y2</f>
        <v>Sedentary</v>
      </c>
      <c r="AF2" s="58" t="str">
        <f t="shared" ref="AF2:AI2" si="1">Z2</f>
        <v>Barely</v>
      </c>
      <c r="AG2" s="58" t="str">
        <f t="shared" si="1"/>
        <v>Somewhat</v>
      </c>
      <c r="AH2" s="58" t="str">
        <f t="shared" si="1"/>
        <v>Active</v>
      </c>
      <c r="AI2" s="58" t="str">
        <f t="shared" si="1"/>
        <v>Highly</v>
      </c>
      <c r="AJ2" s="58" t="s">
        <v>423</v>
      </c>
      <c r="AK2" s="93" t="s">
        <v>380</v>
      </c>
      <c r="AM2" s="58" t="s">
        <v>258</v>
      </c>
      <c r="AN2" s="58" t="s">
        <v>259</v>
      </c>
      <c r="AO2" s="58" t="s">
        <v>260</v>
      </c>
      <c r="AP2" s="58" t="s">
        <v>48</v>
      </c>
      <c r="AQ2" s="58" t="s">
        <v>261</v>
      </c>
      <c r="AR2" s="1" t="str">
        <f>AM2</f>
        <v>Sedentary</v>
      </c>
      <c r="AS2" s="1" t="str">
        <f t="shared" ref="AS2:AS3" si="2">AN2</f>
        <v>Barely</v>
      </c>
      <c r="AT2" s="1" t="str">
        <f t="shared" ref="AT2:AT3" si="3">AO2</f>
        <v>Somewhat</v>
      </c>
      <c r="AU2" s="1" t="str">
        <f t="shared" ref="AU2:AU3" si="4">AP2</f>
        <v>Active</v>
      </c>
      <c r="AV2" s="1" t="str">
        <f t="shared" ref="AV2:AV3" si="5">AQ2</f>
        <v>Highly</v>
      </c>
      <c r="AW2" s="58" t="s">
        <v>258</v>
      </c>
      <c r="AX2" s="58" t="s">
        <v>259</v>
      </c>
      <c r="AY2" s="58" t="s">
        <v>260</v>
      </c>
      <c r="AZ2" s="58" t="s">
        <v>48</v>
      </c>
      <c r="BA2" s="58" t="s">
        <v>261</v>
      </c>
      <c r="BB2" s="58" t="s">
        <v>366</v>
      </c>
      <c r="BC2" s="58" t="str">
        <f>AM2</f>
        <v>Sedentary</v>
      </c>
      <c r="BD2" s="58" t="str">
        <f>AN2</f>
        <v>Barely</v>
      </c>
      <c r="BE2" s="58" t="str">
        <f>AO2</f>
        <v>Somewhat</v>
      </c>
      <c r="BF2" s="58" t="str">
        <f>AP2</f>
        <v>Active</v>
      </c>
      <c r="BG2" s="58" t="str">
        <f>AQ2</f>
        <v>Highly</v>
      </c>
      <c r="BH2" s="2" t="s">
        <v>107</v>
      </c>
      <c r="BI2" s="58" t="s">
        <v>258</v>
      </c>
      <c r="BJ2" s="58" t="s">
        <v>259</v>
      </c>
      <c r="BK2" s="58" t="s">
        <v>260</v>
      </c>
      <c r="BL2" s="58" t="s">
        <v>48</v>
      </c>
      <c r="BM2" s="58" t="s">
        <v>261</v>
      </c>
      <c r="BN2" s="58" t="s">
        <v>368</v>
      </c>
      <c r="BO2" s="58" t="str">
        <f>BI2</f>
        <v>Sedentary</v>
      </c>
      <c r="BP2" s="58" t="str">
        <f t="shared" ref="BP2" si="6">BJ2</f>
        <v>Barely</v>
      </c>
      <c r="BQ2" s="58" t="str">
        <f t="shared" ref="BQ2" si="7">BK2</f>
        <v>Somewhat</v>
      </c>
      <c r="BR2" s="58" t="str">
        <f t="shared" ref="BR2" si="8">BL2</f>
        <v>Active</v>
      </c>
      <c r="BS2" s="58" t="str">
        <f t="shared" ref="BS2" si="9">BM2</f>
        <v>Highly</v>
      </c>
      <c r="BT2" s="58" t="s">
        <v>423</v>
      </c>
      <c r="BU2" s="93" t="s">
        <v>380</v>
      </c>
    </row>
    <row r="3" spans="1:73">
      <c r="A3" s="58">
        <f>'Mortal Baseline'!A3</f>
        <v>1</v>
      </c>
      <c r="B3">
        <v>5</v>
      </c>
      <c r="C3" s="93">
        <f>'Mortal Baseline'!C3*M3</f>
        <v>0.28553602161036379</v>
      </c>
      <c r="D3" s="93">
        <f>'Mortal Baseline'!D3*N3</f>
        <v>1.8938709430731513</v>
      </c>
      <c r="E3" s="93">
        <f>'Mortal Baseline'!E3*O3</f>
        <v>1.4780283521689968</v>
      </c>
      <c r="F3" s="93">
        <f>'Mortal Baseline'!F3*P3</f>
        <v>0.50643659865758062</v>
      </c>
      <c r="G3" s="93">
        <f>'Mortal Baseline'!G3*Q3</f>
        <v>2.0197377619179665E-2</v>
      </c>
      <c r="H3" s="93">
        <f>C3</f>
        <v>0.28553602161036379</v>
      </c>
      <c r="I3" s="93">
        <f t="shared" si="0"/>
        <v>1.8938709430731513</v>
      </c>
      <c r="J3" s="93">
        <f t="shared" si="0"/>
        <v>1.4780283521689968</v>
      </c>
      <c r="K3" s="93">
        <f t="shared" si="0"/>
        <v>0.50643659865758062</v>
      </c>
      <c r="L3" s="93">
        <f t="shared" si="0"/>
        <v>2.0197377619179665E-2</v>
      </c>
      <c r="M3" s="93">
        <f>('Stroke Epi'!AE33*(SUM('Mortal Baseline'!C3:G3)))/('Mortal Baseline'!C3*'Stroke Epi'!B$74+'Mortal Baseline'!D3*'Stroke Epi'!C$74+'Mortal Baseline'!E3*'Stroke Epi'!D$74+'Mortal Baseline'!F3*'Stroke Epi'!E$74+'Mortal Baseline'!G3*'Stroke Epi'!F$74)</f>
        <v>1.3679809936424672E-4</v>
      </c>
      <c r="N3" s="93">
        <f>M3*'Stroke Epi'!C$74</f>
        <v>1.0854441863792323E-4</v>
      </c>
      <c r="O3" s="93">
        <f>N3*'Stroke Epi'!D$74</f>
        <v>7.6914410867450579E-5</v>
      </c>
      <c r="P3" s="93">
        <f>O3*'Stroke Epi'!E$74</f>
        <v>4.8384778678469634E-5</v>
      </c>
      <c r="Q3" s="93">
        <f>P3*'Stroke Epi'!F$74</f>
        <v>2.5846380338760953E-5</v>
      </c>
      <c r="R3" s="93">
        <f>SUM(M3:Q3)</f>
        <v>3.9648808788685119E-4</v>
      </c>
      <c r="S3" s="2">
        <f>C3/'Mortal Baseline'!C3</f>
        <v>1.3679809936424672E-4</v>
      </c>
      <c r="T3" s="2">
        <f>D3/'Mortal Baseline'!D3</f>
        <v>1.0854441863792323E-4</v>
      </c>
      <c r="U3" s="2">
        <f>E3/'Mortal Baseline'!E3</f>
        <v>7.6914410867450579E-5</v>
      </c>
      <c r="V3" s="2">
        <f>F3/'Mortal Baseline'!F3</f>
        <v>4.8384778678469641E-5</v>
      </c>
      <c r="W3" s="2">
        <f>G3/'Mortal Baseline'!G3</f>
        <v>2.5846380338760953E-5</v>
      </c>
      <c r="X3" s="2">
        <f>SUM(C3:G3)/SUM('Mortal Baseline'!C3:G3)</f>
        <v>8.3681385862585442E-5</v>
      </c>
      <c r="Y3" s="93">
        <f>C3*'Stroke Epi'!$AH33</f>
        <v>3.9004220551975693E-2</v>
      </c>
      <c r="Z3" s="93">
        <f>D3*'Stroke Epi'!$AH$33</f>
        <v>0.25870277082379245</v>
      </c>
      <c r="AA3" s="93">
        <f>E3*'Stroke Epi'!$AH$33</f>
        <v>0.20189867290628496</v>
      </c>
      <c r="AB3" s="93">
        <f>F3*'Stroke Epi'!$AH$33</f>
        <v>6.9179239376625512E-2</v>
      </c>
      <c r="AC3" s="93">
        <f>G3*'Stroke Epi'!$AH$33</f>
        <v>2.7589617827799423E-3</v>
      </c>
      <c r="AD3" s="93">
        <f>SUM(Y3:AC3)</f>
        <v>0.57154386544145852</v>
      </c>
      <c r="AE3" s="93">
        <f>H3*'Stroke Epi'!$O$5</f>
        <v>5.7107204322072759E-2</v>
      </c>
      <c r="AF3" s="93">
        <f>I3*'Stroke Epi'!$O$5</f>
        <v>0.3787741886146303</v>
      </c>
      <c r="AG3" s="93">
        <f>J3*'Stroke Epi'!$O$5</f>
        <v>0.29560567043379937</v>
      </c>
      <c r="AH3" s="93">
        <f>K3*'Stroke Epi'!$O$5</f>
        <v>0.10128731973151613</v>
      </c>
      <c r="AI3" s="93">
        <f>L3*'Stroke Epi'!$O$5</f>
        <v>4.0394755238359328E-3</v>
      </c>
      <c r="AJ3" s="93">
        <f>SUM(AE3:AI3)</f>
        <v>0.83681385862585445</v>
      </c>
      <c r="AK3" s="93">
        <f>AD3+AJ3</f>
        <v>1.4083577240673129</v>
      </c>
      <c r="AL3" s="2"/>
      <c r="AM3" s="93">
        <f>'Mortal Baseline'!X3*AW3</f>
        <v>0.14414277685404037</v>
      </c>
      <c r="AN3" s="93">
        <f>'Mortal Baseline'!Y3*AX3</f>
        <v>1.4307461706004565</v>
      </c>
      <c r="AO3" s="93">
        <f>'Mortal Baseline'!Z3*AY3</f>
        <v>2.4764979987139135</v>
      </c>
      <c r="AP3" s="93">
        <f>'Mortal Baseline'!AA3*AZ3</f>
        <v>0.88013389038613266</v>
      </c>
      <c r="AQ3" s="93">
        <f>'Mortal Baseline'!AB3*BA3</f>
        <v>6.8479163445455099E-2</v>
      </c>
      <c r="AR3" s="93">
        <f>AM3</f>
        <v>0.14414277685404037</v>
      </c>
      <c r="AS3" s="93">
        <f t="shared" si="2"/>
        <v>1.4307461706004565</v>
      </c>
      <c r="AT3" s="93">
        <f t="shared" si="3"/>
        <v>2.4764979987139135</v>
      </c>
      <c r="AU3" s="93">
        <f t="shared" si="4"/>
        <v>0.88013389038613266</v>
      </c>
      <c r="AV3" s="93">
        <f t="shared" si="5"/>
        <v>6.8479163445455099E-2</v>
      </c>
      <c r="AW3" s="93">
        <f>('Stroke Epi'!AE33*(SUM('Mortal Baseline'!X3:AB3)))/('Mortal Baseline'!X3*'Stroke Epi'!B$83+'Mortal Baseline'!Y3*'Stroke Epi'!C$83+'Mortal Baseline'!Z3*'Stroke Epi'!D$83+'Mortal Baseline'!AA3*'Stroke Epi'!E$83+'Mortal Baseline'!AB3*'Stroke Epi'!F$83)</f>
        <v>1.3892118725107987E-4</v>
      </c>
      <c r="AX3" s="93">
        <f>$AW3*'Stroke Epi'!C$83</f>
        <v>1.1063670660442969E-4</v>
      </c>
      <c r="AY3" s="93">
        <f>$AW3*'Stroke Epi'!D$83</f>
        <v>9.844046500188979E-5</v>
      </c>
      <c r="AZ3" s="93">
        <f>$AW3*'Stroke Epi'!E$83</f>
        <v>8.8257091020272894E-5</v>
      </c>
      <c r="BA3" s="93">
        <f>$AW3*'Stroke Epi'!F$83</f>
        <v>7.6022187493393463E-5</v>
      </c>
      <c r="BB3" s="93">
        <f>SUM(AW3:BA3)</f>
        <v>5.1227763737106565E-4</v>
      </c>
      <c r="BC3" s="2">
        <f>AM3/'Mortal Baseline'!X3</f>
        <v>1.3892118725107987E-4</v>
      </c>
      <c r="BD3" s="2">
        <f>AN3/'Mortal Baseline'!Y3</f>
        <v>1.1063670660442969E-4</v>
      </c>
      <c r="BE3" s="2">
        <f>AO3/'Mortal Baseline'!Z3</f>
        <v>9.8440465001889776E-5</v>
      </c>
      <c r="BF3" s="2">
        <f>AP3/'Mortal Baseline'!AA3</f>
        <v>8.8257091020272894E-5</v>
      </c>
      <c r="BG3" s="2">
        <f>AQ3/'Mortal Baseline'!AB3</f>
        <v>7.6022187493393463E-5</v>
      </c>
      <c r="BH3" s="2">
        <f>SUM(AM3:AQ3)/SUM('Mortal Baseline'!X3:AB3)</f>
        <v>9.9999999999999978E-5</v>
      </c>
      <c r="BI3">
        <f>AM3*'Stroke Epi'!$AP33</f>
        <v>1.9127746488531158E-2</v>
      </c>
      <c r="BJ3" s="58">
        <f>AN3*'Stroke Epi'!$AP33</f>
        <v>0.18986001683868059</v>
      </c>
      <c r="BK3" s="58">
        <f>AO3*'Stroke Epi'!$AP33</f>
        <v>0.32863128442933637</v>
      </c>
      <c r="BL3" s="58">
        <f>AP3*'Stroke Epi'!$AP33</f>
        <v>0.11679376725423982</v>
      </c>
      <c r="BM3" s="58">
        <f>AQ3*'Stroke Epi'!$AP33</f>
        <v>9.0871849892118928E-3</v>
      </c>
      <c r="BN3" s="93">
        <f>SUM(BI3:BM3)</f>
        <v>0.66349999999999987</v>
      </c>
      <c r="BO3" s="93">
        <f>AR3*'Stroke Epi'!$O$5</f>
        <v>2.8828555370808074E-2</v>
      </c>
      <c r="BP3" s="93">
        <f>AS3*'Stroke Epi'!$O$5</f>
        <v>0.2861492341200913</v>
      </c>
      <c r="BQ3" s="93">
        <f>AT3*'Stroke Epi'!$O$5</f>
        <v>0.4952995997427827</v>
      </c>
      <c r="BR3" s="93">
        <f>AU3*'Stroke Epi'!$O$5</f>
        <v>0.17602677807722655</v>
      </c>
      <c r="BS3" s="93">
        <f>AV3*'Stroke Epi'!$O$5</f>
        <v>1.369583268909102E-2</v>
      </c>
      <c r="BT3" s="93">
        <f>SUM(BO3:BS3)</f>
        <v>0.99999999999999967</v>
      </c>
      <c r="BU3" s="93">
        <f>BN3</f>
        <v>0.66349999999999987</v>
      </c>
    </row>
    <row r="4" spans="1:73">
      <c r="A4" s="58">
        <f>'Mortal Baseline'!A4</f>
        <v>2</v>
      </c>
      <c r="B4">
        <v>6</v>
      </c>
      <c r="C4" s="93">
        <f>'Mortal Baseline'!C4*M4</f>
        <v>0.28443057060512289</v>
      </c>
      <c r="D4" s="93">
        <f>'Mortal Baseline'!D4*N4</f>
        <v>1.8799894288715624</v>
      </c>
      <c r="E4" s="93">
        <f>'Mortal Baseline'!E4*O4</f>
        <v>1.4886992433582622</v>
      </c>
      <c r="F4" s="93">
        <f>'Mortal Baseline'!F4*P4</f>
        <v>0.4935785359470225</v>
      </c>
      <c r="G4" s="93">
        <f>'Mortal Baseline'!G4*Q4</f>
        <v>2.8653343833164407E-2</v>
      </c>
      <c r="H4" s="93">
        <f>(C4+H3)-Y3-AE3</f>
        <v>0.47385516734143812</v>
      </c>
      <c r="I4" s="93">
        <f t="shared" ref="I4:L4" si="10">(D4+I3)-Z3-AF3</f>
        <v>3.1363834125062908</v>
      </c>
      <c r="J4" s="93">
        <f t="shared" si="10"/>
        <v>2.4692232521871751</v>
      </c>
      <c r="K4" s="93">
        <f t="shared" si="10"/>
        <v>0.82954857549646144</v>
      </c>
      <c r="L4" s="93">
        <f t="shared" si="10"/>
        <v>4.2052284145728196E-2</v>
      </c>
      <c r="M4" s="93">
        <f>('Stroke Epi'!AE34*(SUM('Mortal Baseline'!C4:G4)))/('Mortal Baseline'!C4*'Stroke Epi'!B$74+'Mortal Baseline'!D4*'Stroke Epi'!C$74+'Mortal Baseline'!E4*'Stroke Epi'!D$74+'Mortal Baseline'!F4*'Stroke Epi'!E$74+'Mortal Baseline'!G4*'Stroke Epi'!F$74)</f>
        <v>1.3698740560336639E-4</v>
      </c>
      <c r="N4" s="93">
        <f>M4*'Stroke Epi'!C$74</f>
        <v>1.0869462639494085E-4</v>
      </c>
      <c r="O4" s="93">
        <f>N4*'Stroke Epi'!D$74</f>
        <v>7.702084785687579E-5</v>
      </c>
      <c r="P4" s="93">
        <f>O4*'Stroke Epi'!E$74</f>
        <v>4.8451735314013739E-5</v>
      </c>
      <c r="Q4" s="93">
        <f>P4*'Stroke Epi'!F$74</f>
        <v>2.5882147510085161E-5</v>
      </c>
      <c r="R4" s="93">
        <f t="shared" ref="R4:R12" si="11">SUM(M4:Q4)</f>
        <v>3.970367626792819E-4</v>
      </c>
      <c r="S4" s="2">
        <f>C4/'Mortal Baseline'!C4</f>
        <v>1.3698740560336639E-4</v>
      </c>
      <c r="T4" s="2">
        <f>D4/'Mortal Baseline'!D4</f>
        <v>1.0869462639494085E-4</v>
      </c>
      <c r="U4" s="2">
        <f>E4/'Mortal Baseline'!E4</f>
        <v>7.702084785687579E-5</v>
      </c>
      <c r="V4" s="2">
        <f>F4/'Mortal Baseline'!F4</f>
        <v>4.8451735314013739E-5</v>
      </c>
      <c r="W4" s="2">
        <f>G4/'Mortal Baseline'!G4</f>
        <v>2.5882147510085161E-5</v>
      </c>
      <c r="X4" s="2">
        <f>SUM(C4:G4)/SUM('Mortal Baseline'!C4:G4)</f>
        <v>8.351537398970165E-5</v>
      </c>
      <c r="Y4" s="93">
        <f>C4*'Stroke Epi'!$AH34</f>
        <v>3.8853215944659784E-2</v>
      </c>
      <c r="Z4" s="93">
        <f>D4*'Stroke Epi'!$AH$33</f>
        <v>0.25680655598385543</v>
      </c>
      <c r="AA4" s="93">
        <f>E4*'Stroke Epi'!$AH$33</f>
        <v>0.20335631664273862</v>
      </c>
      <c r="AB4" s="93">
        <f>F4*'Stroke Epi'!$AH$33</f>
        <v>6.742282801036327E-2</v>
      </c>
      <c r="AC4" s="93">
        <f>G4*'Stroke Epi'!$AH$33</f>
        <v>3.9140467676102584E-3</v>
      </c>
      <c r="AD4" s="93">
        <f t="shared" ref="AD4:AD67" si="12">SUM(Y4:AC4)</f>
        <v>0.57035296334922747</v>
      </c>
      <c r="AE4" s="93">
        <f>H4*'Stroke Epi'!$O$5</f>
        <v>9.4771033468287635E-2</v>
      </c>
      <c r="AF4" s="93">
        <f>I4*'Stroke Epi'!$O$5</f>
        <v>0.62727668250125823</v>
      </c>
      <c r="AG4" s="93">
        <f>J4*'Stroke Epi'!$O$5</f>
        <v>0.49384465043743503</v>
      </c>
      <c r="AH4" s="93">
        <f>K4*'Stroke Epi'!$O$5</f>
        <v>0.16590971509929231</v>
      </c>
      <c r="AI4" s="93">
        <f>L4*'Stroke Epi'!$O$5</f>
        <v>8.4104568291456395E-3</v>
      </c>
      <c r="AJ4" s="93">
        <f t="shared" ref="AJ4:AJ67" si="13">SUM(AE4:AI4)</f>
        <v>1.3902125383354189</v>
      </c>
      <c r="AK4" s="93">
        <f>AD4+AJ4+AK3</f>
        <v>3.368923225751959</v>
      </c>
      <c r="AL4" s="2"/>
      <c r="AM4" s="93">
        <f>'Mortal Baseline'!X4*AW4</f>
        <v>0.16893906676245404</v>
      </c>
      <c r="AN4" s="93">
        <f>'Mortal Baseline'!Y4*AX4</f>
        <v>1.5669895988875295</v>
      </c>
      <c r="AO4" s="93">
        <f>'Mortal Baseline'!Z4*AY4</f>
        <v>2.3507257484055453</v>
      </c>
      <c r="AP4" s="93">
        <f>'Mortal Baseline'!AA4*AZ4</f>
        <v>0.8257358536782019</v>
      </c>
      <c r="AQ4" s="93">
        <f>'Mortal Baseline'!AB4*BA4</f>
        <v>8.7109732266266504E-2</v>
      </c>
      <c r="AR4" s="93">
        <f>(AM4+AR3)-BI3-BO3</f>
        <v>0.26512554175715514</v>
      </c>
      <c r="AS4" s="93">
        <f t="shared" ref="AS4:AV4" si="14">(AN4+AS3)-BJ3-BP3</f>
        <v>2.5217265185292139</v>
      </c>
      <c r="AT4" s="93">
        <f t="shared" si="14"/>
        <v>4.0032928629473394</v>
      </c>
      <c r="AU4" s="93">
        <f t="shared" si="14"/>
        <v>1.4130491987328679</v>
      </c>
      <c r="AV4" s="93">
        <f t="shared" si="14"/>
        <v>0.13280587803341867</v>
      </c>
      <c r="AW4" s="93">
        <f>('Stroke Epi'!AE34*(SUM('Mortal Baseline'!X4:AB4)))/('Mortal Baseline'!X4*'Stroke Epi'!B$83+'Mortal Baseline'!Y4*'Stroke Epi'!C$83+'Mortal Baseline'!Z4*'Stroke Epi'!D$83+'Mortal Baseline'!AA4*'Stroke Epi'!E$83+'Mortal Baseline'!AB4*'Stroke Epi'!F$83)</f>
        <v>1.3827097469705803E-4</v>
      </c>
      <c r="AX4" s="93">
        <f>$AW4*'Stroke Epi'!C$83</f>
        <v>1.1011887792045929E-4</v>
      </c>
      <c r="AY4" s="93">
        <f>$AW4*'Stroke Epi'!D$83</f>
        <v>9.7979720118877145E-5</v>
      </c>
      <c r="AZ4" s="93">
        <f>$AW4*'Stroke Epi'!E$83</f>
        <v>8.7844008828143967E-5</v>
      </c>
      <c r="BA4" s="93">
        <f>$AW4*'Stroke Epi'!F$83</f>
        <v>7.5666370057115231E-5</v>
      </c>
      <c r="BB4" s="93">
        <f t="shared" ref="BB4:BB67" si="15">SUM(AW4:BA4)</f>
        <v>5.0987995162165363E-4</v>
      </c>
      <c r="BC4" s="2">
        <f>AM4/'Mortal Baseline'!X4</f>
        <v>1.3827097469705803E-4</v>
      </c>
      <c r="BD4" s="2">
        <f>AN4/'Mortal Baseline'!Y4</f>
        <v>1.1011887792045928E-4</v>
      </c>
      <c r="BE4" s="2">
        <f>AO4/'Mortal Baseline'!Z4</f>
        <v>9.7979720118877159E-5</v>
      </c>
      <c r="BF4" s="2">
        <f>AP4/'Mortal Baseline'!AA4</f>
        <v>8.7844008828143967E-5</v>
      </c>
      <c r="BG4" s="2">
        <f>AQ4/'Mortal Baseline'!AB4</f>
        <v>7.5666370057115231E-5</v>
      </c>
      <c r="BH4" s="2">
        <f>SUM(AM4:AQ4)/SUM('Mortal Baseline'!X4:AB4)</f>
        <v>9.9999999999999964E-5</v>
      </c>
      <c r="BI4" s="58">
        <f>AM4*'Stroke Epi'!$AP34</f>
        <v>2.2418214159377652E-2</v>
      </c>
      <c r="BJ4" s="58">
        <f>AN4*'Stroke Epi'!$AP34</f>
        <v>0.20793951977237518</v>
      </c>
      <c r="BK4" s="58">
        <f>AO4*'Stroke Epi'!$AP34</f>
        <v>0.31194130681341586</v>
      </c>
      <c r="BL4" s="58">
        <f>AP4*'Stroke Epi'!$AP34</f>
        <v>0.1095751477830974</v>
      </c>
      <c r="BM4" s="58">
        <f>AQ4*'Stroke Epi'!$AP34</f>
        <v>1.1559461471733565E-2</v>
      </c>
      <c r="BN4" s="93">
        <f t="shared" ref="BN4:BN16" si="16">SUM(BI4:BM4)</f>
        <v>0.66343364999999965</v>
      </c>
      <c r="BO4" s="93">
        <f>AR4*'Stroke Epi'!$O$5</f>
        <v>5.3025108351431031E-2</v>
      </c>
      <c r="BP4" s="93">
        <f>AS4*'Stroke Epi'!$O$5</f>
        <v>0.50434530370584285</v>
      </c>
      <c r="BQ4" s="93">
        <f>AT4*'Stroke Epi'!$O$5</f>
        <v>0.80065857258946793</v>
      </c>
      <c r="BR4" s="93">
        <f>AU4*'Stroke Epi'!$O$5</f>
        <v>0.28260983974657361</v>
      </c>
      <c r="BS4" s="93">
        <f>AV4*'Stroke Epi'!$O$5</f>
        <v>2.6561175606683737E-2</v>
      </c>
      <c r="BT4" s="93">
        <f t="shared" ref="BT4:BT67" si="17">SUM(BO4:BS4)</f>
        <v>1.6671999999999991</v>
      </c>
      <c r="BU4" s="93">
        <f>BU3+BT4+BN4</f>
        <v>2.9941336499999984</v>
      </c>
    </row>
    <row r="5" spans="1:73">
      <c r="A5" s="58">
        <f>'Mortal Baseline'!A5</f>
        <v>3</v>
      </c>
      <c r="B5">
        <v>7</v>
      </c>
      <c r="C5" s="93">
        <f>'Mortal Baseline'!C5*M5</f>
        <v>0.2837932386451717</v>
      </c>
      <c r="D5" s="93">
        <f>'Mortal Baseline'!D5*N5</f>
        <v>1.8578370564901865</v>
      </c>
      <c r="E5" s="93">
        <f>'Mortal Baseline'!E5*O5</f>
        <v>1.4936501853769126</v>
      </c>
      <c r="F5" s="93">
        <f>'Mortal Baseline'!F5*P5</f>
        <v>0.48487271042517688</v>
      </c>
      <c r="G5" s="93">
        <f>'Mortal Baseline'!G5*Q5</f>
        <v>3.9806781366082143E-2</v>
      </c>
      <c r="H5" s="93">
        <f t="shared" ref="H5:H68" si="18">(C5+H4)-Y4-AE4</f>
        <v>0.62402415657366239</v>
      </c>
      <c r="I5" s="93">
        <f t="shared" ref="I5:I68" si="19">(D5+I4)-Z4-AF4</f>
        <v>4.1101372305113637</v>
      </c>
      <c r="J5" s="93">
        <f t="shared" ref="J5:J68" si="20">(E5+J4)-AA4-AG4</f>
        <v>3.265672470483914</v>
      </c>
      <c r="K5" s="93">
        <f t="shared" ref="K5:K68" si="21">(F5+K4)-AB4-AH4</f>
        <v>1.0810887428119826</v>
      </c>
      <c r="L5" s="93">
        <f t="shared" ref="L5:L68" si="22">(G5+L4)-AC4-AI4</f>
        <v>6.9534561915054444E-2</v>
      </c>
      <c r="M5" s="93">
        <f>('Stroke Epi'!AE35*(SUM('Mortal Baseline'!C5:G5)))/('Mortal Baseline'!C5*'Stroke Epi'!B$74+'Mortal Baseline'!D5*'Stroke Epi'!C$74+'Mortal Baseline'!E5*'Stroke Epi'!D$74+'Mortal Baseline'!F5*'Stroke Epi'!E$74+'Mortal Baseline'!G5*'Stroke Epi'!F$74)</f>
        <v>1.3729452465578666E-4</v>
      </c>
      <c r="N5" s="93">
        <f>M5*'Stroke Epi'!C$74</f>
        <v>1.0893831442242452E-4</v>
      </c>
      <c r="O5" s="93">
        <f>N5*'Stroke Epi'!D$74</f>
        <v>7.7193524824559223E-5</v>
      </c>
      <c r="P5" s="93">
        <f>O5*'Stroke Epi'!E$74</f>
        <v>4.856036173096219E-5</v>
      </c>
      <c r="Q5" s="93">
        <f>P5*'Stroke Epi'!F$74</f>
        <v>2.5940174016849689E-5</v>
      </c>
      <c r="R5" s="93">
        <f t="shared" si="11"/>
        <v>3.9792689965058227E-4</v>
      </c>
      <c r="S5" s="2">
        <f>C5/'Mortal Baseline'!C5</f>
        <v>1.3729452465578666E-4</v>
      </c>
      <c r="T5" s="2">
        <f>D5/'Mortal Baseline'!D5</f>
        <v>1.0893831442242452E-4</v>
      </c>
      <c r="U5" s="2">
        <f>E5/'Mortal Baseline'!E5</f>
        <v>7.7193524824559223E-5</v>
      </c>
      <c r="V5" s="2">
        <f>F5/'Mortal Baseline'!F5</f>
        <v>4.856036173096219E-5</v>
      </c>
      <c r="W5" s="2">
        <f>G5/'Mortal Baseline'!G5</f>
        <v>2.5940174016849689E-5</v>
      </c>
      <c r="X5" s="2">
        <f>SUM(C5:G5)/SUM('Mortal Baseline'!C5:G5)</f>
        <v>8.3215841782268668E-5</v>
      </c>
      <c r="Y5" s="93">
        <f>C5*'Stroke Epi'!$AH35</f>
        <v>3.8766156398930454E-2</v>
      </c>
      <c r="Z5" s="93">
        <f>D5*'Stroke Epi'!$AH$33</f>
        <v>0.25378054191655947</v>
      </c>
      <c r="AA5" s="93">
        <f>E5*'Stroke Epi'!$AH$33</f>
        <v>0.20403261532248626</v>
      </c>
      <c r="AB5" s="93">
        <f>F5*'Stroke Epi'!$AH$33</f>
        <v>6.6233612244079157E-2</v>
      </c>
      <c r="AC5" s="93">
        <f>G5*'Stroke Epi'!$AH$33</f>
        <v>5.4376063346068208E-3</v>
      </c>
      <c r="AD5" s="93">
        <f t="shared" si="12"/>
        <v>0.56825053221666211</v>
      </c>
      <c r="AE5" s="93">
        <f>H5*'Stroke Epi'!$O$5</f>
        <v>0.12480483131473248</v>
      </c>
      <c r="AF5" s="93">
        <f>I5*'Stroke Epi'!$O$5</f>
        <v>0.82202744610227274</v>
      </c>
      <c r="AG5" s="93">
        <f>J5*'Stroke Epi'!$O$5</f>
        <v>0.65313449409678281</v>
      </c>
      <c r="AH5" s="93">
        <f>K5*'Stroke Epi'!$O$5</f>
        <v>0.21621774856239653</v>
      </c>
      <c r="AI5" s="93">
        <f>L5*'Stroke Epi'!$O$5</f>
        <v>1.3906912383010889E-2</v>
      </c>
      <c r="AJ5" s="93">
        <f t="shared" si="13"/>
        <v>1.8300914324591957</v>
      </c>
      <c r="AK5" s="93">
        <f t="shared" ref="AK5:AK68" si="23">AD5+AJ5+AK4</f>
        <v>5.7672651904278167</v>
      </c>
      <c r="AL5" s="2"/>
      <c r="AM5" s="93">
        <f>'Mortal Baseline'!X5*AW5</f>
        <v>0.19492722744681559</v>
      </c>
      <c r="AN5" s="93">
        <f>'Mortal Baseline'!Y5*AX5</f>
        <v>1.6833949343803327</v>
      </c>
      <c r="AO5" s="93">
        <f>'Mortal Baseline'!Z5*AY5</f>
        <v>2.2302238027880286</v>
      </c>
      <c r="AP5" s="93">
        <f>'Mortal Baseline'!AA5*AZ5</f>
        <v>0.78173139380585344</v>
      </c>
      <c r="AQ5" s="93">
        <f>'Mortal Baseline'!AB5*BA5</f>
        <v>0.10872269157896956</v>
      </c>
      <c r="AR5" s="93">
        <f t="shared" ref="AR5:AR68" si="24">(AM5+AR4)-BI4-BO4</f>
        <v>0.38460944669316205</v>
      </c>
      <c r="AS5" s="93">
        <f t="shared" ref="AS5:AS68" si="25">(AN5+AS4)-BJ4-BP4</f>
        <v>3.4928366294313284</v>
      </c>
      <c r="AT5" s="93">
        <f t="shared" ref="AT5:AT68" si="26">(AO5+AT4)-BK4-BQ4</f>
        <v>5.1209167863324847</v>
      </c>
      <c r="AU5" s="93">
        <f t="shared" ref="AU5:AU68" si="27">(AP5+AU4)-BL4-BR4</f>
        <v>1.8025956050090506</v>
      </c>
      <c r="AV5" s="93">
        <f t="shared" ref="AV5:AV68" si="28">(AQ5+AV4)-BM4-BS4</f>
        <v>0.20340793253397094</v>
      </c>
      <c r="AW5" s="93">
        <f>('Stroke Epi'!AE35*(SUM('Mortal Baseline'!X5:AB5)))/('Mortal Baseline'!X5*'Stroke Epi'!B$83+'Mortal Baseline'!Y5*'Stroke Epi'!C$83+'Mortal Baseline'!Z5*'Stroke Epi'!D$83+'Mortal Baseline'!AA5*'Stroke Epi'!E$83+'Mortal Baseline'!AB5*'Stroke Epi'!F$83)</f>
        <v>1.3773124618168543E-4</v>
      </c>
      <c r="AX5" s="93">
        <f>$AW5*'Stroke Epi'!C$83</f>
        <v>1.0968903862392781E-4</v>
      </c>
      <c r="AY5" s="93">
        <f>$AW5*'Stroke Epi'!D$83</f>
        <v>9.7597264950739023E-5</v>
      </c>
      <c r="AZ5" s="93">
        <f>$AW5*'Stroke Epi'!E$83</f>
        <v>8.7501117512211118E-5</v>
      </c>
      <c r="BA5" s="93">
        <f>$AW5*'Stroke Epi'!F$83</f>
        <v>7.537101307663516E-5</v>
      </c>
      <c r="BB5" s="93">
        <f t="shared" si="15"/>
        <v>5.0788968034519856E-4</v>
      </c>
      <c r="BC5" s="2">
        <f>AM5/'Mortal Baseline'!X5</f>
        <v>1.3773124618168543E-4</v>
      </c>
      <c r="BD5" s="2">
        <f>AN5/'Mortal Baseline'!Y5</f>
        <v>1.0968903862392781E-4</v>
      </c>
      <c r="BE5" s="2">
        <f>AO5/'Mortal Baseline'!Z5</f>
        <v>9.7597264950739036E-5</v>
      </c>
      <c r="BF5" s="2">
        <f>AP5/'Mortal Baseline'!AA5</f>
        <v>8.7501117512211118E-5</v>
      </c>
      <c r="BG5" s="2">
        <f>AQ5/'Mortal Baseline'!AB5</f>
        <v>7.537101307663516E-5</v>
      </c>
      <c r="BH5" s="2">
        <f>SUM(AM5:AQ5)/SUM('Mortal Baseline'!X5:AB5)</f>
        <v>1.0000000000000002E-4</v>
      </c>
      <c r="BI5" s="58">
        <f>AM5*'Stroke Epi'!$AP35</f>
        <v>2.586684308219243E-2</v>
      </c>
      <c r="BJ5" s="58">
        <f>AN5*'Stroke Epi'!$AP35</f>
        <v>0.22338650779227018</v>
      </c>
      <c r="BK5" s="58">
        <f>AO5*'Stroke Epi'!$AP35</f>
        <v>0.29595069862997142</v>
      </c>
      <c r="BL5" s="58">
        <f>AP5*'Stroke Epi'!$AP35</f>
        <v>0.10373575595803676</v>
      </c>
      <c r="BM5" s="58">
        <f>AQ5*'Stroke Epi'!$AP35</f>
        <v>1.4427501172529262E-2</v>
      </c>
      <c r="BN5" s="93">
        <f t="shared" si="16"/>
        <v>0.66336730663499999</v>
      </c>
      <c r="BO5" s="93">
        <f>AR5*'Stroke Epi'!$O$5</f>
        <v>7.6921889338632421E-2</v>
      </c>
      <c r="BP5" s="93">
        <f>AS5*'Stroke Epi'!$O$5</f>
        <v>0.69856732588626569</v>
      </c>
      <c r="BQ5" s="93">
        <f>AT5*'Stroke Epi'!$O$5</f>
        <v>1.0241833572664969</v>
      </c>
      <c r="BR5" s="93">
        <f>AU5*'Stroke Epi'!$O$5</f>
        <v>0.36051912100181016</v>
      </c>
      <c r="BS5" s="93">
        <f>AV5*'Stroke Epi'!$O$5</f>
        <v>4.0681586506794189E-2</v>
      </c>
      <c r="BT5" s="93">
        <f t="shared" si="17"/>
        <v>2.2008732799999993</v>
      </c>
      <c r="BU5" s="93">
        <f t="shared" ref="BU5:BU68" si="29">BU4+BT5+BN5</f>
        <v>5.8583742366349982</v>
      </c>
    </row>
    <row r="6" spans="1:73">
      <c r="A6" s="58">
        <f>'Mortal Baseline'!A6</f>
        <v>4</v>
      </c>
      <c r="B6" s="58">
        <v>8</v>
      </c>
      <c r="C6" s="93">
        <f>'Mortal Baseline'!C6*M6</f>
        <v>0.28351694531322735</v>
      </c>
      <c r="D6" s="93">
        <f>'Mortal Baseline'!D6*N6</f>
        <v>1.8274155018948799</v>
      </c>
      <c r="E6" s="93">
        <f>'Mortal Baseline'!E6*O6</f>
        <v>1.4926359365629509</v>
      </c>
      <c r="F6" s="93">
        <f>'Mortal Baseline'!F6*P6</f>
        <v>0.47976299065319883</v>
      </c>
      <c r="G6" s="93">
        <f>'Mortal Baseline'!G6*Q6</f>
        <v>5.4154137458572962E-2</v>
      </c>
      <c r="H6" s="93">
        <f t="shared" si="18"/>
        <v>0.74397011417322678</v>
      </c>
      <c r="I6" s="93">
        <f t="shared" si="19"/>
        <v>4.8617447443874111</v>
      </c>
      <c r="J6" s="93">
        <f t="shared" si="20"/>
        <v>3.9011412976275963</v>
      </c>
      <c r="K6" s="93">
        <f t="shared" si="21"/>
        <v>1.2784003726587057</v>
      </c>
      <c r="L6" s="93">
        <f t="shared" si="22"/>
        <v>0.10434418065600969</v>
      </c>
      <c r="M6" s="93">
        <f>('Stroke Epi'!AE36*(SUM('Mortal Baseline'!C6:G6)))/('Mortal Baseline'!C6*'Stroke Epi'!B$74+'Mortal Baseline'!D6*'Stroke Epi'!C$74+'Mortal Baseline'!E6*'Stroke Epi'!D$74+'Mortal Baseline'!F6*'Stroke Epi'!E$74+'Mortal Baseline'!G6*'Stroke Epi'!F$74)</f>
        <v>1.3772977629734334E-4</v>
      </c>
      <c r="N6" s="93">
        <f>M6*'Stroke Epi'!C$74</f>
        <v>1.0928367109487489E-4</v>
      </c>
      <c r="O6" s="93">
        <f>N6*'Stroke Epi'!D$74</f>
        <v>7.7438244040286663E-5</v>
      </c>
      <c r="P6" s="93">
        <f>O6*'Stroke Epi'!E$74</f>
        <v>4.8714307980537532E-5</v>
      </c>
      <c r="Q6" s="93">
        <f>P6*'Stroke Epi'!F$74</f>
        <v>2.60224096584487E-5</v>
      </c>
      <c r="R6" s="93">
        <f t="shared" si="11"/>
        <v>3.9918840907149117E-4</v>
      </c>
      <c r="S6" s="2">
        <f>C6/'Mortal Baseline'!C6</f>
        <v>1.3772977629734334E-4</v>
      </c>
      <c r="T6" s="2">
        <f>D6/'Mortal Baseline'!D6</f>
        <v>1.0928367109487489E-4</v>
      </c>
      <c r="U6" s="2">
        <f>E6/'Mortal Baseline'!E6</f>
        <v>7.7438244040286663E-5</v>
      </c>
      <c r="V6" s="2">
        <f>F6/'Mortal Baseline'!F6</f>
        <v>4.8714307980537532E-5</v>
      </c>
      <c r="W6" s="2">
        <f>G6/'Mortal Baseline'!G6</f>
        <v>2.60224096584487E-5</v>
      </c>
      <c r="X6" s="2">
        <f>SUM(C6:G6)/SUM('Mortal Baseline'!C6:G6)</f>
        <v>8.2774540116538142E-5</v>
      </c>
      <c r="Y6" s="93">
        <f>C6*'Stroke Epi'!$AH36</f>
        <v>3.8728414729786859E-2</v>
      </c>
      <c r="Z6" s="93">
        <f>D6*'Stroke Epi'!$AH$33</f>
        <v>0.24962495755884059</v>
      </c>
      <c r="AA6" s="93">
        <f>E6*'Stroke Epi'!$AH$33</f>
        <v>0.2038940689344991</v>
      </c>
      <c r="AB6" s="93">
        <f>F6*'Stroke Epi'!$AH$33</f>
        <v>6.5535624523226962E-2</v>
      </c>
      <c r="AC6" s="93">
        <f>G6*'Stroke Epi'!$AH$33</f>
        <v>7.3974551768410668E-3</v>
      </c>
      <c r="AD6" s="93">
        <f t="shared" si="12"/>
        <v>0.5651805209231946</v>
      </c>
      <c r="AE6" s="93">
        <f>H6*'Stroke Epi'!$O$5</f>
        <v>0.14879402283464535</v>
      </c>
      <c r="AF6" s="93">
        <f>I6*'Stroke Epi'!$O$5</f>
        <v>0.97234894887748224</v>
      </c>
      <c r="AG6" s="93">
        <f>J6*'Stroke Epi'!$O$5</f>
        <v>0.78022825952551933</v>
      </c>
      <c r="AH6" s="93">
        <f>K6*'Stroke Epi'!$O$5</f>
        <v>0.25568007453174113</v>
      </c>
      <c r="AI6" s="93">
        <f>L6*'Stroke Epi'!$O$5</f>
        <v>2.086883613120194E-2</v>
      </c>
      <c r="AJ6" s="93">
        <f t="shared" si="13"/>
        <v>2.1779201419005902</v>
      </c>
      <c r="AK6" s="93">
        <f t="shared" si="23"/>
        <v>8.5103658532516011</v>
      </c>
      <c r="AL6" s="2"/>
      <c r="AM6" s="93">
        <f>'Mortal Baseline'!X6*AW6</f>
        <v>0.22176617574095425</v>
      </c>
      <c r="AN6" s="93">
        <f>'Mortal Baseline'!Y6*AX6</f>
        <v>1.779385737931358</v>
      </c>
      <c r="AO6" s="93">
        <f>'Mortal Baseline'!Z6*AY6</f>
        <v>2.1168822972627335</v>
      </c>
      <c r="AP6" s="93">
        <f>'Mortal Baseline'!AA6*AZ6</f>
        <v>0.74710071671633904</v>
      </c>
      <c r="AQ6" s="93">
        <f>'Mortal Baseline'!AB6*BA6</f>
        <v>0.13336522234361498</v>
      </c>
      <c r="AR6" s="93">
        <f t="shared" si="24"/>
        <v>0.50358689001329149</v>
      </c>
      <c r="AS6" s="93">
        <f t="shared" si="25"/>
        <v>4.3502685336841509</v>
      </c>
      <c r="AT6" s="93">
        <f t="shared" si="26"/>
        <v>5.9176650276987504</v>
      </c>
      <c r="AU6" s="93">
        <f t="shared" si="27"/>
        <v>2.0854414447655421</v>
      </c>
      <c r="AV6" s="93">
        <f t="shared" si="28"/>
        <v>0.28166406719826242</v>
      </c>
      <c r="AW6" s="93">
        <f>('Stroke Epi'!AE36*(SUM('Mortal Baseline'!X6:AB6)))/('Mortal Baseline'!X6*'Stroke Epi'!B$83+'Mortal Baseline'!Y6*'Stroke Epi'!C$83+'Mortal Baseline'!Z6*'Stroke Epi'!D$83+'Mortal Baseline'!AA6*'Stroke Epi'!E$83+'Mortal Baseline'!AB6*'Stroke Epi'!F$83)</f>
        <v>1.3730370570912866E-4</v>
      </c>
      <c r="AX6" s="93">
        <f>$AW6*'Stroke Epi'!C$83</f>
        <v>1.0934854578219668E-4</v>
      </c>
      <c r="AY6" s="93">
        <f>$AW6*'Stroke Epi'!D$83</f>
        <v>9.7294306966010981E-5</v>
      </c>
      <c r="AZ6" s="93">
        <f>$AW6*'Stroke Epi'!E$83</f>
        <v>8.7229499631973057E-5</v>
      </c>
      <c r="BA6" s="93">
        <f>$AW6*'Stroke Epi'!F$83</f>
        <v>7.513704903839972E-5</v>
      </c>
      <c r="BB6" s="93">
        <f t="shared" si="15"/>
        <v>5.0631310712770914E-4</v>
      </c>
      <c r="BC6" s="2">
        <f>AM6/'Mortal Baseline'!X6</f>
        <v>1.3730370570912866E-4</v>
      </c>
      <c r="BD6" s="2">
        <f>AN6/'Mortal Baseline'!Y6</f>
        <v>1.0934854578219668E-4</v>
      </c>
      <c r="BE6" s="2">
        <f>AO6/'Mortal Baseline'!Z6</f>
        <v>9.7294306966010994E-5</v>
      </c>
      <c r="BF6" s="2">
        <f>AP6/'Mortal Baseline'!AA6</f>
        <v>8.7229499631973057E-5</v>
      </c>
      <c r="BG6" s="2">
        <f>AQ6/'Mortal Baseline'!AB6</f>
        <v>7.513704903839972E-5</v>
      </c>
      <c r="BH6" s="2">
        <f>SUM(AM6:AQ6)/SUM('Mortal Baseline'!X6:AB6)</f>
        <v>1E-4</v>
      </c>
      <c r="BI6" s="58">
        <f>AM6*'Stroke Epi'!$AP36</f>
        <v>2.9428371520824632E-2</v>
      </c>
      <c r="BJ6" s="58">
        <f>AN6*'Stroke Epi'!$AP36</f>
        <v>0.23612448742349124</v>
      </c>
      <c r="BK6" s="58">
        <f>AO6*'Stroke Epi'!$AP36</f>
        <v>0.28091028084676478</v>
      </c>
      <c r="BL6" s="58">
        <f>AP6*'Stroke Epi'!$AP36</f>
        <v>9.9140265108258199E-2</v>
      </c>
      <c r="BM6" s="58">
        <f>AQ6*'Stroke Epi'!$AP36</f>
        <v>1.7697565004997709E-2</v>
      </c>
      <c r="BN6" s="93">
        <f t="shared" si="16"/>
        <v>0.66330096990433662</v>
      </c>
      <c r="BO6" s="93">
        <f>AR6*'Stroke Epi'!$O$5</f>
        <v>0.1007173780026583</v>
      </c>
      <c r="BP6" s="93">
        <f>AS6*'Stroke Epi'!$O$5</f>
        <v>0.87005370673683025</v>
      </c>
      <c r="BQ6" s="93">
        <f>AT6*'Stroke Epi'!$O$5</f>
        <v>1.1835330055397502</v>
      </c>
      <c r="BR6" s="93">
        <f>AU6*'Stroke Epi'!$O$5</f>
        <v>0.41708828895310845</v>
      </c>
      <c r="BS6" s="93">
        <f>AV6*'Stroke Epi'!$O$5</f>
        <v>5.633281343965249E-2</v>
      </c>
      <c r="BT6" s="93">
        <f t="shared" si="17"/>
        <v>2.6277251926719996</v>
      </c>
      <c r="BU6" s="93">
        <f t="shared" si="29"/>
        <v>9.1494003992113342</v>
      </c>
    </row>
    <row r="7" spans="1:73">
      <c r="A7" s="58">
        <f>'Mortal Baseline'!A7</f>
        <v>5</v>
      </c>
      <c r="B7" s="58">
        <v>9</v>
      </c>
      <c r="C7" s="93">
        <f>'Mortal Baseline'!C7*M7</f>
        <v>0.28349030261570807</v>
      </c>
      <c r="D7" s="93">
        <f>'Mortal Baseline'!D7*N7</f>
        <v>1.78878031360078</v>
      </c>
      <c r="E7" s="93">
        <f>'Mortal Baseline'!E7*O7</f>
        <v>1.4853828519308554</v>
      </c>
      <c r="F7" s="93">
        <f>'Mortal Baseline'!F7*P7</f>
        <v>0.47776544498760842</v>
      </c>
      <c r="G7" s="93">
        <f>'Mortal Baseline'!G7*Q7</f>
        <v>7.2141570606219882E-2</v>
      </c>
      <c r="H7" s="93">
        <f t="shared" si="18"/>
        <v>0.83993797922450275</v>
      </c>
      <c r="I7" s="93">
        <f t="shared" si="19"/>
        <v>5.4285511515518676</v>
      </c>
      <c r="J7" s="93">
        <f t="shared" si="20"/>
        <v>4.402401821098433</v>
      </c>
      <c r="K7" s="93">
        <f t="shared" si="21"/>
        <v>1.4349501185913458</v>
      </c>
      <c r="L7" s="93">
        <f t="shared" si="22"/>
        <v>0.14821945995418656</v>
      </c>
      <c r="M7" s="93">
        <f>('Stroke Epi'!AE37*(SUM('Mortal Baseline'!C7:G7)))/('Mortal Baseline'!C7*'Stroke Epi'!B$74+'Mortal Baseline'!D7*'Stroke Epi'!C$74+'Mortal Baseline'!E7*'Stroke Epi'!D$74+'Mortal Baseline'!F7*'Stroke Epi'!E$74+'Mortal Baseline'!G7*'Stroke Epi'!F$74)</f>
        <v>1.3830250474161624E-4</v>
      </c>
      <c r="N7" s="93">
        <f>M7*'Stroke Epi'!C$74</f>
        <v>1.0973811071289528E-4</v>
      </c>
      <c r="O7" s="93">
        <f>N7*'Stroke Epi'!D$74</f>
        <v>7.7760259266251088E-5</v>
      </c>
      <c r="P7" s="93">
        <f>O7*'Stroke Epi'!E$74</f>
        <v>4.8916879062649005E-5</v>
      </c>
      <c r="Q7" s="93">
        <f>P7*'Stroke Epi'!F$74</f>
        <v>2.613061991334478E-5</v>
      </c>
      <c r="R7" s="93">
        <f t="shared" si="11"/>
        <v>4.0084837369675641E-4</v>
      </c>
      <c r="S7" s="2">
        <f>C7/'Mortal Baseline'!C7</f>
        <v>1.3830250474161624E-4</v>
      </c>
      <c r="T7" s="2">
        <f>D7/'Mortal Baseline'!D7</f>
        <v>1.0973811071289528E-4</v>
      </c>
      <c r="U7" s="2">
        <f>E7/'Mortal Baseline'!E7</f>
        <v>7.7760259266251088E-5</v>
      </c>
      <c r="V7" s="2">
        <f>F7/'Mortal Baseline'!F7</f>
        <v>4.8916879062649005E-5</v>
      </c>
      <c r="W7" s="2">
        <f>G7/'Mortal Baseline'!G7</f>
        <v>2.613061991334478E-5</v>
      </c>
      <c r="X7" s="2">
        <f>SUM(C7:G7)/SUM('Mortal Baseline'!C7:G7)</f>
        <v>8.2184078375457665E-5</v>
      </c>
      <c r="Y7" s="93">
        <f>C7*'Stroke Epi'!$AH37</f>
        <v>3.8724775337305721E-2</v>
      </c>
      <c r="Z7" s="93">
        <f>D7*'Stroke Epi'!$AH$33</f>
        <v>0.24434739083786655</v>
      </c>
      <c r="AA7" s="93">
        <f>E7*'Stroke Epi'!$AH$33</f>
        <v>0.20290329757375486</v>
      </c>
      <c r="AB7" s="93">
        <f>F7*'Stroke Epi'!$AH$33</f>
        <v>6.5262759785307309E-2</v>
      </c>
      <c r="AC7" s="93">
        <f>G7*'Stroke Epi'!$AH$33</f>
        <v>9.8545385448096361E-3</v>
      </c>
      <c r="AD7" s="93">
        <f t="shared" si="12"/>
        <v>0.56109276207904413</v>
      </c>
      <c r="AE7" s="93">
        <f>H7*'Stroke Epi'!$O$5</f>
        <v>0.16798759584490056</v>
      </c>
      <c r="AF7" s="93">
        <f>I7*'Stroke Epi'!$O$5</f>
        <v>1.0857102303103736</v>
      </c>
      <c r="AG7" s="93">
        <f>J7*'Stroke Epi'!$O$5</f>
        <v>0.88048036421968667</v>
      </c>
      <c r="AH7" s="93">
        <f>K7*'Stroke Epi'!$O$5</f>
        <v>0.28699002371826915</v>
      </c>
      <c r="AI7" s="93">
        <f>L7*'Stroke Epi'!$O$5</f>
        <v>2.9643891990837314E-2</v>
      </c>
      <c r="AJ7" s="93">
        <f t="shared" si="13"/>
        <v>2.4508121060840673</v>
      </c>
      <c r="AK7" s="93">
        <f t="shared" si="23"/>
        <v>11.522270721414714</v>
      </c>
      <c r="AL7" s="2"/>
      <c r="AM7" s="93">
        <f>'Mortal Baseline'!X7*AW7</f>
        <v>0.24909695436139034</v>
      </c>
      <c r="AN7" s="93">
        <f>'Mortal Baseline'!Y7*AX7</f>
        <v>1.8553601229973664</v>
      </c>
      <c r="AO7" s="93">
        <f>'Mortal Baseline'!Z7*AY7</f>
        <v>2.0116819873532767</v>
      </c>
      <c r="AP7" s="93">
        <f>'Mortal Baseline'!AA7*AZ7</f>
        <v>0.72085100368330379</v>
      </c>
      <c r="AQ7" s="93">
        <f>'Mortal Baseline'!AB7*BA7</f>
        <v>0.1610102315846636</v>
      </c>
      <c r="AR7" s="93">
        <f t="shared" si="24"/>
        <v>0.62253809485119882</v>
      </c>
      <c r="AS7" s="93">
        <f t="shared" si="25"/>
        <v>5.0994504625211956</v>
      </c>
      <c r="AT7" s="93">
        <f t="shared" si="26"/>
        <v>6.4649037286655116</v>
      </c>
      <c r="AU7" s="93">
        <f t="shared" si="27"/>
        <v>2.2900638943874796</v>
      </c>
      <c r="AV7" s="93">
        <f t="shared" si="28"/>
        <v>0.36864392033827587</v>
      </c>
      <c r="AW7" s="93">
        <f>('Stroke Epi'!AE37*(SUM('Mortal Baseline'!X7:AB7)))/('Mortal Baseline'!X7*'Stroke Epi'!B$83+'Mortal Baseline'!Y7*'Stroke Epi'!C$83+'Mortal Baseline'!Z7*'Stroke Epi'!D$83+'Mortal Baseline'!AA7*'Stroke Epi'!E$83+'Mortal Baseline'!AB7*'Stroke Epi'!F$83)</f>
        <v>1.3698664105939141E-4</v>
      </c>
      <c r="AX7" s="93">
        <f>$AW7*'Stroke Epi'!C$83</f>
        <v>1.0909603578482518E-4</v>
      </c>
      <c r="AY7" s="93">
        <f>$AW7*'Stroke Epi'!D$83</f>
        <v>9.7069632874366589E-5</v>
      </c>
      <c r="AZ7" s="93">
        <f>$AW7*'Stroke Epi'!E$83</f>
        <v>8.7028067408387202E-5</v>
      </c>
      <c r="BA7" s="93">
        <f>$AW7*'Stroke Epi'!F$83</f>
        <v>7.4963540959993442E-5</v>
      </c>
      <c r="BB7" s="93">
        <f t="shared" si="15"/>
        <v>5.0514391808696387E-4</v>
      </c>
      <c r="BC7" s="2">
        <f>AM7/'Mortal Baseline'!X7</f>
        <v>1.3698664105939141E-4</v>
      </c>
      <c r="BD7" s="2">
        <f>AN7/'Mortal Baseline'!Y7</f>
        <v>1.0909603578482518E-4</v>
      </c>
      <c r="BE7" s="2">
        <f>AO7/'Mortal Baseline'!Z7</f>
        <v>9.7069632874366589E-5</v>
      </c>
      <c r="BF7" s="2">
        <f>AP7/'Mortal Baseline'!AA7</f>
        <v>8.7028067408387202E-5</v>
      </c>
      <c r="BG7" s="2">
        <f>AQ7/'Mortal Baseline'!AB7</f>
        <v>7.4963540959993442E-5</v>
      </c>
      <c r="BH7" s="2">
        <f>SUM(AM7:AQ7)/SUM('Mortal Baseline'!X7:AB7)</f>
        <v>1.0000000000000002E-4</v>
      </c>
      <c r="BI7" s="58">
        <f>AM7*'Stroke Epi'!$AP37</f>
        <v>3.30551658437565E-2</v>
      </c>
      <c r="BJ7" s="58">
        <f>AN7*'Stroke Epi'!$AP37</f>
        <v>0.24620628832175054</v>
      </c>
      <c r="BK7" s="58">
        <f>AO7*'Stroke Epi'!$AP37</f>
        <v>0.26695019972177986</v>
      </c>
      <c r="BL7" s="58">
        <f>AP7*'Stroke Epi'!$AP37</f>
        <v>9.5656928188774429E-2</v>
      </c>
      <c r="BM7" s="58">
        <f>AQ7*'Stroke Epi'!$AP37</f>
        <v>2.136605773128486E-2</v>
      </c>
      <c r="BN7" s="93">
        <f t="shared" si="16"/>
        <v>0.6632346398073462</v>
      </c>
      <c r="BO7" s="93">
        <f>AR7*'Stroke Epi'!$O$5</f>
        <v>0.12450761897023976</v>
      </c>
      <c r="BP7" s="93">
        <f>AS7*'Stroke Epi'!$O$5</f>
        <v>1.0198900925042391</v>
      </c>
      <c r="BQ7" s="93">
        <f>AT7*'Stroke Epi'!$O$5</f>
        <v>1.2929807457331024</v>
      </c>
      <c r="BR7" s="93">
        <f>AU7*'Stroke Epi'!$O$5</f>
        <v>0.45801277887749592</v>
      </c>
      <c r="BS7" s="93">
        <f>AV7*'Stroke Epi'!$O$5</f>
        <v>7.3728784067655179E-2</v>
      </c>
      <c r="BT7" s="93">
        <f t="shared" si="17"/>
        <v>2.9691200201527326</v>
      </c>
      <c r="BU7" s="93">
        <f t="shared" si="29"/>
        <v>12.781755059171413</v>
      </c>
    </row>
    <row r="8" spans="1:73">
      <c r="A8" s="58">
        <f>'Mortal Baseline'!A8</f>
        <v>6</v>
      </c>
      <c r="B8" s="58">
        <v>10</v>
      </c>
      <c r="C8" s="93">
        <f>'Mortal Baseline'!C8*M8</f>
        <v>0.28360373159146474</v>
      </c>
      <c r="D8" s="93">
        <f>'Mortal Baseline'!D8*N8</f>
        <v>1.7421268758278408</v>
      </c>
      <c r="E8" s="93">
        <f>'Mortal Baseline'!E8*O8</f>
        <v>1.4716612134017524</v>
      </c>
      <c r="F8" s="93">
        <f>'Mortal Baseline'!F8*P8</f>
        <v>0.47845676733560649</v>
      </c>
      <c r="G8" s="93">
        <f>'Mortal Baseline'!G8*Q8</f>
        <v>9.4107421533143415E-2</v>
      </c>
      <c r="H8" s="93">
        <f t="shared" si="18"/>
        <v>0.91682933963376134</v>
      </c>
      <c r="I8" s="93">
        <f t="shared" si="19"/>
        <v>5.8406204062314675</v>
      </c>
      <c r="J8" s="93">
        <f t="shared" si="20"/>
        <v>4.7906793727067436</v>
      </c>
      <c r="K8" s="93">
        <f t="shared" si="21"/>
        <v>1.5611541024233759</v>
      </c>
      <c r="L8" s="93">
        <f t="shared" si="22"/>
        <v>0.20282845095168303</v>
      </c>
      <c r="M8" s="93">
        <f>('Stroke Epi'!AE38*(SUM('Mortal Baseline'!C8:G8)))/('Mortal Baseline'!C8*'Stroke Epi'!B$74+'Mortal Baseline'!D8*'Stroke Epi'!C$74+'Mortal Baseline'!E8*'Stroke Epi'!D$74+'Mortal Baseline'!F8*'Stroke Epi'!E$74+'Mortal Baseline'!G8*'Stroke Epi'!F$74)</f>
        <v>1.3901919502132848E-4</v>
      </c>
      <c r="N8" s="93">
        <f>M8*'Stroke Epi'!C$74</f>
        <v>1.1030677891893286E-4</v>
      </c>
      <c r="O8" s="93">
        <f>N8*'Stroke Epi'!D$74</f>
        <v>7.8163216696907492E-5</v>
      </c>
      <c r="P8" s="93">
        <f>O8*'Stroke Epi'!E$74</f>
        <v>4.9170368699756867E-5</v>
      </c>
      <c r="Q8" s="93">
        <f>P8*'Stroke Epi'!F$74</f>
        <v>2.6266030051648042E-5</v>
      </c>
      <c r="R8" s="93">
        <f t="shared" si="11"/>
        <v>4.029255893885738E-4</v>
      </c>
      <c r="S8" s="2">
        <f>C8/'Mortal Baseline'!C8</f>
        <v>1.3901919502132848E-4</v>
      </c>
      <c r="T8" s="2">
        <f>D8/'Mortal Baseline'!D8</f>
        <v>1.1030677891893286E-4</v>
      </c>
      <c r="U8" s="2">
        <f>E8/'Mortal Baseline'!E8</f>
        <v>7.8163216696907492E-5</v>
      </c>
      <c r="V8" s="2">
        <f>F8/'Mortal Baseline'!F8</f>
        <v>4.9170368699756867E-5</v>
      </c>
      <c r="W8" s="2">
        <f>G8/'Mortal Baseline'!G8</f>
        <v>2.6266030051648042E-5</v>
      </c>
      <c r="X8" s="2">
        <f>SUM(C8:G8)/SUM('Mortal Baseline'!C8:G8)</f>
        <v>8.1439831966610639E-5</v>
      </c>
      <c r="Y8" s="93">
        <f>C8*'Stroke Epi'!$AH38</f>
        <v>3.874026973539408E-2</v>
      </c>
      <c r="Z8" s="93">
        <f>D8*'Stroke Epi'!$AH$33</f>
        <v>0.23797453123808304</v>
      </c>
      <c r="AA8" s="93">
        <f>E8*'Stroke Epi'!$AH$33</f>
        <v>0.20102892175067938</v>
      </c>
      <c r="AB8" s="93">
        <f>F8*'Stroke Epi'!$AH$33</f>
        <v>6.5357194418043843E-2</v>
      </c>
      <c r="AC8" s="93">
        <f>G8*'Stroke Epi'!$AH$33</f>
        <v>1.285507378142739E-2</v>
      </c>
      <c r="AD8" s="93">
        <f t="shared" si="12"/>
        <v>0.55595599092362769</v>
      </c>
      <c r="AE8" s="93">
        <f>H8*'Stroke Epi'!$O$5</f>
        <v>0.18336586792675227</v>
      </c>
      <c r="AF8" s="93">
        <f>I8*'Stroke Epi'!$O$5</f>
        <v>1.1681240812462936</v>
      </c>
      <c r="AG8" s="93">
        <f>J8*'Stroke Epi'!$O$5</f>
        <v>0.95813587454134874</v>
      </c>
      <c r="AH8" s="93">
        <f>K8*'Stroke Epi'!$O$5</f>
        <v>0.31223082048467521</v>
      </c>
      <c r="AI8" s="93">
        <f>L8*'Stroke Epi'!$O$5</f>
        <v>4.0565690190336609E-2</v>
      </c>
      <c r="AJ8" s="93">
        <f t="shared" si="13"/>
        <v>2.6624223343894062</v>
      </c>
      <c r="AK8" s="93">
        <f t="shared" si="23"/>
        <v>14.740649046727746</v>
      </c>
      <c r="AL8" s="2"/>
      <c r="AM8" s="93">
        <f>'Mortal Baseline'!X8*AW8</f>
        <v>0.27655419455546415</v>
      </c>
      <c r="AN8" s="93">
        <f>'Mortal Baseline'!Y8*AX8</f>
        <v>1.912315981876817</v>
      </c>
      <c r="AO8" s="93">
        <f>'Mortal Baseline'!Z8*AY8</f>
        <v>1.9149888238805102</v>
      </c>
      <c r="AP8" s="93">
        <f>'Mortal Baseline'!AA8*AZ8</f>
        <v>0.70208621523711268</v>
      </c>
      <c r="AQ8" s="93">
        <f>'Mortal Baseline'!AB8*BA8</f>
        <v>0.19155528440009864</v>
      </c>
      <c r="AR8" s="93">
        <f t="shared" si="24"/>
        <v>0.74152950459266675</v>
      </c>
      <c r="AS8" s="93">
        <f t="shared" si="25"/>
        <v>5.7456700635720228</v>
      </c>
      <c r="AT8" s="93">
        <f t="shared" si="26"/>
        <v>6.8199616070911393</v>
      </c>
      <c r="AU8" s="93">
        <f t="shared" si="27"/>
        <v>2.438480402558322</v>
      </c>
      <c r="AV8" s="93">
        <f t="shared" si="28"/>
        <v>0.46510436293943447</v>
      </c>
      <c r="AW8" s="93">
        <f>('Stroke Epi'!AE38*(SUM('Mortal Baseline'!X8:AB8)))/('Mortal Baseline'!X8*'Stroke Epi'!B$83+'Mortal Baseline'!Y8*'Stroke Epi'!C$83+'Mortal Baseline'!Z8*'Stroke Epi'!D$83+'Mortal Baseline'!AA8*'Stroke Epi'!E$83+'Mortal Baseline'!AB8*'Stroke Epi'!F$83)</f>
        <v>1.3677621294713377E-4</v>
      </c>
      <c r="AX8" s="93">
        <f>$AW8*'Stroke Epi'!C$83</f>
        <v>1.0892845102847627E-4</v>
      </c>
      <c r="AY8" s="93">
        <f>$AW8*'Stroke Epi'!D$83</f>
        <v>9.6920522133017432E-5</v>
      </c>
      <c r="AZ8" s="93">
        <f>$AW8*'Stroke Epi'!E$83</f>
        <v>8.6894381730743368E-5</v>
      </c>
      <c r="BA8" s="93">
        <f>$AW8*'Stroke Epi'!F$83</f>
        <v>7.4848387859732232E-5</v>
      </c>
      <c r="BB8" s="93">
        <f t="shared" si="15"/>
        <v>5.0436795569910311E-4</v>
      </c>
      <c r="BC8" s="2">
        <f>AM8/'Mortal Baseline'!X8</f>
        <v>1.3677621294713377E-4</v>
      </c>
      <c r="BD8" s="2">
        <f>AN8/'Mortal Baseline'!Y8</f>
        <v>1.0892845102847627E-4</v>
      </c>
      <c r="BE8" s="2">
        <f>AO8/'Mortal Baseline'!Z8</f>
        <v>9.6920522133017432E-5</v>
      </c>
      <c r="BF8" s="2">
        <f>AP8/'Mortal Baseline'!AA8</f>
        <v>8.6894381730743368E-5</v>
      </c>
      <c r="BG8" s="2">
        <f>AQ8/'Mortal Baseline'!AB8</f>
        <v>7.4848387859732232E-5</v>
      </c>
      <c r="BH8" s="2">
        <f>SUM(AM8:AQ8)/SUM('Mortal Baseline'!X8:AB8)</f>
        <v>9.9999999999999991E-5</v>
      </c>
      <c r="BI8" s="58">
        <f>AM8*'Stroke Epi'!$AP38</f>
        <v>3.8275100526476237E-2</v>
      </c>
      <c r="BJ8" s="58">
        <f>AN8*'Stroke Epi'!$AP38</f>
        <v>0.26466453189175143</v>
      </c>
      <c r="BK8" s="58">
        <f>AO8*'Stroke Epi'!$AP38</f>
        <v>0.26503445322506258</v>
      </c>
      <c r="BL8" s="58">
        <f>AP8*'Stroke Epi'!$AP38</f>
        <v>9.7168732188816387E-2</v>
      </c>
      <c r="BM8" s="58">
        <f>AQ8*'Stroke Epi'!$AP38</f>
        <v>2.651125136097365E-2</v>
      </c>
      <c r="BN8" s="93">
        <f t="shared" si="16"/>
        <v>0.69165406919308026</v>
      </c>
      <c r="BO8" s="93">
        <f>AR8*'Stroke Epi'!$O$5</f>
        <v>0.14830590091853335</v>
      </c>
      <c r="BP8" s="93">
        <f>AS8*'Stroke Epi'!$O$5</f>
        <v>1.1491340127144045</v>
      </c>
      <c r="BQ8" s="93">
        <f>AT8*'Stroke Epi'!$O$5</f>
        <v>1.3639923214182279</v>
      </c>
      <c r="BR8" s="93">
        <f>AU8*'Stroke Epi'!$O$5</f>
        <v>0.48769608051166441</v>
      </c>
      <c r="BS8" s="93">
        <f>AV8*'Stroke Epi'!$O$5</f>
        <v>9.3020872587886896E-2</v>
      </c>
      <c r="BT8" s="93">
        <f t="shared" si="17"/>
        <v>3.2421491881507172</v>
      </c>
      <c r="BU8" s="93">
        <f t="shared" si="29"/>
        <v>16.71555831651521</v>
      </c>
    </row>
    <row r="9" spans="1:73">
      <c r="A9" s="58">
        <f>'Mortal Baseline'!A9</f>
        <v>7</v>
      </c>
      <c r="B9" s="58">
        <v>11</v>
      </c>
      <c r="C9" s="93">
        <f>'Mortal Baseline'!C9*M9</f>
        <v>0.28375685467444051</v>
      </c>
      <c r="D9" s="93">
        <f>'Mortal Baseline'!D9*N9</f>
        <v>1.6878641232220313</v>
      </c>
      <c r="E9" s="93">
        <f>'Mortal Baseline'!E9*O9</f>
        <v>1.4513590409525423</v>
      </c>
      <c r="F9" s="93">
        <f>'Mortal Baseline'!F9*P9</f>
        <v>0.48146753177061535</v>
      </c>
      <c r="G9" s="93">
        <f>'Mortal Baseline'!G9*Q9</f>
        <v>0.12022486730553325</v>
      </c>
      <c r="H9" s="93">
        <f t="shared" si="18"/>
        <v>0.97848005664605564</v>
      </c>
      <c r="I9" s="93">
        <f t="shared" si="19"/>
        <v>6.1223859169691215</v>
      </c>
      <c r="J9" s="93">
        <f t="shared" si="20"/>
        <v>5.0828736173672571</v>
      </c>
      <c r="K9" s="93">
        <f t="shared" si="21"/>
        <v>1.6650336192912722</v>
      </c>
      <c r="L9" s="93">
        <f t="shared" si="22"/>
        <v>0.2696325542854523</v>
      </c>
      <c r="M9" s="93">
        <f>('Stroke Epi'!AE39*(SUM('Mortal Baseline'!C9:G9)))/('Mortal Baseline'!C9*'Stroke Epi'!B$74+'Mortal Baseline'!D9*'Stroke Epi'!C$74+'Mortal Baseline'!E9*'Stroke Epi'!D$74+'Mortal Baseline'!F9*'Stroke Epi'!E$74+'Mortal Baseline'!G9*'Stroke Epi'!F$74)</f>
        <v>1.3988165017589721E-4</v>
      </c>
      <c r="N9" s="93">
        <f>M9*'Stroke Epi'!C$74</f>
        <v>1.109911063605348E-4</v>
      </c>
      <c r="O9" s="93">
        <f>N9*'Stroke Epi'!D$74</f>
        <v>7.8648130086943858E-5</v>
      </c>
      <c r="P9" s="93">
        <f>O9*'Stroke Epi'!E$74</f>
        <v>4.947541461755723E-5</v>
      </c>
      <c r="Q9" s="93">
        <f>P9*'Stroke Epi'!F$74</f>
        <v>2.6428980736297199E-5</v>
      </c>
      <c r="R9" s="93">
        <f t="shared" si="11"/>
        <v>4.054252819772303E-4</v>
      </c>
      <c r="S9" s="2">
        <f>C9/'Mortal Baseline'!C9</f>
        <v>1.3988165017589721E-4</v>
      </c>
      <c r="T9" s="2">
        <f>D9/'Mortal Baseline'!D9</f>
        <v>1.109911063605348E-4</v>
      </c>
      <c r="U9" s="2">
        <f>E9/'Mortal Baseline'!E9</f>
        <v>7.8648130086943858E-5</v>
      </c>
      <c r="V9" s="2">
        <f>F9/'Mortal Baseline'!F9</f>
        <v>4.947541461755723E-5</v>
      </c>
      <c r="W9" s="2">
        <f>G9/'Mortal Baseline'!G9</f>
        <v>2.6428980736297199E-5</v>
      </c>
      <c r="X9" s="2">
        <f>SUM(C9:G9)/SUM('Mortal Baseline'!C9:G9)</f>
        <v>8.054176133565118E-5</v>
      </c>
      <c r="Y9" s="93">
        <f>C9*'Stroke Epi'!$AH39</f>
        <v>3.876118634852857E-2</v>
      </c>
      <c r="Z9" s="93">
        <f>D9*'Stroke Epi'!$AH$33</f>
        <v>0.23056223923212948</v>
      </c>
      <c r="AA9" s="93">
        <f>E9*'Stroke Epi'!$AH$33</f>
        <v>0.19825564499411727</v>
      </c>
      <c r="AB9" s="93">
        <f>F9*'Stroke Epi'!$AH$33</f>
        <v>6.576846483986605E-2</v>
      </c>
      <c r="AC9" s="93">
        <f>G9*'Stroke Epi'!$AH$33</f>
        <v>1.6422716873935841E-2</v>
      </c>
      <c r="AD9" s="93">
        <f t="shared" si="12"/>
        <v>0.54977025228857723</v>
      </c>
      <c r="AE9" s="93">
        <f>H9*'Stroke Epi'!$O$5</f>
        <v>0.19569601132921113</v>
      </c>
      <c r="AF9" s="93">
        <f>I9*'Stroke Epi'!$O$5</f>
        <v>1.2244771833938244</v>
      </c>
      <c r="AG9" s="93">
        <f>J9*'Stroke Epi'!$O$5</f>
        <v>1.0165747234734515</v>
      </c>
      <c r="AH9" s="93">
        <f>K9*'Stroke Epi'!$O$5</f>
        <v>0.33300672385825447</v>
      </c>
      <c r="AI9" s="93">
        <f>L9*'Stroke Epi'!$O$5</f>
        <v>5.3926510857090465E-2</v>
      </c>
      <c r="AJ9" s="93">
        <f t="shared" si="13"/>
        <v>2.8236811529118322</v>
      </c>
      <c r="AK9" s="93">
        <f t="shared" si="23"/>
        <v>18.114100451928156</v>
      </c>
      <c r="AL9" s="2"/>
      <c r="AM9" s="93">
        <f>'Mortal Baseline'!X9*AW9</f>
        <v>0.30377944807398377</v>
      </c>
      <c r="AN9" s="93">
        <f>'Mortal Baseline'!Y9*AX9</f>
        <v>1.9515768748601561</v>
      </c>
      <c r="AO9" s="93">
        <f>'Mortal Baseline'!Z9*AY9</f>
        <v>1.826779635768832</v>
      </c>
      <c r="AP9" s="93">
        <f>'Mortal Baseline'!AA9*AZ9</f>
        <v>0.69003728569216505</v>
      </c>
      <c r="AQ9" s="93">
        <f>'Mortal Baseline'!AB9*BA9</f>
        <v>0.22482750550487246</v>
      </c>
      <c r="AR9" s="93">
        <f t="shared" si="24"/>
        <v>0.85872795122164092</v>
      </c>
      <c r="AS9" s="93">
        <f t="shared" si="25"/>
        <v>6.2834483938260224</v>
      </c>
      <c r="AT9" s="93">
        <f t="shared" si="26"/>
        <v>7.0177144682166803</v>
      </c>
      <c r="AU9" s="93">
        <f t="shared" si="27"/>
        <v>2.5436528755500065</v>
      </c>
      <c r="AV9" s="93">
        <f t="shared" si="28"/>
        <v>0.57039974449544639</v>
      </c>
      <c r="AW9" s="93">
        <f>('Stroke Epi'!AE39*(SUM('Mortal Baseline'!X9:AB9)))/('Mortal Baseline'!X9*'Stroke Epi'!B$83+'Mortal Baseline'!Y9*'Stroke Epi'!C$83+'Mortal Baseline'!Z9*'Stroke Epi'!D$83+'Mortal Baseline'!AA9*'Stroke Epi'!E$83+'Mortal Baseline'!AB9*'Stroke Epi'!F$83)</f>
        <v>1.3666733682864116E-4</v>
      </c>
      <c r="AX9" s="93">
        <f>$AW9*'Stroke Epi'!C$83</f>
        <v>1.0884174218718107E-4</v>
      </c>
      <c r="AY9" s="93">
        <f>$AW9*'Stroke Epi'!D$83</f>
        <v>9.6843371800918403E-5</v>
      </c>
      <c r="AZ9" s="93">
        <f>$AW9*'Stroke Epi'!E$83</f>
        <v>8.6825212371555776E-5</v>
      </c>
      <c r="BA9" s="93">
        <f>$AW9*'Stroke Epi'!F$83</f>
        <v>7.4788807310088357E-5</v>
      </c>
      <c r="BB9" s="93">
        <f t="shared" si="15"/>
        <v>5.0396647049838483E-4</v>
      </c>
      <c r="BC9" s="2">
        <f>AM9/'Mortal Baseline'!X9</f>
        <v>1.3666733682864116E-4</v>
      </c>
      <c r="BD9" s="2">
        <f>AN9/'Mortal Baseline'!Y9</f>
        <v>1.0884174218718107E-4</v>
      </c>
      <c r="BE9" s="2">
        <f>AO9/'Mortal Baseline'!Z9</f>
        <v>9.6843371800918403E-5</v>
      </c>
      <c r="BF9" s="2">
        <f>AP9/'Mortal Baseline'!AA9</f>
        <v>8.6825212371555776E-5</v>
      </c>
      <c r="BG9" s="2">
        <f>AQ9/'Mortal Baseline'!AB9</f>
        <v>7.4788807310088357E-5</v>
      </c>
      <c r="BH9" s="2">
        <f>SUM(AM9:AQ9)/SUM('Mortal Baseline'!X9:AB9)</f>
        <v>1.0000000000000002E-4</v>
      </c>
      <c r="BI9" s="58">
        <f>AM9*'Stroke Epi'!$AP39</f>
        <v>4.2043075613439354E-2</v>
      </c>
      <c r="BJ9" s="58">
        <f>AN9*'Stroke Epi'!$AP39</f>
        <v>0.2700982394806456</v>
      </c>
      <c r="BK9" s="58">
        <f>AO9*'Stroke Epi'!$AP39</f>
        <v>0.25282630159040631</v>
      </c>
      <c r="BL9" s="58">
        <f>AP9*'Stroke Epi'!$AP39</f>
        <v>9.5501160339795638E-2</v>
      </c>
      <c r="BM9" s="58">
        <f>AQ9*'Stroke Epi'!$AP39</f>
        <v>3.1116126761874346E-2</v>
      </c>
      <c r="BN9" s="93">
        <f t="shared" si="16"/>
        <v>0.69158490378616122</v>
      </c>
      <c r="BO9" s="93">
        <f>AR9*'Stroke Epi'!$O$5</f>
        <v>0.1717455902443282</v>
      </c>
      <c r="BP9" s="93">
        <f>AS9*'Stroke Epi'!$O$5</f>
        <v>1.2566896787652047</v>
      </c>
      <c r="BQ9" s="93">
        <f>AT9*'Stroke Epi'!$O$5</f>
        <v>1.4035428936433361</v>
      </c>
      <c r="BR9" s="93">
        <f>AU9*'Stroke Epi'!$O$5</f>
        <v>0.5087305751100013</v>
      </c>
      <c r="BS9" s="93">
        <f>AV9*'Stroke Epi'!$O$5</f>
        <v>0.11407994889908929</v>
      </c>
      <c r="BT9" s="93">
        <f t="shared" si="17"/>
        <v>3.4547886866619595</v>
      </c>
      <c r="BU9" s="93">
        <f t="shared" si="29"/>
        <v>20.861931906963331</v>
      </c>
    </row>
    <row r="10" spans="1:73">
      <c r="A10" s="58">
        <f>'Mortal Baseline'!A10</f>
        <v>8</v>
      </c>
      <c r="B10" s="58">
        <v>12</v>
      </c>
      <c r="C10" s="93">
        <f>'Mortal Baseline'!C10*M10</f>
        <v>0.28386605198043185</v>
      </c>
      <c r="D10" s="93">
        <f>'Mortal Baseline'!D10*N10</f>
        <v>1.626662017732367</v>
      </c>
      <c r="E10" s="93">
        <f>'Mortal Baseline'!E10*O10</f>
        <v>1.4245454984422796</v>
      </c>
      <c r="F10" s="93">
        <f>'Mortal Baseline'!F10*P10</f>
        <v>0.48647913971846074</v>
      </c>
      <c r="G10" s="93">
        <f>'Mortal Baseline'!G10*Q10</f>
        <v>0.15045611303755249</v>
      </c>
      <c r="H10" s="93">
        <f t="shared" si="18"/>
        <v>1.0278889109487477</v>
      </c>
      <c r="I10" s="93">
        <f t="shared" si="19"/>
        <v>6.2940085120755356</v>
      </c>
      <c r="J10" s="93">
        <f t="shared" si="20"/>
        <v>5.2925887473419682</v>
      </c>
      <c r="K10" s="93">
        <f t="shared" si="21"/>
        <v>1.7527375703116128</v>
      </c>
      <c r="L10" s="93">
        <f t="shared" si="22"/>
        <v>0.34973943959197851</v>
      </c>
      <c r="M10" s="93">
        <f>('Stroke Epi'!AE40*(SUM('Mortal Baseline'!C10:G10)))/('Mortal Baseline'!C10*'Stroke Epi'!B$74+'Mortal Baseline'!D10*'Stroke Epi'!C$74+'Mortal Baseline'!E10*'Stroke Epi'!D$74+'Mortal Baseline'!F10*'Stroke Epi'!E$74+'Mortal Baseline'!G10*'Stroke Epi'!F$74)</f>
        <v>1.4088556953216331E-4</v>
      </c>
      <c r="N10" s="93">
        <f>M10*'Stroke Epi'!C$74</f>
        <v>1.1178768060675377E-4</v>
      </c>
      <c r="O10" s="93">
        <f>N10*'Stroke Epi'!D$74</f>
        <v>7.9212581392952417E-5</v>
      </c>
      <c r="P10" s="93">
        <f>O10*'Stroke Epi'!E$74</f>
        <v>4.9830495690245458E-5</v>
      </c>
      <c r="Q10" s="93">
        <f>P10*'Stroke Epi'!F$74</f>
        <v>2.6618659406045441E-5</v>
      </c>
      <c r="R10" s="93">
        <f t="shared" si="11"/>
        <v>4.0833498662816041E-4</v>
      </c>
      <c r="S10" s="2">
        <f>C10/'Mortal Baseline'!C10</f>
        <v>1.4088556953216334E-4</v>
      </c>
      <c r="T10" s="2">
        <f>D10/'Mortal Baseline'!D10</f>
        <v>1.1178768060675377E-4</v>
      </c>
      <c r="U10" s="2">
        <f>E10/'Mortal Baseline'!E10</f>
        <v>7.9212581392952417E-5</v>
      </c>
      <c r="V10" s="2">
        <f>F10/'Mortal Baseline'!F10</f>
        <v>4.9830495690245458E-5</v>
      </c>
      <c r="W10" s="2">
        <f>G10/'Mortal Baseline'!G10</f>
        <v>2.6618659406045441E-5</v>
      </c>
      <c r="X10" s="2">
        <f>SUM(C10:G10)/SUM('Mortal Baseline'!C10:G10)</f>
        <v>7.9495806791638661E-5</v>
      </c>
      <c r="Y10" s="93">
        <f>C10*'Stroke Epi'!$AH40</f>
        <v>3.877610270052699E-2</v>
      </c>
      <c r="Z10" s="93">
        <f>D10*'Stroke Epi'!$AH$33</f>
        <v>0.22220203162224134</v>
      </c>
      <c r="AA10" s="93">
        <f>E10*'Stroke Epi'!$AH$33</f>
        <v>0.19459291508721541</v>
      </c>
      <c r="AB10" s="93">
        <f>F10*'Stroke Epi'!$AH$33</f>
        <v>6.6453050485541731E-2</v>
      </c>
      <c r="AC10" s="93">
        <f>G10*'Stroke Epi'!$AH$33</f>
        <v>2.0552305040929669E-2</v>
      </c>
      <c r="AD10" s="93">
        <f t="shared" si="12"/>
        <v>0.54257640493645509</v>
      </c>
      <c r="AE10" s="93">
        <f>H10*'Stroke Epi'!$O$5</f>
        <v>0.20557778218974954</v>
      </c>
      <c r="AF10" s="93">
        <f>I10*'Stroke Epi'!$O$5</f>
        <v>1.2588017024151072</v>
      </c>
      <c r="AG10" s="93">
        <f>J10*'Stroke Epi'!$O$5</f>
        <v>1.0585177494683937</v>
      </c>
      <c r="AH10" s="93">
        <f>K10*'Stroke Epi'!$O$5</f>
        <v>0.3505475140623226</v>
      </c>
      <c r="AI10" s="93">
        <f>L10*'Stroke Epi'!$O$5</f>
        <v>6.9947887918395707E-2</v>
      </c>
      <c r="AJ10" s="93">
        <f t="shared" si="13"/>
        <v>2.9433926360539688</v>
      </c>
      <c r="AK10" s="93">
        <f t="shared" si="23"/>
        <v>21.600069492918578</v>
      </c>
      <c r="AL10" s="2"/>
      <c r="AM10" s="93">
        <f>'Mortal Baseline'!X10*AW10</f>
        <v>0.33043411657937111</v>
      </c>
      <c r="AN10" s="93">
        <f>'Mortal Baseline'!Y10*AX10</f>
        <v>1.9746087431165062</v>
      </c>
      <c r="AO10" s="93">
        <f>'Mortal Baseline'!Z10*AY10</f>
        <v>1.7467981415217291</v>
      </c>
      <c r="AP10" s="93">
        <f>'Mortal Baseline'!AA10*AZ10</f>
        <v>0.68406661469488927</v>
      </c>
      <c r="AQ10" s="93">
        <f>'Mortal Baseline'!AB10*BA10</f>
        <v>0.26059343391252465</v>
      </c>
      <c r="AR10" s="93">
        <f t="shared" si="24"/>
        <v>0.9753734019432444</v>
      </c>
      <c r="AS10" s="93">
        <f t="shared" si="25"/>
        <v>6.7312692186966787</v>
      </c>
      <c r="AT10" s="93">
        <f t="shared" si="26"/>
        <v>7.1081434145046662</v>
      </c>
      <c r="AU10" s="93">
        <f t="shared" si="27"/>
        <v>2.6234877547950988</v>
      </c>
      <c r="AV10" s="93">
        <f t="shared" si="28"/>
        <v>0.68579710274700734</v>
      </c>
      <c r="AW10" s="93">
        <f>('Stroke Epi'!AE40*(SUM('Mortal Baseline'!X10:AB10)))/('Mortal Baseline'!X10*'Stroke Epi'!B$83+'Mortal Baseline'!Y10*'Stroke Epi'!C$83+'Mortal Baseline'!Z10*'Stroke Epi'!D$83+'Mortal Baseline'!AA10*'Stroke Epi'!E$83+'Mortal Baseline'!AB10*'Stroke Epi'!F$83)</f>
        <v>1.3665424325838498E-4</v>
      </c>
      <c r="AX10" s="93">
        <f>$AW10*'Stroke Epi'!C$83</f>
        <v>1.088313144797917E-4</v>
      </c>
      <c r="AY10" s="93">
        <f>$AW10*'Stroke Epi'!D$83</f>
        <v>9.6834093611104032E-5</v>
      </c>
      <c r="AZ10" s="93">
        <f>$AW10*'Stroke Epi'!E$83</f>
        <v>8.6816893982944601E-5</v>
      </c>
      <c r="BA10" s="93">
        <f>$AW10*'Stroke Epi'!F$83</f>
        <v>7.4781642083007668E-5</v>
      </c>
      <c r="BB10" s="93">
        <f t="shared" si="15"/>
        <v>5.0391818741523297E-4</v>
      </c>
      <c r="BC10" s="2">
        <f>AM10/'Mortal Baseline'!X10</f>
        <v>1.3665424325838498E-4</v>
      </c>
      <c r="BD10" s="2">
        <f>AN10/'Mortal Baseline'!Y10</f>
        <v>1.088313144797917E-4</v>
      </c>
      <c r="BE10" s="2">
        <f>AO10/'Mortal Baseline'!Z10</f>
        <v>9.6834093611104032E-5</v>
      </c>
      <c r="BF10" s="2">
        <f>AP10/'Mortal Baseline'!AA10</f>
        <v>8.6816893982944601E-5</v>
      </c>
      <c r="BG10" s="2">
        <f>AQ10/'Mortal Baseline'!AB10</f>
        <v>7.4781642083007668E-5</v>
      </c>
      <c r="BH10" s="2">
        <f>SUM(AM10:AQ10)/SUM('Mortal Baseline'!X10:AB10)</f>
        <v>1.0000000000000003E-4</v>
      </c>
      <c r="BI10" s="58">
        <f>AM10*'Stroke Epi'!$AP40</f>
        <v>4.5732081734584956E-2</v>
      </c>
      <c r="BJ10" s="58">
        <f>AN10*'Stroke Epi'!$AP40</f>
        <v>0.27328585004732447</v>
      </c>
      <c r="BK10" s="58">
        <f>AO10*'Stroke Epi'!$AP40</f>
        <v>0.2417568627866073</v>
      </c>
      <c r="BL10" s="58">
        <f>AP10*'Stroke Epi'!$AP40</f>
        <v>9.4674819473772667E-2</v>
      </c>
      <c r="BM10" s="58">
        <f>AQ10*'Stroke Epi'!$AP40</f>
        <v>3.6066131253493408E-2</v>
      </c>
      <c r="BN10" s="93">
        <f t="shared" si="16"/>
        <v>0.69151574529578275</v>
      </c>
      <c r="BO10" s="93">
        <f>AR10*'Stroke Epi'!$O$5</f>
        <v>0.19507468038864889</v>
      </c>
      <c r="BP10" s="93">
        <f>AS10*'Stroke Epi'!$O$5</f>
        <v>1.3462538437393359</v>
      </c>
      <c r="BQ10" s="93">
        <f>AT10*'Stroke Epi'!$O$5</f>
        <v>1.4216286829009332</v>
      </c>
      <c r="BR10" s="93">
        <f>AU10*'Stroke Epi'!$O$5</f>
        <v>0.52469755095901982</v>
      </c>
      <c r="BS10" s="93">
        <f>AV10*'Stroke Epi'!$O$5</f>
        <v>0.13715942054940147</v>
      </c>
      <c r="BT10" s="93">
        <f t="shared" si="17"/>
        <v>3.6248141785373393</v>
      </c>
      <c r="BU10" s="93">
        <f t="shared" si="29"/>
        <v>25.178261830796451</v>
      </c>
    </row>
    <row r="11" spans="1:73">
      <c r="A11" s="58">
        <f>'Mortal Baseline'!A11</f>
        <v>9</v>
      </c>
      <c r="B11" s="58">
        <v>13</v>
      </c>
      <c r="C11" s="93">
        <f>'Mortal Baseline'!C11*M11</f>
        <v>0.28387073650168465</v>
      </c>
      <c r="D11" s="93">
        <f>'Mortal Baseline'!D11*N11</f>
        <v>1.5594614684833132</v>
      </c>
      <c r="E11" s="93">
        <f>'Mortal Baseline'!E11*O11</f>
        <v>1.3915117834429362</v>
      </c>
      <c r="F11" s="93">
        <f>'Mortal Baseline'!F11*P11</f>
        <v>0.49322262659110977</v>
      </c>
      <c r="G11" s="93">
        <f>'Mortal Baseline'!G11*Q11</f>
        <v>0.18452918743658711</v>
      </c>
      <c r="H11" s="93">
        <f t="shared" si="18"/>
        <v>1.0674057625601558</v>
      </c>
      <c r="I11" s="93">
        <f t="shared" si="19"/>
        <v>6.3724662465215003</v>
      </c>
      <c r="J11" s="93">
        <f t="shared" si="20"/>
        <v>5.4309898662292966</v>
      </c>
      <c r="K11" s="93">
        <f t="shared" si="21"/>
        <v>1.8289596323548585</v>
      </c>
      <c r="L11" s="93">
        <f t="shared" si="22"/>
        <v>0.44376843406924027</v>
      </c>
      <c r="M11" s="93">
        <f>('Stroke Epi'!AE41*(SUM('Mortal Baseline'!C11:G11)))/('Mortal Baseline'!C11*'Stroke Epi'!B$74+'Mortal Baseline'!D11*'Stroke Epi'!C$74+'Mortal Baseline'!E11*'Stroke Epi'!D$74+'Mortal Baseline'!F11*'Stroke Epi'!E$74+'Mortal Baseline'!G11*'Stroke Epi'!F$74)</f>
        <v>1.420198513717601E-4</v>
      </c>
      <c r="N11" s="93">
        <f>M11*'Stroke Epi'!C$74</f>
        <v>1.1268769283954627E-4</v>
      </c>
      <c r="O11" s="93">
        <f>N11*'Stroke Epi'!D$74</f>
        <v>7.985032869979136E-5</v>
      </c>
      <c r="P11" s="93">
        <f>O11*'Stroke Epi'!E$74</f>
        <v>5.0231685297578857E-5</v>
      </c>
      <c r="Q11" s="93">
        <f>P11*'Stroke Epi'!F$74</f>
        <v>2.6832968522720418E-5</v>
      </c>
      <c r="R11" s="93">
        <f t="shared" si="11"/>
        <v>4.1162252673139705E-4</v>
      </c>
      <c r="S11" s="2">
        <f>C11/'Mortal Baseline'!C11</f>
        <v>1.420198513717601E-4</v>
      </c>
      <c r="T11" s="2">
        <f>D11/'Mortal Baseline'!D11</f>
        <v>1.1268769283954627E-4</v>
      </c>
      <c r="U11" s="2">
        <f>E11/'Mortal Baseline'!E11</f>
        <v>7.985032869979136E-5</v>
      </c>
      <c r="V11" s="2">
        <f>F11/'Mortal Baseline'!F11</f>
        <v>5.0231685297578857E-5</v>
      </c>
      <c r="W11" s="2">
        <f>G11/'Mortal Baseline'!G11</f>
        <v>2.6832968522720418E-5</v>
      </c>
      <c r="X11" s="2">
        <f>SUM(C11:G11)/SUM('Mortal Baseline'!C11:G11)</f>
        <v>7.8314545762034533E-5</v>
      </c>
      <c r="Y11" s="93">
        <f>C11*'Stroke Epi'!$AH41</f>
        <v>3.8776742606130121E-2</v>
      </c>
      <c r="Z11" s="93">
        <f>D11*'Stroke Epi'!$AH$33</f>
        <v>0.21302243659482059</v>
      </c>
      <c r="AA11" s="93">
        <f>E11*'Stroke Epi'!$AH$33</f>
        <v>0.19008050961830508</v>
      </c>
      <c r="AB11" s="93">
        <f>F11*'Stroke Epi'!$AH$33</f>
        <v>6.7374210792345596E-2</v>
      </c>
      <c r="AC11" s="93">
        <f>G11*'Stroke Epi'!$AH$33</f>
        <v>2.52066870038378E-2</v>
      </c>
      <c r="AD11" s="93">
        <f t="shared" si="12"/>
        <v>0.53446058661543916</v>
      </c>
      <c r="AE11" s="93">
        <f>H11*'Stroke Epi'!$O$5</f>
        <v>0.21348115251203117</v>
      </c>
      <c r="AF11" s="93">
        <f>I11*'Stroke Epi'!$O$5</f>
        <v>1.2744932493043002</v>
      </c>
      <c r="AG11" s="93">
        <f>J11*'Stroke Epi'!$O$5</f>
        <v>1.0861979732458593</v>
      </c>
      <c r="AH11" s="93">
        <f>K11*'Stroke Epi'!$O$5</f>
        <v>0.3657919264709717</v>
      </c>
      <c r="AI11" s="93">
        <f>L11*'Stroke Epi'!$O$5</f>
        <v>8.8753686813848057E-2</v>
      </c>
      <c r="AJ11" s="93">
        <f t="shared" si="13"/>
        <v>3.0287179883470108</v>
      </c>
      <c r="AK11" s="93">
        <f t="shared" si="23"/>
        <v>25.163248067881028</v>
      </c>
      <c r="AL11" s="2"/>
      <c r="AM11" s="93">
        <f>'Mortal Baseline'!X11*AW11</f>
        <v>0.35621003900842735</v>
      </c>
      <c r="AN11" s="93">
        <f>'Mortal Baseline'!Y11*AX11</f>
        <v>1.982906569369332</v>
      </c>
      <c r="AO11" s="93">
        <f>'Mortal Baseline'!Z11*AY11</f>
        <v>1.6746551119597275</v>
      </c>
      <c r="AP11" s="93">
        <f>'Mortal Baseline'!AA11*AZ11</f>
        <v>0.68365772559661731</v>
      </c>
      <c r="AQ11" s="93">
        <f>'Mortal Baseline'!AB11*BA11</f>
        <v>0.2985719537859326</v>
      </c>
      <c r="AR11" s="93">
        <f t="shared" si="24"/>
        <v>1.0907766788284379</v>
      </c>
      <c r="AS11" s="93">
        <f t="shared" si="25"/>
        <v>7.0946360942793509</v>
      </c>
      <c r="AT11" s="93">
        <f t="shared" si="26"/>
        <v>7.1194129807768531</v>
      </c>
      <c r="AU11" s="93">
        <f t="shared" si="27"/>
        <v>2.6877731099589233</v>
      </c>
      <c r="AV11" s="93">
        <f t="shared" si="28"/>
        <v>0.81114350473004504</v>
      </c>
      <c r="AW11" s="93">
        <f>('Stroke Epi'!AE41*(SUM('Mortal Baseline'!X11:AB11)))/('Mortal Baseline'!X11*'Stroke Epi'!B$83+'Mortal Baseline'!Y11*'Stroke Epi'!C$83+'Mortal Baseline'!Z11*'Stroke Epi'!D$83+'Mortal Baseline'!AA11*'Stroke Epi'!E$83+'Mortal Baseline'!AB11*'Stroke Epi'!F$83)</f>
        <v>1.3673081733095029E-4</v>
      </c>
      <c r="AX11" s="93">
        <f>$AW11*'Stroke Epi'!C$83</f>
        <v>1.0889229800122247E-4</v>
      </c>
      <c r="AY11" s="93">
        <f>$AW11*'Stroke Epi'!D$83</f>
        <v>9.6888354501466225E-5</v>
      </c>
      <c r="AZ11" s="93">
        <f>$AW11*'Stroke Epi'!E$83</f>
        <v>8.6865541745218444E-5</v>
      </c>
      <c r="BA11" s="93">
        <f>$AW11*'Stroke Epi'!F$83</f>
        <v>7.4823545903561489E-5</v>
      </c>
      <c r="BB11" s="93">
        <f t="shared" si="15"/>
        <v>5.0420055748241896E-4</v>
      </c>
      <c r="BC11" s="2">
        <f>AM11/'Mortal Baseline'!X11</f>
        <v>1.3673081733095029E-4</v>
      </c>
      <c r="BD11" s="2">
        <f>AN11/'Mortal Baseline'!Y11</f>
        <v>1.0889229800122247E-4</v>
      </c>
      <c r="BE11" s="2">
        <f>AO11/'Mortal Baseline'!Z11</f>
        <v>9.6888354501466225E-5</v>
      </c>
      <c r="BF11" s="2">
        <f>AP11/'Mortal Baseline'!AA11</f>
        <v>8.6865541745218444E-5</v>
      </c>
      <c r="BG11" s="2">
        <f>AQ11/'Mortal Baseline'!AB11</f>
        <v>7.4823545903561489E-5</v>
      </c>
      <c r="BH11" s="2">
        <f>SUM(AM11:AQ11)/SUM('Mortal Baseline'!X11:AB11)</f>
        <v>1.0000000000000002E-4</v>
      </c>
      <c r="BI11" s="58">
        <f>AM11*'Stroke Epi'!$AP41</f>
        <v>4.9299469398766345E-2</v>
      </c>
      <c r="BJ11" s="58">
        <f>AN11*'Stroke Epi'!$AP41</f>
        <v>0.27443426920071551</v>
      </c>
      <c r="BK11" s="58">
        <f>AO11*'Stroke Epi'!$AP41</f>
        <v>0.23177226749522628</v>
      </c>
      <c r="BL11" s="58">
        <f>AP11*'Stroke Epi'!$AP41</f>
        <v>9.4618229222571834E-2</v>
      </c>
      <c r="BM11" s="58">
        <f>AQ11*'Stroke Epi'!$AP41</f>
        <v>4.1322358403973067E-2</v>
      </c>
      <c r="BN11" s="93">
        <f t="shared" si="16"/>
        <v>0.69144659372125294</v>
      </c>
      <c r="BO11" s="93">
        <f>AR11*'Stroke Epi'!$O$5</f>
        <v>0.21815533576568757</v>
      </c>
      <c r="BP11" s="93">
        <f>AS11*'Stroke Epi'!$O$5</f>
        <v>1.4189272188558704</v>
      </c>
      <c r="BQ11" s="93">
        <f>AT11*'Stroke Epi'!$O$5</f>
        <v>1.4238825961553707</v>
      </c>
      <c r="BR11" s="93">
        <f>AU11*'Stroke Epi'!$O$5</f>
        <v>0.53755462199178472</v>
      </c>
      <c r="BS11" s="93">
        <f>AV11*'Stroke Epi'!$O$5</f>
        <v>0.16222870094600902</v>
      </c>
      <c r="BT11" s="93">
        <f t="shared" si="17"/>
        <v>3.7607484737147225</v>
      </c>
      <c r="BU11" s="93">
        <f t="shared" si="29"/>
        <v>29.630456898232428</v>
      </c>
    </row>
    <row r="12" spans="1:73">
      <c r="A12" s="58">
        <f>'Mortal Baseline'!A12</f>
        <v>10</v>
      </c>
      <c r="B12" s="58">
        <v>14</v>
      </c>
      <c r="C12" s="93">
        <f>'Mortal Baseline'!C12*M12</f>
        <v>0.28373702022859559</v>
      </c>
      <c r="D12" s="93">
        <f>'Mortal Baseline'!D12*N12</f>
        <v>1.4874424352586928</v>
      </c>
      <c r="E12" s="93">
        <f>'Mortal Baseline'!E12*O12</f>
        <v>1.3527810071591109</v>
      </c>
      <c r="F12" s="93">
        <f>'Mortal Baseline'!F12*P12</f>
        <v>0.50147727075768012</v>
      </c>
      <c r="G12" s="93">
        <f>'Mortal Baseline'!G12*Q12</f>
        <v>0.22194439873148597</v>
      </c>
      <c r="H12" s="93">
        <f t="shared" si="18"/>
        <v>1.0988848876705901</v>
      </c>
      <c r="I12" s="93">
        <f t="shared" si="19"/>
        <v>6.3723929958810723</v>
      </c>
      <c r="J12" s="93">
        <f t="shared" si="20"/>
        <v>5.5074923905242432</v>
      </c>
      <c r="K12" s="93">
        <f t="shared" si="21"/>
        <v>1.8972707658492216</v>
      </c>
      <c r="L12" s="93">
        <f t="shared" si="22"/>
        <v>0.55175245898304037</v>
      </c>
      <c r="M12" s="93">
        <f>('Stroke Epi'!AE42*(SUM('Mortal Baseline'!C12:G12)))/('Mortal Baseline'!C12*'Stroke Epi'!B$74+'Mortal Baseline'!D12*'Stroke Epi'!C$74+'Mortal Baseline'!E12*'Stroke Epi'!D$74+'Mortal Baseline'!F12*'Stroke Epi'!E$74+'Mortal Baseline'!G12*'Stroke Epi'!F$74)</f>
        <v>1.43266815252446E-4</v>
      </c>
      <c r="N12" s="93">
        <f>M12*'Stroke Epi'!C$74</f>
        <v>1.1367711425783036E-4</v>
      </c>
      <c r="O12" s="93">
        <f>N12*'Stroke Epi'!D$74</f>
        <v>8.0551431220233344E-5</v>
      </c>
      <c r="P12" s="93">
        <f>O12*'Stroke Epi'!E$74</f>
        <v>5.0672729958779774E-5</v>
      </c>
      <c r="Q12" s="93">
        <f>P12*'Stroke Epi'!F$74</f>
        <v>2.7068567576206458E-5</v>
      </c>
      <c r="R12" s="93">
        <f t="shared" si="11"/>
        <v>4.1523665826549591E-4</v>
      </c>
      <c r="S12" s="2">
        <f>C12/'Mortal Baseline'!C12</f>
        <v>1.43266815252446E-4</v>
      </c>
      <c r="T12" s="2">
        <f>D12/'Mortal Baseline'!D12</f>
        <v>1.1367711425783036E-4</v>
      </c>
      <c r="U12" s="2">
        <f>E12/'Mortal Baseline'!E12</f>
        <v>8.0551431220233344E-5</v>
      </c>
      <c r="V12" s="2">
        <f>F12/'Mortal Baseline'!F12</f>
        <v>5.0672729958779774E-5</v>
      </c>
      <c r="W12" s="2">
        <f>G12/'Mortal Baseline'!G12</f>
        <v>2.7068567576206458E-5</v>
      </c>
      <c r="X12" s="2">
        <f>SUM(C12:G12)/SUM('Mortal Baseline'!C12:G12)</f>
        <v>7.7016930160229123E-5</v>
      </c>
      <c r="Y12" s="93">
        <f>C12*'Stroke Epi'!$AH42</f>
        <v>3.8758476963226159E-2</v>
      </c>
      <c r="Z12" s="93">
        <f>D12*'Stroke Epi'!$AH$33</f>
        <v>0.20318463665633743</v>
      </c>
      <c r="AA12" s="93">
        <f>E12*'Stroke Epi'!$AH$33</f>
        <v>0.18478988557793455</v>
      </c>
      <c r="AB12" s="93">
        <f>F12*'Stroke Epi'!$AH$33</f>
        <v>6.8501795185499106E-2</v>
      </c>
      <c r="AC12" s="93">
        <f>G12*'Stroke Epi'!$AH$33</f>
        <v>3.0317604866720985E-2</v>
      </c>
      <c r="AD12" s="93">
        <f t="shared" si="12"/>
        <v>0.52555239924971819</v>
      </c>
      <c r="AE12" s="93">
        <f>H12*'Stroke Epi'!$O$5</f>
        <v>0.21977697753411804</v>
      </c>
      <c r="AF12" s="93">
        <f>I12*'Stroke Epi'!$O$5</f>
        <v>1.2744785991762146</v>
      </c>
      <c r="AG12" s="93">
        <f>J12*'Stroke Epi'!$O$5</f>
        <v>1.1014984781048487</v>
      </c>
      <c r="AH12" s="93">
        <f>K12*'Stroke Epi'!$O$5</f>
        <v>0.37945415316984432</v>
      </c>
      <c r="AI12" s="93">
        <f>L12*'Stroke Epi'!$O$5</f>
        <v>0.11035049179660808</v>
      </c>
      <c r="AJ12" s="93">
        <f t="shared" si="13"/>
        <v>3.0855586997816338</v>
      </c>
      <c r="AK12" s="93">
        <f t="shared" si="23"/>
        <v>28.774359166912379</v>
      </c>
      <c r="AL12" s="2"/>
      <c r="AM12" s="93">
        <f>'Mortal Baseline'!X12*AW12</f>
        <v>0.3808365942567758</v>
      </c>
      <c r="AN12" s="93">
        <f>'Mortal Baseline'!Y12*AX12</f>
        <v>1.9779305594008165</v>
      </c>
      <c r="AO12" s="93">
        <f>'Mortal Baseline'!Z12*AY12</f>
        <v>1.6098891467484326</v>
      </c>
      <c r="AP12" s="93">
        <f>'Mortal Baseline'!AA12*AZ12</f>
        <v>0.68839737043996407</v>
      </c>
      <c r="AQ12" s="93">
        <f>'Mortal Baseline'!AB12*BA12</f>
        <v>0.33844812873407482</v>
      </c>
      <c r="AR12" s="93">
        <f t="shared" si="24"/>
        <v>1.2041584679207598</v>
      </c>
      <c r="AS12" s="93">
        <f t="shared" si="25"/>
        <v>7.3792051656235813</v>
      </c>
      <c r="AT12" s="93">
        <f t="shared" si="26"/>
        <v>7.0736472638746886</v>
      </c>
      <c r="AU12" s="93">
        <f t="shared" si="27"/>
        <v>2.7439976291845309</v>
      </c>
      <c r="AV12" s="93">
        <f t="shared" si="28"/>
        <v>0.94604057411413778</v>
      </c>
      <c r="AW12" s="93">
        <f>('Stroke Epi'!AE42*(SUM('Mortal Baseline'!X12:AB12)))/('Mortal Baseline'!X12*'Stroke Epi'!B$83+'Mortal Baseline'!Y12*'Stroke Epi'!C$83+'Mortal Baseline'!Z12*'Stroke Epi'!D$83+'Mortal Baseline'!AA12*'Stroke Epi'!E$83+'Mortal Baseline'!AB12*'Stroke Epi'!F$83)</f>
        <v>1.3689079570125098E-4</v>
      </c>
      <c r="AX12" s="93">
        <f>$AW12*'Stroke Epi'!C$83</f>
        <v>1.0901970462916918E-4</v>
      </c>
      <c r="AY12" s="93">
        <f>$AW12*'Stroke Epi'!D$83</f>
        <v>9.7001716224571732E-5</v>
      </c>
      <c r="AZ12" s="93">
        <f>$AW12*'Stroke Epi'!E$83</f>
        <v>8.6967176534470455E-5</v>
      </c>
      <c r="BA12" s="93">
        <f>$AW12*'Stroke Epi'!F$83</f>
        <v>7.4911091265809974E-5</v>
      </c>
      <c r="BB12" s="93">
        <f t="shared" si="15"/>
        <v>5.0479048435527233E-4</v>
      </c>
      <c r="BC12" s="2">
        <f>AM12/'Mortal Baseline'!X12</f>
        <v>1.3689079570125098E-4</v>
      </c>
      <c r="BD12" s="2">
        <f>AN12/'Mortal Baseline'!Y12</f>
        <v>1.0901970462916918E-4</v>
      </c>
      <c r="BE12" s="2">
        <f>AO12/'Mortal Baseline'!Z12</f>
        <v>9.7001716224571732E-5</v>
      </c>
      <c r="BF12" s="2">
        <f>AP12/'Mortal Baseline'!AA12</f>
        <v>8.6967176534470455E-5</v>
      </c>
      <c r="BG12" s="2">
        <f>AQ12/'Mortal Baseline'!AB12</f>
        <v>7.4911091265809974E-5</v>
      </c>
      <c r="BH12" s="2">
        <f>SUM(AM12:AQ12)/SUM('Mortal Baseline'!X12:AB12)</f>
        <v>9.9999999999999991E-5</v>
      </c>
      <c r="BI12" s="58">
        <f>AM12*'Stroke Epi'!$AP42</f>
        <v>5.270778464513777E-2</v>
      </c>
      <c r="BJ12" s="58">
        <f>AN12*'Stroke Epi'!$AP42</f>
        <v>0.27374558942107302</v>
      </c>
      <c r="BK12" s="58">
        <f>AO12*'Stroke Epi'!$AP42</f>
        <v>0.22280865790998308</v>
      </c>
      <c r="BL12" s="58">
        <f>AP12*'Stroke Epi'!$AP42</f>
        <v>9.5274196068891023E-2</v>
      </c>
      <c r="BM12" s="58">
        <f>AQ12*'Stroke Epi'!$AP42</f>
        <v>4.6841221016795956E-2</v>
      </c>
      <c r="BN12" s="93">
        <f t="shared" si="16"/>
        <v>0.69137744906188081</v>
      </c>
      <c r="BO12" s="93">
        <f>AR12*'Stroke Epi'!$O$5</f>
        <v>0.24083169358415196</v>
      </c>
      <c r="BP12" s="93">
        <f>AS12*'Stroke Epi'!$O$5</f>
        <v>1.4758410331247163</v>
      </c>
      <c r="BQ12" s="93">
        <f>AT12*'Stroke Epi'!$O$5</f>
        <v>1.4147294527749379</v>
      </c>
      <c r="BR12" s="93">
        <f>AU12*'Stroke Epi'!$O$5</f>
        <v>0.54879952583690617</v>
      </c>
      <c r="BS12" s="93">
        <f>AV12*'Stroke Epi'!$O$5</f>
        <v>0.18920811482282757</v>
      </c>
      <c r="BT12" s="93">
        <f t="shared" si="17"/>
        <v>3.8694098201435398</v>
      </c>
      <c r="BU12" s="93">
        <f t="shared" si="29"/>
        <v>34.191244167437851</v>
      </c>
    </row>
    <row r="13" spans="1:73">
      <c r="A13" s="58">
        <f>'Mortal Baseline'!A13</f>
        <v>11</v>
      </c>
      <c r="B13" s="58">
        <v>15</v>
      </c>
      <c r="C13" s="93">
        <f>'Mortal Baseline'!C13*M13</f>
        <v>0.28345802825100425</v>
      </c>
      <c r="D13" s="93">
        <f>'Mortal Baseline'!D13*N13</f>
        <v>1.4119554330109299</v>
      </c>
      <c r="E13" s="93">
        <f>'Mortal Baseline'!E13*O13</f>
        <v>1.3090853237012026</v>
      </c>
      <c r="F13" s="93">
        <f>'Mortal Baseline'!F13*P13</f>
        <v>0.51106732721995152</v>
      </c>
      <c r="G13" s="93">
        <f>'Mortal Baseline'!G13*Q13</f>
        <v>0.26201069969224344</v>
      </c>
      <c r="H13" s="93">
        <f t="shared" si="18"/>
        <v>1.1238074614242501</v>
      </c>
      <c r="I13" s="93">
        <f t="shared" si="19"/>
        <v>6.3066851930594501</v>
      </c>
      <c r="J13" s="93">
        <f t="shared" si="20"/>
        <v>5.5302893505426622</v>
      </c>
      <c r="K13" s="93">
        <f t="shared" si="21"/>
        <v>1.9603821447138299</v>
      </c>
      <c r="L13" s="93">
        <f t="shared" si="22"/>
        <v>0.67309506201195479</v>
      </c>
      <c r="M13" s="93">
        <f>('Stroke Epi'!AE43*(SUM('Mortal Baseline'!C13:G13)))/('Mortal Baseline'!C13*'Stroke Epi'!B$74+'Mortal Baseline'!D13*'Stroke Epi'!C$74+'Mortal Baseline'!E13*'Stroke Epi'!D$74+'Mortal Baseline'!F13*'Stroke Epi'!E$74+'Mortal Baseline'!G13*'Stroke Epi'!F$74)</f>
        <v>1.4460333080740603E-4</v>
      </c>
      <c r="N13" s="93">
        <f>M13*'Stroke Epi'!C$74</f>
        <v>1.1473759173951964E-4</v>
      </c>
      <c r="O13" s="93">
        <f>N13*'Stroke Epi'!D$74</f>
        <v>8.1302883959728062E-5</v>
      </c>
      <c r="P13" s="93">
        <f>O13*'Stroke Epi'!E$74</f>
        <v>5.1145448582997542E-5</v>
      </c>
      <c r="Q13" s="93">
        <f>P13*'Stroke Epi'!F$74</f>
        <v>2.7321086357700543E-5</v>
      </c>
      <c r="R13" s="93">
        <f>SUM(M13:Q13)</f>
        <v>4.1911034144735177E-4</v>
      </c>
      <c r="S13" s="2">
        <f>C13/'Mortal Baseline'!C13</f>
        <v>1.4460333080740603E-4</v>
      </c>
      <c r="T13" s="2">
        <f>D13/'Mortal Baseline'!D13</f>
        <v>1.1473759173951966E-4</v>
      </c>
      <c r="U13" s="2">
        <f>E13/'Mortal Baseline'!E13</f>
        <v>8.1302883959728062E-5</v>
      </c>
      <c r="V13" s="2">
        <f>F13/'Mortal Baseline'!F13</f>
        <v>5.1145448582997542E-5</v>
      </c>
      <c r="W13" s="2">
        <f>G13/'Mortal Baseline'!G13</f>
        <v>2.7321086357700547E-5</v>
      </c>
      <c r="X13" s="2">
        <f>SUM(C13:G13)/SUM('Mortal Baseline'!C13:G13)</f>
        <v>7.5627129343715832E-5</v>
      </c>
      <c r="Y13" s="93">
        <f>C13*'Stroke Epi'!$AH43</f>
        <v>3.872036665908718E-2</v>
      </c>
      <c r="Z13" s="93">
        <f>D13*'Stroke Epi'!$AH$33</f>
        <v>0.19287311214929301</v>
      </c>
      <c r="AA13" s="93">
        <f>E13*'Stroke Epi'!$AH$33</f>
        <v>0.17882105521758426</v>
      </c>
      <c r="AB13" s="93">
        <f>F13*'Stroke Epi'!$AH$33</f>
        <v>6.9811796898245376E-2</v>
      </c>
      <c r="AC13" s="93">
        <f>G13*'Stroke Epi'!$AH$33</f>
        <v>3.5790661577960452E-2</v>
      </c>
      <c r="AD13" s="93">
        <f t="shared" si="12"/>
        <v>0.51601699250217026</v>
      </c>
      <c r="AE13" s="93">
        <f>H13*'Stroke Epi'!$O$5</f>
        <v>0.22476149228485004</v>
      </c>
      <c r="AF13" s="93">
        <f>I13*'Stroke Epi'!$O$5</f>
        <v>1.2613370386118901</v>
      </c>
      <c r="AG13" s="93">
        <f>J13*'Stroke Epi'!$O$5</f>
        <v>1.1060578701085324</v>
      </c>
      <c r="AH13" s="93">
        <f>K13*'Stroke Epi'!$O$5</f>
        <v>0.39207642894276601</v>
      </c>
      <c r="AI13" s="93">
        <f>L13*'Stroke Epi'!$O$5</f>
        <v>0.13461901240239096</v>
      </c>
      <c r="AJ13" s="93">
        <f t="shared" si="13"/>
        <v>3.1188518423504297</v>
      </c>
      <c r="AK13" s="93">
        <f t="shared" si="23"/>
        <v>32.40922800176498</v>
      </c>
      <c r="AL13" s="2"/>
      <c r="AM13" s="93">
        <f>'Mortal Baseline'!X13*AW13</f>
        <v>0.4040840600495747</v>
      </c>
      <c r="AN13" s="93">
        <f>'Mortal Baseline'!Y13*AX13</f>
        <v>1.96107570830824</v>
      </c>
      <c r="AO13" s="93">
        <f>'Mortal Baseline'!Z13*AY13</f>
        <v>1.55200204125084</v>
      </c>
      <c r="AP13" s="93">
        <f>'Mortal Baseline'!AA13*AZ13</f>
        <v>0.69795445149350377</v>
      </c>
      <c r="AQ13" s="93">
        <f>'Mortal Baseline'!AB13*BA13</f>
        <v>0.37988598829794784</v>
      </c>
      <c r="AR13" s="93">
        <f t="shared" si="24"/>
        <v>1.3147030497410448</v>
      </c>
      <c r="AS13" s="93">
        <f t="shared" si="25"/>
        <v>7.5906942513860312</v>
      </c>
      <c r="AT13" s="93">
        <f t="shared" si="26"/>
        <v>6.9881111944406067</v>
      </c>
      <c r="AU13" s="93">
        <f t="shared" si="27"/>
        <v>2.7978783587722371</v>
      </c>
      <c r="AV13" s="93">
        <f t="shared" si="28"/>
        <v>1.0898772265724623</v>
      </c>
      <c r="AW13" s="93">
        <f>('Stroke Epi'!AE43*(SUM('Mortal Baseline'!X13:AB13)))/('Mortal Baseline'!X13*'Stroke Epi'!B$83+'Mortal Baseline'!Y13*'Stroke Epi'!C$83+'Mortal Baseline'!Z13*'Stroke Epi'!D$83+'Mortal Baseline'!AA13*'Stroke Epi'!E$83+'Mortal Baseline'!AB13*'Stroke Epi'!F$83)</f>
        <v>1.3712787146078997E-4</v>
      </c>
      <c r="AX13" s="93">
        <f>$AW13*'Stroke Epi'!C$83</f>
        <v>1.0920851154746689E-4</v>
      </c>
      <c r="AY13" s="93">
        <f>$AW13*'Stroke Epi'!D$83</f>
        <v>9.7169709663668356E-5</v>
      </c>
      <c r="AZ13" s="93">
        <f>$AW13*'Stroke Epi'!E$83</f>
        <v>8.7117791550814341E-5</v>
      </c>
      <c r="BA13" s="93">
        <f>$AW13*'Stroke Epi'!F$83</f>
        <v>7.504082682449937E-5</v>
      </c>
      <c r="BB13" s="93">
        <f t="shared" si="15"/>
        <v>5.0566471104723885E-4</v>
      </c>
      <c r="BC13" s="2">
        <f>AM13/'Mortal Baseline'!X13</f>
        <v>1.3712787146078997E-4</v>
      </c>
      <c r="BD13" s="2">
        <f>AN13/'Mortal Baseline'!Y13</f>
        <v>1.0920851154746689E-4</v>
      </c>
      <c r="BE13" s="2">
        <f>AO13/'Mortal Baseline'!Z13</f>
        <v>9.7169709663668356E-5</v>
      </c>
      <c r="BF13" s="2">
        <f>AP13/'Mortal Baseline'!AA13</f>
        <v>8.7117791550814341E-5</v>
      </c>
      <c r="BG13" s="2">
        <f>AQ13/'Mortal Baseline'!AB13</f>
        <v>7.504082682449937E-5</v>
      </c>
      <c r="BH13" s="2">
        <f>SUM(AM13:AQ13)/SUM('Mortal Baseline'!X13:AB13)</f>
        <v>1E-4</v>
      </c>
      <c r="BI13" s="58">
        <f>AM13*'Stroke Epi'!$AP43</f>
        <v>5.6531360000935497E-2</v>
      </c>
      <c r="BJ13" s="58">
        <f>AN13*'Stroke Epi'!$AP43</f>
        <v>0.27435449159232278</v>
      </c>
      <c r="BK13" s="58">
        <f>AO13*'Stroke Epi'!$AP43</f>
        <v>0.2171250855709925</v>
      </c>
      <c r="BL13" s="58">
        <f>AP13*'Stroke Epi'!$AP43</f>
        <v>9.7643827763941177E-2</v>
      </c>
      <c r="BM13" s="58">
        <f>AQ13*'Stroke Epi'!$AP43</f>
        <v>5.3146049762882903E-2</v>
      </c>
      <c r="BN13" s="93">
        <f t="shared" si="16"/>
        <v>0.69880081469107491</v>
      </c>
      <c r="BO13" s="93">
        <f>AR13*'Stroke Epi'!$O$5</f>
        <v>0.26294060994820895</v>
      </c>
      <c r="BP13" s="93">
        <f>AS13*'Stroke Epi'!$O$5</f>
        <v>1.5181388502772064</v>
      </c>
      <c r="BQ13" s="93">
        <f>AT13*'Stroke Epi'!$O$5</f>
        <v>1.3976222388881214</v>
      </c>
      <c r="BR13" s="93">
        <f>AU13*'Stroke Epi'!$O$5</f>
        <v>0.55957567175444745</v>
      </c>
      <c r="BS13" s="93">
        <f>AV13*'Stroke Epi'!$O$5</f>
        <v>0.21797544531449248</v>
      </c>
      <c r="BT13" s="93">
        <f t="shared" si="17"/>
        <v>3.9562528161824768</v>
      </c>
      <c r="BU13" s="93">
        <f t="shared" si="29"/>
        <v>38.846297798311404</v>
      </c>
    </row>
    <row r="14" spans="1:73">
      <c r="A14" s="58">
        <f>'Mortal Baseline'!A14</f>
        <v>12</v>
      </c>
      <c r="B14" s="58">
        <v>16</v>
      </c>
      <c r="C14" s="93">
        <f>'Mortal Baseline'!C14*M14</f>
        <v>0.28299435309307908</v>
      </c>
      <c r="D14" s="93">
        <f>'Mortal Baseline'!D14*N14</f>
        <v>1.334163160165867</v>
      </c>
      <c r="E14" s="93">
        <f>'Mortal Baseline'!E14*O14</f>
        <v>1.2610638227667392</v>
      </c>
      <c r="F14" s="93">
        <f>'Mortal Baseline'!F14*P14</f>
        <v>0.52175170227931778</v>
      </c>
      <c r="G14" s="93">
        <f>'Mortal Baseline'!G14*Q14</f>
        <v>0.3038442316508701</v>
      </c>
      <c r="H14" s="93">
        <f t="shared" si="18"/>
        <v>1.1433199555733922</v>
      </c>
      <c r="I14" s="93">
        <f t="shared" si="19"/>
        <v>6.1866382024641347</v>
      </c>
      <c r="J14" s="93">
        <f t="shared" si="20"/>
        <v>5.5064742479832844</v>
      </c>
      <c r="K14" s="93">
        <f t="shared" si="21"/>
        <v>2.0202456211521365</v>
      </c>
      <c r="L14" s="93">
        <f t="shared" si="22"/>
        <v>0.80652961968247361</v>
      </c>
      <c r="M14" s="93">
        <f>('Stroke Epi'!AE44*(SUM('Mortal Baseline'!C14:G14)))/('Mortal Baseline'!C14*'Stroke Epi'!B$74+'Mortal Baseline'!D14*'Stroke Epi'!C$74+'Mortal Baseline'!E14*'Stroke Epi'!D$74+'Mortal Baseline'!F14*'Stroke Epi'!E$74+'Mortal Baseline'!G14*'Stroke Epi'!F$74)</f>
        <v>1.4600262536346569E-4</v>
      </c>
      <c r="N14" s="93">
        <f>M14*'Stroke Epi'!C$74</f>
        <v>1.1584788212218269E-4</v>
      </c>
      <c r="O14" s="93">
        <f>N14*'Stroke Epi'!D$74</f>
        <v>8.2089634045508052E-5</v>
      </c>
      <c r="P14" s="93">
        <f>O14*'Stroke Epi'!E$74</f>
        <v>5.1640371814501375E-5</v>
      </c>
      <c r="Q14" s="93">
        <f>P14*'Stroke Epi'!F$74</f>
        <v>2.7585466487760513E-5</v>
      </c>
      <c r="R14" s="93">
        <f t="shared" ref="R14:R77" si="30">SUM(M14:Q14)</f>
        <v>4.2316597983341832E-4</v>
      </c>
      <c r="S14" s="2">
        <f>C14/'Mortal Baseline'!C14</f>
        <v>1.4600262536346569E-4</v>
      </c>
      <c r="T14" s="2">
        <f>D14/'Mortal Baseline'!D14</f>
        <v>1.1584788212218269E-4</v>
      </c>
      <c r="U14" s="2">
        <f>E14/'Mortal Baseline'!E14</f>
        <v>8.2089634045508052E-5</v>
      </c>
      <c r="V14" s="2">
        <f>F14/'Mortal Baseline'!F14</f>
        <v>5.1640371814501368E-5</v>
      </c>
      <c r="W14" s="2">
        <f>G14/'Mortal Baseline'!G14</f>
        <v>2.7585466487760513E-5</v>
      </c>
      <c r="X14" s="2">
        <f>SUM(C14:G14)/SUM('Mortal Baseline'!C14:G14)</f>
        <v>7.4172714317103793E-5</v>
      </c>
      <c r="Y14" s="93">
        <f>C14*'Stroke Epi'!$AH44</f>
        <v>3.8657028632514599E-2</v>
      </c>
      <c r="Z14" s="93">
        <f>D14*'Stroke Epi'!$AH$33</f>
        <v>0.18224668767865743</v>
      </c>
      <c r="AA14" s="93">
        <f>E14*'Stroke Epi'!$AH$33</f>
        <v>0.17226131818993659</v>
      </c>
      <c r="AB14" s="93">
        <f>F14*'Stroke Epi'!$AH$33</f>
        <v>7.1271282531354813E-2</v>
      </c>
      <c r="AC14" s="93">
        <f>G14*'Stroke Epi'!$AH$33</f>
        <v>4.1505122043508855E-2</v>
      </c>
      <c r="AD14" s="93">
        <f t="shared" si="12"/>
        <v>0.50594143907597233</v>
      </c>
      <c r="AE14" s="93">
        <f>H14*'Stroke Epi'!$O$5</f>
        <v>0.22866399111467844</v>
      </c>
      <c r="AF14" s="93">
        <f>I14*'Stroke Epi'!$O$5</f>
        <v>1.2373276404928271</v>
      </c>
      <c r="AG14" s="93">
        <f>J14*'Stroke Epi'!$O$5</f>
        <v>1.101294849596657</v>
      </c>
      <c r="AH14" s="93">
        <f>K14*'Stroke Epi'!$O$5</f>
        <v>0.40404912423042733</v>
      </c>
      <c r="AI14" s="93">
        <f>L14*'Stroke Epi'!$O$5</f>
        <v>0.16130592393649473</v>
      </c>
      <c r="AJ14" s="93">
        <f t="shared" si="13"/>
        <v>3.1326415293710848</v>
      </c>
      <c r="AK14" s="93">
        <f t="shared" si="23"/>
        <v>36.047810970212041</v>
      </c>
      <c r="AL14" s="2"/>
      <c r="AM14" s="93">
        <f>'Mortal Baseline'!X14*AW14</f>
        <v>0.4257636989868438</v>
      </c>
      <c r="AN14" s="93">
        <f>'Mortal Baseline'!Y14*AX14</f>
        <v>1.9336630557668073</v>
      </c>
      <c r="AO14" s="93">
        <f>'Mortal Baseline'!Z14*AY14</f>
        <v>1.5004789313057521</v>
      </c>
      <c r="AP14" s="93">
        <f>'Mortal Baseline'!AA14*AZ14</f>
        <v>0.71205816131732436</v>
      </c>
      <c r="AQ14" s="93">
        <f>'Mortal Baseline'!AB14*BA14</f>
        <v>0.42253890179843745</v>
      </c>
      <c r="AR14" s="93">
        <f t="shared" si="24"/>
        <v>1.4209947787787442</v>
      </c>
      <c r="AS14" s="93">
        <f t="shared" si="25"/>
        <v>7.731863965283309</v>
      </c>
      <c r="AT14" s="93">
        <f t="shared" si="26"/>
        <v>6.8738428012872443</v>
      </c>
      <c r="AU14" s="93">
        <f t="shared" si="27"/>
        <v>2.8527170205711729</v>
      </c>
      <c r="AV14" s="93">
        <f t="shared" si="28"/>
        <v>1.2412946332935244</v>
      </c>
      <c r="AW14" s="93">
        <f>('Stroke Epi'!AE44*(SUM('Mortal Baseline'!X14:AB14)))/('Mortal Baseline'!X14*'Stroke Epi'!B$83+'Mortal Baseline'!Y14*'Stroke Epi'!C$83+'Mortal Baseline'!Z14*'Stroke Epi'!D$83+'Mortal Baseline'!AA14*'Stroke Epi'!E$83+'Mortal Baseline'!AB14*'Stroke Epi'!F$83)</f>
        <v>1.3743573581620559E-4</v>
      </c>
      <c r="AX14" s="93">
        <f>$AW14*'Stroke Epi'!C$83</f>
        <v>1.0945369443884631E-4</v>
      </c>
      <c r="AY14" s="93">
        <f>$AW14*'Stroke Epi'!D$83</f>
        <v>9.7387864366376483E-5</v>
      </c>
      <c r="AZ14" s="93">
        <f>$AW14*'Stroke Epi'!E$83</f>
        <v>8.731337879690306E-5</v>
      </c>
      <c r="BA14" s="93">
        <f>$AW14*'Stroke Epi'!F$83</f>
        <v>7.5209300202916716E-5</v>
      </c>
      <c r="BB14" s="93">
        <f t="shared" si="15"/>
        <v>5.0679997362124813E-4</v>
      </c>
      <c r="BC14" s="2">
        <f>AM14/'Mortal Baseline'!X14</f>
        <v>1.3743573581620559E-4</v>
      </c>
      <c r="BD14" s="2">
        <f>AN14/'Mortal Baseline'!Y14</f>
        <v>1.0945369443884631E-4</v>
      </c>
      <c r="BE14" s="2">
        <f>AO14/'Mortal Baseline'!Z14</f>
        <v>9.7387864366376483E-5</v>
      </c>
      <c r="BF14" s="2">
        <f>AP14/'Mortal Baseline'!AA14</f>
        <v>8.731337879690306E-5</v>
      </c>
      <c r="BG14" s="2">
        <f>AQ14/'Mortal Baseline'!AB14</f>
        <v>7.5209300202916716E-5</v>
      </c>
      <c r="BH14" s="2">
        <f>SUM(AM14:AQ14)/SUM('Mortal Baseline'!X14:AB14)</f>
        <v>1E-4</v>
      </c>
      <c r="BI14" s="58">
        <f>AM14*'Stroke Epi'!$AP44</f>
        <v>5.9564341488259447E-2</v>
      </c>
      <c r="BJ14" s="58">
        <f>AN14*'Stroke Epi'!$AP44</f>
        <v>0.27051946150177636</v>
      </c>
      <c r="BK14" s="58">
        <f>AO14*'Stroke Epi'!$AP44</f>
        <v>0.20991700248967471</v>
      </c>
      <c r="BL14" s="58">
        <f>AP14*'Stroke Epi'!$AP44</f>
        <v>9.9616936768293682E-2</v>
      </c>
      <c r="BM14" s="58">
        <f>AQ14*'Stroke Epi'!$AP44</f>
        <v>5.9113192361601397E-2</v>
      </c>
      <c r="BN14" s="93">
        <f t="shared" si="16"/>
        <v>0.69873093460960556</v>
      </c>
      <c r="BO14" s="93">
        <f>AR14*'Stroke Epi'!$O$5</f>
        <v>0.28419895575574888</v>
      </c>
      <c r="BP14" s="93">
        <f>AS14*'Stroke Epi'!$O$5</f>
        <v>1.546372793056662</v>
      </c>
      <c r="BQ14" s="93">
        <f>AT14*'Stroke Epi'!$O$5</f>
        <v>1.3747685602574489</v>
      </c>
      <c r="BR14" s="93">
        <f>AU14*'Stroke Epi'!$O$5</f>
        <v>0.57054340411423465</v>
      </c>
      <c r="BS14" s="93">
        <f>AV14*'Stroke Epi'!$O$5</f>
        <v>0.24825892665870489</v>
      </c>
      <c r="BT14" s="93">
        <f t="shared" si="17"/>
        <v>4.0241426398427995</v>
      </c>
      <c r="BU14" s="93">
        <f t="shared" si="29"/>
        <v>43.569171372763812</v>
      </c>
    </row>
    <row r="15" spans="1:73">
      <c r="A15" s="58">
        <f>'Mortal Baseline'!A15</f>
        <v>13</v>
      </c>
      <c r="B15" s="58">
        <v>17</v>
      </c>
      <c r="C15" s="93">
        <f>'Mortal Baseline'!C15*M15</f>
        <v>0.28243883107916234</v>
      </c>
      <c r="D15" s="93">
        <f>'Mortal Baseline'!D15*N15</f>
        <v>1.2557759377539077</v>
      </c>
      <c r="E15" s="93">
        <f>'Mortal Baseline'!E15*O15</f>
        <v>1.2099743249282218</v>
      </c>
      <c r="F15" s="93">
        <f>'Mortal Baseline'!F15*P15</f>
        <v>0.53352398336403739</v>
      </c>
      <c r="G15" s="93">
        <f>'Mortal Baseline'!G15*Q15</f>
        <v>0.34660405747451073</v>
      </c>
      <c r="H15" s="93">
        <f t="shared" si="18"/>
        <v>1.1584377669053616</v>
      </c>
      <c r="I15" s="93">
        <f t="shared" si="19"/>
        <v>6.0228398120465583</v>
      </c>
      <c r="J15" s="93">
        <f t="shared" si="20"/>
        <v>5.4428924051249128</v>
      </c>
      <c r="K15" s="93">
        <f t="shared" si="21"/>
        <v>2.078449197754392</v>
      </c>
      <c r="L15" s="93">
        <f t="shared" si="22"/>
        <v>0.95032263117698079</v>
      </c>
      <c r="M15" s="93">
        <f>('Stroke Epi'!AE45*(SUM('Mortal Baseline'!C15:G15)))/('Mortal Baseline'!C15*'Stroke Epi'!B$74+'Mortal Baseline'!D15*'Stroke Epi'!C$74+'Mortal Baseline'!E15*'Stroke Epi'!D$74+'Mortal Baseline'!F15*'Stroke Epi'!E$74+'Mortal Baseline'!G15*'Stroke Epi'!F$74)</f>
        <v>1.4743640330822802E-4</v>
      </c>
      <c r="N15" s="93">
        <f>M15*'Stroke Epi'!C$74</f>
        <v>1.1698553384536722E-4</v>
      </c>
      <c r="O15" s="93">
        <f>N15*'Stroke Epi'!D$74</f>
        <v>8.2895772335796024E-5</v>
      </c>
      <c r="P15" s="93">
        <f>O15*'Stroke Epi'!E$74</f>
        <v>5.2147491641851308E-5</v>
      </c>
      <c r="Q15" s="93">
        <f>P15*'Stroke Epi'!F$74</f>
        <v>2.7856361845619114E-5</v>
      </c>
      <c r="R15" s="93">
        <f t="shared" si="30"/>
        <v>4.2732156297686167E-4</v>
      </c>
      <c r="S15" s="2">
        <f>C15/'Mortal Baseline'!C15</f>
        <v>1.4743640330822802E-4</v>
      </c>
      <c r="T15" s="2">
        <f>D15/'Mortal Baseline'!D15</f>
        <v>1.1698553384536722E-4</v>
      </c>
      <c r="U15" s="2">
        <f>E15/'Mortal Baseline'!E15</f>
        <v>8.2895772335796024E-5</v>
      </c>
      <c r="V15" s="2">
        <f>F15/'Mortal Baseline'!F15</f>
        <v>5.2147491641851308E-5</v>
      </c>
      <c r="W15" s="2">
        <f>G15/'Mortal Baseline'!G15</f>
        <v>2.7856361845619114E-5</v>
      </c>
      <c r="X15" s="2">
        <f>SUM(C15:G15)/SUM('Mortal Baseline'!C15:G15)</f>
        <v>7.2682551951888552E-5</v>
      </c>
      <c r="Y15" s="93">
        <f>C15*'Stroke Epi'!$AH45</f>
        <v>3.8581144325413576E-2</v>
      </c>
      <c r="Z15" s="93">
        <f>D15*'Stroke Epi'!$AH$33</f>
        <v>0.17153899309718379</v>
      </c>
      <c r="AA15" s="93">
        <f>E15*'Stroke Epi'!$AH$33</f>
        <v>0.16528249278519508</v>
      </c>
      <c r="AB15" s="93">
        <f>F15*'Stroke Epi'!$AH$33</f>
        <v>7.2879376127527512E-2</v>
      </c>
      <c r="AC15" s="93">
        <f>G15*'Stroke Epi'!$AH$33</f>
        <v>4.7346114251018166E-2</v>
      </c>
      <c r="AD15" s="93">
        <f t="shared" si="12"/>
        <v>0.49562812058633804</v>
      </c>
      <c r="AE15" s="93">
        <f>H15*'Stroke Epi'!$O$5</f>
        <v>0.23168755338107233</v>
      </c>
      <c r="AF15" s="93">
        <f>I15*'Stroke Epi'!$O$5</f>
        <v>1.2045679624093117</v>
      </c>
      <c r="AG15" s="93">
        <f>J15*'Stroke Epi'!$O$5</f>
        <v>1.0885784810249826</v>
      </c>
      <c r="AH15" s="93">
        <f>K15*'Stroke Epi'!$O$5</f>
        <v>0.4156898395508784</v>
      </c>
      <c r="AI15" s="93">
        <f>L15*'Stroke Epi'!$O$5</f>
        <v>0.19006452623539616</v>
      </c>
      <c r="AJ15" s="93">
        <f t="shared" si="13"/>
        <v>3.1305883626016411</v>
      </c>
      <c r="AK15" s="93">
        <f t="shared" si="23"/>
        <v>39.674027453400022</v>
      </c>
      <c r="AL15" s="2"/>
      <c r="AM15" s="93">
        <f>'Mortal Baseline'!X15*AW15</f>
        <v>0.44572550764774155</v>
      </c>
      <c r="AN15" s="93">
        <f>'Mortal Baseline'!Y15*AX15</f>
        <v>1.8969442971493062</v>
      </c>
      <c r="AO15" s="93">
        <f>'Mortal Baseline'!Z15*AY15</f>
        <v>1.4547999796700244</v>
      </c>
      <c r="AP15" s="93">
        <f>'Mortal Baseline'!AA15*AZ15</f>
        <v>0.73047658401744342</v>
      </c>
      <c r="AQ15" s="93">
        <f>'Mortal Baseline'!AB15*BA15</f>
        <v>0.46605693041573115</v>
      </c>
      <c r="AR15" s="93">
        <f t="shared" si="24"/>
        <v>1.5229569891824775</v>
      </c>
      <c r="AS15" s="93">
        <f t="shared" si="25"/>
        <v>7.8119160078741778</v>
      </c>
      <c r="AT15" s="93">
        <f t="shared" si="26"/>
        <v>6.743957218210145</v>
      </c>
      <c r="AU15" s="93">
        <f t="shared" si="27"/>
        <v>2.9130332637060876</v>
      </c>
      <c r="AV15" s="93">
        <f t="shared" si="28"/>
        <v>1.3999794446889491</v>
      </c>
      <c r="AW15" s="93">
        <f>('Stroke Epi'!AE45*(SUM('Mortal Baseline'!X15:AB15)))/('Mortal Baseline'!X15*'Stroke Epi'!B$83+'Mortal Baseline'!Y15*'Stroke Epi'!C$83+'Mortal Baseline'!Z15*'Stroke Epi'!D$83+'Mortal Baseline'!AA15*'Stroke Epi'!E$83+'Mortal Baseline'!AB15*'Stroke Epi'!F$83)</f>
        <v>1.3780807375390853E-4</v>
      </c>
      <c r="AX15" s="93">
        <f>$AW15*'Stroke Epi'!C$83</f>
        <v>1.0975022403225444E-4</v>
      </c>
      <c r="AY15" s="93">
        <f>$AW15*'Stroke Epi'!D$83</f>
        <v>9.7651705472622408E-5</v>
      </c>
      <c r="AZ15" s="93">
        <f>$AW15*'Stroke Epi'!E$83</f>
        <v>8.7549926323658334E-5</v>
      </c>
      <c r="BA15" s="93">
        <f>$AW15*'Stroke Epi'!F$83</f>
        <v>7.5413055620438435E-5</v>
      </c>
      <c r="BB15" s="93">
        <f t="shared" si="15"/>
        <v>5.0817298520288215E-4</v>
      </c>
      <c r="BC15" s="2">
        <f>AM15/'Mortal Baseline'!X15</f>
        <v>1.3780807375390853E-4</v>
      </c>
      <c r="BD15" s="2">
        <f>AN15/'Mortal Baseline'!Y15</f>
        <v>1.0975022403225444E-4</v>
      </c>
      <c r="BE15" s="2">
        <f>AO15/'Mortal Baseline'!Z15</f>
        <v>9.7651705472622408E-5</v>
      </c>
      <c r="BF15" s="2">
        <f>AP15/'Mortal Baseline'!AA15</f>
        <v>8.7549926323658334E-5</v>
      </c>
      <c r="BG15" s="2">
        <f>AQ15/'Mortal Baseline'!AB15</f>
        <v>7.5413055620438435E-5</v>
      </c>
      <c r="BH15" s="2">
        <f>SUM(AM15:AQ15)/SUM('Mortal Baseline'!X15:AB15)</f>
        <v>9.9999999999999978E-5</v>
      </c>
      <c r="BI15" s="58">
        <f>AM15*'Stroke Epi'!$AP45</f>
        <v>6.2356998519919042E-2</v>
      </c>
      <c r="BJ15" s="58">
        <f>AN15*'Stroke Epi'!$AP45</f>
        <v>0.26538250717118794</v>
      </c>
      <c r="BK15" s="58">
        <f>AO15*'Stroke Epi'!$AP45</f>
        <v>0.20352651715583642</v>
      </c>
      <c r="BL15" s="58">
        <f>AP15*'Stroke Epi'!$AP45</f>
        <v>0.10219367410404033</v>
      </c>
      <c r="BM15" s="58">
        <f>AQ15*'Stroke Epi'!$AP45</f>
        <v>6.5201364565160791E-2</v>
      </c>
      <c r="BN15" s="93">
        <f t="shared" si="16"/>
        <v>0.6986610615161446</v>
      </c>
      <c r="BO15" s="93">
        <f>AR15*'Stroke Epi'!$O$5</f>
        <v>0.30459139783649553</v>
      </c>
      <c r="BP15" s="93">
        <f>AS15*'Stroke Epi'!$O$5</f>
        <v>1.5623832015748356</v>
      </c>
      <c r="BQ15" s="93">
        <f>AT15*'Stroke Epi'!$O$5</f>
        <v>1.3487914436420292</v>
      </c>
      <c r="BR15" s="93">
        <f>AU15*'Stroke Epi'!$O$5</f>
        <v>0.58260665274121759</v>
      </c>
      <c r="BS15" s="93">
        <f>AV15*'Stroke Epi'!$O$5</f>
        <v>0.27999588893778982</v>
      </c>
      <c r="BT15" s="93">
        <f t="shared" si="17"/>
        <v>4.0783685847323676</v>
      </c>
      <c r="BU15" s="93">
        <f t="shared" si="29"/>
        <v>48.346201019012327</v>
      </c>
    </row>
    <row r="16" spans="1:73">
      <c r="A16" s="58">
        <f>'Mortal Baseline'!A16</f>
        <v>14</v>
      </c>
      <c r="B16" s="58">
        <v>18</v>
      </c>
      <c r="C16" s="93">
        <f>'Mortal Baseline'!C16*M16</f>
        <v>0.28183998440922281</v>
      </c>
      <c r="D16" s="93">
        <f>'Mortal Baseline'!D16*N16</f>
        <v>1.1781027107723381</v>
      </c>
      <c r="E16" s="93">
        <f>'Mortal Baseline'!E16*O16</f>
        <v>1.1568288258929016</v>
      </c>
      <c r="F16" s="93">
        <f>'Mortal Baseline'!F16*P16</f>
        <v>0.54629838258521979</v>
      </c>
      <c r="G16" s="93">
        <f>'Mortal Baseline'!G16*Q16</f>
        <v>0.38941290746790219</v>
      </c>
      <c r="H16" s="93">
        <f t="shared" si="18"/>
        <v>1.1700090536080985</v>
      </c>
      <c r="I16" s="93">
        <f t="shared" si="19"/>
        <v>5.8248355673123999</v>
      </c>
      <c r="J16" s="93">
        <f t="shared" si="20"/>
        <v>5.3458602572076366</v>
      </c>
      <c r="K16" s="93">
        <f t="shared" si="21"/>
        <v>2.1361783646612054</v>
      </c>
      <c r="L16" s="93">
        <f t="shared" si="22"/>
        <v>1.1023248981584688</v>
      </c>
      <c r="M16" s="93">
        <f>('Stroke Epi'!AE46*(SUM('Mortal Baseline'!C16:G16)))/('Mortal Baseline'!C16*'Stroke Epi'!B$74+'Mortal Baseline'!D16*'Stroke Epi'!C$74+'Mortal Baseline'!E16*'Stroke Epi'!D$74+'Mortal Baseline'!F16*'Stroke Epi'!E$74+'Mortal Baseline'!G16*'Stroke Epi'!F$74)</f>
        <v>1.4887689023874003E-4</v>
      </c>
      <c r="N16" s="93">
        <f>M16*'Stroke Epi'!C$74</f>
        <v>1.1812850890974752E-4</v>
      </c>
      <c r="O16" s="93">
        <f>N16*'Stroke Epi'!D$74</f>
        <v>8.3705682737603485E-5</v>
      </c>
      <c r="P16" s="93">
        <f>O16*'Stroke Epi'!E$74</f>
        <v>5.2656984402686169E-5</v>
      </c>
      <c r="Q16" s="93">
        <f>P16*'Stroke Epi'!F$74</f>
        <v>2.8128524786859204E-5</v>
      </c>
      <c r="R16" s="93">
        <f t="shared" si="30"/>
        <v>4.3149659107563637E-4</v>
      </c>
      <c r="S16" s="2">
        <f>C16/'Mortal Baseline'!C16</f>
        <v>1.4887689023874003E-4</v>
      </c>
      <c r="T16" s="2">
        <f>D16/'Mortal Baseline'!D16</f>
        <v>1.1812850890974752E-4</v>
      </c>
      <c r="U16" s="2">
        <f>E16/'Mortal Baseline'!E16</f>
        <v>8.3705682737603485E-5</v>
      </c>
      <c r="V16" s="2">
        <f>F16/'Mortal Baseline'!F16</f>
        <v>5.2656984402686162E-5</v>
      </c>
      <c r="W16" s="2">
        <f>G16/'Mortal Baseline'!G16</f>
        <v>2.8128524786859204E-5</v>
      </c>
      <c r="X16" s="2">
        <f>SUM(C16:G16)/SUM('Mortal Baseline'!C16:G16)</f>
        <v>7.118479206660927E-5</v>
      </c>
      <c r="Y16" s="93">
        <f>C16*'Stroke Epi'!$AH46</f>
        <v>3.8499341870299839E-2</v>
      </c>
      <c r="Z16" s="93">
        <f>D16*'Stroke Epi'!$AH$33</f>
        <v>0.16092883029150137</v>
      </c>
      <c r="AA16" s="93">
        <f>E16*'Stroke Epi'!$AH$33</f>
        <v>0.15802281761697035</v>
      </c>
      <c r="AB16" s="93">
        <f>F16*'Stroke Epi'!$AH$33</f>
        <v>7.4624359061141024E-2</v>
      </c>
      <c r="AC16" s="93">
        <f>G16*'Stroke Epi'!$AH$33</f>
        <v>5.319380316011544E-2</v>
      </c>
      <c r="AD16" s="93">
        <f t="shared" si="12"/>
        <v>0.48526915200002801</v>
      </c>
      <c r="AE16" s="93">
        <f>H16*'Stroke Epi'!$O$5</f>
        <v>0.23400181072161971</v>
      </c>
      <c r="AF16" s="93">
        <f>I16*'Stroke Epi'!$O$5</f>
        <v>1.1649671134624799</v>
      </c>
      <c r="AG16" s="93">
        <f>J16*'Stroke Epi'!$O$5</f>
        <v>1.0691720514415273</v>
      </c>
      <c r="AH16" s="93">
        <f>K16*'Stroke Epi'!$O$5</f>
        <v>0.42723567293224107</v>
      </c>
      <c r="AI16" s="93">
        <f>L16*'Stroke Epi'!$O$5</f>
        <v>0.22046497963169376</v>
      </c>
      <c r="AJ16" s="93">
        <f t="shared" si="13"/>
        <v>3.1158416281895618</v>
      </c>
      <c r="AK16" s="93">
        <f t="shared" si="23"/>
        <v>43.275138233589615</v>
      </c>
      <c r="AL16" s="2"/>
      <c r="AM16" s="93">
        <f>'Mortal Baseline'!X16*AW16</f>
        <v>0.46385474697939411</v>
      </c>
      <c r="AN16" s="93">
        <f>'Mortal Baseline'!Y16*AX16</f>
        <v>1.8521136445073623</v>
      </c>
      <c r="AO16" s="93">
        <f>'Mortal Baseline'!Z16*AY16</f>
        <v>1.4144477989272006</v>
      </c>
      <c r="AP16" s="93">
        <f>'Mortal Baseline'!AA16*AZ16</f>
        <v>0.75299642095346531</v>
      </c>
      <c r="AQ16" s="93">
        <f>'Mortal Baseline'!AB16*BA16</f>
        <v>0.51009128720293606</v>
      </c>
      <c r="AR16" s="93">
        <f t="shared" si="24"/>
        <v>1.6198633398054569</v>
      </c>
      <c r="AS16" s="93">
        <f t="shared" si="25"/>
        <v>7.836263943635517</v>
      </c>
      <c r="AT16" s="93">
        <f t="shared" si="26"/>
        <v>6.6060870563394802</v>
      </c>
      <c r="AU16" s="93">
        <f t="shared" si="27"/>
        <v>2.981229357814295</v>
      </c>
      <c r="AV16" s="93">
        <f t="shared" si="28"/>
        <v>1.5648734783889344</v>
      </c>
      <c r="AW16" s="93">
        <f>('Stroke Epi'!AE46*(SUM('Mortal Baseline'!X16:AB16)))/('Mortal Baseline'!X16*'Stroke Epi'!B$83+'Mortal Baseline'!Y16*'Stroke Epi'!C$83+'Mortal Baseline'!Z16*'Stroke Epi'!D$83+'Mortal Baseline'!AA16*'Stroke Epi'!E$83+'Mortal Baseline'!AB16*'Stroke Epi'!F$83)</f>
        <v>1.3823852671634838E-4</v>
      </c>
      <c r="AX16" s="93">
        <f>$AW16*'Stroke Epi'!C$83</f>
        <v>1.1009303637826752E-4</v>
      </c>
      <c r="AY16" s="93">
        <f>$AW16*'Stroke Epi'!D$83</f>
        <v>9.7956727266795785E-5</v>
      </c>
      <c r="AZ16" s="93">
        <f>$AW16*'Stroke Epi'!E$83</f>
        <v>8.782339451837896E-5</v>
      </c>
      <c r="BA16" s="93">
        <f>$AW16*'Stroke Epi'!F$83</f>
        <v>7.5648613467770565E-5</v>
      </c>
      <c r="BB16" s="93">
        <f t="shared" si="15"/>
        <v>5.0976029834756123E-4</v>
      </c>
      <c r="BC16" s="2">
        <f>AM16/'Mortal Baseline'!X16</f>
        <v>1.3823852671634838E-4</v>
      </c>
      <c r="BD16" s="2">
        <f>AN16/'Mortal Baseline'!Y16</f>
        <v>1.1009303637826752E-4</v>
      </c>
      <c r="BE16" s="2">
        <f>AO16/'Mortal Baseline'!Z16</f>
        <v>9.7956727266795785E-5</v>
      </c>
      <c r="BF16" s="2">
        <f>AP16/'Mortal Baseline'!AA16</f>
        <v>8.782339451837896E-5</v>
      </c>
      <c r="BG16" s="2">
        <f>AQ16/'Mortal Baseline'!AB16</f>
        <v>7.5648613467770565E-5</v>
      </c>
      <c r="BH16" s="2">
        <f>SUM(AM16:AQ16)/SUM('Mortal Baseline'!X16:AB16)</f>
        <v>1.0000000000000003E-4</v>
      </c>
      <c r="BI16" s="58">
        <f>AM16*'Stroke Epi'!$AP46</f>
        <v>6.489327910241724E-2</v>
      </c>
      <c r="BJ16" s="58">
        <f>AN16*'Stroke Epi'!$AP46</f>
        <v>0.25911069886657995</v>
      </c>
      <c r="BK16" s="58">
        <f>AO16*'Stroke Epi'!$AP46</f>
        <v>0.19788124706991536</v>
      </c>
      <c r="BL16" s="58">
        <f>AP16*'Stroke Epi'!$AP46</f>
        <v>0.1053441992913898</v>
      </c>
      <c r="BM16" s="58">
        <f>AQ16*'Stroke Epi'!$AP46</f>
        <v>7.1361771079690758E-2</v>
      </c>
      <c r="BN16" s="93">
        <f t="shared" si="16"/>
        <v>0.69859119540999315</v>
      </c>
      <c r="BO16" s="93">
        <f>AR16*'Stroke Epi'!$O$5</f>
        <v>0.32397266796109142</v>
      </c>
      <c r="BP16" s="93">
        <f>AS16*'Stroke Epi'!$O$5</f>
        <v>1.5672527887271035</v>
      </c>
      <c r="BQ16" s="93">
        <f>AT16*'Stroke Epi'!$O$5</f>
        <v>1.321217411267896</v>
      </c>
      <c r="BR16" s="93">
        <f>AU16*'Stroke Epi'!$O$5</f>
        <v>0.59624587156285902</v>
      </c>
      <c r="BS16" s="93">
        <f>AV16*'Stroke Epi'!$O$5</f>
        <v>0.31297469567778691</v>
      </c>
      <c r="BT16" s="93">
        <f t="shared" si="17"/>
        <v>4.1216634351967372</v>
      </c>
      <c r="BU16" s="93">
        <f t="shared" si="29"/>
        <v>53.16645564961906</v>
      </c>
    </row>
    <row r="17" spans="1:73">
      <c r="A17" s="58">
        <f>'Mortal Baseline'!A17</f>
        <v>15</v>
      </c>
      <c r="B17" s="58">
        <v>19</v>
      </c>
      <c r="C17" s="93">
        <f>'Mortal Baseline'!C17*M17</f>
        <v>0.2812527265346817</v>
      </c>
      <c r="D17" s="93">
        <f>'Mortal Baseline'!D17*N17</f>
        <v>1.1022860766459053</v>
      </c>
      <c r="E17" s="93">
        <f>'Mortal Baseline'!E17*O17</f>
        <v>1.1026041764677954</v>
      </c>
      <c r="F17" s="93">
        <f>'Mortal Baseline'!F17*P17</f>
        <v>0.56000028090463594</v>
      </c>
      <c r="G17" s="93">
        <f>'Mortal Baseline'!G17*Q17</f>
        <v>0.43145872783189959</v>
      </c>
      <c r="H17" s="93">
        <f t="shared" si="18"/>
        <v>1.1787606275508606</v>
      </c>
      <c r="I17" s="93">
        <f t="shared" si="19"/>
        <v>5.6012257002043233</v>
      </c>
      <c r="J17" s="93">
        <f t="shared" si="20"/>
        <v>5.221269564616934</v>
      </c>
      <c r="K17" s="93">
        <f t="shared" si="21"/>
        <v>2.1943186135724595</v>
      </c>
      <c r="L17" s="93">
        <f t="shared" si="22"/>
        <v>1.2601248431985592</v>
      </c>
      <c r="M17" s="93">
        <f>('Stroke Epi'!AE47*(SUM('Mortal Baseline'!C17:G17)))/('Mortal Baseline'!C17*'Stroke Epi'!B$74+'Mortal Baseline'!D17*'Stroke Epi'!C$74+'Mortal Baseline'!E17*'Stroke Epi'!D$74+'Mortal Baseline'!F17*'Stroke Epi'!E$74+'Mortal Baseline'!G17*'Stroke Epi'!F$74)</f>
        <v>1.5029850297253416E-4</v>
      </c>
      <c r="N17" s="93">
        <f>M17*'Stroke Epi'!C$74</f>
        <v>1.1925650797139445E-4</v>
      </c>
      <c r="O17" s="93">
        <f>N17*'Stroke Epi'!D$74</f>
        <v>8.4504981166526094E-5</v>
      </c>
      <c r="P17" s="93">
        <f>O17*'Stroke Epi'!E$74</f>
        <v>5.3159801457972691E-5</v>
      </c>
      <c r="Q17" s="93">
        <f>P17*'Stroke Epi'!F$74</f>
        <v>2.8397121672216755E-5</v>
      </c>
      <c r="R17" s="93">
        <f t="shared" si="30"/>
        <v>4.3561691524064412E-4</v>
      </c>
      <c r="S17" s="2">
        <f>C17/'Mortal Baseline'!C17</f>
        <v>1.5029850297253414E-4</v>
      </c>
      <c r="T17" s="2">
        <f>D17/'Mortal Baseline'!D17</f>
        <v>1.1925650797139445E-4</v>
      </c>
      <c r="U17" s="2">
        <f>E17/'Mortal Baseline'!E17</f>
        <v>8.4504981166526094E-5</v>
      </c>
      <c r="V17" s="2">
        <f>F17/'Mortal Baseline'!F17</f>
        <v>5.3159801457972698E-5</v>
      </c>
      <c r="W17" s="2">
        <f>G17/'Mortal Baseline'!G17</f>
        <v>2.8397121672216755E-5</v>
      </c>
      <c r="X17" s="2">
        <f>SUM(C17:G17)/SUM('Mortal Baseline'!C17:G17)</f>
        <v>6.9705238729568555E-5</v>
      </c>
      <c r="Y17" s="93">
        <f>C17*'Stroke Epi'!$AH47</f>
        <v>3.8419122444637521E-2</v>
      </c>
      <c r="Z17" s="93">
        <f>D17*'Stroke Epi'!$AH$33</f>
        <v>0.15057227806983067</v>
      </c>
      <c r="AA17" s="93">
        <f>E17*'Stroke Epi'!$AH$33</f>
        <v>0.15061573050550084</v>
      </c>
      <c r="AB17" s="93">
        <f>F17*'Stroke Epi'!$AH$33</f>
        <v>7.6496038371573274E-2</v>
      </c>
      <c r="AC17" s="93">
        <f>G17*'Stroke Epi'!$AH$33</f>
        <v>5.8937262221837483E-2</v>
      </c>
      <c r="AD17" s="93">
        <f>SUM(Y17:AC17)</f>
        <v>0.47504043161337978</v>
      </c>
      <c r="AE17" s="93">
        <f>H17*'Stroke Epi'!$O$5</f>
        <v>0.23575212551017213</v>
      </c>
      <c r="AF17" s="93">
        <f>I17*'Stroke Epi'!$O$5</f>
        <v>1.1202451400408646</v>
      </c>
      <c r="AG17" s="93">
        <f>J17*'Stroke Epi'!$O$5</f>
        <v>1.0442539129233868</v>
      </c>
      <c r="AH17" s="93">
        <f>K17*'Stroke Epi'!$O$5</f>
        <v>0.43886372271449192</v>
      </c>
      <c r="AI17" s="93">
        <f>L17*'Stroke Epi'!$O$5</f>
        <v>0.25202496863971185</v>
      </c>
      <c r="AJ17" s="93">
        <f t="shared" si="13"/>
        <v>3.0911398698286274</v>
      </c>
      <c r="AK17" s="93">
        <f t="shared" si="23"/>
        <v>46.841318535031625</v>
      </c>
      <c r="AL17" s="2"/>
      <c r="AM17" s="93">
        <f>'Mortal Baseline'!X17*AW17</f>
        <v>0.48006831210141759</v>
      </c>
      <c r="AN17" s="93">
        <f>'Mortal Baseline'!Y17*AX17</f>
        <v>1.8003222660020881</v>
      </c>
      <c r="AO17" s="93">
        <f>'Mortal Baseline'!Z17*AY17</f>
        <v>1.3789130597464425</v>
      </c>
      <c r="AP17" s="93">
        <f>'Mortal Baseline'!AA17*AZ17</f>
        <v>0.77940429522231236</v>
      </c>
      <c r="AQ17" s="93">
        <f>'Mortal Baseline'!AB17*BA17</f>
        <v>0.55429661510824091</v>
      </c>
      <c r="AR17" s="93">
        <f t="shared" si="24"/>
        <v>1.7110657048433657</v>
      </c>
      <c r="AS17" s="93">
        <f t="shared" si="25"/>
        <v>7.8102227220439211</v>
      </c>
      <c r="AT17" s="93">
        <f t="shared" si="26"/>
        <v>6.4659014577481111</v>
      </c>
      <c r="AU17" s="93">
        <f t="shared" si="27"/>
        <v>3.0590435821823587</v>
      </c>
      <c r="AV17" s="93">
        <f t="shared" si="28"/>
        <v>1.7348336267396975</v>
      </c>
      <c r="AW17" s="93">
        <f>('Stroke Epi'!AE47*(SUM('Mortal Baseline'!X17:AB17)))/('Mortal Baseline'!X17*'Stroke Epi'!B$83+'Mortal Baseline'!Y17*'Stroke Epi'!C$83+'Mortal Baseline'!Z17*'Stroke Epi'!D$83+'Mortal Baseline'!AA17*'Stroke Epi'!E$83+'Mortal Baseline'!AB17*'Stroke Epi'!F$83)</f>
        <v>1.3872063550692746E-4</v>
      </c>
      <c r="AX17" s="93">
        <f>$AW17*'Stroke Epi'!C$83</f>
        <v>1.1047698737861647E-4</v>
      </c>
      <c r="AY17" s="93">
        <f>$AW17*'Stroke Epi'!D$83</f>
        <v>9.8298352719796905E-5</v>
      </c>
      <c r="AZ17" s="93">
        <f>$AW17*'Stroke Epi'!E$83</f>
        <v>8.8129679832043249E-5</v>
      </c>
      <c r="BA17" s="93">
        <f>$AW17*'Stroke Epi'!F$83</f>
        <v>7.5912439062662544E-5</v>
      </c>
      <c r="BB17" s="93">
        <f t="shared" si="15"/>
        <v>5.1153809450004664E-4</v>
      </c>
      <c r="BC17" s="2">
        <f>AM17/'Mortal Baseline'!X17</f>
        <v>1.3872063550692746E-4</v>
      </c>
      <c r="BD17" s="2">
        <f>AN17/'Mortal Baseline'!Y17</f>
        <v>1.1047698737861647E-4</v>
      </c>
      <c r="BE17" s="2">
        <f>AO17/'Mortal Baseline'!Z17</f>
        <v>9.8298352719796905E-5</v>
      </c>
      <c r="BF17" s="2">
        <f>AP17/'Mortal Baseline'!AA17</f>
        <v>8.8129679832043249E-5</v>
      </c>
      <c r="BG17" s="2">
        <f>AQ17/'Mortal Baseline'!AB17</f>
        <v>7.5912439062662544E-5</v>
      </c>
      <c r="BH17" s="2">
        <f>SUM(AM17:AQ17)/SUM('Mortal Baseline'!X17:AB17)</f>
        <v>1E-4</v>
      </c>
      <c r="BI17" s="58">
        <f>AM17*'Stroke Epi'!$AP47</f>
        <v>6.7161556862988317E-2</v>
      </c>
      <c r="BJ17" s="58">
        <f>AN17*'Stroke Epi'!$AP47</f>
        <v>0.25186508501369215</v>
      </c>
      <c r="BK17" s="58">
        <f>AO17*'Stroke Epi'!$AP47</f>
        <v>0.1929099370585273</v>
      </c>
      <c r="BL17" s="58">
        <f>AP17*'Stroke Epi'!$AP47</f>
        <v>0.1090386609016015</v>
      </c>
      <c r="BM17" s="58">
        <f>AQ17*'Stroke Epi'!$AP47</f>
        <v>7.7546096453642896E-2</v>
      </c>
      <c r="BN17" s="93">
        <f>SUM(BI17:BM17)</f>
        <v>0.6985213362904521</v>
      </c>
      <c r="BO17" s="93">
        <f>AR17*'Stroke Epi'!$O$5</f>
        <v>0.34221314096867317</v>
      </c>
      <c r="BP17" s="93">
        <f>AS17*'Stroke Epi'!$O$5</f>
        <v>1.5620445444087843</v>
      </c>
      <c r="BQ17" s="93">
        <f>AT17*'Stroke Epi'!$O$5</f>
        <v>1.2931802915496222</v>
      </c>
      <c r="BR17" s="93">
        <f>AU17*'Stroke Epi'!$O$5</f>
        <v>0.61180871643647183</v>
      </c>
      <c r="BS17" s="93">
        <f>AV17*'Stroke Epi'!$O$5</f>
        <v>0.34696672534793954</v>
      </c>
      <c r="BT17" s="93">
        <f t="shared" si="17"/>
        <v>4.1562134187114905</v>
      </c>
      <c r="BU17" s="93">
        <f t="shared" si="29"/>
        <v>58.021190404621002</v>
      </c>
    </row>
    <row r="18" spans="1:73">
      <c r="A18" s="58">
        <f>'Mortal Baseline'!A18</f>
        <v>16</v>
      </c>
      <c r="B18" s="58">
        <v>20</v>
      </c>
      <c r="C18" s="93">
        <f>'Mortal Baseline'!C18*M18</f>
        <v>0.28073349604846642</v>
      </c>
      <c r="D18" s="93">
        <f>'Mortal Baseline'!D18*N18</f>
        <v>1.029266433013234</v>
      </c>
      <c r="E18" s="93">
        <f>'Mortal Baseline'!E18*O18</f>
        <v>1.0481968443810452</v>
      </c>
      <c r="F18" s="93">
        <f>'Mortal Baseline'!F18*P18</f>
        <v>0.57455770987683552</v>
      </c>
      <c r="G18" s="93">
        <f>'Mortal Baseline'!G18*Q18</f>
        <v>0.47203460650771722</v>
      </c>
      <c r="H18" s="93">
        <f t="shared" si="18"/>
        <v>1.1853228756445173</v>
      </c>
      <c r="I18" s="93">
        <f t="shared" si="19"/>
        <v>5.3596747151068618</v>
      </c>
      <c r="J18" s="93">
        <f t="shared" si="20"/>
        <v>5.0745967655690913</v>
      </c>
      <c r="K18" s="93">
        <f t="shared" si="21"/>
        <v>2.2535165623632301</v>
      </c>
      <c r="L18" s="93">
        <f t="shared" si="22"/>
        <v>1.4211972188447273</v>
      </c>
      <c r="M18" s="93">
        <f>('Stroke Epi'!AE48*(SUM('Mortal Baseline'!C18:G18)))/('Mortal Baseline'!C18*'Stroke Epi'!B$74+'Mortal Baseline'!D18*'Stroke Epi'!C$74+'Mortal Baseline'!E18*'Stroke Epi'!D$74+'Mortal Baseline'!F18*'Stroke Epi'!E$74+'Mortal Baseline'!G18*'Stroke Epi'!F$74)</f>
        <v>1.5167899016706158E-4</v>
      </c>
      <c r="N18" s="93">
        <f>M18*'Stroke Epi'!C$74</f>
        <v>1.2035187538266302E-4</v>
      </c>
      <c r="O18" s="93">
        <f>N18*'Stroke Epi'!D$74</f>
        <v>8.5281156857347761E-5</v>
      </c>
      <c r="P18" s="93">
        <f>O18*'Stroke Epi'!E$74</f>
        <v>5.3648072623186902E-5</v>
      </c>
      <c r="Q18" s="93">
        <f>P18*'Stroke Epi'!F$74</f>
        <v>2.8657948374110756E-5</v>
      </c>
      <c r="R18" s="93">
        <f t="shared" si="30"/>
        <v>4.3961804340437001E-4</v>
      </c>
      <c r="S18" s="2">
        <f>C18/'Mortal Baseline'!C18</f>
        <v>1.5167899016706158E-4</v>
      </c>
      <c r="T18" s="2">
        <f>D18/'Mortal Baseline'!D18</f>
        <v>1.2035187538266302E-4</v>
      </c>
      <c r="U18" s="2">
        <f>E18/'Mortal Baseline'!E18</f>
        <v>8.5281156857347761E-5</v>
      </c>
      <c r="V18" s="2">
        <f>F18/'Mortal Baseline'!F18</f>
        <v>5.3648072623186895E-5</v>
      </c>
      <c r="W18" s="2">
        <f>G18/'Mortal Baseline'!G18</f>
        <v>2.8657948374110756E-5</v>
      </c>
      <c r="X18" s="2">
        <f>SUM(C18:G18)/SUM('Mortal Baseline'!C18:G18)</f>
        <v>6.8266253004316363E-5</v>
      </c>
      <c r="Y18" s="93">
        <f>C18*'Stroke Epi'!$AH48</f>
        <v>3.834819556022051E-2</v>
      </c>
      <c r="Z18" s="93">
        <f>D18*'Stroke Epi'!$AH$33</f>
        <v>0.14059779474960776</v>
      </c>
      <c r="AA18" s="93">
        <f>E18*'Stroke Epi'!$AH$33</f>
        <v>0.14318368894245079</v>
      </c>
      <c r="AB18" s="93">
        <f>F18*'Stroke Epi'!$AH$33</f>
        <v>7.8484583169175726E-2</v>
      </c>
      <c r="AC18" s="93">
        <f>G18*'Stroke Epi'!$AH$33</f>
        <v>6.4479927248954169E-2</v>
      </c>
      <c r="AD18" s="93">
        <f t="shared" si="12"/>
        <v>0.465094189670409</v>
      </c>
      <c r="AE18" s="93">
        <f>H18*'Stroke Epi'!$O$5</f>
        <v>0.23706457512890347</v>
      </c>
      <c r="AF18" s="93">
        <f>I18*'Stroke Epi'!$O$5</f>
        <v>1.0719349430213725</v>
      </c>
      <c r="AG18" s="93">
        <f>J18*'Stroke Epi'!$O$5</f>
        <v>1.0149193531138183</v>
      </c>
      <c r="AH18" s="93">
        <f>K18*'Stroke Epi'!$O$5</f>
        <v>0.45070331247264606</v>
      </c>
      <c r="AI18" s="93">
        <f>L18*'Stroke Epi'!$O$5</f>
        <v>0.28423944376894544</v>
      </c>
      <c r="AJ18" s="93">
        <f t="shared" si="13"/>
        <v>3.0588616275056859</v>
      </c>
      <c r="AK18" s="93">
        <f t="shared" si="23"/>
        <v>50.36527435220772</v>
      </c>
      <c r="AL18" s="2"/>
      <c r="AM18" s="93">
        <f>'Mortal Baseline'!X18*AW18</f>
        <v>0.49431176417000328</v>
      </c>
      <c r="AN18" s="93">
        <f>'Mortal Baseline'!Y18*AX18</f>
        <v>1.742691655580997</v>
      </c>
      <c r="AO18" s="93">
        <f>'Mortal Baseline'!Z18*AY18</f>
        <v>1.3476996094425668</v>
      </c>
      <c r="AP18" s="93">
        <f>'Mortal Baseline'!AA18*AZ18</f>
        <v>0.8094700863523796</v>
      </c>
      <c r="AQ18" s="93">
        <f>'Mortal Baseline'!AB18*BA18</f>
        <v>0.59833213217973591</v>
      </c>
      <c r="AR18" s="93">
        <f t="shared" si="24"/>
        <v>1.7960027711817075</v>
      </c>
      <c r="AS18" s="93">
        <f t="shared" si="25"/>
        <v>7.7390047482024409</v>
      </c>
      <c r="AT18" s="93">
        <f t="shared" si="26"/>
        <v>6.3275108385825289</v>
      </c>
      <c r="AU18" s="93">
        <f t="shared" si="27"/>
        <v>3.1476662911966651</v>
      </c>
      <c r="AV18" s="93">
        <f t="shared" si="28"/>
        <v>1.9086529371178509</v>
      </c>
      <c r="AW18" s="93">
        <f>('Stroke Epi'!AE48*(SUM('Mortal Baseline'!X18:AB18)))/('Mortal Baseline'!X18*'Stroke Epi'!B$83+'Mortal Baseline'!Y18*'Stroke Epi'!C$83+'Mortal Baseline'!Z18*'Stroke Epi'!D$83+'Mortal Baseline'!AA18*'Stroke Epi'!E$83+'Mortal Baseline'!AB18*'Stroke Epi'!F$83)</f>
        <v>1.3924777821964132E-4</v>
      </c>
      <c r="AX18" s="93">
        <f>$AW18*'Stroke Epi'!C$83</f>
        <v>1.1089680335340927E-4</v>
      </c>
      <c r="AY18" s="93">
        <f>$AW18*'Stroke Epi'!D$83</f>
        <v>9.8671889505572583E-5</v>
      </c>
      <c r="AZ18" s="93">
        <f>$AW18*'Stroke Epi'!E$83</f>
        <v>8.8464575345803686E-5</v>
      </c>
      <c r="BA18" s="93">
        <f>$AW18*'Stroke Epi'!F$83</f>
        <v>7.6200908682989648E-5</v>
      </c>
      <c r="BB18" s="93">
        <f t="shared" si="15"/>
        <v>5.1348195510741643E-4</v>
      </c>
      <c r="BC18" s="2">
        <f>AM18/'Mortal Baseline'!X18</f>
        <v>1.3924777821964132E-4</v>
      </c>
      <c r="BD18" s="2">
        <f>AN18/'Mortal Baseline'!Y18</f>
        <v>1.1089680335340927E-4</v>
      </c>
      <c r="BE18" s="2">
        <f>AO18/'Mortal Baseline'!Z18</f>
        <v>9.8671889505572583E-5</v>
      </c>
      <c r="BF18" s="2">
        <f>AP18/'Mortal Baseline'!AA18</f>
        <v>8.8464575345803686E-5</v>
      </c>
      <c r="BG18" s="2">
        <f>AQ18/'Mortal Baseline'!AB18</f>
        <v>7.6200908682989634E-5</v>
      </c>
      <c r="BH18" s="2">
        <f>SUM(AM18:AQ18)/SUM('Mortal Baseline'!X18:AB18)</f>
        <v>9.9999999999999991E-5</v>
      </c>
      <c r="BI18" s="58">
        <f>AM18*'Stroke Epi'!$AP48</f>
        <v>6.925307816021746E-2</v>
      </c>
      <c r="BJ18" s="58">
        <f>AN18*'Stroke Epi'!$AP48</f>
        <v>0.24415110094689768</v>
      </c>
      <c r="BK18" s="58">
        <f>AO18*'Stroke Epi'!$AP48</f>
        <v>0.18881271528290361</v>
      </c>
      <c r="BL18" s="58">
        <f>AP18*'Stroke Epi'!$AP48</f>
        <v>0.11340675909796838</v>
      </c>
      <c r="BM18" s="58">
        <f>AQ18*'Stroke Epi'!$AP48</f>
        <v>8.3826331718380998E-2</v>
      </c>
      <c r="BN18" s="93">
        <f t="shared" ref="BN18:BN81" si="31">SUM(BI18:BM18)</f>
        <v>0.69944998520636803</v>
      </c>
      <c r="BO18" s="93">
        <f>AR18*'Stroke Epi'!$O$5</f>
        <v>0.35920055423634151</v>
      </c>
      <c r="BP18" s="93">
        <f>AS18*'Stroke Epi'!$O$5</f>
        <v>1.5478009496404883</v>
      </c>
      <c r="BQ18" s="93">
        <f>AT18*'Stroke Epi'!$O$5</f>
        <v>1.2655021677165059</v>
      </c>
      <c r="BR18" s="93">
        <f>AU18*'Stroke Epi'!$O$5</f>
        <v>0.62953325823933304</v>
      </c>
      <c r="BS18" s="93">
        <f>AV18*'Stroke Epi'!$O$5</f>
        <v>0.38173058742357019</v>
      </c>
      <c r="BT18" s="93">
        <f t="shared" si="17"/>
        <v>4.1837675172562383</v>
      </c>
      <c r="BU18" s="93">
        <f t="shared" si="29"/>
        <v>62.904407907083609</v>
      </c>
    </row>
    <row r="19" spans="1:73">
      <c r="A19" s="58">
        <f>'Mortal Baseline'!A19</f>
        <v>17</v>
      </c>
      <c r="B19" s="58">
        <v>21</v>
      </c>
      <c r="C19" s="93">
        <f>'Mortal Baseline'!C19*M19</f>
        <v>0.28028091500306851</v>
      </c>
      <c r="D19" s="93">
        <f>'Mortal Baseline'!D19*N19</f>
        <v>0.95957893711813014</v>
      </c>
      <c r="E19" s="93">
        <f>'Mortal Baseline'!E19*O19</f>
        <v>0.99419533549821759</v>
      </c>
      <c r="F19" s="93">
        <f>'Mortal Baseline'!F19*P19</f>
        <v>0.58977687742003748</v>
      </c>
      <c r="G19" s="93">
        <f>'Mortal Baseline'!G19*Q19</f>
        <v>0.51045851377970808</v>
      </c>
      <c r="H19" s="93">
        <f t="shared" si="18"/>
        <v>1.1901910199584618</v>
      </c>
      <c r="I19" s="93">
        <f t="shared" si="19"/>
        <v>5.1067209144540113</v>
      </c>
      <c r="J19" s="93">
        <f t="shared" si="20"/>
        <v>4.9106890590110401</v>
      </c>
      <c r="K19" s="93">
        <f t="shared" si="21"/>
        <v>2.3141055441414462</v>
      </c>
      <c r="L19" s="93">
        <f t="shared" si="22"/>
        <v>1.5829363616065357</v>
      </c>
      <c r="M19" s="93">
        <f>('Stroke Epi'!AE49*(SUM('Mortal Baseline'!C19:G19)))/('Mortal Baseline'!C19*'Stroke Epi'!B$74+'Mortal Baseline'!D19*'Stroke Epi'!C$74+'Mortal Baseline'!E19*'Stroke Epi'!D$74+'Mortal Baseline'!F19*'Stroke Epi'!E$74+'Mortal Baseline'!G19*'Stroke Epi'!F$74)</f>
        <v>1.5300002825820527E-4</v>
      </c>
      <c r="N19" s="93">
        <f>M19*'Stroke Epi'!C$74</f>
        <v>1.2140007204817328E-4</v>
      </c>
      <c r="O19" s="93">
        <f>N19*'Stroke Epi'!D$74</f>
        <v>8.6023907429073437E-5</v>
      </c>
      <c r="P19" s="93">
        <f>O19*'Stroke Epi'!E$74</f>
        <v>5.4115316948677305E-5</v>
      </c>
      <c r="Q19" s="93">
        <f>P19*'Stroke Epi'!F$74</f>
        <v>2.8907542872165711E-5</v>
      </c>
      <c r="R19" s="93">
        <f t="shared" si="30"/>
        <v>4.4344686755629499E-4</v>
      </c>
      <c r="S19" s="2">
        <f>C19/'Mortal Baseline'!C19</f>
        <v>1.5300002825820527E-4</v>
      </c>
      <c r="T19" s="2">
        <f>D19/'Mortal Baseline'!D19</f>
        <v>1.2140007204817328E-4</v>
      </c>
      <c r="U19" s="2">
        <f>E19/'Mortal Baseline'!E19</f>
        <v>8.6023907429073437E-5</v>
      </c>
      <c r="V19" s="2">
        <f>F19/'Mortal Baseline'!F19</f>
        <v>5.4115316948677305E-5</v>
      </c>
      <c r="W19" s="2">
        <f>G19/'Mortal Baseline'!G19</f>
        <v>2.8907542872165711E-5</v>
      </c>
      <c r="X19" s="2">
        <f>SUM(C19:G19)/SUM('Mortal Baseline'!C19:G19)</f>
        <v>6.6886196158070455E-5</v>
      </c>
      <c r="Y19" s="93">
        <f>C19*'Stroke Epi'!$AH49</f>
        <v>3.8286372989419157E-2</v>
      </c>
      <c r="Z19" s="93">
        <f>D19*'Stroke Epi'!$AH$33</f>
        <v>0.13107848281033657</v>
      </c>
      <c r="AA19" s="93">
        <f>E19*'Stroke Epi'!$AH$33</f>
        <v>0.13580708282905651</v>
      </c>
      <c r="AB19" s="93">
        <f>F19*'Stroke Epi'!$AH$33</f>
        <v>8.0563521455577117E-2</v>
      </c>
      <c r="AC19" s="93">
        <f>G19*'Stroke Epi'!$AH$33</f>
        <v>6.9728632982308122E-2</v>
      </c>
      <c r="AD19" s="93">
        <f t="shared" si="12"/>
        <v>0.4554640930666975</v>
      </c>
      <c r="AE19" s="93">
        <f>H19*'Stroke Epi'!$O$5</f>
        <v>0.23803820399169237</v>
      </c>
      <c r="AF19" s="93">
        <f>I19*'Stroke Epi'!$O$5</f>
        <v>1.0213441828908023</v>
      </c>
      <c r="AG19" s="93">
        <f>J19*'Stroke Epi'!$O$5</f>
        <v>0.98213781180220805</v>
      </c>
      <c r="AH19" s="93">
        <f>K19*'Stroke Epi'!$O$5</f>
        <v>0.46282110882828925</v>
      </c>
      <c r="AI19" s="93">
        <f>L19*'Stroke Epi'!$O$5</f>
        <v>0.31658727232130718</v>
      </c>
      <c r="AJ19" s="93">
        <f t="shared" si="13"/>
        <v>3.0209285798342993</v>
      </c>
      <c r="AK19" s="93">
        <f t="shared" si="23"/>
        <v>53.84166702510872</v>
      </c>
      <c r="AL19" s="2"/>
      <c r="AM19" s="93">
        <f>'Mortal Baseline'!X19*AW19</f>
        <v>0.50650684921344213</v>
      </c>
      <c r="AN19" s="93">
        <f>'Mortal Baseline'!Y19*AX19</f>
        <v>1.6801551329802733</v>
      </c>
      <c r="AO19" s="93">
        <f>'Mortal Baseline'!Z19*AY19</f>
        <v>1.3201976680626406</v>
      </c>
      <c r="AP19" s="93">
        <f>'Mortal Baseline'!AA19*AZ19</f>
        <v>0.84284852369206531</v>
      </c>
      <c r="AQ19" s="93">
        <f>'Mortal Baseline'!AB19*BA19</f>
        <v>0.64179857272771534</v>
      </c>
      <c r="AR19" s="93">
        <f t="shared" si="24"/>
        <v>1.8740559879985905</v>
      </c>
      <c r="AS19" s="93">
        <f t="shared" si="25"/>
        <v>7.6272078305953288</v>
      </c>
      <c r="AT19" s="93">
        <f t="shared" si="26"/>
        <v>6.1933936236457603</v>
      </c>
      <c r="AU19" s="93">
        <f t="shared" si="27"/>
        <v>3.2475747975514291</v>
      </c>
      <c r="AV19" s="93">
        <f t="shared" si="28"/>
        <v>2.0848945907036152</v>
      </c>
      <c r="AW19" s="93">
        <f>('Stroke Epi'!AE49*(SUM('Mortal Baseline'!X19:AB19)))/('Mortal Baseline'!X19*'Stroke Epi'!B$83+'Mortal Baseline'!Y19*'Stroke Epi'!C$83+'Mortal Baseline'!Z19*'Stroke Epi'!D$83+'Mortal Baseline'!AA19*'Stroke Epi'!E$83+'Mortal Baseline'!AB19*'Stroke Epi'!F$83)</f>
        <v>1.3981311883970568E-4</v>
      </c>
      <c r="AX19" s="93">
        <f>$AW19*'Stroke Epi'!C$83</f>
        <v>1.1134704010671733E-4</v>
      </c>
      <c r="AY19" s="93">
        <f>$AW19*'Stroke Epi'!D$83</f>
        <v>9.9072493579183102E-5</v>
      </c>
      <c r="AZ19" s="93">
        <f>$AW19*'Stroke Epi'!E$83</f>
        <v>8.8823738116794831E-5</v>
      </c>
      <c r="BA19" s="93">
        <f>$AW19*'Stroke Epi'!F$83</f>
        <v>7.6510281439346001E-5</v>
      </c>
      <c r="BB19" s="93">
        <f t="shared" si="15"/>
        <v>5.1556667208174699E-4</v>
      </c>
      <c r="BC19" s="2">
        <f>AM19/'Mortal Baseline'!X19</f>
        <v>1.3981311883970568E-4</v>
      </c>
      <c r="BD19" s="2">
        <f>AN19/'Mortal Baseline'!Y19</f>
        <v>1.1134704010671733E-4</v>
      </c>
      <c r="BE19" s="2">
        <f>AO19/'Mortal Baseline'!Z19</f>
        <v>9.9072493579183089E-5</v>
      </c>
      <c r="BF19" s="2">
        <f>AP19/'Mortal Baseline'!AA19</f>
        <v>8.8823738116794831E-5</v>
      </c>
      <c r="BG19" s="2">
        <f>AQ19/'Mortal Baseline'!AB19</f>
        <v>7.6510281439346001E-5</v>
      </c>
      <c r="BH19" s="2">
        <f>SUM(AM19:AQ19)/SUM('Mortal Baseline'!X19:AB19)</f>
        <v>1.0000000000000002E-4</v>
      </c>
      <c r="BI19" s="58">
        <f>AM19*'Stroke Epi'!$AP49</f>
        <v>7.0961609574803242E-2</v>
      </c>
      <c r="BJ19" s="58">
        <f>AN19*'Stroke Epi'!$AP49</f>
        <v>0.23538973413053629</v>
      </c>
      <c r="BK19" s="58">
        <f>AO19*'Stroke Epi'!$AP49</f>
        <v>0.18495969329557596</v>
      </c>
      <c r="BL19" s="58">
        <f>AP19*'Stroke Epi'!$AP49</f>
        <v>0.11808307816925835</v>
      </c>
      <c r="BM19" s="58">
        <f>AQ19*'Stroke Epi'!$AP49</f>
        <v>8.9915980039152923E-2</v>
      </c>
      <c r="BN19" s="93">
        <f t="shared" si="31"/>
        <v>0.69931009520932674</v>
      </c>
      <c r="BO19" s="93">
        <f>AR19*'Stroke Epi'!$O$5</f>
        <v>0.37481119759971815</v>
      </c>
      <c r="BP19" s="93">
        <f>AS19*'Stroke Epi'!$O$5</f>
        <v>1.5254415661190659</v>
      </c>
      <c r="BQ19" s="93">
        <f>AT19*'Stroke Epi'!$O$5</f>
        <v>1.2386787247291522</v>
      </c>
      <c r="BR19" s="93">
        <f>AU19*'Stroke Epi'!$O$5</f>
        <v>0.64951495951028582</v>
      </c>
      <c r="BS19" s="93">
        <f>AV19*'Stroke Epi'!$O$5</f>
        <v>0.41697891814072308</v>
      </c>
      <c r="BT19" s="93">
        <f t="shared" si="17"/>
        <v>4.2054253660989449</v>
      </c>
      <c r="BU19" s="93">
        <f t="shared" si="29"/>
        <v>67.809143368391886</v>
      </c>
    </row>
    <row r="20" spans="1:73">
      <c r="A20" s="58">
        <f>'Mortal Baseline'!A20</f>
        <v>18</v>
      </c>
      <c r="B20" s="58">
        <v>22</v>
      </c>
      <c r="C20" s="93">
        <f>'Mortal Baseline'!C20*M20</f>
        <v>0.28000246310913268</v>
      </c>
      <c r="D20" s="93">
        <f>'Mortal Baseline'!D20*N20</f>
        <v>0.89396407664484645</v>
      </c>
      <c r="E20" s="93">
        <f>'Mortal Baseline'!E20*O20</f>
        <v>0.94148446764013438</v>
      </c>
      <c r="F20" s="93">
        <f>'Mortal Baseline'!F20*P20</f>
        <v>0.60568568438950898</v>
      </c>
      <c r="G20" s="93">
        <f>'Mortal Baseline'!G20*Q20</f>
        <v>0.54637165354599815</v>
      </c>
      <c r="H20" s="93">
        <f t="shared" si="18"/>
        <v>1.1938689060864829</v>
      </c>
      <c r="I20" s="93">
        <f t="shared" si="19"/>
        <v>4.8482623253977195</v>
      </c>
      <c r="J20" s="93">
        <f t="shared" si="20"/>
        <v>4.7342286320199101</v>
      </c>
      <c r="K20" s="93">
        <f t="shared" si="21"/>
        <v>2.3764065982470886</v>
      </c>
      <c r="L20" s="93">
        <f t="shared" si="22"/>
        <v>1.7429921098489187</v>
      </c>
      <c r="M20" s="93">
        <f>('Stroke Epi'!AE50*(SUM('Mortal Baseline'!C20:G20)))/('Mortal Baseline'!C20*'Stroke Epi'!B$74+'Mortal Baseline'!D20*'Stroke Epi'!C$74+'Mortal Baseline'!E20*'Stroke Epi'!D$74+'Mortal Baseline'!F20*'Stroke Epi'!E$74+'Mortal Baseline'!G20*'Stroke Epi'!F$74)</f>
        <v>1.5424735483412662E-4</v>
      </c>
      <c r="N20" s="93">
        <f>M20*'Stroke Epi'!C$74</f>
        <v>1.2238978125220625E-4</v>
      </c>
      <c r="O20" s="93">
        <f>N20*'Stroke Epi'!D$74</f>
        <v>8.6725213874061792E-5</v>
      </c>
      <c r="P20" s="93">
        <f>O20*'Stroke Epi'!E$74</f>
        <v>5.4556489893303025E-5</v>
      </c>
      <c r="Q20" s="93">
        <f>P20*'Stroke Epi'!F$74</f>
        <v>2.9143210452619926E-5</v>
      </c>
      <c r="R20" s="93">
        <f t="shared" si="30"/>
        <v>4.4706205030631767E-4</v>
      </c>
      <c r="S20" s="2">
        <f>C20/'Mortal Baseline'!C20</f>
        <v>1.5424735483412662E-4</v>
      </c>
      <c r="T20" s="2">
        <f>D20/'Mortal Baseline'!D20</f>
        <v>1.2238978125220625E-4</v>
      </c>
      <c r="U20" s="2">
        <f>E20/'Mortal Baseline'!E20</f>
        <v>8.6725213874061792E-5</v>
      </c>
      <c r="V20" s="2">
        <f>F20/'Mortal Baseline'!F20</f>
        <v>5.4556489893303025E-5</v>
      </c>
      <c r="W20" s="2">
        <f>G20/'Mortal Baseline'!G20</f>
        <v>2.9143210452619926E-5</v>
      </c>
      <c r="X20" s="2">
        <f>SUM(C20:G20)/SUM('Mortal Baseline'!C20:G20)</f>
        <v>6.5579327665703412E-5</v>
      </c>
      <c r="Y20" s="93">
        <f>C20*'Stroke Epi'!$AH50</f>
        <v>3.8248336460707522E-2</v>
      </c>
      <c r="Z20" s="93">
        <f>D20*'Stroke Epi'!$AH$33</f>
        <v>0.12211549286968602</v>
      </c>
      <c r="AA20" s="93">
        <f>E20*'Stroke Epi'!$AH$33</f>
        <v>0.12860677827964234</v>
      </c>
      <c r="AB20" s="93">
        <f>F20*'Stroke Epi'!$AH$33</f>
        <v>8.2736664487606928E-2</v>
      </c>
      <c r="AC20" s="93">
        <f>G20*'Stroke Epi'!$AH$33</f>
        <v>7.4634367874383351E-2</v>
      </c>
      <c r="AD20" s="93">
        <f t="shared" si="12"/>
        <v>0.44634163997202614</v>
      </c>
      <c r="AE20" s="93">
        <f>H20*'Stroke Epi'!$O$5</f>
        <v>0.23877378121729659</v>
      </c>
      <c r="AF20" s="93">
        <f>I20*'Stroke Epi'!$O$5</f>
        <v>0.96965246507954395</v>
      </c>
      <c r="AG20" s="93">
        <f>J20*'Stroke Epi'!$O$5</f>
        <v>0.94684572640398201</v>
      </c>
      <c r="AH20" s="93">
        <f>K20*'Stroke Epi'!$O$5</f>
        <v>0.47528131964941772</v>
      </c>
      <c r="AI20" s="93">
        <f>L20*'Stroke Epi'!$O$5</f>
        <v>0.34859842196978374</v>
      </c>
      <c r="AJ20" s="93">
        <f t="shared" si="13"/>
        <v>2.9791517143200243</v>
      </c>
      <c r="AK20" s="93">
        <f t="shared" si="23"/>
        <v>57.267160379400771</v>
      </c>
      <c r="AL20" s="2"/>
      <c r="AM20" s="93">
        <f>'Mortal Baseline'!X20*AW20</f>
        <v>0.5167008815818499</v>
      </c>
      <c r="AN20" s="93">
        <f>'Mortal Baseline'!Y20*AX20</f>
        <v>1.6139791221356523</v>
      </c>
      <c r="AO20" s="93">
        <f>'Mortal Baseline'!Z20*AY20</f>
        <v>1.2960902972666111</v>
      </c>
      <c r="AP20" s="93">
        <f>'Mortal Baseline'!AA20*AZ20</f>
        <v>0.87931384077842134</v>
      </c>
      <c r="AQ20" s="93">
        <f>'Mortal Baseline'!AB20*BA20</f>
        <v>0.68442430356426553</v>
      </c>
      <c r="AR20" s="93">
        <f t="shared" si="24"/>
        <v>1.9449840624059189</v>
      </c>
      <c r="AS20" s="93">
        <f t="shared" si="25"/>
        <v>7.4803556524813795</v>
      </c>
      <c r="AT20" s="93">
        <f t="shared" si="26"/>
        <v>6.065845502887643</v>
      </c>
      <c r="AU20" s="93">
        <f t="shared" si="27"/>
        <v>3.3592906006503065</v>
      </c>
      <c r="AV20" s="93">
        <f t="shared" si="28"/>
        <v>2.262423996088005</v>
      </c>
      <c r="AW20" s="93">
        <f>('Stroke Epi'!AE50*(SUM('Mortal Baseline'!X20:AB20)))/('Mortal Baseline'!X20*'Stroke Epi'!B$83+'Mortal Baseline'!Y20*'Stroke Epi'!C$83+'Mortal Baseline'!Z20*'Stroke Epi'!D$83+'Mortal Baseline'!AA20*'Stroke Epi'!E$83+'Mortal Baseline'!AB20*'Stroke Epi'!F$83)</f>
        <v>1.4040958108351968E-4</v>
      </c>
      <c r="AX20" s="93">
        <f>$AW20*'Stroke Epi'!C$83</f>
        <v>1.1182206209274601E-4</v>
      </c>
      <c r="AY20" s="93">
        <f>$AW20*'Stroke Epi'!D$83</f>
        <v>9.9495150639628466E-5</v>
      </c>
      <c r="AZ20" s="93">
        <f>$AW20*'Stroke Epi'!E$83</f>
        <v>8.9202672558575161E-5</v>
      </c>
      <c r="BA20" s="93">
        <f>$AW20*'Stroke Epi'!F$83</f>
        <v>7.6836684959422495E-5</v>
      </c>
      <c r="BB20" s="93">
        <f t="shared" si="15"/>
        <v>5.1776615133389183E-4</v>
      </c>
      <c r="BC20" s="2">
        <f>AM20/'Mortal Baseline'!X20</f>
        <v>1.4040958108351968E-4</v>
      </c>
      <c r="BD20" s="2">
        <f>AN20/'Mortal Baseline'!Y20</f>
        <v>1.1182206209274601E-4</v>
      </c>
      <c r="BE20" s="2">
        <f>AO20/'Mortal Baseline'!Z20</f>
        <v>9.9495150639628452E-5</v>
      </c>
      <c r="BF20" s="2">
        <f>AP20/'Mortal Baseline'!AA20</f>
        <v>8.9202672558575161E-5</v>
      </c>
      <c r="BG20" s="2">
        <f>AQ20/'Mortal Baseline'!AB20</f>
        <v>7.6836684959422495E-5</v>
      </c>
      <c r="BH20" s="2">
        <f>SUM(AM20:AQ20)/SUM('Mortal Baseline'!X20:AB20)</f>
        <v>9.9999999999999978E-5</v>
      </c>
      <c r="BI20" s="58">
        <f>AM20*'Stroke Epi'!$AP50</f>
        <v>7.2389793509617176E-2</v>
      </c>
      <c r="BJ20" s="58">
        <f>AN20*'Stroke Epi'!$AP50</f>
        <v>0.22611847501120488</v>
      </c>
      <c r="BK20" s="58">
        <f>AO20*'Stroke Epi'!$AP50</f>
        <v>0.18158225064705222</v>
      </c>
      <c r="BL20" s="58">
        <f>AP20*'Stroke Epi'!$AP50</f>
        <v>0.12319186909305684</v>
      </c>
      <c r="BM20" s="58">
        <f>AQ20*'Stroke Epi'!$AP50</f>
        <v>9.5887844929353608E-2</v>
      </c>
      <c r="BN20" s="93">
        <f t="shared" si="31"/>
        <v>0.69917023319028471</v>
      </c>
      <c r="BO20" s="93">
        <f>AR20*'Stroke Epi'!$O$5</f>
        <v>0.38899681248118378</v>
      </c>
      <c r="BP20" s="93">
        <f>AS20*'Stroke Epi'!$O$5</f>
        <v>1.4960711304962759</v>
      </c>
      <c r="BQ20" s="93">
        <f>AT20*'Stroke Epi'!$O$5</f>
        <v>1.2131691005775287</v>
      </c>
      <c r="BR20" s="93">
        <f>AU20*'Stroke Epi'!$O$5</f>
        <v>0.6718581201300613</v>
      </c>
      <c r="BS20" s="93">
        <f>AV20*'Stroke Epi'!$O$5</f>
        <v>0.45248479921760104</v>
      </c>
      <c r="BT20" s="93">
        <f t="shared" si="17"/>
        <v>4.2225799629026506</v>
      </c>
      <c r="BU20" s="93">
        <f t="shared" si="29"/>
        <v>72.73089356448483</v>
      </c>
    </row>
    <row r="21" spans="1:73">
      <c r="A21" s="58">
        <f>'Mortal Baseline'!A21</f>
        <v>19</v>
      </c>
      <c r="B21" s="58">
        <v>23</v>
      </c>
      <c r="C21" s="93">
        <f>'Mortal Baseline'!C21*M21</f>
        <v>0.27994548157491689</v>
      </c>
      <c r="D21" s="93">
        <f>'Mortal Baseline'!D21*N21</f>
        <v>0.83275755673560137</v>
      </c>
      <c r="E21" s="93">
        <f>'Mortal Baseline'!E21*O21</f>
        <v>0.8906034492510071</v>
      </c>
      <c r="F21" s="93">
        <f>'Mortal Baseline'!F21*P21</f>
        <v>0.62219012616616398</v>
      </c>
      <c r="G21" s="93">
        <f>'Mortal Baseline'!G21*Q21</f>
        <v>0.57945732219586288</v>
      </c>
      <c r="H21" s="93">
        <f t="shared" si="18"/>
        <v>1.1967922699833957</v>
      </c>
      <c r="I21" s="93">
        <f t="shared" si="19"/>
        <v>4.589251924184091</v>
      </c>
      <c r="J21" s="93">
        <f t="shared" si="20"/>
        <v>4.5493795765872926</v>
      </c>
      <c r="K21" s="93">
        <f t="shared" si="21"/>
        <v>2.4405787402762278</v>
      </c>
      <c r="L21" s="93">
        <f t="shared" si="22"/>
        <v>1.8992166422006143</v>
      </c>
      <c r="M21" s="93">
        <f>('Stroke Epi'!AE51*(SUM('Mortal Baseline'!C21:G21)))/('Mortal Baseline'!C21*'Stroke Epi'!B$74+'Mortal Baseline'!D21*'Stroke Epi'!C$74+'Mortal Baseline'!E21*'Stroke Epi'!D$74+'Mortal Baseline'!F21*'Stroke Epi'!E$74+'Mortal Baseline'!G21*'Stroke Epi'!F$74)</f>
        <v>1.5541056609002339E-4</v>
      </c>
      <c r="N21" s="93">
        <f>M21*'Stroke Epi'!C$74</f>
        <v>1.2331274794626988E-4</v>
      </c>
      <c r="O21" s="93">
        <f>N21*'Stroke Epi'!D$74</f>
        <v>8.7379226677437567E-5</v>
      </c>
      <c r="P21" s="93">
        <f>O21*'Stroke Epi'!E$74</f>
        <v>5.4967911685231666E-5</v>
      </c>
      <c r="Q21" s="93">
        <f>P21*'Stroke Epi'!F$74</f>
        <v>2.9362985439801464E-5</v>
      </c>
      <c r="R21" s="93">
        <f t="shared" si="30"/>
        <v>4.5043343783876392E-4</v>
      </c>
      <c r="S21" s="2">
        <f>C21/'Mortal Baseline'!C21</f>
        <v>1.5541056609002339E-4</v>
      </c>
      <c r="T21" s="2">
        <f>D21/'Mortal Baseline'!D21</f>
        <v>1.2331274794626988E-4</v>
      </c>
      <c r="U21" s="2">
        <f>E21/'Mortal Baseline'!E21</f>
        <v>8.7379226677437567E-5</v>
      </c>
      <c r="V21" s="2">
        <f>F21/'Mortal Baseline'!F21</f>
        <v>5.4967911685231666E-5</v>
      </c>
      <c r="W21" s="2">
        <f>G21/'Mortal Baseline'!G21</f>
        <v>2.9362985439801467E-5</v>
      </c>
      <c r="X21" s="2">
        <f>SUM(C21:G21)/SUM('Mortal Baseline'!C21:G21)</f>
        <v>6.435603035294732E-5</v>
      </c>
      <c r="Y21" s="93">
        <f>C21*'Stroke Epi'!$AH51</f>
        <v>3.8240552783133645E-2</v>
      </c>
      <c r="Z21" s="93">
        <f>D21*'Stroke Epi'!$AH$33</f>
        <v>0.11375468225008314</v>
      </c>
      <c r="AA21" s="93">
        <f>E21*'Stroke Epi'!$AH$33</f>
        <v>0.12165643116768757</v>
      </c>
      <c r="AB21" s="93">
        <f>F21*'Stroke Epi'!$AH$33</f>
        <v>8.4991171234298002E-2</v>
      </c>
      <c r="AC21" s="93">
        <f>G21*'Stroke Epi'!$AH$33</f>
        <v>7.9153870211954871E-2</v>
      </c>
      <c r="AD21" s="93">
        <f t="shared" si="12"/>
        <v>0.43779670764715722</v>
      </c>
      <c r="AE21" s="93">
        <f>H21*'Stroke Epi'!$O$5</f>
        <v>0.23935845399667915</v>
      </c>
      <c r="AF21" s="93">
        <f>I21*'Stroke Epi'!$O$5</f>
        <v>0.91785038483681824</v>
      </c>
      <c r="AG21" s="93">
        <f>J21*'Stroke Epi'!$O$5</f>
        <v>0.90987591531745859</v>
      </c>
      <c r="AH21" s="93">
        <f>K21*'Stroke Epi'!$O$5</f>
        <v>0.4881157480552456</v>
      </c>
      <c r="AI21" s="93">
        <f>L21*'Stroke Epi'!$O$5</f>
        <v>0.37984332844012286</v>
      </c>
      <c r="AJ21" s="93">
        <f t="shared" si="13"/>
        <v>2.935043830646324</v>
      </c>
      <c r="AK21" s="93">
        <f t="shared" si="23"/>
        <v>60.640000917694252</v>
      </c>
      <c r="AL21" s="2"/>
      <c r="AM21" s="93">
        <f>'Mortal Baseline'!X21*AW21</f>
        <v>0.52491993558644545</v>
      </c>
      <c r="AN21" s="93">
        <f>'Mortal Baseline'!Y21*AX21</f>
        <v>1.5452307939517202</v>
      </c>
      <c r="AO21" s="93">
        <f>'Mortal Baseline'!Z21*AY21</f>
        <v>1.2749524030466985</v>
      </c>
      <c r="AP21" s="93">
        <f>'Mortal Baseline'!AA21*AZ21</f>
        <v>0.91851345049449296</v>
      </c>
      <c r="AQ21" s="93">
        <f>'Mortal Baseline'!AB21*BA21</f>
        <v>0.7258937605583774</v>
      </c>
      <c r="AR21" s="93">
        <f t="shared" si="24"/>
        <v>2.0085173920015631</v>
      </c>
      <c r="AS21" s="93">
        <f t="shared" si="25"/>
        <v>7.3033968409256182</v>
      </c>
      <c r="AT21" s="93">
        <f t="shared" si="26"/>
        <v>5.9460465547097598</v>
      </c>
      <c r="AU21" s="93">
        <f t="shared" si="27"/>
        <v>3.4827540619216815</v>
      </c>
      <c r="AV21" s="93">
        <f t="shared" si="28"/>
        <v>2.4399451124994278</v>
      </c>
      <c r="AW21" s="93">
        <f>('Stroke Epi'!AE51*(SUM('Mortal Baseline'!X21:AB21)))/('Mortal Baseline'!X21*'Stroke Epi'!B$83+'Mortal Baseline'!Y21*'Stroke Epi'!C$83+'Mortal Baseline'!Z21*'Stroke Epi'!D$83+'Mortal Baseline'!AA21*'Stroke Epi'!E$83+'Mortal Baseline'!AB21*'Stroke Epi'!F$83)</f>
        <v>1.4102985866067415E-4</v>
      </c>
      <c r="AX21" s="93">
        <f>$AW21*'Stroke Epi'!C$83</f>
        <v>1.1231605058848867E-4</v>
      </c>
      <c r="AY21" s="93">
        <f>$AW21*'Stroke Epi'!D$83</f>
        <v>9.9934683401574801E-5</v>
      </c>
      <c r="AZ21" s="93">
        <f>$AW21*'Stroke Epi'!E$83</f>
        <v>8.9596736960614957E-5</v>
      </c>
      <c r="BA21" s="93">
        <f>$AW21*'Stroke Epi'!F$83</f>
        <v>7.7176121003711114E-5</v>
      </c>
      <c r="BB21" s="93">
        <f t="shared" si="15"/>
        <v>5.2005345061506374E-4</v>
      </c>
      <c r="BC21" s="2">
        <f>AM21/'Mortal Baseline'!X21</f>
        <v>1.4102985866067415E-4</v>
      </c>
      <c r="BD21" s="2">
        <f>AN21/'Mortal Baseline'!Y21</f>
        <v>1.1231605058848868E-4</v>
      </c>
      <c r="BE21" s="2">
        <f>AO21/'Mortal Baseline'!Z21</f>
        <v>9.9934683401574787E-5</v>
      </c>
      <c r="BF21" s="2">
        <f>AP21/'Mortal Baseline'!AA21</f>
        <v>8.9596736960614957E-5</v>
      </c>
      <c r="BG21" s="2">
        <f>AQ21/'Mortal Baseline'!AB21</f>
        <v>7.7176121003711114E-5</v>
      </c>
      <c r="BH21" s="2">
        <f>SUM(AM21:AQ21)/SUM('Mortal Baseline'!X21:AB21)</f>
        <v>9.9999999999999991E-5</v>
      </c>
      <c r="BI21" s="58">
        <f>AM21*'Stroke Epi'!$AP51</f>
        <v>7.354128297566101E-2</v>
      </c>
      <c r="BJ21" s="58">
        <f>AN21*'Stroke Epi'!$AP51</f>
        <v>0.21648683423263601</v>
      </c>
      <c r="BK21" s="58">
        <f>AO21*'Stroke Epi'!$AP51</f>
        <v>0.17862083166684248</v>
      </c>
      <c r="BL21" s="58">
        <f>AP21*'Stroke Epi'!$AP51</f>
        <v>0.12868373441427847</v>
      </c>
      <c r="BM21" s="58">
        <f>AQ21*'Stroke Epi'!$AP51</f>
        <v>0.10169771585422868</v>
      </c>
      <c r="BN21" s="93">
        <f t="shared" si="31"/>
        <v>0.69903039914364673</v>
      </c>
      <c r="BO21" s="93">
        <f>AR21*'Stroke Epi'!$O$5</f>
        <v>0.40170347840031262</v>
      </c>
      <c r="BP21" s="93">
        <f>AS21*'Stroke Epi'!$O$5</f>
        <v>1.4606793681851238</v>
      </c>
      <c r="BQ21" s="93">
        <f>AT21*'Stroke Epi'!$O$5</f>
        <v>1.1892093109419519</v>
      </c>
      <c r="BR21" s="93">
        <f>AU21*'Stroke Epi'!$O$5</f>
        <v>0.69655081238433636</v>
      </c>
      <c r="BS21" s="93">
        <f>AV21*'Stroke Epi'!$O$5</f>
        <v>0.48798902249988557</v>
      </c>
      <c r="BT21" s="93">
        <f t="shared" si="17"/>
        <v>4.2361319924116101</v>
      </c>
      <c r="BU21" s="93">
        <f t="shared" si="29"/>
        <v>77.666055956040097</v>
      </c>
    </row>
    <row r="22" spans="1:73">
      <c r="A22" s="58">
        <f>'Mortal Baseline'!A22</f>
        <v>20</v>
      </c>
      <c r="B22" s="58">
        <v>24</v>
      </c>
      <c r="C22" s="93">
        <f>'Mortal Baseline'!C22*M22</f>
        <v>0.28015389893424725</v>
      </c>
      <c r="D22" s="93">
        <f>'Mortal Baseline'!D22*N22</f>
        <v>0.77613866520893515</v>
      </c>
      <c r="E22" s="93">
        <f>'Mortal Baseline'!E22*O22</f>
        <v>0.84197271504885707</v>
      </c>
      <c r="F22" s="93">
        <f>'Mortal Baseline'!F22*P22</f>
        <v>0.63918611396525915</v>
      </c>
      <c r="G22" s="93">
        <f>'Mortal Baseline'!G22*Q22</f>
        <v>0.60951463543341389</v>
      </c>
      <c r="H22" s="93">
        <f t="shared" si="18"/>
        <v>1.1993471621378302</v>
      </c>
      <c r="I22" s="93">
        <f t="shared" si="19"/>
        <v>4.3337855223061252</v>
      </c>
      <c r="J22" s="93">
        <f t="shared" si="20"/>
        <v>4.3598199451510027</v>
      </c>
      <c r="K22" s="93">
        <f t="shared" si="21"/>
        <v>2.5066579349519431</v>
      </c>
      <c r="L22" s="93">
        <f t="shared" si="22"/>
        <v>2.0497340789819507</v>
      </c>
      <c r="M22" s="93">
        <f>('Stroke Epi'!AE52*(SUM('Mortal Baseline'!C22:G22)))/('Mortal Baseline'!C22*'Stroke Epi'!B$74+'Mortal Baseline'!D22*'Stroke Epi'!C$74+'Mortal Baseline'!E22*'Stroke Epi'!D$74+'Mortal Baseline'!F22*'Stroke Epi'!E$74+'Mortal Baseline'!G22*'Stroke Epi'!F$74)</f>
        <v>1.5648270704311554E-4</v>
      </c>
      <c r="N22" s="93">
        <f>M22*'Stroke Epi'!C$74</f>
        <v>1.2416345359928796E-4</v>
      </c>
      <c r="O22" s="93">
        <f>N22*'Stroke Epi'!D$74</f>
        <v>8.798203541642725E-5</v>
      </c>
      <c r="P22" s="93">
        <f>O22*'Stroke Epi'!E$74</f>
        <v>5.5347122383103709E-5</v>
      </c>
      <c r="Q22" s="93">
        <f>P22*'Stroke Epi'!F$74</f>
        <v>2.9565553772104059E-5</v>
      </c>
      <c r="R22" s="93">
        <f t="shared" si="30"/>
        <v>4.5354087221403857E-4</v>
      </c>
      <c r="S22" s="2">
        <f>C22/'Mortal Baseline'!C22</f>
        <v>1.5648270704311554E-4</v>
      </c>
      <c r="T22" s="2">
        <f>D22/'Mortal Baseline'!D22</f>
        <v>1.2416345359928796E-4</v>
      </c>
      <c r="U22" s="2">
        <f>E22/'Mortal Baseline'!E22</f>
        <v>8.798203541642725E-5</v>
      </c>
      <c r="V22" s="2">
        <f>F22/'Mortal Baseline'!F22</f>
        <v>5.5347122383103709E-5</v>
      </c>
      <c r="W22" s="2">
        <f>G22/'Mortal Baseline'!G22</f>
        <v>2.9565553772104055E-5</v>
      </c>
      <c r="X22" s="2">
        <f>SUM(C22:G22)/SUM('Mortal Baseline'!C22:G22)</f>
        <v>6.322323474356103E-5</v>
      </c>
      <c r="Y22" s="93">
        <f>C22*'Stroke Epi'!$AH52</f>
        <v>3.8269022594418174E-2</v>
      </c>
      <c r="Z22" s="93">
        <f>D22*'Stroke Epi'!$AH$33</f>
        <v>0.10602054166754055</v>
      </c>
      <c r="AA22" s="93">
        <f>E22*'Stroke Epi'!$AH$33</f>
        <v>0.11501347287567387</v>
      </c>
      <c r="AB22" s="93">
        <f>F22*'Stroke Epi'!$AH$33</f>
        <v>8.7312823167654402E-2</v>
      </c>
      <c r="AC22" s="93">
        <f>G22*'Stroke Epi'!$AH$33</f>
        <v>8.3259699200204332E-2</v>
      </c>
      <c r="AD22" s="93">
        <f t="shared" si="12"/>
        <v>0.42987555950549133</v>
      </c>
      <c r="AE22" s="93">
        <f>H22*'Stroke Epi'!$O$5</f>
        <v>0.23986943242756606</v>
      </c>
      <c r="AF22" s="93">
        <f>I22*'Stroke Epi'!$O$5</f>
        <v>0.86675710446122511</v>
      </c>
      <c r="AG22" s="93">
        <f>J22*'Stroke Epi'!$O$5</f>
        <v>0.87196398903020056</v>
      </c>
      <c r="AH22" s="93">
        <f>K22*'Stroke Epi'!$O$5</f>
        <v>0.5013315869903886</v>
      </c>
      <c r="AI22" s="93">
        <f>L22*'Stroke Epi'!$O$5</f>
        <v>0.40994681579639014</v>
      </c>
      <c r="AJ22" s="93">
        <f t="shared" si="13"/>
        <v>2.8898689287057704</v>
      </c>
      <c r="AK22" s="93">
        <f t="shared" si="23"/>
        <v>63.959745405905515</v>
      </c>
      <c r="AL22" s="2"/>
      <c r="AM22" s="93">
        <f>'Mortal Baseline'!X22*AW22</f>
        <v>0.53121791747222513</v>
      </c>
      <c r="AN22" s="93">
        <f>'Mortal Baseline'!Y22*AX22</f>
        <v>1.4749493851770925</v>
      </c>
      <c r="AO22" s="93">
        <f>'Mortal Baseline'!Z22*AY22</f>
        <v>1.2563940720383453</v>
      </c>
      <c r="AP22" s="93">
        <f>'Mortal Baseline'!AA22*AZ22</f>
        <v>0.96004292170649985</v>
      </c>
      <c r="AQ22" s="93">
        <f>'Mortal Baseline'!AB22*BA22</f>
        <v>0.76590814517484385</v>
      </c>
      <c r="AR22" s="93">
        <f t="shared" si="24"/>
        <v>2.0644905480978144</v>
      </c>
      <c r="AS22" s="93">
        <f t="shared" si="25"/>
        <v>7.1011800236849503</v>
      </c>
      <c r="AT22" s="93">
        <f t="shared" si="26"/>
        <v>5.8346104841393105</v>
      </c>
      <c r="AU22" s="93">
        <f t="shared" si="27"/>
        <v>3.6175624368295662</v>
      </c>
      <c r="AV22" s="93">
        <f t="shared" si="28"/>
        <v>2.6161665193201573</v>
      </c>
      <c r="AW22" s="93">
        <f>('Stroke Epi'!AE52*(SUM('Mortal Baseline'!X22:AB22)))/('Mortal Baseline'!X22*'Stroke Epi'!B$83+'Mortal Baseline'!Y22*'Stroke Epi'!C$83+'Mortal Baseline'!Z22*'Stroke Epi'!D$83+'Mortal Baseline'!AA22*'Stroke Epi'!E$83+'Mortal Baseline'!AB22*'Stroke Epi'!F$83)</f>
        <v>1.4166646775105865E-4</v>
      </c>
      <c r="AX22" s="93">
        <f>$AW22*'Stroke Epi'!C$83</f>
        <v>1.1282304548644679E-4</v>
      </c>
      <c r="AY22" s="93">
        <f>$AW22*'Stroke Epi'!D$83</f>
        <v>1.0038578878097685E-4</v>
      </c>
      <c r="AZ22" s="93">
        <f>$AW22*'Stroke Epi'!E$83</f>
        <v>9.0001176827176512E-5</v>
      </c>
      <c r="BA22" s="93">
        <f>$AW22*'Stroke Epi'!F$83</f>
        <v>7.7524494182683014E-5</v>
      </c>
      <c r="BB22" s="93">
        <f t="shared" si="15"/>
        <v>5.2240097302834183E-4</v>
      </c>
      <c r="BC22" s="2">
        <f>AM22/'Mortal Baseline'!X22</f>
        <v>1.4166646775105865E-4</v>
      </c>
      <c r="BD22" s="2">
        <f>AN22/'Mortal Baseline'!Y22</f>
        <v>1.128230454864468E-4</v>
      </c>
      <c r="BE22" s="2">
        <f>AO22/'Mortal Baseline'!Z22</f>
        <v>1.0038578878097685E-4</v>
      </c>
      <c r="BF22" s="2">
        <f>AP22/'Mortal Baseline'!AA22</f>
        <v>9.0001176827176512E-5</v>
      </c>
      <c r="BG22" s="2">
        <f>AQ22/'Mortal Baseline'!AB22</f>
        <v>7.7524494182683014E-5</v>
      </c>
      <c r="BH22" s="2">
        <f>SUM(AM22:AQ22)/SUM('Mortal Baseline'!X22:AB22)</f>
        <v>1E-4</v>
      </c>
      <c r="BI22" s="58">
        <f>AM22*'Stroke Epi'!$AP52</f>
        <v>7.4423630237858737E-2</v>
      </c>
      <c r="BJ22" s="58">
        <f>AN22*'Stroke Epi'!$AP52</f>
        <v>0.20664040886331067</v>
      </c>
      <c r="BK22" s="58">
        <f>AO22*'Stroke Epi'!$AP52</f>
        <v>0.17602080949257218</v>
      </c>
      <c r="BL22" s="58">
        <f>AP22*'Stroke Epi'!$AP52</f>
        <v>0.13450201333108064</v>
      </c>
      <c r="BM22" s="58">
        <f>AQ22*'Stroke Epi'!$AP52</f>
        <v>0.10730373113899562</v>
      </c>
      <c r="BN22" s="93">
        <f t="shared" si="31"/>
        <v>0.69889059306381773</v>
      </c>
      <c r="BO22" s="93">
        <f>AR22*'Stroke Epi'!$O$5</f>
        <v>0.41289810961956291</v>
      </c>
      <c r="BP22" s="93">
        <f>AS22*'Stroke Epi'!$O$5</f>
        <v>1.4202360047369902</v>
      </c>
      <c r="BQ22" s="93">
        <f>AT22*'Stroke Epi'!$O$5</f>
        <v>1.1669220968278622</v>
      </c>
      <c r="BR22" s="93">
        <f>AU22*'Stroke Epi'!$O$5</f>
        <v>0.72351248736591334</v>
      </c>
      <c r="BS22" s="93">
        <f>AV22*'Stroke Epi'!$O$5</f>
        <v>0.52323330386403144</v>
      </c>
      <c r="BT22" s="93">
        <f t="shared" si="17"/>
        <v>4.24680200241436</v>
      </c>
      <c r="BU22" s="93">
        <f t="shared" si="29"/>
        <v>82.611748551518275</v>
      </c>
    </row>
    <row r="23" spans="1:73">
      <c r="A23" s="58">
        <f>'Mortal Baseline'!A23</f>
        <v>21</v>
      </c>
      <c r="B23" s="58">
        <v>25</v>
      </c>
      <c r="C23" s="93">
        <f>'Mortal Baseline'!C23*M23</f>
        <v>0.28066914024425665</v>
      </c>
      <c r="D23" s="93">
        <f>'Mortal Baseline'!D23*N23</f>
        <v>0.72416002046288597</v>
      </c>
      <c r="E23" s="93">
        <f>'Mortal Baseline'!E23*O23</f>
        <v>0.79590486774730218</v>
      </c>
      <c r="F23" s="93">
        <f>'Mortal Baseline'!F23*P23</f>
        <v>0.65656045451336265</v>
      </c>
      <c r="G23" s="93">
        <f>'Mortal Baseline'!G23*Q23</f>
        <v>0.63644219134781244</v>
      </c>
      <c r="H23" s="93">
        <f t="shared" si="18"/>
        <v>1.2018778473601026</v>
      </c>
      <c r="I23" s="93">
        <f t="shared" si="19"/>
        <v>4.0851678966402458</v>
      </c>
      <c r="J23" s="93">
        <f t="shared" si="20"/>
        <v>4.1687473509924295</v>
      </c>
      <c r="K23" s="93">
        <f t="shared" si="21"/>
        <v>2.5745739793072628</v>
      </c>
      <c r="L23" s="93">
        <f t="shared" si="22"/>
        <v>2.1929697553331686</v>
      </c>
      <c r="M23" s="93">
        <f>('Stroke Epi'!AE53*(SUM('Mortal Baseline'!C23:G23)))/('Mortal Baseline'!C23*'Stroke Epi'!B$74+'Mortal Baseline'!D23*'Stroke Epi'!C$74+'Mortal Baseline'!E23*'Stroke Epi'!D$74+'Mortal Baseline'!F23*'Stroke Epi'!E$74+'Mortal Baseline'!G23*'Stroke Epi'!F$74)</f>
        <v>1.5745976087044809E-4</v>
      </c>
      <c r="N23" s="93">
        <f>M23*'Stroke Epi'!C$74</f>
        <v>1.2493871100533851E-4</v>
      </c>
      <c r="O23" s="93">
        <f>N23*'Stroke Epi'!D$74</f>
        <v>8.8531381641735368E-5</v>
      </c>
      <c r="P23" s="93">
        <f>O23*'Stroke Epi'!E$74</f>
        <v>5.5692701257460461E-5</v>
      </c>
      <c r="Q23" s="93">
        <f>P23*'Stroke Epi'!F$74</f>
        <v>2.9750156518414442E-5</v>
      </c>
      <c r="R23" s="93">
        <f t="shared" si="30"/>
        <v>4.5637271129339682E-4</v>
      </c>
      <c r="S23" s="2">
        <f>C23/'Mortal Baseline'!C23</f>
        <v>1.5745976087044809E-4</v>
      </c>
      <c r="T23" s="2">
        <f>D23/'Mortal Baseline'!D23</f>
        <v>1.2493871100533851E-4</v>
      </c>
      <c r="U23" s="2">
        <f>E23/'Mortal Baseline'!E23</f>
        <v>8.8531381641735368E-5</v>
      </c>
      <c r="V23" s="2">
        <f>F23/'Mortal Baseline'!F23</f>
        <v>5.5692701257460454E-5</v>
      </c>
      <c r="W23" s="2">
        <f>G23/'Mortal Baseline'!G23</f>
        <v>2.9750156518414442E-5</v>
      </c>
      <c r="X23" s="2">
        <f>SUM(C23:G23)/SUM('Mortal Baseline'!C23:G23)</f>
        <v>6.2184937860967625E-5</v>
      </c>
      <c r="Y23" s="93">
        <f>C23*'Stroke Epi'!$AH53</f>
        <v>3.8311337643341034E-2</v>
      </c>
      <c r="Z23" s="93">
        <f>D23*'Stroke Epi'!$AH$33</f>
        <v>9.8920258795230226E-2</v>
      </c>
      <c r="AA23" s="93">
        <f>E23*'Stroke Epi'!$AH$33</f>
        <v>0.10872060493428148</v>
      </c>
      <c r="AB23" s="93">
        <f>F23*'Stroke Epi'!$AH$33</f>
        <v>8.9686158086525331E-2</v>
      </c>
      <c r="AC23" s="93">
        <f>G23*'Stroke Epi'!$AH$33</f>
        <v>8.6938003338111178E-2</v>
      </c>
      <c r="AD23" s="93">
        <f t="shared" si="12"/>
        <v>0.42257636279748922</v>
      </c>
      <c r="AE23" s="93">
        <f>H23*'Stroke Epi'!$O$5</f>
        <v>0.24037556947202054</v>
      </c>
      <c r="AF23" s="93">
        <f>I23*'Stroke Epi'!$O$5</f>
        <v>0.81703357932804921</v>
      </c>
      <c r="AG23" s="93">
        <f>J23*'Stroke Epi'!$O$5</f>
        <v>0.833749470198486</v>
      </c>
      <c r="AH23" s="93">
        <f>K23*'Stroke Epi'!$O$5</f>
        <v>0.51491479586145261</v>
      </c>
      <c r="AI23" s="93">
        <f>L23*'Stroke Epi'!$O$5</f>
        <v>0.43859395106663374</v>
      </c>
      <c r="AJ23" s="93">
        <f t="shared" si="13"/>
        <v>2.8446673659266426</v>
      </c>
      <c r="AK23" s="93">
        <f t="shared" si="23"/>
        <v>67.226989134629648</v>
      </c>
      <c r="AL23" s="2"/>
      <c r="AM23" s="93">
        <f>'Mortal Baseline'!X23*AW23</f>
        <v>0.53567759133199222</v>
      </c>
      <c r="AN23" s="93">
        <f>'Mortal Baseline'!Y23*AX23</f>
        <v>1.404132417623102</v>
      </c>
      <c r="AO23" s="93">
        <f>'Mortal Baseline'!Z23*AY23</f>
        <v>1.2400653188673947</v>
      </c>
      <c r="AP23" s="93">
        <f>'Mortal Baseline'!AA23*AZ23</f>
        <v>1.0034474055746738</v>
      </c>
      <c r="AQ23" s="93">
        <f>'Mortal Baseline'!AB23*BA23</f>
        <v>0.80419200568353033</v>
      </c>
      <c r="AR23" s="93">
        <f t="shared" si="24"/>
        <v>2.1128463995723847</v>
      </c>
      <c r="AS23" s="93">
        <f t="shared" si="25"/>
        <v>6.8784360277077514</v>
      </c>
      <c r="AT23" s="93">
        <f t="shared" si="26"/>
        <v>5.7317328966862711</v>
      </c>
      <c r="AU23" s="93">
        <f t="shared" si="27"/>
        <v>3.7629953417072457</v>
      </c>
      <c r="AV23" s="93">
        <f t="shared" si="28"/>
        <v>2.7898214900006608</v>
      </c>
      <c r="AW23" s="93">
        <f>('Stroke Epi'!AE53*(SUM('Mortal Baseline'!X23:AB23)))/('Mortal Baseline'!X23*'Stroke Epi'!B$83+'Mortal Baseline'!Y23*'Stroke Epi'!C$83+'Mortal Baseline'!Z23*'Stroke Epi'!D$83+'Mortal Baseline'!AA23*'Stroke Epi'!E$83+'Mortal Baseline'!AB23*'Stroke Epi'!F$83)</f>
        <v>1.4231184092596843E-4</v>
      </c>
      <c r="AX23" s="93">
        <f>$AW23*'Stroke Epi'!C$83</f>
        <v>1.1333702009331373E-4</v>
      </c>
      <c r="AY23" s="93">
        <f>$AW23*'Stroke Epi'!D$83</f>
        <v>1.0084310444819067E-4</v>
      </c>
      <c r="AZ23" s="93">
        <f>$AW23*'Stroke Epi'!E$83</f>
        <v>9.041118454570478E-5</v>
      </c>
      <c r="BA23" s="93">
        <f>$AW23*'Stroke Epi'!F$83</f>
        <v>7.7877663353469932E-5</v>
      </c>
      <c r="BB23" s="93">
        <f t="shared" si="15"/>
        <v>5.2478081336664755E-4</v>
      </c>
      <c r="BC23" s="2">
        <f>AM23/'Mortal Baseline'!X23</f>
        <v>1.4231184092596843E-4</v>
      </c>
      <c r="BD23" s="2">
        <f>AN23/'Mortal Baseline'!Y23</f>
        <v>1.1333702009331373E-4</v>
      </c>
      <c r="BE23" s="2">
        <f>AO23/'Mortal Baseline'!Z23</f>
        <v>1.0084310444819067E-4</v>
      </c>
      <c r="BF23" s="2">
        <f>AP23/'Mortal Baseline'!AA23</f>
        <v>9.0411184545704794E-5</v>
      </c>
      <c r="BG23" s="2">
        <f>AQ23/'Mortal Baseline'!AB23</f>
        <v>7.7877663353469932E-5</v>
      </c>
      <c r="BH23" s="2">
        <f>SUM(AM23:AQ23)/SUM('Mortal Baseline'!X23:AB23)</f>
        <v>1E-4</v>
      </c>
      <c r="BI23" s="58">
        <f>AM23*'Stroke Epi'!$AP53</f>
        <v>7.4994862786478919E-2</v>
      </c>
      <c r="BJ23" s="58">
        <f>AN23*'Stroke Epi'!$AP53</f>
        <v>0.1965785384672343</v>
      </c>
      <c r="BK23" s="58">
        <f>AO23*'Stroke Epi'!$AP53</f>
        <v>0.17360914464143526</v>
      </c>
      <c r="BL23" s="58">
        <f>AP23*'Stroke Epi'!$AP53</f>
        <v>0.14048263678045436</v>
      </c>
      <c r="BM23" s="58">
        <f>AQ23*'Stroke Epi'!$AP53</f>
        <v>0.11258688079569426</v>
      </c>
      <c r="BN23" s="93">
        <f t="shared" si="31"/>
        <v>0.69825206347129709</v>
      </c>
      <c r="BO23" s="93">
        <f>AR23*'Stroke Epi'!$O$5</f>
        <v>0.42256927991447696</v>
      </c>
      <c r="BP23" s="93">
        <f>AS23*'Stroke Epi'!$O$5</f>
        <v>1.3756872055415503</v>
      </c>
      <c r="BQ23" s="93">
        <f>AT23*'Stroke Epi'!$O$5</f>
        <v>1.1463465793372543</v>
      </c>
      <c r="BR23" s="93">
        <f>AU23*'Stroke Epi'!$O$5</f>
        <v>0.75259906834144918</v>
      </c>
      <c r="BS23" s="93">
        <f>AV23*'Stroke Epi'!$O$5</f>
        <v>0.55796429800013214</v>
      </c>
      <c r="BT23" s="93">
        <f t="shared" si="17"/>
        <v>4.2551664311348629</v>
      </c>
      <c r="BU23" s="93">
        <f t="shared" si="29"/>
        <v>87.565167046124444</v>
      </c>
    </row>
    <row r="24" spans="1:73">
      <c r="A24" s="58">
        <f>'Mortal Baseline'!A24</f>
        <v>22</v>
      </c>
      <c r="B24" s="58">
        <v>26</v>
      </c>
      <c r="C24" s="93">
        <f>'Mortal Baseline'!C24*M24</f>
        <v>0.28150303143070654</v>
      </c>
      <c r="D24" s="93">
        <f>'Mortal Baseline'!D24*N24</f>
        <v>0.67670849291046742</v>
      </c>
      <c r="E24" s="93">
        <f>'Mortal Baseline'!E24*O24</f>
        <v>0.7525426332826487</v>
      </c>
      <c r="F24" s="93">
        <f>'Mortal Baseline'!F24*P24</f>
        <v>0.67412509894612371</v>
      </c>
      <c r="G24" s="93">
        <f>'Mortal Baseline'!G24*Q24</f>
        <v>0.66015453000310265</v>
      </c>
      <c r="H24" s="93">
        <f t="shared" si="18"/>
        <v>1.2046939716754475</v>
      </c>
      <c r="I24" s="93">
        <f t="shared" si="19"/>
        <v>3.8459225514274342</v>
      </c>
      <c r="J24" s="93">
        <f t="shared" si="20"/>
        <v>3.9788199091423109</v>
      </c>
      <c r="K24" s="93">
        <f t="shared" si="21"/>
        <v>2.6440981243054091</v>
      </c>
      <c r="L24" s="93">
        <f t="shared" si="22"/>
        <v>2.3275923309315263</v>
      </c>
      <c r="M24" s="93">
        <f>('Stroke Epi'!AE54*(SUM('Mortal Baseline'!C24:G24)))/('Mortal Baseline'!C24*'Stroke Epi'!B$74+'Mortal Baseline'!D24*'Stroke Epi'!C$74+'Mortal Baseline'!E24*'Stroke Epi'!D$74+'Mortal Baseline'!F24*'Stroke Epi'!E$74+'Mortal Baseline'!G24*'Stroke Epi'!F$74)</f>
        <v>1.5834011326472307E-4</v>
      </c>
      <c r="N24" s="93">
        <f>M24*'Stroke Epi'!C$74</f>
        <v>1.2563723926908759E-4</v>
      </c>
      <c r="O24" s="93">
        <f>N24*'Stroke Epi'!D$74</f>
        <v>8.9026357712865687E-5</v>
      </c>
      <c r="P24" s="93">
        <f>O24*'Stroke Epi'!E$74</f>
        <v>5.6004077336178031E-5</v>
      </c>
      <c r="Q24" s="93">
        <f>P24*'Stroke Epi'!F$74</f>
        <v>2.9916488674492019E-5</v>
      </c>
      <c r="R24" s="93">
        <f t="shared" si="30"/>
        <v>4.5892427625734647E-4</v>
      </c>
      <c r="S24" s="2">
        <f>C24/'Mortal Baseline'!C24</f>
        <v>1.583401132647231E-4</v>
      </c>
      <c r="T24" s="2">
        <f>D24/'Mortal Baseline'!D24</f>
        <v>1.2563723926908759E-4</v>
      </c>
      <c r="U24" s="2">
        <f>E24/'Mortal Baseline'!E24</f>
        <v>8.9026357712865687E-5</v>
      </c>
      <c r="V24" s="2">
        <f>F24/'Mortal Baseline'!F24</f>
        <v>5.6004077336178024E-5</v>
      </c>
      <c r="W24" s="2">
        <f>G24/'Mortal Baseline'!G24</f>
        <v>2.9916488674492019E-5</v>
      </c>
      <c r="X24" s="2">
        <f>SUM(C24:G24)/SUM('Mortal Baseline'!C24:G24)</f>
        <v>6.1242742385435049E-5</v>
      </c>
      <c r="Y24" s="93">
        <f>C24*'Stroke Epi'!$AH54</f>
        <v>3.8425163790291449E-2</v>
      </c>
      <c r="Z24" s="93">
        <f>D24*'Stroke Epi'!$AH$33</f>
        <v>9.2438380131569853E-2</v>
      </c>
      <c r="AA24" s="93">
        <f>E24*'Stroke Epi'!$AH$33</f>
        <v>0.10279732370640982</v>
      </c>
      <c r="AB24" s="93">
        <f>F24*'Stroke Epi'!$AH$33</f>
        <v>9.2085488516040495E-2</v>
      </c>
      <c r="AC24" s="93">
        <f>G24*'Stroke Epi'!$AH$33</f>
        <v>9.0177108798423819E-2</v>
      </c>
      <c r="AD24" s="93">
        <f t="shared" si="12"/>
        <v>0.41592346494273547</v>
      </c>
      <c r="AE24" s="93">
        <f>H24*'Stroke Epi'!$O$5</f>
        <v>0.2409387943350895</v>
      </c>
      <c r="AF24" s="93">
        <f>I24*'Stroke Epi'!$O$5</f>
        <v>0.76918451028548684</v>
      </c>
      <c r="AG24" s="93">
        <f>J24*'Stroke Epi'!$O$5</f>
        <v>0.7957639818284622</v>
      </c>
      <c r="AH24" s="93">
        <f>K24*'Stroke Epi'!$O$5</f>
        <v>0.52881962486108181</v>
      </c>
      <c r="AI24" s="93">
        <f>L24*'Stroke Epi'!$O$5</f>
        <v>0.46551846618630527</v>
      </c>
      <c r="AJ24" s="93">
        <f t="shared" si="13"/>
        <v>2.8002253774964259</v>
      </c>
      <c r="AK24" s="93">
        <f t="shared" si="23"/>
        <v>70.443137977068815</v>
      </c>
      <c r="AL24" s="2"/>
      <c r="AM24" s="93">
        <f>'Mortal Baseline'!X24*AW24</f>
        <v>0.53835711789524976</v>
      </c>
      <c r="AN24" s="93">
        <f>'Mortal Baseline'!Y24*AX24</f>
        <v>1.3335854119153603</v>
      </c>
      <c r="AO24" s="93">
        <f>'Mortal Baseline'!Z24*AY24</f>
        <v>1.225537107833198</v>
      </c>
      <c r="AP24" s="93">
        <f>'Mortal Baseline'!AA24*AZ24</f>
        <v>1.0481224826473103</v>
      </c>
      <c r="AQ24" s="93">
        <f>'Mortal Baseline'!AB24*BA24</f>
        <v>0.84041636436785094</v>
      </c>
      <c r="AR24" s="93">
        <f t="shared" si="24"/>
        <v>2.1536393747666787</v>
      </c>
      <c r="AS24" s="93">
        <f t="shared" si="25"/>
        <v>6.6397556956143271</v>
      </c>
      <c r="AT24" s="93">
        <f t="shared" si="26"/>
        <v>5.637314280540779</v>
      </c>
      <c r="AU24" s="93">
        <f t="shared" si="27"/>
        <v>3.918036119232652</v>
      </c>
      <c r="AV24" s="93">
        <f t="shared" si="28"/>
        <v>2.9596866755726849</v>
      </c>
      <c r="AW24" s="93">
        <f>('Stroke Epi'!AE54*(SUM('Mortal Baseline'!X24:AB24)))/('Mortal Baseline'!X24*'Stroke Epi'!B$83+'Mortal Baseline'!Y24*'Stroke Epi'!C$83+'Mortal Baseline'!Z24*'Stroke Epi'!D$83+'Mortal Baseline'!AA24*'Stroke Epi'!E$83+'Mortal Baseline'!AB24*'Stroke Epi'!F$83)</f>
        <v>1.4295845515368137E-4</v>
      </c>
      <c r="AX24" s="93">
        <f>$AW24*'Stroke Epi'!C$83</f>
        <v>1.1385198307349925E-4</v>
      </c>
      <c r="AY24" s="93">
        <f>$AW24*'Stroke Epi'!D$83</f>
        <v>1.0130129953356563E-4</v>
      </c>
      <c r="AZ24" s="93">
        <f>$AW24*'Stroke Epi'!E$83</f>
        <v>9.0821980709195104E-5</v>
      </c>
      <c r="BA24" s="93">
        <f>$AW24*'Stroke Epi'!F$83</f>
        <v>7.8231511668675044E-5</v>
      </c>
      <c r="BB24" s="93">
        <f t="shared" si="15"/>
        <v>5.271652301386164E-4</v>
      </c>
      <c r="BC24" s="2">
        <f>AM24/'Mortal Baseline'!X24</f>
        <v>1.4295845515368137E-4</v>
      </c>
      <c r="BD24" s="2">
        <f>AN24/'Mortal Baseline'!Y24</f>
        <v>1.1385198307349924E-4</v>
      </c>
      <c r="BE24" s="2">
        <f>AO24/'Mortal Baseline'!Z24</f>
        <v>1.0130129953356563E-4</v>
      </c>
      <c r="BF24" s="2">
        <f>AP24/'Mortal Baseline'!AA24</f>
        <v>9.0821980709195104E-5</v>
      </c>
      <c r="BG24" s="2">
        <f>AQ24/'Mortal Baseline'!AB24</f>
        <v>7.8231511668675044E-5</v>
      </c>
      <c r="BH24" s="2">
        <f>SUM(AM24:AQ24)/SUM('Mortal Baseline'!X24:AB24)</f>
        <v>9.9999999999999991E-5</v>
      </c>
      <c r="BI24" s="58">
        <f>AM24*'Stroke Epi'!$AP54</f>
        <v>7.5369996505334977E-2</v>
      </c>
      <c r="BJ24" s="58">
        <f>AN24*'Stroke Epi'!$AP54</f>
        <v>0.18670195766815045</v>
      </c>
      <c r="BK24" s="58">
        <f>AO24*'Stroke Epi'!$AP54</f>
        <v>0.17157519509664773</v>
      </c>
      <c r="BL24" s="58">
        <f>AP24*'Stroke Epi'!$AP54</f>
        <v>0.14673714757062345</v>
      </c>
      <c r="BM24" s="58">
        <f>AQ24*'Stroke Epi'!$AP54</f>
        <v>0.11765829101149915</v>
      </c>
      <c r="BN24" s="93">
        <f t="shared" si="31"/>
        <v>0.69804258785225581</v>
      </c>
      <c r="BO24" s="93">
        <f>AR24*'Stroke Epi'!$O$5</f>
        <v>0.43072787495333575</v>
      </c>
      <c r="BP24" s="93">
        <f>AS24*'Stroke Epi'!$O$5</f>
        <v>1.3279511391228656</v>
      </c>
      <c r="BQ24" s="93">
        <f>AT24*'Stroke Epi'!$O$5</f>
        <v>1.1274628561081559</v>
      </c>
      <c r="BR24" s="93">
        <f>AU24*'Stroke Epi'!$O$5</f>
        <v>0.78360722384653048</v>
      </c>
      <c r="BS24" s="93">
        <f>AV24*'Stroke Epi'!$O$5</f>
        <v>0.59193733511453706</v>
      </c>
      <c r="BT24" s="93">
        <f t="shared" si="17"/>
        <v>4.2616864291454251</v>
      </c>
      <c r="BU24" s="93">
        <f t="shared" si="29"/>
        <v>92.524896063122128</v>
      </c>
    </row>
    <row r="25" spans="1:73">
      <c r="A25" s="58">
        <f>'Mortal Baseline'!A25</f>
        <v>23</v>
      </c>
      <c r="B25" s="58">
        <v>27</v>
      </c>
      <c r="C25" s="93">
        <f>'Mortal Baseline'!C25*M25</f>
        <v>0.28272309632839454</v>
      </c>
      <c r="D25" s="93">
        <f>'Mortal Baseline'!D25*N25</f>
        <v>0.63374272570450685</v>
      </c>
      <c r="E25" s="93">
        <f>'Mortal Baseline'!E25*O25</f>
        <v>0.71210679001676369</v>
      </c>
      <c r="F25" s="93">
        <f>'Mortal Baseline'!F25*P25</f>
        <v>0.69181797577677018</v>
      </c>
      <c r="G25" s="93">
        <f>'Mortal Baseline'!G25*Q25</f>
        <v>0.68075918812838787</v>
      </c>
      <c r="H25" s="93">
        <f t="shared" si="18"/>
        <v>1.2080531098784608</v>
      </c>
      <c r="I25" s="93">
        <f t="shared" si="19"/>
        <v>3.6180423867148841</v>
      </c>
      <c r="J25" s="93">
        <f t="shared" si="20"/>
        <v>3.7923653936242028</v>
      </c>
      <c r="K25" s="93">
        <f t="shared" si="21"/>
        <v>2.7150109867050567</v>
      </c>
      <c r="L25" s="93">
        <f t="shared" si="22"/>
        <v>2.4526559440751852</v>
      </c>
      <c r="M25" s="93">
        <f>('Stroke Epi'!AE55*(SUM('Mortal Baseline'!C25:G25)))/('Mortal Baseline'!C25*'Stroke Epi'!B$74+'Mortal Baseline'!D25*'Stroke Epi'!C$74+'Mortal Baseline'!E25*'Stroke Epi'!D$74+'Mortal Baseline'!F25*'Stroke Epi'!E$74+'Mortal Baseline'!G25*'Stroke Epi'!F$74)</f>
        <v>1.5912403931101973E-4</v>
      </c>
      <c r="N25" s="93">
        <f>M25*'Stroke Epi'!C$74</f>
        <v>1.2625925666074614E-4</v>
      </c>
      <c r="O25" s="93">
        <f>N25*'Stroke Epi'!D$74</f>
        <v>8.9467118295759529E-5</v>
      </c>
      <c r="P25" s="93">
        <f>O25*'Stroke Epi'!E$74</f>
        <v>5.6281347915423107E-5</v>
      </c>
      <c r="Q25" s="93">
        <f>P25*'Stroke Epi'!F$74</f>
        <v>3.0064602214403811E-5</v>
      </c>
      <c r="R25" s="93">
        <f t="shared" si="30"/>
        <v>4.6119636439735233E-4</v>
      </c>
      <c r="S25" s="2">
        <f>C25/'Mortal Baseline'!C25</f>
        <v>1.5912403931101973E-4</v>
      </c>
      <c r="T25" s="2">
        <f>D25/'Mortal Baseline'!D25</f>
        <v>1.2625925666074614E-4</v>
      </c>
      <c r="U25" s="2">
        <f>E25/'Mortal Baseline'!E25</f>
        <v>8.9467118295759529E-5</v>
      </c>
      <c r="V25" s="2">
        <f>F25/'Mortal Baseline'!F25</f>
        <v>5.6281347915423107E-5</v>
      </c>
      <c r="W25" s="2">
        <f>G25/'Mortal Baseline'!G25</f>
        <v>3.0064602214403814E-5</v>
      </c>
      <c r="X25" s="2">
        <f>SUM(C25:G25)/SUM('Mortal Baseline'!C25:G25)</f>
        <v>6.0396370244768874E-5</v>
      </c>
      <c r="Y25" s="93">
        <f>C25*'Stroke Epi'!$AH55</f>
        <v>3.859170264882586E-2</v>
      </c>
      <c r="Z25" s="93">
        <f>D25*'Stroke Epi'!$AH$33</f>
        <v>8.6569256331235633E-2</v>
      </c>
      <c r="AA25" s="93">
        <f>E25*'Stroke Epi'!$AH$33</f>
        <v>9.7273787516289914E-2</v>
      </c>
      <c r="AB25" s="93">
        <f>F25*'Stroke Epi'!$AH$33</f>
        <v>9.4502335491106801E-2</v>
      </c>
      <c r="AC25" s="93">
        <f>G25*'Stroke Epi'!$AH$33</f>
        <v>9.2991705098337776E-2</v>
      </c>
      <c r="AD25" s="93">
        <f t="shared" si="12"/>
        <v>0.409928787085796</v>
      </c>
      <c r="AE25" s="93">
        <f>H25*'Stroke Epi'!$O$5</f>
        <v>0.24161062197569216</v>
      </c>
      <c r="AF25" s="93">
        <f>I25*'Stroke Epi'!$O$5</f>
        <v>0.72360847734297684</v>
      </c>
      <c r="AG25" s="93">
        <f>J25*'Stroke Epi'!$O$5</f>
        <v>0.7584730787248406</v>
      </c>
      <c r="AH25" s="93">
        <f>K25*'Stroke Epi'!$O$5</f>
        <v>0.54300219734101141</v>
      </c>
      <c r="AI25" s="93">
        <f>L25*'Stroke Epi'!$O$5</f>
        <v>0.49053118881503704</v>
      </c>
      <c r="AJ25" s="93">
        <f t="shared" si="13"/>
        <v>2.7572255641995582</v>
      </c>
      <c r="AK25" s="93">
        <f t="shared" si="23"/>
        <v>73.610292328354163</v>
      </c>
      <c r="AL25" s="2"/>
      <c r="AM25" s="93">
        <f>'Mortal Baseline'!X25*AW25</f>
        <v>0.53945065925235192</v>
      </c>
      <c r="AN25" s="93">
        <f>'Mortal Baseline'!Y25*AX25</f>
        <v>1.2643182665517256</v>
      </c>
      <c r="AO25" s="93">
        <f>'Mortal Baseline'!Z25*AY25</f>
        <v>1.2126737698926995</v>
      </c>
      <c r="AP25" s="93">
        <f>'Mortal Baseline'!AA25*AZ25</f>
        <v>1.0936290102963622</v>
      </c>
      <c r="AQ25" s="93">
        <f>'Mortal Baseline'!AB25*BA25</f>
        <v>0.87445097312043196</v>
      </c>
      <c r="AR25" s="93">
        <f t="shared" si="24"/>
        <v>2.1869921625603599</v>
      </c>
      <c r="AS25" s="93">
        <f t="shared" si="25"/>
        <v>6.3894208653750368</v>
      </c>
      <c r="AT25" s="93">
        <f t="shared" si="26"/>
        <v>5.5509499992286742</v>
      </c>
      <c r="AU25" s="93">
        <f t="shared" si="27"/>
        <v>4.0813207581118602</v>
      </c>
      <c r="AV25" s="93">
        <f t="shared" si="28"/>
        <v>3.124542022567081</v>
      </c>
      <c r="AW25" s="93">
        <f>('Stroke Epi'!AE55*(SUM('Mortal Baseline'!X25:AB25)))/('Mortal Baseline'!X25*'Stroke Epi'!B$83+'Mortal Baseline'!Y25*'Stroke Epi'!C$83+'Mortal Baseline'!Z25*'Stroke Epi'!D$83+'Mortal Baseline'!AA25*'Stroke Epi'!E$83+'Mortal Baseline'!AB25*'Stroke Epi'!F$83)</f>
        <v>1.4359898112447077E-4</v>
      </c>
      <c r="AX25" s="93">
        <f>$AW25*'Stroke Epi'!C$83</f>
        <v>1.1436209737143326E-4</v>
      </c>
      <c r="AY25" s="93">
        <f>$AW25*'Stroke Epi'!D$83</f>
        <v>1.0175518044012841E-4</v>
      </c>
      <c r="AZ25" s="93">
        <f>$AW25*'Stroke Epi'!E$83</f>
        <v>9.1228908982868997E-5</v>
      </c>
      <c r="BA25" s="93">
        <f>$AW25*'Stroke Epi'!F$83</f>
        <v>7.8582028291871857E-5</v>
      </c>
      <c r="BB25" s="93">
        <f t="shared" si="15"/>
        <v>5.2952719621077334E-4</v>
      </c>
      <c r="BC25" s="2">
        <f>AM25/'Mortal Baseline'!X25</f>
        <v>1.4359898112447077E-4</v>
      </c>
      <c r="BD25" s="2">
        <f>AN25/'Mortal Baseline'!Y25</f>
        <v>1.1436209737143325E-4</v>
      </c>
      <c r="BE25" s="2">
        <f>AO25/'Mortal Baseline'!Z25</f>
        <v>1.0175518044012841E-4</v>
      </c>
      <c r="BF25" s="2">
        <f>AP25/'Mortal Baseline'!AA25</f>
        <v>9.1228908982868997E-5</v>
      </c>
      <c r="BG25" s="2">
        <f>AQ25/'Mortal Baseline'!AB25</f>
        <v>7.8582028291871857E-5</v>
      </c>
      <c r="BH25" s="2">
        <f>SUM(AM25:AQ25)/SUM('Mortal Baseline'!X25:AB25)</f>
        <v>9.9999999999999991E-5</v>
      </c>
      <c r="BI25" s="58">
        <f>AM25*'Stroke Epi'!$AP55</f>
        <v>7.5523092295329275E-2</v>
      </c>
      <c r="BJ25" s="58">
        <f>AN25*'Stroke Epi'!$AP55</f>
        <v>0.1770045573172416</v>
      </c>
      <c r="BK25" s="58">
        <f>AO25*'Stroke Epi'!$AP55</f>
        <v>0.16977432778497795</v>
      </c>
      <c r="BL25" s="58">
        <f>AP25*'Stroke Epi'!$AP55</f>
        <v>0.15310806144149072</v>
      </c>
      <c r="BM25" s="58">
        <f>AQ25*'Stroke Epi'!$AP55</f>
        <v>0.12242313623686049</v>
      </c>
      <c r="BN25" s="93">
        <f t="shared" si="31"/>
        <v>0.69783317507590004</v>
      </c>
      <c r="BO25" s="93">
        <f>AR25*'Stroke Epi'!$O$5</f>
        <v>0.437398432512072</v>
      </c>
      <c r="BP25" s="93">
        <f>AS25*'Stroke Epi'!$O$5</f>
        <v>1.2778841730750075</v>
      </c>
      <c r="BQ25" s="93">
        <f>AT25*'Stroke Epi'!$O$5</f>
        <v>1.110189999845735</v>
      </c>
      <c r="BR25" s="93">
        <f>AU25*'Stroke Epi'!$O$5</f>
        <v>0.81626415162237209</v>
      </c>
      <c r="BS25" s="93">
        <f>AV25*'Stroke Epi'!$O$5</f>
        <v>0.62490840451341623</v>
      </c>
      <c r="BT25" s="93">
        <f t="shared" si="17"/>
        <v>4.2666451615686025</v>
      </c>
      <c r="BU25" s="93">
        <f t="shared" si="29"/>
        <v>97.489374399766632</v>
      </c>
    </row>
    <row r="26" spans="1:73">
      <c r="A26" s="58">
        <f>'Mortal Baseline'!A26</f>
        <v>24</v>
      </c>
      <c r="B26" s="58">
        <v>28</v>
      </c>
      <c r="C26" s="93">
        <f>'Mortal Baseline'!C26*M26</f>
        <v>0.28436933722733065</v>
      </c>
      <c r="D26" s="93">
        <f>'Mortal Baseline'!D26*N26</f>
        <v>0.59509372423916995</v>
      </c>
      <c r="E26" s="93">
        <f>'Mortal Baseline'!E26*O26</f>
        <v>0.6746668489296358</v>
      </c>
      <c r="F26" s="93">
        <f>'Mortal Baseline'!F26*P26</f>
        <v>0.70950977478918564</v>
      </c>
      <c r="G26" s="93">
        <f>'Mortal Baseline'!G26*Q26</f>
        <v>0.69835214959544267</v>
      </c>
      <c r="H26" s="93">
        <f t="shared" si="18"/>
        <v>1.2122201224812734</v>
      </c>
      <c r="I26" s="93">
        <f t="shared" si="19"/>
        <v>3.4029583772798424</v>
      </c>
      <c r="J26" s="93">
        <f t="shared" si="20"/>
        <v>3.6112853763127086</v>
      </c>
      <c r="K26" s="93">
        <f t="shared" si="21"/>
        <v>2.7870162286621238</v>
      </c>
      <c r="L26" s="93">
        <f t="shared" si="22"/>
        <v>2.5674851997572525</v>
      </c>
      <c r="M26" s="93">
        <f>('Stroke Epi'!AE56*(SUM('Mortal Baseline'!C26:G26)))/('Mortal Baseline'!C26*'Stroke Epi'!B$74+'Mortal Baseline'!D26*'Stroke Epi'!C$74+'Mortal Baseline'!E26*'Stroke Epi'!D$74+'Mortal Baseline'!F26*'Stroke Epi'!E$74+'Mortal Baseline'!G26*'Stroke Epi'!F$74)</f>
        <v>1.5981323849763846E-4</v>
      </c>
      <c r="N26" s="93">
        <f>M26*'Stroke Epi'!C$74</f>
        <v>1.2680611166373905E-4</v>
      </c>
      <c r="O26" s="93">
        <f>N26*'Stroke Epi'!D$74</f>
        <v>8.9854618923732154E-5</v>
      </c>
      <c r="P26" s="93">
        <f>O26*'Stroke Epi'!E$74</f>
        <v>5.6525114095398594E-5</v>
      </c>
      <c r="Q26" s="93">
        <f>P26*'Stroke Epi'!F$74</f>
        <v>3.0194818236331733E-5</v>
      </c>
      <c r="R26" s="93">
        <f t="shared" si="30"/>
        <v>4.6319390141684002E-4</v>
      </c>
      <c r="S26" s="2">
        <f>C26/'Mortal Baseline'!C26</f>
        <v>1.5981323849763846E-4</v>
      </c>
      <c r="T26" s="2">
        <f>D26/'Mortal Baseline'!D26</f>
        <v>1.2680611166373905E-4</v>
      </c>
      <c r="U26" s="2">
        <f>E26/'Mortal Baseline'!E26</f>
        <v>8.9854618923732154E-5</v>
      </c>
      <c r="V26" s="2">
        <f>F26/'Mortal Baseline'!F26</f>
        <v>5.6525114095398594E-5</v>
      </c>
      <c r="W26" s="2">
        <f>G26/'Mortal Baseline'!G26</f>
        <v>3.0194818236331733E-5</v>
      </c>
      <c r="X26" s="2">
        <f>SUM(C26:G26)/SUM('Mortal Baseline'!C26:G26)</f>
        <v>5.9644126235620874E-5</v>
      </c>
      <c r="Y26" s="93">
        <f>C26*'Stroke Epi'!$AH56</f>
        <v>3.8816414531530639E-2</v>
      </c>
      <c r="Z26" s="93">
        <f>D26*'Stroke Epi'!$AH$33</f>
        <v>8.1289802731070615E-2</v>
      </c>
      <c r="AA26" s="93">
        <f>E26*'Stroke Epi'!$AH$33</f>
        <v>9.2159491563788248E-2</v>
      </c>
      <c r="AB26" s="93">
        <f>F26*'Stroke Epi'!$AH$33</f>
        <v>9.6919035236202752E-2</v>
      </c>
      <c r="AC26" s="93">
        <f>G26*'Stroke Epi'!$AH$33</f>
        <v>9.5394903634737474E-2</v>
      </c>
      <c r="AD26" s="93">
        <f t="shared" si="12"/>
        <v>0.40457964769732974</v>
      </c>
      <c r="AE26" s="93">
        <f>H26*'Stroke Epi'!$O$5</f>
        <v>0.24244402449625468</v>
      </c>
      <c r="AF26" s="93">
        <f>I26*'Stroke Epi'!$O$5</f>
        <v>0.68059167545596855</v>
      </c>
      <c r="AG26" s="93">
        <f>J26*'Stroke Epi'!$O$5</f>
        <v>0.72225707526254179</v>
      </c>
      <c r="AH26" s="93">
        <f>K26*'Stroke Epi'!$O$5</f>
        <v>0.55740324573242483</v>
      </c>
      <c r="AI26" s="93">
        <f>L26*'Stroke Epi'!$O$5</f>
        <v>0.51349703995145057</v>
      </c>
      <c r="AJ26" s="93">
        <f t="shared" si="13"/>
        <v>2.7161930608986404</v>
      </c>
      <c r="AK26" s="93">
        <f t="shared" si="23"/>
        <v>76.731065036950127</v>
      </c>
      <c r="AL26" s="2"/>
      <c r="AM26" s="93">
        <f>'Mortal Baseline'!X26*AW26</f>
        <v>0.53912558480857664</v>
      </c>
      <c r="AN26" s="93">
        <f>'Mortal Baseline'!Y26*AX26</f>
        <v>1.1971006794543793</v>
      </c>
      <c r="AO26" s="93">
        <f>'Mortal Baseline'!Z26*AY26</f>
        <v>1.2012599816196754</v>
      </c>
      <c r="AP26" s="93">
        <f>'Mortal Baseline'!AA26*AZ26</f>
        <v>1.139409035112406</v>
      </c>
      <c r="AQ26" s="93">
        <f>'Mortal Baseline'!AB26*BA26</f>
        <v>0.90613204131479974</v>
      </c>
      <c r="AR26" s="93">
        <f t="shared" si="24"/>
        <v>2.2131962225615354</v>
      </c>
      <c r="AS26" s="93">
        <f t="shared" si="25"/>
        <v>6.1316328144371681</v>
      </c>
      <c r="AT26" s="93">
        <f t="shared" si="26"/>
        <v>5.4722456532176365</v>
      </c>
      <c r="AU26" s="93">
        <f t="shared" si="27"/>
        <v>4.2513575801604038</v>
      </c>
      <c r="AV26" s="93">
        <f t="shared" si="28"/>
        <v>3.283342523131604</v>
      </c>
      <c r="AW26" s="93">
        <f>('Stroke Epi'!AE56*(SUM('Mortal Baseline'!X26:AB26)))/('Mortal Baseline'!X26*'Stroke Epi'!B$83+'Mortal Baseline'!Y26*'Stroke Epi'!C$83+'Mortal Baseline'!Z26*'Stroke Epi'!D$83+'Mortal Baseline'!AA26*'Stroke Epi'!E$83+'Mortal Baseline'!AB26*'Stroke Epi'!F$83)</f>
        <v>1.4422643788362412E-4</v>
      </c>
      <c r="AX26" s="93">
        <f>$AW26*'Stroke Epi'!C$83</f>
        <v>1.1486180336116073E-4</v>
      </c>
      <c r="AY26" s="93">
        <f>$AW26*'Stroke Epi'!D$83</f>
        <v>1.0219980041755487E-4</v>
      </c>
      <c r="AZ26" s="93">
        <f>$AW26*'Stroke Epi'!E$83</f>
        <v>9.1627534343043874E-5</v>
      </c>
      <c r="BA26" s="93">
        <f>$AW26*'Stroke Epi'!F$83</f>
        <v>7.8925393017816365E-5</v>
      </c>
      <c r="BB26" s="93">
        <f t="shared" si="15"/>
        <v>5.3184096902320001E-4</v>
      </c>
      <c r="BC26" s="2">
        <f>AM26/'Mortal Baseline'!X26</f>
        <v>1.4422643788362412E-4</v>
      </c>
      <c r="BD26" s="2">
        <f>AN26/'Mortal Baseline'!Y26</f>
        <v>1.1486180336116071E-4</v>
      </c>
      <c r="BE26" s="2">
        <f>AO26/'Mortal Baseline'!Z26</f>
        <v>1.0219980041755486E-4</v>
      </c>
      <c r="BF26" s="2">
        <f>AP26/'Mortal Baseline'!AA26</f>
        <v>9.1627534343043888E-5</v>
      </c>
      <c r="BG26" s="2">
        <f>AQ26/'Mortal Baseline'!AB26</f>
        <v>7.8925393017816365E-5</v>
      </c>
      <c r="BH26" s="2">
        <f>SUM(AM26:AQ26)/SUM('Mortal Baseline'!X26:AB26)</f>
        <v>9.9999999999999991E-5</v>
      </c>
      <c r="BI26" s="58">
        <f>AM26*'Stroke Epi'!$AP56</f>
        <v>7.5477581873200736E-2</v>
      </c>
      <c r="BJ26" s="58">
        <f>AN26*'Stroke Epi'!$AP56</f>
        <v>0.16759409512361312</v>
      </c>
      <c r="BK26" s="58">
        <f>AO26*'Stroke Epi'!$AP56</f>
        <v>0.16817639742675458</v>
      </c>
      <c r="BL26" s="58">
        <f>AP26*'Stroke Epi'!$AP56</f>
        <v>0.15951726491573687</v>
      </c>
      <c r="BM26" s="58">
        <f>AQ26*'Stroke Epi'!$AP56</f>
        <v>0.12685848578407197</v>
      </c>
      <c r="BN26" s="93">
        <f t="shared" si="31"/>
        <v>0.69762382512337728</v>
      </c>
      <c r="BO26" s="93">
        <f>AR26*'Stroke Epi'!$O$5</f>
        <v>0.44263924451230707</v>
      </c>
      <c r="BP26" s="93">
        <f>AS26*'Stroke Epi'!$O$5</f>
        <v>1.2263265628874338</v>
      </c>
      <c r="BQ26" s="93">
        <f>AT26*'Stroke Epi'!$O$5</f>
        <v>1.0944491306435273</v>
      </c>
      <c r="BR26" s="93">
        <f>AU26*'Stroke Epi'!$O$5</f>
        <v>0.85027151603208084</v>
      </c>
      <c r="BS26" s="93">
        <f>AV26*'Stroke Epi'!$O$5</f>
        <v>0.65666850462632087</v>
      </c>
      <c r="BT26" s="93">
        <f t="shared" si="17"/>
        <v>4.2703549587016694</v>
      </c>
      <c r="BU26" s="93">
        <f t="shared" si="29"/>
        <v>102.45735318359168</v>
      </c>
    </row>
    <row r="27" spans="1:73">
      <c r="A27" s="58">
        <f>'Mortal Baseline'!A27</f>
        <v>25</v>
      </c>
      <c r="B27" s="58">
        <v>29</v>
      </c>
      <c r="C27" s="93">
        <f>'Mortal Baseline'!C27*M27</f>
        <v>0.28648302746560345</v>
      </c>
      <c r="D27" s="93">
        <f>'Mortal Baseline'!D27*N27</f>
        <v>0.56056101161533911</v>
      </c>
      <c r="E27" s="93">
        <f>'Mortal Baseline'!E27*O27</f>
        <v>0.64023811810426712</v>
      </c>
      <c r="F27" s="93">
        <f>'Mortal Baseline'!F27*P27</f>
        <v>0.72706978633738772</v>
      </c>
      <c r="G27" s="93">
        <f>'Mortal Baseline'!G27*Q27</f>
        <v>0.71306512567330016</v>
      </c>
      <c r="H27" s="93">
        <f t="shared" si="18"/>
        <v>1.2174427109190915</v>
      </c>
      <c r="I27" s="93">
        <f t="shared" si="19"/>
        <v>3.2016379107081425</v>
      </c>
      <c r="J27" s="93">
        <f t="shared" si="20"/>
        <v>3.4371069275906452</v>
      </c>
      <c r="K27" s="93">
        <f t="shared" si="21"/>
        <v>2.8597637340308841</v>
      </c>
      <c r="L27" s="93">
        <f t="shared" si="22"/>
        <v>2.6716583818443644</v>
      </c>
      <c r="M27" s="93">
        <f>('Stroke Epi'!AE57*(SUM('Mortal Baseline'!C27:G27)))/('Mortal Baseline'!C27*'Stroke Epi'!B$74+'Mortal Baseline'!D27*'Stroke Epi'!C$74+'Mortal Baseline'!E27*'Stroke Epi'!D$74+'Mortal Baseline'!F27*'Stroke Epi'!E$74+'Mortal Baseline'!G27*'Stroke Epi'!F$74)</f>
        <v>1.6041042866553259E-4</v>
      </c>
      <c r="N27" s="93">
        <f>M27*'Stroke Epi'!C$74</f>
        <v>1.2727996078804415E-4</v>
      </c>
      <c r="O27" s="93">
        <f>N27*'Stroke Epi'!D$74</f>
        <v>9.0190387696491978E-5</v>
      </c>
      <c r="P27" s="93">
        <f>O27*'Stroke Epi'!E$74</f>
        <v>5.6736337162362245E-5</v>
      </c>
      <c r="Q27" s="93">
        <f>P27*'Stroke Epi'!F$74</f>
        <v>3.0307650244127843E-5</v>
      </c>
      <c r="R27" s="93">
        <f t="shared" si="30"/>
        <v>4.6492476455655882E-4</v>
      </c>
      <c r="S27" s="2">
        <f>C27/'Mortal Baseline'!C27</f>
        <v>1.6041042866553259E-4</v>
      </c>
      <c r="T27" s="2">
        <f>D27/'Mortal Baseline'!D27</f>
        <v>1.2727996078804415E-4</v>
      </c>
      <c r="U27" s="2">
        <f>E27/'Mortal Baseline'!E27</f>
        <v>9.0190387696491978E-5</v>
      </c>
      <c r="V27" s="2">
        <f>F27/'Mortal Baseline'!F27</f>
        <v>5.6736337162362252E-5</v>
      </c>
      <c r="W27" s="2">
        <f>G27/'Mortal Baseline'!G27</f>
        <v>3.0307650244127843E-5</v>
      </c>
      <c r="X27" s="2">
        <f>SUM(C27:G27)/SUM('Mortal Baseline'!C27:G27)</f>
        <v>5.8983301710281441E-5</v>
      </c>
      <c r="Y27" s="93">
        <f>C27*'Stroke Epi'!$AH57</f>
        <v>3.9104933249054875E-2</v>
      </c>
      <c r="Z27" s="93">
        <f>D27*'Stroke Epi'!$AH$33</f>
        <v>7.6572634186655317E-2</v>
      </c>
      <c r="AA27" s="93">
        <f>E27*'Stroke Epi'!$AH$33</f>
        <v>8.7456526933042886E-2</v>
      </c>
      <c r="AB27" s="93">
        <f>F27*'Stroke Epi'!$AH$33</f>
        <v>9.9317732813687165E-2</v>
      </c>
      <c r="AC27" s="93">
        <f>G27*'Stroke Epi'!$AH$33</f>
        <v>9.7404696166972796E-2</v>
      </c>
      <c r="AD27" s="93">
        <f t="shared" si="12"/>
        <v>0.39985652334941302</v>
      </c>
      <c r="AE27" s="93">
        <f>H27*'Stroke Epi'!$O$5</f>
        <v>0.24348854218381832</v>
      </c>
      <c r="AF27" s="93">
        <f>I27*'Stroke Epi'!$O$5</f>
        <v>0.64032758214162855</v>
      </c>
      <c r="AG27" s="93">
        <f>J27*'Stroke Epi'!$O$5</f>
        <v>0.68742138551812904</v>
      </c>
      <c r="AH27" s="93">
        <f>K27*'Stroke Epi'!$O$5</f>
        <v>0.5719527468061768</v>
      </c>
      <c r="AI27" s="93">
        <f>L27*'Stroke Epi'!$O$5</f>
        <v>0.53433167636887291</v>
      </c>
      <c r="AJ27" s="93">
        <f t="shared" si="13"/>
        <v>2.6775219330186255</v>
      </c>
      <c r="AK27" s="93">
        <f t="shared" si="23"/>
        <v>79.808443493318165</v>
      </c>
      <c r="AL27" s="2"/>
      <c r="AM27" s="93">
        <f>'Mortal Baseline'!X27*AW27</f>
        <v>0.5375720844249221</v>
      </c>
      <c r="AN27" s="93">
        <f>'Mortal Baseline'!Y27*AX27</f>
        <v>1.1325972517818674</v>
      </c>
      <c r="AO27" s="93">
        <f>'Mortal Baseline'!Z27*AY27</f>
        <v>1.1911248905728338</v>
      </c>
      <c r="AP27" s="93">
        <f>'Mortal Baseline'!AA27*AZ27</f>
        <v>1.1848958670229137</v>
      </c>
      <c r="AQ27" s="93">
        <f>'Mortal Baseline'!AB27*BA27</f>
        <v>0.93534232031060827</v>
      </c>
      <c r="AR27" s="93">
        <f t="shared" si="24"/>
        <v>2.2326514806009499</v>
      </c>
      <c r="AS27" s="93">
        <f t="shared" si="25"/>
        <v>5.8703094082079881</v>
      </c>
      <c r="AT27" s="93">
        <f t="shared" si="26"/>
        <v>5.4007450157201884</v>
      </c>
      <c r="AU27" s="93">
        <f t="shared" si="27"/>
        <v>4.4264646662354998</v>
      </c>
      <c r="AV27" s="93">
        <f t="shared" si="28"/>
        <v>3.4351578530318196</v>
      </c>
      <c r="AW27" s="93">
        <f>('Stroke Epi'!AE57*(SUM('Mortal Baseline'!X27:AB27)))/('Mortal Baseline'!X27*'Stroke Epi'!B$83+'Mortal Baseline'!Y27*'Stroke Epi'!C$83+'Mortal Baseline'!Z27*'Stroke Epi'!D$83+'Mortal Baseline'!AA27*'Stroke Epi'!E$83+'Mortal Baseline'!AB27*'Stroke Epi'!F$83)</f>
        <v>1.4483433618038945E-4</v>
      </c>
      <c r="AX27" s="93">
        <f>$AW27*'Stroke Epi'!C$83</f>
        <v>1.1534593300931155E-4</v>
      </c>
      <c r="AY27" s="93">
        <f>$AW27*'Stroke Epi'!D$83</f>
        <v>1.0263056114017439E-4</v>
      </c>
      <c r="AZ27" s="93">
        <f>$AW27*'Stroke Epi'!E$83</f>
        <v>9.2013734147194115E-5</v>
      </c>
      <c r="BA27" s="93">
        <f>$AW27*'Stroke Epi'!F$83</f>
        <v>7.9258054717648251E-5</v>
      </c>
      <c r="BB27" s="93">
        <f t="shared" si="15"/>
        <v>5.3408261919471781E-4</v>
      </c>
      <c r="BC27" s="2">
        <f>AM27/'Mortal Baseline'!X27</f>
        <v>1.4483433618038945E-4</v>
      </c>
      <c r="BD27" s="2">
        <f>AN27/'Mortal Baseline'!Y27</f>
        <v>1.1534593300931155E-4</v>
      </c>
      <c r="BE27" s="2">
        <f>AO27/'Mortal Baseline'!Z27</f>
        <v>1.0263056114017438E-4</v>
      </c>
      <c r="BF27" s="2">
        <f>AP27/'Mortal Baseline'!AA27</f>
        <v>9.2013734147194115E-5</v>
      </c>
      <c r="BG27" s="2">
        <f>AQ27/'Mortal Baseline'!AB27</f>
        <v>7.9258054717648251E-5</v>
      </c>
      <c r="BH27" s="2">
        <f>SUM(AM27:AQ27)/SUM('Mortal Baseline'!X27:AB27)</f>
        <v>1.0000000000000002E-4</v>
      </c>
      <c r="BI27" s="58">
        <f>AM27*'Stroke Epi'!$AP57</f>
        <v>7.5260091819489103E-2</v>
      </c>
      <c r="BJ27" s="58">
        <f>AN27*'Stroke Epi'!$AP57</f>
        <v>0.15856361524946144</v>
      </c>
      <c r="BK27" s="58">
        <f>AO27*'Stroke Epi'!$AP57</f>
        <v>0.16675748468019674</v>
      </c>
      <c r="BL27" s="58">
        <f>AP27*'Stroke Epi'!$AP57</f>
        <v>0.16588542138320794</v>
      </c>
      <c r="BM27" s="58">
        <f>AQ27*'Stroke Epi'!$AP57</f>
        <v>0.13094792484348516</v>
      </c>
      <c r="BN27" s="93">
        <f t="shared" si="31"/>
        <v>0.69741453797584041</v>
      </c>
      <c r="BO27" s="93">
        <f>AR27*'Stroke Epi'!$O$5</f>
        <v>0.44653029612019002</v>
      </c>
      <c r="BP27" s="93">
        <f>AS27*'Stroke Epi'!$O$5</f>
        <v>1.1740618816415977</v>
      </c>
      <c r="BQ27" s="93">
        <f>AT27*'Stroke Epi'!$O$5</f>
        <v>1.0801490031440377</v>
      </c>
      <c r="BR27" s="93">
        <f>AU27*'Stroke Epi'!$O$5</f>
        <v>0.88529293324710001</v>
      </c>
      <c r="BS27" s="93">
        <f>AV27*'Stroke Epi'!$O$5</f>
        <v>0.68703157060636399</v>
      </c>
      <c r="BT27" s="93">
        <f t="shared" si="17"/>
        <v>4.2730656847592892</v>
      </c>
      <c r="BU27" s="93">
        <f t="shared" si="29"/>
        <v>107.42783340632681</v>
      </c>
    </row>
    <row r="28" spans="1:73">
      <c r="A28" s="58">
        <f>'Mortal Baseline'!A28</f>
        <v>26</v>
      </c>
      <c r="B28" s="58">
        <v>30</v>
      </c>
      <c r="C28" s="93">
        <f>'Mortal Baseline'!C28*M28</f>
        <v>0.57821465756217816</v>
      </c>
      <c r="D28" s="93">
        <f>'Mortal Baseline'!D28*N28</f>
        <v>1.0598552144647957</v>
      </c>
      <c r="E28" s="93">
        <f>'Mortal Baseline'!E28*O28</f>
        <v>1.2175867289747517</v>
      </c>
      <c r="F28" s="93">
        <f>'Mortal Baseline'!F28*P28</f>
        <v>1.4887350100978782</v>
      </c>
      <c r="G28" s="93">
        <f>'Mortal Baseline'!G28*Q28</f>
        <v>1.4501076632578445</v>
      </c>
      <c r="H28" s="93">
        <f t="shared" si="18"/>
        <v>1.5130638930483964</v>
      </c>
      <c r="I28" s="93">
        <f t="shared" si="19"/>
        <v>3.5445929088446544</v>
      </c>
      <c r="J28" s="93">
        <f t="shared" si="20"/>
        <v>3.8798157441142251</v>
      </c>
      <c r="K28" s="93">
        <f t="shared" si="21"/>
        <v>3.6772282645088983</v>
      </c>
      <c r="L28" s="93">
        <f t="shared" si="22"/>
        <v>3.4900296725663633</v>
      </c>
      <c r="M28" s="93">
        <f>('Stroke Epi'!AE58*(SUM('Mortal Baseline'!C28:G28)))/('Mortal Baseline'!C28*'Stroke Epi'!B$74+'Mortal Baseline'!D28*'Stroke Epi'!C$74+'Mortal Baseline'!E28*'Stroke Epi'!D$74+'Mortal Baseline'!F28*'Stroke Epi'!E$74+'Mortal Baseline'!G28*'Stroke Epi'!F$74)</f>
        <v>3.2183800142145705E-4</v>
      </c>
      <c r="N28" s="93">
        <f>M28*'Stroke Epi'!C$74</f>
        <v>2.5536698917772663E-4</v>
      </c>
      <c r="O28" s="93">
        <f>N28*'Stroke Epi'!D$74</f>
        <v>1.809526622747709E-4</v>
      </c>
      <c r="P28" s="93">
        <f>O28*'Stroke Epi'!E$74</f>
        <v>1.1383243291732513E-4</v>
      </c>
      <c r="Q28" s="93">
        <f>P28*'Stroke Epi'!F$74</f>
        <v>6.0807477814854295E-5</v>
      </c>
      <c r="R28" s="93">
        <f t="shared" si="30"/>
        <v>9.3279756360613395E-4</v>
      </c>
      <c r="S28" s="2">
        <f>C28/'Mortal Baseline'!C28</f>
        <v>3.2183800142145705E-4</v>
      </c>
      <c r="T28" s="2">
        <f>D28/'Mortal Baseline'!D28</f>
        <v>2.5536698917772663E-4</v>
      </c>
      <c r="U28" s="2">
        <f>E28/'Mortal Baseline'!E28</f>
        <v>1.8095266227477092E-4</v>
      </c>
      <c r="V28" s="2">
        <f>F28/'Mortal Baseline'!F28</f>
        <v>1.1383243291732515E-4</v>
      </c>
      <c r="W28" s="2">
        <f>G28/'Mortal Baseline'!G28</f>
        <v>6.0807477814854295E-5</v>
      </c>
      <c r="X28" s="2">
        <f>SUM(C28:G28)/SUM('Mortal Baseline'!C28:G28)</f>
        <v>1.1682103410941175E-4</v>
      </c>
      <c r="Y28" s="93">
        <f>C28*'Stroke Epi'!$AH58</f>
        <v>7.8695014894212448E-2</v>
      </c>
      <c r="Z28" s="93">
        <f>D28*'Stroke Epi'!$AH$33</f>
        <v>0.1447762222958911</v>
      </c>
      <c r="AA28" s="93">
        <f>E28*'Stroke Epi'!$AH$33</f>
        <v>0.16632234717795108</v>
      </c>
      <c r="AB28" s="93">
        <f>F28*'Stroke Epi'!$AH$33</f>
        <v>0.20336120237937017</v>
      </c>
      <c r="AC28" s="93">
        <f>G28*'Stroke Epi'!$AH$33</f>
        <v>0.19808470680102155</v>
      </c>
      <c r="AD28" s="93">
        <f t="shared" si="12"/>
        <v>0.79123949354844625</v>
      </c>
      <c r="AE28" s="93">
        <f>H28*'Stroke Epi'!$O$5</f>
        <v>0.30261277860967928</v>
      </c>
      <c r="AF28" s="93">
        <f>I28*'Stroke Epi'!$O$5</f>
        <v>0.70891858176893097</v>
      </c>
      <c r="AG28" s="93">
        <f>J28*'Stroke Epi'!$O$5</f>
        <v>0.77596314882284512</v>
      </c>
      <c r="AH28" s="93">
        <f>K28*'Stroke Epi'!$O$5</f>
        <v>0.73544565290177966</v>
      </c>
      <c r="AI28" s="93">
        <f>L28*'Stroke Epi'!$O$5</f>
        <v>0.69800593451327275</v>
      </c>
      <c r="AJ28" s="93">
        <f t="shared" si="13"/>
        <v>3.2209460966165078</v>
      </c>
      <c r="AK28" s="93">
        <f t="shared" si="23"/>
        <v>83.820629083483112</v>
      </c>
      <c r="AL28" s="2"/>
      <c r="AM28" s="93">
        <f>'Mortal Baseline'!X28*AW28</f>
        <v>1.0699969435868464</v>
      </c>
      <c r="AN28" s="93">
        <f>'Mortal Baseline'!Y28*AX28</f>
        <v>2.1427200865658702</v>
      </c>
      <c r="AO28" s="93">
        <f>'Mortal Baseline'!Z28*AY28</f>
        <v>2.3642777266553909</v>
      </c>
      <c r="AP28" s="93">
        <f>'Mortal Baseline'!AA28*AZ28</f>
        <v>2.4590572266973298</v>
      </c>
      <c r="AQ28" s="93">
        <f>'Mortal Baseline'!AB28*BA28</f>
        <v>1.9240239252723867</v>
      </c>
      <c r="AR28" s="93">
        <f t="shared" si="24"/>
        <v>2.7808580362481177</v>
      </c>
      <c r="AS28" s="93">
        <f t="shared" si="25"/>
        <v>6.6804039978827996</v>
      </c>
      <c r="AT28" s="93">
        <f t="shared" si="26"/>
        <v>6.5181162545513454</v>
      </c>
      <c r="AU28" s="93">
        <f t="shared" si="27"/>
        <v>5.8343435383025222</v>
      </c>
      <c r="AV28" s="93">
        <f t="shared" si="28"/>
        <v>4.541202282854357</v>
      </c>
      <c r="AW28" s="93">
        <f>('Stroke Epi'!AE58*(SUM('Mortal Baseline'!X28:AB28)))/('Mortal Baseline'!X28*'Stroke Epi'!B$83+'Mortal Baseline'!Y28*'Stroke Epi'!C$83+'Mortal Baseline'!Z28*'Stroke Epi'!D$83+'Mortal Baseline'!AA28*'Stroke Epi'!E$83+'Mortal Baseline'!AB28*'Stroke Epi'!F$83)</f>
        <v>2.9083359190214828E-4</v>
      </c>
      <c r="AX28" s="93">
        <f>$AW28*'Stroke Epi'!C$83</f>
        <v>2.3161960687706617E-4</v>
      </c>
      <c r="AY28" s="93">
        <f>$AW28*'Stroke Epi'!D$83</f>
        <v>2.0608659191252902E-4</v>
      </c>
      <c r="AZ28" s="93">
        <f>$AW28*'Stroke Epi'!E$83</f>
        <v>1.8476754554270684E-4</v>
      </c>
      <c r="BA28" s="93">
        <f>$AW28*'Stroke Epi'!F$83</f>
        <v>1.5915359125891958E-4</v>
      </c>
      <c r="BB28" s="93">
        <f t="shared" si="15"/>
        <v>1.07246092749337E-3</v>
      </c>
      <c r="BC28" s="2">
        <f>AM28/'Mortal Baseline'!X28</f>
        <v>2.9083359190214828E-4</v>
      </c>
      <c r="BD28" s="2">
        <f>AN28/'Mortal Baseline'!Y28</f>
        <v>2.3161960687706617E-4</v>
      </c>
      <c r="BE28" s="2">
        <f>AO28/'Mortal Baseline'!Z28</f>
        <v>2.0608659191252902E-4</v>
      </c>
      <c r="BF28" s="2">
        <f>AP28/'Mortal Baseline'!AA28</f>
        <v>1.8476754554270684E-4</v>
      </c>
      <c r="BG28" s="2">
        <f>AQ28/'Mortal Baseline'!AB28</f>
        <v>1.5915359125891958E-4</v>
      </c>
      <c r="BH28" s="2">
        <f>SUM(AM28:AQ28)/SUM('Mortal Baseline'!X28:AB28)</f>
        <v>2.0000000000000004E-4</v>
      </c>
      <c r="BI28" s="58">
        <f>AM28*'Stroke Epi'!$AP58</f>
        <v>0.14883657485293034</v>
      </c>
      <c r="BJ28" s="58">
        <f>AN28*'Stroke Epi'!$AP58</f>
        <v>0.29805236404131252</v>
      </c>
      <c r="BK28" s="58">
        <f>AO28*'Stroke Epi'!$AP58</f>
        <v>0.32887103177776489</v>
      </c>
      <c r="BL28" s="58">
        <f>AP28*'Stroke Epi'!$AP58</f>
        <v>0.3420548602335986</v>
      </c>
      <c r="BM28" s="58">
        <f>AQ28*'Stroke Epi'!$AP58</f>
        <v>0.26763172800538898</v>
      </c>
      <c r="BN28" s="93">
        <f t="shared" si="31"/>
        <v>1.3854465589109954</v>
      </c>
      <c r="BO28" s="93">
        <f>AR28*'Stroke Epi'!$O$5</f>
        <v>0.55617160724962356</v>
      </c>
      <c r="BP28" s="93">
        <f>AS28*'Stroke Epi'!$O$5</f>
        <v>1.33608079957656</v>
      </c>
      <c r="BQ28" s="93">
        <f>AT28*'Stroke Epi'!$O$5</f>
        <v>1.3036232509102692</v>
      </c>
      <c r="BR28" s="93">
        <f>AU28*'Stroke Epi'!$O$5</f>
        <v>1.1668687076605044</v>
      </c>
      <c r="BS28" s="93">
        <f>AV28*'Stroke Epi'!$O$5</f>
        <v>0.90824045657087149</v>
      </c>
      <c r="BT28" s="93">
        <f t="shared" si="17"/>
        <v>5.2709848219678292</v>
      </c>
      <c r="BU28" s="93">
        <f t="shared" si="29"/>
        <v>114.08426478720564</v>
      </c>
    </row>
    <row r="29" spans="1:73">
      <c r="A29" s="58">
        <f>'Mortal Baseline'!A29</f>
        <v>27</v>
      </c>
      <c r="B29" s="58">
        <v>31</v>
      </c>
      <c r="C29" s="93">
        <f>'Mortal Baseline'!C29*M29</f>
        <v>0.58445861119315468</v>
      </c>
      <c r="D29" s="93">
        <f>'Mortal Baseline'!D29*N29</f>
        <v>1.0057424508994586</v>
      </c>
      <c r="E29" s="93">
        <f>'Mortal Baseline'!E29*O29</f>
        <v>1.1603141322834178</v>
      </c>
      <c r="F29" s="93">
        <f>'Mortal Baseline'!F29*P29</f>
        <v>1.5222431135035341</v>
      </c>
      <c r="G29" s="93">
        <f>'Mortal Baseline'!G29*Q29</f>
        <v>1.4686824055143537</v>
      </c>
      <c r="H29" s="93">
        <f t="shared" si="18"/>
        <v>1.7162147107376597</v>
      </c>
      <c r="I29" s="93">
        <f t="shared" si="19"/>
        <v>3.696640555679291</v>
      </c>
      <c r="J29" s="93">
        <f t="shared" si="20"/>
        <v>4.0978443803968467</v>
      </c>
      <c r="K29" s="93">
        <f t="shared" si="21"/>
        <v>4.2606645227312825</v>
      </c>
      <c r="L29" s="93">
        <f t="shared" si="22"/>
        <v>4.0626214367664222</v>
      </c>
      <c r="M29" s="93">
        <f>('Stroke Epi'!AE59*(SUM('Mortal Baseline'!C29:G29)))/('Mortal Baseline'!C29*'Stroke Epi'!B$74+'Mortal Baseline'!D29*'Stroke Epi'!C$74+'Mortal Baseline'!E29*'Stroke Epi'!D$74+'Mortal Baseline'!F29*'Stroke Epi'!E$74+'Mortal Baseline'!G29*'Stroke Epi'!F$74)</f>
        <v>3.2268546189838284E-4</v>
      </c>
      <c r="N29" s="93">
        <f>M29*'Stroke Epi'!C$74</f>
        <v>2.5603941887677968E-4</v>
      </c>
      <c r="O29" s="93">
        <f>N29*'Stroke Epi'!D$74</f>
        <v>1.8142914494243312E-4</v>
      </c>
      <c r="P29" s="93">
        <f>O29*'Stroke Epi'!E$74</f>
        <v>1.1413217529536524E-4</v>
      </c>
      <c r="Q29" s="93">
        <f>P29*'Stroke Epi'!F$74</f>
        <v>6.0967595432792611E-5</v>
      </c>
      <c r="R29" s="93">
        <f t="shared" si="30"/>
        <v>9.3525379644575346E-4</v>
      </c>
      <c r="S29" s="2">
        <f>C29/'Mortal Baseline'!C29</f>
        <v>3.2268546189838284E-4</v>
      </c>
      <c r="T29" s="2">
        <f>D29/'Mortal Baseline'!D29</f>
        <v>2.5603941887677968E-4</v>
      </c>
      <c r="U29" s="2">
        <f>E29/'Mortal Baseline'!E29</f>
        <v>1.8142914494243312E-4</v>
      </c>
      <c r="V29" s="2">
        <f>F29/'Mortal Baseline'!F29</f>
        <v>1.1413217529536524E-4</v>
      </c>
      <c r="W29" s="2">
        <f>G29/'Mortal Baseline'!G29</f>
        <v>6.0967595432792618E-5</v>
      </c>
      <c r="X29" s="2">
        <f>SUM(C29:G29)/SUM('Mortal Baseline'!C29:G29)</f>
        <v>1.1584401275626632E-4</v>
      </c>
      <c r="Y29" s="93">
        <f>C29*'Stroke Epi'!$AH59</f>
        <v>7.9544816983388347E-2</v>
      </c>
      <c r="Z29" s="93">
        <f>D29*'Stroke Epi'!$AH$33</f>
        <v>0.13738441879286603</v>
      </c>
      <c r="AA29" s="93">
        <f>E29*'Stroke Epi'!$AH$33</f>
        <v>0.15849891046991488</v>
      </c>
      <c r="AB29" s="93">
        <f>F29*'Stroke Epi'!$AH$33</f>
        <v>0.20793840930458277</v>
      </c>
      <c r="AC29" s="93">
        <f>G29*'Stroke Epi'!$AH$33</f>
        <v>0.2006220165932607</v>
      </c>
      <c r="AD29" s="93">
        <f t="shared" si="12"/>
        <v>0.78398857214401274</v>
      </c>
      <c r="AE29" s="93">
        <f>H29*'Stroke Epi'!$O$5</f>
        <v>0.34324294214753198</v>
      </c>
      <c r="AF29" s="93">
        <f>I29*'Stroke Epi'!$O$5</f>
        <v>0.73932811113585828</v>
      </c>
      <c r="AG29" s="93">
        <f>J29*'Stroke Epi'!$O$5</f>
        <v>0.81956887607936935</v>
      </c>
      <c r="AH29" s="93">
        <f>K29*'Stroke Epi'!$O$5</f>
        <v>0.85213290454625656</v>
      </c>
      <c r="AI29" s="93">
        <f>L29*'Stroke Epi'!$O$5</f>
        <v>0.81252428735328452</v>
      </c>
      <c r="AJ29" s="93">
        <f t="shared" si="13"/>
        <v>3.5667971212623009</v>
      </c>
      <c r="AK29" s="93">
        <f t="shared" si="23"/>
        <v>88.171414776889421</v>
      </c>
      <c r="AL29" s="2"/>
      <c r="AM29" s="93">
        <f>'Mortal Baseline'!X29*AW29</f>
        <v>1.0631450884714566</v>
      </c>
      <c r="AN29" s="93">
        <f>'Mortal Baseline'!Y29*AX29</f>
        <v>2.0274506773410228</v>
      </c>
      <c r="AO29" s="93">
        <f>'Mortal Baseline'!Z29*AY29</f>
        <v>2.3481827609146682</v>
      </c>
      <c r="AP29" s="93">
        <f>'Mortal Baseline'!AA29*AZ29</f>
        <v>2.5452774067840052</v>
      </c>
      <c r="AQ29" s="93">
        <f>'Mortal Baseline'!AB29*BA29</f>
        <v>1.9720359449031595</v>
      </c>
      <c r="AR29" s="93">
        <f t="shared" si="24"/>
        <v>3.1389949426170203</v>
      </c>
      <c r="AS29" s="93">
        <f t="shared" si="25"/>
        <v>7.0737215116059495</v>
      </c>
      <c r="AT29" s="93">
        <f t="shared" si="26"/>
        <v>7.2338047327779789</v>
      </c>
      <c r="AU29" s="93">
        <f t="shared" si="27"/>
        <v>6.8706973771924238</v>
      </c>
      <c r="AV29" s="93">
        <f t="shared" si="28"/>
        <v>5.3373660431812553</v>
      </c>
      <c r="AW29" s="93">
        <f>('Stroke Epi'!AE59*(SUM('Mortal Baseline'!X29:AB29)))/('Mortal Baseline'!X29*'Stroke Epi'!B$83+'Mortal Baseline'!Y29*'Stroke Epi'!C$83+'Mortal Baseline'!Z29*'Stroke Epi'!D$83+'Mortal Baseline'!AA29*'Stroke Epi'!E$83+'Mortal Baseline'!AB29*'Stroke Epi'!F$83)</f>
        <v>2.9193725470561628E-4</v>
      </c>
      <c r="AX29" s="93">
        <f>$AW29*'Stroke Epi'!C$83</f>
        <v>2.324985629254105E-4</v>
      </c>
      <c r="AY29" s="93">
        <f>$AW29*'Stroke Epi'!D$83</f>
        <v>2.0686865461821491E-4</v>
      </c>
      <c r="AZ29" s="93">
        <f>$AW29*'Stroke Epi'!E$83</f>
        <v>1.8546870618226657E-4</v>
      </c>
      <c r="BA29" s="93">
        <f>$AW29*'Stroke Epi'!F$83</f>
        <v>1.5975755140520804E-4</v>
      </c>
      <c r="BB29" s="93">
        <f t="shared" si="15"/>
        <v>1.0765307298367163E-3</v>
      </c>
      <c r="BC29" s="2">
        <f>AM29/'Mortal Baseline'!X29</f>
        <v>2.9193725470561628E-4</v>
      </c>
      <c r="BD29" s="2">
        <f>AN29/'Mortal Baseline'!Y29</f>
        <v>2.324985629254105E-4</v>
      </c>
      <c r="BE29" s="2">
        <f>AO29/'Mortal Baseline'!Z29</f>
        <v>2.0686865461821491E-4</v>
      </c>
      <c r="BF29" s="2">
        <f>AP29/'Mortal Baseline'!AA29</f>
        <v>1.8546870618226657E-4</v>
      </c>
      <c r="BG29" s="2">
        <f>AQ29/'Mortal Baseline'!AB29</f>
        <v>1.5975755140520804E-4</v>
      </c>
      <c r="BH29" s="2">
        <f>SUM(AM29:AQ29)/SUM('Mortal Baseline'!X29:AB29)</f>
        <v>2.0000000000000004E-4</v>
      </c>
      <c r="BI29" s="58">
        <f>AM29*'Stroke Epi'!$AP59</f>
        <v>0.14788348180637961</v>
      </c>
      <c r="BJ29" s="58">
        <f>AN29*'Stroke Epi'!$AP59</f>
        <v>0.28201838921813627</v>
      </c>
      <c r="BK29" s="58">
        <f>AO29*'Stroke Epi'!$AP59</f>
        <v>0.32663222204323034</v>
      </c>
      <c r="BL29" s="58">
        <f>AP29*'Stroke Epi'!$AP59</f>
        <v>0.35404808728365511</v>
      </c>
      <c r="BM29" s="58">
        <f>AQ29*'Stroke Epi'!$AP59</f>
        <v>0.27431019993602951</v>
      </c>
      <c r="BN29" s="93">
        <f t="shared" si="31"/>
        <v>1.3848923802874309</v>
      </c>
      <c r="BO29" s="93">
        <f>AR29*'Stroke Epi'!$O$5</f>
        <v>0.6277989885234041</v>
      </c>
      <c r="BP29" s="93">
        <f>AS29*'Stroke Epi'!$O$5</f>
        <v>1.4147443023211901</v>
      </c>
      <c r="BQ29" s="93">
        <f>AT29*'Stroke Epi'!$O$5</f>
        <v>1.446760946555596</v>
      </c>
      <c r="BR29" s="93">
        <f>AU29*'Stroke Epi'!$O$5</f>
        <v>1.3741394754384848</v>
      </c>
      <c r="BS29" s="93">
        <f>AV29*'Stroke Epi'!$O$5</f>
        <v>1.0674732086362511</v>
      </c>
      <c r="BT29" s="93">
        <f t="shared" si="17"/>
        <v>5.9309169214749256</v>
      </c>
      <c r="BU29" s="93">
        <f t="shared" si="29"/>
        <v>121.400074088968</v>
      </c>
    </row>
    <row r="30" spans="1:73">
      <c r="A30" s="58">
        <f>'Mortal Baseline'!A30</f>
        <v>28</v>
      </c>
      <c r="B30" s="58">
        <v>32</v>
      </c>
      <c r="C30" s="93">
        <f>'Mortal Baseline'!C30*M30</f>
        <v>0.59190866839357015</v>
      </c>
      <c r="D30" s="93">
        <f>'Mortal Baseline'!D30*N30</f>
        <v>0.95856968646783303</v>
      </c>
      <c r="E30" s="93">
        <f>'Mortal Baseline'!E30*O30</f>
        <v>1.1087462762626636</v>
      </c>
      <c r="F30" s="93">
        <f>'Mortal Baseline'!F30*P30</f>
        <v>1.5547022777870974</v>
      </c>
      <c r="G30" s="93">
        <f>'Mortal Baseline'!G30*Q30</f>
        <v>1.4824950721675141</v>
      </c>
      <c r="H30" s="93">
        <f t="shared" si="18"/>
        <v>1.8853356200003093</v>
      </c>
      <c r="I30" s="93">
        <f t="shared" si="19"/>
        <v>3.7784977122183996</v>
      </c>
      <c r="J30" s="93">
        <f t="shared" si="20"/>
        <v>4.2285228701102255</v>
      </c>
      <c r="K30" s="93">
        <f t="shared" si="21"/>
        <v>4.7552954866675403</v>
      </c>
      <c r="L30" s="93">
        <f t="shared" si="22"/>
        <v>4.53197020498739</v>
      </c>
      <c r="M30" s="93">
        <f>('Stroke Epi'!AE60*(SUM('Mortal Baseline'!C30:G30)))/('Mortal Baseline'!C30*'Stroke Epi'!B$74+'Mortal Baseline'!D30*'Stroke Epi'!C$74+'Mortal Baseline'!E30*'Stroke Epi'!D$74+'Mortal Baseline'!F30*'Stroke Epi'!E$74+'Mortal Baseline'!G30*'Stroke Epi'!F$74)</f>
        <v>3.2337109142843544E-4</v>
      </c>
      <c r="N30" s="93">
        <f>M30*'Stroke Epi'!C$74</f>
        <v>2.5658344148445051E-4</v>
      </c>
      <c r="O30" s="93">
        <f>N30*'Stroke Epi'!D$74</f>
        <v>1.8181463853936464E-4</v>
      </c>
      <c r="P30" s="93">
        <f>O30*'Stroke Epi'!E$74</f>
        <v>1.1437467890631589E-4</v>
      </c>
      <c r="Q30" s="93">
        <f>P30*'Stroke Epi'!F$74</f>
        <v>6.1097137010399175E-5</v>
      </c>
      <c r="R30" s="93">
        <f t="shared" si="30"/>
        <v>9.3724098736896577E-4</v>
      </c>
      <c r="S30" s="2">
        <f>C30/'Mortal Baseline'!C30</f>
        <v>3.2337109142843544E-4</v>
      </c>
      <c r="T30" s="2">
        <f>D30/'Mortal Baseline'!D30</f>
        <v>2.5658344148445051E-4</v>
      </c>
      <c r="U30" s="2">
        <f>E30/'Mortal Baseline'!E30</f>
        <v>1.8181463853936467E-4</v>
      </c>
      <c r="V30" s="2">
        <f>F30/'Mortal Baseline'!F30</f>
        <v>1.1437467890631589E-4</v>
      </c>
      <c r="W30" s="2">
        <f>G30/'Mortal Baseline'!G35</f>
        <v>6.099222629203346E-5</v>
      </c>
      <c r="X30" s="2">
        <f>SUM(C30:G30)/SUM('Mortal Baseline'!C30:G30)</f>
        <v>1.1502770008176111E-4</v>
      </c>
      <c r="Y30" s="93">
        <f>C30*'Stroke Epi'!$AH60</f>
        <v>8.0558769768364902E-2</v>
      </c>
      <c r="Z30" s="93">
        <f>D30*'Stroke Epi'!$AH$33</f>
        <v>0.13094061917150598</v>
      </c>
      <c r="AA30" s="93">
        <f>E30*'Stroke Epi'!$AH$33</f>
        <v>0.15145474133747985</v>
      </c>
      <c r="AB30" s="93">
        <f>F30*'Stroke Epi'!$AH$33</f>
        <v>0.21237233114571749</v>
      </c>
      <c r="AC30" s="93">
        <f>G30*'Stroke Epi'!$AH$33</f>
        <v>0.20250882685808241</v>
      </c>
      <c r="AD30" s="93">
        <f t="shared" si="12"/>
        <v>0.77783528828115056</v>
      </c>
      <c r="AE30" s="93">
        <f>H30*'Stroke Epi'!$O$5</f>
        <v>0.37706712400006187</v>
      </c>
      <c r="AF30" s="93">
        <f>I30*'Stroke Epi'!$O$5</f>
        <v>0.75569954244367998</v>
      </c>
      <c r="AG30" s="93">
        <f>J30*'Stroke Epi'!$O$5</f>
        <v>0.84570457402204513</v>
      </c>
      <c r="AH30" s="93">
        <f>K30*'Stroke Epi'!$O$5</f>
        <v>0.95105909733350813</v>
      </c>
      <c r="AI30" s="93">
        <f>L30*'Stroke Epi'!$O$5</f>
        <v>0.906394040997478</v>
      </c>
      <c r="AJ30" s="93">
        <f t="shared" si="13"/>
        <v>3.8359243787967734</v>
      </c>
      <c r="AK30" s="93">
        <f t="shared" si="23"/>
        <v>92.78517444396735</v>
      </c>
      <c r="AL30" s="2"/>
      <c r="AM30" s="93">
        <f>'Mortal Baseline'!X30*AW30</f>
        <v>1.0551523746990761</v>
      </c>
      <c r="AN30" s="93">
        <f>'Mortal Baseline'!Y30*AX30</f>
        <v>1.920264588063969</v>
      </c>
      <c r="AO30" s="93">
        <f>'Mortal Baseline'!Z30*AY30</f>
        <v>2.3340783468732309</v>
      </c>
      <c r="AP30" s="93">
        <f>'Mortal Baseline'!AA30*AZ30</f>
        <v>2.6276714433662778</v>
      </c>
      <c r="AQ30" s="93">
        <f>'Mortal Baseline'!AB30*BA30</f>
        <v>2.0149426886603896</v>
      </c>
      <c r="AR30" s="93">
        <f t="shared" si="24"/>
        <v>3.4184648469863124</v>
      </c>
      <c r="AS30" s="93">
        <f t="shared" si="25"/>
        <v>7.2972234081305922</v>
      </c>
      <c r="AT30" s="93">
        <f t="shared" si="26"/>
        <v>7.7944899110523842</v>
      </c>
      <c r="AU30" s="93">
        <f t="shared" si="27"/>
        <v>7.7701812578365619</v>
      </c>
      <c r="AV30" s="93">
        <f t="shared" si="28"/>
        <v>6.0105253232693645</v>
      </c>
      <c r="AW30" s="93">
        <f>('Stroke Epi'!AE60*(SUM('Mortal Baseline'!X30:AB30)))/('Mortal Baseline'!X30*'Stroke Epi'!B$83+'Mortal Baseline'!Y30*'Stroke Epi'!C$83+'Mortal Baseline'!Z30*'Stroke Epi'!D$83+'Mortal Baseline'!AA30*'Stroke Epi'!E$83+'Mortal Baseline'!AB30*'Stroke Epi'!F$83)</f>
        <v>2.9297073963003006E-4</v>
      </c>
      <c r="AX30" s="93">
        <f>$AW30*'Stroke Epi'!C$83</f>
        <v>2.3332162937499254E-4</v>
      </c>
      <c r="AY30" s="93">
        <f>$AW30*'Stroke Epi'!D$83</f>
        <v>2.0760098881823772E-4</v>
      </c>
      <c r="AZ30" s="93">
        <f>$AW30*'Stroke Epi'!E$83</f>
        <v>1.8612528258250431E-4</v>
      </c>
      <c r="BA30" s="93">
        <f>$AW30*'Stroke Epi'!F$83</f>
        <v>1.6032310793585717E-4</v>
      </c>
      <c r="BB30" s="93">
        <f t="shared" si="15"/>
        <v>1.0803417483416216E-3</v>
      </c>
      <c r="BC30" s="2">
        <f>AM30/'Mortal Baseline'!X30</f>
        <v>2.9297073963003006E-4</v>
      </c>
      <c r="BD30" s="2">
        <f>AN30/'Mortal Baseline'!Y30</f>
        <v>2.3332162937499254E-4</v>
      </c>
      <c r="BE30" s="2">
        <f>AO30/'Mortal Baseline'!Z30</f>
        <v>2.0760098881823772E-4</v>
      </c>
      <c r="BF30" s="2">
        <f>AP30/'Mortal Baseline'!AA30</f>
        <v>1.8612528258250431E-4</v>
      </c>
      <c r="BG30" s="2">
        <f>AQ30/'Mortal Baseline'!AB30</f>
        <v>1.6032310793585717E-4</v>
      </c>
      <c r="BH30" s="2">
        <f>SUM(AM30:AQ30)/SUM('Mortal Baseline'!X30:AB30)</f>
        <v>2.0000000000000001E-4</v>
      </c>
      <c r="BI30" s="58">
        <f>AM30*'Stroke Epi'!$AP60</f>
        <v>0.14677169532064149</v>
      </c>
      <c r="BJ30" s="58">
        <f>AN30*'Stroke Epi'!$AP60</f>
        <v>0.26710880419969812</v>
      </c>
      <c r="BK30" s="58">
        <f>AO30*'Stroke Epi'!$AP60</f>
        <v>0.32467029805006642</v>
      </c>
      <c r="BL30" s="58">
        <f>AP30*'Stroke Epi'!$AP60</f>
        <v>0.36550909777224927</v>
      </c>
      <c r="BM30" s="58">
        <f>AQ30*'Stroke Epi'!$AP60</f>
        <v>0.28027852799266018</v>
      </c>
      <c r="BN30" s="93">
        <f t="shared" si="31"/>
        <v>1.3843384233353153</v>
      </c>
      <c r="BO30" s="93">
        <f>AR30*'Stroke Epi'!$O$5</f>
        <v>0.68369296939726254</v>
      </c>
      <c r="BP30" s="93">
        <f>AS30*'Stroke Epi'!$O$5</f>
        <v>1.4594446816261186</v>
      </c>
      <c r="BQ30" s="93">
        <f>AT30*'Stroke Epi'!$O$5</f>
        <v>1.5588979822104769</v>
      </c>
      <c r="BR30" s="93">
        <f>AU30*'Stroke Epi'!$O$5</f>
        <v>1.5540362515673125</v>
      </c>
      <c r="BS30" s="93">
        <f>AV30*'Stroke Epi'!$O$5</f>
        <v>1.2021050646538729</v>
      </c>
      <c r="BT30" s="93">
        <f t="shared" si="17"/>
        <v>6.4581769494550434</v>
      </c>
      <c r="BU30" s="93">
        <f t="shared" si="29"/>
        <v>129.24258946175834</v>
      </c>
    </row>
    <row r="31" spans="1:73">
      <c r="A31" s="58">
        <f>'Mortal Baseline'!A31</f>
        <v>29</v>
      </c>
      <c r="B31" s="58">
        <v>33</v>
      </c>
      <c r="C31" s="93">
        <f>'Mortal Baseline'!C31*M31</f>
        <v>0.60066726628136491</v>
      </c>
      <c r="D31" s="93">
        <f>'Mortal Baseline'!D31*N31</f>
        <v>0.91792178553373149</v>
      </c>
      <c r="E31" s="93">
        <f>'Mortal Baseline'!E31*O31</f>
        <v>1.0626841162704561</v>
      </c>
      <c r="F31" s="93">
        <f>'Mortal Baseline'!F31*P31</f>
        <v>1.5858660486739686</v>
      </c>
      <c r="G31" s="93">
        <f>'Mortal Baseline'!G31*Q31</f>
        <v>1.4919000251679788</v>
      </c>
      <c r="H31" s="93">
        <f t="shared" si="18"/>
        <v>2.0283769925132473</v>
      </c>
      <c r="I31" s="93">
        <f t="shared" si="19"/>
        <v>3.8097793361369447</v>
      </c>
      <c r="J31" s="93">
        <f t="shared" si="20"/>
        <v>4.2940476710211568</v>
      </c>
      <c r="K31" s="93">
        <f t="shared" si="21"/>
        <v>5.1777301068622839</v>
      </c>
      <c r="L31" s="93">
        <f t="shared" si="22"/>
        <v>4.9149673622998087</v>
      </c>
      <c r="M31" s="93">
        <f>('Stroke Epi'!AE61*(SUM('Mortal Baseline'!C31:G31)))/('Mortal Baseline'!C31*'Stroke Epi'!B$74+'Mortal Baseline'!D31*'Stroke Epi'!C$74+'Mortal Baseline'!E31*'Stroke Epi'!D$74+'Mortal Baseline'!F31*'Stroke Epi'!E$74+'Mortal Baseline'!G31*'Stroke Epi'!F$74)</f>
        <v>3.2390266378578468E-4</v>
      </c>
      <c r="N31" s="93">
        <f>M31*'Stroke Epi'!C$74</f>
        <v>2.5700522521361499E-4</v>
      </c>
      <c r="O31" s="93">
        <f>N31*'Stroke Epi'!D$74</f>
        <v>1.8211351385187961E-4</v>
      </c>
      <c r="P31" s="93">
        <f>O31*'Stroke Epi'!E$74</f>
        <v>1.1456269329380716E-4</v>
      </c>
      <c r="Q31" s="93">
        <f>P31*'Stroke Epi'!F$74</f>
        <v>6.1197571310213822E-5</v>
      </c>
      <c r="R31" s="93">
        <f t="shared" si="30"/>
        <v>9.387816674553002E-4</v>
      </c>
      <c r="S31" s="2">
        <f>C31/'Mortal Baseline'!C31</f>
        <v>3.2390266378578474E-4</v>
      </c>
      <c r="T31" s="2">
        <f>D31/'Mortal Baseline'!D31</f>
        <v>2.5700522521361499E-4</v>
      </c>
      <c r="U31" s="2">
        <f>E31/'Mortal Baseline'!E31</f>
        <v>1.8211351385187961E-4</v>
      </c>
      <c r="V31" s="2">
        <f>F31/'Mortal Baseline'!F31</f>
        <v>1.1456269329380715E-4</v>
      </c>
      <c r="W31" s="2">
        <f>G31/'Mortal Baseline'!G31</f>
        <v>6.1197571310213822E-5</v>
      </c>
      <c r="X31" s="2">
        <f>SUM(C31:G31)/SUM('Mortal Baseline'!C31:G31)</f>
        <v>1.1436432286606887E-4</v>
      </c>
      <c r="Y31" s="93">
        <f>C31*'Stroke Epi'!$AH61</f>
        <v>8.1750814940893757E-2</v>
      </c>
      <c r="Z31" s="93">
        <f>D31*'Stroke Epi'!$AH$33</f>
        <v>0.12538811590390772</v>
      </c>
      <c r="AA31" s="93">
        <f>E31*'Stroke Epi'!$AH$33</f>
        <v>0.1451626502825443</v>
      </c>
      <c r="AB31" s="93">
        <f>F31*'Stroke Epi'!$AH$33</f>
        <v>0.21662930224886412</v>
      </c>
      <c r="AC31" s="93">
        <f>G31*'Stroke Epi'!$AH$33</f>
        <v>0.2037935434379459</v>
      </c>
      <c r="AD31" s="93">
        <f t="shared" si="12"/>
        <v>0.77272442681415576</v>
      </c>
      <c r="AE31" s="93">
        <f>H31*'Stroke Epi'!$O$5</f>
        <v>0.4056753985026495</v>
      </c>
      <c r="AF31" s="93">
        <f>I31*'Stroke Epi'!$O$5</f>
        <v>0.76195586722738895</v>
      </c>
      <c r="AG31" s="93">
        <f>J31*'Stroke Epi'!$O$5</f>
        <v>0.85880953420423145</v>
      </c>
      <c r="AH31" s="93">
        <f>K31*'Stroke Epi'!$O$5</f>
        <v>1.0355460213724568</v>
      </c>
      <c r="AI31" s="93">
        <f>L31*'Stroke Epi'!$O$5</f>
        <v>0.98299347245996183</v>
      </c>
      <c r="AJ31" s="93">
        <f t="shared" si="13"/>
        <v>4.0449802937666881</v>
      </c>
      <c r="AK31" s="93">
        <f t="shared" si="23"/>
        <v>97.602879164548199</v>
      </c>
      <c r="AL31" s="2"/>
      <c r="AM31" s="93">
        <f>'Mortal Baseline'!X31*AW31</f>
        <v>1.0464777400930492</v>
      </c>
      <c r="AN31" s="93">
        <f>'Mortal Baseline'!Y31*AX31</f>
        <v>1.8216089655635572</v>
      </c>
      <c r="AO31" s="93">
        <f>'Mortal Baseline'!Z31*AY31</f>
        <v>2.3218892338491388</v>
      </c>
      <c r="AP31" s="93">
        <f>'Mortal Baseline'!AA31*AZ31</f>
        <v>2.7053048418946659</v>
      </c>
      <c r="AQ31" s="93">
        <f>'Mortal Baseline'!AB31*BA31</f>
        <v>2.0528478164858668</v>
      </c>
      <c r="AR31" s="93">
        <f t="shared" si="24"/>
        <v>3.6344779223614578</v>
      </c>
      <c r="AS31" s="93">
        <f t="shared" si="25"/>
        <v>7.3922788878683328</v>
      </c>
      <c r="AT31" s="93">
        <f t="shared" si="26"/>
        <v>8.2328108646409799</v>
      </c>
      <c r="AU31" s="93">
        <f t="shared" si="27"/>
        <v>8.5559407503916649</v>
      </c>
      <c r="AV31" s="93">
        <f t="shared" si="28"/>
        <v>6.5809895471086985</v>
      </c>
      <c r="AW31" s="93">
        <f>('Stroke Epi'!AE61*(SUM('Mortal Baseline'!X31:AB31)))/('Mortal Baseline'!X31*'Stroke Epi'!B$83+'Mortal Baseline'!Y31*'Stroke Epi'!C$83+'Mortal Baseline'!Z31*'Stroke Epi'!D$83+'Mortal Baseline'!AA31*'Stroke Epi'!E$83+'Mortal Baseline'!AB31*'Stroke Epi'!F$83)</f>
        <v>2.9392657734623188E-4</v>
      </c>
      <c r="AX31" s="93">
        <f>$AW31*'Stroke Epi'!C$83</f>
        <v>2.3408285765889528E-4</v>
      </c>
      <c r="AY31" s="93">
        <f>$AW31*'Stroke Epi'!D$83</f>
        <v>2.0827830169693629E-4</v>
      </c>
      <c r="AZ31" s="93">
        <f>$AW31*'Stroke Epi'!E$83</f>
        <v>1.8673252945383261E-4</v>
      </c>
      <c r="BA31" s="93">
        <f>$AW31*'Stroke Epi'!F$83</f>
        <v>1.608461733912583E-4</v>
      </c>
      <c r="BB31" s="93">
        <f t="shared" si="15"/>
        <v>1.0838664395471543E-3</v>
      </c>
      <c r="BC31" s="2">
        <f>AM31/'Mortal Baseline'!X31</f>
        <v>2.9392657734623188E-4</v>
      </c>
      <c r="BD31" s="2">
        <f>AN31/'Mortal Baseline'!Y31</f>
        <v>2.3408285765889528E-4</v>
      </c>
      <c r="BE31" s="2">
        <f>AO31/'Mortal Baseline'!Z31</f>
        <v>2.0827830169693629E-4</v>
      </c>
      <c r="BF31" s="2">
        <f>AP31/'Mortal Baseline'!AA31</f>
        <v>1.8673252945383261E-4</v>
      </c>
      <c r="BG31" s="2">
        <f>AQ31/'Mortal Baseline'!AB31</f>
        <v>1.608461733912583E-4</v>
      </c>
      <c r="BH31" s="2">
        <f>SUM(AM31:AQ31)/SUM('Mortal Baseline'!X31:AB31)</f>
        <v>1.9999999999999998E-4</v>
      </c>
      <c r="BI31" s="58">
        <f>AM31*'Stroke Epi'!$AP61</f>
        <v>0.14556505364694314</v>
      </c>
      <c r="BJ31" s="58">
        <f>AN31*'Stroke Epi'!$AP61</f>
        <v>0.25338580710989084</v>
      </c>
      <c r="BK31" s="58">
        <f>AO31*'Stroke Epi'!$AP61</f>
        <v>0.3229747924284152</v>
      </c>
      <c r="BL31" s="58">
        <f>AP31*'Stroke Epi'!$AP61</f>
        <v>0.37630790350754806</v>
      </c>
      <c r="BM31" s="58">
        <f>AQ31*'Stroke Epi'!$AP61</f>
        <v>0.2855511312731841</v>
      </c>
      <c r="BN31" s="93">
        <f t="shared" si="31"/>
        <v>1.3837846879659814</v>
      </c>
      <c r="BO31" s="93">
        <f>AR31*'Stroke Epi'!$O$5</f>
        <v>0.72689558447229163</v>
      </c>
      <c r="BP31" s="93">
        <f>AS31*'Stroke Epi'!$O$5</f>
        <v>1.4784557775736666</v>
      </c>
      <c r="BQ31" s="93">
        <f>AT31*'Stroke Epi'!$O$5</f>
        <v>1.6465621729281961</v>
      </c>
      <c r="BR31" s="93">
        <f>AU31*'Stroke Epi'!$O$5</f>
        <v>1.711188150078333</v>
      </c>
      <c r="BS31" s="93">
        <f>AV31*'Stroke Epi'!$O$5</f>
        <v>1.3161979094217398</v>
      </c>
      <c r="BT31" s="93">
        <f t="shared" si="17"/>
        <v>6.8792995944742268</v>
      </c>
      <c r="BU31" s="93">
        <f t="shared" si="29"/>
        <v>137.50567374419853</v>
      </c>
    </row>
    <row r="32" spans="1:73">
      <c r="A32" s="58">
        <f>'Mortal Baseline'!A32</f>
        <v>30</v>
      </c>
      <c r="B32" s="58">
        <v>34</v>
      </c>
      <c r="C32" s="93">
        <f>'Mortal Baseline'!C32*M32</f>
        <v>0.61084397061617046</v>
      </c>
      <c r="D32" s="93">
        <f>'Mortal Baseline'!D32*N32</f>
        <v>0.8834172123143389</v>
      </c>
      <c r="E32" s="93">
        <f>'Mortal Baseline'!E32*O32</f>
        <v>1.0219110479902902</v>
      </c>
      <c r="F32" s="93">
        <f>'Mortal Baseline'!F32*P32</f>
        <v>1.6154947653038834</v>
      </c>
      <c r="G32" s="93">
        <f>'Mortal Baseline'!G32*Q32</f>
        <v>1.497240774860251</v>
      </c>
      <c r="H32" s="93">
        <f t="shared" si="18"/>
        <v>2.1517947496858745</v>
      </c>
      <c r="I32" s="93">
        <f t="shared" si="19"/>
        <v>3.8058525653199871</v>
      </c>
      <c r="J32" s="93">
        <f t="shared" si="20"/>
        <v>4.3119865345246708</v>
      </c>
      <c r="K32" s="93">
        <f t="shared" si="21"/>
        <v>5.5410495485448461</v>
      </c>
      <c r="L32" s="93">
        <f t="shared" si="22"/>
        <v>5.2254211212621513</v>
      </c>
      <c r="M32" s="93">
        <f>('Stroke Epi'!AE62*(SUM('Mortal Baseline'!C32:G32)))/('Mortal Baseline'!C32*'Stroke Epi'!B$74+'Mortal Baseline'!D32*'Stroke Epi'!C$74+'Mortal Baseline'!E32*'Stroke Epi'!D$74+'Mortal Baseline'!F32*'Stroke Epi'!E$74+'Mortal Baseline'!G32*'Stroke Epi'!F$74)</f>
        <v>3.2428757407145328E-4</v>
      </c>
      <c r="N32" s="93">
        <f>M32*'Stroke Epi'!C$74</f>
        <v>2.5731063781349631E-4</v>
      </c>
      <c r="O32" s="93">
        <f>N32*'Stroke Epi'!D$74</f>
        <v>1.8232992875820222E-4</v>
      </c>
      <c r="P32" s="93">
        <f>O32*'Stroke Epi'!E$74</f>
        <v>1.1469883406673964E-4</v>
      </c>
      <c r="Q32" s="93">
        <f>P32*'Stroke Epi'!F$74</f>
        <v>6.1270295548970986E-5</v>
      </c>
      <c r="R32" s="93">
        <f t="shared" si="30"/>
        <v>9.3989727025886247E-4</v>
      </c>
      <c r="S32" s="2">
        <f>C32/'Mortal Baseline'!C32</f>
        <v>3.2428757407145328E-4</v>
      </c>
      <c r="T32" s="2">
        <f>D32/'Mortal Baseline'!D32</f>
        <v>2.5731063781349631E-4</v>
      </c>
      <c r="U32" s="2">
        <f>E32/'Mortal Baseline'!E32</f>
        <v>1.8232992875820222E-4</v>
      </c>
      <c r="V32" s="2">
        <f>F32/'Mortal Baseline'!F32</f>
        <v>1.1469883406673964E-4</v>
      </c>
      <c r="W32" s="2">
        <f>G32/'Mortal Baseline'!G32</f>
        <v>6.1270295548970986E-5</v>
      </c>
      <c r="X32" s="2">
        <f>SUM(C32:G32)/SUM('Mortal Baseline'!C32:G32)</f>
        <v>1.1384646889358931E-4</v>
      </c>
      <c r="Y32" s="93">
        <f>C32*'Stroke Epi'!$AH62</f>
        <v>8.3135864400860793E-2</v>
      </c>
      <c r="Z32" s="93">
        <f>D32*'Stroke Epi'!$AH$33</f>
        <v>0.1206747912021387</v>
      </c>
      <c r="AA32" s="93">
        <f>E32*'Stroke Epi'!$AH$33</f>
        <v>0.13959304915547363</v>
      </c>
      <c r="AB32" s="93">
        <f>F32*'Stroke Epi'!$AH$33</f>
        <v>0.22067658494051046</v>
      </c>
      <c r="AC32" s="93">
        <f>G32*'Stroke Epi'!$AH$33</f>
        <v>0.20452308984591028</v>
      </c>
      <c r="AD32" s="93">
        <f t="shared" si="12"/>
        <v>0.76860337954489388</v>
      </c>
      <c r="AE32" s="93">
        <f>H32*'Stroke Epi'!$O$5</f>
        <v>0.43035894993717494</v>
      </c>
      <c r="AF32" s="93">
        <f>I32*'Stroke Epi'!$O$5</f>
        <v>0.76117051306399741</v>
      </c>
      <c r="AG32" s="93">
        <f>J32*'Stroke Epi'!$O$5</f>
        <v>0.86239730690493421</v>
      </c>
      <c r="AH32" s="93">
        <f>K32*'Stroke Epi'!$O$5</f>
        <v>1.1082099097089693</v>
      </c>
      <c r="AI32" s="93">
        <f>L32*'Stroke Epi'!$O$5</f>
        <v>1.0450842242524303</v>
      </c>
      <c r="AJ32" s="93">
        <f t="shared" si="13"/>
        <v>4.2072209038675057</v>
      </c>
      <c r="AK32" s="93">
        <f t="shared" si="23"/>
        <v>102.57870344796059</v>
      </c>
      <c r="AL32" s="2"/>
      <c r="AM32" s="93">
        <f>'Mortal Baseline'!X32*AW32</f>
        <v>1.0375732351202811</v>
      </c>
      <c r="AN32" s="93">
        <f>'Mortal Baseline'!Y32*AX32</f>
        <v>1.731750833187319</v>
      </c>
      <c r="AO32" s="93">
        <f>'Mortal Baseline'!Z32*AY32</f>
        <v>2.3115772827080323</v>
      </c>
      <c r="AP32" s="93">
        <f>'Mortal Baseline'!AA32*AZ32</f>
        <v>2.7773403211016041</v>
      </c>
      <c r="AQ32" s="93">
        <f>'Mortal Baseline'!AB32*BA32</f>
        <v>2.0859076743298881</v>
      </c>
      <c r="AR32" s="93">
        <f t="shared" si="24"/>
        <v>3.7995905193625044</v>
      </c>
      <c r="AS32" s="93">
        <f t="shared" si="25"/>
        <v>7.3921881363720949</v>
      </c>
      <c r="AT32" s="93">
        <f t="shared" si="26"/>
        <v>8.5748511819924023</v>
      </c>
      <c r="AU32" s="93">
        <f t="shared" si="27"/>
        <v>9.2457850179073873</v>
      </c>
      <c r="AV32" s="93">
        <f t="shared" si="28"/>
        <v>7.0651481807436634</v>
      </c>
      <c r="AW32" s="93">
        <f>('Stroke Epi'!AE62*(SUM('Mortal Baseline'!X32:AB32)))/('Mortal Baseline'!X32*'Stroke Epi'!B$83+'Mortal Baseline'!Y32*'Stroke Epi'!C$83+'Mortal Baseline'!Z32*'Stroke Epi'!D$83+'Mortal Baseline'!AA32*'Stroke Epi'!E$83+'Mortal Baseline'!AB32*'Stroke Epi'!F$83)</f>
        <v>2.9479866651804993E-4</v>
      </c>
      <c r="AX32" s="93">
        <f>$AW32*'Stroke Epi'!C$83</f>
        <v>2.3477738867856582E-4</v>
      </c>
      <c r="AY32" s="93">
        <f>$AW32*'Stroke Epi'!D$83</f>
        <v>2.0889626980745727E-4</v>
      </c>
      <c r="AZ32" s="93">
        <f>$AW32*'Stroke Epi'!E$83</f>
        <v>1.8728657059714527E-4</v>
      </c>
      <c r="BA32" s="93">
        <f>$AW32*'Stroke Epi'!F$83</f>
        <v>1.6132340892201349E-4</v>
      </c>
      <c r="BB32" s="93">
        <f t="shared" si="15"/>
        <v>1.0870823045232318E-3</v>
      </c>
      <c r="BC32" s="2">
        <f>AM32/'Mortal Baseline'!X32</f>
        <v>2.9479866651804993E-4</v>
      </c>
      <c r="BD32" s="2">
        <f>AN32/'Mortal Baseline'!Y32</f>
        <v>2.3477738867856582E-4</v>
      </c>
      <c r="BE32" s="2">
        <f>AO32/'Mortal Baseline'!Z32</f>
        <v>2.088962698074573E-4</v>
      </c>
      <c r="BF32" s="2">
        <f>AP32/'Mortal Baseline'!AA32</f>
        <v>1.8728657059714527E-4</v>
      </c>
      <c r="BG32" s="2">
        <f>AQ32/'Mortal Baseline'!AB32</f>
        <v>1.6132340892201352E-4</v>
      </c>
      <c r="BH32" s="2">
        <f>SUM(AM32:AQ32)/SUM('Mortal Baseline'!X32:AB32)</f>
        <v>2.0000000000000004E-4</v>
      </c>
      <c r="BI32" s="58">
        <f>AM32*'Stroke Epi'!$AP62</f>
        <v>0.1443264370052311</v>
      </c>
      <c r="BJ32" s="58">
        <f>AN32*'Stroke Epi'!$AP62</f>
        <v>0.24088654089635608</v>
      </c>
      <c r="BK32" s="58">
        <f>AO32*'Stroke Epi'!$AP62</f>
        <v>0.32154040002468731</v>
      </c>
      <c r="BL32" s="58">
        <f>AP32*'Stroke Epi'!$AP62</f>
        <v>0.38632803866523313</v>
      </c>
      <c r="BM32" s="58">
        <f>AQ32*'Stroke Epi'!$AP62</f>
        <v>0.29014975749928745</v>
      </c>
      <c r="BN32" s="93">
        <f t="shared" si="31"/>
        <v>1.3832311740907952</v>
      </c>
      <c r="BO32" s="93">
        <f>AR32*'Stroke Epi'!$O$5</f>
        <v>0.75991810387250092</v>
      </c>
      <c r="BP32" s="93">
        <f>AS32*'Stroke Epi'!$O$5</f>
        <v>1.4784376272744191</v>
      </c>
      <c r="BQ32" s="93">
        <f>AT32*'Stroke Epi'!$O$5</f>
        <v>1.7149702363984805</v>
      </c>
      <c r="BR32" s="93">
        <f>AU32*'Stroke Epi'!$O$5</f>
        <v>1.8491570035814775</v>
      </c>
      <c r="BS32" s="93">
        <f>AV32*'Stroke Epi'!$O$5</f>
        <v>1.4130296361487327</v>
      </c>
      <c r="BT32" s="93">
        <f t="shared" si="17"/>
        <v>7.2155126072756106</v>
      </c>
      <c r="BU32" s="93">
        <f t="shared" si="29"/>
        <v>146.10441752556491</v>
      </c>
    </row>
    <row r="33" spans="1:73">
      <c r="A33" s="58">
        <f>'Mortal Baseline'!A33</f>
        <v>31</v>
      </c>
      <c r="B33" s="58">
        <v>35</v>
      </c>
      <c r="C33" s="93">
        <f>'Mortal Baseline'!C33*M33</f>
        <v>0.62255624194553072</v>
      </c>
      <c r="D33" s="93">
        <f>'Mortal Baseline'!D33*N33</f>
        <v>0.85471545385407166</v>
      </c>
      <c r="E33" s="93">
        <f>'Mortal Baseline'!E33*O33</f>
        <v>0.9862035660849664</v>
      </c>
      <c r="F33" s="93">
        <f>'Mortal Baseline'!F33*P33</f>
        <v>1.6433556010387362</v>
      </c>
      <c r="G33" s="93">
        <f>'Mortal Baseline'!G33*Q33</f>
        <v>1.4988423066589298</v>
      </c>
      <c r="H33" s="93">
        <f t="shared" si="18"/>
        <v>2.2608561772933697</v>
      </c>
      <c r="I33" s="93">
        <f t="shared" si="19"/>
        <v>3.7787227149079223</v>
      </c>
      <c r="J33" s="93">
        <f t="shared" si="20"/>
        <v>4.296199744549229</v>
      </c>
      <c r="K33" s="93">
        <f t="shared" si="21"/>
        <v>5.8555186549341034</v>
      </c>
      <c r="L33" s="93">
        <f t="shared" si="22"/>
        <v>5.474656113822741</v>
      </c>
      <c r="M33" s="93">
        <f>('Stroke Epi'!AE63*(SUM('Mortal Baseline'!C33:G33)))/('Mortal Baseline'!C33*'Stroke Epi'!B$74+'Mortal Baseline'!D33*'Stroke Epi'!C$74+'Mortal Baseline'!E33*'Stroke Epi'!D$74+'Mortal Baseline'!F33*'Stroke Epi'!E$74+'Mortal Baseline'!G33*'Stroke Epi'!F$74)</f>
        <v>3.2453260600894039E-4</v>
      </c>
      <c r="N33" s="93">
        <f>M33*'Stroke Epi'!C$74</f>
        <v>2.5750506192703202E-4</v>
      </c>
      <c r="O33" s="93">
        <f>N33*'Stroke Epi'!D$74</f>
        <v>1.824676973909765E-4</v>
      </c>
      <c r="P33" s="93">
        <f>O33*'Stroke Epi'!E$74</f>
        <v>1.1478550059295287E-4</v>
      </c>
      <c r="Q33" s="93">
        <f>P33*'Stroke Epi'!F$74</f>
        <v>6.1316591430864576E-5</v>
      </c>
      <c r="R33" s="93">
        <f t="shared" si="30"/>
        <v>9.406074573507664E-4</v>
      </c>
      <c r="S33" s="2">
        <f>C33/'Mortal Baseline'!C33</f>
        <v>3.2453260600894039E-4</v>
      </c>
      <c r="T33" s="2">
        <f>D33/'Mortal Baseline'!D33</f>
        <v>2.5750506192703202E-4</v>
      </c>
      <c r="U33" s="2">
        <f>E33/'Mortal Baseline'!E33</f>
        <v>1.824676973909765E-4</v>
      </c>
      <c r="V33" s="2">
        <f>F33/'Mortal Baseline'!F33</f>
        <v>1.1478550059295287E-4</v>
      </c>
      <c r="W33" s="2">
        <f>G33/'Mortal Baseline'!G33</f>
        <v>6.1316591430864576E-5</v>
      </c>
      <c r="X33" s="2">
        <f>SUM(C33:G33)/SUM('Mortal Baseline'!C33:G33)</f>
        <v>1.134673154625848E-4</v>
      </c>
      <c r="Y33" s="93">
        <f>C33*'Stroke Epi'!$AH63</f>
        <v>8.2862235802950143E-2</v>
      </c>
      <c r="Z33" s="93">
        <f>D33*'Stroke Epi'!$AH$33</f>
        <v>0.11675413099646618</v>
      </c>
      <c r="AA33" s="93">
        <f>E33*'Stroke Epi'!$AH$33</f>
        <v>0.13471540712720642</v>
      </c>
      <c r="AB33" s="93">
        <f>F33*'Stroke Epi'!$AH$33</f>
        <v>0.22448237510189137</v>
      </c>
      <c r="AC33" s="93">
        <f>G33*'Stroke Epi'!$AH$33</f>
        <v>0.20474185908960982</v>
      </c>
      <c r="AD33" s="93">
        <f t="shared" si="12"/>
        <v>0.76355600811812396</v>
      </c>
      <c r="AE33" s="93">
        <f>H33*'Stroke Epi'!$O$5</f>
        <v>0.45217123545867399</v>
      </c>
      <c r="AF33" s="93">
        <f>I33*'Stroke Epi'!$O$5</f>
        <v>0.75574454298158456</v>
      </c>
      <c r="AG33" s="93">
        <f>J33*'Stroke Epi'!$O$5</f>
        <v>0.8592399489098459</v>
      </c>
      <c r="AH33" s="93">
        <f>K33*'Stroke Epi'!$O$5</f>
        <v>1.1711037309868206</v>
      </c>
      <c r="AI33" s="93">
        <f>L33*'Stroke Epi'!$O$5</f>
        <v>1.0949312227645482</v>
      </c>
      <c r="AJ33" s="93">
        <f t="shared" si="13"/>
        <v>4.3331906811014731</v>
      </c>
      <c r="AK33" s="93">
        <f t="shared" si="23"/>
        <v>107.67545013718019</v>
      </c>
      <c r="AL33" s="2"/>
      <c r="AM33" s="93">
        <f>'Mortal Baseline'!X33*AW33</f>
        <v>1.0288763975850863</v>
      </c>
      <c r="AN33" s="93">
        <f>'Mortal Baseline'!Y33*AX33</f>
        <v>1.6508062826960048</v>
      </c>
      <c r="AO33" s="93">
        <f>'Mortal Baseline'!Z33*AY33</f>
        <v>2.3031295443989142</v>
      </c>
      <c r="AP33" s="93">
        <f>'Mortal Baseline'!AA33*AZ33</f>
        <v>2.843045826445421</v>
      </c>
      <c r="AQ33" s="93">
        <f>'Mortal Baseline'!AB33*BA33</f>
        <v>2.1143136355831218</v>
      </c>
      <c r="AR33" s="93">
        <f t="shared" si="24"/>
        <v>3.9242223760698582</v>
      </c>
      <c r="AS33" s="93">
        <f t="shared" si="25"/>
        <v>7.3236702508973242</v>
      </c>
      <c r="AT33" s="93">
        <f t="shared" si="26"/>
        <v>8.8414700899681478</v>
      </c>
      <c r="AU33" s="93">
        <f t="shared" si="27"/>
        <v>9.8533458021060962</v>
      </c>
      <c r="AV33" s="93">
        <f t="shared" si="28"/>
        <v>7.4762824226787652</v>
      </c>
      <c r="AW33" s="93">
        <f>('Stroke Epi'!AE63*(SUM('Mortal Baseline'!X33:AB33)))/('Mortal Baseline'!X33*'Stroke Epi'!B$83+'Mortal Baseline'!Y33*'Stroke Epi'!C$83+'Mortal Baseline'!Z33*'Stroke Epi'!D$83+'Mortal Baseline'!AA33*'Stroke Epi'!E$83+'Mortal Baseline'!AB33*'Stroke Epi'!F$83)</f>
        <v>2.9558212666355293E-4</v>
      </c>
      <c r="AX33" s="93">
        <f>$AW33*'Stroke Epi'!C$83</f>
        <v>2.3540133562265303E-4</v>
      </c>
      <c r="AY33" s="93">
        <f>$AW33*'Stroke Epi'!D$83</f>
        <v>2.0945143480827441E-4</v>
      </c>
      <c r="AZ33" s="93">
        <f>$AW33*'Stroke Epi'!E$83</f>
        <v>1.8778430542608425E-4</v>
      </c>
      <c r="BA33" s="93">
        <f>$AW33*'Stroke Epi'!F$83</f>
        <v>1.6175214376983323E-4</v>
      </c>
      <c r="BB33" s="93">
        <f t="shared" si="15"/>
        <v>1.0899713462903977E-3</v>
      </c>
      <c r="BC33" s="2">
        <f>AM33/'Mortal Baseline'!X33</f>
        <v>2.9558212666355287E-4</v>
      </c>
      <c r="BD33" s="2">
        <f>AN33/'Mortal Baseline'!Y33</f>
        <v>2.3540133562265303E-4</v>
      </c>
      <c r="BE33" s="2">
        <f>AO33/'Mortal Baseline'!Z33</f>
        <v>2.0945143480827441E-4</v>
      </c>
      <c r="BF33" s="2">
        <f>AP33/'Mortal Baseline'!AA33</f>
        <v>1.8778430542608425E-4</v>
      </c>
      <c r="BG33" s="2">
        <f>AQ33/'Mortal Baseline'!AB33</f>
        <v>1.6175214376983326E-4</v>
      </c>
      <c r="BH33" s="2">
        <f>SUM(AM33:AQ33)/SUM('Mortal Baseline'!X33:AB33)</f>
        <v>2.0000000000000004E-4</v>
      </c>
      <c r="BI33" s="58">
        <f>AM33*'Stroke Epi'!$AP63</f>
        <v>0.13550302156195587</v>
      </c>
      <c r="BJ33" s="58">
        <f>AN33*'Stroke Epi'!$AP63</f>
        <v>0.21741118743106386</v>
      </c>
      <c r="BK33" s="58">
        <f>AO33*'Stroke Epi'!$AP63</f>
        <v>0.303322160997337</v>
      </c>
      <c r="BL33" s="58">
        <f>AP33*'Stroke Epi'!$AP63</f>
        <v>0.37442913534286199</v>
      </c>
      <c r="BM33" s="58">
        <f>AQ33*'Stroke Epi'!$AP63</f>
        <v>0.27845510580629718</v>
      </c>
      <c r="BN33" s="93">
        <f t="shared" si="31"/>
        <v>1.3091206111395159</v>
      </c>
      <c r="BO33" s="93">
        <f>AR33*'Stroke Epi'!$O$5</f>
        <v>0.78484447521397172</v>
      </c>
      <c r="BP33" s="93">
        <f>AS33*'Stroke Epi'!$O$5</f>
        <v>1.464734050179465</v>
      </c>
      <c r="BQ33" s="93">
        <f>AT33*'Stroke Epi'!$O$5</f>
        <v>1.7682940179936297</v>
      </c>
      <c r="BR33" s="93">
        <f>AU33*'Stroke Epi'!$O$5</f>
        <v>1.9706691604212194</v>
      </c>
      <c r="BS33" s="93">
        <f>AV33*'Stroke Epi'!$O$5</f>
        <v>1.4952564845357532</v>
      </c>
      <c r="BT33" s="93">
        <f t="shared" si="17"/>
        <v>7.4837981883440392</v>
      </c>
      <c r="BU33" s="93">
        <f t="shared" si="29"/>
        <v>154.89733632504846</v>
      </c>
    </row>
    <row r="34" spans="1:73">
      <c r="A34" s="58">
        <f>'Mortal Baseline'!A34</f>
        <v>32</v>
      </c>
      <c r="B34" s="58">
        <v>36</v>
      </c>
      <c r="C34" s="93">
        <f>'Mortal Baseline'!C34*M34</f>
        <v>0.63567564731171489</v>
      </c>
      <c r="D34" s="93">
        <f>'Mortal Baseline'!D34*N34</f>
        <v>0.83118935487177925</v>
      </c>
      <c r="E34" s="93">
        <f>'Mortal Baseline'!E34*O34</f>
        <v>0.95495731871696532</v>
      </c>
      <c r="F34" s="93">
        <f>'Mortal Baseline'!F34*P34</f>
        <v>1.6685539185300353</v>
      </c>
      <c r="G34" s="93">
        <f>'Mortal Baseline'!G34*Q34</f>
        <v>1.4964061559705735</v>
      </c>
      <c r="H34" s="93">
        <f t="shared" si="18"/>
        <v>2.3614983533434604</v>
      </c>
      <c r="I34" s="93">
        <f t="shared" si="19"/>
        <v>3.7374133958016507</v>
      </c>
      <c r="J34" s="93">
        <f t="shared" si="20"/>
        <v>4.2572017072291413</v>
      </c>
      <c r="K34" s="93">
        <f t="shared" si="21"/>
        <v>6.1284864673754269</v>
      </c>
      <c r="L34" s="93">
        <f t="shared" si="22"/>
        <v>5.6713891879391571</v>
      </c>
      <c r="M34" s="93">
        <f>('Stroke Epi'!AE64*(SUM('Mortal Baseline'!C34:G34)))/('Mortal Baseline'!C34*'Stroke Epi'!B$74+'Mortal Baseline'!D34*'Stroke Epi'!C$74+'Mortal Baseline'!E34*'Stroke Epi'!D$74+'Mortal Baseline'!F34*'Stroke Epi'!E$74+'Mortal Baseline'!G34*'Stroke Epi'!F$74)</f>
        <v>3.2464375531233411E-4</v>
      </c>
      <c r="N34" s="93">
        <f>M34*'Stroke Epi'!C$74</f>
        <v>2.5759325493976355E-4</v>
      </c>
      <c r="O34" s="93">
        <f>N34*'Stroke Epi'!D$74</f>
        <v>1.8253019082640129E-4</v>
      </c>
      <c r="P34" s="93">
        <f>O34*'Stroke Epi'!E$74</f>
        <v>1.1482481352544216E-4</v>
      </c>
      <c r="Q34" s="93">
        <f>P34*'Stroke Epi'!F$74</f>
        <v>6.1337591775045185E-5</v>
      </c>
      <c r="R34" s="93">
        <f t="shared" si="30"/>
        <v>9.4092960637898627E-4</v>
      </c>
      <c r="S34" s="2">
        <f>C34/'Mortal Baseline'!C34</f>
        <v>3.2464375531233411E-4</v>
      </c>
      <c r="T34" s="2">
        <f>D34/'Mortal Baseline'!D34</f>
        <v>2.5759325493976355E-4</v>
      </c>
      <c r="U34" s="2">
        <f>E34/'Mortal Baseline'!E34</f>
        <v>1.8253019082640129E-4</v>
      </c>
      <c r="V34" s="2">
        <f>F34/'Mortal Baseline'!F34</f>
        <v>1.1482481352544216E-4</v>
      </c>
      <c r="W34" s="2">
        <f>G34/'Mortal Baseline'!G34</f>
        <v>6.1337591775045185E-5</v>
      </c>
      <c r="X34" s="2">
        <f>SUM(C34:G34)/SUM('Mortal Baseline'!C34:G34)</f>
        <v>1.1322080254371259E-4</v>
      </c>
      <c r="Y34" s="93">
        <f>C34*'Stroke Epi'!$AH64</f>
        <v>8.4608428657189247E-2</v>
      </c>
      <c r="Z34" s="93">
        <f>D34*'Stroke Epi'!$AH$33</f>
        <v>0.11354046587548504</v>
      </c>
      <c r="AA34" s="93">
        <f>E34*'Stroke Epi'!$AH$33</f>
        <v>0.13044716973673745</v>
      </c>
      <c r="AB34" s="93">
        <f>F34*'Stroke Epi'!$AH$33</f>
        <v>0.22792446527120283</v>
      </c>
      <c r="AC34" s="93">
        <f>G34*'Stroke Epi'!$AH$33</f>
        <v>0.20440908090558033</v>
      </c>
      <c r="AD34" s="93">
        <f t="shared" si="12"/>
        <v>0.76092961044619489</v>
      </c>
      <c r="AE34" s="93">
        <f>H34*'Stroke Epi'!$O$5</f>
        <v>0.47229967066869211</v>
      </c>
      <c r="AF34" s="93">
        <f>I34*'Stroke Epi'!$O$5</f>
        <v>0.74748267916033018</v>
      </c>
      <c r="AG34" s="93">
        <f>J34*'Stroke Epi'!$O$5</f>
        <v>0.85144034144582825</v>
      </c>
      <c r="AH34" s="93">
        <f>K34*'Stroke Epi'!$O$5</f>
        <v>1.2256972934750854</v>
      </c>
      <c r="AI34" s="93">
        <f>L34*'Stroke Epi'!$O$5</f>
        <v>1.1342778375878315</v>
      </c>
      <c r="AJ34" s="93">
        <f t="shared" si="13"/>
        <v>4.4311978223377668</v>
      </c>
      <c r="AK34" s="93">
        <f t="shared" si="23"/>
        <v>112.86757756996415</v>
      </c>
      <c r="AL34" s="2"/>
      <c r="AM34" s="93">
        <f>'Mortal Baseline'!X34*AW34</f>
        <v>1.0204985995773268</v>
      </c>
      <c r="AN34" s="93">
        <f>'Mortal Baseline'!Y34*AX34</f>
        <v>1.5782980733756247</v>
      </c>
      <c r="AO34" s="93">
        <f>'Mortal Baseline'!Z34*AY34</f>
        <v>2.2958582040660369</v>
      </c>
      <c r="AP34" s="93">
        <f>'Mortal Baseline'!AA34*AZ34</f>
        <v>2.9009262207364155</v>
      </c>
      <c r="AQ34" s="93">
        <f>'Mortal Baseline'!AB34*BA34</f>
        <v>2.1376324687724448</v>
      </c>
      <c r="AR34" s="93">
        <f t="shared" si="24"/>
        <v>4.0243734788712571</v>
      </c>
      <c r="AS34" s="93">
        <f t="shared" si="25"/>
        <v>7.2198230866624185</v>
      </c>
      <c r="AT34" s="93">
        <f t="shared" si="26"/>
        <v>9.0657121150432154</v>
      </c>
      <c r="AU34" s="93">
        <f t="shared" si="27"/>
        <v>10.409173727078432</v>
      </c>
      <c r="AV34" s="93">
        <f t="shared" si="28"/>
        <v>7.8402033011091579</v>
      </c>
      <c r="AW34" s="93">
        <f>('Stroke Epi'!AE64*(SUM('Mortal Baseline'!X34:AB34)))/('Mortal Baseline'!X34*'Stroke Epi'!B$83+'Mortal Baseline'!Y34*'Stroke Epi'!C$83+'Mortal Baseline'!Z34*'Stroke Epi'!D$83+'Mortal Baseline'!AA34*'Stroke Epi'!E$83+'Mortal Baseline'!AB34*'Stroke Epi'!F$83)</f>
        <v>2.9627310456303011E-4</v>
      </c>
      <c r="AX34" s="93">
        <f>$AW34*'Stroke Epi'!C$83</f>
        <v>2.3595162979049968E-4</v>
      </c>
      <c r="AY34" s="93">
        <f>$AW34*'Stroke Epi'!D$83</f>
        <v>2.0994106628261262E-4</v>
      </c>
      <c r="AZ34" s="93">
        <f>$AW34*'Stroke Epi'!E$83</f>
        <v>1.8822328597738731E-4</v>
      </c>
      <c r="BA34" s="93">
        <f>$AW34*'Stroke Epi'!F$83</f>
        <v>1.6213026932769293E-4</v>
      </c>
      <c r="BB34" s="93">
        <f t="shared" si="15"/>
        <v>1.0925193559412226E-3</v>
      </c>
      <c r="BC34" s="2">
        <f>AM34/'Mortal Baseline'!X34</f>
        <v>2.9627310456303011E-4</v>
      </c>
      <c r="BD34" s="2">
        <f>AN34/'Mortal Baseline'!Y34</f>
        <v>2.3595162979049968E-4</v>
      </c>
      <c r="BE34" s="2">
        <f>AO34/'Mortal Baseline'!Z34</f>
        <v>2.0994106628261262E-4</v>
      </c>
      <c r="BF34" s="2">
        <f>AP34/'Mortal Baseline'!AA34</f>
        <v>1.8822328597738731E-4</v>
      </c>
      <c r="BG34" s="2">
        <f>AQ34/'Mortal Baseline'!AB34</f>
        <v>1.6213026932769293E-4</v>
      </c>
      <c r="BH34" s="2">
        <f>SUM(AM34:AQ34)/SUM('Mortal Baseline'!X34:AB34)</f>
        <v>2.0000000000000001E-4</v>
      </c>
      <c r="BI34" s="58">
        <f>AM34*'Stroke Epi'!$AP64</f>
        <v>0.13439966556433394</v>
      </c>
      <c r="BJ34" s="58">
        <f>AN34*'Stroke Epi'!$AP64</f>
        <v>0.20786185626356979</v>
      </c>
      <c r="BK34" s="58">
        <f>AO34*'Stroke Epi'!$AP64</f>
        <v>0.30236452547549708</v>
      </c>
      <c r="BL34" s="58">
        <f>AP34*'Stroke Epi'!$AP64</f>
        <v>0.38205198327098594</v>
      </c>
      <c r="BM34" s="58">
        <f>AQ34*'Stroke Epi'!$AP64</f>
        <v>0.28152619613733099</v>
      </c>
      <c r="BN34" s="93">
        <f t="shared" si="31"/>
        <v>1.3082042267117178</v>
      </c>
      <c r="BO34" s="93">
        <f>AR34*'Stroke Epi'!$O$5</f>
        <v>0.80487469577425141</v>
      </c>
      <c r="BP34" s="93">
        <f>AS34*'Stroke Epi'!$O$5</f>
        <v>1.4439646173324838</v>
      </c>
      <c r="BQ34" s="93">
        <f>AT34*'Stroke Epi'!$O$5</f>
        <v>1.8131424230086433</v>
      </c>
      <c r="BR34" s="93">
        <f>AU34*'Stroke Epi'!$O$5</f>
        <v>2.0818347454156867</v>
      </c>
      <c r="BS34" s="93">
        <f>AV34*'Stroke Epi'!$O$5</f>
        <v>1.5680406602218318</v>
      </c>
      <c r="BT34" s="93">
        <f t="shared" si="17"/>
        <v>7.7118571417528967</v>
      </c>
      <c r="BU34" s="93">
        <f t="shared" si="29"/>
        <v>163.91739769351307</v>
      </c>
    </row>
    <row r="35" spans="1:73">
      <c r="A35" s="58">
        <f>'Mortal Baseline'!A35</f>
        <v>33</v>
      </c>
      <c r="B35" s="58">
        <v>37</v>
      </c>
      <c r="C35" s="93">
        <f>'Mortal Baseline'!C35*M35</f>
        <v>0.65058035081530541</v>
      </c>
      <c r="D35" s="93">
        <f>'Mortal Baseline'!D35*N35</f>
        <v>0.81294177057096129</v>
      </c>
      <c r="E35" s="93">
        <f>'Mortal Baseline'!E35*O35</f>
        <v>0.92836212999039669</v>
      </c>
      <c r="F35" s="93">
        <f>'Mortal Baseline'!F35*P35</f>
        <v>1.69151847644829</v>
      </c>
      <c r="G35" s="93">
        <f>'Mortal Baseline'!G35*Q35</f>
        <v>1.4908085448600918</v>
      </c>
      <c r="H35" s="93">
        <f t="shared" si="18"/>
        <v>2.4551706048328845</v>
      </c>
      <c r="I35" s="93">
        <f t="shared" si="19"/>
        <v>3.6893320213367966</v>
      </c>
      <c r="J35" s="93">
        <f t="shared" si="20"/>
        <v>4.2036763260369723</v>
      </c>
      <c r="K35" s="93">
        <f t="shared" si="21"/>
        <v>6.3663831850774288</v>
      </c>
      <c r="L35" s="93">
        <f t="shared" si="22"/>
        <v>5.8235108143058376</v>
      </c>
      <c r="M35" s="93">
        <f>('Stroke Epi'!AE65*(SUM('Mortal Baseline'!C35:G35)))/('Mortal Baseline'!C35*'Stroke Epi'!B$74+'Mortal Baseline'!D35*'Stroke Epi'!C$74+'Mortal Baseline'!E35*'Stroke Epi'!D$74+'Mortal Baseline'!F35*'Stroke Epi'!E$74+'Mortal Baseline'!G35*'Stroke Epi'!F$74)</f>
        <v>3.2462609940013413E-4</v>
      </c>
      <c r="N35" s="93">
        <f>M35*'Stroke Epi'!C$74</f>
        <v>2.575792456023957E-4</v>
      </c>
      <c r="O35" s="93">
        <f>N35*'Stroke Epi'!D$74</f>
        <v>1.8252026383113232E-4</v>
      </c>
      <c r="P35" s="93">
        <f>O35*'Stroke Epi'!E$74</f>
        <v>1.1481856872081304E-4</v>
      </c>
      <c r="Q35" s="93">
        <f>P35*'Stroke Epi'!F$74</f>
        <v>6.1334255899590261E-5</v>
      </c>
      <c r="R35" s="93">
        <f t="shared" si="30"/>
        <v>9.4087843345406542E-4</v>
      </c>
      <c r="S35" s="2">
        <f>C35/'Mortal Baseline'!C35</f>
        <v>3.2462609940013413E-4</v>
      </c>
      <c r="T35" s="2">
        <f>D35/'Mortal Baseline'!D35</f>
        <v>2.575792456023957E-4</v>
      </c>
      <c r="U35" s="2">
        <f>E35/'Mortal Baseline'!E35</f>
        <v>1.8252026383113232E-4</v>
      </c>
      <c r="V35" s="2">
        <f>F35/'Mortal Baseline'!F35</f>
        <v>1.1481856872081304E-4</v>
      </c>
      <c r="W35" s="2">
        <f>G35/'Mortal Baseline'!G35</f>
        <v>6.1334255899590261E-5</v>
      </c>
      <c r="X35" s="2">
        <f>SUM(C35:G35)/SUM('Mortal Baseline'!C35:G35)</f>
        <v>1.1310176037467609E-4</v>
      </c>
      <c r="Y35" s="93">
        <f>C35*'Stroke Epi'!$AH65</f>
        <v>8.6592244693517145E-2</v>
      </c>
      <c r="Z35" s="93">
        <f>D35*'Stroke Epi'!$AH$33</f>
        <v>0.1110478458599933</v>
      </c>
      <c r="AA35" s="93">
        <f>E35*'Stroke Epi'!$AH$33</f>
        <v>0.12681426695668818</v>
      </c>
      <c r="AB35" s="93">
        <f>F35*'Stroke Epi'!$AH$33</f>
        <v>0.2310614238828364</v>
      </c>
      <c r="AC35" s="93">
        <f>G35*'Stroke Epi'!$AH$33</f>
        <v>0.20364444722788855</v>
      </c>
      <c r="AD35" s="93">
        <f t="shared" si="12"/>
        <v>0.75916022862092358</v>
      </c>
      <c r="AE35" s="93">
        <f>H35*'Stroke Epi'!$O$5</f>
        <v>0.49103412096657695</v>
      </c>
      <c r="AF35" s="93">
        <f>I35*'Stroke Epi'!$O$5</f>
        <v>0.73786640426735939</v>
      </c>
      <c r="AG35" s="93">
        <f>J35*'Stroke Epi'!$O$5</f>
        <v>0.8407352652073945</v>
      </c>
      <c r="AH35" s="93">
        <f>K35*'Stroke Epi'!$O$5</f>
        <v>1.2732766370154858</v>
      </c>
      <c r="AI35" s="93">
        <f>L35*'Stroke Epi'!$O$5</f>
        <v>1.1647021628611676</v>
      </c>
      <c r="AJ35" s="93">
        <f t="shared" si="13"/>
        <v>4.5076145903179841</v>
      </c>
      <c r="AK35" s="93">
        <f t="shared" si="23"/>
        <v>118.13435238890307</v>
      </c>
      <c r="AL35" s="2"/>
      <c r="AM35" s="93">
        <f>'Mortal Baseline'!X35*AW35</f>
        <v>1.0131455978967068</v>
      </c>
      <c r="AN35" s="93">
        <f>'Mortal Baseline'!Y35*AX35</f>
        <v>1.514646633204519</v>
      </c>
      <c r="AO35" s="93">
        <f>'Mortal Baseline'!Z35*AY35</f>
        <v>2.2904619344843233</v>
      </c>
      <c r="AP35" s="93">
        <f>'Mortal Baseline'!AA35*AZ35</f>
        <v>2.9513033045846169</v>
      </c>
      <c r="AQ35" s="93">
        <f>'Mortal Baseline'!AB35*BA35</f>
        <v>2.1567028468611142</v>
      </c>
      <c r="AR35" s="93">
        <f t="shared" si="24"/>
        <v>4.0982447154293791</v>
      </c>
      <c r="AS35" s="93">
        <f t="shared" si="25"/>
        <v>7.0826432462708828</v>
      </c>
      <c r="AT35" s="93">
        <f t="shared" si="26"/>
        <v>9.2406671010433996</v>
      </c>
      <c r="AU35" s="93">
        <f t="shared" si="27"/>
        <v>10.896590302976376</v>
      </c>
      <c r="AV35" s="93">
        <f t="shared" si="28"/>
        <v>8.1473392916111074</v>
      </c>
      <c r="AW35" s="93">
        <f>('Stroke Epi'!AE65*(SUM('Mortal Baseline'!X35:AB35)))/('Mortal Baseline'!X35*'Stroke Epi'!B$83+'Mortal Baseline'!Y35*'Stroke Epi'!C$83+'Mortal Baseline'!Z35*'Stroke Epi'!D$83+'Mortal Baseline'!AA35*'Stroke Epi'!E$83+'Mortal Baseline'!AB35*'Stroke Epi'!F$83)</f>
        <v>2.9686855154073202E-4</v>
      </c>
      <c r="AX35" s="93">
        <f>$AW35*'Stroke Epi'!C$83</f>
        <v>2.3642584321952428E-4</v>
      </c>
      <c r="AY35" s="93">
        <f>$AW35*'Stroke Epi'!D$83</f>
        <v>2.1036300391882794E-4</v>
      </c>
      <c r="AZ35" s="93">
        <f>$AW35*'Stroke Epi'!E$83</f>
        <v>1.8860157541723929E-4</v>
      </c>
      <c r="BA35" s="93">
        <f>$AW35*'Stroke Epi'!F$83</f>
        <v>1.6245611726116484E-4</v>
      </c>
      <c r="BB35" s="93">
        <f t="shared" si="15"/>
        <v>1.0947150913574884E-3</v>
      </c>
      <c r="BC35" s="2">
        <f>AM35/'Mortal Baseline'!X35</f>
        <v>2.9686855154073208E-4</v>
      </c>
      <c r="BD35" s="2">
        <f>AN35/'Mortal Baseline'!Y35</f>
        <v>2.3642584321952425E-4</v>
      </c>
      <c r="BE35" s="2">
        <f>AO35/'Mortal Baseline'!Z35</f>
        <v>2.1036300391882797E-4</v>
      </c>
      <c r="BF35" s="2">
        <f>AP35/'Mortal Baseline'!AA35</f>
        <v>1.8860157541723929E-4</v>
      </c>
      <c r="BG35" s="2">
        <f>AQ35/'Mortal Baseline'!AB35</f>
        <v>1.6245611726116484E-4</v>
      </c>
      <c r="BH35" s="2">
        <f>SUM(AM35:AQ35)/SUM('Mortal Baseline'!X35:AB35)</f>
        <v>2.0000000000000001E-4</v>
      </c>
      <c r="BI35" s="58">
        <f>AM35*'Stroke Epi'!$AP65</f>
        <v>0.13343127524299631</v>
      </c>
      <c r="BJ35" s="58">
        <f>AN35*'Stroke Epi'!$AP65</f>
        <v>0.19947896159303516</v>
      </c>
      <c r="BK35" s="58">
        <f>AO35*'Stroke Epi'!$AP65</f>
        <v>0.30165383677158542</v>
      </c>
      <c r="BL35" s="58">
        <f>AP35*'Stroke Epi'!$AP65</f>
        <v>0.38868664521379409</v>
      </c>
      <c r="BM35" s="58">
        <f>AQ35*'Stroke Epi'!$AP65</f>
        <v>0.28403776493160876</v>
      </c>
      <c r="BN35" s="93">
        <f t="shared" si="31"/>
        <v>1.3072884837530199</v>
      </c>
      <c r="BO35" s="93">
        <f>AR35*'Stroke Epi'!$O$5</f>
        <v>0.81964894308587588</v>
      </c>
      <c r="BP35" s="93">
        <f>AS35*'Stroke Epi'!$O$5</f>
        <v>1.4165286492541767</v>
      </c>
      <c r="BQ35" s="93">
        <f>AT35*'Stroke Epi'!$O$5</f>
        <v>1.8481334202086801</v>
      </c>
      <c r="BR35" s="93">
        <f>AU35*'Stroke Epi'!$O$5</f>
        <v>2.1793180605952753</v>
      </c>
      <c r="BS35" s="93">
        <f>AV35*'Stroke Epi'!$O$5</f>
        <v>1.6294678583222215</v>
      </c>
      <c r="BT35" s="93">
        <f t="shared" si="17"/>
        <v>7.8930969314662294</v>
      </c>
      <c r="BU35" s="93">
        <f t="shared" si="29"/>
        <v>173.11778310873231</v>
      </c>
    </row>
    <row r="36" spans="1:73">
      <c r="A36" s="58">
        <f>'Mortal Baseline'!A36</f>
        <v>34</v>
      </c>
      <c r="B36" s="58">
        <v>38</v>
      </c>
      <c r="C36" s="93">
        <f>'Mortal Baseline'!C36*M36</f>
        <v>0.66741395088136923</v>
      </c>
      <c r="D36" s="93">
        <f>'Mortal Baseline'!D36*N36</f>
        <v>0.79977419068889577</v>
      </c>
      <c r="E36" s="93">
        <f>'Mortal Baseline'!E36*O36</f>
        <v>0.90621184200914195</v>
      </c>
      <c r="F36" s="93">
        <f>'Mortal Baseline'!F36*P36</f>
        <v>1.7120359351280194</v>
      </c>
      <c r="G36" s="93">
        <f>'Mortal Baseline'!G36*Q36</f>
        <v>1.4822949925220417</v>
      </c>
      <c r="H36" s="93">
        <f t="shared" si="18"/>
        <v>2.5449581900541602</v>
      </c>
      <c r="I36" s="93">
        <f t="shared" si="19"/>
        <v>3.6401919618983394</v>
      </c>
      <c r="J36" s="93">
        <f t="shared" si="20"/>
        <v>4.142338635882032</v>
      </c>
      <c r="K36" s="93">
        <f t="shared" si="21"/>
        <v>6.5740810593071251</v>
      </c>
      <c r="L36" s="93">
        <f t="shared" si="22"/>
        <v>5.9374591967388239</v>
      </c>
      <c r="M36" s="93">
        <f>('Stroke Epi'!AE66*(SUM('Mortal Baseline'!C36:G36)))/('Mortal Baseline'!C36*'Stroke Epi'!B$74+'Mortal Baseline'!D36*'Stroke Epi'!C$74+'Mortal Baseline'!E36*'Stroke Epi'!D$74+'Mortal Baseline'!F36*'Stroke Epi'!E$74+'Mortal Baseline'!G36*'Stroke Epi'!F$74)</f>
        <v>3.2448370512785522E-4</v>
      </c>
      <c r="N36" s="93">
        <f>M36*'Stroke Epi'!C$74</f>
        <v>2.574662608199045E-4</v>
      </c>
      <c r="O36" s="93">
        <f>N36*'Stroke Epi'!D$74</f>
        <v>1.8244020298515472E-4</v>
      </c>
      <c r="P36" s="93">
        <f>O36*'Stroke Epi'!E$74</f>
        <v>1.1476820460478134E-4</v>
      </c>
      <c r="Q36" s="93">
        <f>P36*'Stroke Epi'!F$74</f>
        <v>6.1307352188672595E-5</v>
      </c>
      <c r="R36" s="93">
        <f t="shared" si="30"/>
        <v>9.4046572572636835E-4</v>
      </c>
      <c r="S36" s="2">
        <f>C36/'Mortal Baseline'!C36</f>
        <v>3.2448370512785522E-4</v>
      </c>
      <c r="T36" s="2">
        <f>D36/'Mortal Baseline'!D36</f>
        <v>2.574662608199045E-4</v>
      </c>
      <c r="U36" s="2">
        <f>E36/'Mortal Baseline'!E36</f>
        <v>1.8244020298515472E-4</v>
      </c>
      <c r="V36" s="2">
        <f>F36/'Mortal Baseline'!F36</f>
        <v>1.1476820460478134E-4</v>
      </c>
      <c r="W36" s="2">
        <f>G36/'Mortal Baseline'!G36</f>
        <v>6.1307352188672595E-5</v>
      </c>
      <c r="X36" s="2">
        <f>SUM(C36:G36)/SUM('Mortal Baseline'!C36:G36)</f>
        <v>1.1310599986214469E-4</v>
      </c>
      <c r="Y36" s="93">
        <f>C36*'Stroke Epi'!$AH66</f>
        <v>8.8832796862310243E-2</v>
      </c>
      <c r="Z36" s="93">
        <f>D36*'Stroke Epi'!$AH$33</f>
        <v>0.10924915444810317</v>
      </c>
      <c r="AA36" s="93">
        <f>E36*'Stroke Epi'!$AH$33</f>
        <v>0.1237885376184488</v>
      </c>
      <c r="AB36" s="93">
        <f>F36*'Stroke Epi'!$AH$33</f>
        <v>0.23386410873848745</v>
      </c>
      <c r="AC36" s="93">
        <f>G36*'Stroke Epi'!$AH$33</f>
        <v>0.20248149597851089</v>
      </c>
      <c r="AD36" s="93">
        <f t="shared" si="12"/>
        <v>0.7582160936458604</v>
      </c>
      <c r="AE36" s="93">
        <f>H36*'Stroke Epi'!$O$5</f>
        <v>0.50899163801083203</v>
      </c>
      <c r="AF36" s="93">
        <f>I36*'Stroke Epi'!$O$5</f>
        <v>0.72803839237966794</v>
      </c>
      <c r="AG36" s="93">
        <f>J36*'Stroke Epi'!$O$5</f>
        <v>0.82846772717640649</v>
      </c>
      <c r="AH36" s="93">
        <f>K36*'Stroke Epi'!$O$5</f>
        <v>1.3148162118614251</v>
      </c>
      <c r="AI36" s="93">
        <f>L36*'Stroke Epi'!$O$5</f>
        <v>1.1874918393477649</v>
      </c>
      <c r="AJ36" s="93">
        <f t="shared" si="13"/>
        <v>4.5678058087760967</v>
      </c>
      <c r="AK36" s="93">
        <f t="shared" si="23"/>
        <v>123.46037429132502</v>
      </c>
      <c r="AL36" s="2"/>
      <c r="AM36" s="93">
        <f>'Mortal Baseline'!X36*AW36</f>
        <v>1.0071879723942423</v>
      </c>
      <c r="AN36" s="93">
        <f>'Mortal Baseline'!Y36*AX36</f>
        <v>1.4596944134759438</v>
      </c>
      <c r="AO36" s="93">
        <f>'Mortal Baseline'!Z36*AY36</f>
        <v>2.2869425396141945</v>
      </c>
      <c r="AP36" s="93">
        <f>'Mortal Baseline'!AA36*AZ36</f>
        <v>2.993765411793488</v>
      </c>
      <c r="AQ36" s="93">
        <f>'Mortal Baseline'!AB36*BA36</f>
        <v>2.171721597531489</v>
      </c>
      <c r="AR36" s="93">
        <f t="shared" si="24"/>
        <v>4.1523524694947493</v>
      </c>
      <c r="AS36" s="93">
        <f t="shared" si="25"/>
        <v>6.9263300488996133</v>
      </c>
      <c r="AT36" s="93">
        <f t="shared" si="26"/>
        <v>9.37782238367733</v>
      </c>
      <c r="AU36" s="93">
        <f t="shared" si="27"/>
        <v>11.322351008960796</v>
      </c>
      <c r="AV36" s="93">
        <f t="shared" si="28"/>
        <v>8.4055552658887649</v>
      </c>
      <c r="AW36" s="93">
        <f>('Stroke Epi'!AE66*(SUM('Mortal Baseline'!X36:AB36)))/('Mortal Baseline'!X36*'Stroke Epi'!B$83+'Mortal Baseline'!Y36*'Stroke Epi'!C$83+'Mortal Baseline'!Z36*'Stroke Epi'!D$83+'Mortal Baseline'!AA36*'Stroke Epi'!E$83+'Mortal Baseline'!AB36*'Stroke Epi'!F$83)</f>
        <v>2.9736598741999349E-4</v>
      </c>
      <c r="AX36" s="93">
        <f>$AW36*'Stroke Epi'!C$83</f>
        <v>2.3682200069929658E-4</v>
      </c>
      <c r="AY36" s="93">
        <f>$AW36*'Stroke Epi'!D$83</f>
        <v>2.1071549024745845E-4</v>
      </c>
      <c r="AZ36" s="93">
        <f>$AW36*'Stroke Epi'!E$83</f>
        <v>1.8891759808117883E-4</v>
      </c>
      <c r="BA36" s="93">
        <f>$AW36*'Stroke Epi'!F$83</f>
        <v>1.6272833033699187E-4</v>
      </c>
      <c r="BB36" s="93">
        <f t="shared" si="15"/>
        <v>1.0965494067849192E-3</v>
      </c>
      <c r="BC36" s="2">
        <f>AM36/'Mortal Baseline'!X36</f>
        <v>2.9736598741999349E-4</v>
      </c>
      <c r="BD36" s="2">
        <f>AN36/'Mortal Baseline'!Y36</f>
        <v>2.3682200069929658E-4</v>
      </c>
      <c r="BE36" s="2">
        <f>AO36/'Mortal Baseline'!Z36</f>
        <v>2.1071549024745845E-4</v>
      </c>
      <c r="BF36" s="2">
        <f>AP36/'Mortal Baseline'!AA36</f>
        <v>1.8891759808117883E-4</v>
      </c>
      <c r="BG36" s="2">
        <f>AQ36/'Mortal Baseline'!AB36</f>
        <v>1.6272833033699187E-4</v>
      </c>
      <c r="BH36" s="2">
        <f>SUM(AM36:AQ36)/SUM('Mortal Baseline'!X36:AB36)</f>
        <v>2.0000000000000001E-4</v>
      </c>
      <c r="BI36" s="58">
        <f>AM36*'Stroke Epi'!$AP66</f>
        <v>0.13264665596432171</v>
      </c>
      <c r="BJ36" s="58">
        <f>AN36*'Stroke Epi'!$AP66</f>
        <v>0.19224175425478182</v>
      </c>
      <c r="BK36" s="58">
        <f>AO36*'Stroke Epi'!$AP66</f>
        <v>0.30119033246718946</v>
      </c>
      <c r="BL36" s="58">
        <f>AP36*'Stroke Epi'!$AP66</f>
        <v>0.39427890473320243</v>
      </c>
      <c r="BM36" s="58">
        <f>AQ36*'Stroke Epi'!$AP66</f>
        <v>0.28601573439489714</v>
      </c>
      <c r="BN36" s="93">
        <f t="shared" si="31"/>
        <v>1.3063733818143928</v>
      </c>
      <c r="BO36" s="93">
        <f>AR36*'Stroke Epi'!$O$5</f>
        <v>0.83047049389894989</v>
      </c>
      <c r="BP36" s="93">
        <f>AS36*'Stroke Epi'!$O$5</f>
        <v>1.3852660097799228</v>
      </c>
      <c r="BQ36" s="93">
        <f>AT36*'Stroke Epi'!$O$5</f>
        <v>1.875564476735466</v>
      </c>
      <c r="BR36" s="93">
        <f>AU36*'Stroke Epi'!$O$5</f>
        <v>2.2644702017921592</v>
      </c>
      <c r="BS36" s="93">
        <f>AV36*'Stroke Epi'!$O$5</f>
        <v>1.6811110531777531</v>
      </c>
      <c r="BT36" s="93">
        <f t="shared" si="17"/>
        <v>8.0368822353842511</v>
      </c>
      <c r="BU36" s="93">
        <f t="shared" si="29"/>
        <v>182.46103872593093</v>
      </c>
    </row>
    <row r="37" spans="1:73">
      <c r="A37" s="58">
        <f>'Mortal Baseline'!A37</f>
        <v>35</v>
      </c>
      <c r="B37" s="58">
        <v>39</v>
      </c>
      <c r="C37" s="93">
        <f>'Mortal Baseline'!C37*M37</f>
        <v>0.68633086102149898</v>
      </c>
      <c r="D37" s="93">
        <f>'Mortal Baseline'!D37*N37</f>
        <v>0.79154186204917298</v>
      </c>
      <c r="E37" s="93">
        <f>'Mortal Baseline'!E37*O37</f>
        <v>0.88831680002738822</v>
      </c>
      <c r="F37" s="93">
        <f>'Mortal Baseline'!F37*P37</f>
        <v>1.729896552665664</v>
      </c>
      <c r="G37" s="93">
        <f>'Mortal Baseline'!G37*Q37</f>
        <v>1.4710785596134124</v>
      </c>
      <c r="H37" s="93">
        <f t="shared" si="18"/>
        <v>2.6334646162025166</v>
      </c>
      <c r="I37" s="93">
        <f t="shared" si="19"/>
        <v>3.594446277119741</v>
      </c>
      <c r="J37" s="93">
        <f t="shared" si="20"/>
        <v>4.0783991711145653</v>
      </c>
      <c r="K37" s="93">
        <f t="shared" si="21"/>
        <v>6.7552972913728766</v>
      </c>
      <c r="L37" s="93">
        <f t="shared" si="22"/>
        <v>6.0185644210259603</v>
      </c>
      <c r="M37" s="93">
        <f>('Stroke Epi'!AE67*(SUM('Mortal Baseline'!C37:G37)))/('Mortal Baseline'!C37*'Stroke Epi'!B$74+'Mortal Baseline'!D37*'Stroke Epi'!C$74+'Mortal Baseline'!E37*'Stroke Epi'!D$74+'Mortal Baseline'!F37*'Stroke Epi'!E$74+'Mortal Baseline'!G37*'Stroke Epi'!F$74)</f>
        <v>3.2421956769583613E-4</v>
      </c>
      <c r="N37" s="93">
        <f>M37*'Stroke Epi'!C$74</f>
        <v>2.5725667717705952E-4</v>
      </c>
      <c r="O37" s="93">
        <f>N37*'Stroke Epi'!D$74</f>
        <v>1.8229169233284151E-4</v>
      </c>
      <c r="P37" s="93">
        <f>O37*'Stroke Epi'!E$74</f>
        <v>1.1467478056418182E-4</v>
      </c>
      <c r="Q37" s="93">
        <f>P37*'Stroke Epi'!F$74</f>
        <v>6.1257446549914477E-5</v>
      </c>
      <c r="R37" s="93">
        <f t="shared" si="30"/>
        <v>9.3970016431983337E-4</v>
      </c>
      <c r="S37" s="2">
        <f>C37/'Mortal Baseline'!C37</f>
        <v>3.2421956769583613E-4</v>
      </c>
      <c r="T37" s="2">
        <f>D37/'Mortal Baseline'!D37</f>
        <v>2.5725667717705952E-4</v>
      </c>
      <c r="U37" s="2">
        <f>E37/'Mortal Baseline'!E37</f>
        <v>1.8229169233284151E-4</v>
      </c>
      <c r="V37" s="2">
        <f>F37/'Mortal Baseline'!F37</f>
        <v>1.1467478056418182E-4</v>
      </c>
      <c r="W37" s="2">
        <f>G37/'Mortal Baseline'!G37</f>
        <v>6.1257446549914477E-5</v>
      </c>
      <c r="X37" s="2">
        <f>SUM(C37:G37)/SUM('Mortal Baseline'!C37:G37)</f>
        <v>1.1323037266495014E-4</v>
      </c>
      <c r="Y37" s="93">
        <f>C37*'Stroke Epi'!$AH67</f>
        <v>9.1350637601961507E-2</v>
      </c>
      <c r="Z37" s="93">
        <f>D37*'Stroke Epi'!$AH$33</f>
        <v>0.10812461835591702</v>
      </c>
      <c r="AA37" s="93">
        <f>E37*'Stroke Epi'!$AH$33</f>
        <v>0.12134407488374123</v>
      </c>
      <c r="AB37" s="93">
        <f>F37*'Stroke Epi'!$AH$33</f>
        <v>0.2363038690941297</v>
      </c>
      <c r="AC37" s="93">
        <f>G37*'Stroke Epi'!$AH$33</f>
        <v>0.20094933124319214</v>
      </c>
      <c r="AD37" s="93">
        <f t="shared" si="12"/>
        <v>0.75807253117894158</v>
      </c>
      <c r="AE37" s="93">
        <f>H37*'Stroke Epi'!$O$5</f>
        <v>0.52669292324050332</v>
      </c>
      <c r="AF37" s="93">
        <f>I37*'Stroke Epi'!$O$5</f>
        <v>0.71888925542394821</v>
      </c>
      <c r="AG37" s="93">
        <f>J37*'Stroke Epi'!$O$5</f>
        <v>0.81567983422291312</v>
      </c>
      <c r="AH37" s="93">
        <f>K37*'Stroke Epi'!$O$5</f>
        <v>1.3510594582745754</v>
      </c>
      <c r="AI37" s="93">
        <f>L37*'Stroke Epi'!$O$5</f>
        <v>1.2037128842051921</v>
      </c>
      <c r="AJ37" s="93">
        <f t="shared" si="13"/>
        <v>4.6160343553671321</v>
      </c>
      <c r="AK37" s="93">
        <f t="shared" si="23"/>
        <v>128.83448117787111</v>
      </c>
      <c r="AL37" s="2"/>
      <c r="AM37" s="93">
        <f>'Mortal Baseline'!X37*AW37</f>
        <v>1.0029741068515388</v>
      </c>
      <c r="AN37" s="93">
        <f>'Mortal Baseline'!Y37*AX37</f>
        <v>1.4132528242412798</v>
      </c>
      <c r="AO37" s="93">
        <f>'Mortal Baseline'!Z37*AY37</f>
        <v>2.2852924994116806</v>
      </c>
      <c r="AP37" s="93">
        <f>'Mortal Baseline'!AA37*AZ37</f>
        <v>3.0279924454780249</v>
      </c>
      <c r="AQ37" s="93">
        <f>'Mortal Baseline'!AB37*BA37</f>
        <v>2.1828565404724682</v>
      </c>
      <c r="AR37" s="93">
        <f t="shared" si="24"/>
        <v>4.192209426483017</v>
      </c>
      <c r="AS37" s="93">
        <f t="shared" si="25"/>
        <v>6.7620751091061884</v>
      </c>
      <c r="AT37" s="93">
        <f t="shared" si="26"/>
        <v>9.4863600738863543</v>
      </c>
      <c r="AU37" s="93">
        <f t="shared" si="27"/>
        <v>11.69159434791346</v>
      </c>
      <c r="AV37" s="93">
        <f t="shared" si="28"/>
        <v>8.6212850187885817</v>
      </c>
      <c r="AW37" s="93">
        <f>('Stroke Epi'!AE67*(SUM('Mortal Baseline'!X37:AB37)))/('Mortal Baseline'!X37*'Stroke Epi'!B$83+'Mortal Baseline'!Y37*'Stroke Epi'!C$83+'Mortal Baseline'!Z37*'Stroke Epi'!D$83+'Mortal Baseline'!AA37*'Stroke Epi'!E$83+'Mortal Baseline'!AB37*'Stroke Epi'!F$83)</f>
        <v>2.9776326422585261E-4</v>
      </c>
      <c r="AX37" s="93">
        <f>$AW37*'Stroke Epi'!C$83</f>
        <v>2.3713839158451947E-4</v>
      </c>
      <c r="AY37" s="93">
        <f>$AW37*'Stroke Epi'!D$83</f>
        <v>2.1099700319934933E-4</v>
      </c>
      <c r="AZ37" s="93">
        <f>$AW37*'Stroke Epi'!E$83</f>
        <v>1.8916998935358841E-4</v>
      </c>
      <c r="BA37" s="93">
        <f>$AW37*'Stroke Epi'!F$83</f>
        <v>1.6294573311348277E-4</v>
      </c>
      <c r="BB37" s="93">
        <f t="shared" si="15"/>
        <v>1.0980143814767927E-3</v>
      </c>
      <c r="BC37" s="2">
        <f>AM37/'Mortal Baseline'!X37</f>
        <v>2.9776326422585267E-4</v>
      </c>
      <c r="BD37" s="2">
        <f>AN37/'Mortal Baseline'!Y37</f>
        <v>2.3713839158451947E-4</v>
      </c>
      <c r="BE37" s="2">
        <f>AO37/'Mortal Baseline'!Z37</f>
        <v>2.109970031993493E-4</v>
      </c>
      <c r="BF37" s="2">
        <f>AP37/'Mortal Baseline'!AA37</f>
        <v>1.8916998935358841E-4</v>
      </c>
      <c r="BG37" s="2">
        <f>AQ37/'Mortal Baseline'!AB37</f>
        <v>1.6294573311348274E-4</v>
      </c>
      <c r="BH37" s="2">
        <f>SUM(AM37:AQ37)/SUM('Mortal Baseline'!X37:AB37)</f>
        <v>2.0000000000000004E-4</v>
      </c>
      <c r="BI37" s="58">
        <f>AM37*'Stroke Epi'!$AP67</f>
        <v>0.13209168987234768</v>
      </c>
      <c r="BJ37" s="58">
        <f>AN37*'Stroke Epi'!$AP67</f>
        <v>0.18612539695257657</v>
      </c>
      <c r="BK37" s="58">
        <f>AO37*'Stroke Epi'!$AP67</f>
        <v>0.30097302217251837</v>
      </c>
      <c r="BL37" s="58">
        <f>AP37*'Stroke Epi'!$AP67</f>
        <v>0.3987866050694559</v>
      </c>
      <c r="BM37" s="58">
        <f>AQ37*'Stroke Epi'!$AP67</f>
        <v>0.28748220638022409</v>
      </c>
      <c r="BN37" s="93">
        <f t="shared" si="31"/>
        <v>1.3054589204471225</v>
      </c>
      <c r="BO37" s="93">
        <f>AR37*'Stroke Epi'!$O$5</f>
        <v>0.83844188529660346</v>
      </c>
      <c r="BP37" s="93">
        <f>AS37*'Stroke Epi'!$O$5</f>
        <v>1.3524150218212379</v>
      </c>
      <c r="BQ37" s="93">
        <f>AT37*'Stroke Epi'!$O$5</f>
        <v>1.897272014777271</v>
      </c>
      <c r="BR37" s="93">
        <f>AU37*'Stroke Epi'!$O$5</f>
        <v>2.3383188695826922</v>
      </c>
      <c r="BS37" s="93">
        <f>AV37*'Stroke Epi'!$O$5</f>
        <v>1.7242570037577165</v>
      </c>
      <c r="BT37" s="93">
        <f t="shared" si="17"/>
        <v>8.1507047952355212</v>
      </c>
      <c r="BU37" s="93">
        <f t="shared" si="29"/>
        <v>191.91720244161357</v>
      </c>
    </row>
    <row r="38" spans="1:73">
      <c r="A38" s="58">
        <f>'Mortal Baseline'!A38</f>
        <v>36</v>
      </c>
      <c r="B38" s="58">
        <v>40</v>
      </c>
      <c r="C38" s="93">
        <f>'Mortal Baseline'!C38*M38</f>
        <v>1.0612454634505397</v>
      </c>
      <c r="D38" s="93">
        <f>'Mortal Baseline'!D38*N38</f>
        <v>1.1822317365465664</v>
      </c>
      <c r="E38" s="93">
        <f>'Mortal Baseline'!E38*O38</f>
        <v>1.3117585667437202</v>
      </c>
      <c r="F38" s="93">
        <f>'Mortal Baseline'!F38*P38</f>
        <v>2.6173392473756372</v>
      </c>
      <c r="G38" s="93">
        <f>'Mortal Baseline'!G38*Q38</f>
        <v>2.1860090806661239</v>
      </c>
      <c r="H38" s="93">
        <f t="shared" si="18"/>
        <v>3.0766665188105913</v>
      </c>
      <c r="I38" s="93">
        <f t="shared" si="19"/>
        <v>3.9496641398864427</v>
      </c>
      <c r="J38" s="93">
        <f t="shared" si="20"/>
        <v>4.4531338287516302</v>
      </c>
      <c r="K38" s="93">
        <f t="shared" si="21"/>
        <v>7.7852732113798098</v>
      </c>
      <c r="L38" s="93">
        <f t="shared" si="22"/>
        <v>6.7999112862437006</v>
      </c>
      <c r="M38" s="93">
        <f>('Stroke Epi'!AE68*(SUM('Mortal Baseline'!C38:G38)))/('Mortal Baseline'!C38*'Stroke Epi'!B$74+'Mortal Baseline'!D38*'Stroke Epi'!C$74+'Mortal Baseline'!E38*'Stroke Epi'!D$74+'Mortal Baseline'!F38*'Stroke Epi'!E$74+'Mortal Baseline'!G38*'Stroke Epi'!F$74)</f>
        <v>4.8575336315711002E-4</v>
      </c>
      <c r="N38" s="93">
        <f>M38*'Stroke Epi'!C$74</f>
        <v>3.8542798949942736E-4</v>
      </c>
      <c r="O38" s="93">
        <f>N38*'Stroke Epi'!D$74</f>
        <v>2.7311369037833719E-4</v>
      </c>
      <c r="P38" s="93">
        <f>O38*'Stroke Epi'!E$74</f>
        <v>1.7180844673944179E-4</v>
      </c>
      <c r="Q38" s="93">
        <f>P38*'Stroke Epi'!F$74</f>
        <v>9.177734364248247E-5</v>
      </c>
      <c r="R38" s="93">
        <f t="shared" si="30"/>
        <v>1.4078808334167987E-3</v>
      </c>
      <c r="S38" s="2">
        <f>C38/'Mortal Baseline'!C38</f>
        <v>4.8575336315711002E-4</v>
      </c>
      <c r="T38" s="2">
        <f>D38/'Mortal Baseline'!D38</f>
        <v>3.8542798949942736E-4</v>
      </c>
      <c r="U38" s="2">
        <f>E38/'Mortal Baseline'!E38</f>
        <v>2.7311369037833719E-4</v>
      </c>
      <c r="V38" s="2">
        <f>F38/'Mortal Baseline'!F38</f>
        <v>1.7180844673944179E-4</v>
      </c>
      <c r="W38" s="2">
        <f>G38/'Mortal Baseline'!G38</f>
        <v>9.177734364248247E-5</v>
      </c>
      <c r="X38" s="2">
        <f>SUM(C38:G38)/SUM('Mortal Baseline'!C38:G38)</f>
        <v>1.7020920940823676E-4</v>
      </c>
      <c r="Y38" s="93">
        <f>C38*'Stroke Epi'!$AH68</f>
        <v>0.12543921377985379</v>
      </c>
      <c r="Z38" s="93">
        <f>D38*'Stroke Epi'!$AH$33</f>
        <v>0.16149285521226098</v>
      </c>
      <c r="AA38" s="93">
        <f>E38*'Stroke Epi'!$AH$33</f>
        <v>0.17918622021719216</v>
      </c>
      <c r="AB38" s="93">
        <f>F38*'Stroke Epi'!$AH$33</f>
        <v>0.35752854119151206</v>
      </c>
      <c r="AC38" s="93">
        <f>G38*'Stroke Epi'!$AH$33</f>
        <v>0.29860884041899249</v>
      </c>
      <c r="AD38" s="93">
        <f t="shared" si="12"/>
        <v>1.1222556708198115</v>
      </c>
      <c r="AE38" s="93">
        <f>H38*'Stroke Epi'!$O$5</f>
        <v>0.61533330376211826</v>
      </c>
      <c r="AF38" s="93">
        <f>I38*'Stroke Epi'!$O$5</f>
        <v>0.78993282797728859</v>
      </c>
      <c r="AG38" s="93">
        <f>J38*'Stroke Epi'!$O$5</f>
        <v>0.89062676575032607</v>
      </c>
      <c r="AH38" s="93">
        <f>K38*'Stroke Epi'!$O$5</f>
        <v>1.5570546422759621</v>
      </c>
      <c r="AI38" s="93">
        <f>L38*'Stroke Epi'!$O$5</f>
        <v>1.3599822572487401</v>
      </c>
      <c r="AJ38" s="93">
        <f t="shared" si="13"/>
        <v>5.2129297970144357</v>
      </c>
      <c r="AK38" s="93">
        <f t="shared" si="23"/>
        <v>135.16966664570535</v>
      </c>
      <c r="AL38" s="2"/>
      <c r="AM38" s="93">
        <f>'Mortal Baseline'!X38*AW38</f>
        <v>1.5012500166961751</v>
      </c>
      <c r="AN38" s="93">
        <f>'Mortal Baseline'!Y38*AX38</f>
        <v>2.0626886610354136</v>
      </c>
      <c r="AO38" s="93">
        <f>'Mortal Baseline'!Z38*AY38</f>
        <v>3.4282347430021538</v>
      </c>
      <c r="AP38" s="93">
        <f>'Mortal Baseline'!AA38*AZ38</f>
        <v>4.5806181512003441</v>
      </c>
      <c r="AQ38" s="93">
        <f>'Mortal Baseline'!AB38*BA38</f>
        <v>3.2853530659111194</v>
      </c>
      <c r="AR38" s="93">
        <f t="shared" si="24"/>
        <v>4.7229258680102406</v>
      </c>
      <c r="AS38" s="93">
        <f t="shared" si="25"/>
        <v>7.286223351367787</v>
      </c>
      <c r="AT38" s="93">
        <f t="shared" si="26"/>
        <v>10.716349779938717</v>
      </c>
      <c r="AU38" s="93">
        <f t="shared" si="27"/>
        <v>13.535107024461659</v>
      </c>
      <c r="AV38" s="93">
        <f t="shared" si="28"/>
        <v>9.8948988745617612</v>
      </c>
      <c r="AW38" s="93">
        <f>('Stroke Epi'!AE68*(SUM('Mortal Baseline'!X38:AB38)))/('Mortal Baseline'!X38*'Stroke Epi'!B$83+'Mortal Baseline'!Y38*'Stroke Epi'!C$83+'Mortal Baseline'!Z38*'Stroke Epi'!D$83+'Mortal Baseline'!AA38*'Stroke Epi'!E$83+'Mortal Baseline'!AB38*'Stroke Epi'!F$83)</f>
        <v>4.4708750929549497E-4</v>
      </c>
      <c r="AX38" s="93">
        <f>$AW38*'Stroke Epi'!C$83</f>
        <v>3.560600839311241E-4</v>
      </c>
      <c r="AY38" s="93">
        <f>$AW38*'Stroke Epi'!D$83</f>
        <v>3.168091432449454E-4</v>
      </c>
      <c r="AZ38" s="93">
        <f>$AW38*'Stroke Epi'!E$83</f>
        <v>2.8403617750979797E-4</v>
      </c>
      <c r="BA38" s="93">
        <f>$AW38*'Stroke Epi'!F$83</f>
        <v>2.4466081186152696E-4</v>
      </c>
      <c r="BB38" s="93">
        <f t="shared" si="15"/>
        <v>1.6486537258428892E-3</v>
      </c>
      <c r="BC38" s="2">
        <f>AM38/'Mortal Baseline'!X38</f>
        <v>4.4708750929549497E-4</v>
      </c>
      <c r="BD38" s="2">
        <f>AN38/'Mortal Baseline'!Y38</f>
        <v>3.5606008393112415E-4</v>
      </c>
      <c r="BE38" s="2">
        <f>AO38/'Mortal Baseline'!Z38</f>
        <v>3.168091432449454E-4</v>
      </c>
      <c r="BF38" s="2">
        <f>AP38/'Mortal Baseline'!AA38</f>
        <v>2.8403617750979797E-4</v>
      </c>
      <c r="BG38" s="2">
        <f>AQ38/'Mortal Baseline'!AB38</f>
        <v>2.4466081186152696E-4</v>
      </c>
      <c r="BH38" s="2">
        <f>SUM(AM38:AQ38)/SUM('Mortal Baseline'!X38:AB38)</f>
        <v>2.9999999999999997E-4</v>
      </c>
      <c r="BI38" s="58">
        <f>AM38*'Stroke Epi'!$AP68</f>
        <v>0.16498737683490963</v>
      </c>
      <c r="BJ38" s="58">
        <f>AN38*'Stroke Epi'!$AP68</f>
        <v>0.22668948384779194</v>
      </c>
      <c r="BK38" s="58">
        <f>AO38*'Stroke Epi'!$AP68</f>
        <v>0.37676299825593668</v>
      </c>
      <c r="BL38" s="58">
        <f>AP38*'Stroke Epi'!$AP68</f>
        <v>0.50340993481691776</v>
      </c>
      <c r="BM38" s="58">
        <f>AQ38*'Stroke Epi'!$AP68</f>
        <v>0.36106030194363203</v>
      </c>
      <c r="BN38" s="93">
        <f t="shared" si="31"/>
        <v>1.632910095699188</v>
      </c>
      <c r="BO38" s="93">
        <f>AR38*'Stroke Epi'!$O$5</f>
        <v>0.94458517360204819</v>
      </c>
      <c r="BP38" s="93">
        <f>AS38*'Stroke Epi'!$O$5</f>
        <v>1.4572446702735575</v>
      </c>
      <c r="BQ38" s="93">
        <f>AT38*'Stroke Epi'!$O$5</f>
        <v>2.1432699559877437</v>
      </c>
      <c r="BR38" s="93">
        <f>AU38*'Stroke Epi'!$O$5</f>
        <v>2.7070214048923322</v>
      </c>
      <c r="BS38" s="93">
        <f>AV38*'Stroke Epi'!$O$5</f>
        <v>1.9789797749123523</v>
      </c>
      <c r="BT38" s="93">
        <f t="shared" si="17"/>
        <v>9.2311009796680334</v>
      </c>
      <c r="BU38" s="93">
        <f t="shared" si="29"/>
        <v>202.78121351698081</v>
      </c>
    </row>
    <row r="39" spans="1:73">
      <c r="A39" s="58">
        <f>'Mortal Baseline'!A39</f>
        <v>37</v>
      </c>
      <c r="B39" s="58">
        <v>41</v>
      </c>
      <c r="C39" s="93">
        <f>'Mortal Baseline'!C39*M39</f>
        <v>1.0960863071860902</v>
      </c>
      <c r="D39" s="93">
        <f>'Mortal Baseline'!D39*N39</f>
        <v>1.1837718280558485</v>
      </c>
      <c r="E39" s="93">
        <f>'Mortal Baseline'!E39*O39</f>
        <v>1.2962901714141111</v>
      </c>
      <c r="F39" s="93">
        <f>'Mortal Baseline'!F39*P39</f>
        <v>2.6339081188443241</v>
      </c>
      <c r="G39" s="93">
        <f>'Mortal Baseline'!G39*Q39</f>
        <v>2.16075523518432</v>
      </c>
      <c r="H39" s="93">
        <f t="shared" si="18"/>
        <v>3.43198030845471</v>
      </c>
      <c r="I39" s="93">
        <f t="shared" si="19"/>
        <v>4.1820102847527414</v>
      </c>
      <c r="J39" s="93">
        <f t="shared" si="20"/>
        <v>4.6796110141982226</v>
      </c>
      <c r="K39" s="93">
        <f t="shared" si="21"/>
        <v>8.5045981467566598</v>
      </c>
      <c r="L39" s="93">
        <f t="shared" si="22"/>
        <v>7.3020754237602876</v>
      </c>
      <c r="M39" s="93">
        <f>('Stroke Epi'!AE69*(SUM('Mortal Baseline'!C39:G39)))/('Mortal Baseline'!C39*'Stroke Epi'!B$74+'Mortal Baseline'!D39*'Stroke Epi'!C$74+'Mortal Baseline'!E39*'Stroke Epi'!D$74+'Mortal Baseline'!F39*'Stroke Epi'!E$74+'Mortal Baseline'!G39*'Stroke Epi'!F$74)</f>
        <v>4.8499874520869358E-4</v>
      </c>
      <c r="N39" s="93">
        <f>M39*'Stroke Epi'!C$74</f>
        <v>3.8482922703938393E-4</v>
      </c>
      <c r="O39" s="93">
        <f>N39*'Stroke Epi'!D$74</f>
        <v>2.7268940820481148E-4</v>
      </c>
      <c r="P39" s="93">
        <f>O39*'Stroke Epi'!E$74</f>
        <v>1.7154154228250407E-4</v>
      </c>
      <c r="Q39" s="93">
        <f>P39*'Stroke Epi'!F$74</f>
        <v>9.1634767520475897E-5</v>
      </c>
      <c r="R39" s="93">
        <f t="shared" si="30"/>
        <v>1.4056936902558691E-3</v>
      </c>
      <c r="S39" s="2">
        <f>C39/'Mortal Baseline'!C39</f>
        <v>4.8499874520869363E-4</v>
      </c>
      <c r="T39" s="2">
        <f>D39/'Mortal Baseline'!D39</f>
        <v>3.8482922703938393E-4</v>
      </c>
      <c r="U39" s="2">
        <f>E39/'Mortal Baseline'!E39</f>
        <v>2.7268940820481148E-4</v>
      </c>
      <c r="V39" s="2">
        <f>F39/'Mortal Baseline'!F39</f>
        <v>1.7154154228250407E-4</v>
      </c>
      <c r="W39" s="2">
        <f>G39/'Mortal Baseline'!G39</f>
        <v>9.1634767520475883E-5</v>
      </c>
      <c r="X39" s="2">
        <f>SUM(C39:G39)/SUM('Mortal Baseline'!C39:G39)</f>
        <v>1.7074847666045909E-4</v>
      </c>
      <c r="Y39" s="93">
        <f>C39*'Stroke Epi'!$AH69</f>
        <v>0.12955740150939588</v>
      </c>
      <c r="Z39" s="93">
        <f>D39*'Stroke Epi'!$AH$33</f>
        <v>0.1617032317124289</v>
      </c>
      <c r="AA39" s="93">
        <f>E39*'Stroke Epi'!$AH$33</f>
        <v>0.17707323741516756</v>
      </c>
      <c r="AB39" s="93">
        <f>F39*'Stroke Epi'!$AH$33</f>
        <v>0.35979184903413469</v>
      </c>
      <c r="AC39" s="93">
        <f>G39*'Stroke Epi'!$AH$33</f>
        <v>0.29515916512617812</v>
      </c>
      <c r="AD39" s="93">
        <f t="shared" si="12"/>
        <v>1.1232848847973051</v>
      </c>
      <c r="AE39" s="93">
        <f>H39*'Stroke Epi'!$O$5</f>
        <v>0.68639606169094203</v>
      </c>
      <c r="AF39" s="93">
        <f>I39*'Stroke Epi'!$O$5</f>
        <v>0.83640205695054837</v>
      </c>
      <c r="AG39" s="93">
        <f>J39*'Stroke Epi'!$O$5</f>
        <v>0.93592220283964456</v>
      </c>
      <c r="AH39" s="93">
        <f>K39*'Stroke Epi'!$O$5</f>
        <v>1.700919629351332</v>
      </c>
      <c r="AI39" s="93">
        <f>L39*'Stroke Epi'!$O$5</f>
        <v>1.4604150847520576</v>
      </c>
      <c r="AJ39" s="93">
        <f t="shared" si="13"/>
        <v>5.6200550355845245</v>
      </c>
      <c r="AK39" s="93">
        <f t="shared" si="23"/>
        <v>141.91300656608718</v>
      </c>
      <c r="AL39" s="2"/>
      <c r="AM39" s="93">
        <f>'Mortal Baseline'!X39*AW39</f>
        <v>1.5011698345186102</v>
      </c>
      <c r="AN39" s="93">
        <f>'Mortal Baseline'!Y39*AX39</f>
        <v>2.017088454372491</v>
      </c>
      <c r="AO39" s="93">
        <f>'Mortal Baseline'!Z39*AY39</f>
        <v>3.4302108137694449</v>
      </c>
      <c r="AP39" s="93">
        <f>'Mortal Baseline'!AA39*AZ39</f>
        <v>4.6049001205448734</v>
      </c>
      <c r="AQ39" s="93">
        <f>'Mortal Baseline'!AB39*BA39</f>
        <v>3.2899172700019381</v>
      </c>
      <c r="AR39" s="93">
        <f t="shared" si="24"/>
        <v>5.114523152091893</v>
      </c>
      <c r="AS39" s="93">
        <f t="shared" si="25"/>
        <v>7.6193776516189287</v>
      </c>
      <c r="AT39" s="93">
        <f t="shared" si="26"/>
        <v>11.626527639464483</v>
      </c>
      <c r="AU39" s="93">
        <f t="shared" si="27"/>
        <v>14.929575805297281</v>
      </c>
      <c r="AV39" s="93">
        <f t="shared" si="28"/>
        <v>10.844776067707715</v>
      </c>
      <c r="AW39" s="93">
        <f>('Stroke Epi'!AE69*(SUM('Mortal Baseline'!X39:AB39)))/('Mortal Baseline'!X39*'Stroke Epi'!B$83+'Mortal Baseline'!Y39*'Stroke Epi'!C$83+'Mortal Baseline'!Z39*'Stroke Epi'!D$83+'Mortal Baseline'!AA39*'Stroke Epi'!E$83+'Mortal Baseline'!AB39*'Stroke Epi'!F$83)</f>
        <v>4.4737359944179366E-4</v>
      </c>
      <c r="AX39" s="93">
        <f>$AW39*'Stroke Epi'!C$83</f>
        <v>3.5628792586225633E-4</v>
      </c>
      <c r="AY39" s="93">
        <f>$AW39*'Stroke Epi'!D$83</f>
        <v>3.1701186860017293E-4</v>
      </c>
      <c r="AZ39" s="93">
        <f>$AW39*'Stroke Epi'!E$83</f>
        <v>2.842179315286162E-4</v>
      </c>
      <c r="BA39" s="93">
        <f>$AW39*'Stroke Epi'!F$83</f>
        <v>2.4481736968522756E-4</v>
      </c>
      <c r="BB39" s="93">
        <f t="shared" si="15"/>
        <v>1.6497086951180668E-3</v>
      </c>
      <c r="BC39" s="2">
        <f>AM39/'Mortal Baseline'!X39</f>
        <v>4.4737359944179366E-4</v>
      </c>
      <c r="BD39" s="2">
        <f>AN39/'Mortal Baseline'!Y39</f>
        <v>3.5628792586225633E-4</v>
      </c>
      <c r="BE39" s="2">
        <f>AO39/'Mortal Baseline'!Z39</f>
        <v>3.1701186860017293E-4</v>
      </c>
      <c r="BF39" s="2">
        <f>AP39/'Mortal Baseline'!AA39</f>
        <v>2.842179315286162E-4</v>
      </c>
      <c r="BG39" s="2">
        <f>AQ39/'Mortal Baseline'!AB39</f>
        <v>2.4481736968522756E-4</v>
      </c>
      <c r="BH39" s="2">
        <f>SUM(AM39:AQ39)/SUM('Mortal Baseline'!X39:AB39)</f>
        <v>2.9999999999999992E-4</v>
      </c>
      <c r="BI39" s="58">
        <f>AM39*'Stroke Epi'!$AP69</f>
        <v>0.16497856481359527</v>
      </c>
      <c r="BJ39" s="58">
        <f>AN39*'Stroke Epi'!$AP69</f>
        <v>0.22167802113553675</v>
      </c>
      <c r="BK39" s="58">
        <f>AO39*'Stroke Epi'!$AP69</f>
        <v>0.37698016843326199</v>
      </c>
      <c r="BL39" s="58">
        <f>AP39*'Stroke Epi'!$AP69</f>
        <v>0.50607852324788161</v>
      </c>
      <c r="BM39" s="58">
        <f>AQ39*'Stroke Epi'!$AP69</f>
        <v>0.36156190797321297</v>
      </c>
      <c r="BN39" s="93">
        <f t="shared" si="31"/>
        <v>1.6312771856034884</v>
      </c>
      <c r="BO39" s="93">
        <f>AR39*'Stroke Epi'!$O$5</f>
        <v>1.0229046304183786</v>
      </c>
      <c r="BP39" s="93">
        <f>AS39*'Stroke Epi'!$O$5</f>
        <v>1.5238755303237859</v>
      </c>
      <c r="BQ39" s="93">
        <f>AT39*'Stroke Epi'!$O$5</f>
        <v>2.3253055278928967</v>
      </c>
      <c r="BR39" s="93">
        <f>AU39*'Stroke Epi'!$O$5</f>
        <v>2.9859151610594563</v>
      </c>
      <c r="BS39" s="93">
        <f>AV39*'Stroke Epi'!$O$5</f>
        <v>2.1689552135415431</v>
      </c>
      <c r="BT39" s="93">
        <f t="shared" si="17"/>
        <v>10.02695606323606</v>
      </c>
      <c r="BU39" s="93">
        <f t="shared" si="29"/>
        <v>214.43944676582038</v>
      </c>
    </row>
    <row r="40" spans="1:73">
      <c r="A40" s="58">
        <f>'Mortal Baseline'!A40</f>
        <v>38</v>
      </c>
      <c r="B40" s="58">
        <v>42</v>
      </c>
      <c r="C40" s="93">
        <f>'Mortal Baseline'!C40*M40</f>
        <v>1.1348140021583872</v>
      </c>
      <c r="D40" s="93">
        <f>'Mortal Baseline'!D40*N40</f>
        <v>1.1925452966124639</v>
      </c>
      <c r="E40" s="93">
        <f>'Mortal Baseline'!E40*O40</f>
        <v>1.2865280574666849</v>
      </c>
      <c r="F40" s="93">
        <f>'Mortal Baseline'!F40*P40</f>
        <v>2.6455481839246713</v>
      </c>
      <c r="G40" s="93">
        <f>'Mortal Baseline'!G40*Q40</f>
        <v>2.1321402276641912</v>
      </c>
      <c r="H40" s="93">
        <f t="shared" si="18"/>
        <v>3.7508408474127601</v>
      </c>
      <c r="I40" s="93">
        <f t="shared" si="19"/>
        <v>4.3764502927022289</v>
      </c>
      <c r="J40" s="93">
        <f t="shared" si="20"/>
        <v>4.8531436314100951</v>
      </c>
      <c r="K40" s="93">
        <f t="shared" si="21"/>
        <v>9.089434852295863</v>
      </c>
      <c r="L40" s="93">
        <f t="shared" si="22"/>
        <v>7.6786414015462441</v>
      </c>
      <c r="M40" s="93">
        <f>('Stroke Epi'!AE70*(SUM('Mortal Baseline'!C40:G40)))/('Mortal Baseline'!C40*'Stroke Epi'!B$74+'Mortal Baseline'!D40*'Stroke Epi'!C$74+'Mortal Baseline'!E40*'Stroke Epi'!D$74+'Mortal Baseline'!F40*'Stroke Epi'!E$74+'Mortal Baseline'!G40*'Stroke Epi'!F$74)</f>
        <v>4.8406498128416247E-4</v>
      </c>
      <c r="N40" s="93">
        <f>M40*'Stroke Epi'!C$74</f>
        <v>3.8408831862907466E-4</v>
      </c>
      <c r="O40" s="93">
        <f>N40*'Stroke Epi'!D$74</f>
        <v>2.721644016259309E-4</v>
      </c>
      <c r="P40" s="93">
        <f>O40*'Stroke Epi'!E$74</f>
        <v>1.7121127482238333E-4</v>
      </c>
      <c r="Q40" s="93">
        <f>P40*'Stroke Epi'!F$74</f>
        <v>9.1458343888479492E-5</v>
      </c>
      <c r="R40" s="93">
        <f t="shared" si="30"/>
        <v>1.4029873202500308E-3</v>
      </c>
      <c r="S40" s="2">
        <f>C40/'Mortal Baseline'!C40</f>
        <v>4.8406498128416252E-4</v>
      </c>
      <c r="T40" s="2">
        <f>D40/'Mortal Baseline'!D40</f>
        <v>3.8408831862907472E-4</v>
      </c>
      <c r="U40" s="2">
        <f>E40/'Mortal Baseline'!E40</f>
        <v>2.721644016259309E-4</v>
      </c>
      <c r="V40" s="2">
        <f>F40/'Mortal Baseline'!F40</f>
        <v>1.7121127482238333E-4</v>
      </c>
      <c r="W40" s="2">
        <f>G40/'Mortal Baseline'!G40</f>
        <v>9.1458343888479492E-5</v>
      </c>
      <c r="X40" s="2">
        <f>SUM(C40:G40)/SUM('Mortal Baseline'!C40:G40)</f>
        <v>1.7146351252739315E-4</v>
      </c>
      <c r="Y40" s="93">
        <f>C40*'Stroke Epi'!$AH70</f>
        <v>0.13413501505512138</v>
      </c>
      <c r="Z40" s="93">
        <f>D40*'Stroke Epi'!$AH$33</f>
        <v>0.16290168751726256</v>
      </c>
      <c r="AA40" s="93">
        <f>E40*'Stroke Epi'!$AH$33</f>
        <v>0.17573973264994916</v>
      </c>
      <c r="AB40" s="93">
        <f>F40*'Stroke Epi'!$AH$33</f>
        <v>0.36138188192411008</v>
      </c>
      <c r="AC40" s="93">
        <f>G40*'Stroke Epi'!$AH$33</f>
        <v>0.29125035509892849</v>
      </c>
      <c r="AD40" s="93">
        <f t="shared" si="12"/>
        <v>1.1254086722453716</v>
      </c>
      <c r="AE40" s="93">
        <f>H40*'Stroke Epi'!$O$5</f>
        <v>0.75016816948255205</v>
      </c>
      <c r="AF40" s="93">
        <f>I40*'Stroke Epi'!$O$5</f>
        <v>0.87529005854044584</v>
      </c>
      <c r="AG40" s="93">
        <f>J40*'Stroke Epi'!$O$5</f>
        <v>0.97062872628201902</v>
      </c>
      <c r="AH40" s="93">
        <f>K40*'Stroke Epi'!$O$5</f>
        <v>1.8178869704591727</v>
      </c>
      <c r="AI40" s="93">
        <f>L40*'Stroke Epi'!$O$5</f>
        <v>1.5357282803092489</v>
      </c>
      <c r="AJ40" s="93">
        <f t="shared" si="13"/>
        <v>5.9497022050734376</v>
      </c>
      <c r="AK40" s="93">
        <f t="shared" si="23"/>
        <v>148.988117443406</v>
      </c>
      <c r="AL40" s="2"/>
      <c r="AM40" s="93">
        <f>'Mortal Baseline'!X40*AW40</f>
        <v>1.5051271271695859</v>
      </c>
      <c r="AN40" s="93">
        <f>'Mortal Baseline'!Y40*AX40</f>
        <v>1.9834711930495439</v>
      </c>
      <c r="AO40" s="93">
        <f>'Mortal Baseline'!Z40*AY40</f>
        <v>3.4348000315080385</v>
      </c>
      <c r="AP40" s="93">
        <f>'Mortal Baseline'!AA40*AZ40</f>
        <v>4.6160447976989731</v>
      </c>
      <c r="AQ40" s="93">
        <f>'Mortal Baseline'!AB40*BA40</f>
        <v>3.28900005728801</v>
      </c>
      <c r="AR40" s="93">
        <f t="shared" si="24"/>
        <v>5.4317670840295049</v>
      </c>
      <c r="AS40" s="93">
        <f t="shared" si="25"/>
        <v>7.8572952932091491</v>
      </c>
      <c r="AT40" s="93">
        <f t="shared" si="26"/>
        <v>12.359041974646363</v>
      </c>
      <c r="AU40" s="93">
        <f t="shared" si="27"/>
        <v>16.053626918688916</v>
      </c>
      <c r="AV40" s="93">
        <f t="shared" si="28"/>
        <v>11.603259003480968</v>
      </c>
      <c r="AW40" s="93">
        <f>('Stroke Epi'!AE70*(SUM('Mortal Baseline'!X40:AB40)))/('Mortal Baseline'!X40*'Stroke Epi'!B$83+'Mortal Baseline'!Y40*'Stroke Epi'!C$83+'Mortal Baseline'!Z40*'Stroke Epi'!D$83+'Mortal Baseline'!AA40*'Stroke Epi'!E$83+'Mortal Baseline'!AB40*'Stroke Epi'!F$83)</f>
        <v>4.4749950534045933E-4</v>
      </c>
      <c r="AX40" s="93">
        <f>$AW40*'Stroke Epi'!C$83</f>
        <v>3.5638819720492249E-4</v>
      </c>
      <c r="AY40" s="93">
        <f>$AW40*'Stroke Epi'!D$83</f>
        <v>3.171010863462661E-4</v>
      </c>
      <c r="AZ40" s="93">
        <f>$AW40*'Stroke Epi'!E$83</f>
        <v>2.8429791996363037E-4</v>
      </c>
      <c r="BA40" s="93">
        <f>$AW40*'Stroke Epi'!F$83</f>
        <v>2.4488626948391401E-4</v>
      </c>
      <c r="BB40" s="93">
        <f t="shared" si="15"/>
        <v>1.6501729783391923E-3</v>
      </c>
      <c r="BC40" s="2">
        <f>AM40/'Mortal Baseline'!X40</f>
        <v>4.4749950534045933E-4</v>
      </c>
      <c r="BD40" s="2">
        <f>AN40/'Mortal Baseline'!Y40</f>
        <v>3.5638819720492249E-4</v>
      </c>
      <c r="BE40" s="2">
        <f>AO40/'Mortal Baseline'!Z40</f>
        <v>3.171010863462661E-4</v>
      </c>
      <c r="BF40" s="2">
        <f>AP40/'Mortal Baseline'!AA40</f>
        <v>2.8429791996363037E-4</v>
      </c>
      <c r="BG40" s="2">
        <f>AQ40/'Mortal Baseline'!AB40</f>
        <v>2.4488626948391401E-4</v>
      </c>
      <c r="BH40" s="2">
        <f>SUM(AM40:AQ40)/SUM('Mortal Baseline'!X40:AB40)</f>
        <v>2.9999999999999997E-4</v>
      </c>
      <c r="BI40" s="58">
        <f>AM40*'Stroke Epi'!$AP70</f>
        <v>0.16541347127593747</v>
      </c>
      <c r="BJ40" s="58">
        <f>AN40*'Stroke Epi'!$AP70</f>
        <v>0.21798348411614488</v>
      </c>
      <c r="BK40" s="58">
        <f>AO40*'Stroke Epi'!$AP70</f>
        <v>0.37748452346273342</v>
      </c>
      <c r="BL40" s="58">
        <f>AP40*'Stroke Epi'!$AP70</f>
        <v>0.50730332326711713</v>
      </c>
      <c r="BM40" s="58">
        <f>AQ40*'Stroke Epi'!$AP70</f>
        <v>0.36146110629595229</v>
      </c>
      <c r="BN40" s="93">
        <f t="shared" si="31"/>
        <v>1.6296459084178851</v>
      </c>
      <c r="BO40" s="93">
        <f>AR40*'Stroke Epi'!$O$5</f>
        <v>1.086353416805901</v>
      </c>
      <c r="BP40" s="93">
        <f>AS40*'Stroke Epi'!$O$5</f>
        <v>1.57145905864183</v>
      </c>
      <c r="BQ40" s="93">
        <f>AT40*'Stroke Epi'!$O$5</f>
        <v>2.4718083949292726</v>
      </c>
      <c r="BR40" s="93">
        <f>AU40*'Stroke Epi'!$O$5</f>
        <v>3.2107253837377834</v>
      </c>
      <c r="BS40" s="93">
        <f>AV40*'Stroke Epi'!$O$5</f>
        <v>2.3206518006961936</v>
      </c>
      <c r="BT40" s="93">
        <f t="shared" si="17"/>
        <v>10.66099805481098</v>
      </c>
      <c r="BU40" s="93">
        <f t="shared" si="29"/>
        <v>226.73009072904927</v>
      </c>
    </row>
    <row r="41" spans="1:73">
      <c r="A41" s="58">
        <f>'Mortal Baseline'!A41</f>
        <v>39</v>
      </c>
      <c r="B41" s="58">
        <v>43</v>
      </c>
      <c r="C41" s="93">
        <f>'Mortal Baseline'!C41*M41</f>
        <v>1.1777259062205174</v>
      </c>
      <c r="D41" s="93">
        <f>'Mortal Baseline'!D41*N41</f>
        <v>1.2086505171272348</v>
      </c>
      <c r="E41" s="93">
        <f>'Mortal Baseline'!E41*O41</f>
        <v>1.2822887726834127</v>
      </c>
      <c r="F41" s="93">
        <f>'Mortal Baseline'!F41*P41</f>
        <v>2.6519556770101222</v>
      </c>
      <c r="G41" s="93">
        <f>'Mortal Baseline'!G41*Q41</f>
        <v>2.1002969303095647</v>
      </c>
      <c r="H41" s="93">
        <f t="shared" si="18"/>
        <v>4.0442635690956044</v>
      </c>
      <c r="I41" s="93">
        <f t="shared" si="19"/>
        <v>4.5469090637717553</v>
      </c>
      <c r="J41" s="93">
        <f t="shared" si="20"/>
        <v>4.9890639451615399</v>
      </c>
      <c r="K41" s="93">
        <f t="shared" si="21"/>
        <v>9.5621216769227022</v>
      </c>
      <c r="L41" s="93">
        <f t="shared" si="22"/>
        <v>7.9519596964476325</v>
      </c>
      <c r="M41" s="93">
        <f>('Stroke Epi'!AE71*(SUM('Mortal Baseline'!C41:G41)))/('Mortal Baseline'!C41*'Stroke Epi'!B$74+'Mortal Baseline'!D41*'Stroke Epi'!C$74+'Mortal Baseline'!E41*'Stroke Epi'!D$74+'Mortal Baseline'!F41*'Stroke Epi'!E$74+'Mortal Baseline'!G41*'Stroke Epi'!F$74)</f>
        <v>4.8294992640681648E-4</v>
      </c>
      <c r="N41" s="93">
        <f>M41*'Stroke Epi'!C$74</f>
        <v>3.832035623058992E-4</v>
      </c>
      <c r="O41" s="93">
        <f>N41*'Stroke Epi'!D$74</f>
        <v>2.7153746463357123E-4</v>
      </c>
      <c r="P41" s="93">
        <f>O41*'Stroke Epi'!E$74</f>
        <v>1.7081688569193878E-4</v>
      </c>
      <c r="Q41" s="93">
        <f>P41*'Stroke Epi'!F$74</f>
        <v>9.1247667478555584E-5</v>
      </c>
      <c r="R41" s="93">
        <f t="shared" si="30"/>
        <v>1.3997555065167811E-3</v>
      </c>
      <c r="S41" s="2">
        <f>C41/'Mortal Baseline'!C41</f>
        <v>4.8294992640681648E-4</v>
      </c>
      <c r="T41" s="2">
        <f>D41/'Mortal Baseline'!D41</f>
        <v>3.832035623058992E-4</v>
      </c>
      <c r="U41" s="2">
        <f>E41/'Mortal Baseline'!E41</f>
        <v>2.7153746463357123E-4</v>
      </c>
      <c r="V41" s="2">
        <f>F41/'Mortal Baseline'!F41</f>
        <v>1.7081688569193878E-4</v>
      </c>
      <c r="W41" s="2">
        <f>G41/'Mortal Baseline'!G41</f>
        <v>9.1247667478555597E-5</v>
      </c>
      <c r="X41" s="2">
        <f>SUM(C41:G41)/SUM('Mortal Baseline'!C41:G41)</f>
        <v>1.7235605820050491E-4</v>
      </c>
      <c r="Y41" s="93">
        <f>C41*'Stroke Epi'!$AH71</f>
        <v>0.13920720211526516</v>
      </c>
      <c r="Z41" s="93">
        <f>D41*'Stroke Epi'!$AH$33</f>
        <v>0.16510166063958026</v>
      </c>
      <c r="AA41" s="93">
        <f>E41*'Stroke Epi'!$AH$33</f>
        <v>0.17516064634855416</v>
      </c>
      <c r="AB41" s="93">
        <f>F41*'Stroke Epi'!$AH$33</f>
        <v>0.36225714547958271</v>
      </c>
      <c r="AC41" s="93">
        <f>G41*'Stroke Epi'!$AH$33</f>
        <v>0.28690056068028652</v>
      </c>
      <c r="AD41" s="93">
        <f t="shared" si="12"/>
        <v>1.1286272152632688</v>
      </c>
      <c r="AE41" s="93">
        <f>H41*'Stroke Epi'!$O$5</f>
        <v>0.80885271381912094</v>
      </c>
      <c r="AF41" s="93">
        <f>I41*'Stroke Epi'!$O$5</f>
        <v>0.90938181275435115</v>
      </c>
      <c r="AG41" s="93">
        <f>J41*'Stroke Epi'!$O$5</f>
        <v>0.99781278903230808</v>
      </c>
      <c r="AH41" s="93">
        <f>K41*'Stroke Epi'!$O$5</f>
        <v>1.9124243353845405</v>
      </c>
      <c r="AI41" s="93">
        <f>L41*'Stroke Epi'!$O$5</f>
        <v>1.5903919392895265</v>
      </c>
      <c r="AJ41" s="93">
        <f t="shared" si="13"/>
        <v>6.218863590279847</v>
      </c>
      <c r="AK41" s="93">
        <f t="shared" si="23"/>
        <v>156.33560824894911</v>
      </c>
      <c r="AL41" s="2"/>
      <c r="AM41" s="93">
        <f>'Mortal Baseline'!X41*AW41</f>
        <v>1.5135710824929274</v>
      </c>
      <c r="AN41" s="93">
        <f>'Mortal Baseline'!Y41*AX41</f>
        <v>1.9616544652886729</v>
      </c>
      <c r="AO41" s="93">
        <f>'Mortal Baseline'!Z41*AY41</f>
        <v>3.4418685341220541</v>
      </c>
      <c r="AP41" s="93">
        <f>'Mortal Baseline'!AA41*AZ41</f>
        <v>4.6139708631348704</v>
      </c>
      <c r="AQ41" s="93">
        <f>'Mortal Baseline'!AB41*BA41</f>
        <v>3.2825498184689099</v>
      </c>
      <c r="AR41" s="93">
        <f t="shared" si="24"/>
        <v>5.6935712784405945</v>
      </c>
      <c r="AS41" s="93">
        <f t="shared" si="25"/>
        <v>8.0295072157398479</v>
      </c>
      <c r="AT41" s="93">
        <f t="shared" si="26"/>
        <v>12.951617590376411</v>
      </c>
      <c r="AU41" s="93">
        <f t="shared" si="27"/>
        <v>16.949569074818886</v>
      </c>
      <c r="AV41" s="93">
        <f t="shared" si="28"/>
        <v>12.203695914957732</v>
      </c>
      <c r="AW41" s="93">
        <f>('Stroke Epi'!AE71*(SUM('Mortal Baseline'!X41:AB41)))/('Mortal Baseline'!X41*'Stroke Epi'!B$83+'Mortal Baseline'!Y41*'Stroke Epi'!C$83+'Mortal Baseline'!Z41*'Stroke Epi'!D$83+'Mortal Baseline'!AA41*'Stroke Epi'!E$83+'Mortal Baseline'!AB41*'Stroke Epi'!F$83)</f>
        <v>4.4746087591316313E-4</v>
      </c>
      <c r="AX41" s="93">
        <f>$AW41*'Stroke Epi'!C$83</f>
        <v>3.5635743276431675E-4</v>
      </c>
      <c r="AY41" s="93">
        <f>$AW41*'Stroke Epi'!D$83</f>
        <v>3.1707371328056576E-4</v>
      </c>
      <c r="AZ41" s="93">
        <f>$AW41*'Stroke Epi'!E$83</f>
        <v>2.8427337856034695E-4</v>
      </c>
      <c r="BA41" s="93">
        <f>$AW41*'Stroke Epi'!F$83</f>
        <v>2.4486513020614955E-4</v>
      </c>
      <c r="BB41" s="93">
        <f t="shared" si="15"/>
        <v>1.6500305307245423E-3</v>
      </c>
      <c r="BC41" s="2">
        <f>AM41/'Mortal Baseline'!X41</f>
        <v>4.4746087591316313E-4</v>
      </c>
      <c r="BD41" s="2">
        <f>AN41/'Mortal Baseline'!Y41</f>
        <v>3.5635743276431675E-4</v>
      </c>
      <c r="BE41" s="2">
        <f>AO41/'Mortal Baseline'!Z41</f>
        <v>3.1707371328056576E-4</v>
      </c>
      <c r="BF41" s="2">
        <f>AP41/'Mortal Baseline'!AA41</f>
        <v>2.8427337856034695E-4</v>
      </c>
      <c r="BG41" s="2">
        <f>AQ41/'Mortal Baseline'!AB41</f>
        <v>2.4486513020614955E-4</v>
      </c>
      <c r="BH41" s="2">
        <f>SUM(AM41:AQ41)/SUM('Mortal Baseline'!X41:AB41)</f>
        <v>2.9999999999999992E-4</v>
      </c>
      <c r="BI41" s="58">
        <f>AM41*'Stroke Epi'!$AP71</f>
        <v>0.16634146196597271</v>
      </c>
      <c r="BJ41" s="58">
        <f>AN41*'Stroke Epi'!$AP71</f>
        <v>0.21558582573522514</v>
      </c>
      <c r="BK41" s="58">
        <f>AO41*'Stroke Epi'!$AP71</f>
        <v>0.37826135190001375</v>
      </c>
      <c r="BL41" s="58">
        <f>AP41*'Stroke Epi'!$AP71</f>
        <v>0.50707539785852229</v>
      </c>
      <c r="BM41" s="58">
        <f>AQ41*'Stroke Epi'!$AP71</f>
        <v>0.3607522250497332</v>
      </c>
      <c r="BN41" s="93">
        <f t="shared" si="31"/>
        <v>1.6280162625094672</v>
      </c>
      <c r="BO41" s="93">
        <f>AR41*'Stroke Epi'!$O$5</f>
        <v>1.1387142556881189</v>
      </c>
      <c r="BP41" s="93">
        <f>AS41*'Stroke Epi'!$O$5</f>
        <v>1.6059014431479697</v>
      </c>
      <c r="BQ41" s="93">
        <f>AT41*'Stroke Epi'!$O$5</f>
        <v>2.5903235180752824</v>
      </c>
      <c r="BR41" s="93">
        <f>AU41*'Stroke Epi'!$O$5</f>
        <v>3.3899138149637773</v>
      </c>
      <c r="BS41" s="93">
        <f>AV41*'Stroke Epi'!$O$5</f>
        <v>2.4407391829915466</v>
      </c>
      <c r="BT41" s="93">
        <f t="shared" si="17"/>
        <v>11.165592214866695</v>
      </c>
      <c r="BU41" s="93">
        <f t="shared" si="29"/>
        <v>239.52369920642545</v>
      </c>
    </row>
    <row r="42" spans="1:73">
      <c r="A42" s="58">
        <f>'Mortal Baseline'!A42</f>
        <v>40</v>
      </c>
      <c r="B42" s="58">
        <v>44</v>
      </c>
      <c r="C42" s="93">
        <f>'Mortal Baseline'!C42*M42</f>
        <v>1.2251364359846308</v>
      </c>
      <c r="D42" s="93">
        <f>'Mortal Baseline'!D42*N42</f>
        <v>1.2322648718442635</v>
      </c>
      <c r="E42" s="93">
        <f>'Mortal Baseline'!E42*O42</f>
        <v>1.2834108941959337</v>
      </c>
      <c r="F42" s="93">
        <f>'Mortal Baseline'!F42*P42</f>
        <v>2.6528255117807937</v>
      </c>
      <c r="G42" s="93">
        <f>'Mortal Baseline'!G42*Q42</f>
        <v>2.0653152483072565</v>
      </c>
      <c r="H42" s="93">
        <f t="shared" si="18"/>
        <v>4.3213400891458491</v>
      </c>
      <c r="I42" s="93">
        <f t="shared" si="19"/>
        <v>4.7046904622220875</v>
      </c>
      <c r="J42" s="93">
        <f t="shared" si="20"/>
        <v>5.0995014039766104</v>
      </c>
      <c r="K42" s="93">
        <f t="shared" si="21"/>
        <v>9.9402657078393712</v>
      </c>
      <c r="L42" s="93">
        <f t="shared" si="22"/>
        <v>8.1399824447850744</v>
      </c>
      <c r="M42" s="93">
        <f>('Stroke Epi'!AE72*(SUM('Mortal Baseline'!C42:G42)))/('Mortal Baseline'!C42*'Stroke Epi'!B$74+'Mortal Baseline'!D42*'Stroke Epi'!C$74+'Mortal Baseline'!E42*'Stroke Epi'!D$74+'Mortal Baseline'!F42*'Stroke Epi'!E$74+'Mortal Baseline'!G42*'Stroke Epi'!F$74)</f>
        <v>4.8164987953567705E-4</v>
      </c>
      <c r="N42" s="93">
        <f>M42*'Stroke Epi'!C$74</f>
        <v>3.8217202142568459E-4</v>
      </c>
      <c r="O42" s="93">
        <f>N42*'Stroke Epi'!D$74</f>
        <v>2.7080651632611322E-4</v>
      </c>
      <c r="P42" s="93">
        <f>O42*'Stroke Epi'!E$74</f>
        <v>1.703570658521599E-4</v>
      </c>
      <c r="Q42" s="93">
        <f>P42*'Stroke Epi'!F$74</f>
        <v>9.1002039022854467E-5</v>
      </c>
      <c r="R42" s="93">
        <f t="shared" si="30"/>
        <v>1.3959875221624895E-3</v>
      </c>
      <c r="S42" s="2">
        <f>C42/'Mortal Baseline'!C42</f>
        <v>4.8164987953567705E-4</v>
      </c>
      <c r="T42" s="2">
        <f>D42/'Mortal Baseline'!D42</f>
        <v>3.8217202142568459E-4</v>
      </c>
      <c r="U42" s="2">
        <f>E42/'Mortal Baseline'!E42</f>
        <v>2.7080651632611322E-4</v>
      </c>
      <c r="V42" s="2">
        <f>F42/'Mortal Baseline'!F42</f>
        <v>1.703570658521599E-4</v>
      </c>
      <c r="W42" s="2">
        <f>G42/'Mortal Baseline'!G42</f>
        <v>9.1002039022854467E-5</v>
      </c>
      <c r="X42" s="2">
        <f>SUM(C42:G42)/SUM('Mortal Baseline'!C42:G42)</f>
        <v>1.7342937692246569E-4</v>
      </c>
      <c r="Y42" s="93">
        <f>C42*'Stroke Epi'!$AH72</f>
        <v>0.14481112673338337</v>
      </c>
      <c r="Z42" s="93">
        <f>D42*'Stroke Epi'!$AH$33</f>
        <v>0.1683273814939264</v>
      </c>
      <c r="AA42" s="93">
        <f>E42*'Stroke Epi'!$AH$33</f>
        <v>0.17531392814716454</v>
      </c>
      <c r="AB42" s="93">
        <f>F42*'Stroke Epi'!$AH$33</f>
        <v>0.36237596490925644</v>
      </c>
      <c r="AC42" s="93">
        <f>G42*'Stroke Epi'!$AH$33</f>
        <v>0.28212206291877123</v>
      </c>
      <c r="AD42" s="93">
        <f t="shared" si="12"/>
        <v>1.1329504642025021</v>
      </c>
      <c r="AE42" s="93">
        <f>H42*'Stroke Epi'!$O$5</f>
        <v>0.86426801782916984</v>
      </c>
      <c r="AF42" s="93">
        <f>I42*'Stroke Epi'!$O$5</f>
        <v>0.94093809244441751</v>
      </c>
      <c r="AG42" s="93">
        <f>J42*'Stroke Epi'!$O$5</f>
        <v>1.0199002807953221</v>
      </c>
      <c r="AH42" s="93">
        <f>K42*'Stroke Epi'!$O$5</f>
        <v>1.9880531415678744</v>
      </c>
      <c r="AI42" s="93">
        <f>L42*'Stroke Epi'!$O$5</f>
        <v>1.6279964889570149</v>
      </c>
      <c r="AJ42" s="93">
        <f t="shared" si="13"/>
        <v>6.4411560215937991</v>
      </c>
      <c r="AK42" s="93">
        <f t="shared" si="23"/>
        <v>163.90971473474542</v>
      </c>
      <c r="AL42" s="2"/>
      <c r="AM42" s="93">
        <f>'Mortal Baseline'!X42*AW42</f>
        <v>1.5269546827021354</v>
      </c>
      <c r="AN42" s="93">
        <f>'Mortal Baseline'!Y42*AX42</f>
        <v>1.9515313167838844</v>
      </c>
      <c r="AO42" s="93">
        <f>'Mortal Baseline'!Z42*AY42</f>
        <v>3.4512405314510417</v>
      </c>
      <c r="AP42" s="93">
        <f>'Mortal Baseline'!AA42*AZ42</f>
        <v>4.5986553499377427</v>
      </c>
      <c r="AQ42" s="93">
        <f>'Mortal Baseline'!AB42*BA42</f>
        <v>3.2704192678691233</v>
      </c>
      <c r="AR42" s="93">
        <f t="shared" si="24"/>
        <v>5.9154702434886381</v>
      </c>
      <c r="AS42" s="93">
        <f t="shared" si="25"/>
        <v>8.1595512636405374</v>
      </c>
      <c r="AT42" s="93">
        <f t="shared" si="26"/>
        <v>13.434273251852156</v>
      </c>
      <c r="AU42" s="93">
        <f t="shared" si="27"/>
        <v>17.651235211934331</v>
      </c>
      <c r="AV42" s="93">
        <f t="shared" si="28"/>
        <v>12.672623774785576</v>
      </c>
      <c r="AW42" s="93">
        <f>('Stroke Epi'!AE72*(SUM('Mortal Baseline'!X42:AB42)))/('Mortal Baseline'!X42*'Stroke Epi'!B$83+'Mortal Baseline'!Y42*'Stroke Epi'!C$83+'Mortal Baseline'!Z42*'Stroke Epi'!D$83+'Mortal Baseline'!AA42*'Stroke Epi'!E$83+'Mortal Baseline'!AB42*'Stroke Epi'!F$83)</f>
        <v>4.4725245948757557E-4</v>
      </c>
      <c r="AX42" s="93">
        <f>$AW42*'Stroke Epi'!C$83</f>
        <v>3.5619145011339394E-4</v>
      </c>
      <c r="AY42" s="93">
        <f>$AW42*'Stroke Epi'!D$83</f>
        <v>3.1692602803359339E-4</v>
      </c>
      <c r="AZ42" s="93">
        <f>$AW42*'Stroke Epi'!E$83</f>
        <v>2.8414097091391681E-4</v>
      </c>
      <c r="BA42" s="93">
        <f>$AW42*'Stroke Epi'!F$83</f>
        <v>2.4475107796619793E-4</v>
      </c>
      <c r="BB42" s="93">
        <f t="shared" si="15"/>
        <v>1.6492619865146776E-3</v>
      </c>
      <c r="BC42" s="2">
        <f>AM42/'Mortal Baseline'!X42</f>
        <v>4.4725245948757552E-4</v>
      </c>
      <c r="BD42" s="2">
        <f>AN42/'Mortal Baseline'!Y42</f>
        <v>3.5619145011339394E-4</v>
      </c>
      <c r="BE42" s="2">
        <f>AO42/'Mortal Baseline'!Z42</f>
        <v>3.1692602803359339E-4</v>
      </c>
      <c r="BF42" s="2">
        <f>AP42/'Mortal Baseline'!AA42</f>
        <v>2.8414097091391681E-4</v>
      </c>
      <c r="BG42" s="2">
        <f>AQ42/'Mortal Baseline'!AB42</f>
        <v>2.4475107796619793E-4</v>
      </c>
      <c r="BH42" s="2">
        <f>SUM(AM42:AQ42)/SUM('Mortal Baseline'!X42:AB42)</f>
        <v>2.9999999999999992E-4</v>
      </c>
      <c r="BI42" s="58">
        <f>AM42*'Stroke Epi'!$AP72</f>
        <v>0.16781231962896467</v>
      </c>
      <c r="BJ42" s="58">
        <f>AN42*'Stroke Epi'!$AP72</f>
        <v>0.21447329171454887</v>
      </c>
      <c r="BK42" s="58">
        <f>AO42*'Stroke Epi'!$AP72</f>
        <v>0.37929133440646945</v>
      </c>
      <c r="BL42" s="58">
        <f>AP42*'Stroke Epi'!$AP72</f>
        <v>0.50539222295815789</v>
      </c>
      <c r="BM42" s="58">
        <f>AQ42*'Stroke Epi'!$AP72</f>
        <v>0.35941907753881663</v>
      </c>
      <c r="BN42" s="93">
        <f t="shared" si="31"/>
        <v>1.6263882462469574</v>
      </c>
      <c r="BO42" s="93">
        <f>AR42*'Stroke Epi'!$O$5</f>
        <v>1.1830940486977277</v>
      </c>
      <c r="BP42" s="93">
        <f>AS42*'Stroke Epi'!$O$5</f>
        <v>1.6319102527281075</v>
      </c>
      <c r="BQ42" s="93">
        <f>AT42*'Stroke Epi'!$O$5</f>
        <v>2.6868546503704316</v>
      </c>
      <c r="BR42" s="93">
        <f>AU42*'Stroke Epi'!$O$5</f>
        <v>3.5302470423868666</v>
      </c>
      <c r="BS42" s="93">
        <f>AV42*'Stroke Epi'!$O$5</f>
        <v>2.5345247549571153</v>
      </c>
      <c r="BT42" s="93">
        <f t="shared" si="17"/>
        <v>11.566630749140248</v>
      </c>
      <c r="BU42" s="93">
        <f t="shared" si="29"/>
        <v>252.71671820181265</v>
      </c>
    </row>
    <row r="43" spans="1:73">
      <c r="A43" s="58">
        <f>'Mortal Baseline'!A43</f>
        <v>41</v>
      </c>
      <c r="B43" s="58">
        <v>45</v>
      </c>
      <c r="C43" s="93">
        <f>'Mortal Baseline'!C43*M43</f>
        <v>1.7031672918606924</v>
      </c>
      <c r="D43" s="93">
        <f>'Mortal Baseline'!D43*N43</f>
        <v>1.6848558303934207</v>
      </c>
      <c r="E43" s="93">
        <f>'Mortal Baseline'!E43*O43</f>
        <v>1.7196662403569332</v>
      </c>
      <c r="F43" s="93">
        <f>'Mortal Baseline'!F43*P43</f>
        <v>3.5304691582056495</v>
      </c>
      <c r="G43" s="93">
        <f>'Mortal Baseline'!G43*Q43</f>
        <v>2.7029942896686197</v>
      </c>
      <c r="H43" s="93">
        <f t="shared" si="18"/>
        <v>5.0154282364439879</v>
      </c>
      <c r="I43" s="93">
        <f t="shared" si="19"/>
        <v>5.2802808186771637</v>
      </c>
      <c r="J43" s="93">
        <f t="shared" si="20"/>
        <v>5.6239534353910567</v>
      </c>
      <c r="K43" s="93">
        <f t="shared" si="21"/>
        <v>11.12030575956789</v>
      </c>
      <c r="L43" s="93">
        <f t="shared" si="22"/>
        <v>8.9328581825779079</v>
      </c>
      <c r="M43" s="93">
        <f>('Stroke Epi'!AE73*(SUM('Mortal Baseline'!C43:G43)))/('Mortal Baseline'!C43*'Stroke Epi'!B$74+'Mortal Baseline'!D43*'Stroke Epi'!C$74+'Mortal Baseline'!E43*'Stroke Epi'!D$74+'Mortal Baseline'!F43*'Stroke Epi'!E$74+'Mortal Baseline'!G43*'Stroke Epi'!F$74)</f>
        <v>6.4021292381789081E-4</v>
      </c>
      <c r="N43" s="93">
        <f>M43*'Stroke Epi'!C$74</f>
        <v>5.0798614851559965E-4</v>
      </c>
      <c r="O43" s="93">
        <f>N43*'Stroke Epi'!D$74</f>
        <v>3.5995821648126473E-4</v>
      </c>
      <c r="P43" s="93">
        <f>O43*'Stroke Epi'!E$74</f>
        <v>2.2643999273370429E-4</v>
      </c>
      <c r="Q43" s="93">
        <f>P43*'Stroke Epi'!F$74</f>
        <v>1.2096064787221842E-4</v>
      </c>
      <c r="R43" s="93">
        <f t="shared" si="30"/>
        <v>1.8555579294206777E-3</v>
      </c>
      <c r="S43" s="2">
        <f>C43/'Mortal Baseline'!C43</f>
        <v>6.4021292381789081E-4</v>
      </c>
      <c r="T43" s="2">
        <f>D43/'Mortal Baseline'!D43</f>
        <v>5.0798614851559965E-4</v>
      </c>
      <c r="U43" s="2">
        <f>E43/'Mortal Baseline'!E43</f>
        <v>3.5995821648126473E-4</v>
      </c>
      <c r="V43" s="2">
        <f>F43/'Mortal Baseline'!F43</f>
        <v>2.2643999273370429E-4</v>
      </c>
      <c r="W43" s="2">
        <f>G43/'Mortal Baseline'!G43</f>
        <v>1.2096064787221841E-4</v>
      </c>
      <c r="X43" s="2">
        <f>SUM(C43:G43)/SUM('Mortal Baseline'!C43:G43)</f>
        <v>2.329175347977526E-4</v>
      </c>
      <c r="Y43" s="93">
        <f>C43*'Stroke Epi'!$AH73</f>
        <v>0.14221446887036782</v>
      </c>
      <c r="Z43" s="93">
        <f>D43*'Stroke Epi'!$AH$33</f>
        <v>0.23015130643174125</v>
      </c>
      <c r="AA43" s="93">
        <f>E43*'Stroke Epi'!$AH$33</f>
        <v>0.23490640843275706</v>
      </c>
      <c r="AB43" s="93">
        <f>F43*'Stroke Epi'!$AH$33</f>
        <v>0.48226208701089174</v>
      </c>
      <c r="AC43" s="93">
        <f>G43*'Stroke Epi'!$AH$33</f>
        <v>0.36922901996873342</v>
      </c>
      <c r="AD43" s="93">
        <f t="shared" si="12"/>
        <v>1.4587632907144912</v>
      </c>
      <c r="AE43" s="93">
        <f>H43*'Stroke Epi'!$O$5</f>
        <v>1.0030856472887977</v>
      </c>
      <c r="AF43" s="93">
        <f>I43*'Stroke Epi'!$O$5</f>
        <v>1.0560561637354329</v>
      </c>
      <c r="AG43" s="93">
        <f>J43*'Stroke Epi'!$O$5</f>
        <v>1.1247906870782114</v>
      </c>
      <c r="AH43" s="93">
        <f>K43*'Stroke Epi'!$O$5</f>
        <v>2.224061151913578</v>
      </c>
      <c r="AI43" s="93">
        <f>L43*'Stroke Epi'!$O$5</f>
        <v>1.7865716365155817</v>
      </c>
      <c r="AJ43" s="93">
        <f t="shared" si="13"/>
        <v>7.194565286531601</v>
      </c>
      <c r="AK43" s="93">
        <f t="shared" si="23"/>
        <v>172.56304331199152</v>
      </c>
      <c r="AL43" s="2"/>
      <c r="AM43" s="93">
        <f>'Mortal Baseline'!X43*AW43</f>
        <v>2.0609921203719268</v>
      </c>
      <c r="AN43" s="93">
        <f>'Mortal Baseline'!Y43*AX43</f>
        <v>2.6041060347830776</v>
      </c>
      <c r="AO43" s="93">
        <f>'Mortal Baseline'!Z43*AY43</f>
        <v>4.6169248558766141</v>
      </c>
      <c r="AP43" s="93">
        <f>'Mortal Baseline'!AA43*AZ43</f>
        <v>6.0934960359672559</v>
      </c>
      <c r="AQ43" s="93">
        <f>'Mortal Baseline'!AB43*BA43</f>
        <v>4.3364840831280462</v>
      </c>
      <c r="AR43" s="93">
        <f t="shared" si="24"/>
        <v>6.6255559955338725</v>
      </c>
      <c r="AS43" s="93">
        <f t="shared" si="25"/>
        <v>8.9172737539809575</v>
      </c>
      <c r="AT43" s="93">
        <f t="shared" si="26"/>
        <v>14.985052122951867</v>
      </c>
      <c r="AU43" s="93">
        <f t="shared" si="27"/>
        <v>19.709091982556565</v>
      </c>
      <c r="AV43" s="93">
        <f t="shared" si="28"/>
        <v>14.115164025417691</v>
      </c>
      <c r="AW43" s="93">
        <f>('Stroke Epi'!AE73*(SUM('Mortal Baseline'!X43:AB43)))/('Mortal Baseline'!X43*'Stroke Epi'!B$83+'Mortal Baseline'!Y43*'Stroke Epi'!C$83+'Mortal Baseline'!Z43*'Stroke Epi'!D$83+'Mortal Baseline'!AA43*'Stroke Epi'!E$83+'Mortal Baseline'!AB43*'Stroke Epi'!F$83)</f>
        <v>5.958239109837601E-4</v>
      </c>
      <c r="AX43" s="93">
        <f>$AW43*'Stroke Epi'!C$83</f>
        <v>4.745136183458703E-4</v>
      </c>
      <c r="AY43" s="93">
        <f>$AW43*'Stroke Epi'!D$83</f>
        <v>4.2220473361258298E-4</v>
      </c>
      <c r="AZ43" s="93">
        <f>$AW43*'Stroke Epi'!E$83</f>
        <v>3.7852890681611942E-4</v>
      </c>
      <c r="BA43" s="93">
        <f>$AW43*'Stroke Epi'!F$83</f>
        <v>3.2605420361106431E-4</v>
      </c>
      <c r="BB43" s="93">
        <f t="shared" si="15"/>
        <v>2.1971253733693973E-3</v>
      </c>
      <c r="BC43" s="2">
        <f>AM43/'Mortal Baseline'!X43</f>
        <v>5.958239109837601E-4</v>
      </c>
      <c r="BD43" s="2">
        <f>AN43/'Mortal Baseline'!Y43</f>
        <v>4.7451361834587036E-4</v>
      </c>
      <c r="BE43" s="2">
        <f>AO43/'Mortal Baseline'!Z43</f>
        <v>4.2220473361258298E-4</v>
      </c>
      <c r="BF43" s="2">
        <f>AP43/'Mortal Baseline'!AA43</f>
        <v>3.7852890681611942E-4</v>
      </c>
      <c r="BG43" s="2">
        <f>AQ43/'Mortal Baseline'!AB43</f>
        <v>3.2605420361106431E-4</v>
      </c>
      <c r="BH43" s="2">
        <f>SUM(AM43:AQ43)/SUM('Mortal Baseline'!X43:AB43)</f>
        <v>4.0000000000000002E-4</v>
      </c>
      <c r="BI43" s="58">
        <f>AM43*'Stroke Epi'!$AP73</f>
        <v>0.15292561533159699</v>
      </c>
      <c r="BJ43" s="58">
        <f>AN43*'Stroke Epi'!$AP73</f>
        <v>0.19322466778090436</v>
      </c>
      <c r="BK43" s="58">
        <f>AO43*'Stroke Epi'!$AP73</f>
        <v>0.34257582430604477</v>
      </c>
      <c r="BL43" s="58">
        <f>AP43*'Stroke Epi'!$AP73</f>
        <v>0.45213740586877038</v>
      </c>
      <c r="BM43" s="58">
        <f>AQ43*'Stroke Epi'!$AP73</f>
        <v>0.32176711896810106</v>
      </c>
      <c r="BN43" s="93">
        <f t="shared" si="31"/>
        <v>1.4626306322554177</v>
      </c>
      <c r="BO43" s="93">
        <f>AR43*'Stroke Epi'!$O$5</f>
        <v>1.3251111991067746</v>
      </c>
      <c r="BP43" s="93">
        <f>AS43*'Stroke Epi'!$O$5</f>
        <v>1.7834547507961915</v>
      </c>
      <c r="BQ43" s="93">
        <f>AT43*'Stroke Epi'!$O$5</f>
        <v>2.9970104245903735</v>
      </c>
      <c r="BR43" s="93">
        <f>AU43*'Stroke Epi'!$O$5</f>
        <v>3.9418183965113132</v>
      </c>
      <c r="BS43" s="93">
        <f>AV43*'Stroke Epi'!$O$5</f>
        <v>2.8230328050835385</v>
      </c>
      <c r="BT43" s="93">
        <f t="shared" si="17"/>
        <v>12.870427576088192</v>
      </c>
      <c r="BU43" s="93">
        <f t="shared" si="29"/>
        <v>267.04977641015626</v>
      </c>
    </row>
    <row r="44" spans="1:73">
      <c r="A44" s="58">
        <f>'Mortal Baseline'!A44</f>
        <v>42</v>
      </c>
      <c r="B44" s="58">
        <v>46</v>
      </c>
      <c r="C44" s="93">
        <f>'Mortal Baseline'!C44*M44</f>
        <v>1.7782880294366572</v>
      </c>
      <c r="D44" s="93">
        <f>'Mortal Baseline'!D44*N44</f>
        <v>1.736083323944547</v>
      </c>
      <c r="E44" s="93">
        <f>'Mortal Baseline'!E44*O44</f>
        <v>1.7335033011565617</v>
      </c>
      <c r="F44" s="93">
        <f>'Mortal Baseline'!F44*P44</f>
        <v>3.5128228682862335</v>
      </c>
      <c r="G44" s="93">
        <f>'Mortal Baseline'!G44*Q44</f>
        <v>2.6460163639793266</v>
      </c>
      <c r="H44" s="93">
        <f t="shared" si="18"/>
        <v>5.6484161497214807</v>
      </c>
      <c r="I44" s="93">
        <f t="shared" si="19"/>
        <v>5.7301566724545365</v>
      </c>
      <c r="J44" s="93">
        <f t="shared" si="20"/>
        <v>5.9977596410366498</v>
      </c>
      <c r="K44" s="93">
        <f t="shared" si="21"/>
        <v>11.926805388929655</v>
      </c>
      <c r="L44" s="93">
        <f t="shared" si="22"/>
        <v>9.423073890072919</v>
      </c>
      <c r="M44" s="93">
        <f>('Stroke Epi'!AE74*(SUM('Mortal Baseline'!C44:G44)))/('Mortal Baseline'!C44*'Stroke Epi'!B$74+'Mortal Baseline'!D44*'Stroke Epi'!C$74+'Mortal Baseline'!E44*'Stroke Epi'!D$74+'Mortal Baseline'!F44*'Stroke Epi'!E$74+'Mortal Baseline'!G44*'Stroke Epi'!F$74)</f>
        <v>6.3796390045147344E-4</v>
      </c>
      <c r="N44" s="93">
        <f>M44*'Stroke Epi'!C$74</f>
        <v>5.0620162859211105E-4</v>
      </c>
      <c r="O44" s="93">
        <f>N44*'Stroke Epi'!D$74</f>
        <v>3.586937083626649E-4</v>
      </c>
      <c r="P44" s="93">
        <f>O44*'Stroke Epi'!E$74</f>
        <v>2.2564452482638298E-4</v>
      </c>
      <c r="Q44" s="93">
        <f>P44*'Stroke Epi'!F$74</f>
        <v>1.2053572154948929E-4</v>
      </c>
      <c r="R44" s="93">
        <f t="shared" si="30"/>
        <v>1.8490394837821218E-3</v>
      </c>
      <c r="S44" s="2">
        <f>C44/'Mortal Baseline'!C44</f>
        <v>6.3796390045147344E-4</v>
      </c>
      <c r="T44" s="2">
        <f>D44/'Mortal Baseline'!D44</f>
        <v>5.0620162859211105E-4</v>
      </c>
      <c r="U44" s="2">
        <f>E44/'Mortal Baseline'!E44</f>
        <v>3.586937083626649E-4</v>
      </c>
      <c r="V44" s="2">
        <f>F44/'Mortal Baseline'!F44</f>
        <v>2.2564452482638298E-4</v>
      </c>
      <c r="W44" s="2">
        <f>G44/'Mortal Baseline'!G44</f>
        <v>1.2053572154948928E-4</v>
      </c>
      <c r="X44" s="2">
        <f>SUM(C44:G44)/SUM('Mortal Baseline'!C44:G44)</f>
        <v>2.3485111514912142E-4</v>
      </c>
      <c r="Y44" s="93">
        <f>C44*'Stroke Epi'!$AH74</f>
        <v>0.14848705045796087</v>
      </c>
      <c r="Z44" s="93">
        <f>D44*'Stroke Epi'!$AH$33</f>
        <v>0.23714898205082513</v>
      </c>
      <c r="AA44" s="93">
        <f>E44*'Stroke Epi'!$AH$33</f>
        <v>0.23679655093798632</v>
      </c>
      <c r="AB44" s="93">
        <f>F44*'Stroke Epi'!$AH$33</f>
        <v>0.47985160380789948</v>
      </c>
      <c r="AC44" s="93">
        <f>G44*'Stroke Epi'!$AH$33</f>
        <v>0.36144583531957603</v>
      </c>
      <c r="AD44" s="93">
        <f t="shared" si="12"/>
        <v>1.4637300225742478</v>
      </c>
      <c r="AE44" s="93">
        <f>H44*'Stroke Epi'!$O$5</f>
        <v>1.1296832299442963</v>
      </c>
      <c r="AF44" s="93">
        <f>I44*'Stroke Epi'!$O$5</f>
        <v>1.1460313344909074</v>
      </c>
      <c r="AG44" s="93">
        <f>J44*'Stroke Epi'!$O$5</f>
        <v>1.1995519282073301</v>
      </c>
      <c r="AH44" s="93">
        <f>K44*'Stroke Epi'!$O$5</f>
        <v>2.3853610777859311</v>
      </c>
      <c r="AI44" s="93">
        <f>L44*'Stroke Epi'!$O$5</f>
        <v>1.8846147780145839</v>
      </c>
      <c r="AJ44" s="93">
        <f t="shared" si="13"/>
        <v>7.7452423484430479</v>
      </c>
      <c r="AK44" s="93">
        <f t="shared" si="23"/>
        <v>181.77201568300882</v>
      </c>
      <c r="AL44" s="2"/>
      <c r="AM44" s="93">
        <f>'Mortal Baseline'!X44*AW44</f>
        <v>2.0926460864065812</v>
      </c>
      <c r="AN44" s="93">
        <f>'Mortal Baseline'!Y44*AX44</f>
        <v>2.6202473273460321</v>
      </c>
      <c r="AO44" s="93">
        <f>'Mortal Baseline'!Z44*AY44</f>
        <v>4.6318213229451839</v>
      </c>
      <c r="AP44" s="93">
        <f>'Mortal Baseline'!AA44*AZ44</f>
        <v>6.0342839224811575</v>
      </c>
      <c r="AQ44" s="93">
        <f>'Mortal Baseline'!AB44*BA44</f>
        <v>4.3014652659397576</v>
      </c>
      <c r="AR44" s="93">
        <f t="shared" si="24"/>
        <v>7.2401652675020829</v>
      </c>
      <c r="AS44" s="93">
        <f t="shared" si="25"/>
        <v>9.5608416627498922</v>
      </c>
      <c r="AT44" s="93">
        <f t="shared" si="26"/>
        <v>16.277287197000629</v>
      </c>
      <c r="AU44" s="93">
        <f t="shared" si="27"/>
        <v>21.349420102657639</v>
      </c>
      <c r="AV44" s="93">
        <f t="shared" si="28"/>
        <v>15.271829367305809</v>
      </c>
      <c r="AW44" s="93">
        <f>('Stroke Epi'!AE74*(SUM('Mortal Baseline'!X44:AB44)))/('Mortal Baseline'!X44*'Stroke Epi'!B$83+'Mortal Baseline'!Y44*'Stroke Epi'!C$83+'Mortal Baseline'!Z44*'Stroke Epi'!D$83+'Mortal Baseline'!AA44*'Stroke Epi'!E$83+'Mortal Baseline'!AB44*'Stroke Epi'!F$83)</f>
        <v>5.9506636906591628E-4</v>
      </c>
      <c r="AX44" s="93">
        <f>$AW44*'Stroke Epi'!C$83</f>
        <v>4.7391031265461126E-4</v>
      </c>
      <c r="AY44" s="93">
        <f>$AW44*'Stroke Epi'!D$83</f>
        <v>4.2166793443798199E-4</v>
      </c>
      <c r="AZ44" s="93">
        <f>$AW44*'Stroke Epi'!E$83</f>
        <v>3.7804763792317528E-4</v>
      </c>
      <c r="BA44" s="93">
        <f>$AW44*'Stroke Epi'!F$83</f>
        <v>3.2563965205955519E-4</v>
      </c>
      <c r="BB44" s="93">
        <f t="shared" si="15"/>
        <v>2.1943319061412401E-3</v>
      </c>
      <c r="BC44" s="2">
        <f>AM44/'Mortal Baseline'!X44</f>
        <v>5.9506636906591628E-4</v>
      </c>
      <c r="BD44" s="2">
        <f>AN44/'Mortal Baseline'!Y44</f>
        <v>4.7391031265461126E-4</v>
      </c>
      <c r="BE44" s="2">
        <f>AO44/'Mortal Baseline'!Z44</f>
        <v>4.2166793443798193E-4</v>
      </c>
      <c r="BF44" s="2">
        <f>AP44/'Mortal Baseline'!AA44</f>
        <v>3.7804763792317528E-4</v>
      </c>
      <c r="BG44" s="2">
        <f>AQ44/'Mortal Baseline'!AB44</f>
        <v>3.2563965205955524E-4</v>
      </c>
      <c r="BH44" s="2">
        <f>SUM(AM44:AQ44)/SUM('Mortal Baseline'!X44:AB44)</f>
        <v>3.9999999999999996E-4</v>
      </c>
      <c r="BI44" s="58">
        <f>AM44*'Stroke Epi'!$AP74</f>
        <v>0.15527433961136833</v>
      </c>
      <c r="BJ44" s="58">
        <f>AN44*'Stroke Epi'!$AP74</f>
        <v>0.1944223516890756</v>
      </c>
      <c r="BK44" s="58">
        <f>AO44*'Stroke Epi'!$AP74</f>
        <v>0.34368114216253265</v>
      </c>
      <c r="BL44" s="58">
        <f>AP44*'Stroke Epi'!$AP74</f>
        <v>0.44774386704810187</v>
      </c>
      <c r="BM44" s="58">
        <f>AQ44*'Stroke Epi'!$AP74</f>
        <v>0.31916872273273</v>
      </c>
      <c r="BN44" s="93">
        <f t="shared" si="31"/>
        <v>1.4602904232438085</v>
      </c>
      <c r="BO44" s="93">
        <f>AR44*'Stroke Epi'!$O$5</f>
        <v>1.4480330535004167</v>
      </c>
      <c r="BP44" s="93">
        <f>AS44*'Stroke Epi'!$O$5</f>
        <v>1.9121683325499785</v>
      </c>
      <c r="BQ44" s="93">
        <f>AT44*'Stroke Epi'!$O$5</f>
        <v>3.2554574394001259</v>
      </c>
      <c r="BR44" s="93">
        <f>AU44*'Stroke Epi'!$O$5</f>
        <v>4.2698840205315278</v>
      </c>
      <c r="BS44" s="93">
        <f>AV44*'Stroke Epi'!$O$5</f>
        <v>3.0543658734611618</v>
      </c>
      <c r="BT44" s="93">
        <f t="shared" si="17"/>
        <v>13.93990871944321</v>
      </c>
      <c r="BU44" s="93">
        <f t="shared" si="29"/>
        <v>282.44997555284328</v>
      </c>
    </row>
    <row r="45" spans="1:73">
      <c r="A45" s="58">
        <f>'Mortal Baseline'!A45</f>
        <v>43</v>
      </c>
      <c r="B45" s="58">
        <v>47</v>
      </c>
      <c r="C45" s="93">
        <f>'Mortal Baseline'!C45*M45</f>
        <v>1.8606389827260512</v>
      </c>
      <c r="D45" s="93">
        <f>'Mortal Baseline'!D45*N45</f>
        <v>1.7985138935773894</v>
      </c>
      <c r="E45" s="93">
        <f>'Mortal Baseline'!E45*O45</f>
        <v>1.7539039624322545</v>
      </c>
      <c r="F45" s="93">
        <f>'Mortal Baseline'!F45*P45</f>
        <v>3.4866191580932542</v>
      </c>
      <c r="G45" s="93">
        <f>'Mortal Baseline'!G45*Q45</f>
        <v>2.5850191838527468</v>
      </c>
      <c r="H45" s="93">
        <f t="shared" si="18"/>
        <v>6.2308848520452749</v>
      </c>
      <c r="I45" s="93">
        <f t="shared" si="19"/>
        <v>6.1454902494901935</v>
      </c>
      <c r="J45" s="93">
        <f t="shared" si="20"/>
        <v>6.3153151243235879</v>
      </c>
      <c r="K45" s="93">
        <f t="shared" si="21"/>
        <v>12.548211865429078</v>
      </c>
      <c r="L45" s="93">
        <f t="shared" si="22"/>
        <v>9.7620324605915059</v>
      </c>
      <c r="M45" s="93">
        <f>('Stroke Epi'!AE75*(SUM('Mortal Baseline'!C45:G45)))/('Mortal Baseline'!C45*'Stroke Epi'!B$74+'Mortal Baseline'!D45*'Stroke Epi'!C$74+'Mortal Baseline'!E45*'Stroke Epi'!D$74+'Mortal Baseline'!F45*'Stroke Epi'!E$74+'Mortal Baseline'!G45*'Stroke Epi'!F$74)</f>
        <v>6.3544273361464912E-4</v>
      </c>
      <c r="N45" s="93">
        <f>M45*'Stroke Epi'!C$74</f>
        <v>5.0420117251951866E-4</v>
      </c>
      <c r="O45" s="93">
        <f>N45*'Stroke Epi'!D$74</f>
        <v>3.5727618821542535E-4</v>
      </c>
      <c r="P45" s="93">
        <f>O45*'Stroke Epi'!E$74</f>
        <v>2.2475280118418211E-4</v>
      </c>
      <c r="Q45" s="93">
        <f>P45*'Stroke Epi'!F$74</f>
        <v>1.200593769418897E-4</v>
      </c>
      <c r="R45" s="93">
        <f t="shared" si="30"/>
        <v>1.8417322724756649E-3</v>
      </c>
      <c r="S45" s="2">
        <f>C45/'Mortal Baseline'!C45</f>
        <v>6.3544273361464912E-4</v>
      </c>
      <c r="T45" s="2">
        <f>D45/'Mortal Baseline'!D45</f>
        <v>5.0420117251951866E-4</v>
      </c>
      <c r="U45" s="2">
        <f>E45/'Mortal Baseline'!E45</f>
        <v>3.5727618821542535E-4</v>
      </c>
      <c r="V45" s="2">
        <f>F45/'Mortal Baseline'!F45</f>
        <v>2.2475280118418211E-4</v>
      </c>
      <c r="W45" s="2">
        <f>G45/'Mortal Baseline'!G45</f>
        <v>1.200593769418897E-4</v>
      </c>
      <c r="X45" s="2">
        <f>SUM(C45:G45)/SUM('Mortal Baseline'!C45:G45)</f>
        <v>2.3704928347886302E-4</v>
      </c>
      <c r="Y45" s="93">
        <f>C45*'Stroke Epi'!$AH75</f>
        <v>0.15536335505762527</v>
      </c>
      <c r="Z45" s="93">
        <f>D45*'Stroke Epi'!$AH$33</f>
        <v>0.24567699786267139</v>
      </c>
      <c r="AA45" s="93">
        <f>E45*'Stroke Epi'!$AH$33</f>
        <v>0.23958328126824596</v>
      </c>
      <c r="AB45" s="93">
        <f>F45*'Stroke Epi'!$AH$33</f>
        <v>0.47627217699553853</v>
      </c>
      <c r="AC45" s="93">
        <f>G45*'Stroke Epi'!$AH$33</f>
        <v>0.35311362051428519</v>
      </c>
      <c r="AD45" s="93">
        <f t="shared" si="12"/>
        <v>1.4700094316983665</v>
      </c>
      <c r="AE45" s="93">
        <f>H45*'Stroke Epi'!$O$5</f>
        <v>1.2461769704090551</v>
      </c>
      <c r="AF45" s="93">
        <f>I45*'Stroke Epi'!$O$5</f>
        <v>1.2290980498980388</v>
      </c>
      <c r="AG45" s="93">
        <f>J45*'Stroke Epi'!$O$5</f>
        <v>1.2630630248647177</v>
      </c>
      <c r="AH45" s="93">
        <f>K45*'Stroke Epi'!$O$5</f>
        <v>2.5096423730858159</v>
      </c>
      <c r="AI45" s="93">
        <f>L45*'Stroke Epi'!$O$5</f>
        <v>1.9524064921183013</v>
      </c>
      <c r="AJ45" s="93">
        <f t="shared" si="13"/>
        <v>8.2003869103759293</v>
      </c>
      <c r="AK45" s="93">
        <f t="shared" si="23"/>
        <v>191.44241202508312</v>
      </c>
      <c r="AL45" s="2"/>
      <c r="AM45" s="93">
        <f>'Mortal Baseline'!X45*AW45</f>
        <v>2.1328024305132556</v>
      </c>
      <c r="AN45" s="93">
        <f>'Mortal Baseline'!Y45*AX45</f>
        <v>2.6522109063057391</v>
      </c>
      <c r="AO45" s="93">
        <f>'Mortal Baseline'!Z45*AY45</f>
        <v>4.6486622761671876</v>
      </c>
      <c r="AP45" s="93">
        <f>'Mortal Baseline'!AA45*AZ45</f>
        <v>5.9577463864025333</v>
      </c>
      <c r="AQ45" s="93">
        <f>'Mortal Baseline'!AB45*BA45</f>
        <v>4.2575531834498035</v>
      </c>
      <c r="AR45" s="93">
        <f t="shared" si="24"/>
        <v>7.7696603049035531</v>
      </c>
      <c r="AS45" s="93">
        <f t="shared" si="25"/>
        <v>10.106461884816577</v>
      </c>
      <c r="AT45" s="93">
        <f t="shared" si="26"/>
        <v>17.326810891605156</v>
      </c>
      <c r="AU45" s="93">
        <f t="shared" si="27"/>
        <v>22.589538601480541</v>
      </c>
      <c r="AV45" s="93">
        <f t="shared" si="28"/>
        <v>16.155847954561722</v>
      </c>
      <c r="AW45" s="93">
        <f>('Stroke Epi'!AE75*(SUM('Mortal Baseline'!X45:AB45)))/('Mortal Baseline'!X45*'Stroke Epi'!B$83+'Mortal Baseline'!Y45*'Stroke Epi'!C$83+'Mortal Baseline'!Z45*'Stroke Epi'!D$83+'Mortal Baseline'!AA45*'Stroke Epi'!E$83+'Mortal Baseline'!AB45*'Stroke Epi'!F$83)</f>
        <v>5.9405226153358946E-4</v>
      </c>
      <c r="AX45" s="93">
        <f>$AW45*'Stroke Epi'!C$83</f>
        <v>4.731026783423835E-4</v>
      </c>
      <c r="AY45" s="93">
        <f>$AW45*'Stroke Epi'!D$83</f>
        <v>4.2094933118516246E-4</v>
      </c>
      <c r="AZ45" s="93">
        <f>$AW45*'Stroke Epi'!E$83</f>
        <v>3.7740337204439936E-4</v>
      </c>
      <c r="BA45" s="93">
        <f>$AW45*'Stroke Epi'!F$83</f>
        <v>3.2508469946746654E-4</v>
      </c>
      <c r="BB45" s="93">
        <f t="shared" si="15"/>
        <v>2.1905923425730011E-3</v>
      </c>
      <c r="BC45" s="2">
        <f>AM45/'Mortal Baseline'!X45</f>
        <v>5.9405226153358946E-4</v>
      </c>
      <c r="BD45" s="2">
        <f>AN45/'Mortal Baseline'!Y45</f>
        <v>4.731026783423835E-4</v>
      </c>
      <c r="BE45" s="2">
        <f>AO45/'Mortal Baseline'!Z45</f>
        <v>4.2094933118516246E-4</v>
      </c>
      <c r="BF45" s="2">
        <f>AP45/'Mortal Baseline'!AA45</f>
        <v>3.7740337204439936E-4</v>
      </c>
      <c r="BG45" s="2">
        <f>AQ45/'Mortal Baseline'!AB45</f>
        <v>3.2508469946746654E-4</v>
      </c>
      <c r="BH45" s="2">
        <f>SUM(AM45:AQ45)/SUM('Mortal Baseline'!X45:AB45)</f>
        <v>4.0000000000000002E-4</v>
      </c>
      <c r="BI45" s="58">
        <f>AM45*'Stroke Epi'!$AP75</f>
        <v>0.15825394034408358</v>
      </c>
      <c r="BJ45" s="58">
        <f>AN45*'Stroke Epi'!$AP75</f>
        <v>0.19679404924788585</v>
      </c>
      <c r="BK45" s="58">
        <f>AO45*'Stroke Epi'!$AP75</f>
        <v>0.34493074089160536</v>
      </c>
      <c r="BL45" s="58">
        <f>AP45*'Stroke Epi'!$AP75</f>
        <v>0.44206478187106796</v>
      </c>
      <c r="BM45" s="58">
        <f>AQ45*'Stroke Epi'!$AP75</f>
        <v>0.31591044621197545</v>
      </c>
      <c r="BN45" s="93">
        <f t="shared" si="31"/>
        <v>1.4579539585666181</v>
      </c>
      <c r="BO45" s="93">
        <f>AR45*'Stroke Epi'!$O$5</f>
        <v>1.5539320609807108</v>
      </c>
      <c r="BP45" s="93">
        <f>AS45*'Stroke Epi'!$O$5</f>
        <v>2.0212923769633155</v>
      </c>
      <c r="BQ45" s="93">
        <f>AT45*'Stroke Epi'!$O$5</f>
        <v>3.4653621783210315</v>
      </c>
      <c r="BR45" s="93">
        <f>AU45*'Stroke Epi'!$O$5</f>
        <v>4.5179077202961082</v>
      </c>
      <c r="BS45" s="93">
        <f>AV45*'Stroke Epi'!$O$5</f>
        <v>3.2311695909123443</v>
      </c>
      <c r="BT45" s="93">
        <f t="shared" si="17"/>
        <v>14.78966392747351</v>
      </c>
      <c r="BU45" s="93">
        <f t="shared" si="29"/>
        <v>298.69759343888342</v>
      </c>
    </row>
    <row r="46" spans="1:73">
      <c r="A46" s="58">
        <f>'Mortal Baseline'!A46</f>
        <v>44</v>
      </c>
      <c r="B46" s="58">
        <v>48</v>
      </c>
      <c r="C46" s="93">
        <f>'Mortal Baseline'!C46*M46</f>
        <v>1.9506744377347875</v>
      </c>
      <c r="D46" s="93">
        <f>'Mortal Baseline'!D46*N46</f>
        <v>1.8727138632888569</v>
      </c>
      <c r="E46" s="93">
        <f>'Mortal Baseline'!E46*O46</f>
        <v>1.7806629635605196</v>
      </c>
      <c r="F46" s="93">
        <f>'Mortal Baseline'!F46*P46</f>
        <v>3.451493748138831</v>
      </c>
      <c r="G46" s="93">
        <f>'Mortal Baseline'!G46*Q46</f>
        <v>2.5199623125821091</v>
      </c>
      <c r="H46" s="93">
        <f t="shared" si="18"/>
        <v>6.780018964313383</v>
      </c>
      <c r="I46" s="93">
        <f t="shared" si="19"/>
        <v>6.5434290650183407</v>
      </c>
      <c r="J46" s="93">
        <f t="shared" si="20"/>
        <v>6.5933317817511448</v>
      </c>
      <c r="K46" s="93">
        <f t="shared" si="21"/>
        <v>13.013791063486554</v>
      </c>
      <c r="L46" s="93">
        <f t="shared" si="22"/>
        <v>9.9764746605410277</v>
      </c>
      <c r="M46" s="93">
        <f>('Stroke Epi'!AE76*(SUM('Mortal Baseline'!C46:G46)))/('Mortal Baseline'!C46*'Stroke Epi'!B$74+'Mortal Baseline'!D46*'Stroke Epi'!C$74+'Mortal Baseline'!E46*'Stroke Epi'!D$74+'Mortal Baseline'!F46*'Stroke Epi'!E$74+'Mortal Baseline'!G46*'Stroke Epi'!F$74)</f>
        <v>6.326383043955303E-4</v>
      </c>
      <c r="N46" s="93">
        <f>M46*'Stroke Epi'!C$74</f>
        <v>5.0197595783733266E-4</v>
      </c>
      <c r="O46" s="93">
        <f>N46*'Stroke Epi'!D$74</f>
        <v>3.5569940445738751E-4</v>
      </c>
      <c r="P46" s="93">
        <f>O46*'Stroke Epi'!E$74</f>
        <v>2.2376088910559981E-4</v>
      </c>
      <c r="Q46" s="93">
        <f>P46*'Stroke Epi'!F$74</f>
        <v>1.1952951326273522E-4</v>
      </c>
      <c r="R46" s="93">
        <f t="shared" si="30"/>
        <v>1.8336040690585854E-3</v>
      </c>
      <c r="S46" s="2">
        <f>C46/'Mortal Baseline'!C46</f>
        <v>6.326383043955303E-4</v>
      </c>
      <c r="T46" s="2">
        <f>D46/'Mortal Baseline'!D46</f>
        <v>5.0197595783733266E-4</v>
      </c>
      <c r="U46" s="2">
        <f>E46/'Mortal Baseline'!E46</f>
        <v>3.5569940445738751E-4</v>
      </c>
      <c r="V46" s="2">
        <f>F46/'Mortal Baseline'!F46</f>
        <v>2.2376088910559981E-4</v>
      </c>
      <c r="W46" s="2">
        <f>G46/'Mortal Baseline'!G46</f>
        <v>1.1952951326273524E-4</v>
      </c>
      <c r="X46" s="2">
        <f>SUM(C46:G46)/SUM('Mortal Baseline'!C46:G46)</f>
        <v>2.3952249329665668E-4</v>
      </c>
      <c r="Y46" s="93">
        <f>C46*'Stroke Epi'!$AH76</f>
        <v>0.16288131555085478</v>
      </c>
      <c r="Z46" s="93">
        <f>D46*'Stroke Epi'!$AH$33</f>
        <v>0.25581271372525788</v>
      </c>
      <c r="AA46" s="93">
        <f>E46*'Stroke Epi'!$AH$33</f>
        <v>0.24323856082236697</v>
      </c>
      <c r="AB46" s="93">
        <f>F46*'Stroke Epi'!$AH$33</f>
        <v>0.47147404599576431</v>
      </c>
      <c r="AC46" s="93">
        <f>G46*'Stroke Epi'!$AH$33</f>
        <v>0.3442268518987161</v>
      </c>
      <c r="AD46" s="93">
        <f t="shared" si="12"/>
        <v>1.47763348799296</v>
      </c>
      <c r="AE46" s="93">
        <f>H46*'Stroke Epi'!$O$5</f>
        <v>1.3560037928626767</v>
      </c>
      <c r="AF46" s="93">
        <f>I46*'Stroke Epi'!$O$5</f>
        <v>1.3086858130036683</v>
      </c>
      <c r="AG46" s="93">
        <f>J46*'Stroke Epi'!$O$5</f>
        <v>1.318666356350229</v>
      </c>
      <c r="AH46" s="93">
        <f>K46*'Stroke Epi'!$O$5</f>
        <v>2.602758212697311</v>
      </c>
      <c r="AI46" s="93">
        <f>L46*'Stroke Epi'!$O$5</f>
        <v>1.9952949321082056</v>
      </c>
      <c r="AJ46" s="93">
        <f t="shared" si="13"/>
        <v>8.5814091070220897</v>
      </c>
      <c r="AK46" s="93">
        <f t="shared" si="23"/>
        <v>201.50145462009817</v>
      </c>
      <c r="AL46" s="2"/>
      <c r="AM46" s="93">
        <f>'Mortal Baseline'!X46*AW46</f>
        <v>2.1821881306314359</v>
      </c>
      <c r="AN46" s="93">
        <f>'Mortal Baseline'!Y46*AX46</f>
        <v>2.7002919892094104</v>
      </c>
      <c r="AO46" s="93">
        <f>'Mortal Baseline'!Z46*AY46</f>
        <v>4.6669158705433436</v>
      </c>
      <c r="AP46" s="93">
        <f>'Mortal Baseline'!AA46*AZ46</f>
        <v>5.8640817814879895</v>
      </c>
      <c r="AQ46" s="93">
        <f>'Mortal Baseline'!AB46*BA46</f>
        <v>4.2040590506738003</v>
      </c>
      <c r="AR46" s="93">
        <f t="shared" si="24"/>
        <v>8.2396624342101958</v>
      </c>
      <c r="AS46" s="93">
        <f t="shared" si="25"/>
        <v>10.588667447814785</v>
      </c>
      <c r="AT46" s="93">
        <f t="shared" si="26"/>
        <v>18.183433842935862</v>
      </c>
      <c r="AU46" s="93">
        <f t="shared" si="27"/>
        <v>23.493647880801355</v>
      </c>
      <c r="AV46" s="93">
        <f t="shared" si="28"/>
        <v>16.812826968111199</v>
      </c>
      <c r="AW46" s="93">
        <f>('Stroke Epi'!AE76*(SUM('Mortal Baseline'!X46:AB46)))/('Mortal Baseline'!X46*'Stroke Epi'!B$83+'Mortal Baseline'!Y46*'Stroke Epi'!C$83+'Mortal Baseline'!Z46*'Stroke Epi'!D$83+'Mortal Baseline'!AA46*'Stroke Epi'!E$83+'Mortal Baseline'!AB46*'Stroke Epi'!F$83)</f>
        <v>5.9276814283847339E-4</v>
      </c>
      <c r="AX46" s="93">
        <f>$AW46*'Stroke Epi'!C$83</f>
        <v>4.7208000738680026E-4</v>
      </c>
      <c r="AY46" s="93">
        <f>$AW46*'Stroke Epi'!D$83</f>
        <v>4.2003939625035385E-4</v>
      </c>
      <c r="AZ46" s="93">
        <f>$AW46*'Stroke Epi'!E$83</f>
        <v>3.7658756717835783E-4</v>
      </c>
      <c r="BA46" s="93">
        <f>$AW46*'Stroke Epi'!F$83</f>
        <v>3.2438198799389237E-4</v>
      </c>
      <c r="BB46" s="93">
        <f t="shared" si="15"/>
        <v>2.1858571016478774E-3</v>
      </c>
      <c r="BC46" s="2">
        <f>AM46/'Mortal Baseline'!X46</f>
        <v>5.9276814283847339E-4</v>
      </c>
      <c r="BD46" s="2">
        <f>AN46/'Mortal Baseline'!Y46</f>
        <v>4.7208000738680026E-4</v>
      </c>
      <c r="BE46" s="2">
        <f>AO46/'Mortal Baseline'!Z46</f>
        <v>4.200393962503538E-4</v>
      </c>
      <c r="BF46" s="2">
        <f>AP46/'Mortal Baseline'!AA46</f>
        <v>3.7658756717835783E-4</v>
      </c>
      <c r="BG46" s="2">
        <f>AQ46/'Mortal Baseline'!AB46</f>
        <v>3.2438198799389242E-4</v>
      </c>
      <c r="BH46" s="2">
        <f>SUM(AM46:AQ46)/SUM('Mortal Baseline'!X46:AB46)</f>
        <v>4.0000000000000007E-4</v>
      </c>
      <c r="BI46" s="58">
        <f>AM46*'Stroke Epi'!$AP76</f>
        <v>0.16191835929285256</v>
      </c>
      <c r="BJ46" s="58">
        <f>AN46*'Stroke Epi'!$AP76</f>
        <v>0.20036166559933827</v>
      </c>
      <c r="BK46" s="58">
        <f>AO46*'Stroke Epi'!$AP76</f>
        <v>0.34628515759431611</v>
      </c>
      <c r="BL46" s="58">
        <f>AP46*'Stroke Epi'!$AP76</f>
        <v>0.43511486818640882</v>
      </c>
      <c r="BM46" s="58">
        <f>AQ46*'Stroke Epi'!$AP76</f>
        <v>0.31194118155999601</v>
      </c>
      <c r="BN46" s="93">
        <f t="shared" si="31"/>
        <v>1.4556212322329116</v>
      </c>
      <c r="BO46" s="93">
        <f>AR46*'Stroke Epi'!$O$5</f>
        <v>1.6479324868420393</v>
      </c>
      <c r="BP46" s="93">
        <f>AS46*'Stroke Epi'!$O$5</f>
        <v>2.1177334895629571</v>
      </c>
      <c r="BQ46" s="93">
        <f>AT46*'Stroke Epi'!$O$5</f>
        <v>3.6366867685871727</v>
      </c>
      <c r="BR46" s="93">
        <f>AU46*'Stroke Epi'!$O$5</f>
        <v>4.6987295761602708</v>
      </c>
      <c r="BS46" s="93">
        <f>AV46*'Stroke Epi'!$O$5</f>
        <v>3.3625653936222402</v>
      </c>
      <c r="BT46" s="93">
        <f t="shared" si="17"/>
        <v>15.46364771477468</v>
      </c>
      <c r="BU46" s="93">
        <f t="shared" si="29"/>
        <v>315.61686238589101</v>
      </c>
    </row>
    <row r="47" spans="1:73">
      <c r="A47" s="58">
        <f>'Mortal Baseline'!A47</f>
        <v>45</v>
      </c>
      <c r="B47" s="58">
        <v>49</v>
      </c>
      <c r="C47" s="93">
        <f>'Mortal Baseline'!C47*M47</f>
        <v>2.0488417912554797</v>
      </c>
      <c r="D47" s="93">
        <f>'Mortal Baseline'!D47*N47</f>
        <v>1.9593040321520085</v>
      </c>
      <c r="E47" s="93">
        <f>'Mortal Baseline'!E47*O47</f>
        <v>1.8135483460049091</v>
      </c>
      <c r="F47" s="93">
        <f>'Mortal Baseline'!F47*P47</f>
        <v>3.4071080748398939</v>
      </c>
      <c r="G47" s="93">
        <f>'Mortal Baseline'!G47*Q47</f>
        <v>2.4507842065417389</v>
      </c>
      <c r="H47" s="93">
        <f t="shared" si="18"/>
        <v>7.3099756471553317</v>
      </c>
      <c r="I47" s="93">
        <f t="shared" si="19"/>
        <v>6.9382345704414234</v>
      </c>
      <c r="J47" s="93">
        <f t="shared" si="20"/>
        <v>6.8449752105834589</v>
      </c>
      <c r="K47" s="93">
        <f t="shared" si="21"/>
        <v>13.346666879633371</v>
      </c>
      <c r="L47" s="93">
        <f t="shared" si="22"/>
        <v>10.087737083075845</v>
      </c>
      <c r="M47" s="93">
        <f>('Stroke Epi'!AE77*(SUM('Mortal Baseline'!C47:G47)))/('Mortal Baseline'!C47*'Stroke Epi'!B$74+'Mortal Baseline'!D47*'Stroke Epi'!C$74+'Mortal Baseline'!E47*'Stroke Epi'!D$74+'Mortal Baseline'!F47*'Stroke Epi'!E$74+'Mortal Baseline'!G47*'Stroke Epi'!F$74)</f>
        <v>6.2953887959434085E-4</v>
      </c>
      <c r="N47" s="93">
        <f>M47*'Stroke Epi'!C$74</f>
        <v>4.9951667466950676E-4</v>
      </c>
      <c r="O47" s="93">
        <f>N47*'Stroke Epi'!D$74</f>
        <v>3.5395676012446668E-4</v>
      </c>
      <c r="P47" s="93">
        <f>O47*'Stroke Epi'!E$74</f>
        <v>2.2266463861869208E-4</v>
      </c>
      <c r="Q47" s="93">
        <f>P47*'Stroke Epi'!F$74</f>
        <v>1.1894391366292188E-4</v>
      </c>
      <c r="R47" s="93">
        <f t="shared" si="30"/>
        <v>1.8246208666699282E-3</v>
      </c>
      <c r="S47" s="2">
        <f>C47/'Mortal Baseline'!C47</f>
        <v>6.2953887959434085E-4</v>
      </c>
      <c r="T47" s="2">
        <f>D47/'Mortal Baseline'!D47</f>
        <v>4.9951667466950676E-4</v>
      </c>
      <c r="U47" s="2">
        <f>E47/'Mortal Baseline'!E47</f>
        <v>3.5395676012446668E-4</v>
      </c>
      <c r="V47" s="2">
        <f>F47/'Mortal Baseline'!F47</f>
        <v>2.2266463861869208E-4</v>
      </c>
      <c r="W47" s="2">
        <f>G47/'Mortal Baseline'!G47</f>
        <v>1.1894391366292188E-4</v>
      </c>
      <c r="X47" s="2">
        <f>SUM(C47:G47)/SUM('Mortal Baseline'!C47:G47)</f>
        <v>2.4228182195948074E-4</v>
      </c>
      <c r="Y47" s="93">
        <f>C47*'Stroke Epi'!$AH77</f>
        <v>0.17107828956983256</v>
      </c>
      <c r="Z47" s="93">
        <f>D47*'Stroke Epi'!$AH$33</f>
        <v>0.26764093079196438</v>
      </c>
      <c r="AA47" s="93">
        <f>E47*'Stroke Epi'!$AH$33</f>
        <v>0.24773070406427058</v>
      </c>
      <c r="AB47" s="93">
        <f>F47*'Stroke Epi'!$AH$33</f>
        <v>0.46541096302312951</v>
      </c>
      <c r="AC47" s="93">
        <f>G47*'Stroke Epi'!$AH$33</f>
        <v>0.33477712261360154</v>
      </c>
      <c r="AD47" s="93">
        <f t="shared" si="12"/>
        <v>1.4866380100627987</v>
      </c>
      <c r="AE47" s="93">
        <f>H47*'Stroke Epi'!$O$5</f>
        <v>1.4619951294310665</v>
      </c>
      <c r="AF47" s="93">
        <f>I47*'Stroke Epi'!$O$5</f>
        <v>1.3876469140882848</v>
      </c>
      <c r="AG47" s="93">
        <f>J47*'Stroke Epi'!$O$5</f>
        <v>1.3689950421166919</v>
      </c>
      <c r="AH47" s="93">
        <f>K47*'Stroke Epi'!$O$5</f>
        <v>2.6693333759266746</v>
      </c>
      <c r="AI47" s="93">
        <f>L47*'Stroke Epi'!$O$5</f>
        <v>2.017547416615169</v>
      </c>
      <c r="AJ47" s="93">
        <f t="shared" si="13"/>
        <v>8.9055178781778874</v>
      </c>
      <c r="AK47" s="93">
        <f t="shared" si="23"/>
        <v>211.89361050833887</v>
      </c>
      <c r="AL47" s="2"/>
      <c r="AM47" s="93">
        <f>'Mortal Baseline'!X47*AW47</f>
        <v>2.241587980171698</v>
      </c>
      <c r="AN47" s="93">
        <f>'Mortal Baseline'!Y47*AX47</f>
        <v>2.7648861206401261</v>
      </c>
      <c r="AO47" s="93">
        <f>'Mortal Baseline'!Z47*AY47</f>
        <v>4.6859547462223432</v>
      </c>
      <c r="AP47" s="93">
        <f>'Mortal Baseline'!AA47*AZ47</f>
        <v>5.7535321308947704</v>
      </c>
      <c r="AQ47" s="93">
        <f>'Mortal Baseline'!AB47*BA47</f>
        <v>4.1401877857009719</v>
      </c>
      <c r="AR47" s="93">
        <f t="shared" si="24"/>
        <v>8.6713995682470006</v>
      </c>
      <c r="AS47" s="93">
        <f t="shared" si="25"/>
        <v>11.035458413292616</v>
      </c>
      <c r="AT47" s="93">
        <f t="shared" si="26"/>
        <v>18.886416662976718</v>
      </c>
      <c r="AU47" s="93">
        <f t="shared" si="27"/>
        <v>24.113335567349441</v>
      </c>
      <c r="AV47" s="93">
        <f t="shared" si="28"/>
        <v>17.278508178629934</v>
      </c>
      <c r="AW47" s="93">
        <f>('Stroke Epi'!AE77*(SUM('Mortal Baseline'!X47:AB47)))/('Mortal Baseline'!X47*'Stroke Epi'!B$83+'Mortal Baseline'!Y47*'Stroke Epi'!C$83+'Mortal Baseline'!Z47*'Stroke Epi'!D$83+'Mortal Baseline'!AA47*'Stroke Epi'!E$83+'Mortal Baseline'!AB47*'Stroke Epi'!F$83)</f>
        <v>5.9119892269061903E-4</v>
      </c>
      <c r="AX47" s="93">
        <f>$AW47*'Stroke Epi'!C$83</f>
        <v>4.7083028189473302E-4</v>
      </c>
      <c r="AY47" s="93">
        <f>$AW47*'Stroke Epi'!D$83</f>
        <v>4.1892743655506329E-4</v>
      </c>
      <c r="AZ47" s="93">
        <f>$AW47*'Stroke Epi'!E$83</f>
        <v>3.755906364137962E-4</v>
      </c>
      <c r="BA47" s="93">
        <f>$AW47*'Stroke Epi'!F$83</f>
        <v>3.2352325974185843E-4</v>
      </c>
      <c r="BB47" s="93">
        <f t="shared" si="15"/>
        <v>2.1800705372960697E-3</v>
      </c>
      <c r="BC47" s="2">
        <f>AM47/'Mortal Baseline'!X47</f>
        <v>5.9119892269061903E-4</v>
      </c>
      <c r="BD47" s="2">
        <f>AN47/'Mortal Baseline'!Y47</f>
        <v>4.7083028189473297E-4</v>
      </c>
      <c r="BE47" s="2">
        <f>AO47/'Mortal Baseline'!Z47</f>
        <v>4.1892743655506324E-4</v>
      </c>
      <c r="BF47" s="2">
        <f>AP47/'Mortal Baseline'!AA47</f>
        <v>3.755906364137962E-4</v>
      </c>
      <c r="BG47" s="2">
        <f>AQ47/'Mortal Baseline'!AB47</f>
        <v>3.2352325974185843E-4</v>
      </c>
      <c r="BH47" s="2">
        <f>SUM(AM47:AQ47)/SUM('Mortal Baseline'!X47:AB47)</f>
        <v>4.0000000000000007E-4</v>
      </c>
      <c r="BI47" s="58">
        <f>AM47*'Stroke Epi'!$AP77</f>
        <v>0.16632582812874</v>
      </c>
      <c r="BJ47" s="58">
        <f>AN47*'Stroke Epi'!$AP77</f>
        <v>0.20515455015149736</v>
      </c>
      <c r="BK47" s="58">
        <f>AO47*'Stroke Epi'!$AP77</f>
        <v>0.3476978421696979</v>
      </c>
      <c r="BL47" s="58">
        <f>AP47*'Stroke Epi'!$AP77</f>
        <v>0.42691208411239195</v>
      </c>
      <c r="BM47" s="58">
        <f>AQ47*'Stroke Epi'!$AP77</f>
        <v>0.30720193369901211</v>
      </c>
      <c r="BN47" s="93">
        <f t="shared" si="31"/>
        <v>1.4532922382613394</v>
      </c>
      <c r="BO47" s="93">
        <f>AR47*'Stroke Epi'!$O$5</f>
        <v>1.7342799136494003</v>
      </c>
      <c r="BP47" s="93">
        <f>AS47*'Stroke Epi'!$O$5</f>
        <v>2.2070916826585232</v>
      </c>
      <c r="BQ47" s="93">
        <f>AT47*'Stroke Epi'!$O$5</f>
        <v>3.7772833325953439</v>
      </c>
      <c r="BR47" s="93">
        <f>AU47*'Stroke Epi'!$O$5</f>
        <v>4.8226671134698886</v>
      </c>
      <c r="BS47" s="93">
        <f>AV47*'Stroke Epi'!$O$5</f>
        <v>3.4557016357259869</v>
      </c>
      <c r="BT47" s="93">
        <f t="shared" si="17"/>
        <v>15.997023678099143</v>
      </c>
      <c r="BU47" s="93">
        <f t="shared" si="29"/>
        <v>333.06717830225148</v>
      </c>
    </row>
    <row r="48" spans="1:73">
      <c r="A48" s="58">
        <f>'Mortal Baseline'!A48</f>
        <v>46</v>
      </c>
      <c r="B48" s="58">
        <v>50</v>
      </c>
      <c r="C48" s="93">
        <f>'Mortal Baseline'!C48*M48</f>
        <v>4.3111385926638892</v>
      </c>
      <c r="D48" s="93">
        <f>'Mortal Baseline'!D48*N48</f>
        <v>4.1178707461203707</v>
      </c>
      <c r="E48" s="93">
        <f>'Mortal Baseline'!E48*O48</f>
        <v>3.7045677701435129</v>
      </c>
      <c r="F48" s="93">
        <f>'Mortal Baseline'!F48*P48</f>
        <v>6.7063266231332452</v>
      </c>
      <c r="G48" s="93">
        <f>'Mortal Baseline'!G48*Q48</f>
        <v>4.7548283114819565</v>
      </c>
      <c r="H48" s="93">
        <f t="shared" si="18"/>
        <v>9.9880408208183216</v>
      </c>
      <c r="I48" s="93">
        <f t="shared" si="19"/>
        <v>9.4008174716815454</v>
      </c>
      <c r="J48" s="93">
        <f t="shared" si="20"/>
        <v>8.9328172345460093</v>
      </c>
      <c r="K48" s="93">
        <f t="shared" si="21"/>
        <v>16.918249163816817</v>
      </c>
      <c r="L48" s="93">
        <f t="shared" si="22"/>
        <v>12.490240855329031</v>
      </c>
      <c r="M48" s="93">
        <f>('Stroke Epi'!AE78*(SUM('Mortal Baseline'!C48:G48)))/('Mortal Baseline'!C48*'Stroke Epi'!B$74+'Mortal Baseline'!D48*'Stroke Epi'!C$74+'Mortal Baseline'!E48*'Stroke Epi'!D$74+'Mortal Baseline'!F48*'Stroke Epi'!E$74+'Mortal Baseline'!G48*'Stroke Epi'!F$74)</f>
        <v>1.2522654035590781E-3</v>
      </c>
      <c r="N48" s="93">
        <f>M48*'Stroke Epi'!C$74</f>
        <v>9.9362798782590351E-4</v>
      </c>
      <c r="O48" s="93">
        <f>N48*'Stroke Epi'!D$74</f>
        <v>7.0408328925664911E-4</v>
      </c>
      <c r="P48" s="93">
        <f>O48*'Stroke Epi'!E$74</f>
        <v>4.4291978236172988E-4</v>
      </c>
      <c r="Q48" s="93">
        <f>P48*'Stroke Epi'!F$74</f>
        <v>2.3660071343008116E-4</v>
      </c>
      <c r="R48" s="93">
        <f t="shared" si="30"/>
        <v>3.6294971764334418E-3</v>
      </c>
      <c r="S48" s="2">
        <f>C48/'Mortal Baseline'!C48</f>
        <v>1.2522654035590779E-3</v>
      </c>
      <c r="T48" s="2">
        <f>D48/'Mortal Baseline'!D48</f>
        <v>9.9362798782590351E-4</v>
      </c>
      <c r="U48" s="2">
        <f>E48/'Mortal Baseline'!E48</f>
        <v>7.0408328925664911E-4</v>
      </c>
      <c r="V48" s="2">
        <f>F48/'Mortal Baseline'!F48</f>
        <v>4.4291978236172988E-4</v>
      </c>
      <c r="W48" s="2">
        <f>G48/'Mortal Baseline'!G48</f>
        <v>2.3660071343008116E-4</v>
      </c>
      <c r="X48" s="2">
        <f>SUM(C48:G48)/SUM('Mortal Baseline'!C48:G48)</f>
        <v>4.906767844141544E-4</v>
      </c>
      <c r="Y48" s="93">
        <f>C48*'Stroke Epi'!$AH78</f>
        <v>0.21685027121099362</v>
      </c>
      <c r="Z48" s="93">
        <f>D48*'Stroke Epi'!$AH$33</f>
        <v>0.56250114392004269</v>
      </c>
      <c r="AA48" s="93">
        <f>E48*'Stroke Epi'!$AH$33</f>
        <v>0.50604395740160391</v>
      </c>
      <c r="AB48" s="93">
        <f>F48*'Stroke Epi'!$AH$33</f>
        <v>0.91608421672000129</v>
      </c>
      <c r="AC48" s="93">
        <f>G48*'Stroke Epi'!$AH$33</f>
        <v>0.64950954734843525</v>
      </c>
      <c r="AD48" s="93">
        <f t="shared" si="12"/>
        <v>2.8509891366010764</v>
      </c>
      <c r="AE48" s="93">
        <f>H48*'Stroke Epi'!$O$5</f>
        <v>1.9976081641636645</v>
      </c>
      <c r="AF48" s="93">
        <f>I48*'Stroke Epi'!$O$5</f>
        <v>1.8801634943363092</v>
      </c>
      <c r="AG48" s="93">
        <f>J48*'Stroke Epi'!$O$5</f>
        <v>1.786563446909202</v>
      </c>
      <c r="AH48" s="93">
        <f>K48*'Stroke Epi'!$O$5</f>
        <v>3.3836498327633637</v>
      </c>
      <c r="AI48" s="93">
        <f>L48*'Stroke Epi'!$O$5</f>
        <v>2.4980481710658062</v>
      </c>
      <c r="AJ48" s="93">
        <f t="shared" si="13"/>
        <v>11.546033109238346</v>
      </c>
      <c r="AK48" s="93">
        <f t="shared" si="23"/>
        <v>226.29063275417829</v>
      </c>
      <c r="AL48" s="2"/>
      <c r="AM48" s="93">
        <f>'Mortal Baseline'!X48*AW48</f>
        <v>4.6237009561347113</v>
      </c>
      <c r="AN48" s="93">
        <f>'Mortal Baseline'!Y48*AX48</f>
        <v>5.6929345586390312</v>
      </c>
      <c r="AO48" s="93">
        <f>'Mortal Baseline'!Z48*AY48</f>
        <v>9.4100896602796649</v>
      </c>
      <c r="AP48" s="93">
        <f>'Mortal Baseline'!AA48*AZ48</f>
        <v>11.252782479280638</v>
      </c>
      <c r="AQ48" s="93">
        <f>'Mortal Baseline'!AB48*BA48</f>
        <v>8.1301141968821433</v>
      </c>
      <c r="AR48" s="93">
        <f t="shared" si="24"/>
        <v>11.394494782603573</v>
      </c>
      <c r="AS48" s="93">
        <f t="shared" si="25"/>
        <v>14.316146739121626</v>
      </c>
      <c r="AT48" s="93">
        <f t="shared" si="26"/>
        <v>24.171525148491341</v>
      </c>
      <c r="AU48" s="93">
        <f t="shared" si="27"/>
        <v>30.116538849047792</v>
      </c>
      <c r="AV48" s="93">
        <f t="shared" si="28"/>
        <v>21.645718806087078</v>
      </c>
      <c r="AW48" s="93">
        <f>('Stroke Epi'!AE78*(SUM('Mortal Baseline'!X48:AB48)))/('Mortal Baseline'!X48*'Stroke Epi'!B$83+'Mortal Baseline'!Y48*'Stroke Epi'!C$83+'Mortal Baseline'!Z48*'Stroke Epi'!D$83+'Mortal Baseline'!AA48*'Stroke Epi'!E$83+'Mortal Baseline'!AB48*'Stroke Epi'!F$83)</f>
        <v>1.1786561257053239E-3</v>
      </c>
      <c r="AX48" s="93">
        <f>$AW48*'Stroke Epi'!C$83</f>
        <v>9.3868066165810906E-4</v>
      </c>
      <c r="AY48" s="93">
        <f>$AW48*'Stroke Epi'!D$83</f>
        <v>8.3520346599151335E-4</v>
      </c>
      <c r="AZ48" s="93">
        <f>$AW48*'Stroke Epi'!E$83</f>
        <v>7.4880414590732902E-4</v>
      </c>
      <c r="BA48" s="93">
        <f>$AW48*'Stroke Epi'!F$83</f>
        <v>6.4499892890103664E-4</v>
      </c>
      <c r="BB48" s="93">
        <f t="shared" si="15"/>
        <v>4.3463433281633124E-3</v>
      </c>
      <c r="BC48" s="2">
        <f>AM48/'Mortal Baseline'!X48</f>
        <v>1.1786561257053239E-3</v>
      </c>
      <c r="BD48" s="2">
        <f>AN48/'Mortal Baseline'!Y48</f>
        <v>9.3868066165810917E-4</v>
      </c>
      <c r="BE48" s="2">
        <f>AO48/'Mortal Baseline'!Z48</f>
        <v>8.3520346599151335E-4</v>
      </c>
      <c r="BF48" s="2">
        <f>AP48/'Mortal Baseline'!AA48</f>
        <v>7.4880414590732902E-4</v>
      </c>
      <c r="BG48" s="2">
        <f>AQ48/'Mortal Baseline'!AB48</f>
        <v>6.4499892890103664E-4</v>
      </c>
      <c r="BH48" s="2">
        <f>SUM(AM48:AQ48)/SUM('Mortal Baseline'!X48:AB48)</f>
        <v>8.0000000000000004E-4</v>
      </c>
      <c r="BI48" s="58">
        <f>AM48*'Stroke Epi'!$AP78</f>
        <v>0.20945365331290242</v>
      </c>
      <c r="BJ48" s="58">
        <f>AN48*'Stroke Epi'!$AP78</f>
        <v>0.25788993550634809</v>
      </c>
      <c r="BK48" s="58">
        <f>AO48*'Stroke Epi'!$AP78</f>
        <v>0.42627706161066881</v>
      </c>
      <c r="BL48" s="58">
        <f>AP48*'Stroke Epi'!$AP78</f>
        <v>0.50975104631141288</v>
      </c>
      <c r="BM48" s="58">
        <f>AQ48*'Stroke Epi'!$AP78</f>
        <v>0.36829417311876111</v>
      </c>
      <c r="BN48" s="93">
        <f t="shared" si="31"/>
        <v>1.7716658698600933</v>
      </c>
      <c r="BO48" s="93">
        <f>AR48*'Stroke Epi'!$O$5</f>
        <v>2.2788989565207145</v>
      </c>
      <c r="BP48" s="93">
        <f>AS48*'Stroke Epi'!$O$5</f>
        <v>2.8632293478243254</v>
      </c>
      <c r="BQ48" s="93">
        <f>AT48*'Stroke Epi'!$O$5</f>
        <v>4.8343050296982684</v>
      </c>
      <c r="BR48" s="93">
        <f>AU48*'Stroke Epi'!$O$5</f>
        <v>6.0233077698095592</v>
      </c>
      <c r="BS48" s="93">
        <f>AV48*'Stroke Epi'!$O$5</f>
        <v>4.3291437612174155</v>
      </c>
      <c r="BT48" s="93">
        <f t="shared" si="17"/>
        <v>20.328884865070282</v>
      </c>
      <c r="BU48" s="93">
        <f t="shared" si="29"/>
        <v>355.16772903718186</v>
      </c>
    </row>
    <row r="49" spans="1:73">
      <c r="A49" s="58">
        <f>'Mortal Baseline'!A49</f>
        <v>47</v>
      </c>
      <c r="B49" s="58">
        <v>51</v>
      </c>
      <c r="C49" s="93">
        <f>'Mortal Baseline'!C49*M49</f>
        <v>4.5370378349409011</v>
      </c>
      <c r="D49" s="93">
        <f>'Mortal Baseline'!D49*N49</f>
        <v>4.3392877197658457</v>
      </c>
      <c r="E49" s="93">
        <f>'Mortal Baseline'!E49*O49</f>
        <v>3.7884966653325662</v>
      </c>
      <c r="F49" s="93">
        <f>'Mortal Baseline'!F49*P49</f>
        <v>6.5709217172798446</v>
      </c>
      <c r="G49" s="93">
        <f>'Mortal Baseline'!G49*Q49</f>
        <v>4.5940391962842497</v>
      </c>
      <c r="H49" s="93">
        <f t="shared" si="18"/>
        <v>12.310620220384564</v>
      </c>
      <c r="I49" s="93">
        <f t="shared" si="19"/>
        <v>11.297440553191038</v>
      </c>
      <c r="J49" s="93">
        <f t="shared" si="20"/>
        <v>10.42870649556777</v>
      </c>
      <c r="K49" s="93">
        <f t="shared" si="21"/>
        <v>19.189436831613296</v>
      </c>
      <c r="L49" s="93">
        <f t="shared" si="22"/>
        <v>13.936722333199038</v>
      </c>
      <c r="M49" s="93">
        <f>('Stroke Epi'!AE79*(SUM('Mortal Baseline'!C49:G49)))/('Mortal Baseline'!C49*'Stroke Epi'!B$74+'Mortal Baseline'!D49*'Stroke Epi'!C$74+'Mortal Baseline'!E49*'Stroke Epi'!D$74+'Mortal Baseline'!F49*'Stroke Epi'!E$74+'Mortal Baseline'!G49*'Stroke Epi'!F$74)</f>
        <v>1.2448174273780961E-3</v>
      </c>
      <c r="N49" s="93">
        <f>M49*'Stroke Epi'!C$74</f>
        <v>9.8771828404821274E-4</v>
      </c>
      <c r="O49" s="93">
        <f>N49*'Stroke Epi'!D$74</f>
        <v>6.9989568209852823E-4</v>
      </c>
      <c r="P49" s="93">
        <f>O49*'Stroke Epi'!E$74</f>
        <v>4.4028547179167003E-4</v>
      </c>
      <c r="Q49" s="93">
        <f>P49*'Stroke Epi'!F$74</f>
        <v>2.3519350656081665E-4</v>
      </c>
      <c r="R49" s="93">
        <f t="shared" si="30"/>
        <v>3.6079103718773234E-3</v>
      </c>
      <c r="S49" s="2">
        <f>C49/'Mortal Baseline'!C49</f>
        <v>1.2448174273780961E-3</v>
      </c>
      <c r="T49" s="2">
        <f>D49/'Mortal Baseline'!D49</f>
        <v>9.8771828404821274E-4</v>
      </c>
      <c r="U49" s="2">
        <f>E49/'Mortal Baseline'!E49</f>
        <v>6.9989568209852823E-4</v>
      </c>
      <c r="V49" s="2">
        <f>F49/'Mortal Baseline'!F49</f>
        <v>4.4028547179166997E-4</v>
      </c>
      <c r="W49" s="2">
        <f>G49/'Mortal Baseline'!G49</f>
        <v>2.3519350656081662E-4</v>
      </c>
      <c r="X49" s="2">
        <f>SUM(C49:G49)/SUM('Mortal Baseline'!C49:G49)</f>
        <v>4.9740531388480305E-4</v>
      </c>
      <c r="Y49" s="93">
        <f>C49*'Stroke Epi'!$AH79</f>
        <v>0.22821300309752732</v>
      </c>
      <c r="Z49" s="93">
        <f>D49*'Stroke Epi'!$AH$33</f>
        <v>0.59274670252001449</v>
      </c>
      <c r="AA49" s="93">
        <f>E49*'Stroke Epi'!$AH$33</f>
        <v>0.51750864448442857</v>
      </c>
      <c r="AB49" s="93">
        <f>F49*'Stroke Epi'!$AH$33</f>
        <v>0.89758790658042675</v>
      </c>
      <c r="AC49" s="93">
        <f>G49*'Stroke Epi'!$AH$33</f>
        <v>0.62754575421242853</v>
      </c>
      <c r="AD49" s="93">
        <f t="shared" si="12"/>
        <v>2.8636020108948257</v>
      </c>
      <c r="AE49" s="93">
        <f>H49*'Stroke Epi'!$O$5</f>
        <v>2.462124044076913</v>
      </c>
      <c r="AF49" s="93">
        <f>I49*'Stroke Epi'!$O$5</f>
        <v>2.2594881106382076</v>
      </c>
      <c r="AG49" s="93">
        <f>J49*'Stroke Epi'!$O$5</f>
        <v>2.085741299113554</v>
      </c>
      <c r="AH49" s="93">
        <f>K49*'Stroke Epi'!$O$5</f>
        <v>3.8378873663226596</v>
      </c>
      <c r="AI49" s="93">
        <f>L49*'Stroke Epi'!$O$5</f>
        <v>2.7873444666398077</v>
      </c>
      <c r="AJ49" s="93">
        <f t="shared" si="13"/>
        <v>13.432585286791141</v>
      </c>
      <c r="AK49" s="93">
        <f t="shared" si="23"/>
        <v>242.58682005186427</v>
      </c>
      <c r="AL49" s="2"/>
      <c r="AM49" s="93">
        <f>'Mortal Baseline'!X49*AW49</f>
        <v>4.7834652049064355</v>
      </c>
      <c r="AN49" s="93">
        <f>'Mortal Baseline'!Y49*AX49</f>
        <v>5.8858009370384963</v>
      </c>
      <c r="AO49" s="93">
        <f>'Mortal Baseline'!Z49*AY49</f>
        <v>9.4381518252209595</v>
      </c>
      <c r="AP49" s="93">
        <f>'Mortal Baseline'!AA49*AZ49</f>
        <v>10.956151178586694</v>
      </c>
      <c r="AQ49" s="93">
        <f>'Mortal Baseline'!AB49*BA49</f>
        <v>7.948278650835559</v>
      </c>
      <c r="AR49" s="93">
        <f t="shared" si="24"/>
        <v>13.68960737767639</v>
      </c>
      <c r="AS49" s="93">
        <f t="shared" si="25"/>
        <v>17.080828392829449</v>
      </c>
      <c r="AT49" s="93">
        <f t="shared" si="26"/>
        <v>28.34909488240336</v>
      </c>
      <c r="AU49" s="93">
        <f t="shared" si="27"/>
        <v>34.539631211513509</v>
      </c>
      <c r="AV49" s="93">
        <f t="shared" si="28"/>
        <v>24.896559522586458</v>
      </c>
      <c r="AW49" s="93">
        <f>('Stroke Epi'!AE79*(SUM('Mortal Baseline'!X49:AB49)))/('Mortal Baseline'!X49*'Stroke Epi'!B$83+'Mortal Baseline'!Y49*'Stroke Epi'!C$83+'Mortal Baseline'!Z49*'Stroke Epi'!D$83+'Mortal Baseline'!AA49*'Stroke Epi'!E$83+'Mortal Baseline'!AB49*'Stroke Epi'!F$83)</f>
        <v>1.1742758504401864E-3</v>
      </c>
      <c r="AX49" s="93">
        <f>$AW49*'Stroke Epi'!C$83</f>
        <v>9.3519221443889703E-4</v>
      </c>
      <c r="AY49" s="93">
        <f>$AW49*'Stroke Epi'!D$83</f>
        <v>8.3209957419164637E-4</v>
      </c>
      <c r="AZ49" s="93">
        <f>$AW49*'Stroke Epi'!E$83</f>
        <v>7.4602134250333573E-4</v>
      </c>
      <c r="BA49" s="93">
        <f>$AW49*'Stroke Epi'!F$83</f>
        <v>6.4260189995197429E-4</v>
      </c>
      <c r="BB49" s="93">
        <f t="shared" si="15"/>
        <v>4.3301908815260399E-3</v>
      </c>
      <c r="BC49" s="2">
        <f>AM49/'Mortal Baseline'!X49</f>
        <v>1.1742758504401864E-3</v>
      </c>
      <c r="BD49" s="2">
        <f>AN49/'Mortal Baseline'!Y49</f>
        <v>9.3519221443889703E-4</v>
      </c>
      <c r="BE49" s="2">
        <f>AO49/'Mortal Baseline'!Z49</f>
        <v>8.3209957419164626E-4</v>
      </c>
      <c r="BF49" s="2">
        <f>AP49/'Mortal Baseline'!AA49</f>
        <v>7.4602134250333573E-4</v>
      </c>
      <c r="BG49" s="2">
        <f>AQ49/'Mortal Baseline'!AB49</f>
        <v>6.4260189995197429E-4</v>
      </c>
      <c r="BH49" s="2">
        <f>SUM(AM49:AQ49)/SUM('Mortal Baseline'!X49:AB49)</f>
        <v>8.0000000000000004E-4</v>
      </c>
      <c r="BI49" s="58">
        <f>AM49*'Stroke Epi'!$AP79</f>
        <v>0.21669097378226151</v>
      </c>
      <c r="BJ49" s="58">
        <f>AN49*'Stroke Epi'!$AP79</f>
        <v>0.26662678244784388</v>
      </c>
      <c r="BK49" s="58">
        <f>AO49*'Stroke Epi'!$AP79</f>
        <v>0.42754827768250947</v>
      </c>
      <c r="BL49" s="58">
        <f>AP49*'Stroke Epi'!$AP79</f>
        <v>0.49631364838997727</v>
      </c>
      <c r="BM49" s="58">
        <f>AQ49*'Stroke Epi'!$AP79</f>
        <v>0.3600570228828508</v>
      </c>
      <c r="BN49" s="93">
        <f t="shared" si="31"/>
        <v>1.767236705185443</v>
      </c>
      <c r="BO49" s="93">
        <f>AR49*'Stroke Epi'!$O$5</f>
        <v>2.7379214755352783</v>
      </c>
      <c r="BP49" s="93">
        <f>AS49*'Stroke Epi'!$O$5</f>
        <v>3.41616567856589</v>
      </c>
      <c r="BQ49" s="93">
        <f>AT49*'Stroke Epi'!$O$5</f>
        <v>5.6698189764806726</v>
      </c>
      <c r="BR49" s="93">
        <f>AU49*'Stroke Epi'!$O$5</f>
        <v>6.9079262423027021</v>
      </c>
      <c r="BS49" s="93">
        <f>AV49*'Stroke Epi'!$O$5</f>
        <v>4.9793119045172922</v>
      </c>
      <c r="BT49" s="93">
        <f t="shared" si="17"/>
        <v>23.711144277401832</v>
      </c>
      <c r="BU49" s="93">
        <f t="shared" si="29"/>
        <v>380.64611001976914</v>
      </c>
    </row>
    <row r="50" spans="1:73">
      <c r="A50" s="58">
        <f>'Mortal Baseline'!A50</f>
        <v>48</v>
      </c>
      <c r="B50" s="58">
        <v>52</v>
      </c>
      <c r="C50" s="93">
        <f>'Mortal Baseline'!C50*M50</f>
        <v>4.7809378235643907</v>
      </c>
      <c r="D50" s="93">
        <f>'Mortal Baseline'!D50*N50</f>
        <v>4.5886915462971194</v>
      </c>
      <c r="E50" s="93">
        <f>'Mortal Baseline'!E50*O50</f>
        <v>3.8823678068859135</v>
      </c>
      <c r="F50" s="93">
        <f>'Mortal Baseline'!F50*P50</f>
        <v>6.4159544841868419</v>
      </c>
      <c r="G50" s="93">
        <f>'Mortal Baseline'!G50*Q50</f>
        <v>4.4250450493806488</v>
      </c>
      <c r="H50" s="93">
        <f t="shared" si="18"/>
        <v>14.401220996774516</v>
      </c>
      <c r="I50" s="93">
        <f t="shared" si="19"/>
        <v>13.033897286329937</v>
      </c>
      <c r="J50" s="93">
        <f t="shared" si="20"/>
        <v>11.707824358855701</v>
      </c>
      <c r="K50" s="93">
        <f t="shared" si="21"/>
        <v>20.869916042897053</v>
      </c>
      <c r="L50" s="93">
        <f t="shared" si="22"/>
        <v>14.94687716172745</v>
      </c>
      <c r="M50" s="93">
        <f>('Stroke Epi'!AE80*(SUM('Mortal Baseline'!C50:G50)))/('Mortal Baseline'!C50*'Stroke Epi'!B$74+'Mortal Baseline'!D50*'Stroke Epi'!C$74+'Mortal Baseline'!E50*'Stroke Epi'!D$74+'Mortal Baseline'!F50*'Stroke Epi'!E$74+'Mortal Baseline'!G50*'Stroke Epi'!F$74)</f>
        <v>1.2367148463433893E-3</v>
      </c>
      <c r="N50" s="93">
        <f>M50*'Stroke Epi'!C$74</f>
        <v>9.8128917463831422E-4</v>
      </c>
      <c r="O50" s="93">
        <f>N50*'Stroke Epi'!D$74</f>
        <v>6.9534002489505446E-4</v>
      </c>
      <c r="P50" s="93">
        <f>O50*'Stroke Epi'!E$74</f>
        <v>4.374196308778662E-4</v>
      </c>
      <c r="Q50" s="93">
        <f>P50*'Stroke Epi'!F$74</f>
        <v>2.3366261985901355E-4</v>
      </c>
      <c r="R50" s="93">
        <f t="shared" si="30"/>
        <v>3.5844262966136372E-3</v>
      </c>
      <c r="S50" s="2">
        <f>C50/'Mortal Baseline'!C50</f>
        <v>1.2367148463433893E-3</v>
      </c>
      <c r="T50" s="2">
        <f>D50/'Mortal Baseline'!D50</f>
        <v>9.8128917463831422E-4</v>
      </c>
      <c r="U50" s="2">
        <f>E50/'Mortal Baseline'!E50</f>
        <v>6.9534002489505446E-4</v>
      </c>
      <c r="V50" s="2">
        <f>F50/'Mortal Baseline'!F50</f>
        <v>4.374196308778662E-4</v>
      </c>
      <c r="W50" s="2">
        <f>G50/'Mortal Baseline'!G50</f>
        <v>2.3366261985901355E-4</v>
      </c>
      <c r="X50" s="2">
        <f>SUM(C50:G50)/SUM('Mortal Baseline'!C50:G50)</f>
        <v>5.0476707810123223E-4</v>
      </c>
      <c r="Y50" s="93">
        <f>C50*'Stroke Epi'!$AH80</f>
        <v>0.24048117252528883</v>
      </c>
      <c r="Z50" s="93">
        <f>D50*'Stroke Epi'!$AH$33</f>
        <v>0.62681526522418651</v>
      </c>
      <c r="AA50" s="93">
        <f>E50*'Stroke Epi'!$AH$33</f>
        <v>0.53033144242061581</v>
      </c>
      <c r="AB50" s="93">
        <f>F50*'Stroke Epi'!$AH$33</f>
        <v>0.87641938253992258</v>
      </c>
      <c r="AC50" s="93">
        <f>G50*'Stroke Epi'!$AH$33</f>
        <v>0.60446115374539666</v>
      </c>
      <c r="AD50" s="93">
        <f t="shared" si="12"/>
        <v>2.8785084164554102</v>
      </c>
      <c r="AE50" s="93">
        <f>H50*'Stroke Epi'!$O$5</f>
        <v>2.8802441993549035</v>
      </c>
      <c r="AF50" s="93">
        <f>I50*'Stroke Epi'!$O$5</f>
        <v>2.6067794572659877</v>
      </c>
      <c r="AG50" s="93">
        <f>J50*'Stroke Epi'!$O$5</f>
        <v>2.3415648717711401</v>
      </c>
      <c r="AH50" s="93">
        <f>K50*'Stroke Epi'!$O$5</f>
        <v>4.1739832085794104</v>
      </c>
      <c r="AI50" s="93">
        <f>L50*'Stroke Epi'!$O$5</f>
        <v>2.98937543234549</v>
      </c>
      <c r="AJ50" s="93">
        <f t="shared" si="13"/>
        <v>14.991947169316933</v>
      </c>
      <c r="AK50" s="93">
        <f t="shared" si="23"/>
        <v>260.4572756376366</v>
      </c>
      <c r="AL50" s="2"/>
      <c r="AM50" s="93">
        <f>'Mortal Baseline'!X50*AW50</f>
        <v>4.9684067744474518</v>
      </c>
      <c r="AN50" s="93">
        <f>'Mortal Baseline'!Y50*AX50</f>
        <v>6.1143087196055568</v>
      </c>
      <c r="AO50" s="93">
        <f>'Mortal Baseline'!Z50*AY50</f>
        <v>9.4625960868550063</v>
      </c>
      <c r="AP50" s="93">
        <f>'Mortal Baseline'!AA50*AZ50</f>
        <v>10.628524528962497</v>
      </c>
      <c r="AQ50" s="93">
        <f>'Mortal Baseline'!AB50*BA50</f>
        <v>7.7404820672261572</v>
      </c>
      <c r="AR50" s="93">
        <f t="shared" si="24"/>
        <v>15.703401702806302</v>
      </c>
      <c r="AS50" s="93">
        <f t="shared" si="25"/>
        <v>19.512344651421273</v>
      </c>
      <c r="AT50" s="93">
        <f t="shared" si="26"/>
        <v>31.71432371509518</v>
      </c>
      <c r="AU50" s="93">
        <f t="shared" si="27"/>
        <v>37.763915849783331</v>
      </c>
      <c r="AV50" s="93">
        <f t="shared" si="28"/>
        <v>27.29767266241247</v>
      </c>
      <c r="AW50" s="93">
        <f>('Stroke Epi'!AE80*(SUM('Mortal Baseline'!X50:AB50)))/('Mortal Baseline'!X50*'Stroke Epi'!B$83+'Mortal Baseline'!Y50*'Stroke Epi'!C$83+'Mortal Baseline'!Z50*'Stroke Epi'!D$83+'Mortal Baseline'!AA50*'Stroke Epi'!E$83+'Mortal Baseline'!AB50*'Stroke Epi'!F$83)</f>
        <v>1.1692206121311443E-3</v>
      </c>
      <c r="AX50" s="93">
        <f>$AW50*'Stroke Epi'!C$83</f>
        <v>9.3116622726818483E-4</v>
      </c>
      <c r="AY50" s="93">
        <f>$AW50*'Stroke Epi'!D$83</f>
        <v>8.2851739914920259E-4</v>
      </c>
      <c r="AZ50" s="93">
        <f>$AW50*'Stroke Epi'!E$83</f>
        <v>7.4280973283890109E-4</v>
      </c>
      <c r="BA50" s="93">
        <f>$AW50*'Stroke Epi'!F$83</f>
        <v>6.3983550929437648E-4</v>
      </c>
      <c r="BB50" s="93">
        <f t="shared" si="15"/>
        <v>4.3115494806818099E-3</v>
      </c>
      <c r="BC50" s="2">
        <f>AM50/'Mortal Baseline'!X50</f>
        <v>1.1692206121311443E-3</v>
      </c>
      <c r="BD50" s="2">
        <f>AN50/'Mortal Baseline'!Y50</f>
        <v>9.3116622726818483E-4</v>
      </c>
      <c r="BE50" s="2">
        <f>AO50/'Mortal Baseline'!Z50</f>
        <v>8.2851739914920259E-4</v>
      </c>
      <c r="BF50" s="2">
        <f>AP50/'Mortal Baseline'!AA50</f>
        <v>7.4280973283890098E-4</v>
      </c>
      <c r="BG50" s="2">
        <f>AQ50/'Mortal Baseline'!AB50</f>
        <v>6.3983550929437648E-4</v>
      </c>
      <c r="BH50" s="2">
        <f>SUM(AM50:AQ50)/SUM('Mortal Baseline'!X50:AB50)</f>
        <v>8.0000000000000004E-4</v>
      </c>
      <c r="BI50" s="58">
        <f>AM50*'Stroke Epi'!$AP80</f>
        <v>0.22506882688246957</v>
      </c>
      <c r="BJ50" s="58">
        <f>AN50*'Stroke Epi'!$AP80</f>
        <v>0.2769781849981317</v>
      </c>
      <c r="BK50" s="58">
        <f>AO50*'Stroke Epi'!$AP80</f>
        <v>0.42865560273453179</v>
      </c>
      <c r="BL50" s="58">
        <f>AP50*'Stroke Epi'!$AP80</f>
        <v>0.48147216116200114</v>
      </c>
      <c r="BM50" s="58">
        <f>AQ50*'Stroke Epi'!$AP80</f>
        <v>0.3506438376453449</v>
      </c>
      <c r="BN50" s="93">
        <f t="shared" si="31"/>
        <v>1.7628186134224793</v>
      </c>
      <c r="BO50" s="93">
        <f>AR50*'Stroke Epi'!$O$5</f>
        <v>3.1406803405612607</v>
      </c>
      <c r="BP50" s="93">
        <f>AS50*'Stroke Epi'!$O$5</f>
        <v>3.9024689302842548</v>
      </c>
      <c r="BQ50" s="93">
        <f>AT50*'Stroke Epi'!$O$5</f>
        <v>6.3428647430190361</v>
      </c>
      <c r="BR50" s="93">
        <f>AU50*'Stroke Epi'!$O$5</f>
        <v>7.5527831699566663</v>
      </c>
      <c r="BS50" s="93">
        <f>AV50*'Stroke Epi'!$O$5</f>
        <v>5.4595345324824942</v>
      </c>
      <c r="BT50" s="93">
        <f t="shared" si="17"/>
        <v>26.398331716303712</v>
      </c>
      <c r="BU50" s="93">
        <f t="shared" si="29"/>
        <v>408.80726034949532</v>
      </c>
    </row>
    <row r="51" spans="1:73">
      <c r="A51" s="58">
        <f>'Mortal Baseline'!A51</f>
        <v>49</v>
      </c>
      <c r="B51" s="58">
        <v>53</v>
      </c>
      <c r="C51" s="93">
        <f>'Mortal Baseline'!C51*M51</f>
        <v>5.043316617094872</v>
      </c>
      <c r="D51" s="93">
        <f>'Mortal Baseline'!D51*N51</f>
        <v>4.8670048275916047</v>
      </c>
      <c r="E51" s="93">
        <f>'Mortal Baseline'!E51*O51</f>
        <v>3.9850937458445492</v>
      </c>
      <c r="F51" s="93">
        <f>'Mortal Baseline'!F51*P51</f>
        <v>6.2413777931610346</v>
      </c>
      <c r="G51" s="93">
        <f>'Mortal Baseline'!G51*Q51</f>
        <v>4.2478641653181075</v>
      </c>
      <c r="H51" s="93">
        <f t="shared" si="18"/>
        <v>16.323812241989195</v>
      </c>
      <c r="I51" s="93">
        <f t="shared" si="19"/>
        <v>14.667307391431367</v>
      </c>
      <c r="J51" s="93">
        <f t="shared" si="20"/>
        <v>12.821021790508494</v>
      </c>
      <c r="K51" s="93">
        <f t="shared" si="21"/>
        <v>22.060891244938755</v>
      </c>
      <c r="L51" s="93">
        <f t="shared" si="22"/>
        <v>15.600904740954668</v>
      </c>
      <c r="M51" s="93">
        <f>('Stroke Epi'!AE81*(SUM('Mortal Baseline'!C51:G51)))/('Mortal Baseline'!C51*'Stroke Epi'!B$74+'Mortal Baseline'!D51*'Stroke Epi'!C$74+'Mortal Baseline'!E51*'Stroke Epi'!D$74+'Mortal Baseline'!F51*'Stroke Epi'!E$74+'Mortal Baseline'!G51*'Stroke Epi'!F$74)</f>
        <v>1.2279438060233587E-3</v>
      </c>
      <c r="N51" s="93">
        <f>M51*'Stroke Epi'!C$74</f>
        <v>9.743296665982754E-4</v>
      </c>
      <c r="O51" s="93">
        <f>N51*'Stroke Epi'!D$74</f>
        <v>6.9040852802452037E-4</v>
      </c>
      <c r="P51" s="93">
        <f>O51*'Stroke Epi'!E$74</f>
        <v>4.3431735937967373E-4</v>
      </c>
      <c r="Q51" s="93">
        <f>P51*'Stroke Epi'!F$74</f>
        <v>2.3200543569394346E-4</v>
      </c>
      <c r="R51" s="93">
        <f t="shared" si="30"/>
        <v>3.5590047957197715E-3</v>
      </c>
      <c r="S51" s="2">
        <f>C51/'Mortal Baseline'!C51</f>
        <v>1.2279438060233587E-3</v>
      </c>
      <c r="T51" s="2">
        <f>D51/'Mortal Baseline'!D51</f>
        <v>9.743296665982754E-4</v>
      </c>
      <c r="U51" s="2">
        <f>E51/'Mortal Baseline'!E51</f>
        <v>6.9040852802452037E-4</v>
      </c>
      <c r="V51" s="2">
        <f>F51/'Mortal Baseline'!F51</f>
        <v>4.3431735937967373E-4</v>
      </c>
      <c r="W51" s="2">
        <f>G51/'Mortal Baseline'!G51</f>
        <v>2.3200543569394343E-4</v>
      </c>
      <c r="X51" s="2">
        <f>SUM(C51:G51)/SUM('Mortal Baseline'!C51:G51)</f>
        <v>5.1277485881893591E-4</v>
      </c>
      <c r="Y51" s="93">
        <f>C51*'Stroke Epi'!$AH81</f>
        <v>0.25367882583987206</v>
      </c>
      <c r="Z51" s="93">
        <f>D51*'Stroke Epi'!$AH$33</f>
        <v>0.66483285944901316</v>
      </c>
      <c r="AA51" s="93">
        <f>E51*'Stroke Epi'!$AH$33</f>
        <v>0.54436380568236542</v>
      </c>
      <c r="AB51" s="93">
        <f>F51*'Stroke Epi'!$AH$33</f>
        <v>0.85257220654579735</v>
      </c>
      <c r="AC51" s="93">
        <f>G51*'Stroke Epi'!$AH$33</f>
        <v>0.58025824498245349</v>
      </c>
      <c r="AD51" s="93">
        <f t="shared" si="12"/>
        <v>2.8957059424995015</v>
      </c>
      <c r="AE51" s="93">
        <f>H51*'Stroke Epi'!$O$5</f>
        <v>3.264762448397839</v>
      </c>
      <c r="AF51" s="93">
        <f>I51*'Stroke Epi'!$O$5</f>
        <v>2.9334614782862736</v>
      </c>
      <c r="AG51" s="93">
        <f>J51*'Stroke Epi'!$O$5</f>
        <v>2.5642043581016991</v>
      </c>
      <c r="AH51" s="93">
        <f>K51*'Stroke Epi'!$O$5</f>
        <v>4.4121782489877512</v>
      </c>
      <c r="AI51" s="93">
        <f>L51*'Stroke Epi'!$O$5</f>
        <v>3.1201809481909337</v>
      </c>
      <c r="AJ51" s="93">
        <f t="shared" si="13"/>
        <v>16.294787481964498</v>
      </c>
      <c r="AK51" s="93">
        <f t="shared" si="23"/>
        <v>279.64776906210062</v>
      </c>
      <c r="AL51" s="2"/>
      <c r="AM51" s="93">
        <f>'Mortal Baseline'!X51*AW51</f>
        <v>5.1805282153558299</v>
      </c>
      <c r="AN51" s="93">
        <f>'Mortal Baseline'!Y51*AX51</f>
        <v>6.3792887536448797</v>
      </c>
      <c r="AO51" s="93">
        <f>'Mortal Baseline'!Z51*AY51</f>
        <v>9.4811968852564963</v>
      </c>
      <c r="AP51" s="93">
        <f>'Mortal Baseline'!AA51*AZ51</f>
        <v>10.271085809012062</v>
      </c>
      <c r="AQ51" s="93">
        <f>'Mortal Baseline'!AB51*BA51</f>
        <v>7.5049327183846701</v>
      </c>
      <c r="AR51" s="93">
        <f t="shared" si="24"/>
        <v>17.5181807507184</v>
      </c>
      <c r="AS51" s="93">
        <f t="shared" si="25"/>
        <v>21.712186289783766</v>
      </c>
      <c r="AT51" s="93">
        <f t="shared" si="26"/>
        <v>34.424000254598113</v>
      </c>
      <c r="AU51" s="93">
        <f t="shared" si="27"/>
        <v>40.000746327676723</v>
      </c>
      <c r="AV51" s="93">
        <f t="shared" si="28"/>
        <v>28.992427010669303</v>
      </c>
      <c r="AW51" s="93">
        <f>('Stroke Epi'!AE81*(SUM('Mortal Baseline'!X51:AB51)))/('Mortal Baseline'!X51*'Stroke Epi'!B$83+'Mortal Baseline'!Y51*'Stroke Epi'!C$83+'Mortal Baseline'!Z51*'Stroke Epi'!D$83+'Mortal Baseline'!AA51*'Stroke Epi'!E$83+'Mortal Baseline'!AB51*'Stroke Epi'!F$83)</f>
        <v>1.1634543872889971E-3</v>
      </c>
      <c r="AX51" s="93">
        <f>$AW51*'Stroke Epi'!C$83</f>
        <v>9.2657401107208508E-4</v>
      </c>
      <c r="AY51" s="93">
        <f>$AW51*'Stroke Epi'!D$83</f>
        <v>8.2443141438331871E-4</v>
      </c>
      <c r="AZ51" s="93">
        <f>$AW51*'Stroke Epi'!E$83</f>
        <v>7.3914643107185702E-4</v>
      </c>
      <c r="BA51" s="93">
        <f>$AW51*'Stroke Epi'!F$83</f>
        <v>6.3668004370447681E-4</v>
      </c>
      <c r="BB51" s="93">
        <f t="shared" si="15"/>
        <v>4.2902862875207346E-3</v>
      </c>
      <c r="BC51" s="2">
        <f>AM51/'Mortal Baseline'!X51</f>
        <v>1.1634543872889971E-3</v>
      </c>
      <c r="BD51" s="2">
        <f>AN51/'Mortal Baseline'!Y51</f>
        <v>9.2657401107208508E-4</v>
      </c>
      <c r="BE51" s="2">
        <f>AO51/'Mortal Baseline'!Z51</f>
        <v>8.2443141438331871E-4</v>
      </c>
      <c r="BF51" s="2">
        <f>AP51/'Mortal Baseline'!AA51</f>
        <v>7.3914643107185702E-4</v>
      </c>
      <c r="BG51" s="2">
        <f>AQ51/'Mortal Baseline'!AB51</f>
        <v>6.3668004370447681E-4</v>
      </c>
      <c r="BH51" s="2">
        <f>SUM(AM51:AQ51)/SUM('Mortal Baseline'!X51:AB51)</f>
        <v>8.0000000000000026E-4</v>
      </c>
      <c r="BI51" s="58">
        <f>AM51*'Stroke Epi'!$AP81</f>
        <v>0.23467792815561908</v>
      </c>
      <c r="BJ51" s="58">
        <f>AN51*'Stroke Epi'!$AP81</f>
        <v>0.28898178054011303</v>
      </c>
      <c r="BK51" s="58">
        <f>AO51*'Stroke Epi'!$AP81</f>
        <v>0.42949821890211926</v>
      </c>
      <c r="BL51" s="58">
        <f>AP51*'Stroke Epi'!$AP81</f>
        <v>0.46528018714824643</v>
      </c>
      <c r="BM51" s="58">
        <f>AQ51*'Stroke Epi'!$AP81</f>
        <v>0.33997345214282554</v>
      </c>
      <c r="BN51" s="93">
        <f t="shared" si="31"/>
        <v>1.7584115668889233</v>
      </c>
      <c r="BO51" s="93">
        <f>AR51*'Stroke Epi'!$O$5</f>
        <v>3.5036361501436804</v>
      </c>
      <c r="BP51" s="93">
        <f>AS51*'Stroke Epi'!$O$5</f>
        <v>4.3424372579567532</v>
      </c>
      <c r="BQ51" s="93">
        <f>AT51*'Stroke Epi'!$O$5</f>
        <v>6.8848000509196225</v>
      </c>
      <c r="BR51" s="93">
        <f>AU51*'Stroke Epi'!$O$5</f>
        <v>8.0001492655353452</v>
      </c>
      <c r="BS51" s="93">
        <f>AV51*'Stroke Epi'!$O$5</f>
        <v>5.7984854021338608</v>
      </c>
      <c r="BT51" s="93">
        <f t="shared" si="17"/>
        <v>28.529508126689262</v>
      </c>
      <c r="BU51" s="93">
        <f t="shared" si="29"/>
        <v>439.09518004307353</v>
      </c>
    </row>
    <row r="52" spans="1:73">
      <c r="A52" s="58">
        <f>'Mortal Baseline'!A52</f>
        <v>50</v>
      </c>
      <c r="B52" s="58">
        <v>54</v>
      </c>
      <c r="C52" s="93">
        <f>'Mortal Baseline'!C52*M52</f>
        <v>5.3244704501337781</v>
      </c>
      <c r="D52" s="93">
        <f>'Mortal Baseline'!D52*N52</f>
        <v>5.1748424804331261</v>
      </c>
      <c r="E52" s="93">
        <f>'Mortal Baseline'!E52*O52</f>
        <v>4.0953472556497212</v>
      </c>
      <c r="F52" s="93">
        <f>'Mortal Baseline'!F52*P52</f>
        <v>6.0474041005363492</v>
      </c>
      <c r="G52" s="93">
        <f>'Mortal Baseline'!G52*Q52</f>
        <v>4.0626315621240829</v>
      </c>
      <c r="H52" s="93">
        <f t="shared" si="18"/>
        <v>18.12984141788526</v>
      </c>
      <c r="I52" s="93">
        <f t="shared" si="19"/>
        <v>16.243855534129207</v>
      </c>
      <c r="J52" s="93">
        <f t="shared" si="20"/>
        <v>13.807800882374151</v>
      </c>
      <c r="K52" s="93">
        <f t="shared" si="21"/>
        <v>22.843544889941558</v>
      </c>
      <c r="L52" s="93">
        <f t="shared" si="22"/>
        <v>15.963097109905364</v>
      </c>
      <c r="M52" s="93">
        <f>('Stroke Epi'!AE82*(SUM('Mortal Baseline'!C52:G52)))/('Mortal Baseline'!C52*'Stroke Epi'!B$74+'Mortal Baseline'!D52*'Stroke Epi'!C$74+'Mortal Baseline'!E52*'Stroke Epi'!D$74+'Mortal Baseline'!F52*'Stroke Epi'!E$74+'Mortal Baseline'!G52*'Stroke Epi'!F$74)</f>
        <v>1.2184978052864435E-3</v>
      </c>
      <c r="N52" s="93">
        <f>M52*'Stroke Epi'!C$74</f>
        <v>9.6683460151179487E-4</v>
      </c>
      <c r="O52" s="93">
        <f>N52*'Stroke Epi'!D$74</f>
        <v>6.8509753624093693E-4</v>
      </c>
      <c r="P52" s="93">
        <f>O52*'Stroke Epi'!E$74</f>
        <v>4.3097635788055669E-4</v>
      </c>
      <c r="Q52" s="93">
        <f>P52*'Stroke Epi'!F$74</f>
        <v>2.3022072575381151E-4</v>
      </c>
      <c r="R52" s="93">
        <f t="shared" si="30"/>
        <v>3.5316270266735434E-3</v>
      </c>
      <c r="S52" s="2">
        <f>C52/'Mortal Baseline'!C52</f>
        <v>1.2184978052864435E-3</v>
      </c>
      <c r="T52" s="2">
        <f>D52/'Mortal Baseline'!D52</f>
        <v>9.6683460151179498E-4</v>
      </c>
      <c r="U52" s="2">
        <f>E52/'Mortal Baseline'!E52</f>
        <v>6.8509753624093703E-4</v>
      </c>
      <c r="V52" s="2">
        <f>F52/'Mortal Baseline'!F52</f>
        <v>4.3097635788055664E-4</v>
      </c>
      <c r="W52" s="2">
        <f>G52/'Mortal Baseline'!G52</f>
        <v>2.3022072575381154E-4</v>
      </c>
      <c r="X52" s="2">
        <f>SUM(C52:G52)/SUM('Mortal Baseline'!C52:G52)</f>
        <v>5.2143412639538448E-4</v>
      </c>
      <c r="Y52" s="93">
        <f>C52*'Stroke Epi'!$AH82</f>
        <v>0.26782086364172902</v>
      </c>
      <c r="Z52" s="93">
        <f>D52*'Stroke Epi'!$AH$33</f>
        <v>0.70688348282716507</v>
      </c>
      <c r="AA52" s="93">
        <f>E52*'Stroke Epi'!$AH$33</f>
        <v>0.55942443512175188</v>
      </c>
      <c r="AB52" s="93">
        <f>F52*'Stroke Epi'!$AH$33</f>
        <v>0.8260754001332653</v>
      </c>
      <c r="AC52" s="93">
        <f>G52*'Stroke Epi'!$AH$33</f>
        <v>0.55495547138614976</v>
      </c>
      <c r="AD52" s="93">
        <f t="shared" si="12"/>
        <v>2.9151596531100608</v>
      </c>
      <c r="AE52" s="93">
        <f>H52*'Stroke Epi'!$O$5</f>
        <v>3.6259682835770519</v>
      </c>
      <c r="AF52" s="93">
        <f>I52*'Stroke Epi'!$O$5</f>
        <v>3.2487711068258416</v>
      </c>
      <c r="AG52" s="93">
        <f>J52*'Stroke Epi'!$O$5</f>
        <v>2.7615601764748305</v>
      </c>
      <c r="AH52" s="93">
        <f>K52*'Stroke Epi'!$O$5</f>
        <v>4.5687089779883117</v>
      </c>
      <c r="AI52" s="93">
        <f>L52*'Stroke Epi'!$O$5</f>
        <v>3.1926194219810728</v>
      </c>
      <c r="AJ52" s="93">
        <f t="shared" si="13"/>
        <v>17.397627966847111</v>
      </c>
      <c r="AK52" s="93">
        <f t="shared" si="23"/>
        <v>299.96055668205781</v>
      </c>
      <c r="AL52" s="2"/>
      <c r="AM52" s="93">
        <f>'Mortal Baseline'!X52*AW52</f>
        <v>5.4219145837689986</v>
      </c>
      <c r="AN52" s="93">
        <f>'Mortal Baseline'!Y52*AX52</f>
        <v>6.6813057784326109</v>
      </c>
      <c r="AO52" s="93">
        <f>'Mortal Baseline'!Z52*AY52</f>
        <v>9.4914486372711586</v>
      </c>
      <c r="AP52" s="93">
        <f>'Mortal Baseline'!AA52*AZ52</f>
        <v>9.8852837713171766</v>
      </c>
      <c r="AQ52" s="93">
        <f>'Mortal Baseline'!AB52*BA52</f>
        <v>7.2400370299098542</v>
      </c>
      <c r="AR52" s="93">
        <f t="shared" si="24"/>
        <v>19.201781256188099</v>
      </c>
      <c r="AS52" s="93">
        <f t="shared" si="25"/>
        <v>23.76207302971951</v>
      </c>
      <c r="AT52" s="93">
        <f t="shared" si="26"/>
        <v>36.601150622047534</v>
      </c>
      <c r="AU52" s="93">
        <f t="shared" si="27"/>
        <v>41.420600646310305</v>
      </c>
      <c r="AV52" s="93">
        <f t="shared" si="28"/>
        <v>30.094005186302471</v>
      </c>
      <c r="AW52" s="93">
        <f>('Stroke Epi'!AE82*(SUM('Mortal Baseline'!X52:AB52)))/('Mortal Baseline'!X52*'Stroke Epi'!B$83+'Mortal Baseline'!Y52*'Stroke Epi'!C$83+'Mortal Baseline'!Z52*'Stroke Epi'!D$83+'Mortal Baseline'!AA52*'Stroke Epi'!E$83+'Mortal Baseline'!AB52*'Stroke Epi'!F$83)</f>
        <v>1.1569435676920237E-3</v>
      </c>
      <c r="AX52" s="93">
        <f>$AW52*'Stroke Epi'!C$83</f>
        <v>9.2138880029352457E-4</v>
      </c>
      <c r="AY52" s="93">
        <f>$AW52*'Stroke Epi'!D$83</f>
        <v>8.198178048875181E-4</v>
      </c>
      <c r="AZ52" s="93">
        <f>$AW52*'Stroke Epi'!E$83</f>
        <v>7.3501008578747567E-4</v>
      </c>
      <c r="BA52" s="93">
        <f>$AW52*'Stroke Epi'!F$83</f>
        <v>6.3311711167135087E-4</v>
      </c>
      <c r="BB52" s="93">
        <f t="shared" si="15"/>
        <v>4.2662773703318925E-3</v>
      </c>
      <c r="BC52" s="2">
        <f>AM52/'Mortal Baseline'!X52</f>
        <v>1.1569435676920237E-3</v>
      </c>
      <c r="BD52" s="2">
        <f>AN52/'Mortal Baseline'!Y52</f>
        <v>9.2138880029352457E-4</v>
      </c>
      <c r="BE52" s="2">
        <f>AO52/'Mortal Baseline'!Z52</f>
        <v>8.198178048875181E-4</v>
      </c>
      <c r="BF52" s="2">
        <f>AP52/'Mortal Baseline'!AA52</f>
        <v>7.3501008578747567E-4</v>
      </c>
      <c r="BG52" s="2">
        <f>AQ52/'Mortal Baseline'!AB52</f>
        <v>6.3311711167135087E-4</v>
      </c>
      <c r="BH52" s="2">
        <f>SUM(AM52:AQ52)/SUM('Mortal Baseline'!X52:AB52)</f>
        <v>8.0000000000000004E-4</v>
      </c>
      <c r="BI52" s="58">
        <f>AM52*'Stroke Epi'!$AP82</f>
        <v>0.24561273064473563</v>
      </c>
      <c r="BJ52" s="58">
        <f>AN52*'Stroke Epi'!$AP82</f>
        <v>0.3026631517629973</v>
      </c>
      <c r="BK52" s="58">
        <f>AO52*'Stroke Epi'!$AP82</f>
        <v>0.42996262326838347</v>
      </c>
      <c r="BL52" s="58">
        <f>AP52*'Stroke Epi'!$AP82</f>
        <v>0.44780335484066808</v>
      </c>
      <c r="BM52" s="58">
        <f>AQ52*'Stroke Epi'!$AP82</f>
        <v>0.3279736774549164</v>
      </c>
      <c r="BN52" s="93">
        <f t="shared" si="31"/>
        <v>1.7540155379717011</v>
      </c>
      <c r="BO52" s="93">
        <f>AR52*'Stroke Epi'!$O$5</f>
        <v>3.8403562512376199</v>
      </c>
      <c r="BP52" s="93">
        <f>AS52*'Stroke Epi'!$O$5</f>
        <v>4.7524146059439021</v>
      </c>
      <c r="BQ52" s="93">
        <f>AT52*'Stroke Epi'!$O$5</f>
        <v>7.3202301244095072</v>
      </c>
      <c r="BR52" s="93">
        <f>AU52*'Stroke Epi'!$O$5</f>
        <v>8.2841201292620621</v>
      </c>
      <c r="BS52" s="93">
        <f>AV52*'Stroke Epi'!$O$5</f>
        <v>6.018801037260495</v>
      </c>
      <c r="BT52" s="93">
        <f t="shared" si="17"/>
        <v>30.215922148113584</v>
      </c>
      <c r="BU52" s="93">
        <f t="shared" si="29"/>
        <v>471.06511772915883</v>
      </c>
    </row>
    <row r="53" spans="1:73">
      <c r="A53" s="58">
        <f>'Mortal Baseline'!A53</f>
        <v>51</v>
      </c>
      <c r="B53" s="58">
        <v>55</v>
      </c>
      <c r="C53" s="93">
        <f>'Mortal Baseline'!C53*M53</f>
        <v>9.8428333231856548</v>
      </c>
      <c r="D53" s="93">
        <f>'Mortal Baseline'!D53*N53</f>
        <v>9.6466625915174191</v>
      </c>
      <c r="E53" s="93">
        <f>'Mortal Baseline'!E53*O53</f>
        <v>7.3701796513860929</v>
      </c>
      <c r="F53" s="93">
        <f>'Mortal Baseline'!F53*P53</f>
        <v>10.210478532206663</v>
      </c>
      <c r="G53" s="93">
        <f>'Mortal Baseline'!G53*Q53</f>
        <v>6.77186820357743</v>
      </c>
      <c r="H53" s="93">
        <f t="shared" si="18"/>
        <v>24.078885593852135</v>
      </c>
      <c r="I53" s="93">
        <f t="shared" si="19"/>
        <v>21.934863535993617</v>
      </c>
      <c r="J53" s="93">
        <f t="shared" si="20"/>
        <v>17.856995922163662</v>
      </c>
      <c r="K53" s="93">
        <f t="shared" si="21"/>
        <v>27.659239044026645</v>
      </c>
      <c r="L53" s="93">
        <f t="shared" si="22"/>
        <v>18.987390420115574</v>
      </c>
      <c r="M53" s="93">
        <f>('Stroke Epi'!AE83*(SUM('Mortal Baseline'!C53:G53)))/('Mortal Baseline'!C53*'Stroke Epi'!B$74+'Mortal Baseline'!D53*'Stroke Epi'!C$74+'Mortal Baseline'!E53*'Stroke Epi'!D$74+'Mortal Baseline'!F53*'Stroke Epi'!E$74+'Mortal Baseline'!G53*'Stroke Epi'!F$74)</f>
        <v>2.114665091002318E-3</v>
      </c>
      <c r="N53" s="93">
        <f>M53*'Stroke Epi'!C$74</f>
        <v>1.6779114182396929E-3</v>
      </c>
      <c r="O53" s="93">
        <f>N53*'Stroke Epi'!D$74</f>
        <v>1.1889654930316706E-3</v>
      </c>
      <c r="P53" s="93">
        <f>O53*'Stroke Epi'!E$74</f>
        <v>7.4794608172732064E-4</v>
      </c>
      <c r="Q53" s="93">
        <f>P53*'Stroke Epi'!F$74</f>
        <v>3.9954091822295707E-4</v>
      </c>
      <c r="R53" s="93">
        <f t="shared" si="30"/>
        <v>6.1290290022239591E-3</v>
      </c>
      <c r="S53" s="2">
        <f>C53/'Mortal Baseline'!C53</f>
        <v>2.114665091002318E-3</v>
      </c>
      <c r="T53" s="2">
        <f>D53/'Mortal Baseline'!D53</f>
        <v>1.6779114182396929E-3</v>
      </c>
      <c r="U53" s="2">
        <f>E53/'Mortal Baseline'!E53</f>
        <v>1.1889654930316706E-3</v>
      </c>
      <c r="V53" s="2">
        <f>F53/'Mortal Baseline'!F53</f>
        <v>7.4794608172732064E-4</v>
      </c>
      <c r="W53" s="2">
        <f>G53/'Mortal Baseline'!G53</f>
        <v>3.9954091822295707E-4</v>
      </c>
      <c r="X53" s="2">
        <f>SUM(C53:G53)/SUM('Mortal Baseline'!C53:G53)</f>
        <v>9.2879611037401805E-4</v>
      </c>
      <c r="Y53" s="93">
        <f>C53*'Stroke Epi'!$AH83</f>
        <v>0.38879191626583337</v>
      </c>
      <c r="Z53" s="93">
        <f>D53*'Stroke Epi'!$AH$33</f>
        <v>1.3177341100012794</v>
      </c>
      <c r="AA53" s="93">
        <f>E53*'Stroke Epi'!$AH$33</f>
        <v>1.0067665403793402</v>
      </c>
      <c r="AB53" s="93">
        <f>F53*'Stroke Epi'!$AH$33</f>
        <v>1.3947513674994301</v>
      </c>
      <c r="AC53" s="93">
        <f>G53*'Stroke Epi'!$AH$33</f>
        <v>0.92503719660867689</v>
      </c>
      <c r="AD53" s="93">
        <f t="shared" si="12"/>
        <v>5.0330811307545593</v>
      </c>
      <c r="AE53" s="93">
        <f>H53*'Stroke Epi'!$O$5</f>
        <v>4.815777118770427</v>
      </c>
      <c r="AF53" s="93">
        <f>I53*'Stroke Epi'!$O$5</f>
        <v>4.3869727071987237</v>
      </c>
      <c r="AG53" s="93">
        <f>J53*'Stroke Epi'!$O$5</f>
        <v>3.5713991844327326</v>
      </c>
      <c r="AH53" s="93">
        <f>K53*'Stroke Epi'!$O$5</f>
        <v>5.5318478088053293</v>
      </c>
      <c r="AI53" s="93">
        <f>L53*'Stroke Epi'!$O$5</f>
        <v>3.797478084023115</v>
      </c>
      <c r="AJ53" s="93">
        <f t="shared" si="13"/>
        <v>22.103474903230325</v>
      </c>
      <c r="AK53" s="93">
        <f t="shared" si="23"/>
        <v>327.09711271604272</v>
      </c>
      <c r="AL53" s="2"/>
      <c r="AM53" s="93">
        <f>'Mortal Baseline'!X53*AW53</f>
        <v>9.9657088943371335</v>
      </c>
      <c r="AN53" s="93">
        <f>'Mortal Baseline'!Y53*AX53</f>
        <v>12.285833407232889</v>
      </c>
      <c r="AO53" s="93">
        <f>'Mortal Baseline'!Z53*AY53</f>
        <v>16.608492931214411</v>
      </c>
      <c r="AP53" s="93">
        <f>'Mortal Baseline'!AA53*AZ53</f>
        <v>16.577560586638462</v>
      </c>
      <c r="AQ53" s="93">
        <f>'Mortal Baseline'!AB53*BA53</f>
        <v>12.1529863764237</v>
      </c>
      <c r="AR53" s="93">
        <f t="shared" si="24"/>
        <v>25.081521168642876</v>
      </c>
      <c r="AS53" s="93">
        <f t="shared" si="25"/>
        <v>30.992828679245502</v>
      </c>
      <c r="AT53" s="93">
        <f t="shared" si="26"/>
        <v>45.459450805584055</v>
      </c>
      <c r="AU53" s="93">
        <f t="shared" si="27"/>
        <v>49.266237748846038</v>
      </c>
      <c r="AV53" s="93">
        <f t="shared" si="28"/>
        <v>35.900216848010764</v>
      </c>
      <c r="AW53" s="93">
        <f>('Stroke Epi'!AE83*(SUM('Mortal Baseline'!X53:AB53)))/('Mortal Baseline'!X53*'Stroke Epi'!B$83+'Mortal Baseline'!Y53*'Stroke Epi'!C$83+'Mortal Baseline'!Z53*'Stroke Epi'!D$83+'Mortal Baseline'!AA53*'Stroke Epi'!E$83+'Mortal Baseline'!AB53*'Stroke Epi'!F$83)</f>
        <v>2.0119042242393195E-3</v>
      </c>
      <c r="AX53" s="93">
        <f>$AW53*'Stroke Epi'!C$83</f>
        <v>1.6022786860515263E-3</v>
      </c>
      <c r="AY53" s="93">
        <f>$AW53*'Stroke Epi'!D$83</f>
        <v>1.4256485370761575E-3</v>
      </c>
      <c r="AZ53" s="93">
        <f>$AW53*'Stroke Epi'!E$83</f>
        <v>1.2781694265385059E-3</v>
      </c>
      <c r="BA53" s="93">
        <f>$AW53*'Stroke Epi'!F$83</f>
        <v>1.1009793623303701E-3</v>
      </c>
      <c r="BB53" s="93">
        <f t="shared" si="15"/>
        <v>7.4189802362358793E-3</v>
      </c>
      <c r="BC53" s="2">
        <f>AM53/'Mortal Baseline'!X53</f>
        <v>2.0119042242393195E-3</v>
      </c>
      <c r="BD53" s="2">
        <f>AN53/'Mortal Baseline'!Y53</f>
        <v>1.6022786860515263E-3</v>
      </c>
      <c r="BE53" s="2">
        <f>AO53/'Mortal Baseline'!Z53</f>
        <v>1.4256485370761575E-3</v>
      </c>
      <c r="BF53" s="2">
        <f>AP53/'Mortal Baseline'!AA53</f>
        <v>1.2781694265385061E-3</v>
      </c>
      <c r="BG53" s="2">
        <f>AQ53/'Mortal Baseline'!AB53</f>
        <v>1.1009793623303701E-3</v>
      </c>
      <c r="BH53" s="2">
        <f>SUM(AM53:AQ53)/SUM('Mortal Baseline'!X53:AB53)</f>
        <v>1.4000000000000002E-3</v>
      </c>
      <c r="BI53" s="58">
        <f>AM53*'Stroke Epi'!$AP83</f>
        <v>0.35477923663840194</v>
      </c>
      <c r="BJ53" s="58">
        <f>AN53*'Stroke Epi'!$AP83</f>
        <v>0.43737566929749083</v>
      </c>
      <c r="BK53" s="58">
        <f>AO53*'Stroke Epi'!$AP83</f>
        <v>0.59126234835123304</v>
      </c>
      <c r="BL53" s="58">
        <f>AP53*'Stroke Epi'!$AP83</f>
        <v>0.59016115688432924</v>
      </c>
      <c r="BM53" s="58">
        <f>AQ53*'Stroke Epi'!$AP83</f>
        <v>0.43264631500068368</v>
      </c>
      <c r="BN53" s="93">
        <f t="shared" si="31"/>
        <v>2.4062247261721388</v>
      </c>
      <c r="BO53" s="93">
        <f>AR53*'Stroke Epi'!$O$5</f>
        <v>5.0163042337285759</v>
      </c>
      <c r="BP53" s="93">
        <f>AS53*'Stroke Epi'!$O$5</f>
        <v>6.1985657358491011</v>
      </c>
      <c r="BQ53" s="93">
        <f>AT53*'Stroke Epi'!$O$5</f>
        <v>9.0918901611168117</v>
      </c>
      <c r="BR53" s="93">
        <f>AU53*'Stroke Epi'!$O$5</f>
        <v>9.8532475497692076</v>
      </c>
      <c r="BS53" s="93">
        <f>AV53*'Stroke Epi'!$O$5</f>
        <v>7.1800433696021528</v>
      </c>
      <c r="BT53" s="93">
        <f t="shared" si="17"/>
        <v>37.340051050065853</v>
      </c>
      <c r="BU53" s="93">
        <f t="shared" si="29"/>
        <v>510.81139350539684</v>
      </c>
    </row>
    <row r="54" spans="1:73">
      <c r="A54" s="58">
        <f>'Mortal Baseline'!A54</f>
        <v>52</v>
      </c>
      <c r="B54" s="58">
        <v>56</v>
      </c>
      <c r="C54" s="93">
        <f>'Mortal Baseline'!C54*M54</f>
        <v>10.377561899309825</v>
      </c>
      <c r="D54" s="93">
        <f>'Mortal Baseline'!D54*N54</f>
        <v>10.265886832006904</v>
      </c>
      <c r="E54" s="93">
        <f>'Mortal Baseline'!E54*O54</f>
        <v>7.563839526628799</v>
      </c>
      <c r="F54" s="93">
        <f>'Mortal Baseline'!F54*P54</f>
        <v>9.7848779415125247</v>
      </c>
      <c r="G54" s="93">
        <f>'Mortal Baseline'!G54*Q54</f>
        <v>6.4072243946858229</v>
      </c>
      <c r="H54" s="93">
        <f t="shared" si="18"/>
        <v>29.251878458125702</v>
      </c>
      <c r="I54" s="93">
        <f t="shared" si="19"/>
        <v>26.496043550800518</v>
      </c>
      <c r="J54" s="93">
        <f t="shared" si="20"/>
        <v>20.842669723980389</v>
      </c>
      <c r="K54" s="93">
        <f t="shared" si="21"/>
        <v>30.517517809234405</v>
      </c>
      <c r="L54" s="93">
        <f t="shared" si="22"/>
        <v>20.672099534169604</v>
      </c>
      <c r="M54" s="93">
        <f>('Stroke Epi'!AE84*(SUM('Mortal Baseline'!C54:G54)))/('Mortal Baseline'!C54*'Stroke Epi'!B$74+'Mortal Baseline'!D54*'Stroke Epi'!C$74+'Mortal Baseline'!E54*'Stroke Epi'!D$74+'Mortal Baseline'!F54*'Stroke Epi'!E$74+'Mortal Baseline'!G54*'Stroke Epi'!F$74)</f>
        <v>2.0958101600640909E-3</v>
      </c>
      <c r="N54" s="93">
        <f>M54*'Stroke Epi'!C$74</f>
        <v>1.6629507022161562E-3</v>
      </c>
      <c r="O54" s="93">
        <f>N54*'Stroke Epi'!D$74</f>
        <v>1.1783643522862953E-3</v>
      </c>
      <c r="P54" s="93">
        <f>O54*'Stroke Epi'!E$74</f>
        <v>7.4127719038538154E-4</v>
      </c>
      <c r="Q54" s="93">
        <f>P54*'Stroke Epi'!F$74</f>
        <v>3.9597850238125087E-4</v>
      </c>
      <c r="R54" s="93">
        <f t="shared" si="30"/>
        <v>6.0743809073331746E-3</v>
      </c>
      <c r="S54" s="2">
        <f>C54/'Mortal Baseline'!C54</f>
        <v>2.0958101600640909E-3</v>
      </c>
      <c r="T54" s="2">
        <f>D54/'Mortal Baseline'!D54</f>
        <v>1.6629507022161562E-3</v>
      </c>
      <c r="U54" s="2">
        <f>E54/'Mortal Baseline'!E54</f>
        <v>1.1783643522862953E-3</v>
      </c>
      <c r="V54" s="2">
        <f>F54/'Mortal Baseline'!F54</f>
        <v>7.4127719038538143E-4</v>
      </c>
      <c r="W54" s="2">
        <f>G54/'Mortal Baseline'!G54</f>
        <v>3.9597850238125087E-4</v>
      </c>
      <c r="X54" s="2">
        <f>SUM(C54:G54)/SUM('Mortal Baseline'!C54:G54)</f>
        <v>9.461864944228963E-4</v>
      </c>
      <c r="Y54" s="93">
        <f>C54*'Stroke Epi'!$AH84</f>
        <v>0.40991369502273811</v>
      </c>
      <c r="Z54" s="93">
        <f>D54*'Stroke Epi'!$AH$33</f>
        <v>1.4023201412521431</v>
      </c>
      <c r="AA54" s="93">
        <f>E54*'Stroke Epi'!$AH$33</f>
        <v>1.0332204793374939</v>
      </c>
      <c r="AB54" s="93">
        <f>F54*'Stroke Epi'!$AH$33</f>
        <v>1.3366143268106108</v>
      </c>
      <c r="AC54" s="93">
        <f>G54*'Stroke Epi'!$AH$33</f>
        <v>0.87522685231408337</v>
      </c>
      <c r="AD54" s="93">
        <f t="shared" si="12"/>
        <v>5.057295494737069</v>
      </c>
      <c r="AE54" s="93">
        <f>H54*'Stroke Epi'!$O$5</f>
        <v>5.8503756916251408</v>
      </c>
      <c r="AF54" s="93">
        <f>I54*'Stroke Epi'!$O$5</f>
        <v>5.2992087101601042</v>
      </c>
      <c r="AG54" s="93">
        <f>J54*'Stroke Epi'!$O$5</f>
        <v>4.1685339447960779</v>
      </c>
      <c r="AH54" s="93">
        <f>K54*'Stroke Epi'!$O$5</f>
        <v>6.1035035618468818</v>
      </c>
      <c r="AI54" s="93">
        <f>L54*'Stroke Epi'!$O$5</f>
        <v>4.1344199068339211</v>
      </c>
      <c r="AJ54" s="93">
        <f t="shared" si="13"/>
        <v>25.556041815262127</v>
      </c>
      <c r="AK54" s="93">
        <f t="shared" si="23"/>
        <v>357.71045002604194</v>
      </c>
      <c r="AL54" s="2"/>
      <c r="AM54" s="93">
        <f>'Mortal Baseline'!X54*AW54</f>
        <v>10.48588955707503</v>
      </c>
      <c r="AN54" s="93">
        <f>'Mortal Baseline'!Y54*AX54</f>
        <v>12.923980923838041</v>
      </c>
      <c r="AO54" s="93">
        <f>'Mortal Baseline'!Z54*AY54</f>
        <v>16.557206790560183</v>
      </c>
      <c r="AP54" s="93">
        <f>'Mortal Baseline'!AA54*AZ54</f>
        <v>15.789340033169463</v>
      </c>
      <c r="AQ54" s="93">
        <f>'Mortal Baseline'!AB54*BA54</f>
        <v>11.563802562420486</v>
      </c>
      <c r="AR54" s="93">
        <f t="shared" si="24"/>
        <v>30.19632725535093</v>
      </c>
      <c r="AS54" s="93">
        <f t="shared" si="25"/>
        <v>37.280868197936954</v>
      </c>
      <c r="AT54" s="93">
        <f t="shared" si="26"/>
        <v>52.333505086676197</v>
      </c>
      <c r="AU54" s="93">
        <f t="shared" si="27"/>
        <v>54.612169075361962</v>
      </c>
      <c r="AV54" s="93">
        <f t="shared" si="28"/>
        <v>39.851329725828414</v>
      </c>
      <c r="AW54" s="93">
        <f>('Stroke Epi'!AE84*(SUM('Mortal Baseline'!X54:AB54)))/('Mortal Baseline'!X54*'Stroke Epi'!B$83+'Mortal Baseline'!Y54*'Stroke Epi'!C$83+'Mortal Baseline'!Z54*'Stroke Epi'!D$83+'Mortal Baseline'!AA54*'Stroke Epi'!E$83+'Mortal Baseline'!AB54*'Stroke Epi'!F$83)</f>
        <v>1.9977683898025657E-3</v>
      </c>
      <c r="AX54" s="93">
        <f>$AW54*'Stroke Epi'!C$83</f>
        <v>1.5910209204209943E-3</v>
      </c>
      <c r="AY54" s="93">
        <f>$AW54*'Stroke Epi'!D$83</f>
        <v>1.415631792023232E-3</v>
      </c>
      <c r="AZ54" s="93">
        <f>$AW54*'Stroke Epi'!E$83</f>
        <v>1.2691888840365385E-3</v>
      </c>
      <c r="BA54" s="93">
        <f>$AW54*'Stroke Epi'!F$83</f>
        <v>1.0932437744248032E-3</v>
      </c>
      <c r="BB54" s="93">
        <f t="shared" si="15"/>
        <v>7.3668537607081332E-3</v>
      </c>
      <c r="BC54" s="2">
        <f>AM54/'Mortal Baseline'!X54</f>
        <v>1.9977683898025657E-3</v>
      </c>
      <c r="BD54" s="2">
        <f>AN54/'Mortal Baseline'!Y54</f>
        <v>1.5910209204209943E-3</v>
      </c>
      <c r="BE54" s="2">
        <f>AO54/'Mortal Baseline'!Z54</f>
        <v>1.4156317920232322E-3</v>
      </c>
      <c r="BF54" s="2">
        <f>AP54/'Mortal Baseline'!AA54</f>
        <v>1.2691888840365385E-3</v>
      </c>
      <c r="BG54" s="2">
        <f>AQ54/'Mortal Baseline'!AB54</f>
        <v>1.0932437744248032E-3</v>
      </c>
      <c r="BH54" s="2">
        <f>SUM(AM54:AQ54)/SUM('Mortal Baseline'!X54:AB54)</f>
        <v>1.4000000000000002E-3</v>
      </c>
      <c r="BI54" s="58">
        <f>AM54*'Stroke Epi'!$AP84</f>
        <v>0.37329766823187105</v>
      </c>
      <c r="BJ54" s="58">
        <f>AN54*'Stroke Epi'!$AP84</f>
        <v>0.46009372088863426</v>
      </c>
      <c r="BK54" s="58">
        <f>AO54*'Stroke Epi'!$AP84</f>
        <v>0.58943656174394254</v>
      </c>
      <c r="BL54" s="58">
        <f>AP54*'Stroke Epi'!$AP84</f>
        <v>0.56210050518083288</v>
      </c>
      <c r="BM54" s="58">
        <f>AQ54*'Stroke Epi'!$AP84</f>
        <v>0.41167137122216929</v>
      </c>
      <c r="BN54" s="93">
        <f t="shared" si="31"/>
        <v>2.3965998272674498</v>
      </c>
      <c r="BO54" s="93">
        <f>AR54*'Stroke Epi'!$O$5</f>
        <v>6.039265451070186</v>
      </c>
      <c r="BP54" s="93">
        <f>AS54*'Stroke Epi'!$O$5</f>
        <v>7.4561736395873908</v>
      </c>
      <c r="BQ54" s="93">
        <f>AT54*'Stroke Epi'!$O$5</f>
        <v>10.466701017335239</v>
      </c>
      <c r="BR54" s="93">
        <f>AU54*'Stroke Epi'!$O$5</f>
        <v>10.922433815072393</v>
      </c>
      <c r="BS54" s="93">
        <f>AV54*'Stroke Epi'!$O$5</f>
        <v>7.970265945165683</v>
      </c>
      <c r="BT54" s="93">
        <f t="shared" si="17"/>
        <v>42.854839868230897</v>
      </c>
      <c r="BU54" s="93">
        <f t="shared" si="29"/>
        <v>556.06283320089517</v>
      </c>
    </row>
    <row r="55" spans="1:73">
      <c r="A55" s="58">
        <f>'Mortal Baseline'!A55</f>
        <v>53</v>
      </c>
      <c r="B55" s="58">
        <v>57</v>
      </c>
      <c r="C55" s="93">
        <f>'Mortal Baseline'!C55*M55</f>
        <v>10.941638356140921</v>
      </c>
      <c r="D55" s="93">
        <f>'Mortal Baseline'!D55*N55</f>
        <v>10.931374846712329</v>
      </c>
      <c r="E55" s="93">
        <f>'Mortal Baseline'!E55*O55</f>
        <v>7.7598562024801474</v>
      </c>
      <c r="F55" s="93">
        <f>'Mortal Baseline'!F55*P55</f>
        <v>9.332036991087989</v>
      </c>
      <c r="G55" s="93">
        <f>'Mortal Baseline'!G55*Q55</f>
        <v>6.0327363796371758</v>
      </c>
      <c r="H55" s="93">
        <f t="shared" si="18"/>
        <v>33.933227427618746</v>
      </c>
      <c r="I55" s="93">
        <f t="shared" si="19"/>
        <v>30.7258895461006</v>
      </c>
      <c r="J55" s="93">
        <f t="shared" si="20"/>
        <v>23.400771502326965</v>
      </c>
      <c r="K55" s="93">
        <f t="shared" si="21"/>
        <v>32.409436911664898</v>
      </c>
      <c r="L55" s="93">
        <f t="shared" si="22"/>
        <v>21.695189154658777</v>
      </c>
      <c r="M55" s="93">
        <f>('Stroke Epi'!AE85*(SUM('Mortal Baseline'!C55:G55)))/('Mortal Baseline'!C55*'Stroke Epi'!B$74+'Mortal Baseline'!D55*'Stroke Epi'!C$74+'Mortal Baseline'!E55*'Stroke Epi'!D$74+'Mortal Baseline'!F55*'Stroke Epi'!E$74+'Mortal Baseline'!G55*'Stroke Epi'!F$74)</f>
        <v>2.0758578863036455E-3</v>
      </c>
      <c r="N55" s="93">
        <f>M55*'Stroke Epi'!C$74</f>
        <v>1.647119283754225E-3</v>
      </c>
      <c r="O55" s="93">
        <f>N55*'Stroke Epi'!D$74</f>
        <v>1.1671462331100588E-3</v>
      </c>
      <c r="P55" s="93">
        <f>O55*'Stroke Epi'!E$74</f>
        <v>7.3422017457508947E-4</v>
      </c>
      <c r="Q55" s="93">
        <f>P55*'Stroke Epi'!F$74</f>
        <v>3.9220875661261675E-4</v>
      </c>
      <c r="R55" s="93">
        <f t="shared" si="30"/>
        <v>6.0165523343556357E-3</v>
      </c>
      <c r="S55" s="2">
        <f>C55/'Mortal Baseline'!C55</f>
        <v>2.0758578863036455E-3</v>
      </c>
      <c r="T55" s="2">
        <f>D55/'Mortal Baseline'!D55</f>
        <v>1.647119283754225E-3</v>
      </c>
      <c r="U55" s="2">
        <f>E55/'Mortal Baseline'!E55</f>
        <v>1.1671462331100588E-3</v>
      </c>
      <c r="V55" s="2">
        <f>F55/'Mortal Baseline'!F55</f>
        <v>7.3422017457508947E-4</v>
      </c>
      <c r="W55" s="2">
        <f>G55/'Mortal Baseline'!G55</f>
        <v>3.9220875661261675E-4</v>
      </c>
      <c r="X55" s="2">
        <f>SUM(C55:G55)/SUM('Mortal Baseline'!C55:G55)</f>
        <v>9.6462702595357611E-4</v>
      </c>
      <c r="Y55" s="93">
        <f>C55*'Stroke Epi'!$AH85</f>
        <v>0.43219471506756635</v>
      </c>
      <c r="Z55" s="93">
        <f>D55*'Stroke Epi'!$AH$33</f>
        <v>1.4932258040609041</v>
      </c>
      <c r="AA55" s="93">
        <f>E55*'Stroke Epi'!$AH$33</f>
        <v>1.059996357258788</v>
      </c>
      <c r="AB55" s="93">
        <f>F55*'Stroke Epi'!$AH$33</f>
        <v>1.2747562529826193</v>
      </c>
      <c r="AC55" s="93">
        <f>G55*'Stroke Epi'!$AH$33</f>
        <v>0.82407178945843818</v>
      </c>
      <c r="AD55" s="93">
        <f t="shared" si="12"/>
        <v>5.0842449188283165</v>
      </c>
      <c r="AE55" s="93">
        <f>H55*'Stroke Epi'!$O$5</f>
        <v>6.7866454855237492</v>
      </c>
      <c r="AF55" s="93">
        <f>I55*'Stroke Epi'!$O$5</f>
        <v>6.14517790922012</v>
      </c>
      <c r="AG55" s="93">
        <f>J55*'Stroke Epi'!$O$5</f>
        <v>4.6801543004653929</v>
      </c>
      <c r="AH55" s="93">
        <f>K55*'Stroke Epi'!$O$5</f>
        <v>6.4818873823329799</v>
      </c>
      <c r="AI55" s="93">
        <f>L55*'Stroke Epi'!$O$5</f>
        <v>4.3390378309317557</v>
      </c>
      <c r="AJ55" s="93">
        <f t="shared" si="13"/>
        <v>28.432902908473995</v>
      </c>
      <c r="AK55" s="93">
        <f t="shared" si="23"/>
        <v>391.22759785334426</v>
      </c>
      <c r="AL55" s="2"/>
      <c r="AM55" s="93">
        <f>'Mortal Baseline'!X55*AW55</f>
        <v>11.066415578279969</v>
      </c>
      <c r="AN55" s="93">
        <f>'Mortal Baseline'!Y55*AX55</f>
        <v>13.621525373795762</v>
      </c>
      <c r="AO55" s="93">
        <f>'Mortal Baseline'!Z55*AY55</f>
        <v>16.475616112724278</v>
      </c>
      <c r="AP55" s="93">
        <f>'Mortal Baseline'!AA55*AZ55</f>
        <v>14.965361501705782</v>
      </c>
      <c r="AQ55" s="93">
        <f>'Mortal Baseline'!AB55*BA55</f>
        <v>10.922020421089163</v>
      </c>
      <c r="AR55" s="93">
        <f t="shared" si="24"/>
        <v>34.850179714328839</v>
      </c>
      <c r="AS55" s="93">
        <f t="shared" si="25"/>
        <v>42.986126211256689</v>
      </c>
      <c r="AT55" s="93">
        <f t="shared" si="26"/>
        <v>57.752983620321302</v>
      </c>
      <c r="AU55" s="93">
        <f t="shared" si="27"/>
        <v>58.092996256814516</v>
      </c>
      <c r="AV55" s="93">
        <f t="shared" si="28"/>
        <v>42.391412830529724</v>
      </c>
      <c r="AW55" s="93">
        <f>('Stroke Epi'!AE85*(SUM('Mortal Baseline'!X55:AB55)))/('Mortal Baseline'!X55*'Stroke Epi'!B$83+'Mortal Baseline'!Y55*'Stroke Epi'!C$83+'Mortal Baseline'!Z55*'Stroke Epi'!D$83+'Mortal Baseline'!AA55*'Stroke Epi'!E$83+'Mortal Baseline'!AB55*'Stroke Epi'!F$83)</f>
        <v>1.9822287539278472E-3</v>
      </c>
      <c r="AX55" s="93">
        <f>$AW55*'Stroke Epi'!C$83</f>
        <v>1.5786451686078198E-3</v>
      </c>
      <c r="AY55" s="93">
        <f>$AW55*'Stroke Epi'!D$83</f>
        <v>1.4046203040584584E-3</v>
      </c>
      <c r="AZ55" s="93">
        <f>$AW55*'Stroke Epi'!E$83</f>
        <v>1.2593165018250465E-3</v>
      </c>
      <c r="BA55" s="93">
        <f>$AW55*'Stroke Epi'!F$83</f>
        <v>1.0847399807600415E-3</v>
      </c>
      <c r="BB55" s="93">
        <f t="shared" si="15"/>
        <v>7.3095507091792133E-3</v>
      </c>
      <c r="BC55" s="2">
        <f>AM55/'Mortal Baseline'!X55</f>
        <v>1.9822287539278472E-3</v>
      </c>
      <c r="BD55" s="2">
        <f>AN55/'Mortal Baseline'!Y55</f>
        <v>1.5786451686078198E-3</v>
      </c>
      <c r="BE55" s="2">
        <f>AO55/'Mortal Baseline'!Z55</f>
        <v>1.4046203040584584E-3</v>
      </c>
      <c r="BF55" s="2">
        <f>AP55/'Mortal Baseline'!AA55</f>
        <v>1.2593165018250465E-3</v>
      </c>
      <c r="BG55" s="2">
        <f>AQ55/'Mortal Baseline'!AB55</f>
        <v>1.0847399807600415E-3</v>
      </c>
      <c r="BH55" s="2">
        <f>SUM(AM55:AQ55)/SUM('Mortal Baseline'!X55:AB55)</f>
        <v>1.4E-3</v>
      </c>
      <c r="BI55" s="58">
        <f>AM55*'Stroke Epi'!$AP85</f>
        <v>0.39396439458676691</v>
      </c>
      <c r="BJ55" s="58">
        <f>AN55*'Stroke Epi'!$AP85</f>
        <v>0.48492630330712916</v>
      </c>
      <c r="BK55" s="58">
        <f>AO55*'Stroke Epi'!$AP85</f>
        <v>0.58653193361298428</v>
      </c>
      <c r="BL55" s="58">
        <f>AP55*'Stroke Epi'!$AP85</f>
        <v>0.53276686946072582</v>
      </c>
      <c r="BM55" s="58">
        <f>AQ55*'Stroke Epi'!$AP85</f>
        <v>0.38882392699077423</v>
      </c>
      <c r="BN55" s="93">
        <f t="shared" si="31"/>
        <v>2.3870134279583803</v>
      </c>
      <c r="BO55" s="93">
        <f>AR55*'Stroke Epi'!$O$5</f>
        <v>6.9700359428657679</v>
      </c>
      <c r="BP55" s="93">
        <f>AS55*'Stroke Epi'!$O$5</f>
        <v>8.5972252422513389</v>
      </c>
      <c r="BQ55" s="93">
        <f>AT55*'Stroke Epi'!$O$5</f>
        <v>11.550596724064262</v>
      </c>
      <c r="BR55" s="93">
        <f>AU55*'Stroke Epi'!$O$5</f>
        <v>11.618599251362904</v>
      </c>
      <c r="BS55" s="93">
        <f>AV55*'Stroke Epi'!$O$5</f>
        <v>8.4782825661059444</v>
      </c>
      <c r="BT55" s="93">
        <f t="shared" si="17"/>
        <v>47.214739726650215</v>
      </c>
      <c r="BU55" s="93">
        <f t="shared" si="29"/>
        <v>605.66458635550384</v>
      </c>
    </row>
    <row r="56" spans="1:73">
      <c r="A56" s="58">
        <f>'Mortal Baseline'!A56</f>
        <v>54</v>
      </c>
      <c r="B56" s="58">
        <v>58</v>
      </c>
      <c r="C56" s="93">
        <f>'Mortal Baseline'!C56*M56</f>
        <v>11.533587921409232</v>
      </c>
      <c r="D56" s="93">
        <f>'Mortal Baseline'!D56*N56</f>
        <v>11.639334687199822</v>
      </c>
      <c r="E56" s="93">
        <f>'Mortal Baseline'!E56*O56</f>
        <v>7.9539380711607057</v>
      </c>
      <c r="F56" s="93">
        <f>'Mortal Baseline'!F56*P56</f>
        <v>8.8551499778387406</v>
      </c>
      <c r="G56" s="93">
        <f>'Mortal Baseline'!G56*Q56</f>
        <v>5.6501657516881965</v>
      </c>
      <c r="H56" s="93">
        <f t="shared" si="18"/>
        <v>38.247975148436666</v>
      </c>
      <c r="I56" s="93">
        <f t="shared" si="19"/>
        <v>34.726820520019402</v>
      </c>
      <c r="J56" s="93">
        <f t="shared" si="20"/>
        <v>25.614558915763489</v>
      </c>
      <c r="K56" s="93">
        <f t="shared" si="21"/>
        <v>33.507943254188042</v>
      </c>
      <c r="L56" s="93">
        <f t="shared" si="22"/>
        <v>22.182245285956778</v>
      </c>
      <c r="M56" s="93">
        <f>('Stroke Epi'!AE86*(SUM('Mortal Baseline'!C56:G56)))/('Mortal Baseline'!C56*'Stroke Epi'!B$74+'Mortal Baseline'!D56*'Stroke Epi'!C$74+'Mortal Baseline'!E56*'Stroke Epi'!D$74+'Mortal Baseline'!F56*'Stroke Epi'!E$74+'Mortal Baseline'!G56*'Stroke Epi'!F$74)</f>
        <v>2.0548875200215679E-3</v>
      </c>
      <c r="N56" s="93">
        <f>M56*'Stroke Epi'!C$74</f>
        <v>1.6304800451442526E-3</v>
      </c>
      <c r="O56" s="93">
        <f>N56*'Stroke Epi'!D$74</f>
        <v>1.1553556937987928E-3</v>
      </c>
      <c r="P56" s="93">
        <f>O56*'Stroke Epi'!E$74</f>
        <v>7.2680306471698322E-4</v>
      </c>
      <c r="Q56" s="93">
        <f>P56*'Stroke Epi'!F$74</f>
        <v>3.8824665432253661E-4</v>
      </c>
      <c r="R56" s="93">
        <f t="shared" si="30"/>
        <v>5.9557729780041332E-3</v>
      </c>
      <c r="S56" s="2">
        <f>C56/'Mortal Baseline'!C56</f>
        <v>2.0548875200215679E-3</v>
      </c>
      <c r="T56" s="2">
        <f>D56/'Mortal Baseline'!D56</f>
        <v>1.6304800451442526E-3</v>
      </c>
      <c r="U56" s="2">
        <f>E56/'Mortal Baseline'!E56</f>
        <v>1.1553556937987928E-3</v>
      </c>
      <c r="V56" s="2">
        <f>F56/'Mortal Baseline'!F56</f>
        <v>7.2680306471698322E-4</v>
      </c>
      <c r="W56" s="2">
        <f>G56/'Mortal Baseline'!G56</f>
        <v>3.8824665432253661E-4</v>
      </c>
      <c r="X56" s="2">
        <f>SUM(C56:G56)/SUM('Mortal Baseline'!C56:G56)</f>
        <v>9.8403551004167108E-4</v>
      </c>
      <c r="Y56" s="93">
        <f>C56*'Stroke Epi'!$AH86</f>
        <v>0.4555767228956647</v>
      </c>
      <c r="Z56" s="93">
        <f>D56*'Stroke Epi'!$AH$33</f>
        <v>1.5899331182714957</v>
      </c>
      <c r="AA56" s="93">
        <f>E56*'Stroke Epi'!$AH$33</f>
        <v>1.0865079405205524</v>
      </c>
      <c r="AB56" s="93">
        <f>F56*'Stroke Epi'!$AH$33</f>
        <v>1.2096134869727719</v>
      </c>
      <c r="AC56" s="93">
        <f>G56*'Stroke Epi'!$AH$33</f>
        <v>0.77181264168060759</v>
      </c>
      <c r="AD56" s="93">
        <f t="shared" si="12"/>
        <v>5.1134439103410934</v>
      </c>
      <c r="AE56" s="93">
        <f>H56*'Stroke Epi'!$O$5</f>
        <v>7.6495950296873332</v>
      </c>
      <c r="AF56" s="93">
        <f>I56*'Stroke Epi'!$O$5</f>
        <v>6.9453641040038807</v>
      </c>
      <c r="AG56" s="93">
        <f>J56*'Stroke Epi'!$O$5</f>
        <v>5.1229117831526985</v>
      </c>
      <c r="AH56" s="93">
        <f>K56*'Stroke Epi'!$O$5</f>
        <v>6.7015886508376088</v>
      </c>
      <c r="AI56" s="93">
        <f>L56*'Stroke Epi'!$O$5</f>
        <v>4.4364490571913562</v>
      </c>
      <c r="AJ56" s="93">
        <f t="shared" si="13"/>
        <v>30.855908624872878</v>
      </c>
      <c r="AK56" s="93">
        <f t="shared" si="23"/>
        <v>427.19695038855821</v>
      </c>
      <c r="AL56" s="2"/>
      <c r="AM56" s="93">
        <f>'Mortal Baseline'!X56*AW56</f>
        <v>11.710149006264809</v>
      </c>
      <c r="AN56" s="93">
        <f>'Mortal Baseline'!Y56*AX56</f>
        <v>14.373660734534226</v>
      </c>
      <c r="AO56" s="93">
        <f>'Mortal Baseline'!Z56*AY56</f>
        <v>16.357928778173346</v>
      </c>
      <c r="AP56" s="93">
        <f>'Mortal Baseline'!AA56*AZ56</f>
        <v>14.111169912489551</v>
      </c>
      <c r="AQ56" s="93">
        <f>'Mortal Baseline'!AB56*BA56</f>
        <v>10.229826800182632</v>
      </c>
      <c r="AR56" s="93">
        <f t="shared" si="24"/>
        <v>39.196328383141108</v>
      </c>
      <c r="AS56" s="93">
        <f t="shared" si="25"/>
        <v>48.277635400232448</v>
      </c>
      <c r="AT56" s="93">
        <f t="shared" si="26"/>
        <v>61.973783740817396</v>
      </c>
      <c r="AU56" s="93">
        <f t="shared" si="27"/>
        <v>60.052800048480442</v>
      </c>
      <c r="AV56" s="93">
        <f t="shared" si="28"/>
        <v>43.754133137615632</v>
      </c>
      <c r="AW56" s="93">
        <f>('Stroke Epi'!AE86*(SUM('Mortal Baseline'!X56:AB56)))/('Mortal Baseline'!X56*'Stroke Epi'!B$83+'Mortal Baseline'!Y56*'Stroke Epi'!C$83+'Mortal Baseline'!Z56*'Stroke Epi'!D$83+'Mortal Baseline'!AA56*'Stroke Epi'!E$83+'Mortal Baseline'!AB56*'Stroke Epi'!F$83)</f>
        <v>1.9652980966296178E-3</v>
      </c>
      <c r="AX56" s="93">
        <f>$AW56*'Stroke Epi'!C$83</f>
        <v>1.5651616086038377E-3</v>
      </c>
      <c r="AY56" s="93">
        <f>$AW56*'Stroke Epi'!D$83</f>
        <v>1.3926231291839515E-3</v>
      </c>
      <c r="AZ56" s="93">
        <f>$AW56*'Stroke Epi'!E$83</f>
        <v>1.2485603990895994E-3</v>
      </c>
      <c r="BA56" s="93">
        <f>$AW56*'Stroke Epi'!F$83</f>
        <v>1.0754749749752426E-3</v>
      </c>
      <c r="BB56" s="93">
        <f t="shared" si="15"/>
        <v>7.2471182084822491E-3</v>
      </c>
      <c r="BC56" s="2">
        <f>AM56/'Mortal Baseline'!X56</f>
        <v>1.9652980966296178E-3</v>
      </c>
      <c r="BD56" s="2">
        <f>AN56/'Mortal Baseline'!Y56</f>
        <v>1.5651616086038377E-3</v>
      </c>
      <c r="BE56" s="2">
        <f>AO56/'Mortal Baseline'!Z56</f>
        <v>1.3926231291839512E-3</v>
      </c>
      <c r="BF56" s="2">
        <f>AP56/'Mortal Baseline'!AA56</f>
        <v>1.2485603990895994E-3</v>
      </c>
      <c r="BG56" s="2">
        <f>AQ56/'Mortal Baseline'!AB56</f>
        <v>1.0754749749752426E-3</v>
      </c>
      <c r="BH56" s="2">
        <f>SUM(AM56:AQ56)/SUM('Mortal Baseline'!X56:AB56)</f>
        <v>1.3999999999999998E-3</v>
      </c>
      <c r="BI56" s="58">
        <f>AM56*'Stroke Epi'!$AP86</f>
        <v>0.41688130462302719</v>
      </c>
      <c r="BJ56" s="58">
        <f>AN56*'Stroke Epi'!$AP86</f>
        <v>0.51170232214941846</v>
      </c>
      <c r="BK56" s="58">
        <f>AO56*'Stroke Epi'!$AP86</f>
        <v>0.58234226450297111</v>
      </c>
      <c r="BL56" s="58">
        <f>AP56*'Stroke Epi'!$AP86</f>
        <v>0.50235764888462797</v>
      </c>
      <c r="BM56" s="58">
        <f>AQ56*'Stroke Epi'!$AP86</f>
        <v>0.36418183408650173</v>
      </c>
      <c r="BN56" s="93">
        <f t="shared" si="31"/>
        <v>2.3774653742465466</v>
      </c>
      <c r="BO56" s="93">
        <f>AR56*'Stroke Epi'!$O$5</f>
        <v>7.839265676628222</v>
      </c>
      <c r="BP56" s="93">
        <f>AS56*'Stroke Epi'!$O$5</f>
        <v>9.6555270800464896</v>
      </c>
      <c r="BQ56" s="93">
        <f>AT56*'Stroke Epi'!$O$5</f>
        <v>12.394756748163481</v>
      </c>
      <c r="BR56" s="93">
        <f>AU56*'Stroke Epi'!$O$5</f>
        <v>12.010560009696089</v>
      </c>
      <c r="BS56" s="93">
        <f>AV56*'Stroke Epi'!$O$5</f>
        <v>8.7508266275231268</v>
      </c>
      <c r="BT56" s="93">
        <f t="shared" si="17"/>
        <v>50.650936142057404</v>
      </c>
      <c r="BU56" s="93">
        <f t="shared" si="29"/>
        <v>658.69298787180776</v>
      </c>
    </row>
    <row r="57" spans="1:73">
      <c r="A57" s="58">
        <f>'Mortal Baseline'!A57</f>
        <v>55</v>
      </c>
      <c r="B57" s="58">
        <v>59</v>
      </c>
      <c r="C57" s="93">
        <f>'Mortal Baseline'!C57*M57</f>
        <v>12.151477814620421</v>
      </c>
      <c r="D57" s="93">
        <f>'Mortal Baseline'!D57*N57</f>
        <v>12.384329324038678</v>
      </c>
      <c r="E57" s="93">
        <f>'Mortal Baseline'!E57*O57</f>
        <v>8.1414146180464293</v>
      </c>
      <c r="F57" s="93">
        <f>'Mortal Baseline'!F57*P57</f>
        <v>8.3581465612033519</v>
      </c>
      <c r="G57" s="93">
        <f>'Mortal Baseline'!G57*Q57</f>
        <v>5.2617242890452474</v>
      </c>
      <c r="H57" s="93">
        <f t="shared" si="18"/>
        <v>42.29428121047409</v>
      </c>
      <c r="I57" s="93">
        <f t="shared" si="19"/>
        <v>38.575852621782701</v>
      </c>
      <c r="J57" s="93">
        <f t="shared" si="20"/>
        <v>27.546553810136668</v>
      </c>
      <c r="K57" s="93">
        <f t="shared" si="21"/>
        <v>33.954887677581013</v>
      </c>
      <c r="L57" s="93">
        <f t="shared" si="22"/>
        <v>22.235707876130061</v>
      </c>
      <c r="M57" s="93">
        <f>('Stroke Epi'!AE87*(SUM('Mortal Baseline'!C57:G57)))/('Mortal Baseline'!C57*'Stroke Epi'!B$74+'Mortal Baseline'!D57*'Stroke Epi'!C$74+'Mortal Baseline'!E57*'Stroke Epi'!D$74+'Mortal Baseline'!F57*'Stroke Epi'!E$74+'Mortal Baseline'!G57*'Stroke Epi'!F$74)</f>
        <v>2.0330076649526488E-3</v>
      </c>
      <c r="N57" s="93">
        <f>M57*'Stroke Epi'!C$74</f>
        <v>1.6131191595809657E-3</v>
      </c>
      <c r="O57" s="93">
        <f>N57*'Stroke Epi'!D$74</f>
        <v>1.1430537965479385E-3</v>
      </c>
      <c r="P57" s="93">
        <f>O57*'Stroke Epi'!E$74</f>
        <v>7.1906427338913137E-4</v>
      </c>
      <c r="Q57" s="93">
        <f>P57*'Stroke Epi'!F$74</f>
        <v>3.8411271490015853E-4</v>
      </c>
      <c r="R57" s="93">
        <f t="shared" si="30"/>
        <v>5.8923576093708428E-3</v>
      </c>
      <c r="S57" s="2">
        <f>C57/'Mortal Baseline'!C57</f>
        <v>2.0330076649526488E-3</v>
      </c>
      <c r="T57" s="2">
        <f>D57/'Mortal Baseline'!D57</f>
        <v>1.6131191595809657E-3</v>
      </c>
      <c r="U57" s="2">
        <f>E57/'Mortal Baseline'!E57</f>
        <v>1.1430537965479385E-3</v>
      </c>
      <c r="V57" s="2">
        <f>F57/'Mortal Baseline'!F57</f>
        <v>7.1906427338913137E-4</v>
      </c>
      <c r="W57" s="2">
        <f>G57/'Mortal Baseline'!G57</f>
        <v>3.8411271490015853E-4</v>
      </c>
      <c r="X57" s="2">
        <f>SUM(C57:G57)/SUM('Mortal Baseline'!C57:G57)</f>
        <v>1.0042994686898104E-3</v>
      </c>
      <c r="Y57" s="93">
        <f>C57*'Stroke Epi'!$AH87</f>
        <v>0.4799833736775066</v>
      </c>
      <c r="Z57" s="93">
        <f>D57*'Stroke Epi'!$AH$33</f>
        <v>1.6916993856636833</v>
      </c>
      <c r="AA57" s="93">
        <f>E57*'Stroke Epi'!$AH$33</f>
        <v>1.1121172368251422</v>
      </c>
      <c r="AB57" s="93">
        <f>F57*'Stroke Epi'!$AH$33</f>
        <v>1.141722820260378</v>
      </c>
      <c r="AC57" s="93">
        <f>G57*'Stroke Epi'!$AH$33</f>
        <v>0.71875153788358082</v>
      </c>
      <c r="AD57" s="93">
        <f t="shared" si="12"/>
        <v>5.1442743543102907</v>
      </c>
      <c r="AE57" s="93">
        <f>H57*'Stroke Epi'!$O$5</f>
        <v>8.4588562420948179</v>
      </c>
      <c r="AF57" s="93">
        <f>I57*'Stroke Epi'!$O$5</f>
        <v>7.7151705243565409</v>
      </c>
      <c r="AG57" s="93">
        <f>J57*'Stroke Epi'!$O$5</f>
        <v>5.5093107620273338</v>
      </c>
      <c r="AH57" s="93">
        <f>K57*'Stroke Epi'!$O$5</f>
        <v>6.7909775355162028</v>
      </c>
      <c r="AI57" s="93">
        <f>L57*'Stroke Epi'!$O$5</f>
        <v>4.4471415752260119</v>
      </c>
      <c r="AJ57" s="93">
        <f t="shared" si="13"/>
        <v>32.921456639220906</v>
      </c>
      <c r="AK57" s="93">
        <f t="shared" si="23"/>
        <v>465.2626813820894</v>
      </c>
      <c r="AL57" s="2"/>
      <c r="AM57" s="93">
        <f>'Mortal Baseline'!X57*AW57</f>
        <v>12.419378854614116</v>
      </c>
      <c r="AN57" s="93">
        <f>'Mortal Baseline'!Y57*AX57</f>
        <v>15.173178502226882</v>
      </c>
      <c r="AO57" s="93">
        <f>'Mortal Baseline'!Z57*AY57</f>
        <v>16.198326392527399</v>
      </c>
      <c r="AP57" s="93">
        <f>'Mortal Baseline'!AA57*AZ57</f>
        <v>13.233174175436053</v>
      </c>
      <c r="AQ57" s="93">
        <f>'Mortal Baseline'!AB57*BA57</f>
        <v>9.491546365913532</v>
      </c>
      <c r="AR57" s="93">
        <f t="shared" si="24"/>
        <v>43.359560256503975</v>
      </c>
      <c r="AS57" s="93">
        <f t="shared" si="25"/>
        <v>53.283584500263423</v>
      </c>
      <c r="AT57" s="93">
        <f t="shared" si="26"/>
        <v>65.195011120678345</v>
      </c>
      <c r="AU57" s="93">
        <f t="shared" si="27"/>
        <v>60.773056565335779</v>
      </c>
      <c r="AV57" s="93">
        <f t="shared" si="28"/>
        <v>44.130671041919534</v>
      </c>
      <c r="AW57" s="93">
        <f>('Stroke Epi'!AE87*(SUM('Mortal Baseline'!X57:AB57)))/('Mortal Baseline'!X57*'Stroke Epi'!B$83+'Mortal Baseline'!Y57*'Stroke Epi'!C$83+'Mortal Baseline'!Z57*'Stroke Epi'!D$83+'Mortal Baseline'!AA57*'Stroke Epi'!E$83+'Mortal Baseline'!AB57*'Stroke Epi'!F$83)</f>
        <v>1.9470240482554213E-3</v>
      </c>
      <c r="AX57" s="93">
        <f>$AW57*'Stroke Epi'!C$83</f>
        <v>1.5506081731743158E-3</v>
      </c>
      <c r="AY57" s="93">
        <f>$AW57*'Stroke Epi'!D$83</f>
        <v>1.3796740185765702E-3</v>
      </c>
      <c r="AZ57" s="93">
        <f>$AW57*'Stroke Epi'!E$83</f>
        <v>1.2369508355479677E-3</v>
      </c>
      <c r="BA57" s="93">
        <f>$AW57*'Stroke Epi'!F$83</f>
        <v>1.0654748219441886E-3</v>
      </c>
      <c r="BB57" s="93">
        <f t="shared" si="15"/>
        <v>7.1797318974984627E-3</v>
      </c>
      <c r="BC57" s="2">
        <f>AM57/'Mortal Baseline'!X57</f>
        <v>1.9470240482554213E-3</v>
      </c>
      <c r="BD57" s="2">
        <f>AN57/'Mortal Baseline'!Y57</f>
        <v>1.5506081731743158E-3</v>
      </c>
      <c r="BE57" s="2">
        <f>AO57/'Mortal Baseline'!Z57</f>
        <v>1.3796740185765704E-3</v>
      </c>
      <c r="BF57" s="2">
        <f>AP57/'Mortal Baseline'!AA57</f>
        <v>1.2369508355479677E-3</v>
      </c>
      <c r="BG57" s="2">
        <f>AQ57/'Mortal Baseline'!AB57</f>
        <v>1.0654748219441886E-3</v>
      </c>
      <c r="BH57" s="2">
        <f>SUM(AM57:AQ57)/SUM('Mortal Baseline'!X57:AB57)</f>
        <v>1.3999999999999998E-3</v>
      </c>
      <c r="BI57" s="58">
        <f>AM57*'Stroke Epi'!$AP87</f>
        <v>0.44212988722426255</v>
      </c>
      <c r="BJ57" s="58">
        <f>AN57*'Stroke Epi'!$AP87</f>
        <v>0.54016515467927706</v>
      </c>
      <c r="BK57" s="58">
        <f>AO57*'Stroke Epi'!$AP87</f>
        <v>0.5766604195739754</v>
      </c>
      <c r="BL57" s="58">
        <f>AP57*'Stroke Epi'!$AP87</f>
        <v>0.47110100064552352</v>
      </c>
      <c r="BM57" s="58">
        <f>AQ57*'Stroke Epi'!$AP87</f>
        <v>0.33789905062652176</v>
      </c>
      <c r="BN57" s="93">
        <f t="shared" si="31"/>
        <v>2.3679555127495604</v>
      </c>
      <c r="BO57" s="93">
        <f>AR57*'Stroke Epi'!$O$5</f>
        <v>8.6719120513007955</v>
      </c>
      <c r="BP57" s="93">
        <f>AS57*'Stroke Epi'!$O$5</f>
        <v>10.656716900052686</v>
      </c>
      <c r="BQ57" s="93">
        <f>AT57*'Stroke Epi'!$O$5</f>
        <v>13.03900222413567</v>
      </c>
      <c r="BR57" s="93">
        <f>AU57*'Stroke Epi'!$O$5</f>
        <v>12.154611313067157</v>
      </c>
      <c r="BS57" s="93">
        <f>AV57*'Stroke Epi'!$O$5</f>
        <v>8.8261342083839072</v>
      </c>
      <c r="BT57" s="93">
        <f t="shared" si="17"/>
        <v>53.348376696940214</v>
      </c>
      <c r="BU57" s="93">
        <f t="shared" si="29"/>
        <v>714.40932008149753</v>
      </c>
    </row>
    <row r="58" spans="1:73">
      <c r="A58" s="58">
        <f>'Mortal Baseline'!A58</f>
        <v>56</v>
      </c>
      <c r="B58" s="58">
        <v>60</v>
      </c>
      <c r="C58" s="93">
        <f>'Mortal Baseline'!C58*M58</f>
        <v>21.930825995727648</v>
      </c>
      <c r="D58" s="93">
        <f>'Mortal Baseline'!D58*N58</f>
        <v>22.558610606982722</v>
      </c>
      <c r="E58" s="93">
        <f>'Mortal Baseline'!E58*O58</f>
        <v>14.258310113238394</v>
      </c>
      <c r="F58" s="93">
        <f>'Mortal Baseline'!F58*P58</f>
        <v>13.449679025012641</v>
      </c>
      <c r="G58" s="93">
        <f>'Mortal Baseline'!G58*Q58</f>
        <v>8.3486761899511635</v>
      </c>
      <c r="H58" s="93">
        <f t="shared" si="18"/>
        <v>55.286267590429418</v>
      </c>
      <c r="I58" s="93">
        <f t="shared" si="19"/>
        <v>51.727593318745207</v>
      </c>
      <c r="J58" s="93">
        <f t="shared" si="20"/>
        <v>35.183435924522591</v>
      </c>
      <c r="K58" s="93">
        <f t="shared" si="21"/>
        <v>39.471866346817073</v>
      </c>
      <c r="L58" s="93">
        <f t="shared" si="22"/>
        <v>25.418490952971631</v>
      </c>
      <c r="M58" s="93">
        <f>('Stroke Epi'!AE88*(SUM('Mortal Baseline'!C58:G58)))/('Mortal Baseline'!C58*'Stroke Epi'!B$74+'Mortal Baseline'!D58*'Stroke Epi'!C$74+'Mortal Baseline'!E58*'Stroke Epi'!D$74+'Mortal Baseline'!F58*'Stroke Epi'!E$74+'Mortal Baseline'!G58*'Stroke Epi'!F$74)</f>
        <v>3.4463248205824377E-3</v>
      </c>
      <c r="N58" s="93">
        <f>M58*'Stroke Epi'!C$74</f>
        <v>2.7345359754708293E-3</v>
      </c>
      <c r="O58" s="93">
        <f>N58*'Stroke Epi'!D$74</f>
        <v>1.937688056083104E-3</v>
      </c>
      <c r="P58" s="93">
        <f>O58*'Stroke Epi'!E$74</f>
        <v>1.2189472256774584E-3</v>
      </c>
      <c r="Q58" s="93">
        <f>P58*'Stroke Epi'!F$74</f>
        <v>6.5114224903453785E-4</v>
      </c>
      <c r="R58" s="93">
        <f t="shared" si="30"/>
        <v>9.9886383268483672E-3</v>
      </c>
      <c r="S58" s="2">
        <f>C58/'Mortal Baseline'!C58</f>
        <v>3.4463248205824381E-3</v>
      </c>
      <c r="T58" s="2">
        <f>D58/'Mortal Baseline'!D58</f>
        <v>2.7345359754708293E-3</v>
      </c>
      <c r="U58" s="2">
        <f>E58/'Mortal Baseline'!E58</f>
        <v>1.937688056083104E-3</v>
      </c>
      <c r="V58" s="2">
        <f>F58/'Mortal Baseline'!F58</f>
        <v>1.2189472256774584E-3</v>
      </c>
      <c r="W58" s="2">
        <f>G58/'Mortal Baseline'!G58</f>
        <v>6.5114224903453795E-4</v>
      </c>
      <c r="X58" s="2">
        <f>SUM(C58:G58)/SUM('Mortal Baseline'!C58:G58)</f>
        <v>1.7576158798023669E-3</v>
      </c>
      <c r="Y58" s="93">
        <f>C58*'Stroke Epi'!$AH88</f>
        <v>0.69740026666413923</v>
      </c>
      <c r="Z58" s="93">
        <f>D58*'Stroke Epi'!$AH$33</f>
        <v>3.0815062089138396</v>
      </c>
      <c r="AA58" s="93">
        <f>E58*'Stroke Epi'!$AH$33</f>
        <v>1.9476851614683646</v>
      </c>
      <c r="AB58" s="93">
        <f>F58*'Stroke Epi'!$AH$33</f>
        <v>1.8372261548167268</v>
      </c>
      <c r="AC58" s="93">
        <f>G58*'Stroke Epi'!$AH$33</f>
        <v>1.1404291675473288</v>
      </c>
      <c r="AD58" s="93">
        <f t="shared" si="12"/>
        <v>8.7042469594103995</v>
      </c>
      <c r="AE58" s="93">
        <f>H58*'Stroke Epi'!$O$5</f>
        <v>11.057253518085885</v>
      </c>
      <c r="AF58" s="93">
        <f>I58*'Stroke Epi'!$O$5</f>
        <v>10.345518663749042</v>
      </c>
      <c r="AG58" s="93">
        <f>J58*'Stroke Epi'!$O$5</f>
        <v>7.0366871849045189</v>
      </c>
      <c r="AH58" s="93">
        <f>K58*'Stroke Epi'!$O$5</f>
        <v>7.894373269363415</v>
      </c>
      <c r="AI58" s="93">
        <f>L58*'Stroke Epi'!$O$5</f>
        <v>5.0836981905943261</v>
      </c>
      <c r="AJ58" s="93">
        <f t="shared" si="13"/>
        <v>41.417530826697188</v>
      </c>
      <c r="AK58" s="93">
        <f t="shared" si="23"/>
        <v>515.38445916819694</v>
      </c>
      <c r="AL58" s="2"/>
      <c r="AM58" s="93">
        <f>'Mortal Baseline'!X58*AW58</f>
        <v>22.62103126223224</v>
      </c>
      <c r="AN58" s="93">
        <f>'Mortal Baseline'!Y58*AX58</f>
        <v>27.445942715512356</v>
      </c>
      <c r="AO58" s="93">
        <f>'Mortal Baseline'!Z58*AY58</f>
        <v>27.413519589632074</v>
      </c>
      <c r="AP58" s="93">
        <f>'Mortal Baseline'!AA58*AZ58</f>
        <v>21.151960276130129</v>
      </c>
      <c r="AQ58" s="93">
        <f>'Mortal Baseline'!AB58*BA58</f>
        <v>14.938189368301989</v>
      </c>
      <c r="AR58" s="93">
        <f t="shared" si="24"/>
        <v>56.866549580211156</v>
      </c>
      <c r="AS58" s="93">
        <f t="shared" si="25"/>
        <v>69.532645161043817</v>
      </c>
      <c r="AT58" s="93">
        <f t="shared" si="26"/>
        <v>78.992868066600778</v>
      </c>
      <c r="AU58" s="93">
        <f t="shared" si="27"/>
        <v>69.299304527753236</v>
      </c>
      <c r="AV58" s="93">
        <f t="shared" si="28"/>
        <v>49.904827151211101</v>
      </c>
      <c r="AW58" s="93">
        <f>('Stroke Epi'!AE88*(SUM('Mortal Baseline'!X58:AB58)))/('Mortal Baseline'!X58*'Stroke Epi'!B$83+'Mortal Baseline'!Y58*'Stroke Epi'!C$83+'Mortal Baseline'!Z58*'Stroke Epi'!D$83+'Mortal Baseline'!AA58*'Stroke Epi'!E$83+'Mortal Baseline'!AB58*'Stroke Epi'!F$83)</f>
        <v>3.3042778944635835E-3</v>
      </c>
      <c r="AX58" s="93">
        <f>$AW58*'Stroke Epi'!C$83</f>
        <v>2.6315238962689507E-3</v>
      </c>
      <c r="AY58" s="93">
        <f>$AW58*'Stroke Epi'!D$83</f>
        <v>2.341433001422409E-3</v>
      </c>
      <c r="AZ58" s="93">
        <f>$AW58*'Stroke Epi'!E$83</f>
        <v>2.0992187056455011E-3</v>
      </c>
      <c r="BA58" s="93">
        <f>$AW58*'Stroke Epi'!F$83</f>
        <v>1.8082082265045809E-3</v>
      </c>
      <c r="BB58" s="93">
        <f t="shared" si="15"/>
        <v>1.2184661724305025E-2</v>
      </c>
      <c r="BC58" s="2">
        <f>AM58/'Mortal Baseline'!X58</f>
        <v>3.3042778944635839E-3</v>
      </c>
      <c r="BD58" s="2">
        <f>AN58/'Mortal Baseline'!Y58</f>
        <v>2.6315238962689507E-3</v>
      </c>
      <c r="BE58" s="2">
        <f>AO58/'Mortal Baseline'!Z58</f>
        <v>2.341433001422409E-3</v>
      </c>
      <c r="BF58" s="2">
        <f>AP58/'Mortal Baseline'!AA58</f>
        <v>2.0992187056455011E-3</v>
      </c>
      <c r="BG58" s="2">
        <f>AQ58/'Mortal Baseline'!AB58</f>
        <v>1.8082082265045809E-3</v>
      </c>
      <c r="BH58" s="2">
        <f>SUM(AM58:AQ58)/SUM('Mortal Baseline'!X58:AB58)</f>
        <v>2.3999999999999998E-3</v>
      </c>
      <c r="BI58" s="58">
        <f>AM58*'Stroke Epi'!$AP88</f>
        <v>0.68315514411941369</v>
      </c>
      <c r="BJ58" s="58">
        <f>AN58*'Stroke Epi'!$AP88</f>
        <v>0.82886747000847316</v>
      </c>
      <c r="BK58" s="58">
        <f>AO58*'Stroke Epi'!$AP88</f>
        <v>0.8278882916068887</v>
      </c>
      <c r="BL58" s="58">
        <f>AP58*'Stroke Epi'!$AP88</f>
        <v>0.63878920033912989</v>
      </c>
      <c r="BM58" s="58">
        <f>AQ58*'Stroke Epi'!$AP88</f>
        <v>0.45113331892272007</v>
      </c>
      <c r="BN58" s="93">
        <f t="shared" si="31"/>
        <v>3.4298334249966254</v>
      </c>
      <c r="BO58" s="93">
        <f>AR58*'Stroke Epi'!$O$5</f>
        <v>11.373309916042231</v>
      </c>
      <c r="BP58" s="93">
        <f>AS58*'Stroke Epi'!$O$5</f>
        <v>13.906529032208764</v>
      </c>
      <c r="BQ58" s="93">
        <f>AT58*'Stroke Epi'!$O$5</f>
        <v>15.798573613320157</v>
      </c>
      <c r="BR58" s="93">
        <f>AU58*'Stroke Epi'!$O$5</f>
        <v>13.859860905550647</v>
      </c>
      <c r="BS58" s="93">
        <f>AV58*'Stroke Epi'!$O$5</f>
        <v>9.9809654302422217</v>
      </c>
      <c r="BT58" s="93">
        <f t="shared" si="17"/>
        <v>64.919238897364025</v>
      </c>
      <c r="BU58" s="93">
        <f t="shared" si="29"/>
        <v>782.75839240385824</v>
      </c>
    </row>
    <row r="59" spans="1:73">
      <c r="A59" s="58">
        <f>'Mortal Baseline'!A59</f>
        <v>57</v>
      </c>
      <c r="B59" s="58">
        <v>61</v>
      </c>
      <c r="C59" s="93">
        <f>'Mortal Baseline'!C59*M59</f>
        <v>22.980694493666505</v>
      </c>
      <c r="D59" s="93">
        <f>'Mortal Baseline'!D59*N59</f>
        <v>23.833874843692644</v>
      </c>
      <c r="E59" s="93">
        <f>'Mortal Baseline'!E59*O59</f>
        <v>14.477363808887102</v>
      </c>
      <c r="F59" s="93">
        <f>'Mortal Baseline'!F59*P59</f>
        <v>12.50674796629553</v>
      </c>
      <c r="G59" s="93">
        <f>'Mortal Baseline'!G59*Q59</f>
        <v>7.6483664754392784</v>
      </c>
      <c r="H59" s="93">
        <f t="shared" si="18"/>
        <v>66.512308299345904</v>
      </c>
      <c r="I59" s="93">
        <f t="shared" si="19"/>
        <v>62.134443289774971</v>
      </c>
      <c r="J59" s="93">
        <f t="shared" si="20"/>
        <v>40.67642738703681</v>
      </c>
      <c r="K59" s="93">
        <f t="shared" si="21"/>
        <v>42.247014888932462</v>
      </c>
      <c r="L59" s="93">
        <f t="shared" si="22"/>
        <v>26.842730070269258</v>
      </c>
      <c r="M59" s="93">
        <f>('Stroke Epi'!AE89*(SUM('Mortal Baseline'!C59:G59)))/('Mortal Baseline'!C59*'Stroke Epi'!B$74+'Mortal Baseline'!D59*'Stroke Epi'!C$74+'Mortal Baseline'!E59*'Stroke Epi'!D$74+'Mortal Baseline'!F59*'Stroke Epi'!E$74+'Mortal Baseline'!G59*'Stroke Epi'!F$74)</f>
        <v>3.4064532938256685E-3</v>
      </c>
      <c r="N59" s="93">
        <f>M59*'Stroke Epi'!C$74</f>
        <v>2.7028993393469866E-3</v>
      </c>
      <c r="O59" s="93">
        <f>N59*'Stroke Epi'!D$74</f>
        <v>1.9152703835778951E-3</v>
      </c>
      <c r="P59" s="93">
        <f>O59*'Stroke Epi'!E$74</f>
        <v>1.2048448733299874E-3</v>
      </c>
      <c r="Q59" s="93">
        <f>P59*'Stroke Epi'!F$74</f>
        <v>6.4360899637948027E-4</v>
      </c>
      <c r="R59" s="93">
        <f t="shared" si="30"/>
        <v>9.8730768864600197E-3</v>
      </c>
      <c r="S59" s="2">
        <f>C59/'Mortal Baseline'!C59</f>
        <v>3.4064532938256685E-3</v>
      </c>
      <c r="T59" s="2">
        <f>D59/'Mortal Baseline'!D59</f>
        <v>2.7028993393469866E-3</v>
      </c>
      <c r="U59" s="2">
        <f>E59/'Mortal Baseline'!E59</f>
        <v>1.9152703835778951E-3</v>
      </c>
      <c r="V59" s="2">
        <f>F59/'Mortal Baseline'!F59</f>
        <v>1.2048448733299874E-3</v>
      </c>
      <c r="W59" s="2">
        <f>G59/'Mortal Baseline'!G59</f>
        <v>6.4360899637948027E-4</v>
      </c>
      <c r="X59" s="2">
        <f>SUM(C59:G59)/SUM('Mortal Baseline'!C59:G59)</f>
        <v>1.7945028593160384E-3</v>
      </c>
      <c r="Y59" s="93">
        <f>C59*'Stroke Epi'!$AH89</f>
        <v>0.73078608489859487</v>
      </c>
      <c r="Z59" s="93">
        <f>D59*'Stroke Epi'!$AH$33</f>
        <v>3.2557073036484154</v>
      </c>
      <c r="AA59" s="93">
        <f>E59*'Stroke Epi'!$AH$33</f>
        <v>1.977607896293978</v>
      </c>
      <c r="AB59" s="93">
        <f>F59*'Stroke Epi'!$AH$33</f>
        <v>1.7084217721959694</v>
      </c>
      <c r="AC59" s="93">
        <f>G59*'Stroke Epi'!$AH$33</f>
        <v>1.0447668605450053</v>
      </c>
      <c r="AD59" s="93">
        <f t="shared" si="12"/>
        <v>8.7172899175819634</v>
      </c>
      <c r="AE59" s="93">
        <f>H59*'Stroke Epi'!$O$5</f>
        <v>13.302461659869181</v>
      </c>
      <c r="AF59" s="93">
        <f>I59*'Stroke Epi'!$O$5</f>
        <v>12.426888657954995</v>
      </c>
      <c r="AG59" s="93">
        <f>J59*'Stroke Epi'!$O$5</f>
        <v>8.1352854774073631</v>
      </c>
      <c r="AH59" s="93">
        <f>K59*'Stroke Epi'!$O$5</f>
        <v>8.4494029777864927</v>
      </c>
      <c r="AI59" s="93">
        <f>L59*'Stroke Epi'!$O$5</f>
        <v>5.3685460140538517</v>
      </c>
      <c r="AJ59" s="93">
        <f t="shared" si="13"/>
        <v>47.682584787071889</v>
      </c>
      <c r="AK59" s="93">
        <f t="shared" si="23"/>
        <v>571.78433387285077</v>
      </c>
      <c r="AL59" s="2"/>
      <c r="AM59" s="93">
        <f>'Mortal Baseline'!X59*AW59</f>
        <v>24.016629954446554</v>
      </c>
      <c r="AN59" s="93">
        <f>'Mortal Baseline'!Y59*AX59</f>
        <v>28.861842822541369</v>
      </c>
      <c r="AO59" s="93">
        <f>'Mortal Baseline'!Z59*AY59</f>
        <v>26.911539676259832</v>
      </c>
      <c r="AP59" s="93">
        <f>'Mortal Baseline'!AA59*AZ59</f>
        <v>19.56262662098003</v>
      </c>
      <c r="AQ59" s="93">
        <f>'Mortal Baseline'!AB59*BA59</f>
        <v>13.525223213988937</v>
      </c>
      <c r="AR59" s="93">
        <f t="shared" si="24"/>
        <v>68.826714474496072</v>
      </c>
      <c r="AS59" s="93">
        <f t="shared" si="25"/>
        <v>83.659091481367938</v>
      </c>
      <c r="AT59" s="93">
        <f t="shared" si="26"/>
        <v>89.277945837933572</v>
      </c>
      <c r="AU59" s="93">
        <f t="shared" si="27"/>
        <v>74.363281042843482</v>
      </c>
      <c r="AV59" s="93">
        <f t="shared" si="28"/>
        <v>52.997951616035095</v>
      </c>
      <c r="AW59" s="93">
        <f>('Stroke Epi'!AE89*(SUM('Mortal Baseline'!X59:AB59)))/('Mortal Baseline'!X59*'Stroke Epi'!B$83+'Mortal Baseline'!Y59*'Stroke Epi'!C$83+'Mortal Baseline'!Z59*'Stroke Epi'!D$83+'Mortal Baseline'!AA59*'Stroke Epi'!E$83+'Mortal Baseline'!AB59*'Stroke Epi'!F$83)</f>
        <v>3.2688803348701282E-3</v>
      </c>
      <c r="AX59" s="93">
        <f>$AW59*'Stroke Epi'!C$83</f>
        <v>2.6033333121489358E-3</v>
      </c>
      <c r="AY59" s="93">
        <f>$AW59*'Stroke Epi'!D$83</f>
        <v>2.3163500583864125E-3</v>
      </c>
      <c r="AZ59" s="93">
        <f>$AW59*'Stroke Epi'!E$83</f>
        <v>2.0767305186327541E-3</v>
      </c>
      <c r="BA59" s="93">
        <f>$AW59*'Stroke Epi'!F$83</f>
        <v>1.7888375317569277E-3</v>
      </c>
      <c r="BB59" s="93">
        <f t="shared" si="15"/>
        <v>1.2054131755795158E-2</v>
      </c>
      <c r="BC59" s="2">
        <f>AM59/'Mortal Baseline'!X59</f>
        <v>3.2688803348701282E-3</v>
      </c>
      <c r="BD59" s="2">
        <f>AN59/'Mortal Baseline'!Y59</f>
        <v>2.6033333121489358E-3</v>
      </c>
      <c r="BE59" s="2">
        <f>AO59/'Mortal Baseline'!Z59</f>
        <v>2.3163500583864125E-3</v>
      </c>
      <c r="BF59" s="2">
        <f>AP59/'Mortal Baseline'!AA59</f>
        <v>2.0767305186327541E-3</v>
      </c>
      <c r="BG59" s="2">
        <f>AQ59/'Mortal Baseline'!AB59</f>
        <v>1.7888375317569277E-3</v>
      </c>
      <c r="BH59" s="2">
        <f>SUM(AM59:AQ59)/SUM('Mortal Baseline'!X59:AB59)</f>
        <v>2.3999999999999989E-3</v>
      </c>
      <c r="BI59" s="58">
        <f>AM59*'Stroke Epi'!$AP89</f>
        <v>0.72530222462428595</v>
      </c>
      <c r="BJ59" s="58">
        <f>AN59*'Stroke Epi'!$AP89</f>
        <v>0.87162765324074942</v>
      </c>
      <c r="BK59" s="58">
        <f>AO59*'Stroke Epi'!$AP89</f>
        <v>0.81272849822304694</v>
      </c>
      <c r="BL59" s="58">
        <f>AP59*'Stroke Epi'!$AP89</f>
        <v>0.5907913239535969</v>
      </c>
      <c r="BM59" s="58">
        <f>AQ59*'Stroke Epi'!$AP89</f>
        <v>0.40846174106246591</v>
      </c>
      <c r="BN59" s="93">
        <f t="shared" si="31"/>
        <v>3.4089114411041455</v>
      </c>
      <c r="BO59" s="93">
        <f>AR59*'Stroke Epi'!$O$5</f>
        <v>13.765342894899215</v>
      </c>
      <c r="BP59" s="93">
        <f>AS59*'Stroke Epi'!$O$5</f>
        <v>16.731818296273588</v>
      </c>
      <c r="BQ59" s="93">
        <f>AT59*'Stroke Epi'!$O$5</f>
        <v>17.855589167586714</v>
      </c>
      <c r="BR59" s="93">
        <f>AU59*'Stroke Epi'!$O$5</f>
        <v>14.872656208568698</v>
      </c>
      <c r="BS59" s="93">
        <f>AV59*'Stroke Epi'!$O$5</f>
        <v>10.599590323207019</v>
      </c>
      <c r="BT59" s="93">
        <f t="shared" si="17"/>
        <v>73.824996890535232</v>
      </c>
      <c r="BU59" s="93">
        <f t="shared" si="29"/>
        <v>859.99230073549757</v>
      </c>
    </row>
    <row r="60" spans="1:73">
      <c r="A60" s="58">
        <f>'Mortal Baseline'!A60</f>
        <v>58</v>
      </c>
      <c r="B60" s="58">
        <v>62</v>
      </c>
      <c r="C60" s="93">
        <f>'Mortal Baseline'!C60*M60</f>
        <v>24.053481973443716</v>
      </c>
      <c r="D60" s="93">
        <f>'Mortal Baseline'!D60*N60</f>
        <v>25.117263171008396</v>
      </c>
      <c r="E60" s="93">
        <f>'Mortal Baseline'!E60*O60</f>
        <v>14.657828524365739</v>
      </c>
      <c r="F60" s="93">
        <f>'Mortal Baseline'!F60*P60</f>
        <v>11.562754056245605</v>
      </c>
      <c r="G60" s="93">
        <f>'Mortal Baseline'!G60*Q60</f>
        <v>6.958532142542567</v>
      </c>
      <c r="H60" s="93">
        <f t="shared" si="18"/>
        <v>76.53254252802185</v>
      </c>
      <c r="I60" s="93">
        <f t="shared" si="19"/>
        <v>71.569110499179956</v>
      </c>
      <c r="J60" s="93">
        <f t="shared" si="20"/>
        <v>45.221362537701211</v>
      </c>
      <c r="K60" s="93">
        <f t="shared" si="21"/>
        <v>43.651944195195604</v>
      </c>
      <c r="L60" s="93">
        <f t="shared" si="22"/>
        <v>27.387949338212973</v>
      </c>
      <c r="M60" s="93">
        <f>('Stroke Epi'!AE90*(SUM('Mortal Baseline'!C60:G60)))/('Mortal Baseline'!C60*'Stroke Epi'!B$74+'Mortal Baseline'!D60*'Stroke Epi'!C$74+'Mortal Baseline'!E60*'Stroke Epi'!D$74+'Mortal Baseline'!F60*'Stroke Epi'!E$74+'Mortal Baseline'!G60*'Stroke Epi'!F$74)</f>
        <v>3.3658623721100102E-3</v>
      </c>
      <c r="N60" s="93">
        <f>M60*'Stroke Epi'!C$74</f>
        <v>2.6706918889505297E-3</v>
      </c>
      <c r="O60" s="93">
        <f>N60*'Stroke Epi'!D$74</f>
        <v>1.8924482329424994E-3</v>
      </c>
      <c r="P60" s="93">
        <f>O60*'Stroke Epi'!E$74</f>
        <v>1.1904880747144028E-3</v>
      </c>
      <c r="Q60" s="93">
        <f>P60*'Stroke Epi'!F$74</f>
        <v>6.3593982256902903E-4</v>
      </c>
      <c r="R60" s="93">
        <f t="shared" si="30"/>
        <v>9.7554303912864709E-3</v>
      </c>
      <c r="S60" s="2">
        <f>C60/'Mortal Baseline'!C60</f>
        <v>3.3658623721100102E-3</v>
      </c>
      <c r="T60" s="2">
        <f>D60/'Mortal Baseline'!D60</f>
        <v>2.6706918889505297E-3</v>
      </c>
      <c r="U60" s="2">
        <f>E60/'Mortal Baseline'!E60</f>
        <v>1.8924482329424994E-3</v>
      </c>
      <c r="V60" s="2">
        <f>F60/'Mortal Baseline'!F60</f>
        <v>1.1904880747144028E-3</v>
      </c>
      <c r="W60" s="2">
        <f>G60/'Mortal Baseline'!G60</f>
        <v>6.3593982256902903E-4</v>
      </c>
      <c r="X60" s="2">
        <f>SUM(C60:G60)/SUM('Mortal Baseline'!C60:G60)</f>
        <v>1.831981321933486E-3</v>
      </c>
      <c r="Y60" s="93">
        <f>C60*'Stroke Epi'!$AH90</f>
        <v>0.76490072675551024</v>
      </c>
      <c r="Z60" s="93">
        <f>D60*'Stroke Epi'!$AH$33</f>
        <v>3.4310181491597471</v>
      </c>
      <c r="AA60" s="93">
        <f>E60*'Stroke Epi'!$AH$33</f>
        <v>2.00225937642836</v>
      </c>
      <c r="AB60" s="93">
        <f>F60*'Stroke Epi'!$AH$33</f>
        <v>1.5794722040831497</v>
      </c>
      <c r="AC60" s="93">
        <f>G60*'Stroke Epi'!$AH$33</f>
        <v>0.9505354906713146</v>
      </c>
      <c r="AD60" s="93">
        <f t="shared" si="12"/>
        <v>8.7281859470980816</v>
      </c>
      <c r="AE60" s="93">
        <f>H60*'Stroke Epi'!$O$5</f>
        <v>15.30650850560437</v>
      </c>
      <c r="AF60" s="93">
        <f>I60*'Stroke Epi'!$O$5</f>
        <v>14.313822099835992</v>
      </c>
      <c r="AG60" s="93">
        <f>J60*'Stroke Epi'!$O$5</f>
        <v>9.0442725075402421</v>
      </c>
      <c r="AH60" s="93">
        <f>K60*'Stroke Epi'!$O$5</f>
        <v>8.7303888390391204</v>
      </c>
      <c r="AI60" s="93">
        <f>L60*'Stroke Epi'!$O$5</f>
        <v>5.4775898676425951</v>
      </c>
      <c r="AJ60" s="93">
        <f t="shared" si="13"/>
        <v>52.872581819662315</v>
      </c>
      <c r="AK60" s="93">
        <f t="shared" si="23"/>
        <v>633.38510163961121</v>
      </c>
      <c r="AL60" s="2"/>
      <c r="AM60" s="93">
        <f>'Mortal Baseline'!X60*AW60</f>
        <v>25.520201259636377</v>
      </c>
      <c r="AN60" s="93">
        <f>'Mortal Baseline'!Y60*AX60</f>
        <v>30.286617024860107</v>
      </c>
      <c r="AO60" s="93">
        <f>'Mortal Baseline'!Z60*AY60</f>
        <v>26.314810865656277</v>
      </c>
      <c r="AP60" s="93">
        <f>'Mortal Baseline'!AA60*AZ60</f>
        <v>17.980339789944679</v>
      </c>
      <c r="AQ60" s="93">
        <f>'Mortal Baseline'!AB60*BA60</f>
        <v>12.087338388161195</v>
      </c>
      <c r="AR60" s="93">
        <f t="shared" si="24"/>
        <v>79.856270614608945</v>
      </c>
      <c r="AS60" s="93">
        <f t="shared" si="25"/>
        <v>96.342262556713706</v>
      </c>
      <c r="AT60" s="93">
        <f t="shared" si="26"/>
        <v>96.92443903778009</v>
      </c>
      <c r="AU60" s="93">
        <f t="shared" si="27"/>
        <v>76.880173300265866</v>
      </c>
      <c r="AV60" s="93">
        <f t="shared" si="28"/>
        <v>54.07723793992681</v>
      </c>
      <c r="AW60" s="93">
        <f>('Stroke Epi'!AE90*(SUM('Mortal Baseline'!X60:AB60)))/('Mortal Baseline'!X60*'Stroke Epi'!B$83+'Mortal Baseline'!Y60*'Stroke Epi'!C$83+'Mortal Baseline'!Z60*'Stroke Epi'!D$83+'Mortal Baseline'!AA60*'Stroke Epi'!E$83+'Mortal Baseline'!AB60*'Stroke Epi'!F$83)</f>
        <v>3.2318747262109577E-3</v>
      </c>
      <c r="AX60" s="93">
        <f>$AW60*'Stroke Epi'!C$83</f>
        <v>2.5738620792221441E-3</v>
      </c>
      <c r="AY60" s="93">
        <f>$AW60*'Stroke Epi'!D$83</f>
        <v>2.2901276412291018E-3</v>
      </c>
      <c r="AZ60" s="93">
        <f>$AW60*'Stroke Epi'!E$83</f>
        <v>2.0532207327151448E-3</v>
      </c>
      <c r="BA60" s="93">
        <f>$AW60*'Stroke Epi'!F$83</f>
        <v>1.7685868603117573E-3</v>
      </c>
      <c r="BB60" s="93">
        <f t="shared" si="15"/>
        <v>1.1917672039689105E-2</v>
      </c>
      <c r="BC60" s="2">
        <f>AM60/'Mortal Baseline'!X60</f>
        <v>3.2318747262109577E-3</v>
      </c>
      <c r="BD60" s="2">
        <f>AN60/'Mortal Baseline'!Y60</f>
        <v>2.5738620792221441E-3</v>
      </c>
      <c r="BE60" s="2">
        <f>AO60/'Mortal Baseline'!Z60</f>
        <v>2.2901276412291018E-3</v>
      </c>
      <c r="BF60" s="2">
        <f>AP60/'Mortal Baseline'!AA60</f>
        <v>2.0532207327151448E-3</v>
      </c>
      <c r="BG60" s="2">
        <f>AQ60/'Mortal Baseline'!AB60</f>
        <v>1.7685868603117573E-3</v>
      </c>
      <c r="BH60" s="2">
        <f>SUM(AM60:AQ60)/SUM('Mortal Baseline'!X60:AB60)</f>
        <v>2.3999999999999998E-3</v>
      </c>
      <c r="BI60" s="58">
        <f>AM60*'Stroke Epi'!$AP90</f>
        <v>0.77071007804101865</v>
      </c>
      <c r="BJ60" s="58">
        <f>AN60*'Stroke Epi'!$AP90</f>
        <v>0.91465583415077523</v>
      </c>
      <c r="BK60" s="58">
        <f>AO60*'Stroke Epi'!$AP90</f>
        <v>0.79470728814281955</v>
      </c>
      <c r="BL60" s="58">
        <f>AP60*'Stroke Epi'!$AP90</f>
        <v>0.54300626165632937</v>
      </c>
      <c r="BM60" s="58">
        <f>AQ60*'Stroke Epi'!$AP90</f>
        <v>0.36503761932246809</v>
      </c>
      <c r="BN60" s="93">
        <f t="shared" si="31"/>
        <v>3.3881170813134105</v>
      </c>
      <c r="BO60" s="93">
        <f>AR60*'Stroke Epi'!$O$5</f>
        <v>15.97125412292179</v>
      </c>
      <c r="BP60" s="93">
        <f>AS60*'Stroke Epi'!$O$5</f>
        <v>19.268452511342744</v>
      </c>
      <c r="BQ60" s="93">
        <f>AT60*'Stroke Epi'!$O$5</f>
        <v>19.384887807556019</v>
      </c>
      <c r="BR60" s="93">
        <f>AU60*'Stroke Epi'!$O$5</f>
        <v>15.376034660053174</v>
      </c>
      <c r="BS60" s="93">
        <f>AV60*'Stroke Epi'!$O$5</f>
        <v>10.815447587985362</v>
      </c>
      <c r="BT60" s="93">
        <f t="shared" si="17"/>
        <v>80.816076689859088</v>
      </c>
      <c r="BU60" s="93">
        <f t="shared" si="29"/>
        <v>944.19649450667009</v>
      </c>
    </row>
    <row r="61" spans="1:73">
      <c r="A61" s="58">
        <f>'Mortal Baseline'!A61</f>
        <v>59</v>
      </c>
      <c r="B61" s="58">
        <v>63</v>
      </c>
      <c r="C61" s="93">
        <f>'Mortal Baseline'!C61*M61</f>
        <v>25.144254226567977</v>
      </c>
      <c r="D61" s="93">
        <f>'Mortal Baseline'!D61*N61</f>
        <v>26.388744939402144</v>
      </c>
      <c r="E61" s="93">
        <f>'Mortal Baseline'!E61*O61</f>
        <v>14.792059071602694</v>
      </c>
      <c r="F61" s="93">
        <f>'Mortal Baseline'!F61*P61</f>
        <v>10.62772222876549</v>
      </c>
      <c r="G61" s="93">
        <f>'Mortal Baseline'!G61*Q61</f>
        <v>6.2850702202162019</v>
      </c>
      <c r="H61" s="93">
        <f t="shared" si="18"/>
        <v>85.605387522229947</v>
      </c>
      <c r="I61" s="93">
        <f t="shared" si="19"/>
        <v>80.213015189586372</v>
      </c>
      <c r="J61" s="93">
        <f t="shared" si="20"/>
        <v>48.966889725335299</v>
      </c>
      <c r="K61" s="93">
        <f t="shared" si="21"/>
        <v>43.969805380838821</v>
      </c>
      <c r="L61" s="93">
        <f t="shared" si="22"/>
        <v>27.244894200115265</v>
      </c>
      <c r="M61" s="93">
        <f>('Stroke Epi'!AE91*(SUM('Mortal Baseline'!C61:G61)))/('Mortal Baseline'!C61*'Stroke Epi'!B$74+'Mortal Baseline'!D61*'Stroke Epi'!C$74+'Mortal Baseline'!E61*'Stroke Epi'!D$74+'Mortal Baseline'!F61*'Stroke Epi'!E$74+'Mortal Baseline'!G61*'Stroke Epi'!F$74)</f>
        <v>3.3248999308177069E-3</v>
      </c>
      <c r="N61" s="93">
        <f>M61*'Stroke Epi'!C$74</f>
        <v>2.6381896510047796E-3</v>
      </c>
      <c r="O61" s="93">
        <f>N61*'Stroke Epi'!D$74</f>
        <v>1.869417196295557E-3</v>
      </c>
      <c r="P61" s="93">
        <f>O61*'Stroke Epi'!E$74</f>
        <v>1.1759998715502593E-3</v>
      </c>
      <c r="Q61" s="93">
        <f>P61*'Stroke Epi'!F$74</f>
        <v>6.2820045453566191E-4</v>
      </c>
      <c r="R61" s="93">
        <f t="shared" si="30"/>
        <v>9.6367071042039645E-3</v>
      </c>
      <c r="S61" s="2">
        <f>C61/'Mortal Baseline'!C61</f>
        <v>3.3248999308177069E-3</v>
      </c>
      <c r="T61" s="2">
        <f>D61/'Mortal Baseline'!D61</f>
        <v>2.6381896510047796E-3</v>
      </c>
      <c r="U61" s="2">
        <f>E61/'Mortal Baseline'!E61</f>
        <v>1.869417196295557E-3</v>
      </c>
      <c r="V61" s="2">
        <f>F61/'Mortal Baseline'!F61</f>
        <v>1.1759998715502593E-3</v>
      </c>
      <c r="W61" s="2">
        <f>G61/'Mortal Baseline'!G61</f>
        <v>6.2820045453566191E-4</v>
      </c>
      <c r="X61" s="2">
        <f>SUM(C61:G61)/SUM('Mortal Baseline'!C61:G61)</f>
        <v>1.8696848240232387E-3</v>
      </c>
      <c r="Y61" s="93">
        <f>C61*'Stroke Epi'!$AH91</f>
        <v>0.79958728440486171</v>
      </c>
      <c r="Z61" s="93">
        <f>D61*'Stroke Epi'!$AH$33</f>
        <v>3.6047025587223329</v>
      </c>
      <c r="AA61" s="93">
        <f>E61*'Stroke Epi'!$AH$33</f>
        <v>2.0205952691809279</v>
      </c>
      <c r="AB61" s="93">
        <f>F61*'Stroke Epi'!$AH$33</f>
        <v>1.4517468564493661</v>
      </c>
      <c r="AC61" s="93">
        <f>G61*'Stroke Epi'!$AH$33</f>
        <v>0.85854059208153322</v>
      </c>
      <c r="AD61" s="93">
        <f t="shared" si="12"/>
        <v>8.7351725608390236</v>
      </c>
      <c r="AE61" s="93">
        <f>H61*'Stroke Epi'!$O$5</f>
        <v>17.121077504445989</v>
      </c>
      <c r="AF61" s="93">
        <f>I61*'Stroke Epi'!$O$5</f>
        <v>16.042603037917274</v>
      </c>
      <c r="AG61" s="93">
        <f>J61*'Stroke Epi'!$O$5</f>
        <v>9.7933779450670606</v>
      </c>
      <c r="AH61" s="93">
        <f>K61*'Stroke Epi'!$O$5</f>
        <v>8.7939610761677649</v>
      </c>
      <c r="AI61" s="93">
        <f>L61*'Stroke Epi'!$O$5</f>
        <v>5.4489788400230532</v>
      </c>
      <c r="AJ61" s="93">
        <f t="shared" si="13"/>
        <v>57.199998403621144</v>
      </c>
      <c r="AK61" s="93">
        <f t="shared" si="23"/>
        <v>699.32027260407142</v>
      </c>
      <c r="AL61" s="2"/>
      <c r="AM61" s="93">
        <f>'Mortal Baseline'!X61*AW61</f>
        <v>27.127531380165514</v>
      </c>
      <c r="AN61" s="93">
        <f>'Mortal Baseline'!Y61*AX61</f>
        <v>31.688823609065249</v>
      </c>
      <c r="AO61" s="93">
        <f>'Mortal Baseline'!Z61*AY61</f>
        <v>25.619133981507769</v>
      </c>
      <c r="AP61" s="93">
        <f>'Mortal Baseline'!AA61*AZ61</f>
        <v>16.420702491451252</v>
      </c>
      <c r="AQ61" s="93">
        <f>'Mortal Baseline'!AB61*BA61</f>
        <v>10.648761091366504</v>
      </c>
      <c r="AR61" s="93">
        <f t="shared" si="24"/>
        <v>90.241837793811655</v>
      </c>
      <c r="AS61" s="93">
        <f t="shared" si="25"/>
        <v>107.84797782028544</v>
      </c>
      <c r="AT61" s="93">
        <f t="shared" si="26"/>
        <v>102.36397792358903</v>
      </c>
      <c r="AU61" s="93">
        <f t="shared" si="27"/>
        <v>77.381834870007609</v>
      </c>
      <c r="AV61" s="93">
        <f t="shared" si="28"/>
        <v>53.545513823985488</v>
      </c>
      <c r="AW61" s="93">
        <f>('Stroke Epi'!AE91*(SUM('Mortal Baseline'!X61:AB61)))/('Mortal Baseline'!X61*'Stroke Epi'!B$83+'Mortal Baseline'!Y61*'Stroke Epi'!C$83+'Mortal Baseline'!Z61*'Stroke Epi'!D$83+'Mortal Baseline'!AA61*'Stroke Epi'!E$83+'Mortal Baseline'!AB61*'Stroke Epi'!F$83)</f>
        <v>3.1936497004757861E-3</v>
      </c>
      <c r="AX61" s="93">
        <f>$AW61*'Stroke Epi'!C$83</f>
        <v>2.5434197036501194E-3</v>
      </c>
      <c r="AY61" s="93">
        <f>$AW61*'Stroke Epi'!D$83</f>
        <v>2.2630411371289127E-3</v>
      </c>
      <c r="AZ61" s="93">
        <f>$AW61*'Stroke Epi'!E$83</f>
        <v>2.0289362470847132E-3</v>
      </c>
      <c r="BA61" s="93">
        <f>$AW61*'Stroke Epi'!F$83</f>
        <v>1.7476688842212786E-3</v>
      </c>
      <c r="BB61" s="93">
        <f t="shared" si="15"/>
        <v>1.1776715672560811E-2</v>
      </c>
      <c r="BC61" s="2">
        <f>AM61/'Mortal Baseline'!X61</f>
        <v>3.1936497004757861E-3</v>
      </c>
      <c r="BD61" s="2">
        <f>AN61/'Mortal Baseline'!Y61</f>
        <v>2.5434197036501194E-3</v>
      </c>
      <c r="BE61" s="2">
        <f>AO61/'Mortal Baseline'!Z61</f>
        <v>2.2630411371289127E-3</v>
      </c>
      <c r="BF61" s="2">
        <f>AP61/'Mortal Baseline'!AA61</f>
        <v>2.0289362470847132E-3</v>
      </c>
      <c r="BG61" s="2">
        <f>AQ61/'Mortal Baseline'!AB61</f>
        <v>1.7476688842212788E-3</v>
      </c>
      <c r="BH61" s="2">
        <f>SUM(AM61:AQ61)/SUM('Mortal Baseline'!X61:AB61)</f>
        <v>2.4000000000000002E-3</v>
      </c>
      <c r="BI61" s="58">
        <f>AM61*'Stroke Epi'!$AP91</f>
        <v>0.81925144768099856</v>
      </c>
      <c r="BJ61" s="58">
        <f>AN61*'Stroke Epi'!$AP91</f>
        <v>0.95700247299377061</v>
      </c>
      <c r="BK61" s="58">
        <f>AO61*'Stroke Epi'!$AP91</f>
        <v>0.7736978462415347</v>
      </c>
      <c r="BL61" s="58">
        <f>AP61*'Stroke Epi'!$AP91</f>
        <v>0.49590521524182779</v>
      </c>
      <c r="BM61" s="58">
        <f>AQ61*'Stroke Epi'!$AP91</f>
        <v>0.32159258495926846</v>
      </c>
      <c r="BN61" s="93">
        <f t="shared" si="31"/>
        <v>3.3674495671174003</v>
      </c>
      <c r="BO61" s="93">
        <f>AR61*'Stroke Epi'!$O$5</f>
        <v>18.048367558762333</v>
      </c>
      <c r="BP61" s="93">
        <f>AS61*'Stroke Epi'!$O$5</f>
        <v>21.569595564057089</v>
      </c>
      <c r="BQ61" s="93">
        <f>AT61*'Stroke Epi'!$O$5</f>
        <v>20.472795584717808</v>
      </c>
      <c r="BR61" s="93">
        <f>AU61*'Stroke Epi'!$O$5</f>
        <v>15.476366974001522</v>
      </c>
      <c r="BS61" s="93">
        <f>AV61*'Stroke Epi'!$O$5</f>
        <v>10.709102764797098</v>
      </c>
      <c r="BT61" s="93">
        <f t="shared" si="17"/>
        <v>86.27622844633585</v>
      </c>
      <c r="BU61" s="93">
        <f t="shared" si="29"/>
        <v>1033.8401725201234</v>
      </c>
    </row>
    <row r="62" spans="1:73">
      <c r="A62" s="58">
        <f>'Mortal Baseline'!A62</f>
        <v>60</v>
      </c>
      <c r="B62" s="58">
        <v>64</v>
      </c>
      <c r="C62" s="93">
        <f>'Mortal Baseline'!C62*M62</f>
        <v>26.248502558282858</v>
      </c>
      <c r="D62" s="93">
        <f>'Mortal Baseline'!D62*N62</f>
        <v>27.627105075670201</v>
      </c>
      <c r="E62" s="93">
        <f>'Mortal Baseline'!E62*O62</f>
        <v>14.873250672591986</v>
      </c>
      <c r="F62" s="93">
        <f>'Mortal Baseline'!F62*P62</f>
        <v>9.711534717687119</v>
      </c>
      <c r="G62" s="93">
        <f>'Mortal Baseline'!G62*Q62</f>
        <v>5.6338616377574349</v>
      </c>
      <c r="H62" s="93">
        <f t="shared" si="18"/>
        <v>93.933225291661941</v>
      </c>
      <c r="I62" s="93">
        <f t="shared" si="19"/>
        <v>88.192814668616961</v>
      </c>
      <c r="J62" s="93">
        <f t="shared" si="20"/>
        <v>52.026167183679291</v>
      </c>
      <c r="K62" s="93">
        <f t="shared" si="21"/>
        <v>43.4356321659088</v>
      </c>
      <c r="L62" s="93">
        <f t="shared" si="22"/>
        <v>26.571236405768119</v>
      </c>
      <c r="M62" s="93">
        <f>('Stroke Epi'!AE92*(SUM('Mortal Baseline'!C62:G62)))/('Mortal Baseline'!C62*'Stroke Epi'!B$74+'Mortal Baseline'!D62*'Stroke Epi'!C$74+'Mortal Baseline'!E62*'Stroke Epi'!D$74+'Mortal Baseline'!F62*'Stroke Epi'!E$74+'Mortal Baseline'!G62*'Stroke Epi'!F$74)</f>
        <v>3.2839261763698575E-3</v>
      </c>
      <c r="N62" s="93">
        <f>M62*'Stroke Epi'!C$74</f>
        <v>2.6056784364731161E-3</v>
      </c>
      <c r="O62" s="93">
        <f>N62*'Stroke Epi'!D$74</f>
        <v>1.846379798853414E-3</v>
      </c>
      <c r="P62" s="93">
        <f>O62*'Stroke Epi'!E$74</f>
        <v>1.1615076669816385E-3</v>
      </c>
      <c r="Q62" s="93">
        <f>P62*'Stroke Epi'!F$74</f>
        <v>6.2045894901557202E-4</v>
      </c>
      <c r="R62" s="93">
        <f t="shared" si="30"/>
        <v>9.5179510276935993E-3</v>
      </c>
      <c r="S62" s="2">
        <f>C62/'Mortal Baseline'!C62</f>
        <v>3.2839261763698575E-3</v>
      </c>
      <c r="T62" s="2">
        <f>D62/'Mortal Baseline'!D62</f>
        <v>2.6056784364731161E-3</v>
      </c>
      <c r="U62" s="2">
        <f>E62/'Mortal Baseline'!E62</f>
        <v>1.846379798853414E-3</v>
      </c>
      <c r="V62" s="2">
        <f>F62/'Mortal Baseline'!F62</f>
        <v>1.1615076669816385E-3</v>
      </c>
      <c r="W62" s="2">
        <f>G62/'Mortal Baseline'!G62</f>
        <v>6.2045894901557202E-4</v>
      </c>
      <c r="X62" s="2">
        <f>SUM(C62:G62)/SUM('Mortal Baseline'!C62:G62)</f>
        <v>1.9072307464135538E-3</v>
      </c>
      <c r="Y62" s="93">
        <f>C62*'Stroke Epi'!$AH92</f>
        <v>0.83470238135339492</v>
      </c>
      <c r="Z62" s="93">
        <f>D62*'Stroke Epi'!$AH$33</f>
        <v>3.7738625533365493</v>
      </c>
      <c r="AA62" s="93">
        <f>E62*'Stroke Epi'!$AH$33</f>
        <v>2.0316860418760654</v>
      </c>
      <c r="AB62" s="93">
        <f>F62*'Stroke Epi'!$AH$33</f>
        <v>1.3265956424360605</v>
      </c>
      <c r="AC62" s="93">
        <f>G62*'Stroke Epi'!$AH$33</f>
        <v>0.76958549971766554</v>
      </c>
      <c r="AD62" s="93">
        <f t="shared" si="12"/>
        <v>8.7364321187197369</v>
      </c>
      <c r="AE62" s="93">
        <f>H62*'Stroke Epi'!$O$5</f>
        <v>18.78664505833239</v>
      </c>
      <c r="AF62" s="93">
        <f>I62*'Stroke Epi'!$O$5</f>
        <v>17.638562933723392</v>
      </c>
      <c r="AG62" s="93">
        <f>J62*'Stroke Epi'!$O$5</f>
        <v>10.405233436735859</v>
      </c>
      <c r="AH62" s="93">
        <f>K62*'Stroke Epi'!$O$5</f>
        <v>8.6871264331817599</v>
      </c>
      <c r="AI62" s="93">
        <f>L62*'Stroke Epi'!$O$5</f>
        <v>5.3142472811536239</v>
      </c>
      <c r="AJ62" s="93">
        <f t="shared" si="13"/>
        <v>60.831815143127031</v>
      </c>
      <c r="AK62" s="93">
        <f t="shared" si="23"/>
        <v>768.88851986591817</v>
      </c>
      <c r="AL62" s="2"/>
      <c r="AM62" s="93">
        <f>'Mortal Baseline'!X62*AW62</f>
        <v>28.832082581335122</v>
      </c>
      <c r="AN62" s="93">
        <f>'Mortal Baseline'!Y62*AX62</f>
        <v>33.033868334917585</v>
      </c>
      <c r="AO62" s="93">
        <f>'Mortal Baseline'!Z62*AY62</f>
        <v>24.823202480496899</v>
      </c>
      <c r="AP62" s="93">
        <f>'Mortal Baseline'!AA62*AZ62</f>
        <v>14.89945129011608</v>
      </c>
      <c r="AQ62" s="93">
        <f>'Mortal Baseline'!AB62*BA62</f>
        <v>9.236167656113901</v>
      </c>
      <c r="AR62" s="93">
        <f t="shared" si="24"/>
        <v>100.20630136870344</v>
      </c>
      <c r="AS62" s="93">
        <f t="shared" si="25"/>
        <v>118.35524811815216</v>
      </c>
      <c r="AT62" s="93">
        <f t="shared" si="26"/>
        <v>105.94068697312659</v>
      </c>
      <c r="AU62" s="93">
        <f t="shared" si="27"/>
        <v>76.309013970880329</v>
      </c>
      <c r="AV62" s="93">
        <f t="shared" si="28"/>
        <v>51.750986130343023</v>
      </c>
      <c r="AW62" s="93">
        <f>('Stroke Epi'!AE92*(SUM('Mortal Baseline'!X62:AB62)))/('Mortal Baseline'!X62*'Stroke Epi'!B$83+'Mortal Baseline'!Y62*'Stroke Epi'!C$83+'Mortal Baseline'!Z62*'Stroke Epi'!D$83+'Mortal Baseline'!AA62*'Stroke Epi'!E$83+'Mortal Baseline'!AB62*'Stroke Epi'!F$83)</f>
        <v>3.1546576305107976E-3</v>
      </c>
      <c r="AX62" s="93">
        <f>$AW62*'Stroke Epi'!C$83</f>
        <v>2.5123664547542618E-3</v>
      </c>
      <c r="AY62" s="93">
        <f>$AW62*'Stroke Epi'!D$83</f>
        <v>2.2354111004534967E-3</v>
      </c>
      <c r="AZ62" s="93">
        <f>$AW62*'Stroke Epi'!E$83</f>
        <v>2.004164455711025E-3</v>
      </c>
      <c r="BA62" s="93">
        <f>$AW62*'Stroke Epi'!F$83</f>
        <v>1.7263311566054298E-3</v>
      </c>
      <c r="BB62" s="93">
        <f t="shared" si="15"/>
        <v>1.1632930798035011E-2</v>
      </c>
      <c r="BC62" s="2">
        <f>AM62/'Mortal Baseline'!X62</f>
        <v>3.1546576305107976E-3</v>
      </c>
      <c r="BD62" s="2">
        <f>AN62/'Mortal Baseline'!Y62</f>
        <v>2.5123664547542618E-3</v>
      </c>
      <c r="BE62" s="2">
        <f>AO62/'Mortal Baseline'!Z62</f>
        <v>2.2354111004534967E-3</v>
      </c>
      <c r="BF62" s="2">
        <f>AP62/'Mortal Baseline'!AA62</f>
        <v>2.004164455711025E-3</v>
      </c>
      <c r="BG62" s="2">
        <f>AQ62/'Mortal Baseline'!AB62</f>
        <v>1.7263311566054298E-3</v>
      </c>
      <c r="BH62" s="2">
        <f>SUM(AM62:AQ62)/SUM('Mortal Baseline'!X62:AB62)</f>
        <v>2.3999999999999994E-3</v>
      </c>
      <c r="BI62" s="58">
        <f>AM62*'Stroke Epi'!$AP92</f>
        <v>0.87072889395632069</v>
      </c>
      <c r="BJ62" s="58">
        <f>AN62*'Stroke Epi'!$AP92</f>
        <v>0.99762282371451116</v>
      </c>
      <c r="BK62" s="58">
        <f>AO62*'Stroke Epi'!$AP92</f>
        <v>0.74966071491100639</v>
      </c>
      <c r="BL62" s="58">
        <f>AP62*'Stroke Epi'!$AP92</f>
        <v>0.4499634289615056</v>
      </c>
      <c r="BM62" s="58">
        <f>AQ62*'Stroke Epi'!$AP92</f>
        <v>0.27893226321463982</v>
      </c>
      <c r="BN62" s="93">
        <f t="shared" si="31"/>
        <v>3.3469081247579835</v>
      </c>
      <c r="BO62" s="93">
        <f>AR62*'Stroke Epi'!$O$5</f>
        <v>20.04126027374069</v>
      </c>
      <c r="BP62" s="93">
        <f>AS62*'Stroke Epi'!$O$5</f>
        <v>23.671049623630434</v>
      </c>
      <c r="BQ62" s="93">
        <f>AT62*'Stroke Epi'!$O$5</f>
        <v>21.188137394625318</v>
      </c>
      <c r="BR62" s="93">
        <f>AU62*'Stroke Epi'!$O$5</f>
        <v>15.261802794176067</v>
      </c>
      <c r="BS62" s="93">
        <f>AV62*'Stroke Epi'!$O$5</f>
        <v>10.350197226068605</v>
      </c>
      <c r="BT62" s="93">
        <f t="shared" si="17"/>
        <v>90.512447312241108</v>
      </c>
      <c r="BU62" s="93">
        <f t="shared" si="29"/>
        <v>1127.6995279571224</v>
      </c>
    </row>
    <row r="63" spans="1:73">
      <c r="A63" s="58">
        <f>'Mortal Baseline'!A63</f>
        <v>61</v>
      </c>
      <c r="B63" s="58">
        <v>65</v>
      </c>
      <c r="C63" s="93">
        <f>'Mortal Baseline'!C63*M63</f>
        <v>54.724876447059309</v>
      </c>
      <c r="D63" s="93">
        <f>'Mortal Baseline'!D63*N63</f>
        <v>57.621631121872312</v>
      </c>
      <c r="E63" s="93">
        <f>'Mortal Baseline'!E63*O63</f>
        <v>29.791388392032854</v>
      </c>
      <c r="F63" s="93">
        <f>'Mortal Baseline'!F63*P63</f>
        <v>17.647036639458161</v>
      </c>
      <c r="G63" s="93">
        <f>'Mortal Baseline'!G63*Q63</f>
        <v>10.021009422626532</v>
      </c>
      <c r="H63" s="93">
        <f t="shared" si="18"/>
        <v>129.03675429903547</v>
      </c>
      <c r="I63" s="93">
        <f t="shared" si="19"/>
        <v>124.40202030342934</v>
      </c>
      <c r="J63" s="93">
        <f t="shared" si="20"/>
        <v>69.380636097100222</v>
      </c>
      <c r="K63" s="93">
        <f t="shared" si="21"/>
        <v>51.068946729749143</v>
      </c>
      <c r="L63" s="93">
        <f t="shared" si="22"/>
        <v>30.508413047523366</v>
      </c>
      <c r="M63" s="93">
        <f>('Stroke Epi'!AE93*(SUM('Mortal Baseline'!C63:G63)))/('Mortal Baseline'!C63*'Stroke Epi'!B$74+'Mortal Baseline'!D63*'Stroke Epi'!C$74+'Mortal Baseline'!E63*'Stroke Epi'!D$74+'Mortal Baseline'!F63*'Stroke Epi'!E$74+'Mortal Baseline'!G63*'Stroke Epi'!F$74)</f>
        <v>6.4865943550020868E-3</v>
      </c>
      <c r="N63" s="93">
        <f>M63*'Stroke Epi'!C$74</f>
        <v>5.1468815464241315E-3</v>
      </c>
      <c r="O63" s="93">
        <f>N63*'Stroke Epi'!D$74</f>
        <v>3.6470724788557323E-3</v>
      </c>
      <c r="P63" s="93">
        <f>O63*'Stroke Epi'!E$74</f>
        <v>2.2942748013486968E-3</v>
      </c>
      <c r="Q63" s="93">
        <f>P63*'Stroke Epi'!F$74</f>
        <v>1.2255651619562024E-3</v>
      </c>
      <c r="R63" s="93">
        <f t="shared" si="30"/>
        <v>1.8800388343586851E-2</v>
      </c>
      <c r="S63" s="2">
        <f>C63/'Mortal Baseline'!C63</f>
        <v>6.4865943550020868E-3</v>
      </c>
      <c r="T63" s="2">
        <f>D63/'Mortal Baseline'!D63</f>
        <v>5.1468815464241315E-3</v>
      </c>
      <c r="U63" s="2">
        <f>E63/'Mortal Baseline'!E63</f>
        <v>3.6470724788557323E-3</v>
      </c>
      <c r="V63" s="2">
        <f>F63/'Mortal Baseline'!F63</f>
        <v>2.2942748013486968E-3</v>
      </c>
      <c r="W63" s="2">
        <f>G63/'Mortal Baseline'!G63</f>
        <v>1.2255651619562024E-3</v>
      </c>
      <c r="X63" s="2">
        <f>SUM(C63:G63)/SUM('Mortal Baseline'!C63:G63)</f>
        <v>3.8884736955880315E-3</v>
      </c>
      <c r="Y63" s="93">
        <f>C63*'Stroke Epi'!$AH93</f>
        <v>2.0357654038306063</v>
      </c>
      <c r="Z63" s="93">
        <f>D63*'Stroke Epi'!$AH$33</f>
        <v>7.8711148112477574</v>
      </c>
      <c r="AA63" s="93">
        <f>E63*'Stroke Epi'!$AH$33</f>
        <v>4.0695036543516876</v>
      </c>
      <c r="AB63" s="93">
        <f>F63*'Stroke Epi'!$AH$33</f>
        <v>2.4105852049499847</v>
      </c>
      <c r="AC63" s="93">
        <f>G63*'Stroke Epi'!$AH$33</f>
        <v>1.3688698871307843</v>
      </c>
      <c r="AD63" s="93">
        <f t="shared" si="12"/>
        <v>17.755838961510822</v>
      </c>
      <c r="AE63" s="93">
        <f>H63*'Stroke Epi'!$O$5</f>
        <v>25.807350859807094</v>
      </c>
      <c r="AF63" s="93">
        <f>I63*'Stroke Epi'!$O$5</f>
        <v>24.880404060685869</v>
      </c>
      <c r="AG63" s="93">
        <f>J63*'Stroke Epi'!$O$5</f>
        <v>13.876127219420045</v>
      </c>
      <c r="AH63" s="93">
        <f>K63*'Stroke Epi'!$O$5</f>
        <v>10.213789345949829</v>
      </c>
      <c r="AI63" s="93">
        <f>L63*'Stroke Epi'!$O$5</f>
        <v>6.1016826095046737</v>
      </c>
      <c r="AJ63" s="93">
        <f t="shared" si="13"/>
        <v>80.879354095367518</v>
      </c>
      <c r="AK63" s="93">
        <f t="shared" si="23"/>
        <v>867.52371292279645</v>
      </c>
      <c r="AL63" s="2"/>
      <c r="AM63" s="93">
        <f>'Mortal Baseline'!X63*AW63</f>
        <v>61.250283922596935</v>
      </c>
      <c r="AN63" s="93">
        <f>'Mortal Baseline'!Y63*AX63</f>
        <v>68.571209669000339</v>
      </c>
      <c r="AO63" s="93">
        <f>'Mortal Baseline'!Z63*AY63</f>
        <v>47.858178702674508</v>
      </c>
      <c r="AP63" s="93">
        <f>'Mortal Baseline'!AA63*AZ63</f>
        <v>26.863705806545752</v>
      </c>
      <c r="AQ63" s="93">
        <f>'Mortal Baseline'!AB63*BA63</f>
        <v>15.754104362557277</v>
      </c>
      <c r="AR63" s="93">
        <f t="shared" si="24"/>
        <v>140.54459612360336</v>
      </c>
      <c r="AS63" s="93">
        <f t="shared" si="25"/>
        <v>162.25778533980755</v>
      </c>
      <c r="AT63" s="93">
        <f t="shared" si="26"/>
        <v>131.86106756626475</v>
      </c>
      <c r="AU63" s="93">
        <f t="shared" si="27"/>
        <v>87.460953554288508</v>
      </c>
      <c r="AV63" s="93">
        <f t="shared" si="28"/>
        <v>56.87596100361705</v>
      </c>
      <c r="AW63" s="93">
        <f>('Stroke Epi'!AE93*(SUM('Mortal Baseline'!X63:AB63)))/('Mortal Baseline'!X63*'Stroke Epi'!B$83+'Mortal Baseline'!Y63*'Stroke Epi'!C$83+'Mortal Baseline'!Z63*'Stroke Epi'!D$83+'Mortal Baseline'!AA63*'Stroke Epi'!E$83+'Mortal Baseline'!AB63*'Stroke Epi'!F$83)</f>
        <v>6.2307854701441814E-3</v>
      </c>
      <c r="AX63" s="93">
        <f>$AW63*'Stroke Epi'!C$83</f>
        <v>4.9621918558007917E-3</v>
      </c>
      <c r="AY63" s="93">
        <f>$AW63*'Stroke Epi'!D$83</f>
        <v>4.4151754757137942E-3</v>
      </c>
      <c r="AZ63" s="93">
        <f>$AW63*'Stroke Epi'!E$83</f>
        <v>3.9584386748180078E-3</v>
      </c>
      <c r="BA63" s="93">
        <f>$AW63*'Stroke Epi'!F$83</f>
        <v>3.4096882600514245E-3</v>
      </c>
      <c r="BB63" s="93">
        <f t="shared" si="15"/>
        <v>2.2976279736528202E-2</v>
      </c>
      <c r="BC63" s="2">
        <f>AM63/'Mortal Baseline'!X63</f>
        <v>6.2307854701441814E-3</v>
      </c>
      <c r="BD63" s="2">
        <f>AN63/'Mortal Baseline'!Y63</f>
        <v>4.9621918558007926E-3</v>
      </c>
      <c r="BE63" s="2">
        <f>AO63/'Mortal Baseline'!Z63</f>
        <v>4.4151754757137942E-3</v>
      </c>
      <c r="BF63" s="2">
        <f>AP63/'Mortal Baseline'!AA63</f>
        <v>3.9584386748180078E-3</v>
      </c>
      <c r="BG63" s="2">
        <f>AQ63/'Mortal Baseline'!AB63</f>
        <v>3.4096882600514245E-3</v>
      </c>
      <c r="BH63" s="2">
        <f>SUM(AM63:AQ63)/SUM('Mortal Baseline'!X63:AB63)</f>
        <v>4.7999999999999996E-3</v>
      </c>
      <c r="BI63" s="58">
        <f>AM63*'Stroke Epi'!$AP93</f>
        <v>2.4377613001193583</v>
      </c>
      <c r="BJ63" s="58">
        <f>AN63*'Stroke Epi'!$AP93</f>
        <v>2.7291341448262139</v>
      </c>
      <c r="BK63" s="58">
        <f>AO63*'Stroke Epi'!$AP93</f>
        <v>1.9047555123664455</v>
      </c>
      <c r="BL63" s="58">
        <f>AP63*'Stroke Epi'!$AP93</f>
        <v>1.0691754911005209</v>
      </c>
      <c r="BM63" s="58">
        <f>AQ63*'Stroke Epi'!$AP93</f>
        <v>0.62701335362977961</v>
      </c>
      <c r="BN63" s="93">
        <f t="shared" si="31"/>
        <v>8.7678398020423192</v>
      </c>
      <c r="BO63" s="93">
        <f>AR63*'Stroke Epi'!$O$5</f>
        <v>28.108919224720673</v>
      </c>
      <c r="BP63" s="93">
        <f>AS63*'Stroke Epi'!$O$5</f>
        <v>32.45155706796151</v>
      </c>
      <c r="BQ63" s="93">
        <f>AT63*'Stroke Epi'!$O$5</f>
        <v>26.372213513252952</v>
      </c>
      <c r="BR63" s="93">
        <f>AU63*'Stroke Epi'!$O$5</f>
        <v>17.492190710857702</v>
      </c>
      <c r="BS63" s="93">
        <f>AV63*'Stroke Epi'!$O$5</f>
        <v>11.375192200723411</v>
      </c>
      <c r="BT63" s="93">
        <f t="shared" si="17"/>
        <v>115.80007271751623</v>
      </c>
      <c r="BU63" s="93">
        <f t="shared" si="29"/>
        <v>1252.267440476681</v>
      </c>
    </row>
    <row r="64" spans="1:73">
      <c r="A64" s="58">
        <f>'Mortal Baseline'!A64</f>
        <v>62</v>
      </c>
      <c r="B64" s="58">
        <v>66</v>
      </c>
      <c r="C64" s="93">
        <f>'Mortal Baseline'!C64*M64</f>
        <v>56.696146603294338</v>
      </c>
      <c r="D64" s="93">
        <f>'Mortal Baseline'!D64*N64</f>
        <v>59.553986764203998</v>
      </c>
      <c r="E64" s="93">
        <f>'Mortal Baseline'!E64*O64</f>
        <v>29.568926507818126</v>
      </c>
      <c r="F64" s="93">
        <f>'Mortal Baseline'!F64*P64</f>
        <v>15.868453336791688</v>
      </c>
      <c r="G64" s="93">
        <f>'Mortal Baseline'!G64*Q64</f>
        <v>8.7981603831837489</v>
      </c>
      <c r="H64" s="93">
        <f t="shared" si="18"/>
        <v>157.88978463869211</v>
      </c>
      <c r="I64" s="93">
        <f t="shared" si="19"/>
        <v>151.2044881956997</v>
      </c>
      <c r="J64" s="93">
        <f t="shared" si="20"/>
        <v>81.003931731146622</v>
      </c>
      <c r="K64" s="93">
        <f t="shared" si="21"/>
        <v>54.313025515641023</v>
      </c>
      <c r="L64" s="93">
        <f t="shared" si="22"/>
        <v>31.836020934071659</v>
      </c>
      <c r="M64" s="93">
        <f>('Stroke Epi'!AE94*(SUM('Mortal Baseline'!C64:G64)))/('Mortal Baseline'!C64*'Stroke Epi'!B$74+'Mortal Baseline'!D64*'Stroke Epi'!C$74+'Mortal Baseline'!E64*'Stroke Epi'!D$74+'Mortal Baseline'!F64*'Stroke Epi'!E$74+'Mortal Baseline'!G64*'Stroke Epi'!F$74)</f>
        <v>6.406696053617311E-3</v>
      </c>
      <c r="N64" s="93">
        <f>M64*'Stroke Epi'!C$74</f>
        <v>5.0834850905210702E-3</v>
      </c>
      <c r="O64" s="93">
        <f>N64*'Stroke Epi'!D$74</f>
        <v>3.6021498460934369E-3</v>
      </c>
      <c r="P64" s="93">
        <f>O64*'Stroke Epi'!E$74</f>
        <v>2.2660151862863957E-3</v>
      </c>
      <c r="Q64" s="93">
        <f>P64*'Stroke Epi'!F$74</f>
        <v>1.2104693243999126E-3</v>
      </c>
      <c r="R64" s="93">
        <f t="shared" si="30"/>
        <v>1.8568815500918125E-2</v>
      </c>
      <c r="S64" s="2">
        <f>C64/'Mortal Baseline'!C64</f>
        <v>6.406696053617311E-3</v>
      </c>
      <c r="T64" s="2">
        <f>D64/'Mortal Baseline'!D64</f>
        <v>5.0834850905210702E-3</v>
      </c>
      <c r="U64" s="2">
        <f>E64/'Mortal Baseline'!E64</f>
        <v>3.6021498460934369E-3</v>
      </c>
      <c r="V64" s="2">
        <f>F64/'Mortal Baseline'!F64</f>
        <v>2.2660151862863957E-3</v>
      </c>
      <c r="W64" s="2">
        <f>G64/'Mortal Baseline'!G64</f>
        <v>1.2104693243999126E-3</v>
      </c>
      <c r="X64" s="2">
        <f>SUM(C64:G64)/SUM('Mortal Baseline'!C64:G64)</f>
        <v>3.9606768984874552E-3</v>
      </c>
      <c r="Y64" s="93">
        <f>C64*'Stroke Epi'!$AH94</f>
        <v>2.1090966536425491</v>
      </c>
      <c r="Z64" s="93">
        <f>D64*'Stroke Epi'!$AH$33</f>
        <v>8.1350745919902661</v>
      </c>
      <c r="AA64" s="93">
        <f>E64*'Stroke Epi'!$AH$33</f>
        <v>4.0391153609679558</v>
      </c>
      <c r="AB64" s="93">
        <f>F64*'Stroke Epi'!$AH$33</f>
        <v>2.1676307258057448</v>
      </c>
      <c r="AC64" s="93">
        <f>G64*'Stroke Epi'!$AH$33</f>
        <v>1.2018287083429</v>
      </c>
      <c r="AD64" s="93">
        <f t="shared" si="12"/>
        <v>17.652746040749417</v>
      </c>
      <c r="AE64" s="93">
        <f>H64*'Stroke Epi'!$O$5</f>
        <v>31.577956927738423</v>
      </c>
      <c r="AF64" s="93">
        <f>I64*'Stroke Epi'!$O$5</f>
        <v>30.240897639139941</v>
      </c>
      <c r="AG64" s="93">
        <f>J64*'Stroke Epi'!$O$5</f>
        <v>16.200786346229325</v>
      </c>
      <c r="AH64" s="93">
        <f>K64*'Stroke Epi'!$O$5</f>
        <v>10.862605103128205</v>
      </c>
      <c r="AI64" s="93">
        <f>L64*'Stroke Epi'!$O$5</f>
        <v>6.3672041868143321</v>
      </c>
      <c r="AJ64" s="93">
        <f t="shared" si="13"/>
        <v>95.24945020305023</v>
      </c>
      <c r="AK64" s="93">
        <f t="shared" si="23"/>
        <v>980.42590916659606</v>
      </c>
      <c r="AL64" s="2"/>
      <c r="AM64" s="93">
        <f>'Mortal Baseline'!X64*AW64</f>
        <v>64.776594300692565</v>
      </c>
      <c r="AN64" s="93">
        <f>'Mortal Baseline'!Y64*AX64</f>
        <v>70.581540757783031</v>
      </c>
      <c r="AO64" s="93">
        <f>'Mortal Baseline'!Z64*AY64</f>
        <v>45.732688753183048</v>
      </c>
      <c r="AP64" s="93">
        <f>'Mortal Baseline'!AA64*AZ64</f>
        <v>23.984185675432702</v>
      </c>
      <c r="AQ64" s="93">
        <f>'Mortal Baseline'!AB64*BA64</f>
        <v>13.151676641127743</v>
      </c>
      <c r="AR64" s="93">
        <f t="shared" si="24"/>
        <v>174.77450989945592</v>
      </c>
      <c r="AS64" s="93">
        <f t="shared" si="25"/>
        <v>197.65863488480284</v>
      </c>
      <c r="AT64" s="93">
        <f t="shared" si="26"/>
        <v>149.31678729382841</v>
      </c>
      <c r="AU64" s="93">
        <f t="shared" si="27"/>
        <v>92.883773027762984</v>
      </c>
      <c r="AV64" s="93">
        <f t="shared" si="28"/>
        <v>58.025432090391611</v>
      </c>
      <c r="AW64" s="93">
        <f>('Stroke Epi'!AE94*(SUM('Mortal Baseline'!X64:AB64)))/('Mortal Baseline'!X64*'Stroke Epi'!B$83+'Mortal Baseline'!Y64*'Stroke Epi'!C$83+'Mortal Baseline'!Z64*'Stroke Epi'!D$83+'Mortal Baseline'!AA64*'Stroke Epi'!E$83+'Mortal Baseline'!AB64*'Stroke Epi'!F$83)</f>
        <v>6.1527231504445541E-3</v>
      </c>
      <c r="AX64" s="93">
        <f>$AW64*'Stroke Epi'!C$83</f>
        <v>4.9000230957119539E-3</v>
      </c>
      <c r="AY64" s="93">
        <f>$AW64*'Stroke Epi'!D$83</f>
        <v>4.3598600036651074E-3</v>
      </c>
      <c r="AZ64" s="93">
        <f>$AW64*'Stroke Epi'!E$83</f>
        <v>3.9088454242036733E-3</v>
      </c>
      <c r="BA64" s="93">
        <f>$AW64*'Stroke Epi'!F$83</f>
        <v>3.3669700223095561E-3</v>
      </c>
      <c r="BB64" s="93">
        <f t="shared" si="15"/>
        <v>2.2688421696334844E-2</v>
      </c>
      <c r="BC64" s="2">
        <f>AM64/'Mortal Baseline'!X64</f>
        <v>6.1527231504445532E-3</v>
      </c>
      <c r="BD64" s="2">
        <f>AN64/'Mortal Baseline'!Y64</f>
        <v>4.9000230957119539E-3</v>
      </c>
      <c r="BE64" s="2">
        <f>AO64/'Mortal Baseline'!Z64</f>
        <v>4.3598600036651074E-3</v>
      </c>
      <c r="BF64" s="2">
        <f>AP64/'Mortal Baseline'!AA64</f>
        <v>3.9088454242036733E-3</v>
      </c>
      <c r="BG64" s="2">
        <f>AQ64/'Mortal Baseline'!AB64</f>
        <v>3.3669700223095556E-3</v>
      </c>
      <c r="BH64" s="2">
        <f>SUM(AM64:AQ64)/SUM('Mortal Baseline'!X64:AB64)</f>
        <v>4.8000000000000004E-3</v>
      </c>
      <c r="BI64" s="58">
        <f>AM64*'Stroke Epi'!$AP94</f>
        <v>2.5781084531675642</v>
      </c>
      <c r="BJ64" s="58">
        <f>AN64*'Stroke Epi'!$AP94</f>
        <v>2.8091453221597646</v>
      </c>
      <c r="BK64" s="58">
        <f>AO64*'Stroke Epi'!$AP94</f>
        <v>1.8201610123766854</v>
      </c>
      <c r="BL64" s="58">
        <f>AP64*'Stroke Epi'!$AP94</f>
        <v>0.95457058988222154</v>
      </c>
      <c r="BM64" s="58">
        <f>AQ64*'Stroke Epi'!$AP94</f>
        <v>0.5234367303168842</v>
      </c>
      <c r="BN64" s="93">
        <f t="shared" si="31"/>
        <v>8.6854221079031202</v>
      </c>
      <c r="BO64" s="93">
        <f>AR64*'Stroke Epi'!$O$5</f>
        <v>34.954901979891183</v>
      </c>
      <c r="BP64" s="93">
        <f>AS64*'Stroke Epi'!$O$5</f>
        <v>39.53172697696057</v>
      </c>
      <c r="BQ64" s="93">
        <f>AT64*'Stroke Epi'!$O$5</f>
        <v>29.863357458765684</v>
      </c>
      <c r="BR64" s="93">
        <f>AU64*'Stroke Epi'!$O$5</f>
        <v>18.576754605552598</v>
      </c>
      <c r="BS64" s="93">
        <f>AV64*'Stroke Epi'!$O$5</f>
        <v>11.605086418078322</v>
      </c>
      <c r="BT64" s="93">
        <f t="shared" si="17"/>
        <v>134.53182743924833</v>
      </c>
      <c r="BU64" s="93">
        <f t="shared" si="29"/>
        <v>1395.4846900238324</v>
      </c>
    </row>
    <row r="65" spans="1:73">
      <c r="A65" s="58">
        <f>'Mortal Baseline'!A65</f>
        <v>63</v>
      </c>
      <c r="B65" s="58">
        <v>67</v>
      </c>
      <c r="C65" s="93">
        <f>'Mortal Baseline'!C65*M65</f>
        <v>58.657776898599849</v>
      </c>
      <c r="D65" s="93">
        <f>'Mortal Baseline'!D65*N65</f>
        <v>61.278684381254699</v>
      </c>
      <c r="E65" s="93">
        <f>'Mortal Baseline'!E65*O65</f>
        <v>29.216679259318347</v>
      </c>
      <c r="F65" s="93">
        <f>'Mortal Baseline'!F65*P65</f>
        <v>14.192884635201755</v>
      </c>
      <c r="G65" s="93">
        <f>'Mortal Baseline'!G65*Q65</f>
        <v>7.6603784993979405</v>
      </c>
      <c r="H65" s="93">
        <f t="shared" si="18"/>
        <v>182.86050795591098</v>
      </c>
      <c r="I65" s="93">
        <f t="shared" si="19"/>
        <v>174.10720034582417</v>
      </c>
      <c r="J65" s="93">
        <f t="shared" si="20"/>
        <v>89.980709283267686</v>
      </c>
      <c r="K65" s="93">
        <f t="shared" si="21"/>
        <v>55.475674321908826</v>
      </c>
      <c r="L65" s="93">
        <f t="shared" si="22"/>
        <v>31.927366538312363</v>
      </c>
      <c r="M65" s="93">
        <f>('Stroke Epi'!AE95*(SUM('Mortal Baseline'!C65:G65)))/('Mortal Baseline'!C65*'Stroke Epi'!B$74+'Mortal Baseline'!D65*'Stroke Epi'!C$74+'Mortal Baseline'!E65*'Stroke Epi'!D$74+'Mortal Baseline'!F65*'Stroke Epi'!E$74+'Mortal Baseline'!G65*'Stroke Epi'!F$74)</f>
        <v>6.3287544784726858E-3</v>
      </c>
      <c r="N65" s="93">
        <f>M65*'Stroke Epi'!C$74</f>
        <v>5.0216412271844096E-3</v>
      </c>
      <c r="O65" s="93">
        <f>N65*'Stroke Epi'!D$74</f>
        <v>3.558327378075312E-3</v>
      </c>
      <c r="P65" s="93">
        <f>O65*'Stroke Epi'!E$74</f>
        <v>2.2384476551529212E-3</v>
      </c>
      <c r="Q65" s="93">
        <f>P65*'Stroke Epi'!F$74</f>
        <v>1.1957431870869507E-3</v>
      </c>
      <c r="R65" s="93">
        <f t="shared" si="30"/>
        <v>1.8342913925972277E-2</v>
      </c>
      <c r="S65" s="2">
        <f>C65/'Mortal Baseline'!C65</f>
        <v>6.3287544784726858E-3</v>
      </c>
      <c r="T65" s="2">
        <f>D65/'Mortal Baseline'!D65</f>
        <v>5.0216412271844096E-3</v>
      </c>
      <c r="U65" s="2">
        <f>E65/'Mortal Baseline'!E65</f>
        <v>3.558327378075312E-3</v>
      </c>
      <c r="V65" s="2">
        <f>F65/'Mortal Baseline'!F65</f>
        <v>2.2384476551529212E-3</v>
      </c>
      <c r="W65" s="2">
        <f>G65/'Mortal Baseline'!G65</f>
        <v>1.1957431870869507E-3</v>
      </c>
      <c r="X65" s="2">
        <f>SUM(C65:G65)/SUM('Mortal Baseline'!C65:G65)</f>
        <v>4.0304092100461996E-3</v>
      </c>
      <c r="Y65" s="93">
        <f>C65*'Stroke Epi'!$AH95</f>
        <v>2.1820693006279144</v>
      </c>
      <c r="Z65" s="93">
        <f>D65*'Stroke Epi'!$AH$33</f>
        <v>8.3706682864793915</v>
      </c>
      <c r="AA65" s="93">
        <f>E65*'Stroke Epi'!$AH$33</f>
        <v>3.9909983868228864</v>
      </c>
      <c r="AB65" s="93">
        <f>F65*'Stroke Epi'!$AH$33</f>
        <v>1.9387480411685598</v>
      </c>
      <c r="AC65" s="93">
        <f>G65*'Stroke Epi'!$AH$33</f>
        <v>1.0464077030177588</v>
      </c>
      <c r="AD65" s="93">
        <f t="shared" si="12"/>
        <v>17.528891718116512</v>
      </c>
      <c r="AE65" s="93">
        <f>H65*'Stroke Epi'!$O$5</f>
        <v>36.572101591182197</v>
      </c>
      <c r="AF65" s="93">
        <f>I65*'Stroke Epi'!$O$5</f>
        <v>34.821440069164836</v>
      </c>
      <c r="AG65" s="93">
        <f>J65*'Stroke Epi'!$O$5</f>
        <v>17.996141856653537</v>
      </c>
      <c r="AH65" s="93">
        <f>K65*'Stroke Epi'!$O$5</f>
        <v>11.095134864381766</v>
      </c>
      <c r="AI65" s="93">
        <f>L65*'Stroke Epi'!$O$5</f>
        <v>6.3854733076624726</v>
      </c>
      <c r="AJ65" s="93">
        <f t="shared" si="13"/>
        <v>106.87029168904482</v>
      </c>
      <c r="AK65" s="93">
        <f t="shared" si="23"/>
        <v>1104.8250925737575</v>
      </c>
      <c r="AL65" s="2"/>
      <c r="AM65" s="93">
        <f>'Mortal Baseline'!X65*AW65</f>
        <v>68.41043453043136</v>
      </c>
      <c r="AN65" s="93">
        <f>'Mortal Baseline'!Y65*AX65</f>
        <v>72.255764950440636</v>
      </c>
      <c r="AO65" s="93">
        <f>'Mortal Baseline'!Z65*AY65</f>
        <v>43.455691451353694</v>
      </c>
      <c r="AP65" s="93">
        <f>'Mortal Baseline'!AA65*AZ65</f>
        <v>21.282695819793609</v>
      </c>
      <c r="AQ65" s="93">
        <f>'Mortal Baseline'!AB65*BA65</f>
        <v>10.770768526594601</v>
      </c>
      <c r="AR65" s="93">
        <f t="shared" si="24"/>
        <v>205.65193399682852</v>
      </c>
      <c r="AS65" s="93">
        <f t="shared" si="25"/>
        <v>227.57352753612309</v>
      </c>
      <c r="AT65" s="93">
        <f t="shared" si="26"/>
        <v>161.08896027403975</v>
      </c>
      <c r="AU65" s="93">
        <f t="shared" si="27"/>
        <v>94.635143652121769</v>
      </c>
      <c r="AV65" s="93">
        <f t="shared" si="28"/>
        <v>56.667677468591002</v>
      </c>
      <c r="AW65" s="93">
        <f>('Stroke Epi'!AE95*(SUM('Mortal Baseline'!X65:AB65)))/('Mortal Baseline'!X65*'Stroke Epi'!B$83+'Mortal Baseline'!Y65*'Stroke Epi'!C$83+'Mortal Baseline'!Z65*'Stroke Epi'!D$83+'Mortal Baseline'!AA65*'Stroke Epi'!E$83+'Mortal Baseline'!AB65*'Stroke Epi'!F$83)</f>
        <v>6.0760980117593229E-3</v>
      </c>
      <c r="AX65" s="93">
        <f>$AW65*'Stroke Epi'!C$83</f>
        <v>4.8389989052699325E-3</v>
      </c>
      <c r="AY65" s="93">
        <f>$AW65*'Stroke Epi'!D$83</f>
        <v>4.3055629275151929E-3</v>
      </c>
      <c r="AZ65" s="93">
        <f>$AW65*'Stroke Epi'!E$83</f>
        <v>3.8601652194544807E-3</v>
      </c>
      <c r="BA65" s="93">
        <f>$AW65*'Stroke Epi'!F$83</f>
        <v>3.325038256715675E-3</v>
      </c>
      <c r="BB65" s="93">
        <f t="shared" si="15"/>
        <v>2.2405863320714606E-2</v>
      </c>
      <c r="BC65" s="2">
        <f>AM65/'Mortal Baseline'!X65</f>
        <v>6.0760980117593229E-3</v>
      </c>
      <c r="BD65" s="2">
        <f>AN65/'Mortal Baseline'!Y65</f>
        <v>4.8389989052699325E-3</v>
      </c>
      <c r="BE65" s="2">
        <f>AO65/'Mortal Baseline'!Z65</f>
        <v>4.3055629275151929E-3</v>
      </c>
      <c r="BF65" s="2">
        <f>AP65/'Mortal Baseline'!AA65</f>
        <v>3.8601652194544807E-3</v>
      </c>
      <c r="BG65" s="2">
        <f>AQ65/'Mortal Baseline'!AB65</f>
        <v>3.325038256715675E-3</v>
      </c>
      <c r="BH65" s="2">
        <f>SUM(AM65:AQ65)/SUM('Mortal Baseline'!X65:AB65)</f>
        <v>4.8000000000000004E-3</v>
      </c>
      <c r="BI65" s="58">
        <f>AM65*'Stroke Epi'!$AP95</f>
        <v>2.7227352943111685</v>
      </c>
      <c r="BJ65" s="58">
        <f>AN65*'Stroke Epi'!$AP95</f>
        <v>2.8757794450275376</v>
      </c>
      <c r="BK65" s="58">
        <f>AO65*'Stroke Epi'!$AP95</f>
        <v>1.729536519763877</v>
      </c>
      <c r="BL65" s="58">
        <f>AP65*'Stroke Epi'!$AP95</f>
        <v>0.84705129362778575</v>
      </c>
      <c r="BM65" s="58">
        <f>AQ65*'Stroke Epi'!$AP95</f>
        <v>0.42867658735846514</v>
      </c>
      <c r="BN65" s="93">
        <f t="shared" si="31"/>
        <v>8.6037791400888342</v>
      </c>
      <c r="BO65" s="93">
        <f>AR65*'Stroke Epi'!$O$5</f>
        <v>41.130386799365709</v>
      </c>
      <c r="BP65" s="93">
        <f>AS65*'Stroke Epi'!$O$5</f>
        <v>45.514705507224619</v>
      </c>
      <c r="BQ65" s="93">
        <f>AT65*'Stroke Epi'!$O$5</f>
        <v>32.217792054807951</v>
      </c>
      <c r="BR65" s="93">
        <f>AU65*'Stroke Epi'!$O$5</f>
        <v>18.927028730424354</v>
      </c>
      <c r="BS65" s="93">
        <f>AV65*'Stroke Epi'!$O$5</f>
        <v>11.333535493718202</v>
      </c>
      <c r="BT65" s="93">
        <f t="shared" si="17"/>
        <v>149.12344858554081</v>
      </c>
      <c r="BU65" s="93">
        <f t="shared" si="29"/>
        <v>1553.2119177494621</v>
      </c>
    </row>
    <row r="66" spans="1:73">
      <c r="A66" s="58">
        <f>'Mortal Baseline'!A66</f>
        <v>64</v>
      </c>
      <c r="B66" s="58">
        <v>68</v>
      </c>
      <c r="C66" s="93">
        <f>'Mortal Baseline'!C66*M66</f>
        <v>60.608944276233402</v>
      </c>
      <c r="D66" s="93">
        <f>'Mortal Baseline'!D66*N66</f>
        <v>62.764986436975754</v>
      </c>
      <c r="E66" s="93">
        <f>'Mortal Baseline'!E66*O66</f>
        <v>28.733174861860448</v>
      </c>
      <c r="F66" s="93">
        <f>'Mortal Baseline'!F66*P66</f>
        <v>12.630085456528919</v>
      </c>
      <c r="G66" s="93">
        <f>'Mortal Baseline'!G66*Q66</f>
        <v>6.6131292982083139</v>
      </c>
      <c r="H66" s="93">
        <f t="shared" si="18"/>
        <v>204.71528134033426</v>
      </c>
      <c r="I66" s="93">
        <f t="shared" si="19"/>
        <v>193.68007842715571</v>
      </c>
      <c r="J66" s="93">
        <f t="shared" si="20"/>
        <v>96.726743901651716</v>
      </c>
      <c r="K66" s="93">
        <f t="shared" si="21"/>
        <v>55.071876872887415</v>
      </c>
      <c r="L66" s="93">
        <f t="shared" si="22"/>
        <v>31.108614825840448</v>
      </c>
      <c r="M66" s="93">
        <f>('Stroke Epi'!AE96*(SUM('Mortal Baseline'!C66:G66)))/('Mortal Baseline'!C66*'Stroke Epi'!B$74+'Mortal Baseline'!D66*'Stroke Epi'!C$74+'Mortal Baseline'!E66*'Stroke Epi'!D$74+'Mortal Baseline'!F66*'Stroke Epi'!E$74+'Mortal Baseline'!G66*'Stroke Epi'!F$74)</f>
        <v>6.253267649056979E-3</v>
      </c>
      <c r="N66" s="93">
        <f>M66*'Stroke Epi'!C$74</f>
        <v>4.9617451171373615E-3</v>
      </c>
      <c r="O66" s="93">
        <f>N66*'Stroke Epi'!D$74</f>
        <v>3.5158850850921224E-3</v>
      </c>
      <c r="P66" s="93">
        <f>O66*'Stroke Epi'!E$74</f>
        <v>2.2117483548600623E-3</v>
      </c>
      <c r="Q66" s="93">
        <f>P66*'Stroke Epi'!F$74</f>
        <v>1.1814808449000865E-3</v>
      </c>
      <c r="R66" s="93">
        <f t="shared" si="30"/>
        <v>1.8124127051046612E-2</v>
      </c>
      <c r="S66" s="2">
        <f>C66/'Mortal Baseline'!C66</f>
        <v>6.253267649056979E-3</v>
      </c>
      <c r="T66" s="2">
        <f>D66/'Mortal Baseline'!D66</f>
        <v>4.9617451171373615E-3</v>
      </c>
      <c r="U66" s="2">
        <f>E66/'Mortal Baseline'!E66</f>
        <v>3.5158850850921224E-3</v>
      </c>
      <c r="V66" s="2">
        <f>F66/'Mortal Baseline'!F66</f>
        <v>2.2117483548600623E-3</v>
      </c>
      <c r="W66" s="2">
        <f>G66/'Mortal Baseline'!G66</f>
        <v>1.1814808449000865E-3</v>
      </c>
      <c r="X66" s="2">
        <f>SUM(C66:G66)/SUM('Mortal Baseline'!C66:G66)</f>
        <v>4.0971034795806698E-3</v>
      </c>
      <c r="Y66" s="93">
        <f>C66*'Stroke Epi'!$AH96</f>
        <v>2.2546527270758823</v>
      </c>
      <c r="Z66" s="93">
        <f>D66*'Stroke Epi'!$AH$33</f>
        <v>8.5736971472908881</v>
      </c>
      <c r="AA66" s="93">
        <f>E66*'Stroke Epi'!$AH$33</f>
        <v>3.9249516861301372</v>
      </c>
      <c r="AB66" s="93">
        <f>F66*'Stroke Epi'!$AH$33</f>
        <v>1.7252696733618502</v>
      </c>
      <c r="AC66" s="93">
        <f>G66*'Stroke Epi'!$AH$33</f>
        <v>0.90335346213525569</v>
      </c>
      <c r="AD66" s="93">
        <f t="shared" si="12"/>
        <v>17.381924695994016</v>
      </c>
      <c r="AE66" s="93">
        <f>H66*'Stroke Epi'!$O$5</f>
        <v>40.943056268066854</v>
      </c>
      <c r="AF66" s="93">
        <f>I66*'Stroke Epi'!$O$5</f>
        <v>38.736015685431141</v>
      </c>
      <c r="AG66" s="93">
        <f>J66*'Stroke Epi'!$O$5</f>
        <v>19.345348780330344</v>
      </c>
      <c r="AH66" s="93">
        <f>K66*'Stroke Epi'!$O$5</f>
        <v>11.014375374577483</v>
      </c>
      <c r="AI66" s="93">
        <f>L66*'Stroke Epi'!$O$5</f>
        <v>6.2217229651680901</v>
      </c>
      <c r="AJ66" s="93">
        <f t="shared" si="13"/>
        <v>116.2605190735739</v>
      </c>
      <c r="AK66" s="93">
        <f t="shared" si="23"/>
        <v>1238.4675363433255</v>
      </c>
      <c r="AL66" s="2"/>
      <c r="AM66" s="93">
        <f>'Mortal Baseline'!X66*AW66</f>
        <v>72.126391984085828</v>
      </c>
      <c r="AN66" s="93">
        <f>'Mortal Baseline'!Y66*AX66</f>
        <v>73.540978374592783</v>
      </c>
      <c r="AO66" s="93">
        <f>'Mortal Baseline'!Z66*AY66</f>
        <v>41.05380810474864</v>
      </c>
      <c r="AP66" s="93">
        <f>'Mortal Baseline'!AA66*AZ66</f>
        <v>18.777316513827024</v>
      </c>
      <c r="AQ66" s="93">
        <f>'Mortal Baseline'!AB66*BA66</f>
        <v>8.6448119617406576</v>
      </c>
      <c r="AR66" s="93">
        <f t="shared" si="24"/>
        <v>233.92520388723747</v>
      </c>
      <c r="AS66" s="93">
        <f t="shared" si="25"/>
        <v>252.72402095846371</v>
      </c>
      <c r="AT66" s="93">
        <f t="shared" si="26"/>
        <v>168.19543980421656</v>
      </c>
      <c r="AU66" s="93">
        <f t="shared" si="27"/>
        <v>93.638380141896661</v>
      </c>
      <c r="AV66" s="93">
        <f t="shared" si="28"/>
        <v>53.550277349254984</v>
      </c>
      <c r="AW66" s="93">
        <f>('Stroke Epi'!AE96*(SUM('Mortal Baseline'!X66:AB66)))/('Mortal Baseline'!X66*'Stroke Epi'!B$83+'Mortal Baseline'!Y66*'Stroke Epi'!C$83+'Mortal Baseline'!Z66*'Stroke Epi'!D$83+'Mortal Baseline'!AA66*'Stroke Epi'!E$83+'Mortal Baseline'!AB66*'Stroke Epi'!F$83)</f>
        <v>6.0017681556830439E-3</v>
      </c>
      <c r="AX66" s="93">
        <f>$AW66*'Stroke Epi'!C$83</f>
        <v>4.7798026758006451E-3</v>
      </c>
      <c r="AY66" s="93">
        <f>$AW66*'Stroke Epi'!D$83</f>
        <v>4.2528923036855249E-3</v>
      </c>
      <c r="AZ66" s="93">
        <f>$AW66*'Stroke Epi'!E$83</f>
        <v>3.8129432153595154E-3</v>
      </c>
      <c r="BA66" s="93">
        <f>$AW66*'Stroke Epi'!F$83</f>
        <v>3.2843625443437748E-3</v>
      </c>
      <c r="BB66" s="93">
        <f t="shared" si="15"/>
        <v>2.2131768894872502E-2</v>
      </c>
      <c r="BC66" s="2">
        <f>AM66/'Mortal Baseline'!X66</f>
        <v>6.0017681556830448E-3</v>
      </c>
      <c r="BD66" s="2">
        <f>AN66/'Mortal Baseline'!Y66</f>
        <v>4.7798026758006451E-3</v>
      </c>
      <c r="BE66" s="2">
        <f>AO66/'Mortal Baseline'!Z66</f>
        <v>4.2528923036855249E-3</v>
      </c>
      <c r="BF66" s="2">
        <f>AP66/'Mortal Baseline'!AA66</f>
        <v>3.812943215359515E-3</v>
      </c>
      <c r="BG66" s="2">
        <f>AQ66/'Mortal Baseline'!AB66</f>
        <v>3.2843625443437748E-3</v>
      </c>
      <c r="BH66" s="2">
        <f>SUM(AM66:AQ66)/SUM('Mortal Baseline'!X66:AB66)</f>
        <v>4.8000000000000013E-3</v>
      </c>
      <c r="BI66" s="58">
        <f>AM66*'Stroke Epi'!$AP96</f>
        <v>2.8706304009666161</v>
      </c>
      <c r="BJ66" s="58">
        <f>AN66*'Stroke Epi'!$AP96</f>
        <v>2.926930939308793</v>
      </c>
      <c r="BK66" s="58">
        <f>AO66*'Stroke Epi'!$AP96</f>
        <v>1.6339415625689959</v>
      </c>
      <c r="BL66" s="58">
        <f>AP66*'Stroke Epi'!$AP96</f>
        <v>0.74733719725031555</v>
      </c>
      <c r="BM66" s="58">
        <f>AQ66*'Stroke Epi'!$AP96</f>
        <v>0.3440635160772782</v>
      </c>
      <c r="BN66" s="93">
        <f t="shared" si="31"/>
        <v>8.522903616172</v>
      </c>
      <c r="BO66" s="93">
        <f>AR66*'Stroke Epi'!$O$5</f>
        <v>46.785040777447499</v>
      </c>
      <c r="BP66" s="93">
        <f>AS66*'Stroke Epi'!$O$5</f>
        <v>50.544804191692748</v>
      </c>
      <c r="BQ66" s="93">
        <f>AT66*'Stroke Epi'!$O$5</f>
        <v>33.639087960843312</v>
      </c>
      <c r="BR66" s="93">
        <f>AU66*'Stroke Epi'!$O$5</f>
        <v>18.727676028379332</v>
      </c>
      <c r="BS66" s="93">
        <f>AV66*'Stroke Epi'!$O$5</f>
        <v>10.710055469850998</v>
      </c>
      <c r="BT66" s="93">
        <f t="shared" si="17"/>
        <v>160.4066644282139</v>
      </c>
      <c r="BU66" s="93">
        <f t="shared" si="29"/>
        <v>1722.141485793848</v>
      </c>
    </row>
    <row r="67" spans="1:73">
      <c r="A67" s="58">
        <f>'Mortal Baseline'!A67</f>
        <v>65</v>
      </c>
      <c r="B67" s="58">
        <v>69</v>
      </c>
      <c r="C67" s="93">
        <f>'Mortal Baseline'!C67*M67</f>
        <v>62.551336140285763</v>
      </c>
      <c r="D67" s="93">
        <f>'Mortal Baseline'!D67*N67</f>
        <v>63.988524722618294</v>
      </c>
      <c r="E67" s="93">
        <f>'Mortal Baseline'!E67*O67</f>
        <v>28.119518406129679</v>
      </c>
      <c r="F67" s="93">
        <f>'Mortal Baseline'!F67*P67</f>
        <v>11.186452501676523</v>
      </c>
      <c r="G67" s="93">
        <f>'Mortal Baseline'!G67*Q67</f>
        <v>5.6597045694000494</v>
      </c>
      <c r="H67" s="93">
        <f t="shared" si="18"/>
        <v>224.06890848547727</v>
      </c>
      <c r="I67" s="93">
        <f t="shared" si="19"/>
        <v>210.35889031705199</v>
      </c>
      <c r="J67" s="93">
        <f t="shared" si="20"/>
        <v>101.5759618413209</v>
      </c>
      <c r="K67" s="93">
        <f t="shared" si="21"/>
        <v>53.518684326624609</v>
      </c>
      <c r="L67" s="93">
        <f t="shared" si="22"/>
        <v>29.643242967937148</v>
      </c>
      <c r="M67" s="93">
        <f>('Stroke Epi'!AE97*(SUM('Mortal Baseline'!C67:G67)))/('Mortal Baseline'!C67*'Stroke Epi'!B$74+'Mortal Baseline'!D67*'Stroke Epi'!C$74+'Mortal Baseline'!E67*'Stroke Epi'!D$74+'Mortal Baseline'!F67*'Stroke Epi'!E$74+'Mortal Baseline'!G67*'Stroke Epi'!F$74)</f>
        <v>6.1806161444220705E-3</v>
      </c>
      <c r="N67" s="93">
        <f>M67*'Stroke Epi'!C$74</f>
        <v>4.9040987363000886E-3</v>
      </c>
      <c r="O67" s="93">
        <f>N67*'Stroke Epi'!D$74</f>
        <v>3.4750369468241411E-3</v>
      </c>
      <c r="P67" s="93">
        <f>O67*'Stroke Epi'!E$74</f>
        <v>2.1860518942458107E-3</v>
      </c>
      <c r="Q67" s="93">
        <f>P67*'Stroke Epi'!F$74</f>
        <v>1.1677542037427616E-3</v>
      </c>
      <c r="R67" s="93">
        <f t="shared" si="30"/>
        <v>1.7913557925534871E-2</v>
      </c>
      <c r="S67" s="2">
        <f>C67/'Mortal Baseline'!C67</f>
        <v>6.1806161444220705E-3</v>
      </c>
      <c r="T67" s="2">
        <f>D67/'Mortal Baseline'!D67</f>
        <v>4.9040987363000886E-3</v>
      </c>
      <c r="U67" s="2">
        <f>E67/'Mortal Baseline'!E67</f>
        <v>3.4750369468241411E-3</v>
      </c>
      <c r="V67" s="2">
        <f>F67/'Mortal Baseline'!F67</f>
        <v>2.1860518942458107E-3</v>
      </c>
      <c r="W67" s="2">
        <f>G67/'Mortal Baseline'!G67</f>
        <v>1.1677542037427616E-3</v>
      </c>
      <c r="X67" s="2">
        <f>SUM(C67:G67)/SUM('Mortal Baseline'!C67:G67)</f>
        <v>4.1603071935280992E-3</v>
      </c>
      <c r="Y67" s="93">
        <f>C67*'Stroke Epi'!$AH97</f>
        <v>2.3269097044186302</v>
      </c>
      <c r="Z67" s="93">
        <f>D67*'Stroke Epi'!$AH$33</f>
        <v>8.7408324771096595</v>
      </c>
      <c r="AA67" s="93">
        <f>E67*'Stroke Epi'!$AH$33</f>
        <v>3.8411262142773142</v>
      </c>
      <c r="AB67" s="93">
        <f>F67*'Stroke Epi'!$AH$33</f>
        <v>1.528069411729013</v>
      </c>
      <c r="AC67" s="93">
        <f>G67*'Stroke Epi'!$AH$33</f>
        <v>0.77311564418004675</v>
      </c>
      <c r="AD67" s="93">
        <f t="shared" si="12"/>
        <v>17.210053451714664</v>
      </c>
      <c r="AE67" s="93">
        <f>H67*'Stroke Epi'!$O$5</f>
        <v>44.813781697095457</v>
      </c>
      <c r="AF67" s="93">
        <f>I67*'Stroke Epi'!$O$5</f>
        <v>42.071778063410399</v>
      </c>
      <c r="AG67" s="93">
        <f>J67*'Stroke Epi'!$O$5</f>
        <v>20.315192368264182</v>
      </c>
      <c r="AH67" s="93">
        <f>K67*'Stroke Epi'!$O$5</f>
        <v>10.703736865324922</v>
      </c>
      <c r="AI67" s="93">
        <f>L67*'Stroke Epi'!$O$5</f>
        <v>5.9286485935874298</v>
      </c>
      <c r="AJ67" s="93">
        <f t="shared" si="13"/>
        <v>123.83313758768239</v>
      </c>
      <c r="AK67" s="93">
        <f t="shared" si="23"/>
        <v>1379.5107273827225</v>
      </c>
      <c r="AL67" s="2"/>
      <c r="AM67" s="93">
        <f>'Mortal Baseline'!X67*AW67</f>
        <v>75.899997726624704</v>
      </c>
      <c r="AN67" s="93">
        <f>'Mortal Baseline'!Y67*AX67</f>
        <v>74.397503602205717</v>
      </c>
      <c r="AO67" s="93">
        <f>'Mortal Baseline'!Z67*AY67</f>
        <v>38.558506897804946</v>
      </c>
      <c r="AP67" s="93">
        <f>'Mortal Baseline'!AA67*AZ67</f>
        <v>16.480362274458759</v>
      </c>
      <c r="AQ67" s="93">
        <f>'Mortal Baseline'!AB67*BA67</f>
        <v>6.7939893526742559</v>
      </c>
      <c r="AR67" s="93">
        <f t="shared" si="24"/>
        <v>260.16953043544811</v>
      </c>
      <c r="AS67" s="93">
        <f t="shared" si="25"/>
        <v>273.64978942966786</v>
      </c>
      <c r="AT67" s="93">
        <f t="shared" si="26"/>
        <v>171.48091717860919</v>
      </c>
      <c r="AU67" s="93">
        <f t="shared" si="27"/>
        <v>90.643729190725765</v>
      </c>
      <c r="AV67" s="93">
        <f t="shared" si="28"/>
        <v>49.290147716000966</v>
      </c>
      <c r="AW67" s="93">
        <f>('Stroke Epi'!AE97*(SUM('Mortal Baseline'!X67:AB67)))/('Mortal Baseline'!X67*'Stroke Epi'!B$83+'Mortal Baseline'!Y67*'Stroke Epi'!C$83+'Mortal Baseline'!Z67*'Stroke Epi'!D$83+'Mortal Baseline'!AA67*'Stroke Epi'!E$83+'Mortal Baseline'!AB67*'Stroke Epi'!F$83)</f>
        <v>5.9304218661475347E-3</v>
      </c>
      <c r="AX67" s="93">
        <f>$AW67*'Stroke Epi'!C$83</f>
        <v>4.7229825559985559E-3</v>
      </c>
      <c r="AY67" s="93">
        <f>$AW67*'Stroke Epi'!D$83</f>
        <v>4.202335854687279E-3</v>
      </c>
      <c r="AZ67" s="93">
        <f>$AW67*'Stroke Epi'!E$83</f>
        <v>3.7676166809834911E-3</v>
      </c>
      <c r="BA67" s="93">
        <f>$AW67*'Stroke Epi'!F$83</f>
        <v>3.2453195365250791E-3</v>
      </c>
      <c r="BB67" s="93">
        <f t="shared" si="15"/>
        <v>2.1868676494341939E-2</v>
      </c>
      <c r="BC67" s="2">
        <f>AM67/'Mortal Baseline'!X67</f>
        <v>5.9304218661475356E-3</v>
      </c>
      <c r="BD67" s="2">
        <f>AN67/'Mortal Baseline'!Y67</f>
        <v>4.7229825559985559E-3</v>
      </c>
      <c r="BE67" s="2">
        <f>AO67/'Mortal Baseline'!Z67</f>
        <v>4.202335854687279E-3</v>
      </c>
      <c r="BF67" s="2">
        <f>AP67/'Mortal Baseline'!AA67</f>
        <v>3.7676166809834911E-3</v>
      </c>
      <c r="BG67" s="2">
        <f>AQ67/'Mortal Baseline'!AB67</f>
        <v>3.2453195365250791E-3</v>
      </c>
      <c r="BH67" s="2">
        <f>SUM(AM67:AQ67)/SUM('Mortal Baseline'!X67:AB67)</f>
        <v>4.8000000000000004E-3</v>
      </c>
      <c r="BI67" s="58">
        <f>AM67*'Stroke Epi'!$AP97</f>
        <v>3.0208199095196635</v>
      </c>
      <c r="BJ67" s="58">
        <f>AN67*'Stroke Epi'!$AP97</f>
        <v>2.9610206433677875</v>
      </c>
      <c r="BK67" s="58">
        <f>AO67*'Stroke Epi'!$AP97</f>
        <v>1.5346285745326369</v>
      </c>
      <c r="BL67" s="58">
        <f>AP67*'Stroke Epi'!$AP97</f>
        <v>0.65591841852345867</v>
      </c>
      <c r="BM67" s="58">
        <f>AQ67*'Stroke Epi'!$AP97</f>
        <v>0.27040077623643538</v>
      </c>
      <c r="BN67" s="93">
        <f t="shared" si="31"/>
        <v>8.4427883221799824</v>
      </c>
      <c r="BO67" s="93">
        <f>AR67*'Stroke Epi'!$O$5</f>
        <v>52.033906087089626</v>
      </c>
      <c r="BP67" s="93">
        <f>AS67*'Stroke Epi'!$O$5</f>
        <v>54.729957885933572</v>
      </c>
      <c r="BQ67" s="93">
        <f>AT67*'Stroke Epi'!$O$5</f>
        <v>34.296183435721836</v>
      </c>
      <c r="BR67" s="93">
        <f>AU67*'Stroke Epi'!$O$5</f>
        <v>18.128745838145154</v>
      </c>
      <c r="BS67" s="93">
        <f>AV67*'Stroke Epi'!$O$5</f>
        <v>9.8580295432001943</v>
      </c>
      <c r="BT67" s="93">
        <f t="shared" si="17"/>
        <v>169.0468227900904</v>
      </c>
      <c r="BU67" s="93">
        <f t="shared" si="29"/>
        <v>1899.6310969061183</v>
      </c>
    </row>
    <row r="68" spans="1:73">
      <c r="A68" s="58">
        <f>'Mortal Baseline'!A68</f>
        <v>66</v>
      </c>
      <c r="B68" s="58">
        <v>70</v>
      </c>
      <c r="C68" s="93">
        <f>'Mortal Baseline'!C68*M68</f>
        <v>96.733495223388388</v>
      </c>
      <c r="D68" s="93">
        <f>'Mortal Baseline'!D68*N68</f>
        <v>97.397732829045637</v>
      </c>
      <c r="E68" s="93">
        <f>'Mortal Baseline'!E68*O68</f>
        <v>41.068583665022778</v>
      </c>
      <c r="F68" s="93">
        <f>'Mortal Baseline'!F68*P68</f>
        <v>14.797627419725504</v>
      </c>
      <c r="G68" s="93">
        <f>'Mortal Baseline'!G68*Q68</f>
        <v>7.2018056925043892</v>
      </c>
      <c r="H68" s="93">
        <f t="shared" si="18"/>
        <v>273.66171230735154</v>
      </c>
      <c r="I68" s="93">
        <f t="shared" si="19"/>
        <v>256.94401260557754</v>
      </c>
      <c r="J68" s="93">
        <f t="shared" si="20"/>
        <v>118.48822692380219</v>
      </c>
      <c r="K68" s="93">
        <f t="shared" si="21"/>
        <v>56.084505469296182</v>
      </c>
      <c r="L68" s="93">
        <f t="shared" si="22"/>
        <v>30.143284422674061</v>
      </c>
      <c r="M68" s="93">
        <f>('Stroke Epi'!AE98*(SUM('Mortal Baseline'!C68:G68)))/('Mortal Baseline'!C68*'Stroke Epi'!B$74+'Mortal Baseline'!D68*'Stroke Epi'!C$74+'Mortal Baseline'!E68*'Stroke Epi'!D$74+'Mortal Baseline'!F68*'Stroke Epi'!E$74+'Mortal Baseline'!G68*'Stroke Epi'!F$74)</f>
        <v>9.1665796630012661E-3</v>
      </c>
      <c r="N68" s="93">
        <f>M68*'Stroke Epi'!C$74</f>
        <v>7.2733544182466111E-3</v>
      </c>
      <c r="O68" s="93">
        <f>N68*'Stroke Epi'!D$74</f>
        <v>5.1538879394223839E-3</v>
      </c>
      <c r="P68" s="93">
        <f>O68*'Stroke Epi'!E$74</f>
        <v>3.2421717135990803E-3</v>
      </c>
      <c r="Q68" s="93">
        <f>P68*'Stroke Epi'!F$74</f>
        <v>1.7319166382906898E-3</v>
      </c>
      <c r="R68" s="93">
        <f t="shared" si="30"/>
        <v>2.6567910372560032E-2</v>
      </c>
      <c r="S68" s="2">
        <f>C68/'Mortal Baseline'!C68</f>
        <v>9.1665796630012661E-3</v>
      </c>
      <c r="T68" s="2">
        <f>D68/'Mortal Baseline'!D68</f>
        <v>7.2733544182466111E-3</v>
      </c>
      <c r="U68" s="2">
        <f>E68/'Mortal Baseline'!E68</f>
        <v>5.1538879394223839E-3</v>
      </c>
      <c r="V68" s="2">
        <f>F68/'Mortal Baseline'!F68</f>
        <v>3.2421717135990803E-3</v>
      </c>
      <c r="W68" s="2">
        <f>G68/'Mortal Baseline'!G68</f>
        <v>1.7319166382906898E-3</v>
      </c>
      <c r="X68" s="2">
        <f>SUM(C68:G68)/SUM('Mortal Baseline'!C68:G68)</f>
        <v>6.3295405763240352E-3</v>
      </c>
      <c r="Y68" s="93">
        <f>C68*'Stroke Epi'!$AH98</f>
        <v>3.8112997118015022</v>
      </c>
      <c r="Z68" s="93">
        <f>D68*'Stroke Epi'!$AH$33</f>
        <v>13.304530304447633</v>
      </c>
      <c r="AA68" s="93">
        <f>E68*'Stroke Epi'!$AH$33</f>
        <v>5.6099685286421117</v>
      </c>
      <c r="AB68" s="93">
        <f>F68*'Stroke Epi'!$AH$33</f>
        <v>2.0213559055345041</v>
      </c>
      <c r="AC68" s="93">
        <f>G68*'Stroke Epi'!$AH$33</f>
        <v>0.9837666575960996</v>
      </c>
      <c r="AD68" s="93">
        <f t="shared" ref="AD68:AD98" si="32">SUM(Y68:AC68)</f>
        <v>25.730921108021853</v>
      </c>
      <c r="AE68" s="93">
        <f>H68*'Stroke Epi'!$O$5</f>
        <v>54.73234246147031</v>
      </c>
      <c r="AF68" s="93">
        <f>I68*'Stroke Epi'!$O$5</f>
        <v>51.388802521115508</v>
      </c>
      <c r="AG68" s="93">
        <f>J68*'Stroke Epi'!$O$5</f>
        <v>23.697645384760438</v>
      </c>
      <c r="AH68" s="93">
        <f>K68*'Stroke Epi'!$O$5</f>
        <v>11.216901093859237</v>
      </c>
      <c r="AI68" s="93">
        <f>L68*'Stroke Epi'!$O$5</f>
        <v>6.0286568845348123</v>
      </c>
      <c r="AJ68" s="93">
        <f t="shared" ref="AJ68:AJ98" si="33">SUM(AE68:AI68)</f>
        <v>147.06434834574031</v>
      </c>
      <c r="AK68" s="93">
        <f t="shared" si="23"/>
        <v>1552.3059968364846</v>
      </c>
      <c r="AL68" s="2"/>
      <c r="AM68" s="93">
        <f>'Mortal Baseline'!X68*AW68</f>
        <v>119.56385735371951</v>
      </c>
      <c r="AN68" s="93">
        <f>'Mortal Baseline'!Y68*AX68</f>
        <v>112.20082301053536</v>
      </c>
      <c r="AO68" s="93">
        <f>'Mortal Baseline'!Z68*AY68</f>
        <v>54.006375590563664</v>
      </c>
      <c r="AP68" s="93">
        <f>'Mortal Baseline'!AA68*AZ68</f>
        <v>21.597064212754429</v>
      </c>
      <c r="AQ68" s="93">
        <f>'Mortal Baseline'!AB68*BA68</f>
        <v>7.8363815391415059</v>
      </c>
      <c r="AR68" s="93">
        <f t="shared" si="24"/>
        <v>324.67866179255833</v>
      </c>
      <c r="AS68" s="93">
        <f t="shared" si="25"/>
        <v>328.1596339109019</v>
      </c>
      <c r="AT68" s="93">
        <f t="shared" si="26"/>
        <v>189.65648075891838</v>
      </c>
      <c r="AU68" s="93">
        <f t="shared" si="27"/>
        <v>93.456129146811591</v>
      </c>
      <c r="AV68" s="93">
        <f t="shared" si="28"/>
        <v>46.998098935705841</v>
      </c>
      <c r="AW68" s="93">
        <f>('Stroke Epi'!AE98*(SUM('Mortal Baseline'!X68:AB68)))/('Mortal Baseline'!X68*'Stroke Epi'!B$83+'Mortal Baseline'!Y68*'Stroke Epi'!C$83+'Mortal Baseline'!Z68*'Stroke Epi'!D$83+'Mortal Baseline'!AA68*'Stroke Epi'!E$83+'Mortal Baseline'!AB68*'Stroke Epi'!F$83)</f>
        <v>8.7938071953182172E-3</v>
      </c>
      <c r="AX68" s="93">
        <f>$AW68*'Stroke Epi'!C$83</f>
        <v>7.0033800160801719E-3</v>
      </c>
      <c r="AY68" s="93">
        <f>$AW68*'Stroke Epi'!D$83</f>
        <v>6.2313494908413291E-3</v>
      </c>
      <c r="AZ68" s="93">
        <f>$AW68*'Stroke Epi'!E$83</f>
        <v>5.5867348775908024E-3</v>
      </c>
      <c r="BA68" s="93">
        <f>$AW68*'Stroke Epi'!F$83</f>
        <v>4.812257025812579E-3</v>
      </c>
      <c r="BB68" s="93">
        <f t="shared" ref="BB68:BB98" si="34">SUM(AW68:BA68)</f>
        <v>3.2427528605643102E-2</v>
      </c>
      <c r="BC68" s="2">
        <f>AM68/'Mortal Baseline'!X68</f>
        <v>8.7938071953182172E-3</v>
      </c>
      <c r="BD68" s="2">
        <f>AN68/'Mortal Baseline'!Y68</f>
        <v>7.0033800160801719E-3</v>
      </c>
      <c r="BE68" s="2">
        <f>AO68/'Mortal Baseline'!Z68</f>
        <v>6.2313494908413291E-3</v>
      </c>
      <c r="BF68" s="2">
        <f>AP68/'Mortal Baseline'!AA68</f>
        <v>5.5867348775908024E-3</v>
      </c>
      <c r="BG68" s="2">
        <f>AQ68/'Mortal Baseline'!AB68</f>
        <v>4.812257025812579E-3</v>
      </c>
      <c r="BH68" s="2">
        <f>SUM(AM68:AQ68)/SUM('Mortal Baseline'!X68:AB68)</f>
        <v>7.1999999999999989E-3</v>
      </c>
      <c r="BI68" s="58">
        <f>AM68*'Stroke Epi'!$AP98</f>
        <v>5.2727661092990301</v>
      </c>
      <c r="BJ68" s="58">
        <f>AN68*'Stroke Epi'!$AP98</f>
        <v>4.9480562947646094</v>
      </c>
      <c r="BK68" s="58">
        <f>AO68*'Stroke Epi'!$AP98</f>
        <v>2.3816811635438575</v>
      </c>
      <c r="BL68" s="58">
        <f>AP68*'Stroke Epi'!$AP98</f>
        <v>0.95243053178247028</v>
      </c>
      <c r="BM68" s="58">
        <f>AQ68*'Stroke Epi'!$AP98</f>
        <v>0.34558442587614041</v>
      </c>
      <c r="BN68" s="93">
        <f t="shared" si="31"/>
        <v>13.900518525266108</v>
      </c>
      <c r="BO68" s="93">
        <f>AR68*'Stroke Epi'!$O$5</f>
        <v>64.935732358511672</v>
      </c>
      <c r="BP68" s="93">
        <f>AS68*'Stroke Epi'!$O$5</f>
        <v>65.631926782180386</v>
      </c>
      <c r="BQ68" s="93">
        <f>AT68*'Stroke Epi'!$O$5</f>
        <v>37.931296151783677</v>
      </c>
      <c r="BR68" s="93">
        <f>AU68*'Stroke Epi'!$O$5</f>
        <v>18.69122582936232</v>
      </c>
      <c r="BS68" s="93">
        <f>AV68*'Stroke Epi'!$O$5</f>
        <v>9.3996197871411677</v>
      </c>
      <c r="BT68" s="93">
        <f t="shared" ref="BT68:BT98" si="35">SUM(BO68:BS68)</f>
        <v>196.58980090897921</v>
      </c>
      <c r="BU68" s="93">
        <f t="shared" si="29"/>
        <v>2110.1214163403638</v>
      </c>
    </row>
    <row r="69" spans="1:73">
      <c r="A69" s="58">
        <f>'Mortal Baseline'!A69</f>
        <v>67</v>
      </c>
      <c r="B69" s="58">
        <v>71</v>
      </c>
      <c r="C69" s="93">
        <f>'Mortal Baseline'!C69*M69</f>
        <v>98.611036405833175</v>
      </c>
      <c r="D69" s="93">
        <f>'Mortal Baseline'!D69*N69</f>
        <v>97.35838206563993</v>
      </c>
      <c r="E69" s="93">
        <f>'Mortal Baseline'!E69*O69</f>
        <v>39.363881960904848</v>
      </c>
      <c r="F69" s="93">
        <f>'Mortal Baseline'!F69*P69</f>
        <v>12.864540133471092</v>
      </c>
      <c r="G69" s="93">
        <f>'Mortal Baseline'!G69*Q69</f>
        <v>5.9923151324657562</v>
      </c>
      <c r="H69" s="93">
        <f t="shared" ref="H69:H98" si="36">(C69+H68)-Y68-AE68</f>
        <v>313.72910653991289</v>
      </c>
      <c r="I69" s="93">
        <f t="shared" ref="I69:I98" si="37">(D69+I68)-Z68-AF68</f>
        <v>289.60906184565437</v>
      </c>
      <c r="J69" s="93">
        <f t="shared" ref="J69:J98" si="38">(E69+J68)-AA68-AG68</f>
        <v>128.54449497130449</v>
      </c>
      <c r="K69" s="93">
        <f t="shared" ref="K69:K98" si="39">(F69+K68)-AB68-AH68</f>
        <v>55.71078860337353</v>
      </c>
      <c r="L69" s="93">
        <f t="shared" ref="L69:L98" si="40">(G69+L68)-AC68-AI68</f>
        <v>29.123176013008909</v>
      </c>
      <c r="M69" s="93">
        <f>('Stroke Epi'!AE99*(SUM('Mortal Baseline'!C69:G69)))/('Mortal Baseline'!C69*'Stroke Epi'!B$74+'Mortal Baseline'!D69*'Stroke Epi'!C$74+'Mortal Baseline'!E69*'Stroke Epi'!D$74+'Mortal Baseline'!F69*'Stroke Epi'!E$74+'Mortal Baseline'!G69*'Stroke Epi'!F$74)</f>
        <v>9.0670539086800204E-3</v>
      </c>
      <c r="N69" s="93">
        <f>M69*'Stroke Epi'!C$74</f>
        <v>7.194384277634234E-3</v>
      </c>
      <c r="O69" s="93">
        <f>N69*'Stroke Epi'!D$74</f>
        <v>5.0979298172311189E-3</v>
      </c>
      <c r="P69" s="93">
        <f>O69*'Stroke Epi'!E$74</f>
        <v>3.2069699701682804E-3</v>
      </c>
      <c r="Q69" s="93">
        <f>P69*'Stroke Epi'!F$74</f>
        <v>1.7131124260125669E-3</v>
      </c>
      <c r="R69" s="93">
        <f t="shared" si="30"/>
        <v>2.6279450399726224E-2</v>
      </c>
      <c r="S69" s="2">
        <f>C69/'Mortal Baseline'!C69</f>
        <v>9.0670539086800204E-3</v>
      </c>
      <c r="T69" s="2">
        <f>D69/'Mortal Baseline'!D69</f>
        <v>7.194384277634234E-3</v>
      </c>
      <c r="U69" s="2">
        <f>E69/'Mortal Baseline'!E69</f>
        <v>5.0979298172311189E-3</v>
      </c>
      <c r="V69" s="2">
        <f>F69/'Mortal Baseline'!F69</f>
        <v>3.2069699701682804E-3</v>
      </c>
      <c r="W69" s="2">
        <f>G69/'Mortal Baseline'!G69</f>
        <v>1.7131124260125669E-3</v>
      </c>
      <c r="X69" s="2">
        <f>SUM(C69:G69)/SUM('Mortal Baseline'!C69:G69)</f>
        <v>6.4125970752876996E-3</v>
      </c>
      <c r="Y69" s="93">
        <f>C69*'Stroke Epi'!$AH99</f>
        <v>3.8852748343898269</v>
      </c>
      <c r="Z69" s="93">
        <f>D69*'Stroke Epi'!$AH$33</f>
        <v>13.299154990166414</v>
      </c>
      <c r="AA69" s="93">
        <f>E69*'Stroke Epi'!$AH$33</f>
        <v>5.3771062758596022</v>
      </c>
      <c r="AB69" s="93">
        <f>F69*'Stroke Epi'!$AH$33</f>
        <v>1.7572961822321511</v>
      </c>
      <c r="AC69" s="93">
        <f>G69*'Stroke Epi'!$AH$33</f>
        <v>0.81855024709482227</v>
      </c>
      <c r="AD69" s="93">
        <f t="shared" si="32"/>
        <v>25.137382529742816</v>
      </c>
      <c r="AE69" s="93">
        <f>H69*'Stroke Epi'!$O$5</f>
        <v>62.745821307982581</v>
      </c>
      <c r="AF69" s="93">
        <f>I69*'Stroke Epi'!$O$5</f>
        <v>57.921812369130876</v>
      </c>
      <c r="AG69" s="93">
        <f>J69*'Stroke Epi'!$O$5</f>
        <v>25.708898994260899</v>
      </c>
      <c r="AH69" s="93">
        <f>K69*'Stroke Epi'!$O$5</f>
        <v>11.142157720674707</v>
      </c>
      <c r="AI69" s="93">
        <f>L69*'Stroke Epi'!$O$5</f>
        <v>5.8246352026017822</v>
      </c>
      <c r="AJ69" s="93">
        <f t="shared" si="33"/>
        <v>163.34332559465082</v>
      </c>
      <c r="AK69" s="93">
        <f t="shared" ref="AK69:AK98" si="41">AD69+AJ69+AK68</f>
        <v>1740.7867049608783</v>
      </c>
      <c r="AL69" s="2"/>
      <c r="AM69" s="93">
        <f>'Mortal Baseline'!X69*AW69</f>
        <v>124.46887993839474</v>
      </c>
      <c r="AN69" s="93">
        <f>'Mortal Baseline'!Y69*AX69</f>
        <v>111.36336170237311</v>
      </c>
      <c r="AO69" s="93">
        <f>'Mortal Baseline'!Z69*AY69</f>
        <v>49.80559132284472</v>
      </c>
      <c r="AP69" s="93">
        <f>'Mortal Baseline'!AA69*AZ69</f>
        <v>18.670649908804055</v>
      </c>
      <c r="AQ69" s="93">
        <f>'Mortal Baseline'!AB69*BA69</f>
        <v>5.8527468069904769</v>
      </c>
      <c r="AR69" s="93">
        <f t="shared" ref="AR69:AR98" si="42">(AM69+AR68)-BI68-BO68</f>
        <v>378.93904326314237</v>
      </c>
      <c r="AS69" s="93">
        <f t="shared" ref="AS69:AS98" si="43">(AN69+AS68)-BJ68-BP68</f>
        <v>368.94301253633</v>
      </c>
      <c r="AT69" s="93">
        <f t="shared" ref="AT69:AT98" si="44">(AO69+AT68)-BK68-BQ68</f>
        <v>199.14909476643558</v>
      </c>
      <c r="AU69" s="93">
        <f t="shared" ref="AU69:AU98" si="45">(AP69+AU68)-BL68-BR68</f>
        <v>92.48312269447085</v>
      </c>
      <c r="AV69" s="93">
        <f t="shared" ref="AV69:AV98" si="46">(AQ69+AV68)-BM68-BS68</f>
        <v>43.105641529679005</v>
      </c>
      <c r="AW69" s="93">
        <f>('Stroke Epi'!AE99*(SUM('Mortal Baseline'!X69:AB69)))/('Mortal Baseline'!X69*'Stroke Epi'!B$83+'Mortal Baseline'!Y69*'Stroke Epi'!C$83+'Mortal Baseline'!Z69*'Stroke Epi'!D$83+'Mortal Baseline'!AA69*'Stroke Epi'!E$83+'Mortal Baseline'!AB69*'Stroke Epi'!F$83)</f>
        <v>8.6975564986861605E-3</v>
      </c>
      <c r="AX69" s="93">
        <f>$AW69*'Stroke Epi'!C$83</f>
        <v>6.9267260492197639E-3</v>
      </c>
      <c r="AY69" s="93">
        <f>$AW69*'Stroke Epi'!D$83</f>
        <v>6.1631456155311444E-3</v>
      </c>
      <c r="AZ69" s="93">
        <f>$AW69*'Stroke Epi'!E$83</f>
        <v>5.5255864907859369E-3</v>
      </c>
      <c r="BA69" s="93">
        <f>$AW69*'Stroke Epi'!F$83</f>
        <v>4.7595855172362297E-3</v>
      </c>
      <c r="BB69" s="93">
        <f t="shared" si="34"/>
        <v>3.2072600171459235E-2</v>
      </c>
      <c r="BC69" s="2">
        <f>AM69/'Mortal Baseline'!X69</f>
        <v>8.6975564986861605E-3</v>
      </c>
      <c r="BD69" s="2">
        <f>AN69/'Mortal Baseline'!Y69</f>
        <v>6.9267260492197639E-3</v>
      </c>
      <c r="BE69" s="2">
        <f>AO69/'Mortal Baseline'!Z69</f>
        <v>6.1631456155311444E-3</v>
      </c>
      <c r="BF69" s="2">
        <f>AP69/'Mortal Baseline'!AA69</f>
        <v>5.5255864907859361E-3</v>
      </c>
      <c r="BG69" s="2">
        <f>AQ69/'Mortal Baseline'!AB69</f>
        <v>4.7595855172362297E-3</v>
      </c>
      <c r="BH69" s="2">
        <f>SUM(AM69:AQ69)/SUM('Mortal Baseline'!X69:AB69)</f>
        <v>7.1999999999999998E-3</v>
      </c>
      <c r="BI69" s="58">
        <f>AM69*'Stroke Epi'!$AP99</f>
        <v>5.4890776052832075</v>
      </c>
      <c r="BJ69" s="58">
        <f>AN69*'Stroke Epi'!$AP99</f>
        <v>4.9111242510746544</v>
      </c>
      <c r="BK69" s="58">
        <f>AO69*'Stroke Epi'!$AP99</f>
        <v>2.1964265773374523</v>
      </c>
      <c r="BL69" s="58">
        <f>AP69*'Stroke Epi'!$AP99</f>
        <v>0.82337566097825887</v>
      </c>
      <c r="BM69" s="58">
        <f>AQ69*'Stroke Epi'!$AP99</f>
        <v>0.25810613418828005</v>
      </c>
      <c r="BN69" s="93">
        <f t="shared" si="31"/>
        <v>13.678110228861854</v>
      </c>
      <c r="BO69" s="93">
        <f>AR69*'Stroke Epi'!$O$5</f>
        <v>75.78780865262847</v>
      </c>
      <c r="BP69" s="93">
        <f>AS69*'Stroke Epi'!$O$5</f>
        <v>73.788602507266006</v>
      </c>
      <c r="BQ69" s="93">
        <f>AT69*'Stroke Epi'!$O$5</f>
        <v>39.829818953287116</v>
      </c>
      <c r="BR69" s="93">
        <f>AU69*'Stroke Epi'!$O$5</f>
        <v>18.496624538894171</v>
      </c>
      <c r="BS69" s="93">
        <f>AV69*'Stroke Epi'!$O$5</f>
        <v>8.6211283059358017</v>
      </c>
      <c r="BT69" s="93">
        <f t="shared" si="35"/>
        <v>216.52398295801154</v>
      </c>
      <c r="BU69" s="93">
        <f t="shared" ref="BU69:BU98" si="47">BU68+BT69+BN69</f>
        <v>2340.3235095272371</v>
      </c>
    </row>
    <row r="70" spans="1:73">
      <c r="A70" s="58">
        <f>'Mortal Baseline'!A70</f>
        <v>68</v>
      </c>
      <c r="B70" s="58">
        <v>72</v>
      </c>
      <c r="C70" s="93">
        <f>'Mortal Baseline'!C70*M70</f>
        <v>100.45321755504412</v>
      </c>
      <c r="D70" s="93">
        <f>'Mortal Baseline'!D70*N70</f>
        <v>96.875718624215324</v>
      </c>
      <c r="E70" s="93">
        <f>'Mortal Baseline'!E70*O70</f>
        <v>37.521204434770816</v>
      </c>
      <c r="F70" s="93">
        <f>'Mortal Baseline'!F70*P70</f>
        <v>11.145758307796347</v>
      </c>
      <c r="G70" s="93">
        <f>'Mortal Baseline'!G70*Q70</f>
        <v>4.940933172833156</v>
      </c>
      <c r="H70" s="93">
        <f t="shared" si="36"/>
        <v>347.55122795258467</v>
      </c>
      <c r="I70" s="93">
        <f t="shared" si="37"/>
        <v>315.26381311057241</v>
      </c>
      <c r="J70" s="93">
        <f t="shared" si="38"/>
        <v>134.97969413595482</v>
      </c>
      <c r="K70" s="93">
        <f t="shared" si="39"/>
        <v>53.957093008263016</v>
      </c>
      <c r="L70" s="93">
        <f t="shared" si="40"/>
        <v>27.420923736145461</v>
      </c>
      <c r="M70" s="93">
        <f>('Stroke Epi'!AE100*(SUM('Mortal Baseline'!C70:G70)))/('Mortal Baseline'!C70*'Stroke Epi'!B$74+'Mortal Baseline'!D70*'Stroke Epi'!C$74+'Mortal Baseline'!E70*'Stroke Epi'!D$74+'Mortal Baseline'!F70*'Stroke Epi'!E$74+'Mortal Baseline'!G70*'Stroke Epi'!F$74)</f>
        <v>8.9723479921155098E-3</v>
      </c>
      <c r="N70" s="93">
        <f>M70*'Stroke Epi'!C$74</f>
        <v>7.1192385065830237E-3</v>
      </c>
      <c r="O70" s="93">
        <f>N70*'Stroke Epi'!D$74</f>
        <v>5.0446816375263282E-3</v>
      </c>
      <c r="P70" s="93">
        <f>O70*'Stroke Epi'!E$74</f>
        <v>3.1734729783693353E-3</v>
      </c>
      <c r="Q70" s="93">
        <f>P70*'Stroke Epi'!F$74</f>
        <v>1.6952188649818714E-3</v>
      </c>
      <c r="R70" s="93">
        <f t="shared" si="30"/>
        <v>2.6004959979576071E-2</v>
      </c>
      <c r="S70" s="2">
        <f>C70/'Mortal Baseline'!C70</f>
        <v>8.9723479921155098E-3</v>
      </c>
      <c r="T70" s="2">
        <f>D70/'Mortal Baseline'!D70</f>
        <v>7.1192385065830246E-3</v>
      </c>
      <c r="U70" s="2">
        <f>E70/'Mortal Baseline'!E70</f>
        <v>5.0446816375263282E-3</v>
      </c>
      <c r="V70" s="2">
        <f>F70/'Mortal Baseline'!F70</f>
        <v>3.1734729783693353E-3</v>
      </c>
      <c r="W70" s="2">
        <f>G70/'Mortal Baseline'!G70</f>
        <v>1.6952188649818714E-3</v>
      </c>
      <c r="X70" s="2">
        <f>SUM(C70:G70)/SUM('Mortal Baseline'!C70:G70)</f>
        <v>6.4895168253079295E-3</v>
      </c>
      <c r="Y70" s="93">
        <f>C70*'Stroke Epi'!$AH100</f>
        <v>3.9578567716687383</v>
      </c>
      <c r="Z70" s="93">
        <f>D70*'Stroke Epi'!$AH$33</f>
        <v>13.233223164067812</v>
      </c>
      <c r="AA70" s="93">
        <f>E70*'Stroke Epi'!$AH$33</f>
        <v>5.1253965257896938</v>
      </c>
      <c r="AB70" s="93">
        <f>F70*'Stroke Epi'!$AH$33</f>
        <v>1.5225105848449811</v>
      </c>
      <c r="AC70" s="93">
        <f>G70*'Stroke Epi'!$AH$33</f>
        <v>0.67493147140900911</v>
      </c>
      <c r="AD70" s="93">
        <f t="shared" si="32"/>
        <v>24.513918517780233</v>
      </c>
      <c r="AE70" s="93">
        <f>H70*'Stroke Epi'!$O$5</f>
        <v>69.510245590516931</v>
      </c>
      <c r="AF70" s="93">
        <f>I70*'Stroke Epi'!$O$5</f>
        <v>63.052762622114486</v>
      </c>
      <c r="AG70" s="93">
        <f>J70*'Stroke Epi'!$O$5</f>
        <v>26.995938827190965</v>
      </c>
      <c r="AH70" s="93">
        <f>K70*'Stroke Epi'!$O$5</f>
        <v>10.791418601652603</v>
      </c>
      <c r="AI70" s="93">
        <f>L70*'Stroke Epi'!$O$5</f>
        <v>5.4841847472290928</v>
      </c>
      <c r="AJ70" s="93">
        <f t="shared" si="33"/>
        <v>175.83455038870406</v>
      </c>
      <c r="AK70" s="93">
        <f t="shared" si="41"/>
        <v>1941.1351738673625</v>
      </c>
      <c r="AL70" s="2"/>
      <c r="AM70" s="93">
        <f>'Mortal Baseline'!X70*AW70</f>
        <v>129.30871734149943</v>
      </c>
      <c r="AN70" s="93">
        <f>'Mortal Baseline'!Y70*AX70</f>
        <v>109.85122846530186</v>
      </c>
      <c r="AO70" s="93">
        <f>'Mortal Baseline'!Z70*AY70</f>
        <v>45.674331538115098</v>
      </c>
      <c r="AP70" s="93">
        <f>'Mortal Baseline'!AA70*AZ70</f>
        <v>16.092591787870585</v>
      </c>
      <c r="AQ70" s="93">
        <f>'Mortal Baseline'!AB70*BA70</f>
        <v>4.2717808717496046</v>
      </c>
      <c r="AR70" s="93">
        <f t="shared" si="42"/>
        <v>426.97087434673011</v>
      </c>
      <c r="AS70" s="93">
        <f t="shared" si="43"/>
        <v>400.0945142432912</v>
      </c>
      <c r="AT70" s="93">
        <f t="shared" si="44"/>
        <v>202.7971807739261</v>
      </c>
      <c r="AU70" s="93">
        <f t="shared" si="45"/>
        <v>89.255714282469015</v>
      </c>
      <c r="AV70" s="93">
        <f t="shared" si="46"/>
        <v>38.498187961304524</v>
      </c>
      <c r="AW70" s="93">
        <f>('Stroke Epi'!AE100*(SUM('Mortal Baseline'!X70:AB70)))/('Mortal Baseline'!X70*'Stroke Epi'!B$83+'Mortal Baseline'!Y70*'Stroke Epi'!C$83+'Mortal Baseline'!Z70*'Stroke Epi'!D$83+'Mortal Baseline'!AA70*'Stroke Epi'!E$83+'Mortal Baseline'!AB70*'Stroke Epi'!F$83)</f>
        <v>8.6069369874361215E-3</v>
      </c>
      <c r="AX70" s="93">
        <f>$AW70*'Stroke Epi'!C$83</f>
        <v>6.8545567532527843E-3</v>
      </c>
      <c r="AY70" s="93">
        <f>$AW70*'Stroke Epi'!D$83</f>
        <v>6.0989320351391551E-3</v>
      </c>
      <c r="AZ70" s="93">
        <f>$AW70*'Stroke Epi'!E$83</f>
        <v>5.4680156147312109E-3</v>
      </c>
      <c r="BA70" s="93">
        <f>$AW70*'Stroke Epi'!F$83</f>
        <v>4.709995576269492E-3</v>
      </c>
      <c r="BB70" s="93">
        <f t="shared" si="34"/>
        <v>3.1738436966828765E-2</v>
      </c>
      <c r="BC70" s="2">
        <f>AM70/'Mortal Baseline'!X70</f>
        <v>8.6069369874361215E-3</v>
      </c>
      <c r="BD70" s="2">
        <f>AN70/'Mortal Baseline'!Y70</f>
        <v>6.8545567532527843E-3</v>
      </c>
      <c r="BE70" s="2">
        <f>AO70/'Mortal Baseline'!Z70</f>
        <v>6.0989320351391551E-3</v>
      </c>
      <c r="BF70" s="2">
        <f>AP70/'Mortal Baseline'!AA70</f>
        <v>5.4680156147312109E-3</v>
      </c>
      <c r="BG70" s="2">
        <f>AQ70/'Mortal Baseline'!AB70</f>
        <v>4.7099955762694911E-3</v>
      </c>
      <c r="BH70" s="2">
        <f>SUM(AM70:AQ70)/SUM('Mortal Baseline'!X70:AB70)</f>
        <v>7.1999999999999981E-3</v>
      </c>
      <c r="BI70" s="58">
        <f>AM70*'Stroke Epi'!$AP100</f>
        <v>5.7025144347601247</v>
      </c>
      <c r="BJ70" s="58">
        <f>AN70*'Stroke Epi'!$AP100</f>
        <v>4.8444391753198124</v>
      </c>
      <c r="BK70" s="58">
        <f>AO70*'Stroke Epi'!$AP100</f>
        <v>2.0142380208308759</v>
      </c>
      <c r="BL70" s="58">
        <f>AP70*'Stroke Epi'!$AP100</f>
        <v>0.70968329784509276</v>
      </c>
      <c r="BM70" s="58">
        <f>AQ70*'Stroke Epi'!$AP100</f>
        <v>0.18838553644415756</v>
      </c>
      <c r="BN70" s="93">
        <f t="shared" si="31"/>
        <v>13.459260465200062</v>
      </c>
      <c r="BO70" s="93">
        <f>AR70*'Stroke Epi'!$O$5</f>
        <v>85.394174869346031</v>
      </c>
      <c r="BP70" s="93">
        <f>AS70*'Stroke Epi'!$O$5</f>
        <v>80.018902848658243</v>
      </c>
      <c r="BQ70" s="93">
        <f>AT70*'Stroke Epi'!$O$5</f>
        <v>40.559436154785224</v>
      </c>
      <c r="BR70" s="93">
        <f>AU70*'Stroke Epi'!$O$5</f>
        <v>17.851142856493805</v>
      </c>
      <c r="BS70" s="93">
        <f>AV70*'Stroke Epi'!$O$5</f>
        <v>7.6996375922609053</v>
      </c>
      <c r="BT70" s="93">
        <f t="shared" si="35"/>
        <v>231.5232943215442</v>
      </c>
      <c r="BU70" s="93">
        <f t="shared" si="47"/>
        <v>2585.3060643139816</v>
      </c>
    </row>
    <row r="71" spans="1:73">
      <c r="A71" s="58">
        <f>'Mortal Baseline'!A71</f>
        <v>69</v>
      </c>
      <c r="B71" s="58">
        <v>73</v>
      </c>
      <c r="C71" s="93">
        <f>'Mortal Baseline'!C71*M71</f>
        <v>102.27435025557637</v>
      </c>
      <c r="D71" s="93">
        <f>'Mortal Baseline'!D71*N71</f>
        <v>95.964745113756081</v>
      </c>
      <c r="E71" s="93">
        <f>'Mortal Baseline'!E71*O71</f>
        <v>35.556703811262999</v>
      </c>
      <c r="F71" s="93">
        <f>'Mortal Baseline'!F71*P71</f>
        <v>9.6283001575809735</v>
      </c>
      <c r="G71" s="93">
        <f>'Mortal Baseline'!G71*Q71</f>
        <v>4.0367359866345716</v>
      </c>
      <c r="H71" s="93">
        <f t="shared" si="36"/>
        <v>376.35747584597533</v>
      </c>
      <c r="I71" s="93">
        <f t="shared" si="37"/>
        <v>334.94257243814621</v>
      </c>
      <c r="J71" s="93">
        <f t="shared" si="38"/>
        <v>138.41506259423716</v>
      </c>
      <c r="K71" s="93">
        <f t="shared" si="39"/>
        <v>51.271463979346407</v>
      </c>
      <c r="L71" s="93">
        <f t="shared" si="40"/>
        <v>25.298543504141929</v>
      </c>
      <c r="M71" s="93">
        <f>('Stroke Epi'!AE101*(SUM('Mortal Baseline'!C71:G71)))/('Mortal Baseline'!C71*'Stroke Epi'!B$74+'Mortal Baseline'!D71*'Stroke Epi'!C$74+'Mortal Baseline'!E71*'Stroke Epi'!D$74+'Mortal Baseline'!F71*'Stroke Epi'!E$74+'Mortal Baseline'!G71*'Stroke Epi'!F$74)</f>
        <v>8.8822951150006602E-3</v>
      </c>
      <c r="N71" s="93">
        <f>M71*'Stroke Epi'!C$74</f>
        <v>7.0477847565782311E-3</v>
      </c>
      <c r="O71" s="93">
        <f>N71*'Stroke Epi'!D$74</f>
        <v>4.9940496183506454E-3</v>
      </c>
      <c r="P71" s="93">
        <f>O71*'Stroke Epi'!E$74</f>
        <v>3.1416217425055998E-3</v>
      </c>
      <c r="Q71" s="93">
        <f>P71*'Stroke Epi'!F$74</f>
        <v>1.6782044406344059E-3</v>
      </c>
      <c r="R71" s="93">
        <f t="shared" si="30"/>
        <v>2.5743955673069543E-2</v>
      </c>
      <c r="S71" s="2">
        <f>C71/'Mortal Baseline'!C71</f>
        <v>8.8822951150006602E-3</v>
      </c>
      <c r="T71" s="2">
        <f>D71/'Mortal Baseline'!D71</f>
        <v>7.0477847565782311E-3</v>
      </c>
      <c r="U71" s="2">
        <f>E71/'Mortal Baseline'!E71</f>
        <v>4.9940496183506454E-3</v>
      </c>
      <c r="V71" s="2">
        <f>F71/'Mortal Baseline'!F71</f>
        <v>3.1416217425055998E-3</v>
      </c>
      <c r="W71" s="2">
        <f>G71/'Mortal Baseline'!G71</f>
        <v>1.6782044406344057E-3</v>
      </c>
      <c r="X71" s="2">
        <f>SUM(C71:G71)/SUM('Mortal Baseline'!C71:G71)</f>
        <v>6.5603521547159495E-3</v>
      </c>
      <c r="Y71" s="93">
        <f>C71*'Stroke Epi'!$AH101</f>
        <v>4.0296094000697087</v>
      </c>
      <c r="Z71" s="93">
        <f>D71*'Stroke Epi'!$AH$33</f>
        <v>13.108784182539081</v>
      </c>
      <c r="AA71" s="93">
        <f>E71*'Stroke Epi'!$AH$33</f>
        <v>4.8570457406185259</v>
      </c>
      <c r="AB71" s="93">
        <f>F71*'Stroke Epi'!$AH$33</f>
        <v>1.3152258015255609</v>
      </c>
      <c r="AC71" s="93">
        <f>G71*'Stroke Epi'!$AH$33</f>
        <v>0.55141813577428245</v>
      </c>
      <c r="AD71" s="93">
        <f t="shared" si="32"/>
        <v>23.862083260527157</v>
      </c>
      <c r="AE71" s="93">
        <f>H71*'Stroke Epi'!$O$5</f>
        <v>75.271495169195063</v>
      </c>
      <c r="AF71" s="93">
        <f>I71*'Stroke Epi'!$O$5</f>
        <v>66.988514487629246</v>
      </c>
      <c r="AG71" s="93">
        <f>J71*'Stroke Epi'!$O$5</f>
        <v>27.683012518847434</v>
      </c>
      <c r="AH71" s="93">
        <f>K71*'Stroke Epi'!$O$5</f>
        <v>10.254292795869283</v>
      </c>
      <c r="AI71" s="93">
        <f>L71*'Stroke Epi'!$O$5</f>
        <v>5.0597087008283861</v>
      </c>
      <c r="AJ71" s="93">
        <f t="shared" si="33"/>
        <v>185.2570236723694</v>
      </c>
      <c r="AK71" s="93">
        <f t="shared" si="41"/>
        <v>2150.254280800259</v>
      </c>
      <c r="AL71" s="2"/>
      <c r="AM71" s="93">
        <f>'Mortal Baseline'!X71*AW71</f>
        <v>134.07165205506141</v>
      </c>
      <c r="AN71" s="93">
        <f>'Mortal Baseline'!Y71*AX71</f>
        <v>107.69824742305622</v>
      </c>
      <c r="AO71" s="93">
        <f>'Mortal Baseline'!Z71*AY71</f>
        <v>41.658155384391513</v>
      </c>
      <c r="AP71" s="93">
        <f>'Mortal Baseline'!AA71*AZ71</f>
        <v>13.841993147835485</v>
      </c>
      <c r="AQ71" s="93">
        <f>'Mortal Baseline'!AB71*BA71</f>
        <v>3.0454235941193004</v>
      </c>
      <c r="AR71" s="93">
        <f t="shared" si="42"/>
        <v>469.94583709768534</v>
      </c>
      <c r="AS71" s="93">
        <f t="shared" si="43"/>
        <v>422.9294196423694</v>
      </c>
      <c r="AT71" s="93">
        <f t="shared" si="44"/>
        <v>201.8816619827015</v>
      </c>
      <c r="AU71" s="93">
        <f t="shared" si="45"/>
        <v>84.536881275965598</v>
      </c>
      <c r="AV71" s="93">
        <f t="shared" si="46"/>
        <v>33.655588426718758</v>
      </c>
      <c r="AW71" s="93">
        <f>('Stroke Epi'!AE101*(SUM('Mortal Baseline'!X71:AB71)))/('Mortal Baseline'!X71*'Stroke Epi'!B$83+'Mortal Baseline'!Y71*'Stroke Epi'!C$83+'Mortal Baseline'!Z71*'Stroke Epi'!D$83+'Mortal Baseline'!AA71*'Stroke Epi'!E$83+'Mortal Baseline'!AB71*'Stroke Epi'!F$83)</f>
        <v>8.5217221021605428E-3</v>
      </c>
      <c r="AX71" s="93">
        <f>$AW71*'Stroke Epi'!C$83</f>
        <v>6.7866916964740452E-3</v>
      </c>
      <c r="AY71" s="93">
        <f>$AW71*'Stroke Epi'!D$83</f>
        <v>6.0385482081822964E-3</v>
      </c>
      <c r="AZ71" s="93">
        <f>$AW71*'Stroke Epi'!E$83</f>
        <v>5.4138783154835729E-3</v>
      </c>
      <c r="BA71" s="93">
        <f>$AW71*'Stroke Epi'!F$83</f>
        <v>4.663363222243179E-3</v>
      </c>
      <c r="BB71" s="93">
        <f t="shared" si="34"/>
        <v>3.1424203544543637E-2</v>
      </c>
      <c r="BC71" s="2">
        <f>AM71/'Mortal Baseline'!X71</f>
        <v>8.5217221021605428E-3</v>
      </c>
      <c r="BD71" s="2">
        <f>AN71/'Mortal Baseline'!Y71</f>
        <v>6.7866916964740452E-3</v>
      </c>
      <c r="BE71" s="2">
        <f>AO71/'Mortal Baseline'!Z71</f>
        <v>6.0385482081822964E-3</v>
      </c>
      <c r="BF71" s="2">
        <f>AP71/'Mortal Baseline'!AA71</f>
        <v>5.4138783154835729E-3</v>
      </c>
      <c r="BG71" s="2">
        <f>AQ71/'Mortal Baseline'!AB71</f>
        <v>4.663363222243179E-3</v>
      </c>
      <c r="BH71" s="2">
        <f>SUM(AM71:AQ71)/SUM('Mortal Baseline'!X71:AB71)</f>
        <v>7.1999999999999998E-3</v>
      </c>
      <c r="BI71" s="58">
        <f>AM71*'Stroke Epi'!$AP101</f>
        <v>5.9125598556282082</v>
      </c>
      <c r="BJ71" s="58">
        <f>AN71*'Stroke Epi'!$AP101</f>
        <v>4.7494927113567789</v>
      </c>
      <c r="BK71" s="58">
        <f>AO71*'Stroke Epi'!$AP101</f>
        <v>1.8371246524516658</v>
      </c>
      <c r="BL71" s="58">
        <f>AP71*'Stroke Epi'!$AP101</f>
        <v>0.61043189781954488</v>
      </c>
      <c r="BM71" s="58">
        <f>AQ71*'Stroke Epi'!$AP101</f>
        <v>0.13430318050066115</v>
      </c>
      <c r="BN71" s="93">
        <f t="shared" si="31"/>
        <v>13.243912297756857</v>
      </c>
      <c r="BO71" s="93">
        <f>AR71*'Stroke Epi'!$O$5</f>
        <v>93.989167419537068</v>
      </c>
      <c r="BP71" s="93">
        <f>AS71*'Stroke Epi'!$O$5</f>
        <v>84.585883928473891</v>
      </c>
      <c r="BQ71" s="93">
        <f>AT71*'Stroke Epi'!$O$5</f>
        <v>40.376332396540306</v>
      </c>
      <c r="BR71" s="93">
        <f>AU71*'Stroke Epi'!$O$5</f>
        <v>16.907376255193121</v>
      </c>
      <c r="BS71" s="93">
        <f>AV71*'Stroke Epi'!$O$5</f>
        <v>6.7311176853437518</v>
      </c>
      <c r="BT71" s="93">
        <f t="shared" si="35"/>
        <v>242.58987768508814</v>
      </c>
      <c r="BU71" s="93">
        <f t="shared" si="47"/>
        <v>2841.1398542968263</v>
      </c>
    </row>
    <row r="72" spans="1:73">
      <c r="A72" s="58">
        <f>'Mortal Baseline'!A72</f>
        <v>70</v>
      </c>
      <c r="B72" s="58">
        <v>74</v>
      </c>
      <c r="C72" s="93">
        <f>'Mortal Baseline'!C72*M72</f>
        <v>104.09011341465416</v>
      </c>
      <c r="D72" s="93">
        <f>'Mortal Baseline'!D72*N72</f>
        <v>94.645736922025478</v>
      </c>
      <c r="E72" s="93">
        <f>'Mortal Baseline'!E72*O72</f>
        <v>33.487291306717751</v>
      </c>
      <c r="F72" s="93">
        <f>'Mortal Baseline'!F72*P72</f>
        <v>8.2972093357325516</v>
      </c>
      <c r="G72" s="93">
        <f>'Mortal Baseline'!G72*Q72</f>
        <v>3.2673924997017392</v>
      </c>
      <c r="H72" s="93">
        <f t="shared" si="36"/>
        <v>401.14648469136466</v>
      </c>
      <c r="I72" s="93">
        <f t="shared" si="37"/>
        <v>349.49101069000341</v>
      </c>
      <c r="J72" s="93">
        <f t="shared" si="38"/>
        <v>139.36229564148891</v>
      </c>
      <c r="K72" s="93">
        <f t="shared" si="39"/>
        <v>47.999154717684114</v>
      </c>
      <c r="L72" s="93">
        <f t="shared" si="40"/>
        <v>22.954809167240995</v>
      </c>
      <c r="M72" s="93">
        <f>('Stroke Epi'!AE102*(SUM('Mortal Baseline'!C72:G72)))/('Mortal Baseline'!C72*'Stroke Epi'!B$74+'Mortal Baseline'!D72*'Stroke Epi'!C$74+'Mortal Baseline'!E72*'Stroke Epi'!D$74+'Mortal Baseline'!F72*'Stroke Epi'!E$74+'Mortal Baseline'!G72*'Stroke Epi'!F$74)</f>
        <v>8.7965838095431931E-3</v>
      </c>
      <c r="N72" s="93">
        <f>M72*'Stroke Epi'!C$74</f>
        <v>6.9797758890222114E-3</v>
      </c>
      <c r="O72" s="93">
        <f>N72*'Stroke Epi'!D$74</f>
        <v>4.9458586376675889E-3</v>
      </c>
      <c r="P72" s="93">
        <f>O72*'Stroke Epi'!E$74</f>
        <v>3.1113060980333769E-3</v>
      </c>
      <c r="Q72" s="93">
        <f>P72*'Stroke Epi'!F$74</f>
        <v>1.6620103048205243E-3</v>
      </c>
      <c r="R72" s="93">
        <f t="shared" si="30"/>
        <v>2.5495534739086896E-2</v>
      </c>
      <c r="S72" s="2">
        <f>C72/'Mortal Baseline'!C72</f>
        <v>8.7965838095431931E-3</v>
      </c>
      <c r="T72" s="2">
        <f>D72/'Mortal Baseline'!D72</f>
        <v>6.9797758890222114E-3</v>
      </c>
      <c r="U72" s="2">
        <f>E72/'Mortal Baseline'!E72</f>
        <v>4.945858637667588E-3</v>
      </c>
      <c r="V72" s="2">
        <f>F72/'Mortal Baseline'!F72</f>
        <v>3.1113060980333769E-3</v>
      </c>
      <c r="W72" s="2">
        <f>G72/'Mortal Baseline'!G72</f>
        <v>1.6620103048205243E-3</v>
      </c>
      <c r="X72" s="2">
        <f>SUM(C72:G72)/SUM('Mortal Baseline'!C72:G72)</f>
        <v>6.6252957813163708E-3</v>
      </c>
      <c r="Y72" s="93">
        <f>C72*'Stroke Epi'!$AH102</f>
        <v>4.1011504685373739</v>
      </c>
      <c r="Z72" s="93">
        <f>D72*'Stroke Epi'!$AH$33</f>
        <v>12.92860766354868</v>
      </c>
      <c r="AA72" s="93">
        <f>E72*'Stroke Epi'!$AH$33</f>
        <v>4.5743639924976449</v>
      </c>
      <c r="AB72" s="93">
        <f>F72*'Stroke Epi'!$AH$33</f>
        <v>1.1333987952610665</v>
      </c>
      <c r="AC72" s="93">
        <f>G72*'Stroke Epi'!$AH$33</f>
        <v>0.44632581545925759</v>
      </c>
      <c r="AD72" s="93">
        <f t="shared" si="32"/>
        <v>23.183846735304023</v>
      </c>
      <c r="AE72" s="93">
        <f>H72*'Stroke Epi'!$O$5</f>
        <v>80.229296938272938</v>
      </c>
      <c r="AF72" s="93">
        <f>I72*'Stroke Epi'!$O$5</f>
        <v>69.898202138000684</v>
      </c>
      <c r="AG72" s="93">
        <f>J72*'Stroke Epi'!$O$5</f>
        <v>27.872459128297784</v>
      </c>
      <c r="AH72" s="93">
        <f>K72*'Stroke Epi'!$O$5</f>
        <v>9.5998309435368228</v>
      </c>
      <c r="AI72" s="93">
        <f>L72*'Stroke Epi'!$O$5</f>
        <v>4.5909618334481994</v>
      </c>
      <c r="AJ72" s="93">
        <f t="shared" si="33"/>
        <v>192.19075098155645</v>
      </c>
      <c r="AK72" s="93">
        <f t="shared" si="41"/>
        <v>2365.6288785171196</v>
      </c>
      <c r="AL72" s="2"/>
      <c r="AM72" s="93">
        <f>'Mortal Baseline'!X72*AW72</f>
        <v>138.75443178063404</v>
      </c>
      <c r="AN72" s="93">
        <f>'Mortal Baseline'!Y72*AX72</f>
        <v>104.94738444398813</v>
      </c>
      <c r="AO72" s="93">
        <f>'Mortal Baseline'!Z72*AY72</f>
        <v>37.795526066570311</v>
      </c>
      <c r="AP72" s="93">
        <f>'Mortal Baseline'!AA72*AZ72</f>
        <v>11.893384259622369</v>
      </c>
      <c r="AQ72" s="93">
        <f>'Mortal Baseline'!AB72*BA72</f>
        <v>2.1196975079776599</v>
      </c>
      <c r="AR72" s="93">
        <f t="shared" si="42"/>
        <v>508.79854160315409</v>
      </c>
      <c r="AS72" s="93">
        <f t="shared" si="43"/>
        <v>438.54142744652688</v>
      </c>
      <c r="AT72" s="93">
        <f t="shared" si="44"/>
        <v>197.46373100027984</v>
      </c>
      <c r="AU72" s="93">
        <f t="shared" si="45"/>
        <v>78.912457382575298</v>
      </c>
      <c r="AV72" s="93">
        <f t="shared" si="46"/>
        <v>28.90986506885201</v>
      </c>
      <c r="AW72" s="93">
        <f>('Stroke Epi'!AE102*(SUM('Mortal Baseline'!X72:AB72)))/('Mortal Baseline'!X72*'Stroke Epi'!B$83+'Mortal Baseline'!Y72*'Stroke Epi'!C$83+'Mortal Baseline'!Z72*'Stroke Epi'!D$83+'Mortal Baseline'!AA72*'Stroke Epi'!E$83+'Mortal Baseline'!AB72*'Stroke Epi'!F$83)</f>
        <v>8.4414624484197218E-3</v>
      </c>
      <c r="AX72" s="93">
        <f>$AW72*'Stroke Epi'!C$83</f>
        <v>6.722772981562348E-3</v>
      </c>
      <c r="AY72" s="93">
        <f>$AW72*'Stroke Epi'!D$83</f>
        <v>5.981675690811295E-3</v>
      </c>
      <c r="AZ72" s="93">
        <f>$AW72*'Stroke Epi'!E$83</f>
        <v>5.3628890912649748E-3</v>
      </c>
      <c r="BA72" s="93">
        <f>$AW72*'Stroke Epi'!F$83</f>
        <v>4.6194425319181533E-3</v>
      </c>
      <c r="BB72" s="93">
        <f t="shared" si="34"/>
        <v>3.1128242743976492E-2</v>
      </c>
      <c r="BC72" s="2">
        <f>AM72/'Mortal Baseline'!X72</f>
        <v>8.4414624484197218E-3</v>
      </c>
      <c r="BD72" s="2">
        <f>AN72/'Mortal Baseline'!Y72</f>
        <v>6.722772981562348E-3</v>
      </c>
      <c r="BE72" s="2">
        <f>AO72/'Mortal Baseline'!Z72</f>
        <v>5.9816756908112941E-3</v>
      </c>
      <c r="BF72" s="2">
        <f>AP72/'Mortal Baseline'!AA72</f>
        <v>5.3628890912649748E-3</v>
      </c>
      <c r="BG72" s="2">
        <f>AQ72/'Mortal Baseline'!AB72</f>
        <v>4.6194425319181533E-3</v>
      </c>
      <c r="BH72" s="2">
        <f>SUM(AM72:AQ72)/SUM('Mortal Baseline'!X72:AB72)</f>
        <v>7.1999999999999998E-3</v>
      </c>
      <c r="BI72" s="58">
        <f>AM72*'Stroke Epi'!$AP102</f>
        <v>6.1190704415259614</v>
      </c>
      <c r="BJ72" s="58">
        <f>AN72*'Stroke Epi'!$AP102</f>
        <v>4.6281796539798767</v>
      </c>
      <c r="BK72" s="58">
        <f>AO72*'Stroke Epi'!$AP102</f>
        <v>1.6667826995357506</v>
      </c>
      <c r="BL72" s="58">
        <f>AP72*'Stroke Epi'!$AP102</f>
        <v>0.52449824584934646</v>
      </c>
      <c r="BM72" s="58">
        <f>AQ72*'Stroke Epi'!$AP102</f>
        <v>9.3478660101814798E-2</v>
      </c>
      <c r="BN72" s="93">
        <f t="shared" si="31"/>
        <v>13.032009700992749</v>
      </c>
      <c r="BO72" s="93">
        <f>AR72*'Stroke Epi'!$O$5</f>
        <v>101.75970832063082</v>
      </c>
      <c r="BP72" s="93">
        <f>AS72*'Stroke Epi'!$O$5</f>
        <v>87.708285489305382</v>
      </c>
      <c r="BQ72" s="93">
        <f>AT72*'Stroke Epi'!$O$5</f>
        <v>39.492746200055969</v>
      </c>
      <c r="BR72" s="93">
        <f>AU72*'Stroke Epi'!$O$5</f>
        <v>15.782491476515061</v>
      </c>
      <c r="BS72" s="93">
        <f>AV72*'Stroke Epi'!$O$5</f>
        <v>5.7819730137704024</v>
      </c>
      <c r="BT72" s="93">
        <f t="shared" si="35"/>
        <v>250.52520450027762</v>
      </c>
      <c r="BU72" s="93">
        <f t="shared" si="47"/>
        <v>3104.6970684980965</v>
      </c>
    </row>
    <row r="73" spans="1:73">
      <c r="A73" s="58">
        <f>'Mortal Baseline'!A73</f>
        <v>71</v>
      </c>
      <c r="B73" s="58">
        <v>75</v>
      </c>
      <c r="C73" s="93">
        <f>'Mortal Baseline'!C73*M73</f>
        <v>135.33868441050782</v>
      </c>
      <c r="D73" s="93">
        <f>'Mortal Baseline'!D73*N73</f>
        <v>118.75884585472177</v>
      </c>
      <c r="E73" s="93">
        <f>'Mortal Baseline'!E73*O73</f>
        <v>40.03333284764291</v>
      </c>
      <c r="F73" s="93">
        <f>'Mortal Baseline'!F73*P73</f>
        <v>9.1187133610266553</v>
      </c>
      <c r="G73" s="93">
        <f>'Mortal Baseline'!G73*Q73</f>
        <v>3.3474493509640117</v>
      </c>
      <c r="H73" s="93">
        <f t="shared" si="36"/>
        <v>452.15472169506222</v>
      </c>
      <c r="I73" s="93">
        <f t="shared" si="37"/>
        <v>385.4230467431758</v>
      </c>
      <c r="J73" s="93">
        <f t="shared" si="38"/>
        <v>146.94880536833639</v>
      </c>
      <c r="K73" s="93">
        <f t="shared" si="39"/>
        <v>46.384638339912883</v>
      </c>
      <c r="L73" s="93">
        <f t="shared" si="40"/>
        <v>21.264970869297549</v>
      </c>
      <c r="M73" s="93">
        <f>('Stroke Epi'!AE103*(SUM('Mortal Baseline'!C73:G73)))/('Mortal Baseline'!C73*'Stroke Epi'!B$74+'Mortal Baseline'!D73*'Stroke Epi'!C$74+'Mortal Baseline'!E73*'Stroke Epi'!D$74+'Mortal Baseline'!F73*'Stroke Epi'!E$74+'Mortal Baseline'!G73*'Stroke Epi'!F$74)</f>
        <v>1.1135557923602149E-2</v>
      </c>
      <c r="N73" s="93">
        <f>M73*'Stroke Epi'!C$74</f>
        <v>8.8356685264168143E-3</v>
      </c>
      <c r="O73" s="93">
        <f>N73*'Stroke Epi'!D$74</f>
        <v>6.2609413533860807E-3</v>
      </c>
      <c r="P73" s="93">
        <f>O73*'Stroke Epi'!E$74</f>
        <v>3.9385891185531067E-3</v>
      </c>
      <c r="Q73" s="93">
        <f>P73*'Stroke Epi'!F$74</f>
        <v>2.103931755742995E-3</v>
      </c>
      <c r="R73" s="93">
        <f t="shared" si="30"/>
        <v>3.2274688677701141E-2</v>
      </c>
      <c r="S73" s="2">
        <f>C73/'Mortal Baseline'!C73</f>
        <v>1.1135557923602149E-2</v>
      </c>
      <c r="T73" s="2">
        <f>D73/'Mortal Baseline'!D73</f>
        <v>8.8356685264168143E-3</v>
      </c>
      <c r="U73" s="2">
        <f>E73/'Mortal Baseline'!E73</f>
        <v>6.2609413533860807E-3</v>
      </c>
      <c r="V73" s="2">
        <f>F73/'Mortal Baseline'!F73</f>
        <v>3.9385891185531067E-3</v>
      </c>
      <c r="W73" s="2">
        <f>G73/'Mortal Baseline'!G73</f>
        <v>2.103931755742995E-3</v>
      </c>
      <c r="X73" s="2">
        <f>SUM(C73:G73)/SUM('Mortal Baseline'!C73:G73)</f>
        <v>8.5414984845562092E-3</v>
      </c>
      <c r="Y73" s="93">
        <f>C73*'Stroke Epi'!$AH103</f>
        <v>8.5263371178619938</v>
      </c>
      <c r="Z73" s="93">
        <f>D73*'Stroke Epi'!$AH$33</f>
        <v>16.222458343754994</v>
      </c>
      <c r="AA73" s="93">
        <f>E73*'Stroke Epi'!$AH$33</f>
        <v>5.4685532669880219</v>
      </c>
      <c r="AB73" s="93">
        <f>F73*'Stroke Epi'!$AH$33</f>
        <v>1.2456162451162411</v>
      </c>
      <c r="AC73" s="93">
        <f>G73*'Stroke Epi'!$AH$33</f>
        <v>0.45726158134168399</v>
      </c>
      <c r="AD73" s="93">
        <f t="shared" si="32"/>
        <v>31.920226555062932</v>
      </c>
      <c r="AE73" s="93">
        <f>H73*'Stroke Epi'!$O$5</f>
        <v>90.430944339012456</v>
      </c>
      <c r="AF73" s="93">
        <f>I73*'Stroke Epi'!$O$5</f>
        <v>77.084609348635169</v>
      </c>
      <c r="AG73" s="93">
        <f>J73*'Stroke Epi'!$O$5</f>
        <v>29.38976107366728</v>
      </c>
      <c r="AH73" s="93">
        <f>K73*'Stroke Epi'!$O$5</f>
        <v>9.2769276679825765</v>
      </c>
      <c r="AI73" s="93">
        <f>L73*'Stroke Epi'!$O$5</f>
        <v>4.2529941738595101</v>
      </c>
      <c r="AJ73" s="93">
        <f t="shared" si="33"/>
        <v>210.43523660315702</v>
      </c>
      <c r="AK73" s="93">
        <f t="shared" si="41"/>
        <v>2607.9843416753397</v>
      </c>
      <c r="AL73" s="2"/>
      <c r="AM73" s="93">
        <f>'Mortal Baseline'!X73*AW73</f>
        <v>183.18502416456957</v>
      </c>
      <c r="AN73" s="93">
        <f>'Mortal Baseline'!Y73*AX73</f>
        <v>129.87950024048831</v>
      </c>
      <c r="AO73" s="93">
        <f>'Mortal Baseline'!Z73*AY73</f>
        <v>43.593884856047339</v>
      </c>
      <c r="AP73" s="93">
        <f>'Mortal Baseline'!AA73*AZ73</f>
        <v>13.057026849021112</v>
      </c>
      <c r="AQ73" s="93">
        <f>'Mortal Baseline'!AB73*BA73</f>
        <v>1.8396704064621456</v>
      </c>
      <c r="AR73" s="93">
        <f t="shared" si="42"/>
        <v>584.10478700556689</v>
      </c>
      <c r="AS73" s="93">
        <f t="shared" si="43"/>
        <v>476.08446254372996</v>
      </c>
      <c r="AT73" s="93">
        <f t="shared" si="44"/>
        <v>199.89808695673545</v>
      </c>
      <c r="AU73" s="93">
        <f t="shared" si="45"/>
        <v>75.662494509232005</v>
      </c>
      <c r="AV73" s="93">
        <f t="shared" si="46"/>
        <v>24.874083801441934</v>
      </c>
      <c r="AW73" s="93">
        <f>('Stroke Epi'!AE103*(SUM('Mortal Baseline'!X73:AB73)))/('Mortal Baseline'!X73*'Stroke Epi'!B$83+'Mortal Baseline'!Y73*'Stroke Epi'!C$83+'Mortal Baseline'!Z73*'Stroke Epi'!D$83+'Mortal Baseline'!AA73*'Stroke Epi'!E$83+'Mortal Baseline'!AB73*'Stroke Epi'!F$83)</f>
        <v>1.0689315619662616E-2</v>
      </c>
      <c r="AX73" s="93">
        <f>$AW73*'Stroke Epi'!C$83</f>
        <v>8.5129611934378815E-3</v>
      </c>
      <c r="AY73" s="93">
        <f>$AW73*'Stroke Epi'!D$83</f>
        <v>7.5745192002264006E-3</v>
      </c>
      <c r="AZ73" s="93">
        <f>$AW73*'Stroke Epi'!E$83</f>
        <v>6.7909576664063167E-3</v>
      </c>
      <c r="BA73" s="93">
        <f>$AW73*'Stroke Epi'!F$83</f>
        <v>5.8495408245061191E-3</v>
      </c>
      <c r="BB73" s="93">
        <f t="shared" si="34"/>
        <v>3.9417294504239329E-2</v>
      </c>
      <c r="BC73" s="2">
        <f>AM73/'Mortal Baseline'!X73</f>
        <v>1.0689315619662616E-2</v>
      </c>
      <c r="BD73" s="2">
        <f>AN73/'Mortal Baseline'!Y73</f>
        <v>8.5129611934378815E-3</v>
      </c>
      <c r="BE73" s="2">
        <f>AO73/'Mortal Baseline'!Z73</f>
        <v>7.5745192002264006E-3</v>
      </c>
      <c r="BF73" s="2">
        <f>AP73/'Mortal Baseline'!AA73</f>
        <v>6.7909576664063167E-3</v>
      </c>
      <c r="BG73" s="2">
        <f>AQ73/'Mortal Baseline'!AB73</f>
        <v>5.8495408245061191E-3</v>
      </c>
      <c r="BH73" s="2">
        <f>SUM(AM73:AQ73)/SUM('Mortal Baseline'!X73:AB73)</f>
        <v>9.1999999999999998E-3</v>
      </c>
      <c r="BI73" s="58">
        <f>AM73*'Stroke Epi'!$AP103</f>
        <v>13.66560280267689</v>
      </c>
      <c r="BJ73" s="58">
        <f>AN73*'Stroke Epi'!$AP103</f>
        <v>9.6890107179404286</v>
      </c>
      <c r="BK73" s="58">
        <f>AO73*'Stroke Epi'!$AP103</f>
        <v>3.2521038102611315</v>
      </c>
      <c r="BL73" s="58">
        <f>AP73*'Stroke Epi'!$AP103</f>
        <v>0.97405420293697498</v>
      </c>
      <c r="BM73" s="58">
        <f>AQ73*'Stroke Epi'!$AP103</f>
        <v>0.13723941232207607</v>
      </c>
      <c r="BN73" s="93">
        <f t="shared" si="31"/>
        <v>27.718010946137504</v>
      </c>
      <c r="BO73" s="93">
        <f>AR73*'Stroke Epi'!$O$5</f>
        <v>116.82095740111339</v>
      </c>
      <c r="BP73" s="93">
        <f>AS73*'Stroke Epi'!$O$5</f>
        <v>95.216892508746</v>
      </c>
      <c r="BQ73" s="93">
        <f>AT73*'Stroke Epi'!$O$5</f>
        <v>39.979617391347091</v>
      </c>
      <c r="BR73" s="93">
        <f>AU73*'Stroke Epi'!$O$5</f>
        <v>15.132498901846402</v>
      </c>
      <c r="BS73" s="93">
        <f>AV73*'Stroke Epi'!$O$5</f>
        <v>4.9748167602883875</v>
      </c>
      <c r="BT73" s="93">
        <f t="shared" si="35"/>
        <v>272.12478296334126</v>
      </c>
      <c r="BU73" s="93">
        <f t="shared" si="47"/>
        <v>3404.5398624075751</v>
      </c>
    </row>
    <row r="74" spans="1:73">
      <c r="A74" s="58">
        <f>'Mortal Baseline'!A74</f>
        <v>72</v>
      </c>
      <c r="B74" s="58">
        <v>76</v>
      </c>
      <c r="C74" s="93">
        <f>'Mortal Baseline'!C74*M74</f>
        <v>135.71059650436138</v>
      </c>
      <c r="D74" s="93">
        <f>'Mortal Baseline'!D74*N74</f>
        <v>114.43303806915331</v>
      </c>
      <c r="E74" s="93">
        <f>'Mortal Baseline'!E74*O74</f>
        <v>36.648621632803213</v>
      </c>
      <c r="F74" s="93">
        <f>'Mortal Baseline'!F74*P74</f>
        <v>7.7181542849576008</v>
      </c>
      <c r="G74" s="93">
        <f>'Mortal Baseline'!G74*Q74</f>
        <v>2.6195946009548328</v>
      </c>
      <c r="H74" s="93">
        <f t="shared" si="36"/>
        <v>488.9080367425492</v>
      </c>
      <c r="I74" s="93">
        <f t="shared" si="37"/>
        <v>406.54901711993892</v>
      </c>
      <c r="J74" s="93">
        <f t="shared" si="38"/>
        <v>148.73911266048432</v>
      </c>
      <c r="K74" s="93">
        <f t="shared" si="39"/>
        <v>43.580248711771667</v>
      </c>
      <c r="L74" s="93">
        <f t="shared" si="40"/>
        <v>19.174309715051191</v>
      </c>
      <c r="M74" s="93">
        <f>('Stroke Epi'!AE104*(SUM('Mortal Baseline'!C74:G74)))/('Mortal Baseline'!C74*'Stroke Epi'!B$74+'Mortal Baseline'!D74*'Stroke Epi'!C$74+'Mortal Baseline'!E74*'Stroke Epi'!D$74+'Mortal Baseline'!F74*'Stroke Epi'!E$74+'Mortal Baseline'!G74*'Stroke Epi'!F$74)</f>
        <v>1.1035370649831119E-2</v>
      </c>
      <c r="N74" s="93">
        <f>M74*'Stroke Epi'!C$74</f>
        <v>8.7561734936865785E-3</v>
      </c>
      <c r="O74" s="93">
        <f>N74*'Stroke Epi'!D$74</f>
        <v>6.2046112934340293E-3</v>
      </c>
      <c r="P74" s="93">
        <f>O74*'Stroke Epi'!E$74</f>
        <v>3.9031533991217776E-3</v>
      </c>
      <c r="Q74" s="93">
        <f>P74*'Stroke Epi'!F$74</f>
        <v>2.0850025572013201E-3</v>
      </c>
      <c r="R74" s="93">
        <f t="shared" si="30"/>
        <v>3.1984311393274824E-2</v>
      </c>
      <c r="S74" s="2">
        <f>C74/'Mortal Baseline'!C74</f>
        <v>1.1035370649831119E-2</v>
      </c>
      <c r="T74" s="2">
        <f>D74/'Mortal Baseline'!D74</f>
        <v>8.7561734936865785E-3</v>
      </c>
      <c r="U74" s="2">
        <f>E74/'Mortal Baseline'!E74</f>
        <v>6.2046112934340293E-3</v>
      </c>
      <c r="V74" s="2">
        <f>F74/'Mortal Baseline'!F74</f>
        <v>3.9031533991217776E-3</v>
      </c>
      <c r="W74" s="2">
        <f>G74/'Mortal Baseline'!G74</f>
        <v>2.0850025572013201E-3</v>
      </c>
      <c r="X74" s="2">
        <f>SUM(C74:G74)/SUM('Mortal Baseline'!C74:G74)</f>
        <v>8.6106886623505789E-3</v>
      </c>
      <c r="Y74" s="93">
        <f>C74*'Stroke Epi'!$AH104</f>
        <v>8.5497675797747661</v>
      </c>
      <c r="Z74" s="93">
        <f>D74*'Stroke Epi'!$AH$33</f>
        <v>15.631553000246342</v>
      </c>
      <c r="AA74" s="93">
        <f>E74*'Stroke Epi'!$AH$33</f>
        <v>5.0062017150409188</v>
      </c>
      <c r="AB74" s="93">
        <f>F74*'Stroke Epi'!$AH$33</f>
        <v>1.0542998753252082</v>
      </c>
      <c r="AC74" s="93">
        <f>G74*'Stroke Epi'!$AH$33</f>
        <v>0.35783662249043013</v>
      </c>
      <c r="AD74" s="93">
        <f t="shared" si="32"/>
        <v>30.599658792877669</v>
      </c>
      <c r="AE74" s="93">
        <f>H74*'Stroke Epi'!$O$5</f>
        <v>97.781607348509851</v>
      </c>
      <c r="AF74" s="93">
        <f>I74*'Stroke Epi'!$O$5</f>
        <v>81.309803423987788</v>
      </c>
      <c r="AG74" s="93">
        <f>J74*'Stroke Epi'!$O$5</f>
        <v>29.747822532096865</v>
      </c>
      <c r="AH74" s="93">
        <f>K74*'Stroke Epi'!$O$5</f>
        <v>8.7160497423543344</v>
      </c>
      <c r="AI74" s="93">
        <f>L74*'Stroke Epi'!$O$5</f>
        <v>3.8348619430102384</v>
      </c>
      <c r="AJ74" s="93">
        <f t="shared" si="33"/>
        <v>221.39014498995905</v>
      </c>
      <c r="AK74" s="93">
        <f t="shared" si="41"/>
        <v>2859.9741454581763</v>
      </c>
      <c r="AL74" s="2"/>
      <c r="AM74" s="93">
        <f>'Mortal Baseline'!X74*AW74</f>
        <v>186.93964216431624</v>
      </c>
      <c r="AN74" s="93">
        <f>'Mortal Baseline'!Y74*AX74</f>
        <v>123.65231084704831</v>
      </c>
      <c r="AO74" s="93">
        <f>'Mortal Baseline'!Z74*AY74</f>
        <v>38.731726529408888</v>
      </c>
      <c r="AP74" s="93">
        <f>'Mortal Baseline'!AA74*AZ74</f>
        <v>11.107249489831126</v>
      </c>
      <c r="AQ74" s="93">
        <f>'Mortal Baseline'!AB74*BA74</f>
        <v>1.2055139175235994</v>
      </c>
      <c r="AR74" s="93">
        <f t="shared" si="42"/>
        <v>640.55786896609288</v>
      </c>
      <c r="AS74" s="93">
        <f t="shared" si="43"/>
        <v>494.83087016409183</v>
      </c>
      <c r="AT74" s="93">
        <f t="shared" si="44"/>
        <v>195.39809228453612</v>
      </c>
      <c r="AU74" s="93">
        <f t="shared" si="45"/>
        <v>70.663190894279765</v>
      </c>
      <c r="AV74" s="93">
        <f t="shared" si="46"/>
        <v>20.967541546355072</v>
      </c>
      <c r="AW74" s="93">
        <f>('Stroke Epi'!AE104*(SUM('Mortal Baseline'!X74:AB74)))/('Mortal Baseline'!X74*'Stroke Epi'!B$83+'Mortal Baseline'!Y74*'Stroke Epi'!C$83+'Mortal Baseline'!Z74*'Stroke Epi'!D$83+'Mortal Baseline'!AA74*'Stroke Epi'!E$83+'Mortal Baseline'!AB74*'Stroke Epi'!F$83)</f>
        <v>1.0596975976464893E-2</v>
      </c>
      <c r="AX74" s="93">
        <f>$AW74*'Stroke Epi'!C$83</f>
        <v>8.4394219859593288E-3</v>
      </c>
      <c r="AY74" s="93">
        <f>$AW74*'Stroke Epi'!D$83</f>
        <v>7.5090867230473536E-3</v>
      </c>
      <c r="AZ74" s="93">
        <f>$AW74*'Stroke Epi'!E$83</f>
        <v>6.7322939848200678E-3</v>
      </c>
      <c r="BA74" s="93">
        <f>$AW74*'Stroke Epi'!F$83</f>
        <v>5.7990095714470519E-3</v>
      </c>
      <c r="BB74" s="93">
        <f t="shared" si="34"/>
        <v>3.9076788241738693E-2</v>
      </c>
      <c r="BC74" s="2">
        <f>AM74/'Mortal Baseline'!X74</f>
        <v>1.0596975976464893E-2</v>
      </c>
      <c r="BD74" s="2">
        <f>AN74/'Mortal Baseline'!Y74</f>
        <v>8.4394219859593288E-3</v>
      </c>
      <c r="BE74" s="2">
        <f>AO74/'Mortal Baseline'!Z74</f>
        <v>7.5090867230473536E-3</v>
      </c>
      <c r="BF74" s="2">
        <f>AP74/'Mortal Baseline'!AA74</f>
        <v>6.7322939848200678E-3</v>
      </c>
      <c r="BG74" s="2">
        <f>AQ74/'Mortal Baseline'!AB74</f>
        <v>5.7990095714470519E-3</v>
      </c>
      <c r="BH74" s="2">
        <f>SUM(AM74:AQ74)/SUM('Mortal Baseline'!X74:AB74)</f>
        <v>9.2000000000000016E-3</v>
      </c>
      <c r="BI74" s="58">
        <f>AM74*'Stroke Epi'!$AP104</f>
        <v>13.945697305457992</v>
      </c>
      <c r="BJ74" s="58">
        <f>AN74*'Stroke Epi'!$AP104</f>
        <v>9.2244623891898048</v>
      </c>
      <c r="BK74" s="58">
        <f>AO74*'Stroke Epi'!$AP104</f>
        <v>2.8893867990939031</v>
      </c>
      <c r="BL74" s="58">
        <f>AP74*'Stroke Epi'!$AP104</f>
        <v>0.828600811941402</v>
      </c>
      <c r="BM74" s="58">
        <f>AQ74*'Stroke Epi'!$AP104</f>
        <v>8.9931338247260517E-2</v>
      </c>
      <c r="BN74" s="93">
        <f t="shared" si="31"/>
        <v>26.978078643930363</v>
      </c>
      <c r="BO74" s="93">
        <f>AR74*'Stroke Epi'!$O$5</f>
        <v>128.11157379321858</v>
      </c>
      <c r="BP74" s="93">
        <f>AS74*'Stroke Epi'!$O$5</f>
        <v>98.966174032818373</v>
      </c>
      <c r="BQ74" s="93">
        <f>AT74*'Stroke Epi'!$O$5</f>
        <v>39.079618456907227</v>
      </c>
      <c r="BR74" s="93">
        <f>AU74*'Stroke Epi'!$O$5</f>
        <v>14.132638178855954</v>
      </c>
      <c r="BS74" s="93">
        <f>AV74*'Stroke Epi'!$O$5</f>
        <v>4.1935083092710146</v>
      </c>
      <c r="BT74" s="93">
        <f t="shared" si="35"/>
        <v>284.4835127710711</v>
      </c>
      <c r="BU74" s="93">
        <f t="shared" si="47"/>
        <v>3716.0014538225769</v>
      </c>
    </row>
    <row r="75" spans="1:73">
      <c r="A75" s="58">
        <f>'Mortal Baseline'!A75</f>
        <v>73</v>
      </c>
      <c r="B75" s="58">
        <v>77</v>
      </c>
      <c r="C75" s="93">
        <f>'Mortal Baseline'!C75*M75</f>
        <v>136.38968640620436</v>
      </c>
      <c r="D75" s="93">
        <f>'Mortal Baseline'!D75*N75</f>
        <v>110.01744471774424</v>
      </c>
      <c r="E75" s="93">
        <f>'Mortal Baseline'!E75*O75</f>
        <v>33.361286651922264</v>
      </c>
      <c r="F75" s="93">
        <f>'Mortal Baseline'!F75*P75</f>
        <v>6.5406263083694833</v>
      </c>
      <c r="G75" s="93">
        <f>'Mortal Baseline'!G75*Q75</f>
        <v>2.0342587783549617</v>
      </c>
      <c r="H75" s="93">
        <f t="shared" si="36"/>
        <v>518.96634822046894</v>
      </c>
      <c r="I75" s="93">
        <f t="shared" si="37"/>
        <v>419.62510541344903</v>
      </c>
      <c r="J75" s="93">
        <f t="shared" si="38"/>
        <v>147.34637506526877</v>
      </c>
      <c r="K75" s="93">
        <f t="shared" si="39"/>
        <v>40.350525402461606</v>
      </c>
      <c r="L75" s="93">
        <f t="shared" si="40"/>
        <v>17.015869927905481</v>
      </c>
      <c r="M75" s="93">
        <f>('Stroke Epi'!AE105*(SUM('Mortal Baseline'!C75:G75)))/('Mortal Baseline'!C75*'Stroke Epi'!B$74+'Mortal Baseline'!D75*'Stroke Epi'!C$74+'Mortal Baseline'!E75*'Stroke Epi'!D$74+'Mortal Baseline'!F75*'Stroke Epi'!E$74+'Mortal Baseline'!G75*'Stroke Epi'!F$74)</f>
        <v>1.0938772351284187E-2</v>
      </c>
      <c r="N75" s="93">
        <f>M75*'Stroke Epi'!C$74</f>
        <v>8.6795261849453176E-3</v>
      </c>
      <c r="O75" s="93">
        <f>N75*'Stroke Epi'!D$74</f>
        <v>6.1502991263932272E-3</v>
      </c>
      <c r="P75" s="93">
        <f>O75*'Stroke Epi'!E$74</f>
        <v>3.8689870816244493E-3</v>
      </c>
      <c r="Q75" s="93">
        <f>P75*'Stroke Epi'!F$74</f>
        <v>2.0667514530125605E-3</v>
      </c>
      <c r="R75" s="93">
        <f t="shared" si="30"/>
        <v>3.1704336197259743E-2</v>
      </c>
      <c r="S75" s="2">
        <f>C75/'Mortal Baseline'!C75</f>
        <v>1.0938772351284187E-2</v>
      </c>
      <c r="T75" s="2">
        <f>D75/'Mortal Baseline'!D75</f>
        <v>8.6795261849453176E-3</v>
      </c>
      <c r="U75" s="2">
        <f>E75/'Mortal Baseline'!E75</f>
        <v>6.1502991263932272E-3</v>
      </c>
      <c r="V75" s="2">
        <f>F75/'Mortal Baseline'!F75</f>
        <v>3.8689870816244493E-3</v>
      </c>
      <c r="W75" s="2">
        <f>G75/'Mortal Baseline'!G75</f>
        <v>2.0667514530125605E-3</v>
      </c>
      <c r="X75" s="2">
        <f>SUM(C75:G75)/SUM('Mortal Baseline'!C75:G75)</f>
        <v>8.6737744987255838E-3</v>
      </c>
      <c r="Y75" s="93">
        <f>C75*'Stroke Epi'!$AH105</f>
        <v>8.5925502435908747</v>
      </c>
      <c r="Z75" s="93">
        <f>D75*'Stroke Epi'!$AH$33</f>
        <v>15.028382948443863</v>
      </c>
      <c r="AA75" s="93">
        <f>E75*'Stroke Epi'!$AH$33</f>
        <v>4.5571517566525808</v>
      </c>
      <c r="AB75" s="93">
        <f>F75*'Stroke Epi'!$AH$33</f>
        <v>0.89344955372327139</v>
      </c>
      <c r="AC75" s="93">
        <f>G75*'Stroke Epi'!$AH$33</f>
        <v>0.27787974912328778</v>
      </c>
      <c r="AD75" s="93">
        <f t="shared" si="32"/>
        <v>29.349414251533876</v>
      </c>
      <c r="AE75" s="93">
        <f>H75*'Stroke Epi'!$O$5</f>
        <v>103.7932696440938</v>
      </c>
      <c r="AF75" s="93">
        <f>I75*'Stroke Epi'!$O$5</f>
        <v>83.92502108268981</v>
      </c>
      <c r="AG75" s="93">
        <f>J75*'Stroke Epi'!$O$5</f>
        <v>29.469275013053757</v>
      </c>
      <c r="AH75" s="93">
        <f>K75*'Stroke Epi'!$O$5</f>
        <v>8.070105080492322</v>
      </c>
      <c r="AI75" s="93">
        <f>L75*'Stroke Epi'!$O$5</f>
        <v>3.4031739855810965</v>
      </c>
      <c r="AJ75" s="93">
        <f t="shared" si="33"/>
        <v>228.66084480591078</v>
      </c>
      <c r="AK75" s="93">
        <f t="shared" si="41"/>
        <v>3117.984404515621</v>
      </c>
      <c r="AL75" s="2"/>
      <c r="AM75" s="93">
        <f>'Mortal Baseline'!X75*AW75</f>
        <v>190.81493956048794</v>
      </c>
      <c r="AN75" s="93">
        <f>'Mortal Baseline'!Y75*AX75</f>
        <v>117.12714201649858</v>
      </c>
      <c r="AO75" s="93">
        <f>'Mortal Baseline'!Z75*AY75</f>
        <v>34.296139671474741</v>
      </c>
      <c r="AP75" s="93">
        <f>'Mortal Baseline'!AA75*AZ75</f>
        <v>9.4812574615866918</v>
      </c>
      <c r="AQ75" s="93">
        <f>'Mortal Baseline'!AB75*BA75</f>
        <v>0.77117859592194316</v>
      </c>
      <c r="AR75" s="93">
        <f t="shared" si="42"/>
        <v>689.31553742790425</v>
      </c>
      <c r="AS75" s="93">
        <f t="shared" si="43"/>
        <v>503.76737575858226</v>
      </c>
      <c r="AT75" s="93">
        <f t="shared" si="44"/>
        <v>187.72522670000973</v>
      </c>
      <c r="AU75" s="93">
        <f t="shared" si="45"/>
        <v>65.183209365069104</v>
      </c>
      <c r="AV75" s="93">
        <f t="shared" si="46"/>
        <v>17.455280494758739</v>
      </c>
      <c r="AW75" s="93">
        <f>('Stroke Epi'!AE105*(SUM('Mortal Baseline'!X75:AB75)))/('Mortal Baseline'!X75*'Stroke Epi'!B$83+'Mortal Baseline'!Y75*'Stroke Epi'!C$83+'Mortal Baseline'!Z75*'Stroke Epi'!D$83+'Mortal Baseline'!AA75*'Stroke Epi'!E$83+'Mortal Baseline'!AB75*'Stroke Epi'!F$83)</f>
        <v>1.0508335393532065E-2</v>
      </c>
      <c r="AX75" s="93">
        <f>$AW75*'Stroke Epi'!C$83</f>
        <v>8.3688287066961704E-3</v>
      </c>
      <c r="AY75" s="93">
        <f>$AW75*'Stroke Epi'!D$83</f>
        <v>7.4462754242483054E-3</v>
      </c>
      <c r="AZ75" s="93">
        <f>$AW75*'Stroke Epi'!E$83</f>
        <v>6.6759803284887741E-3</v>
      </c>
      <c r="BA75" s="93">
        <f>$AW75*'Stroke Epi'!F$83</f>
        <v>5.7505025643548651E-3</v>
      </c>
      <c r="BB75" s="93">
        <f t="shared" si="34"/>
        <v>3.8749922417320184E-2</v>
      </c>
      <c r="BC75" s="2">
        <f>AM75/'Mortal Baseline'!X75</f>
        <v>1.0508335393532065E-2</v>
      </c>
      <c r="BD75" s="2">
        <f>AN75/'Mortal Baseline'!Y75</f>
        <v>8.3688287066961704E-3</v>
      </c>
      <c r="BE75" s="2">
        <f>AO75/'Mortal Baseline'!Z75</f>
        <v>7.4462754242483054E-3</v>
      </c>
      <c r="BF75" s="2">
        <f>AP75/'Mortal Baseline'!AA75</f>
        <v>6.6759803284887741E-3</v>
      </c>
      <c r="BG75" s="2">
        <f>AQ75/'Mortal Baseline'!AB75</f>
        <v>5.7505025643548651E-3</v>
      </c>
      <c r="BH75" s="2">
        <f>SUM(AM75:AQ75)/SUM('Mortal Baseline'!X75:AB75)</f>
        <v>9.1999999999999964E-3</v>
      </c>
      <c r="BI75" s="58">
        <f>AM75*'Stroke Epi'!$AP105</f>
        <v>14.234794491212401</v>
      </c>
      <c r="BJ75" s="58">
        <f>AN75*'Stroke Epi'!$AP105</f>
        <v>8.7376847944307947</v>
      </c>
      <c r="BK75" s="58">
        <f>AO75*'Stroke Epi'!$AP105</f>
        <v>2.5584920194920158</v>
      </c>
      <c r="BL75" s="58">
        <f>AP75*'Stroke Epi'!$AP105</f>
        <v>0.70730180663436726</v>
      </c>
      <c r="BM75" s="58">
        <f>AQ75*'Stroke Epi'!$AP105</f>
        <v>5.7529923255776959E-2</v>
      </c>
      <c r="BN75" s="93">
        <f t="shared" si="31"/>
        <v>26.295803035025354</v>
      </c>
      <c r="BO75" s="93">
        <f>AR75*'Stroke Epi'!$O$5</f>
        <v>137.86310748558085</v>
      </c>
      <c r="BP75" s="93">
        <f>AS75*'Stroke Epi'!$O$5</f>
        <v>100.75347515171646</v>
      </c>
      <c r="BQ75" s="93">
        <f>AT75*'Stroke Epi'!$O$5</f>
        <v>37.545045340001948</v>
      </c>
      <c r="BR75" s="93">
        <f>AU75*'Stroke Epi'!$O$5</f>
        <v>13.036641873013821</v>
      </c>
      <c r="BS75" s="93">
        <f>AV75*'Stroke Epi'!$O$5</f>
        <v>3.4910560989517481</v>
      </c>
      <c r="BT75" s="93">
        <f t="shared" si="35"/>
        <v>292.6893259492648</v>
      </c>
      <c r="BU75" s="93">
        <f t="shared" si="47"/>
        <v>4034.9865828068673</v>
      </c>
    </row>
    <row r="76" spans="1:73">
      <c r="A76" s="58">
        <f>'Mortal Baseline'!A76</f>
        <v>74</v>
      </c>
      <c r="B76" s="58">
        <v>78</v>
      </c>
      <c r="C76" s="93">
        <f>'Mortal Baseline'!C76*M76</f>
        <v>137.11159523629473</v>
      </c>
      <c r="D76" s="93">
        <f>'Mortal Baseline'!D76*N76</f>
        <v>105.29645693675906</v>
      </c>
      <c r="E76" s="93">
        <f>'Mortal Baseline'!E76*O76</f>
        <v>30.111883956048242</v>
      </c>
      <c r="F76" s="93">
        <f>'Mortal Baseline'!F76*P76</f>
        <v>5.5405264436840378</v>
      </c>
      <c r="G76" s="93">
        <f>'Mortal Baseline'!G76*Q76</f>
        <v>1.5639309683092424</v>
      </c>
      <c r="H76" s="93">
        <f t="shared" si="36"/>
        <v>543.69212356907906</v>
      </c>
      <c r="I76" s="93">
        <f t="shared" si="37"/>
        <v>425.9681583190744</v>
      </c>
      <c r="J76" s="93">
        <f t="shared" si="38"/>
        <v>143.43183225161067</v>
      </c>
      <c r="K76" s="93">
        <f t="shared" si="39"/>
        <v>36.927497211930046</v>
      </c>
      <c r="L76" s="93">
        <f t="shared" si="40"/>
        <v>14.898747161510341</v>
      </c>
      <c r="M76" s="93">
        <f>('Stroke Epi'!AE106*(SUM('Mortal Baseline'!C76:G76)))/('Mortal Baseline'!C76*'Stroke Epi'!B$74+'Mortal Baseline'!D76*'Stroke Epi'!C$74+'Mortal Baseline'!E76*'Stroke Epi'!D$74+'Mortal Baseline'!F76*'Stroke Epi'!E$74+'Mortal Baseline'!G76*'Stroke Epi'!F$74)</f>
        <v>1.08449703311657E-2</v>
      </c>
      <c r="N76" s="93">
        <f>M76*'Stroke Epi'!C$74</f>
        <v>8.6050976235242001E-3</v>
      </c>
      <c r="O76" s="93">
        <f>N76*'Stroke Epi'!D$74</f>
        <v>6.0975591603475007E-3</v>
      </c>
      <c r="P76" s="93">
        <f>O76*'Stroke Epi'!E$74</f>
        <v>3.8358097933132882E-3</v>
      </c>
      <c r="Q76" s="93">
        <f>P76*'Stroke Epi'!F$74</f>
        <v>2.049028672507613E-3</v>
      </c>
      <c r="R76" s="93">
        <f t="shared" si="30"/>
        <v>3.1432465580858299E-2</v>
      </c>
      <c r="S76" s="2">
        <f>C76/'Mortal Baseline'!C76</f>
        <v>1.08449703311657E-2</v>
      </c>
      <c r="T76" s="2">
        <f>D76/'Mortal Baseline'!D76</f>
        <v>8.6050976235242001E-3</v>
      </c>
      <c r="U76" s="2">
        <f>E76/'Mortal Baseline'!E76</f>
        <v>6.0975591603475007E-3</v>
      </c>
      <c r="V76" s="2">
        <f>F76/'Mortal Baseline'!F76</f>
        <v>3.8358097933132878E-3</v>
      </c>
      <c r="W76" s="2">
        <f>G76/'Mortal Baseline'!G76</f>
        <v>2.049028672507613E-3</v>
      </c>
      <c r="X76" s="2">
        <f>SUM(C76:G76)/SUM('Mortal Baseline'!C76:G76)</f>
        <v>8.7313258361859051E-3</v>
      </c>
      <c r="Y76" s="93">
        <f>C76*'Stroke Epi'!$AH106</f>
        <v>8.6380304998865682</v>
      </c>
      <c r="Z76" s="93">
        <f>D76*'Stroke Epi'!$AH$33</f>
        <v>14.383496017561287</v>
      </c>
      <c r="AA76" s="93">
        <f>E76*'Stroke Epi'!$AH$33</f>
        <v>4.1132833483961901</v>
      </c>
      <c r="AB76" s="93">
        <f>F76*'Stroke Epi'!$AH$33</f>
        <v>0.75683591220723956</v>
      </c>
      <c r="AC76" s="93">
        <f>G76*'Stroke Epi'!$AH$33</f>
        <v>0.2136329702710425</v>
      </c>
      <c r="AD76" s="93">
        <f t="shared" si="32"/>
        <v>28.105278748322327</v>
      </c>
      <c r="AE76" s="93">
        <f>H76*'Stroke Epi'!$O$5</f>
        <v>108.73842471381582</v>
      </c>
      <c r="AF76" s="93">
        <f>I76*'Stroke Epi'!$O$5</f>
        <v>85.193631663814884</v>
      </c>
      <c r="AG76" s="93">
        <f>J76*'Stroke Epi'!$O$5</f>
        <v>28.686366450322137</v>
      </c>
      <c r="AH76" s="93">
        <f>K76*'Stroke Epi'!$O$5</f>
        <v>7.3854994423860099</v>
      </c>
      <c r="AI76" s="93">
        <f>L76*'Stroke Epi'!$O$5</f>
        <v>2.9797494323020683</v>
      </c>
      <c r="AJ76" s="93">
        <f t="shared" si="33"/>
        <v>232.98367170264095</v>
      </c>
      <c r="AK76" s="93">
        <f t="shared" si="41"/>
        <v>3379.0733549665842</v>
      </c>
      <c r="AL76" s="2"/>
      <c r="AM76" s="93">
        <f>'Mortal Baseline'!X76*AW76</f>
        <v>194.58392397767727</v>
      </c>
      <c r="AN76" s="93">
        <f>'Mortal Baseline'!Y76*AX76</f>
        <v>110.16894673103432</v>
      </c>
      <c r="AO76" s="93">
        <f>'Mortal Baseline'!Z76*AY76</f>
        <v>30.225018078364286</v>
      </c>
      <c r="AP76" s="93">
        <f>'Mortal Baseline'!AA76*AZ76</f>
        <v>8.117682747006711</v>
      </c>
      <c r="AQ76" s="93">
        <f>'Mortal Baseline'!AB76*BA76</f>
        <v>0.48059704861945152</v>
      </c>
      <c r="AR76" s="93">
        <f t="shared" si="42"/>
        <v>731.80155942878832</v>
      </c>
      <c r="AS76" s="93">
        <f t="shared" si="43"/>
        <v>504.44516254346934</v>
      </c>
      <c r="AT76" s="93">
        <f t="shared" si="44"/>
        <v>177.84670741888004</v>
      </c>
      <c r="AU76" s="93">
        <f t="shared" si="45"/>
        <v>59.556948432427632</v>
      </c>
      <c r="AV76" s="93">
        <f t="shared" si="46"/>
        <v>14.387291521170663</v>
      </c>
      <c r="AW76" s="93">
        <f>('Stroke Epi'!AE106*(SUM('Mortal Baseline'!X76:AB76)))/('Mortal Baseline'!X76*'Stroke Epi'!B$83+'Mortal Baseline'!Y76*'Stroke Epi'!C$83+'Mortal Baseline'!Z76*'Stroke Epi'!D$83+'Mortal Baseline'!AA76*'Stroke Epi'!E$83+'Mortal Baseline'!AB76*'Stroke Epi'!F$83)</f>
        <v>1.0422422073416695E-2</v>
      </c>
      <c r="AX76" s="93">
        <f>$AW76*'Stroke Epi'!C$83</f>
        <v>8.3004074170491323E-3</v>
      </c>
      <c r="AY76" s="93">
        <f>$AW76*'Stroke Epi'!D$83</f>
        <v>7.3853966817802623E-3</v>
      </c>
      <c r="AZ76" s="93">
        <f>$AW76*'Stroke Epi'!E$83</f>
        <v>6.6213993112709188E-3</v>
      </c>
      <c r="BA76" s="93">
        <f>$AW76*'Stroke Epi'!F$83</f>
        <v>5.7034880040906623E-3</v>
      </c>
      <c r="BB76" s="93">
        <f t="shared" si="34"/>
        <v>3.8433113487607674E-2</v>
      </c>
      <c r="BC76" s="2">
        <f>AM76/'Mortal Baseline'!X76</f>
        <v>1.0422422073416695E-2</v>
      </c>
      <c r="BD76" s="2">
        <f>AN76/'Mortal Baseline'!Y76</f>
        <v>8.3004074170491323E-3</v>
      </c>
      <c r="BE76" s="2">
        <f>AO76/'Mortal Baseline'!Z76</f>
        <v>7.3853966817802623E-3</v>
      </c>
      <c r="BF76" s="2">
        <f>AP76/'Mortal Baseline'!AA76</f>
        <v>6.6213993112709179E-3</v>
      </c>
      <c r="BG76" s="2">
        <f>AQ76/'Mortal Baseline'!AB76</f>
        <v>5.7034880040906623E-3</v>
      </c>
      <c r="BH76" s="2">
        <f>SUM(AM76:AQ76)/SUM('Mortal Baseline'!X76:AB76)</f>
        <v>9.2000000000000033E-3</v>
      </c>
      <c r="BI76" s="58">
        <f>AM76*'Stroke Epi'!$AP106</f>
        <v>14.515960728734724</v>
      </c>
      <c r="BJ76" s="58">
        <f>AN76*'Stroke Epi'!$AP106</f>
        <v>8.2186034261351608</v>
      </c>
      <c r="BK76" s="58">
        <f>AO76*'Stroke Epi'!$AP106</f>
        <v>2.2547863486459758</v>
      </c>
      <c r="BL76" s="58">
        <f>AP76*'Stroke Epi'!$AP106</f>
        <v>0.60557913292670063</v>
      </c>
      <c r="BM76" s="58">
        <f>AQ76*'Stroke Epi'!$AP106</f>
        <v>3.585253982701108E-2</v>
      </c>
      <c r="BN76" s="93">
        <f t="shared" si="31"/>
        <v>25.630782176269573</v>
      </c>
      <c r="BO76" s="93">
        <f>AR76*'Stroke Epi'!$O$5</f>
        <v>146.36031188575768</v>
      </c>
      <c r="BP76" s="93">
        <f>AS76*'Stroke Epi'!$O$5</f>
        <v>100.88903250869387</v>
      </c>
      <c r="BQ76" s="93">
        <f>AT76*'Stroke Epi'!$O$5</f>
        <v>35.569341483776007</v>
      </c>
      <c r="BR76" s="93">
        <f>AU76*'Stroke Epi'!$O$5</f>
        <v>11.911389686485528</v>
      </c>
      <c r="BS76" s="93">
        <f>AV76*'Stroke Epi'!$O$5</f>
        <v>2.8774583042341328</v>
      </c>
      <c r="BT76" s="93">
        <f t="shared" si="35"/>
        <v>297.6075338689472</v>
      </c>
      <c r="BU76" s="93">
        <f t="shared" si="47"/>
        <v>4358.2248988520842</v>
      </c>
    </row>
    <row r="77" spans="1:73">
      <c r="A77" s="58">
        <f>'Mortal Baseline'!A77</f>
        <v>75</v>
      </c>
      <c r="B77" s="58">
        <v>79</v>
      </c>
      <c r="C77" s="93">
        <f>'Mortal Baseline'!C77*M77</f>
        <v>137.89701412084906</v>
      </c>
      <c r="D77" s="93">
        <f>'Mortal Baseline'!D77*N77</f>
        <v>100.29713038287943</v>
      </c>
      <c r="E77" s="93">
        <f>'Mortal Baseline'!E77*O77</f>
        <v>26.925828971957678</v>
      </c>
      <c r="F77" s="93">
        <f>'Mortal Baseline'!F77*P77</f>
        <v>4.6937638074184402</v>
      </c>
      <c r="G77" s="93">
        <f>'Mortal Baseline'!G77*Q77</f>
        <v>1.1900304316072763</v>
      </c>
      <c r="H77" s="93">
        <f t="shared" si="36"/>
        <v>564.21268247622572</v>
      </c>
      <c r="I77" s="93">
        <f t="shared" si="37"/>
        <v>426.6881610205777</v>
      </c>
      <c r="J77" s="93">
        <f t="shared" si="38"/>
        <v>137.55801142485004</v>
      </c>
      <c r="K77" s="93">
        <f t="shared" si="39"/>
        <v>33.478925664755238</v>
      </c>
      <c r="L77" s="93">
        <f t="shared" si="40"/>
        <v>12.895395190544509</v>
      </c>
      <c r="M77" s="93">
        <f>('Stroke Epi'!AE107*(SUM('Mortal Baseline'!C77:G77)))/('Mortal Baseline'!C77*'Stroke Epi'!B$74+'Mortal Baseline'!D77*'Stroke Epi'!C$74+'Mortal Baseline'!E77*'Stroke Epi'!D$74+'Mortal Baseline'!F77*'Stroke Epi'!E$74+'Mortal Baseline'!G77*'Stroke Epi'!F$74)</f>
        <v>1.0753154930472736E-2</v>
      </c>
      <c r="N77" s="93">
        <f>M77*'Stroke Epi'!C$74</f>
        <v>8.5322453738471814E-3</v>
      </c>
      <c r="O77" s="93">
        <f>N77*'Stroke Epi'!D$74</f>
        <v>6.0459361664193861E-3</v>
      </c>
      <c r="P77" s="93">
        <f>O77*'Stroke Epi'!E$74</f>
        <v>3.8033351619956761E-3</v>
      </c>
      <c r="Q77" s="93">
        <f>P77*'Stroke Epi'!F$74</f>
        <v>2.0316812402092497E-3</v>
      </c>
      <c r="R77" s="93">
        <f t="shared" si="30"/>
        <v>3.1166352872944229E-2</v>
      </c>
      <c r="S77" s="2">
        <f>C77/'Mortal Baseline'!C77</f>
        <v>1.0753154930472734E-2</v>
      </c>
      <c r="T77" s="2">
        <f>D77/'Mortal Baseline'!D77</f>
        <v>8.5322453738471814E-3</v>
      </c>
      <c r="U77" s="2">
        <f>E77/'Mortal Baseline'!E77</f>
        <v>6.0459361664193861E-3</v>
      </c>
      <c r="V77" s="2">
        <f>F77/'Mortal Baseline'!F77</f>
        <v>3.8033351619956766E-3</v>
      </c>
      <c r="W77" s="2">
        <f>G77/'Mortal Baseline'!G77</f>
        <v>2.0316812402092497E-3</v>
      </c>
      <c r="X77" s="2">
        <f>SUM(C77:G77)/SUM('Mortal Baseline'!C77:G77)</f>
        <v>8.7838993589337503E-3</v>
      </c>
      <c r="Y77" s="93">
        <f>C77*'Stroke Epi'!$AH107</f>
        <v>8.6875118896134911</v>
      </c>
      <c r="Z77" s="93">
        <f>D77*'Stroke Epi'!$AH$33</f>
        <v>13.700588010301329</v>
      </c>
      <c r="AA77" s="93">
        <f>E77*'Stroke Epi'!$AH$33</f>
        <v>3.6780682375694189</v>
      </c>
      <c r="AB77" s="93">
        <f>F77*'Stroke Epi'!$AH$33</f>
        <v>0.64116813609335899</v>
      </c>
      <c r="AC77" s="93">
        <f>G77*'Stroke Epi'!$AH$33</f>
        <v>0.16255815695755393</v>
      </c>
      <c r="AD77" s="93">
        <f t="shared" si="32"/>
        <v>26.869894430535155</v>
      </c>
      <c r="AE77" s="93">
        <f>H77*'Stroke Epi'!$O$5</f>
        <v>112.84253649524516</v>
      </c>
      <c r="AF77" s="93">
        <f>I77*'Stroke Epi'!$O$5</f>
        <v>85.33763220411555</v>
      </c>
      <c r="AG77" s="93">
        <f>J77*'Stroke Epi'!$O$5</f>
        <v>27.51160228497001</v>
      </c>
      <c r="AH77" s="93">
        <f>K77*'Stroke Epi'!$O$5</f>
        <v>6.6957851329510483</v>
      </c>
      <c r="AI77" s="93">
        <f>L77*'Stroke Epi'!$O$5</f>
        <v>2.5790790381089019</v>
      </c>
      <c r="AJ77" s="93">
        <f t="shared" si="33"/>
        <v>234.96663515539069</v>
      </c>
      <c r="AK77" s="93">
        <f t="shared" si="41"/>
        <v>3640.90988455251</v>
      </c>
      <c r="AL77" s="2"/>
      <c r="AM77" s="93">
        <f>'Mortal Baseline'!X77*AW77</f>
        <v>198.28852656479722</v>
      </c>
      <c r="AN77" s="93">
        <f>'Mortal Baseline'!Y77*AX77</f>
        <v>102.81753867869178</v>
      </c>
      <c r="AO77" s="93">
        <f>'Mortal Baseline'!Z77*AY77</f>
        <v>26.511630126769802</v>
      </c>
      <c r="AP77" s="93">
        <f>'Mortal Baseline'!AA77*AZ77</f>
        <v>6.9778753466768473</v>
      </c>
      <c r="AQ77" s="93">
        <f>'Mortal Baseline'!AB77*BA77</f>
        <v>0.29155656230975702</v>
      </c>
      <c r="AR77" s="93">
        <f t="shared" si="42"/>
        <v>769.21381337909304</v>
      </c>
      <c r="AS77" s="93">
        <f t="shared" si="43"/>
        <v>498.15506528733215</v>
      </c>
      <c r="AT77" s="93">
        <f t="shared" si="44"/>
        <v>166.53420971322785</v>
      </c>
      <c r="AU77" s="93">
        <f t="shared" si="45"/>
        <v>54.017854959692251</v>
      </c>
      <c r="AV77" s="93">
        <f t="shared" si="46"/>
        <v>11.765537239419277</v>
      </c>
      <c r="AW77" s="93">
        <f>('Stroke Epi'!AE107*(SUM('Mortal Baseline'!X77:AB77)))/('Mortal Baseline'!X77*'Stroke Epi'!B$83+'Mortal Baseline'!Y77*'Stroke Epi'!C$83+'Mortal Baseline'!Z77*'Stroke Epi'!D$83+'Mortal Baseline'!AA77*'Stroke Epi'!E$83+'Mortal Baseline'!AB77*'Stroke Epi'!F$83)</f>
        <v>1.0338286294873322E-2</v>
      </c>
      <c r="AX77" s="93">
        <f>$AW77*'Stroke Epi'!C$83</f>
        <v>8.23340175988602E-3</v>
      </c>
      <c r="AY77" s="93">
        <f>$AW77*'Stroke Epi'!D$83</f>
        <v>7.3257775169358356E-3</v>
      </c>
      <c r="AZ77" s="93">
        <f>$AW77*'Stroke Epi'!E$83</f>
        <v>6.5679475721093228E-3</v>
      </c>
      <c r="BA77" s="93">
        <f>$AW77*'Stroke Epi'!F$83</f>
        <v>5.6574461723305665E-3</v>
      </c>
      <c r="BB77" s="93">
        <f t="shared" si="34"/>
        <v>3.8122859316135072E-2</v>
      </c>
      <c r="BC77" s="2">
        <f>AM77/'Mortal Baseline'!X77</f>
        <v>1.0338286294873322E-2</v>
      </c>
      <c r="BD77" s="2">
        <f>AN77/'Mortal Baseline'!Y77</f>
        <v>8.23340175988602E-3</v>
      </c>
      <c r="BE77" s="2">
        <f>AO77/'Mortal Baseline'!Z77</f>
        <v>7.3257775169358356E-3</v>
      </c>
      <c r="BF77" s="2">
        <f>AP77/'Mortal Baseline'!AA77</f>
        <v>6.5679475721093228E-3</v>
      </c>
      <c r="BG77" s="2">
        <f>AQ77/'Mortal Baseline'!AB77</f>
        <v>5.6574461723305665E-3</v>
      </c>
      <c r="BH77" s="2">
        <f>SUM(AM77:AQ77)/SUM('Mortal Baseline'!X77:AB77)</f>
        <v>9.2000000000000016E-3</v>
      </c>
      <c r="BI77" s="58">
        <f>AM77*'Stroke Epi'!$AP107</f>
        <v>14.792324081733872</v>
      </c>
      <c r="BJ77" s="58">
        <f>AN77*'Stroke Epi'!$AP107</f>
        <v>7.6701883854304063</v>
      </c>
      <c r="BK77" s="58">
        <f>AO77*'Stroke Epi'!$AP107</f>
        <v>1.9777676074570272</v>
      </c>
      <c r="BL77" s="58">
        <f>AP77*'Stroke Epi'!$AP107</f>
        <v>0.52054950086209284</v>
      </c>
      <c r="BM77" s="58">
        <f>AQ77*'Stroke Epi'!$AP107</f>
        <v>2.1750119548307873E-2</v>
      </c>
      <c r="BN77" s="93">
        <f t="shared" si="31"/>
        <v>24.982579695031706</v>
      </c>
      <c r="BO77" s="93">
        <f>AR77*'Stroke Epi'!$O$5</f>
        <v>153.84276267581862</v>
      </c>
      <c r="BP77" s="93">
        <f>AS77*'Stroke Epi'!$O$5</f>
        <v>99.631013057466433</v>
      </c>
      <c r="BQ77" s="93">
        <f>AT77*'Stroke Epi'!$O$5</f>
        <v>33.306841942645569</v>
      </c>
      <c r="BR77" s="93">
        <f>AU77*'Stroke Epi'!$O$5</f>
        <v>10.80357099193845</v>
      </c>
      <c r="BS77" s="93">
        <f>AV77*'Stroke Epi'!$O$5</f>
        <v>2.3531074478838554</v>
      </c>
      <c r="BT77" s="93">
        <f t="shared" si="35"/>
        <v>299.93729611575293</v>
      </c>
      <c r="BU77" s="93">
        <f t="shared" si="47"/>
        <v>4683.1447746628692</v>
      </c>
    </row>
    <row r="78" spans="1:73">
      <c r="A78" s="58">
        <f>'Mortal Baseline'!A78</f>
        <v>76</v>
      </c>
      <c r="B78" s="58">
        <v>80</v>
      </c>
      <c r="C78" s="93">
        <f>'Mortal Baseline'!C78*M78</f>
        <v>182.50659333869356</v>
      </c>
      <c r="D78" s="93">
        <f>'Mortal Baseline'!D78*N78</f>
        <v>124.99533899067217</v>
      </c>
      <c r="E78" s="93">
        <f>'Mortal Baseline'!E78*O78</f>
        <v>31.340423028610228</v>
      </c>
      <c r="F78" s="93">
        <f>'Mortal Baseline'!F78*P78</f>
        <v>5.2327747320317624</v>
      </c>
      <c r="G78" s="93">
        <f>'Mortal Baseline'!G78*Q78</f>
        <v>1.1784085643475837</v>
      </c>
      <c r="H78" s="93">
        <f t="shared" si="36"/>
        <v>625.18922743006055</v>
      </c>
      <c r="I78" s="93">
        <f t="shared" si="37"/>
        <v>452.64527979683299</v>
      </c>
      <c r="J78" s="93">
        <f t="shared" si="38"/>
        <v>137.70876393092084</v>
      </c>
      <c r="K78" s="93">
        <f t="shared" si="39"/>
        <v>31.374747127742598</v>
      </c>
      <c r="L78" s="93">
        <f t="shared" si="40"/>
        <v>11.332166559825637</v>
      </c>
      <c r="M78" s="93">
        <f>('Stroke Epi'!AE108*(SUM('Mortal Baseline'!C78:G78)))/('Mortal Baseline'!C78*'Stroke Epi'!B$74+'Mortal Baseline'!D78*'Stroke Epi'!C$74+'Mortal Baseline'!E78*'Stroke Epi'!D$74+'Mortal Baseline'!F78*'Stroke Epi'!E$74+'Mortal Baseline'!G78*'Stroke Epi'!F$74)</f>
        <v>1.402354163448725E-2</v>
      </c>
      <c r="N78" s="93">
        <f>M78*'Stroke Epi'!C$74</f>
        <v>1.1127180721327797E-2</v>
      </c>
      <c r="O78" s="93">
        <f>N78*'Stroke Epi'!D$74</f>
        <v>7.8847034286622254E-3</v>
      </c>
      <c r="P78" s="93">
        <f>O78*'Stroke Epi'!E$74</f>
        <v>4.9600539877844834E-3</v>
      </c>
      <c r="Q78" s="93">
        <f>P78*'Stroke Epi'!F$74</f>
        <v>2.6495820663144255E-3</v>
      </c>
      <c r="R78" s="93">
        <f t="shared" ref="R78:R98" si="48">SUM(M78:Q78)</f>
        <v>4.0645061838576177E-2</v>
      </c>
      <c r="S78" s="2">
        <f>C78/'Mortal Baseline'!C78</f>
        <v>1.402354163448725E-2</v>
      </c>
      <c r="T78" s="2">
        <f>D78/'Mortal Baseline'!D78</f>
        <v>1.1127180721327797E-2</v>
      </c>
      <c r="U78" s="2">
        <f>E78/'Mortal Baseline'!E78</f>
        <v>7.8847034286622254E-3</v>
      </c>
      <c r="V78" s="2">
        <f>F78/'Mortal Baseline'!F78</f>
        <v>4.9600539877844834E-3</v>
      </c>
      <c r="W78" s="2">
        <f>G78/'Mortal Baseline'!G78</f>
        <v>2.6495820663144255E-3</v>
      </c>
      <c r="X78" s="2">
        <f>SUM(C78:G78)/SUM('Mortal Baseline'!C78:G78)</f>
        <v>1.1616011758611412E-2</v>
      </c>
      <c r="Y78" s="93">
        <f>C78*'Stroke Epi'!$AH108</f>
        <v>18.031651421862925</v>
      </c>
      <c r="Z78" s="93">
        <f>D78*'Stroke Epi'!$AH$33</f>
        <v>17.074363306125818</v>
      </c>
      <c r="AA78" s="93">
        <f>E78*'Stroke Epi'!$AH$33</f>
        <v>4.2811017857081568</v>
      </c>
      <c r="AB78" s="93">
        <f>F78*'Stroke Epi'!$AH$33</f>
        <v>0.71479702839553871</v>
      </c>
      <c r="AC78" s="93">
        <f>G78*'Stroke Epi'!$AH$33</f>
        <v>0.16097060988987993</v>
      </c>
      <c r="AD78" s="93">
        <f t="shared" si="32"/>
        <v>40.26288415198232</v>
      </c>
      <c r="AE78" s="93">
        <f>H78*'Stroke Epi'!$O$5</f>
        <v>125.03784548601212</v>
      </c>
      <c r="AF78" s="93">
        <f>I78*'Stroke Epi'!$O$5</f>
        <v>90.529055959366602</v>
      </c>
      <c r="AG78" s="93">
        <f>J78*'Stroke Epi'!$O$5</f>
        <v>27.541752786184169</v>
      </c>
      <c r="AH78" s="93">
        <f>K78*'Stroke Epi'!$O$5</f>
        <v>6.2749494255485203</v>
      </c>
      <c r="AI78" s="93">
        <f>L78*'Stroke Epi'!$O$5</f>
        <v>2.2664333119651277</v>
      </c>
      <c r="AJ78" s="93">
        <f t="shared" si="33"/>
        <v>251.65003696907655</v>
      </c>
      <c r="AK78" s="93">
        <f t="shared" si="41"/>
        <v>3932.8228056735688</v>
      </c>
      <c r="AL78" s="2"/>
      <c r="AM78" s="93">
        <f>'Mortal Baseline'!X78*AW78</f>
        <v>265.63668967471864</v>
      </c>
      <c r="AN78" s="93">
        <f>'Mortal Baseline'!Y78*AX78</f>
        <v>125.08157177253422</v>
      </c>
      <c r="AO78" s="93">
        <f>'Mortal Baseline'!Z78*AY78</f>
        <v>30.438542643535065</v>
      </c>
      <c r="AP78" s="93">
        <f>'Mortal Baseline'!AA78*AZ78</f>
        <v>7.9273530712727398</v>
      </c>
      <c r="AQ78" s="93">
        <f>'Mortal Baseline'!AB78*BA78</f>
        <v>0.22625209307786048</v>
      </c>
      <c r="AR78" s="93">
        <f t="shared" si="42"/>
        <v>866.21541629625926</v>
      </c>
      <c r="AS78" s="93">
        <f t="shared" si="43"/>
        <v>515.93543561696947</v>
      </c>
      <c r="AT78" s="93">
        <f t="shared" si="44"/>
        <v>161.68814280666032</v>
      </c>
      <c r="AU78" s="93">
        <f t="shared" si="45"/>
        <v>50.621087538164446</v>
      </c>
      <c r="AV78" s="93">
        <f t="shared" si="46"/>
        <v>9.6169317650649742</v>
      </c>
      <c r="AW78" s="93">
        <f>('Stroke Epi'!AE108*(SUM('Mortal Baseline'!X78:AB78)))/('Mortal Baseline'!X78*'Stroke Epi'!B$83+'Mortal Baseline'!Y78*'Stroke Epi'!C$83+'Mortal Baseline'!Z78*'Stroke Epi'!D$83+'Mortal Baseline'!AA78*'Stroke Epi'!E$83+'Mortal Baseline'!AB78*'Stroke Epi'!F$83)</f>
        <v>1.3487596170967921E-2</v>
      </c>
      <c r="AX78" s="93">
        <f>$AW78*'Stroke Epi'!C$83</f>
        <v>1.074150926790908E-2</v>
      </c>
      <c r="AY78" s="93">
        <f>$AW78*'Stroke Epi'!D$83</f>
        <v>9.5573991635136239E-3</v>
      </c>
      <c r="AZ78" s="93">
        <f>$AW78*'Stroke Epi'!E$83</f>
        <v>8.5687145817028489E-3</v>
      </c>
      <c r="BA78" s="93">
        <f>$AW78*'Stroke Epi'!F$83</f>
        <v>7.3808508639601244E-3</v>
      </c>
      <c r="BB78" s="93">
        <f t="shared" si="34"/>
        <v>4.9736070048053603E-2</v>
      </c>
      <c r="BC78" s="2">
        <f>AM78/'Mortal Baseline'!X78</f>
        <v>1.3487596170967921E-2</v>
      </c>
      <c r="BD78" s="2">
        <f>AN78/'Mortal Baseline'!Y78</f>
        <v>1.074150926790908E-2</v>
      </c>
      <c r="BE78" s="2">
        <f>AO78/'Mortal Baseline'!Z78</f>
        <v>9.5573991635136239E-3</v>
      </c>
      <c r="BF78" s="2">
        <f>AP78/'Mortal Baseline'!AA78</f>
        <v>8.5687145817028489E-3</v>
      </c>
      <c r="BG78" s="2">
        <f>AQ78/'Mortal Baseline'!AB78</f>
        <v>7.3808508639601244E-3</v>
      </c>
      <c r="BH78" s="2">
        <f>SUM(AM78:AQ78)/SUM('Mortal Baseline'!X78:AB78)</f>
        <v>1.21E-2</v>
      </c>
      <c r="BI78" s="58">
        <f>AM78*'Stroke Epi'!$AP108</f>
        <v>33.071767864502469</v>
      </c>
      <c r="BJ78" s="58">
        <f>AN78*'Stroke Epi'!$AP108</f>
        <v>15.572655685680511</v>
      </c>
      <c r="BK78" s="58">
        <f>AO78*'Stroke Epi'!$AP108</f>
        <v>3.7895985591201158</v>
      </c>
      <c r="BL78" s="58">
        <f>AP78*'Stroke Epi'!$AP108</f>
        <v>0.98695545737345614</v>
      </c>
      <c r="BM78" s="58">
        <f>AQ78*'Stroke Epi'!$AP108</f>
        <v>2.816838558819363E-2</v>
      </c>
      <c r="BN78" s="93">
        <f t="shared" si="31"/>
        <v>53.449145952264743</v>
      </c>
      <c r="BO78" s="93">
        <f>AR78*'Stroke Epi'!$O$5</f>
        <v>173.24308325925188</v>
      </c>
      <c r="BP78" s="93">
        <f>AS78*'Stroke Epi'!$O$5</f>
        <v>103.18708712339389</v>
      </c>
      <c r="BQ78" s="93">
        <f>AT78*'Stroke Epi'!$O$5</f>
        <v>32.337628561332068</v>
      </c>
      <c r="BR78" s="93">
        <f>AU78*'Stroke Epi'!$O$5</f>
        <v>10.12421750763289</v>
      </c>
      <c r="BS78" s="93">
        <f>AV78*'Stroke Epi'!$O$5</f>
        <v>1.9233863530129949</v>
      </c>
      <c r="BT78" s="93">
        <f t="shared" si="35"/>
        <v>320.81540280462366</v>
      </c>
      <c r="BU78" s="93">
        <f t="shared" si="47"/>
        <v>5057.409323419758</v>
      </c>
    </row>
    <row r="79" spans="1:73">
      <c r="A79" s="58">
        <f>'Mortal Baseline'!A79</f>
        <v>77</v>
      </c>
      <c r="B79" s="58">
        <v>81</v>
      </c>
      <c r="C79" s="93">
        <f>'Mortal Baseline'!C79*M79</f>
        <v>178.20056931523075</v>
      </c>
      <c r="D79" s="93">
        <f>'Mortal Baseline'!D79*N79</f>
        <v>114.17429327189132</v>
      </c>
      <c r="E79" s="93">
        <f>'Mortal Baseline'!E79*O79</f>
        <v>26.587376724002812</v>
      </c>
      <c r="F79" s="93">
        <f>'Mortal Baseline'!F79*P79</f>
        <v>4.3051779183675958</v>
      </c>
      <c r="G79" s="93">
        <f>'Mortal Baseline'!G79*Q79</f>
        <v>0.85092823504014592</v>
      </c>
      <c r="H79" s="93">
        <f t="shared" si="36"/>
        <v>660.32029983741631</v>
      </c>
      <c r="I79" s="93">
        <f t="shared" si="37"/>
        <v>459.21615380323192</v>
      </c>
      <c r="J79" s="93">
        <f t="shared" si="38"/>
        <v>132.47328608303133</v>
      </c>
      <c r="K79" s="93">
        <f t="shared" si="39"/>
        <v>28.690178592166134</v>
      </c>
      <c r="L79" s="93">
        <f t="shared" si="40"/>
        <v>9.7556908730107743</v>
      </c>
      <c r="M79" s="93">
        <f>('Stroke Epi'!AE109*(SUM('Mortal Baseline'!C79:G79)))/('Mortal Baseline'!C79*'Stroke Epi'!B$74+'Mortal Baseline'!D79*'Stroke Epi'!C$74+'Mortal Baseline'!E79*'Stroke Epi'!D$74+'Mortal Baseline'!F79*'Stroke Epi'!E$74+'Mortal Baseline'!G79*'Stroke Epi'!F$74)</f>
        <v>1.3904907535232904E-2</v>
      </c>
      <c r="N79" s="93">
        <f>M79*'Stroke Epi'!C$74</f>
        <v>1.1033048789714409E-2</v>
      </c>
      <c r="O79" s="93">
        <f>N79*'Stroke Epi'!D$74</f>
        <v>7.8180016843006836E-3</v>
      </c>
      <c r="P79" s="93">
        <f>O79*'Stroke Epi'!E$74</f>
        <v>4.9180937217952808E-3</v>
      </c>
      <c r="Q79" s="93">
        <f>P79*'Stroke Epi'!F$74</f>
        <v>2.6271675586222554E-3</v>
      </c>
      <c r="R79" s="93">
        <f t="shared" si="48"/>
        <v>4.0301219289665527E-2</v>
      </c>
      <c r="S79" s="2">
        <f>C79/'Mortal Baseline'!C79</f>
        <v>1.3904907535232906E-2</v>
      </c>
      <c r="T79" s="2">
        <f>D79/'Mortal Baseline'!D79</f>
        <v>1.1033048789714409E-2</v>
      </c>
      <c r="U79" s="2">
        <f>E79/'Mortal Baseline'!E79</f>
        <v>7.8180016843006836E-3</v>
      </c>
      <c r="V79" s="2">
        <f>F79/'Mortal Baseline'!F79</f>
        <v>4.9180937217952808E-3</v>
      </c>
      <c r="W79" s="2">
        <f>G79/'Mortal Baseline'!G79</f>
        <v>2.6271675586222554E-3</v>
      </c>
      <c r="X79" s="2">
        <f>SUM(C79:G79)/SUM('Mortal Baseline'!C79:G79)</f>
        <v>1.1674004249646749E-2</v>
      </c>
      <c r="Y79" s="93">
        <f>C79*'Stroke Epi'!$AH109</f>
        <v>17.606216248344797</v>
      </c>
      <c r="Z79" s="93">
        <f>D79*'Stroke Epi'!$AH$33</f>
        <v>15.596208460940353</v>
      </c>
      <c r="AA79" s="93">
        <f>E79*'Stroke Epi'!$AH$33</f>
        <v>3.6318356604987843</v>
      </c>
      <c r="AB79" s="93">
        <f>F79*'Stroke Epi'!$AH$33</f>
        <v>0.58808730364901363</v>
      </c>
      <c r="AC79" s="93">
        <f>G79*'Stroke Epi'!$AH$33</f>
        <v>0.11623679690648393</v>
      </c>
      <c r="AD79" s="93">
        <f t="shared" si="32"/>
        <v>37.538584470339437</v>
      </c>
      <c r="AE79" s="93">
        <f>H79*'Stroke Epi'!$O$5</f>
        <v>132.06405996748327</v>
      </c>
      <c r="AF79" s="93">
        <f>I79*'Stroke Epi'!$O$5</f>
        <v>91.843230760646392</v>
      </c>
      <c r="AG79" s="93">
        <f>J79*'Stroke Epi'!$O$5</f>
        <v>26.494657216606267</v>
      </c>
      <c r="AH79" s="93">
        <f>K79*'Stroke Epi'!$O$5</f>
        <v>5.7380357184332276</v>
      </c>
      <c r="AI79" s="93">
        <f>L79*'Stroke Epi'!$O$5</f>
        <v>1.951138174602155</v>
      </c>
      <c r="AJ79" s="93">
        <f t="shared" si="33"/>
        <v>258.09112183777131</v>
      </c>
      <c r="AK79" s="93">
        <f t="shared" si="41"/>
        <v>4228.4525119816799</v>
      </c>
      <c r="AL79" s="2"/>
      <c r="AM79" s="93">
        <f>'Mortal Baseline'!X79*AW79</f>
        <v>264.20851899237886</v>
      </c>
      <c r="AN79" s="93">
        <f>'Mortal Baseline'!Y79*AX79</f>
        <v>111.83006021902543</v>
      </c>
      <c r="AO79" s="93">
        <f>'Mortal Baseline'!Z79*AY79</f>
        <v>25.824770519704686</v>
      </c>
      <c r="AP79" s="93">
        <f>'Mortal Baseline'!AA79*AZ79</f>
        <v>6.7263566731714235</v>
      </c>
      <c r="AQ79" s="93">
        <f>'Mortal Baseline'!AB79*BA79</f>
        <v>0.12668251888899251</v>
      </c>
      <c r="AR79" s="93">
        <f t="shared" si="42"/>
        <v>924.10908416488394</v>
      </c>
      <c r="AS79" s="93">
        <f t="shared" si="43"/>
        <v>509.0057530269205</v>
      </c>
      <c r="AT79" s="93">
        <f t="shared" si="44"/>
        <v>151.3856862059128</v>
      </c>
      <c r="AU79" s="93">
        <f t="shared" si="45"/>
        <v>46.236271246329522</v>
      </c>
      <c r="AV79" s="93">
        <f t="shared" si="46"/>
        <v>7.792059545352779</v>
      </c>
      <c r="AW79" s="93">
        <f>('Stroke Epi'!AE109*(SUM('Mortal Baseline'!X79:AB79)))/('Mortal Baseline'!X79*'Stroke Epi'!B$83+'Mortal Baseline'!Y79*'Stroke Epi'!C$83+'Mortal Baseline'!Z79*'Stroke Epi'!D$83+'Mortal Baseline'!AA79*'Stroke Epi'!E$83+'Mortal Baseline'!AB79*'Stroke Epi'!F$83)</f>
        <v>1.337820028456627E-2</v>
      </c>
      <c r="AX79" s="93">
        <f>$AW79*'Stroke Epi'!C$83</f>
        <v>1.0654386483925984E-2</v>
      </c>
      <c r="AY79" s="93">
        <f>$AW79*'Stroke Epi'!D$83</f>
        <v>9.4798805204630923E-3</v>
      </c>
      <c r="AZ79" s="93">
        <f>$AW79*'Stroke Epi'!E$83</f>
        <v>8.4992150122387318E-3</v>
      </c>
      <c r="BA79" s="93">
        <f>$AW79*'Stroke Epi'!F$83</f>
        <v>7.3209858804281205E-3</v>
      </c>
      <c r="BB79" s="93">
        <f t="shared" si="34"/>
        <v>4.93326681816222E-2</v>
      </c>
      <c r="BC79" s="2">
        <f>AM79/'Mortal Baseline'!X79</f>
        <v>1.337820028456627E-2</v>
      </c>
      <c r="BD79" s="2">
        <f>AN79/'Mortal Baseline'!Y79</f>
        <v>1.0654386483925984E-2</v>
      </c>
      <c r="BE79" s="2">
        <f>AO79/'Mortal Baseline'!Z79</f>
        <v>9.4798805204630923E-3</v>
      </c>
      <c r="BF79" s="2">
        <f>AP79/'Mortal Baseline'!AA79</f>
        <v>8.4992150122387318E-3</v>
      </c>
      <c r="BG79" s="2">
        <f>AQ79/'Mortal Baseline'!AB79</f>
        <v>7.3209858804281205E-3</v>
      </c>
      <c r="BH79" s="2">
        <f>SUM(AM79:AQ79)/SUM('Mortal Baseline'!X79:AB79)</f>
        <v>1.2099999999999998E-2</v>
      </c>
      <c r="BI79" s="58">
        <f>AM79*'Stroke Epi'!$AP109</f>
        <v>32.893960614551169</v>
      </c>
      <c r="BJ79" s="58">
        <f>AN79*'Stroke Epi'!$AP109</f>
        <v>13.922842497268666</v>
      </c>
      <c r="BK79" s="58">
        <f>AO79*'Stroke Epi'!$AP109</f>
        <v>3.2151839297032332</v>
      </c>
      <c r="BL79" s="58">
        <f>AP79*'Stroke Epi'!$AP109</f>
        <v>0.83743140580984221</v>
      </c>
      <c r="BM79" s="58">
        <f>AQ79*'Stroke Epi'!$AP109</f>
        <v>1.5771973601679569E-2</v>
      </c>
      <c r="BN79" s="93">
        <f t="shared" si="31"/>
        <v>50.885190420934592</v>
      </c>
      <c r="BO79" s="93">
        <f>AR79*'Stroke Epi'!$O$5</f>
        <v>184.82181683297679</v>
      </c>
      <c r="BP79" s="93">
        <f>AS79*'Stroke Epi'!$O$5</f>
        <v>101.80115060538411</v>
      </c>
      <c r="BQ79" s="93">
        <f>AT79*'Stroke Epi'!$O$5</f>
        <v>30.277137241182562</v>
      </c>
      <c r="BR79" s="93">
        <f>AU79*'Stroke Epi'!$O$5</f>
        <v>9.2472542492659056</v>
      </c>
      <c r="BS79" s="93">
        <f>AV79*'Stroke Epi'!$O$5</f>
        <v>1.5584119090705559</v>
      </c>
      <c r="BT79" s="93">
        <f t="shared" si="35"/>
        <v>327.70577083787992</v>
      </c>
      <c r="BU79" s="93">
        <f t="shared" si="47"/>
        <v>5436.0002846785728</v>
      </c>
    </row>
    <row r="80" spans="1:73">
      <c r="A80" s="58">
        <f>'Mortal Baseline'!A80</f>
        <v>78</v>
      </c>
      <c r="B80" s="58">
        <v>82</v>
      </c>
      <c r="C80" s="93">
        <f>'Mortal Baseline'!C80*M80</f>
        <v>174.12938036821623</v>
      </c>
      <c r="D80" s="93">
        <f>'Mortal Baseline'!D80*N80</f>
        <v>103.59051036495428</v>
      </c>
      <c r="E80" s="93">
        <f>'Mortal Baseline'!E80*O80</f>
        <v>22.270539089296751</v>
      </c>
      <c r="F80" s="93">
        <f>'Mortal Baseline'!F80*P80</f>
        <v>3.5470230775636891</v>
      </c>
      <c r="G80" s="93">
        <f>'Mortal Baseline'!G80*Q80</f>
        <v>0.60751392583734931</v>
      </c>
      <c r="H80" s="93">
        <f t="shared" si="36"/>
        <v>684.77940398980445</v>
      </c>
      <c r="I80" s="93">
        <f t="shared" si="37"/>
        <v>455.36722494659944</v>
      </c>
      <c r="J80" s="93">
        <f t="shared" si="38"/>
        <v>124.61733229522304</v>
      </c>
      <c r="K80" s="93">
        <f t="shared" si="39"/>
        <v>25.911078647647578</v>
      </c>
      <c r="L80" s="93">
        <f t="shared" si="40"/>
        <v>8.2958298273394835</v>
      </c>
      <c r="M80" s="93">
        <f>('Stroke Epi'!AE110*(SUM('Mortal Baseline'!C80:G80)))/('Mortal Baseline'!C80*'Stroke Epi'!B$74+'Mortal Baseline'!D80*'Stroke Epi'!C$74+'Mortal Baseline'!E80*'Stroke Epi'!D$74+'Mortal Baseline'!F80*'Stroke Epi'!E$74+'Mortal Baseline'!G80*'Stroke Epi'!F$74)</f>
        <v>1.3785913710154545E-2</v>
      </c>
      <c r="N80" s="93">
        <f>M80*'Stroke Epi'!C$74</f>
        <v>1.0938631428474309E-2</v>
      </c>
      <c r="O80" s="93">
        <f>N80*'Stroke Epi'!D$74</f>
        <v>7.7510976849373822E-3</v>
      </c>
      <c r="P80" s="93">
        <f>O80*'Stroke Epi'!E$74</f>
        <v>4.8760062226466949E-3</v>
      </c>
      <c r="Q80" s="93">
        <f>P80*'Stroke Epi'!F$74</f>
        <v>2.6046850849970184E-3</v>
      </c>
      <c r="R80" s="93">
        <f t="shared" si="48"/>
        <v>3.9956334131209949E-2</v>
      </c>
      <c r="S80" s="2">
        <f>C80/'Mortal Baseline'!C80</f>
        <v>1.3785913710154545E-2</v>
      </c>
      <c r="T80" s="2">
        <f>D80/'Mortal Baseline'!D80</f>
        <v>1.0938631428474309E-2</v>
      </c>
      <c r="U80" s="2">
        <f>E80/'Mortal Baseline'!E80</f>
        <v>7.7510976849373822E-3</v>
      </c>
      <c r="V80" s="2">
        <f>F80/'Mortal Baseline'!F80</f>
        <v>4.8760062226466949E-3</v>
      </c>
      <c r="W80" s="2">
        <f>G80/'Mortal Baseline'!G80</f>
        <v>2.6046850849970184E-3</v>
      </c>
      <c r="X80" s="2">
        <f>SUM(C80:G80)/SUM('Mortal Baseline'!C80:G80)</f>
        <v>1.1727196359704489E-2</v>
      </c>
      <c r="Y80" s="93">
        <f>C80*'Stroke Epi'!$AH110</f>
        <v>17.203982780379764</v>
      </c>
      <c r="Z80" s="93">
        <f>D80*'Stroke Epi'!$AH$33</f>
        <v>14.150463715852755</v>
      </c>
      <c r="AA80" s="93">
        <f>E80*'Stroke Epi'!$AH$33</f>
        <v>3.0421556395979361</v>
      </c>
      <c r="AB80" s="93">
        <f>F80*'Stroke Epi'!$AH$33</f>
        <v>0.48452335239519995</v>
      </c>
      <c r="AC80" s="93">
        <f>G80*'Stroke Epi'!$AH$33</f>
        <v>8.298640226938192E-2</v>
      </c>
      <c r="AD80" s="93">
        <f t="shared" si="32"/>
        <v>34.96411189049504</v>
      </c>
      <c r="AE80" s="93">
        <f>H80*'Stroke Epi'!$O$5</f>
        <v>136.9558807979609</v>
      </c>
      <c r="AF80" s="93">
        <f>I80*'Stroke Epi'!$O$5</f>
        <v>91.073444989319896</v>
      </c>
      <c r="AG80" s="93">
        <f>J80*'Stroke Epi'!$O$5</f>
        <v>24.923466459044608</v>
      </c>
      <c r="AH80" s="93">
        <f>K80*'Stroke Epi'!$O$5</f>
        <v>5.1822157295295161</v>
      </c>
      <c r="AI80" s="93">
        <f>L80*'Stroke Epi'!$O$5</f>
        <v>1.6591659654678967</v>
      </c>
      <c r="AJ80" s="93">
        <f t="shared" si="33"/>
        <v>259.79417394132281</v>
      </c>
      <c r="AK80" s="93">
        <f t="shared" si="41"/>
        <v>4523.2107978134973</v>
      </c>
      <c r="AL80" s="2"/>
      <c r="AM80" s="93">
        <f>'Mortal Baseline'!X80*AW80</f>
        <v>262.75462056450061</v>
      </c>
      <c r="AN80" s="93">
        <f>'Mortal Baseline'!Y80*AX80</f>
        <v>98.747501022534919</v>
      </c>
      <c r="AO80" s="93">
        <f>'Mortal Baseline'!Z80*AY80</f>
        <v>21.795504429746611</v>
      </c>
      <c r="AP80" s="93">
        <f>'Mortal Baseline'!AA80*AZ80</f>
        <v>5.7438072659277122</v>
      </c>
      <c r="AQ80" s="93">
        <f>'Mortal Baseline'!AB80*BA80</f>
        <v>6.8830463815214016E-2</v>
      </c>
      <c r="AR80" s="93">
        <f t="shared" si="42"/>
        <v>969.14792728185671</v>
      </c>
      <c r="AS80" s="93">
        <f t="shared" si="43"/>
        <v>492.02926094680265</v>
      </c>
      <c r="AT80" s="93">
        <f t="shared" si="44"/>
        <v>139.6888694647736</v>
      </c>
      <c r="AU80" s="93">
        <f t="shared" si="45"/>
        <v>41.895392857181484</v>
      </c>
      <c r="AV80" s="93">
        <f t="shared" si="46"/>
        <v>6.2867061264957576</v>
      </c>
      <c r="AW80" s="93">
        <f>('Stroke Epi'!AE110*(SUM('Mortal Baseline'!X80:AB80)))/('Mortal Baseline'!X80*'Stroke Epi'!B$83+'Mortal Baseline'!Y80*'Stroke Epi'!C$83+'Mortal Baseline'!Z80*'Stroke Epi'!D$83+'Mortal Baseline'!AA80*'Stroke Epi'!E$83+'Mortal Baseline'!AB80*'Stroke Epi'!F$83)</f>
        <v>1.3268047605721638E-2</v>
      </c>
      <c r="AX80" s="93">
        <f>$AW80*'Stroke Epi'!C$83</f>
        <v>1.0566660991132727E-2</v>
      </c>
      <c r="AY80" s="93">
        <f>$AW80*'Stroke Epi'!D$83</f>
        <v>9.4018256093207683E-3</v>
      </c>
      <c r="AZ80" s="93">
        <f>$AW80*'Stroke Epi'!E$83</f>
        <v>8.4292346500255376E-3</v>
      </c>
      <c r="BA80" s="93">
        <f>$AW80*'Stroke Epi'!F$83</f>
        <v>7.2607067554816048E-3</v>
      </c>
      <c r="BB80" s="93">
        <f t="shared" si="34"/>
        <v>4.8926475611682278E-2</v>
      </c>
      <c r="BC80" s="2">
        <f>AM80/'Mortal Baseline'!X80</f>
        <v>1.3268047605721638E-2</v>
      </c>
      <c r="BD80" s="2">
        <f>AN80/'Mortal Baseline'!Y80</f>
        <v>1.0566660991132727E-2</v>
      </c>
      <c r="BE80" s="2">
        <f>AO80/'Mortal Baseline'!Z80</f>
        <v>9.4018256093207683E-3</v>
      </c>
      <c r="BF80" s="2">
        <f>AP80/'Mortal Baseline'!AA80</f>
        <v>8.4292346500255376E-3</v>
      </c>
      <c r="BG80" s="2">
        <f>AQ80/'Mortal Baseline'!AB80</f>
        <v>7.2607067554816057E-3</v>
      </c>
      <c r="BH80" s="2">
        <f>SUM(AM80:AQ80)/SUM('Mortal Baseline'!X80:AB80)</f>
        <v>1.21E-2</v>
      </c>
      <c r="BI80" s="58">
        <f>AM80*'Stroke Epi'!$AP110</f>
        <v>32.712950260280323</v>
      </c>
      <c r="BJ80" s="58">
        <f>AN80*'Stroke Epi'!$AP110</f>
        <v>12.294063877305597</v>
      </c>
      <c r="BK80" s="58">
        <f>AO80*'Stroke Epi'!$AP110</f>
        <v>2.7135403015034529</v>
      </c>
      <c r="BL80" s="58">
        <f>AP80*'Stroke Epi'!$AP110</f>
        <v>0.71510400460800017</v>
      </c>
      <c r="BM80" s="58">
        <f>AQ80*'Stroke Epi'!$AP110</f>
        <v>8.5693927449941448E-3</v>
      </c>
      <c r="BN80" s="93">
        <f t="shared" si="31"/>
        <v>48.444227836442366</v>
      </c>
      <c r="BO80" s="93">
        <f>AR80*'Stroke Epi'!$O$5</f>
        <v>193.82958545637135</v>
      </c>
      <c r="BP80" s="93">
        <f>AS80*'Stroke Epi'!$O$5</f>
        <v>98.40585218936053</v>
      </c>
      <c r="BQ80" s="93">
        <f>AT80*'Stroke Epi'!$O$5</f>
        <v>27.937773892954723</v>
      </c>
      <c r="BR80" s="93">
        <f>AU80*'Stroke Epi'!$O$5</f>
        <v>8.3790785714362972</v>
      </c>
      <c r="BS80" s="93">
        <f>AV80*'Stroke Epi'!$O$5</f>
        <v>1.2573412252991516</v>
      </c>
      <c r="BT80" s="93">
        <f t="shared" si="35"/>
        <v>329.80963133542207</v>
      </c>
      <c r="BU80" s="93">
        <f t="shared" si="47"/>
        <v>5814.2541438504368</v>
      </c>
    </row>
    <row r="81" spans="1:73">
      <c r="A81" s="58">
        <f>'Mortal Baseline'!A81</f>
        <v>79</v>
      </c>
      <c r="B81" s="58">
        <v>83</v>
      </c>
      <c r="C81" s="93">
        <f>'Mortal Baseline'!C81*M81</f>
        <v>170.28954258763741</v>
      </c>
      <c r="D81" s="93">
        <f>'Mortal Baseline'!D81*N81</f>
        <v>93.249193785532839</v>
      </c>
      <c r="E81" s="93">
        <f>'Mortal Baseline'!E81*O81</f>
        <v>18.394189190255837</v>
      </c>
      <c r="F81" s="93">
        <f>'Mortal Baseline'!F81*P81</f>
        <v>2.9275687582620695</v>
      </c>
      <c r="G81" s="93">
        <f>'Mortal Baseline'!G81*Q81</f>
        <v>0.42861754301046384</v>
      </c>
      <c r="H81" s="93">
        <f t="shared" si="36"/>
        <v>700.9090829991012</v>
      </c>
      <c r="I81" s="93">
        <f t="shared" si="37"/>
        <v>443.3925100269596</v>
      </c>
      <c r="J81" s="93">
        <f t="shared" si="38"/>
        <v>115.04589938683635</v>
      </c>
      <c r="K81" s="93">
        <f t="shared" si="39"/>
        <v>23.17190832398493</v>
      </c>
      <c r="L81" s="93">
        <f t="shared" si="40"/>
        <v>6.9822950026126689</v>
      </c>
      <c r="M81" s="93">
        <f>('Stroke Epi'!AE111*(SUM('Mortal Baseline'!C81:G81)))/('Mortal Baseline'!C81*'Stroke Epi'!B$74+'Mortal Baseline'!D81*'Stroke Epi'!C$74+'Mortal Baseline'!E81*'Stroke Epi'!D$74+'Mortal Baseline'!F81*'Stroke Epi'!E$74+'Mortal Baseline'!G81*'Stroke Epi'!F$74)</f>
        <v>1.3665756419859577E-2</v>
      </c>
      <c r="N81" s="93">
        <f>M81*'Stroke Epi'!C$74</f>
        <v>1.0843290899031367E-2</v>
      </c>
      <c r="O81" s="93">
        <f>N81*'Stroke Epi'!D$74</f>
        <v>7.6835395299818888E-3</v>
      </c>
      <c r="P81" s="93">
        <f>O81*'Stroke Epi'!E$74</f>
        <v>4.833507211881592E-3</v>
      </c>
      <c r="Q81" s="93">
        <f>P81*'Stroke Epi'!F$74</f>
        <v>2.5819827884017311E-3</v>
      </c>
      <c r="R81" s="93">
        <f t="shared" si="48"/>
        <v>3.9608076849156154E-2</v>
      </c>
      <c r="S81" s="2">
        <f>C81/'Mortal Baseline'!C81</f>
        <v>1.3665756419859575E-2</v>
      </c>
      <c r="T81" s="2">
        <f>D81/'Mortal Baseline'!D81</f>
        <v>1.0843290899031367E-2</v>
      </c>
      <c r="U81" s="2">
        <f>E81/'Mortal Baseline'!E81</f>
        <v>7.6835395299818888E-3</v>
      </c>
      <c r="V81" s="2">
        <f>F81/'Mortal Baseline'!F81</f>
        <v>4.833507211881592E-3</v>
      </c>
      <c r="W81" s="2">
        <f>G81/'Mortal Baseline'!G81</f>
        <v>2.5819827884017311E-3</v>
      </c>
      <c r="X81" s="2">
        <f>SUM(C81:G81)/SUM('Mortal Baseline'!C81:G81)</f>
        <v>1.1775953700627267E-2</v>
      </c>
      <c r="Y81" s="93">
        <f>C81*'Stroke Epi'!$AH111</f>
        <v>16.824606807658576</v>
      </c>
      <c r="Z81" s="93">
        <f>D81*'Stroke Epi'!$AH$33</f>
        <v>12.737839871103786</v>
      </c>
      <c r="AA81" s="93">
        <f>E81*'Stroke Epi'!$AH$33</f>
        <v>2.5126462433889474</v>
      </c>
      <c r="AB81" s="93">
        <f>F81*'Stroke Epi'!$AH$33</f>
        <v>0.39990589237859869</v>
      </c>
      <c r="AC81" s="93">
        <f>G81*'Stroke Epi'!$AH$33</f>
        <v>5.854915637522936E-2</v>
      </c>
      <c r="AD81" s="93">
        <f t="shared" si="32"/>
        <v>32.53354797090514</v>
      </c>
      <c r="AE81" s="93">
        <f>H81*'Stroke Epi'!$O$5</f>
        <v>140.18181659982025</v>
      </c>
      <c r="AF81" s="93">
        <f>I81*'Stroke Epi'!$O$5</f>
        <v>88.67850200539192</v>
      </c>
      <c r="AG81" s="93">
        <f>J81*'Stroke Epi'!$O$5</f>
        <v>23.009179877367274</v>
      </c>
      <c r="AH81" s="93">
        <f>K81*'Stroke Epi'!$O$5</f>
        <v>4.6343816647969858</v>
      </c>
      <c r="AI81" s="93">
        <f>L81*'Stroke Epi'!$O$5</f>
        <v>1.3964590005225339</v>
      </c>
      <c r="AJ81" s="93">
        <f t="shared" si="33"/>
        <v>257.90033914789899</v>
      </c>
      <c r="AK81" s="93">
        <f t="shared" si="41"/>
        <v>4813.6446849323011</v>
      </c>
      <c r="AL81" s="2"/>
      <c r="AM81" s="93">
        <f>'Mortal Baseline'!X81*AW81</f>
        <v>261.2753863210142</v>
      </c>
      <c r="AN81" s="93">
        <f>'Mortal Baseline'!Y81*AX81</f>
        <v>85.904357241941298</v>
      </c>
      <c r="AO81" s="93">
        <f>'Mortal Baseline'!Z81*AY81</f>
        <v>18.289925335854527</v>
      </c>
      <c r="AP81" s="93">
        <f>'Mortal Baseline'!AA81*AZ81</f>
        <v>4.9387388010448303</v>
      </c>
      <c r="AQ81" s="93">
        <f>'Mortal Baseline'!AB81*BA81</f>
        <v>3.6236694749326517E-2</v>
      </c>
      <c r="AR81" s="93">
        <f t="shared" si="42"/>
        <v>1003.8807778862191</v>
      </c>
      <c r="AS81" s="93">
        <f t="shared" si="43"/>
        <v>467.23370212207783</v>
      </c>
      <c r="AT81" s="93">
        <f t="shared" si="44"/>
        <v>127.32748060616994</v>
      </c>
      <c r="AU81" s="93">
        <f t="shared" si="45"/>
        <v>37.739949082182015</v>
      </c>
      <c r="AV81" s="93">
        <f t="shared" si="46"/>
        <v>5.0570322032009383</v>
      </c>
      <c r="AW81" s="93">
        <f>('Stroke Epi'!AE111*(SUM('Mortal Baseline'!X81:AB81)))/('Mortal Baseline'!X81*'Stroke Epi'!B$83+'Mortal Baseline'!Y81*'Stroke Epi'!C$83+'Mortal Baseline'!Z81*'Stroke Epi'!D$83+'Mortal Baseline'!AA81*'Stroke Epi'!E$83+'Mortal Baseline'!AB81*'Stroke Epi'!F$83)</f>
        <v>1.3156593009050553E-2</v>
      </c>
      <c r="AX81" s="93">
        <f>$AW81*'Stroke Epi'!C$83</f>
        <v>1.047789865217195E-2</v>
      </c>
      <c r="AY81" s="93">
        <f>$AW81*'Stroke Epi'!D$83</f>
        <v>9.3228481506623558E-3</v>
      </c>
      <c r="AZ81" s="93">
        <f>$AW81*'Stroke Epi'!E$83</f>
        <v>8.3584271750991295E-3</v>
      </c>
      <c r="BA81" s="93">
        <f>$AW81*'Stroke Epi'!F$83</f>
        <v>7.1997151787985174E-3</v>
      </c>
      <c r="BB81" s="93">
        <f t="shared" si="34"/>
        <v>4.8515482165782504E-2</v>
      </c>
      <c r="BC81" s="2">
        <f>AM81/'Mortal Baseline'!X81</f>
        <v>1.3156593009050553E-2</v>
      </c>
      <c r="BD81" s="2">
        <f>AN81/'Mortal Baseline'!Y81</f>
        <v>1.047789865217195E-2</v>
      </c>
      <c r="BE81" s="2">
        <f>AO81/'Mortal Baseline'!Z81</f>
        <v>9.3228481506623558E-3</v>
      </c>
      <c r="BF81" s="2">
        <f>AP81/'Mortal Baseline'!AA81</f>
        <v>8.3584271750991295E-3</v>
      </c>
      <c r="BG81" s="2">
        <f>AQ81/'Mortal Baseline'!AB81</f>
        <v>7.1997151787985174E-3</v>
      </c>
      <c r="BH81" s="2">
        <f>SUM(AM81:AQ81)/SUM('Mortal Baseline'!X81:AB81)</f>
        <v>1.2100000000000001E-2</v>
      </c>
      <c r="BI81" s="58">
        <f>AM81*'Stroke Epi'!$AP111</f>
        <v>32.528785596966266</v>
      </c>
      <c r="BJ81" s="58">
        <f>AN81*'Stroke Epi'!$AP111</f>
        <v>10.695092476621692</v>
      </c>
      <c r="BK81" s="58">
        <f>AO81*'Stroke Epi'!$AP111</f>
        <v>2.2770957043138886</v>
      </c>
      <c r="BL81" s="58">
        <f>AP81*'Stroke Epi'!$AP111</f>
        <v>0.61487298073008134</v>
      </c>
      <c r="BM81" s="58">
        <f>AQ81*'Stroke Epi'!$AP111</f>
        <v>4.5114684962911517E-3</v>
      </c>
      <c r="BN81" s="93">
        <f t="shared" si="31"/>
        <v>46.120358227128214</v>
      </c>
      <c r="BO81" s="93">
        <f>AR81*'Stroke Epi'!$O$5</f>
        <v>200.77615557724383</v>
      </c>
      <c r="BP81" s="93">
        <f>AS81*'Stroke Epi'!$O$5</f>
        <v>93.446740424415566</v>
      </c>
      <c r="BQ81" s="93">
        <f>AT81*'Stroke Epi'!$O$5</f>
        <v>25.46549612123399</v>
      </c>
      <c r="BR81" s="93">
        <f>AU81*'Stroke Epi'!$O$5</f>
        <v>7.5479898164364032</v>
      </c>
      <c r="BS81" s="93">
        <f>AV81*'Stroke Epi'!$O$5</f>
        <v>1.0114064406401877</v>
      </c>
      <c r="BT81" s="93">
        <f t="shared" si="35"/>
        <v>328.24778837996996</v>
      </c>
      <c r="BU81" s="93">
        <f t="shared" si="47"/>
        <v>6188.6222904575352</v>
      </c>
    </row>
    <row r="82" spans="1:73">
      <c r="A82" s="58">
        <f>'Mortal Baseline'!A82</f>
        <v>80</v>
      </c>
      <c r="B82" s="58">
        <v>84</v>
      </c>
      <c r="C82" s="93">
        <f>'Mortal Baseline'!C82*M82</f>
        <v>166.66812906449599</v>
      </c>
      <c r="D82" s="93">
        <f>'Mortal Baseline'!D82*N82</f>
        <v>83.156517731909048</v>
      </c>
      <c r="E82" s="93">
        <f>'Mortal Baseline'!E82*O82</f>
        <v>14.958434970092856</v>
      </c>
      <c r="F82" s="93">
        <f>'Mortal Baseline'!F82*P82</f>
        <v>2.421294890861529</v>
      </c>
      <c r="G82" s="93">
        <f>'Mortal Baseline'!G82*Q82</f>
        <v>0.29865842256243724</v>
      </c>
      <c r="H82" s="93">
        <f t="shared" si="36"/>
        <v>710.57078865611834</v>
      </c>
      <c r="I82" s="93">
        <f t="shared" si="37"/>
        <v>425.13268588237293</v>
      </c>
      <c r="J82" s="93">
        <f t="shared" si="38"/>
        <v>104.48250823617299</v>
      </c>
      <c r="K82" s="93">
        <f t="shared" si="39"/>
        <v>20.558915657670873</v>
      </c>
      <c r="L82" s="93">
        <f t="shared" si="40"/>
        <v>5.8259452682773425</v>
      </c>
      <c r="M82" s="93">
        <f>('Stroke Epi'!AE112*(SUM('Mortal Baseline'!C82:G82)))/('Mortal Baseline'!C82*'Stroke Epi'!B$74+'Mortal Baseline'!D82*'Stroke Epi'!C$74+'Mortal Baseline'!E82*'Stroke Epi'!D$74+'Mortal Baseline'!F82*'Stroke Epi'!E$74+'Mortal Baseline'!G82*'Stroke Epi'!F$74)</f>
        <v>1.3543791698657605E-2</v>
      </c>
      <c r="N82" s="93">
        <f>M82*'Stroke Epi'!C$74</f>
        <v>1.0746516237550475E-2</v>
      </c>
      <c r="O82" s="93">
        <f>N82*'Stroke Epi'!D$74</f>
        <v>7.6149651512335079E-3</v>
      </c>
      <c r="P82" s="93">
        <f>O82*'Stroke Epi'!E$74</f>
        <v>4.7903689221731535E-3</v>
      </c>
      <c r="Q82" s="93">
        <f>P82*'Stroke Epi'!F$74</f>
        <v>2.5589389991477335E-3</v>
      </c>
      <c r="R82" s="93">
        <f t="shared" si="48"/>
        <v>3.9254581008762474E-2</v>
      </c>
      <c r="S82" s="2">
        <f>C82/'Mortal Baseline'!C82</f>
        <v>1.3543791698657607E-2</v>
      </c>
      <c r="T82" s="2">
        <f>D82/'Mortal Baseline'!D82</f>
        <v>1.0746516237550475E-2</v>
      </c>
      <c r="U82" s="2">
        <f>E82/'Mortal Baseline'!E82</f>
        <v>7.6149651512335079E-3</v>
      </c>
      <c r="V82" s="2">
        <f>F82/'Mortal Baseline'!F82</f>
        <v>4.7903689221731535E-3</v>
      </c>
      <c r="W82" s="2">
        <f>G82/'Mortal Baseline'!G82</f>
        <v>2.5589389991477335E-3</v>
      </c>
      <c r="X82" s="2">
        <f>SUM(C82:G82)/SUM('Mortal Baseline'!C82:G82)</f>
        <v>1.1820529623064201E-2</v>
      </c>
      <c r="Y82" s="93">
        <f>C82*'Stroke Epi'!$AH112</f>
        <v>16.466811151572202</v>
      </c>
      <c r="Z82" s="93">
        <f>D82*'Stroke Epi'!$AH$33</f>
        <v>11.359180322178776</v>
      </c>
      <c r="AA82" s="93">
        <f>E82*'Stroke Epi'!$AH$33</f>
        <v>2.0433222169146843</v>
      </c>
      <c r="AB82" s="93">
        <f>F82*'Stroke Epi'!$AH$33</f>
        <v>0.33074888209168485</v>
      </c>
      <c r="AC82" s="93">
        <f>G82*'Stroke Epi'!$AH$33</f>
        <v>4.0796740522028925E-2</v>
      </c>
      <c r="AD82" s="93">
        <f t="shared" si="32"/>
        <v>30.240859313279376</v>
      </c>
      <c r="AE82" s="93">
        <f>H82*'Stroke Epi'!$O$5</f>
        <v>142.11415773122368</v>
      </c>
      <c r="AF82" s="93">
        <f>I82*'Stroke Epi'!$O$5</f>
        <v>85.026537176474591</v>
      </c>
      <c r="AG82" s="93">
        <f>J82*'Stroke Epi'!$O$5</f>
        <v>20.896501647234601</v>
      </c>
      <c r="AH82" s="93">
        <f>K82*'Stroke Epi'!$O$5</f>
        <v>4.1117831315341746</v>
      </c>
      <c r="AI82" s="93">
        <f>L82*'Stroke Epi'!$O$5</f>
        <v>1.1651890536554685</v>
      </c>
      <c r="AJ82" s="93">
        <f t="shared" si="33"/>
        <v>253.31416874012251</v>
      </c>
      <c r="AK82" s="93">
        <f t="shared" si="41"/>
        <v>5097.1997129857027</v>
      </c>
      <c r="AL82" s="2"/>
      <c r="AM82" s="93">
        <f>'Mortal Baseline'!X82*AW82</f>
        <v>259.72559309587302</v>
      </c>
      <c r="AN82" s="93">
        <f>'Mortal Baseline'!Y82*AX82</f>
        <v>73.402846785899129</v>
      </c>
      <c r="AO82" s="93">
        <f>'Mortal Baseline'!Z82*AY82</f>
        <v>15.25025379714892</v>
      </c>
      <c r="AP82" s="93">
        <f>'Mortal Baseline'!AA82*AZ82</f>
        <v>4.2772680908669489</v>
      </c>
      <c r="AQ82" s="93">
        <f>'Mortal Baseline'!AB82*BA82</f>
        <v>1.8453033206922105E-2</v>
      </c>
      <c r="AR82" s="93">
        <f t="shared" si="42"/>
        <v>1030.301429807882</v>
      </c>
      <c r="AS82" s="93">
        <f t="shared" si="43"/>
        <v>436.49471600693971</v>
      </c>
      <c r="AT82" s="93">
        <f t="shared" si="44"/>
        <v>114.83514257777097</v>
      </c>
      <c r="AU82" s="93">
        <f t="shared" si="45"/>
        <v>33.854354375882473</v>
      </c>
      <c r="AV82" s="93">
        <f t="shared" si="46"/>
        <v>4.059567327271381</v>
      </c>
      <c r="AW82" s="93">
        <f>('Stroke Epi'!AE112*(SUM('Mortal Baseline'!X82:AB82)))/('Mortal Baseline'!X82*'Stroke Epi'!B$83+'Mortal Baseline'!Y82*'Stroke Epi'!C$83+'Mortal Baseline'!Z82*'Stroke Epi'!D$83+'Mortal Baseline'!AA82*'Stroke Epi'!E$83+'Mortal Baseline'!AB82*'Stroke Epi'!F$83)</f>
        <v>1.3043759652699459E-2</v>
      </c>
      <c r="AX82" s="93">
        <f>$AW82*'Stroke Epi'!C$83</f>
        <v>1.0388038270261687E-2</v>
      </c>
      <c r="AY82" s="93">
        <f>$AW82*'Stroke Epi'!D$83</f>
        <v>9.2428936938461267E-3</v>
      </c>
      <c r="AZ82" s="93">
        <f>$AW82*'Stroke Epi'!E$83</f>
        <v>8.2867437695750817E-3</v>
      </c>
      <c r="BA82" s="93">
        <f>$AW82*'Stroke Epi'!F$83</f>
        <v>7.1379691000198458E-3</v>
      </c>
      <c r="BB82" s="93">
        <f t="shared" si="34"/>
        <v>4.8099404486402202E-2</v>
      </c>
      <c r="BC82" s="2">
        <f>AM82/'Mortal Baseline'!X82</f>
        <v>1.3043759652699459E-2</v>
      </c>
      <c r="BD82" s="2">
        <f>AN82/'Mortal Baseline'!Y82</f>
        <v>1.0388038270261687E-2</v>
      </c>
      <c r="BE82" s="2">
        <f>AO82/'Mortal Baseline'!Z82</f>
        <v>9.2428936938461267E-3</v>
      </c>
      <c r="BF82" s="2">
        <f>AP82/'Mortal Baseline'!AA82</f>
        <v>8.2867437695750817E-3</v>
      </c>
      <c r="BG82" s="2">
        <f>AQ82/'Mortal Baseline'!AB82</f>
        <v>7.1379691000198458E-3</v>
      </c>
      <c r="BH82" s="2">
        <f>SUM(AM82:AQ82)/SUM('Mortal Baseline'!X82:AB82)</f>
        <v>1.2099999999999996E-2</v>
      </c>
      <c r="BI82" s="58">
        <f>AM82*'Stroke Epi'!$AP112</f>
        <v>32.335836340436188</v>
      </c>
      <c r="BJ82" s="58">
        <f>AN82*'Stroke Epi'!$AP112</f>
        <v>9.1386544248444412</v>
      </c>
      <c r="BK82" s="58">
        <f>AO82*'Stroke Epi'!$AP112</f>
        <v>1.8986565977450405</v>
      </c>
      <c r="BL82" s="58">
        <f>AP82*'Stroke Epi'!$AP112</f>
        <v>0.53251987731293515</v>
      </c>
      <c r="BM82" s="58">
        <f>AQ82*'Stroke Epi'!$AP112</f>
        <v>2.297402634261802E-3</v>
      </c>
      <c r="BN82" s="93">
        <f t="shared" ref="BN82:BN98" si="49">SUM(BI82:BM82)</f>
        <v>43.907964642972864</v>
      </c>
      <c r="BO82" s="93">
        <f>AR82*'Stroke Epi'!$O$5</f>
        <v>206.0602859615764</v>
      </c>
      <c r="BP82" s="93">
        <f>AS82*'Stroke Epi'!$O$5</f>
        <v>87.298943201387942</v>
      </c>
      <c r="BQ82" s="93">
        <f>AT82*'Stroke Epi'!$O$5</f>
        <v>22.967028515554194</v>
      </c>
      <c r="BR82" s="93">
        <f>AU82*'Stroke Epi'!$O$5</f>
        <v>6.7708708751764952</v>
      </c>
      <c r="BS82" s="93">
        <f>AV82*'Stroke Epi'!$O$5</f>
        <v>0.81191346545427623</v>
      </c>
      <c r="BT82" s="93">
        <f t="shared" si="35"/>
        <v>323.9090420191493</v>
      </c>
      <c r="BU82" s="93">
        <f t="shared" si="47"/>
        <v>6556.4392971196576</v>
      </c>
    </row>
    <row r="83" spans="1:73">
      <c r="A83" s="58">
        <f>'Mortal Baseline'!A83</f>
        <v>81</v>
      </c>
      <c r="B83" s="58">
        <v>85</v>
      </c>
      <c r="C83" s="93">
        <f>'Mortal Baseline'!C83*M83</f>
        <v>207.47019308908878</v>
      </c>
      <c r="D83" s="93">
        <f>'Mortal Baseline'!D83*N83</f>
        <v>93.195005568858107</v>
      </c>
      <c r="E83" s="93">
        <f>'Mortal Baseline'!E83*O83</f>
        <v>15.198125189200335</v>
      </c>
      <c r="F83" s="93">
        <f>'Mortal Baseline'!F83*P83</f>
        <v>2.5509578812925788</v>
      </c>
      <c r="G83" s="93">
        <f>'Mortal Baseline'!G83*Q83</f>
        <v>0.26102771828726234</v>
      </c>
      <c r="H83" s="93">
        <f t="shared" si="36"/>
        <v>759.46001286241119</v>
      </c>
      <c r="I83" s="93">
        <f t="shared" si="37"/>
        <v>421.94197395257765</v>
      </c>
      <c r="J83" s="93">
        <f t="shared" si="38"/>
        <v>96.74080956122404</v>
      </c>
      <c r="K83" s="93">
        <f t="shared" si="39"/>
        <v>18.667341525337591</v>
      </c>
      <c r="L83" s="93">
        <f t="shared" si="40"/>
        <v>4.8809871923871073</v>
      </c>
      <c r="M83" s="93">
        <f>('Stroke Epi'!AE113*(SUM('Mortal Baseline'!C83:G83)))/('Mortal Baseline'!C83*'Stroke Epi'!B$74+'Mortal Baseline'!D83*'Stroke Epi'!C$74+'Mortal Baseline'!E83*'Stroke Epi'!D$74+'Mortal Baseline'!F83*'Stroke Epi'!E$74+'Mortal Baseline'!G83*'Stroke Epi'!F$74)</f>
        <v>1.7190390060464203E-2</v>
      </c>
      <c r="N83" s="93">
        <f>M83*'Stroke Epi'!C$74</f>
        <v>1.3639962133566707E-2</v>
      </c>
      <c r="O83" s="93">
        <f>N83*'Stroke Epi'!D$74</f>
        <v>9.6652565366551202E-3</v>
      </c>
      <c r="P83" s="93">
        <f>O83*'Stroke Epi'!E$74</f>
        <v>6.0801518613021752E-3</v>
      </c>
      <c r="Q83" s="93">
        <f>P83*'Stroke Epi'!F$74</f>
        <v>3.2479205613183937E-3</v>
      </c>
      <c r="R83" s="93">
        <f t="shared" si="48"/>
        <v>4.9823681153306598E-2</v>
      </c>
      <c r="S83" s="2">
        <f>C83/'Mortal Baseline'!C83</f>
        <v>1.7190390060464203E-2</v>
      </c>
      <c r="T83" s="2">
        <f>D83/'Mortal Baseline'!D83</f>
        <v>1.3639962133566707E-2</v>
      </c>
      <c r="U83" s="2">
        <f>E83/'Mortal Baseline'!E83</f>
        <v>9.6652565366551202E-3</v>
      </c>
      <c r="V83" s="2">
        <f>F83/'Mortal Baseline'!F83</f>
        <v>6.0801518613021761E-3</v>
      </c>
      <c r="W83" s="2">
        <f>G83/'Mortal Baseline'!G83</f>
        <v>3.2479205613183937E-3</v>
      </c>
      <c r="X83" s="2">
        <f>SUM(C83:G83)/SUM('Mortal Baseline'!C83:G83)</f>
        <v>1.5193947201370975E-2</v>
      </c>
      <c r="Y83" s="93">
        <f>C83*'Stroke Epi'!$AH113</f>
        <v>19.522945169683254</v>
      </c>
      <c r="Z83" s="93">
        <f>D83*'Stroke Epi'!$AH$33</f>
        <v>12.730437760706018</v>
      </c>
      <c r="AA83" s="93">
        <f>E83*'Stroke Epi'!$AH$33</f>
        <v>2.0760639008447659</v>
      </c>
      <c r="AB83" s="93">
        <f>F83*'Stroke Epi'!$AH$33</f>
        <v>0.34846084658456628</v>
      </c>
      <c r="AC83" s="93">
        <f>G83*'Stroke Epi'!$AH$33</f>
        <v>3.5656386318040037E-2</v>
      </c>
      <c r="AD83" s="93">
        <f t="shared" si="32"/>
        <v>34.713564064136641</v>
      </c>
      <c r="AE83" s="93">
        <f>H83*'Stroke Epi'!$O$5</f>
        <v>151.89200257248226</v>
      </c>
      <c r="AF83" s="93">
        <f>I83*'Stroke Epi'!$O$5</f>
        <v>84.388394790515534</v>
      </c>
      <c r="AG83" s="93">
        <f>J83*'Stroke Epi'!$O$5</f>
        <v>19.348161912244809</v>
      </c>
      <c r="AH83" s="93">
        <f>K83*'Stroke Epi'!$O$5</f>
        <v>3.7334683050675181</v>
      </c>
      <c r="AI83" s="93">
        <f>L83*'Stroke Epi'!$O$5</f>
        <v>0.97619743847742146</v>
      </c>
      <c r="AJ83" s="93">
        <f t="shared" si="33"/>
        <v>260.33822501878757</v>
      </c>
      <c r="AK83" s="93">
        <f t="shared" si="41"/>
        <v>5392.2515020686269</v>
      </c>
      <c r="AL83" s="2"/>
      <c r="AM83" s="93">
        <f>'Mortal Baseline'!X83*AW83</f>
        <v>328.65182922667333</v>
      </c>
      <c r="AN83" s="93">
        <f>'Mortal Baseline'!Y83*AX83</f>
        <v>78.197408630721782</v>
      </c>
      <c r="AO83" s="93">
        <f>'Mortal Baseline'!Z83*AY83</f>
        <v>16.079445443609636</v>
      </c>
      <c r="AP83" s="93">
        <f>'Mortal Baseline'!AA83*AZ83</f>
        <v>4.7532710823844084</v>
      </c>
      <c r="AQ83" s="93">
        <f>'Mortal Baseline'!AB83*BA83</f>
        <v>1.1554844456088696E-2</v>
      </c>
      <c r="AR83" s="93">
        <f t="shared" si="42"/>
        <v>1120.5571367325426</v>
      </c>
      <c r="AS83" s="93">
        <f t="shared" si="43"/>
        <v>418.25452701142905</v>
      </c>
      <c r="AT83" s="93">
        <f t="shared" si="44"/>
        <v>106.04890290808139</v>
      </c>
      <c r="AU83" s="93">
        <f t="shared" si="45"/>
        <v>31.30423470577745</v>
      </c>
      <c r="AV83" s="93">
        <f t="shared" si="46"/>
        <v>3.2569113036389319</v>
      </c>
      <c r="AW83" s="93">
        <f>('Stroke Epi'!AE113*(SUM('Mortal Baseline'!X83:AB83)))/('Mortal Baseline'!X83*'Stroke Epi'!B$83+'Mortal Baseline'!Y83*'Stroke Epi'!C$83+'Mortal Baseline'!Z83*'Stroke Epi'!D$83+'Mortal Baseline'!AA83*'Stroke Epi'!E$83+'Mortal Baseline'!AB83*'Stroke Epi'!F$83)</f>
        <v>1.6563369420357452E-2</v>
      </c>
      <c r="AX83" s="93">
        <f>$AW83*'Stroke Epi'!C$83</f>
        <v>1.319105227360937E-2</v>
      </c>
      <c r="AY83" s="93">
        <f>$AW83*'Stroke Epi'!D$83</f>
        <v>1.1736912273800013E-2</v>
      </c>
      <c r="AZ83" s="93">
        <f>$AW83*'Stroke Epi'!E$83</f>
        <v>1.0522763528451842E-2</v>
      </c>
      <c r="BA83" s="93">
        <f>$AW83*'Stroke Epi'!F$83</f>
        <v>9.0640139241033296E-3</v>
      </c>
      <c r="BB83" s="93">
        <f t="shared" si="34"/>
        <v>6.1078111420322004E-2</v>
      </c>
      <c r="BC83" s="2">
        <f>AM83/'Mortal Baseline'!X83</f>
        <v>1.6563369420357452E-2</v>
      </c>
      <c r="BD83" s="2">
        <f>AN83/'Mortal Baseline'!Y83</f>
        <v>1.319105227360937E-2</v>
      </c>
      <c r="BE83" s="2">
        <f>AO83/'Mortal Baseline'!Z83</f>
        <v>1.1736912273800014E-2</v>
      </c>
      <c r="BF83" s="2">
        <f>AP83/'Mortal Baseline'!AA83</f>
        <v>1.0522763528451842E-2</v>
      </c>
      <c r="BG83" s="2">
        <f>AQ83/'Mortal Baseline'!AB83</f>
        <v>9.0640139241033296E-3</v>
      </c>
      <c r="BH83" s="2">
        <f>SUM(AM83:AQ83)/SUM('Mortal Baseline'!X83:AB83)</f>
        <v>1.55E-2</v>
      </c>
      <c r="BI83" s="58">
        <f>AM83*'Stroke Epi'!$AP113</f>
        <v>43.414906640843547</v>
      </c>
      <c r="BJ83" s="58">
        <f>AN83*'Stroke Epi'!$AP113</f>
        <v>10.329877680118347</v>
      </c>
      <c r="BK83" s="58">
        <f>AO83*'Stroke Epi'!$AP113</f>
        <v>2.1240947431008328</v>
      </c>
      <c r="BL83" s="58">
        <f>AP83*'Stroke Epi'!$AP113</f>
        <v>0.62790710998298038</v>
      </c>
      <c r="BM83" s="58">
        <f>AQ83*'Stroke Epi'!$AP113</f>
        <v>1.5263949526493168E-3</v>
      </c>
      <c r="BN83" s="93">
        <f t="shared" si="49"/>
        <v>56.498312568998358</v>
      </c>
      <c r="BO83" s="93">
        <f>AR83*'Stroke Epi'!$O$5</f>
        <v>224.11142734650855</v>
      </c>
      <c r="BP83" s="93">
        <f>AS83*'Stroke Epi'!$O$5</f>
        <v>83.650905402285815</v>
      </c>
      <c r="BQ83" s="93">
        <f>AT83*'Stroke Epi'!$O$5</f>
        <v>21.209780581616279</v>
      </c>
      <c r="BR83" s="93">
        <f>AU83*'Stroke Epi'!$O$5</f>
        <v>6.2608469411554903</v>
      </c>
      <c r="BS83" s="93">
        <f>AV83*'Stroke Epi'!$O$5</f>
        <v>0.65138226072778638</v>
      </c>
      <c r="BT83" s="93">
        <f t="shared" si="35"/>
        <v>335.88434253229394</v>
      </c>
      <c r="BU83" s="93">
        <f t="shared" si="47"/>
        <v>6948.8219522209502</v>
      </c>
    </row>
    <row r="84" spans="1:73">
      <c r="A84" s="58">
        <f>'Mortal Baseline'!A84</f>
        <v>82</v>
      </c>
      <c r="B84" s="58">
        <v>86</v>
      </c>
      <c r="C84" s="93">
        <f>'Mortal Baseline'!C84*M84</f>
        <v>189.48075938624396</v>
      </c>
      <c r="D84" s="93">
        <f>'Mortal Baseline'!D84*N84</f>
        <v>75.561480719109937</v>
      </c>
      <c r="E84" s="93">
        <f>'Mortal Baseline'!E84*O84</f>
        <v>11.112529245009062</v>
      </c>
      <c r="F84" s="93">
        <f>'Mortal Baseline'!F84*P84</f>
        <v>1.9754482123942858</v>
      </c>
      <c r="G84" s="93">
        <f>'Mortal Baseline'!G84*Q84</f>
        <v>0.16496058349104525</v>
      </c>
      <c r="H84" s="93">
        <f t="shared" si="36"/>
        <v>777.52582450648958</v>
      </c>
      <c r="I84" s="93">
        <f t="shared" si="37"/>
        <v>400.38462212046602</v>
      </c>
      <c r="J84" s="93">
        <f t="shared" si="38"/>
        <v>86.429112993143519</v>
      </c>
      <c r="K84" s="93">
        <f t="shared" si="39"/>
        <v>16.560860586079794</v>
      </c>
      <c r="L84" s="93">
        <f t="shared" si="40"/>
        <v>4.0340939510826912</v>
      </c>
      <c r="M84" s="93">
        <f>('Stroke Epi'!AE114*(SUM('Mortal Baseline'!C84:G84)))/('Mortal Baseline'!C84*'Stroke Epi'!B$74+'Mortal Baseline'!D84*'Stroke Epi'!C$74+'Mortal Baseline'!E84*'Stroke Epi'!D$74+'Mortal Baseline'!F84*'Stroke Epi'!E$74+'Mortal Baseline'!G84*'Stroke Epi'!F$74)</f>
        <v>1.7028281551410816E-2</v>
      </c>
      <c r="N84" s="93">
        <f>M84*'Stroke Epi'!C$74</f>
        <v>1.3511334806482225E-2</v>
      </c>
      <c r="O84" s="93">
        <f>N84*'Stroke Epi'!D$74</f>
        <v>9.5741114072389385E-3</v>
      </c>
      <c r="P84" s="93">
        <f>O84*'Stroke Epi'!E$74</f>
        <v>6.0228149219083028E-3</v>
      </c>
      <c r="Q84" s="93">
        <f>P84*'Stroke Epi'!F$74</f>
        <v>3.2172920789007619E-3</v>
      </c>
      <c r="R84" s="93">
        <f t="shared" si="48"/>
        <v>4.9353834765941046E-2</v>
      </c>
      <c r="S84" s="2">
        <f>C84/'Mortal Baseline'!C84</f>
        <v>1.7028281551410816E-2</v>
      </c>
      <c r="T84" s="2">
        <f>D84/'Mortal Baseline'!D84</f>
        <v>1.3511334806482225E-2</v>
      </c>
      <c r="U84" s="2">
        <f>E84/'Mortal Baseline'!E84</f>
        <v>9.5741114072389385E-3</v>
      </c>
      <c r="V84" s="2">
        <f>F84/'Mortal Baseline'!F84</f>
        <v>6.0228149219083028E-3</v>
      </c>
      <c r="W84" s="2">
        <f>G84/'Mortal Baseline'!G84</f>
        <v>3.2172920789007614E-3</v>
      </c>
      <c r="X84" s="2">
        <f>SUM(C84:G84)/SUM('Mortal Baseline'!C84:G84)</f>
        <v>1.5240850938270741E-2</v>
      </c>
      <c r="Y84" s="93">
        <f>C84*'Stroke Epi'!$AH114</f>
        <v>17.830139458245558</v>
      </c>
      <c r="Z84" s="93">
        <f>D84*'Stroke Epi'!$AH$33</f>
        <v>10.321698266230417</v>
      </c>
      <c r="AA84" s="93">
        <f>E84*'Stroke Epi'!$AH$33</f>
        <v>1.5179714948682379</v>
      </c>
      <c r="AB84" s="93">
        <f>F84*'Stroke Epi'!$AH$33</f>
        <v>0.26984622581305945</v>
      </c>
      <c r="AC84" s="93">
        <f>G84*'Stroke Epi'!$AH$33</f>
        <v>2.2533615704876782E-2</v>
      </c>
      <c r="AD84" s="93">
        <f t="shared" si="32"/>
        <v>29.962189060862148</v>
      </c>
      <c r="AE84" s="93">
        <f>H84*'Stroke Epi'!$O$5</f>
        <v>155.50516490129792</v>
      </c>
      <c r="AF84" s="93">
        <f>I84*'Stroke Epi'!$O$5</f>
        <v>80.076924424093207</v>
      </c>
      <c r="AG84" s="93">
        <f>J84*'Stroke Epi'!$O$5</f>
        <v>17.285822598628705</v>
      </c>
      <c r="AH84" s="93">
        <f>K84*'Stroke Epi'!$O$5</f>
        <v>3.3121721172159591</v>
      </c>
      <c r="AI84" s="93">
        <f>L84*'Stroke Epi'!$O$5</f>
        <v>0.80681879021653824</v>
      </c>
      <c r="AJ84" s="93">
        <f t="shared" si="33"/>
        <v>256.98690283145231</v>
      </c>
      <c r="AK84" s="93">
        <f t="shared" si="41"/>
        <v>5679.2005939609417</v>
      </c>
      <c r="AL84" s="2"/>
      <c r="AM84" s="93">
        <f>'Mortal Baseline'!X84*AW84</f>
        <v>308.08655437146098</v>
      </c>
      <c r="AN84" s="93">
        <f>'Mortal Baseline'!Y84*AX84</f>
        <v>60.244829432243435</v>
      </c>
      <c r="AO84" s="93">
        <f>'Mortal Baseline'!Z84*AY84</f>
        <v>12.470107685754888</v>
      </c>
      <c r="AP84" s="93">
        <f>'Mortal Baseline'!AA84*AZ84</f>
        <v>3.9464204046950009</v>
      </c>
      <c r="AQ84" s="93">
        <f>'Mortal Baseline'!AB84*BA84</f>
        <v>5.1690072152023522E-3</v>
      </c>
      <c r="AR84" s="93">
        <f t="shared" si="42"/>
        <v>1161.1173571166514</v>
      </c>
      <c r="AS84" s="93">
        <f t="shared" si="43"/>
        <v>384.5185733612683</v>
      </c>
      <c r="AT84" s="93">
        <f t="shared" si="44"/>
        <v>95.185135269119172</v>
      </c>
      <c r="AU84" s="93">
        <f t="shared" si="45"/>
        <v>28.361901059333981</v>
      </c>
      <c r="AV84" s="93">
        <f t="shared" si="46"/>
        <v>2.6091716551736983</v>
      </c>
      <c r="AW84" s="93">
        <f>('Stroke Epi'!AE114*(SUM('Mortal Baseline'!X84:AB84)))/('Mortal Baseline'!X84*'Stroke Epi'!B$83+'Mortal Baseline'!Y84*'Stroke Epi'!C$83+'Mortal Baseline'!Z84*'Stroke Epi'!D$83+'Mortal Baseline'!AA84*'Stroke Epi'!E$83+'Mortal Baseline'!AB84*'Stroke Epi'!F$83)</f>
        <v>1.6418486572118005E-2</v>
      </c>
      <c r="AX84" s="93">
        <f>$AW84*'Stroke Epi'!C$83</f>
        <v>1.3075667705640547E-2</v>
      </c>
      <c r="AY84" s="93">
        <f>$AW84*'Stroke Epi'!D$83</f>
        <v>1.1634247336696414E-2</v>
      </c>
      <c r="AZ84" s="93">
        <f>$AW84*'Stroke Epi'!E$83</f>
        <v>1.043071897443263E-2</v>
      </c>
      <c r="BA84" s="93">
        <f>$AW84*'Stroke Epi'!F$83</f>
        <v>8.9847293220107118E-3</v>
      </c>
      <c r="BB84" s="93">
        <f t="shared" si="34"/>
        <v>6.0543849910898312E-2</v>
      </c>
      <c r="BC84" s="2">
        <f>AM84/'Mortal Baseline'!X84</f>
        <v>1.6418486572118005E-2</v>
      </c>
      <c r="BD84" s="2">
        <f>AN84/'Mortal Baseline'!Y84</f>
        <v>1.3075667705640547E-2</v>
      </c>
      <c r="BE84" s="2">
        <f>AO84/'Mortal Baseline'!Z84</f>
        <v>1.1634247336696414E-2</v>
      </c>
      <c r="BF84" s="2">
        <f>AP84/'Mortal Baseline'!AA84</f>
        <v>1.043071897443263E-2</v>
      </c>
      <c r="BG84" s="2">
        <f>AQ84/'Mortal Baseline'!AB84</f>
        <v>8.9847293220107118E-3</v>
      </c>
      <c r="BH84" s="2">
        <f>SUM(AM84:AQ84)/SUM('Mortal Baseline'!X84:AB84)</f>
        <v>1.55E-2</v>
      </c>
      <c r="BI84" s="58">
        <f>AM84*'Stroke Epi'!$AP114</f>
        <v>40.698233832469995</v>
      </c>
      <c r="BJ84" s="58">
        <f>AN84*'Stroke Epi'!$AP114</f>
        <v>7.9583419679993579</v>
      </c>
      <c r="BK84" s="58">
        <f>AO84*'Stroke Epi'!$AP114</f>
        <v>1.6473012252882206</v>
      </c>
      <c r="BL84" s="58">
        <f>AP84*'Stroke Epi'!$AP114</f>
        <v>0.52132213546020956</v>
      </c>
      <c r="BM84" s="58">
        <f>AQ84*'Stroke Epi'!$AP114</f>
        <v>6.8282585312823068E-4</v>
      </c>
      <c r="BN84" s="93">
        <f t="shared" si="49"/>
        <v>50.825881987070908</v>
      </c>
      <c r="BO84" s="93">
        <f>AR84*'Stroke Epi'!$O$5</f>
        <v>232.2234714233303</v>
      </c>
      <c r="BP84" s="93">
        <f>AS84*'Stroke Epi'!$O$5</f>
        <v>76.90371467225367</v>
      </c>
      <c r="BQ84" s="93">
        <f>AT84*'Stroke Epi'!$O$5</f>
        <v>19.037027053823834</v>
      </c>
      <c r="BR84" s="93">
        <f>AU84*'Stroke Epi'!$O$5</f>
        <v>5.6723802118667965</v>
      </c>
      <c r="BS84" s="93">
        <f>AV84*'Stroke Epi'!$O$5</f>
        <v>0.52183433103473964</v>
      </c>
      <c r="BT84" s="93">
        <f t="shared" si="35"/>
        <v>334.35842769230942</v>
      </c>
      <c r="BU84" s="93">
        <f t="shared" si="47"/>
        <v>7334.0062619003302</v>
      </c>
    </row>
    <row r="85" spans="1:73">
      <c r="A85" s="58">
        <f>'Mortal Baseline'!A85</f>
        <v>83</v>
      </c>
      <c r="B85" s="58">
        <v>87</v>
      </c>
      <c r="C85" s="93">
        <f>'Mortal Baseline'!C85*M85</f>
        <v>173.07753217143929</v>
      </c>
      <c r="D85" s="93">
        <f>'Mortal Baseline'!D85*N85</f>
        <v>60.277424216642018</v>
      </c>
      <c r="E85" s="93">
        <f>'Mortal Baseline'!E85*O85</f>
        <v>7.959384299603216</v>
      </c>
      <c r="F85" s="93">
        <f>'Mortal Baseline'!F85*P85</f>
        <v>1.5332599565857863</v>
      </c>
      <c r="G85" s="93">
        <f>'Mortal Baseline'!G85*Q85</f>
        <v>0.10268420875354374</v>
      </c>
      <c r="H85" s="93">
        <f t="shared" si="36"/>
        <v>777.26805231838546</v>
      </c>
      <c r="I85" s="93">
        <f t="shared" si="37"/>
        <v>370.26342364678442</v>
      </c>
      <c r="J85" s="93">
        <f t="shared" si="38"/>
        <v>75.584703199249788</v>
      </c>
      <c r="K85" s="93">
        <f t="shared" si="39"/>
        <v>14.512102199636566</v>
      </c>
      <c r="L85" s="93">
        <f t="shared" si="40"/>
        <v>3.3074257539148197</v>
      </c>
      <c r="M85" s="93">
        <f>('Stroke Epi'!AE115*(SUM('Mortal Baseline'!C85:G85)))/('Mortal Baseline'!C85*'Stroke Epi'!B$74+'Mortal Baseline'!D85*'Stroke Epi'!C$74+'Mortal Baseline'!E85*'Stroke Epi'!D$74+'Mortal Baseline'!F85*'Stroke Epi'!E$74+'Mortal Baseline'!G85*'Stroke Epi'!F$74)</f>
        <v>1.686354570234902E-2</v>
      </c>
      <c r="N85" s="93">
        <f>M85*'Stroke Epi'!C$74</f>
        <v>1.3380622778695743E-2</v>
      </c>
      <c r="O85" s="93">
        <f>N85*'Stroke Epi'!D$74</f>
        <v>9.4814890620585433E-3</v>
      </c>
      <c r="P85" s="93">
        <f>O85*'Stroke Epi'!E$74</f>
        <v>5.9645487059717681E-3</v>
      </c>
      <c r="Q85" s="93">
        <f>P85*'Stroke Epi'!F$74</f>
        <v>3.1861671917125071E-3</v>
      </c>
      <c r="R85" s="93">
        <f t="shared" si="48"/>
        <v>4.8876373440787574E-2</v>
      </c>
      <c r="S85" s="2">
        <f>C85/'Mortal Baseline'!C85</f>
        <v>1.686354570234902E-2</v>
      </c>
      <c r="T85" s="2">
        <f>D85/'Mortal Baseline'!D85</f>
        <v>1.3380622778695743E-2</v>
      </c>
      <c r="U85" s="2">
        <f>E85/'Mortal Baseline'!E85</f>
        <v>9.4814890620585433E-3</v>
      </c>
      <c r="V85" s="2">
        <f>F85/'Mortal Baseline'!F85</f>
        <v>5.9645487059717681E-3</v>
      </c>
      <c r="W85" s="2">
        <f>G85/'Mortal Baseline'!G85</f>
        <v>3.1861671917125071E-3</v>
      </c>
      <c r="X85" s="2">
        <f>SUM(C85:G85)/SUM('Mortal Baseline'!C85:G85)</f>
        <v>1.5282777265780338E-2</v>
      </c>
      <c r="Y85" s="93">
        <f>C85*'Stroke Epi'!$AH115</f>
        <v>16.286595777332437</v>
      </c>
      <c r="Z85" s="93">
        <f>D85*'Stroke Epi'!$AH$33</f>
        <v>8.2338961479932991</v>
      </c>
      <c r="AA85" s="93">
        <f>E85*'Stroke Epi'!$AH$33</f>
        <v>1.0872518953257992</v>
      </c>
      <c r="AB85" s="93">
        <f>F85*'Stroke Epi'!$AH$33</f>
        <v>0.20944331006961842</v>
      </c>
      <c r="AC85" s="93">
        <f>G85*'Stroke Epi'!$AH$33</f>
        <v>1.4026662915734074E-2</v>
      </c>
      <c r="AD85" s="93">
        <f t="shared" si="32"/>
        <v>25.831213793636888</v>
      </c>
      <c r="AE85" s="93">
        <f>H85*'Stroke Epi'!$O$5</f>
        <v>155.45361046367711</v>
      </c>
      <c r="AF85" s="93">
        <f>I85*'Stroke Epi'!$O$5</f>
        <v>74.052684729356884</v>
      </c>
      <c r="AG85" s="93">
        <f>J85*'Stroke Epi'!$O$5</f>
        <v>15.116940639849958</v>
      </c>
      <c r="AH85" s="93">
        <f>K85*'Stroke Epi'!$O$5</f>
        <v>2.9024204399273135</v>
      </c>
      <c r="AI85" s="93">
        <f>L85*'Stroke Epi'!$O$5</f>
        <v>0.66148515078296399</v>
      </c>
      <c r="AJ85" s="93">
        <f t="shared" si="33"/>
        <v>248.18714142359423</v>
      </c>
      <c r="AK85" s="93">
        <f t="shared" si="41"/>
        <v>5953.2189491781728</v>
      </c>
      <c r="AL85" s="2"/>
      <c r="AM85" s="93">
        <f>'Mortal Baseline'!X85*AW85</f>
        <v>288.18748695568263</v>
      </c>
      <c r="AN85" s="93">
        <f>'Mortal Baseline'!Y85*AX85</f>
        <v>45.059333556016085</v>
      </c>
      <c r="AO85" s="93">
        <f>'Mortal Baseline'!Z85*AY85</f>
        <v>9.576107157274274</v>
      </c>
      <c r="AP85" s="93">
        <f>'Mortal Baseline'!AA85*AZ85</f>
        <v>3.2987227401067702</v>
      </c>
      <c r="AQ85" s="93">
        <f>'Mortal Baseline'!AB85*BA85</f>
        <v>2.2211697923280017E-3</v>
      </c>
      <c r="AR85" s="93">
        <f t="shared" si="42"/>
        <v>1176.383138816534</v>
      </c>
      <c r="AS85" s="93">
        <f t="shared" si="43"/>
        <v>344.71585027703139</v>
      </c>
      <c r="AT85" s="93">
        <f t="shared" si="44"/>
        <v>84.0769141472814</v>
      </c>
      <c r="AU85" s="93">
        <f t="shared" si="45"/>
        <v>25.466921452113745</v>
      </c>
      <c r="AV85" s="93">
        <f t="shared" si="46"/>
        <v>2.0888756680781579</v>
      </c>
      <c r="AW85" s="93">
        <f>('Stroke Epi'!AE115*(SUM('Mortal Baseline'!X85:AB85)))/('Mortal Baseline'!X85*'Stroke Epi'!B$83+'Mortal Baseline'!Y85*'Stroke Epi'!C$83+'Mortal Baseline'!Z85*'Stroke Epi'!D$83+'Mortal Baseline'!AA85*'Stroke Epi'!E$83+'Mortal Baseline'!AB85*'Stroke Epi'!F$83)</f>
        <v>1.6277090097147076E-2</v>
      </c>
      <c r="AX85" s="93">
        <f>$AW85*'Stroke Epi'!C$83</f>
        <v>1.2963059682157522E-2</v>
      </c>
      <c r="AY85" s="93">
        <f>$AW85*'Stroke Epi'!D$83</f>
        <v>1.1534052866571354E-2</v>
      </c>
      <c r="AZ85" s="93">
        <f>$AW85*'Stroke Epi'!E$83</f>
        <v>1.0340889324914154E-2</v>
      </c>
      <c r="BA85" s="93">
        <f>$AW85*'Stroke Epi'!F$83</f>
        <v>8.9073525766499261E-3</v>
      </c>
      <c r="BB85" s="93">
        <f t="shared" si="34"/>
        <v>6.0022444547440032E-2</v>
      </c>
      <c r="BC85" s="2">
        <f>AM85/'Mortal Baseline'!X85</f>
        <v>1.6277090097147076E-2</v>
      </c>
      <c r="BD85" s="2">
        <f>AN85/'Mortal Baseline'!Y85</f>
        <v>1.2963059682157522E-2</v>
      </c>
      <c r="BE85" s="2">
        <f>AO85/'Mortal Baseline'!Z85</f>
        <v>1.1534052866571354E-2</v>
      </c>
      <c r="BF85" s="2">
        <f>AP85/'Mortal Baseline'!AA85</f>
        <v>1.0340889324914154E-2</v>
      </c>
      <c r="BG85" s="2">
        <f>AQ85/'Mortal Baseline'!AB85</f>
        <v>8.9073525766499261E-3</v>
      </c>
      <c r="BH85" s="2">
        <f>SUM(AM85:AQ85)/SUM('Mortal Baseline'!X85:AB85)</f>
        <v>1.5500000000000005E-2</v>
      </c>
      <c r="BI85" s="58">
        <f>AM85*'Stroke Epi'!$AP115</f>
        <v>38.069567026845675</v>
      </c>
      <c r="BJ85" s="58">
        <f>AN85*'Stroke Epi'!$AP115</f>
        <v>5.9523379627497244</v>
      </c>
      <c r="BK85" s="58">
        <f>AO85*'Stroke Epi'!$AP115</f>
        <v>1.2650037554759315</v>
      </c>
      <c r="BL85" s="58">
        <f>AP85*'Stroke Epi'!$AP115</f>
        <v>0.43576127396810432</v>
      </c>
      <c r="BM85" s="58">
        <f>AQ85*'Stroke Epi'!$AP115</f>
        <v>2.9341652956652899E-4</v>
      </c>
      <c r="BN85" s="93">
        <f t="shared" si="49"/>
        <v>45.722963435569</v>
      </c>
      <c r="BO85" s="93">
        <f>AR85*'Stroke Epi'!$O$5</f>
        <v>235.27662776330681</v>
      </c>
      <c r="BP85" s="93">
        <f>AS85*'Stroke Epi'!$O$5</f>
        <v>68.943170055406284</v>
      </c>
      <c r="BQ85" s="93">
        <f>AT85*'Stroke Epi'!$O$5</f>
        <v>16.815382829456279</v>
      </c>
      <c r="BR85" s="93">
        <f>AU85*'Stroke Epi'!$O$5</f>
        <v>5.0933842904227493</v>
      </c>
      <c r="BS85" s="93">
        <f>AV85*'Stroke Epi'!$O$5</f>
        <v>0.41777513361563162</v>
      </c>
      <c r="BT85" s="93">
        <f t="shared" si="35"/>
        <v>326.54634007220778</v>
      </c>
      <c r="BU85" s="93">
        <f t="shared" si="47"/>
        <v>7706.2755654081066</v>
      </c>
    </row>
    <row r="86" spans="1:73">
      <c r="A86" s="58">
        <f>'Mortal Baseline'!A86</f>
        <v>84</v>
      </c>
      <c r="B86" s="58">
        <v>88</v>
      </c>
      <c r="C86" s="93">
        <f>'Mortal Baseline'!C86*M86</f>
        <v>158.03362436200138</v>
      </c>
      <c r="D86" s="93">
        <f>'Mortal Baseline'!D86*N86</f>
        <v>47.162118083611979</v>
      </c>
      <c r="E86" s="93">
        <f>'Mortal Baseline'!E86*O86</f>
        <v>5.5736818283165368</v>
      </c>
      <c r="F86" s="93">
        <f>'Mortal Baseline'!F86*P86</f>
        <v>1.1924487079804966</v>
      </c>
      <c r="G86" s="93">
        <f>'Mortal Baseline'!G86*Q86</f>
        <v>6.2877378992503216E-2</v>
      </c>
      <c r="H86" s="93">
        <f t="shared" si="36"/>
        <v>763.56147043937733</v>
      </c>
      <c r="I86" s="93">
        <f t="shared" si="37"/>
        <v>335.13896085304623</v>
      </c>
      <c r="J86" s="93">
        <f t="shared" si="38"/>
        <v>64.954192492390575</v>
      </c>
      <c r="K86" s="93">
        <f t="shared" si="39"/>
        <v>12.59268715762013</v>
      </c>
      <c r="L86" s="93">
        <f t="shared" si="40"/>
        <v>2.6947913192086244</v>
      </c>
      <c r="M86" s="93">
        <f>('Stroke Epi'!AE116*(SUM('Mortal Baseline'!C86:G86)))/('Mortal Baseline'!C86*'Stroke Epi'!B$74+'Mortal Baseline'!D86*'Stroke Epi'!C$74+'Mortal Baseline'!E86*'Stroke Epi'!D$74+'Mortal Baseline'!F86*'Stroke Epi'!E$74+'Mortal Baseline'!G86*'Stroke Epi'!F$74)</f>
        <v>1.6697289830634319E-2</v>
      </c>
      <c r="N86" s="93">
        <f>M86*'Stroke Epi'!C$74</f>
        <v>1.3248704667082492E-2</v>
      </c>
      <c r="O86" s="93">
        <f>N86*'Stroke Epi'!D$74</f>
        <v>9.3880120877027663E-3</v>
      </c>
      <c r="P86" s="93">
        <f>O86*'Stroke Epi'!E$74</f>
        <v>5.9057448659016456E-3</v>
      </c>
      <c r="Q86" s="93">
        <f>P86*'Stroke Epi'!F$74</f>
        <v>3.1547551142504606E-3</v>
      </c>
      <c r="R86" s="93">
        <f t="shared" si="48"/>
        <v>4.8394506565571684E-2</v>
      </c>
      <c r="S86" s="2">
        <f>C86/'Mortal Baseline'!C86</f>
        <v>1.6697289830634319E-2</v>
      </c>
      <c r="T86" s="2">
        <f>D86/'Mortal Baseline'!D86</f>
        <v>1.3248704667082492E-2</v>
      </c>
      <c r="U86" s="2">
        <f>E86/'Mortal Baseline'!E86</f>
        <v>9.3880120877027663E-3</v>
      </c>
      <c r="V86" s="2">
        <f>F86/'Mortal Baseline'!F86</f>
        <v>5.9057448659016456E-3</v>
      </c>
      <c r="W86" s="2">
        <f>G86/'Mortal Baseline'!G86</f>
        <v>3.1547551142504606E-3</v>
      </c>
      <c r="X86" s="2">
        <f>SUM(C86:G86)/SUM('Mortal Baseline'!C86:G86)</f>
        <v>1.5319788470888253E-2</v>
      </c>
      <c r="Y86" s="93">
        <f>C86*'Stroke Epi'!$AH116</f>
        <v>14.870964052464331</v>
      </c>
      <c r="Z86" s="93">
        <f>D86*'Stroke Epi'!$AH$33</f>
        <v>6.4423453302213964</v>
      </c>
      <c r="AA86" s="93">
        <f>E86*'Stroke Epi'!$AH$33</f>
        <v>0.76136493774803893</v>
      </c>
      <c r="AB86" s="93">
        <f>F86*'Stroke Epi'!$AH$33</f>
        <v>0.16288849351013585</v>
      </c>
      <c r="AC86" s="93">
        <f>G86*'Stroke Epi'!$AH$33</f>
        <v>8.589049970375939E-3</v>
      </c>
      <c r="AD86" s="93">
        <f t="shared" si="32"/>
        <v>22.246151863914275</v>
      </c>
      <c r="AE86" s="93">
        <f>H86*'Stroke Epi'!$O$5</f>
        <v>152.71229408787548</v>
      </c>
      <c r="AF86" s="93">
        <f>I86*'Stroke Epi'!$O$5</f>
        <v>67.027792170609246</v>
      </c>
      <c r="AG86" s="93">
        <f>J86*'Stroke Epi'!$O$5</f>
        <v>12.990838498478116</v>
      </c>
      <c r="AH86" s="93">
        <f>K86*'Stroke Epi'!$O$5</f>
        <v>2.5185374315240261</v>
      </c>
      <c r="AI86" s="93">
        <f>L86*'Stroke Epi'!$O$5</f>
        <v>0.53895826384172485</v>
      </c>
      <c r="AJ86" s="93">
        <f t="shared" si="33"/>
        <v>235.78842045232861</v>
      </c>
      <c r="AK86" s="93">
        <f t="shared" si="41"/>
        <v>6211.2535214944155</v>
      </c>
      <c r="AL86" s="2"/>
      <c r="AM86" s="93">
        <f>'Mortal Baseline'!X86*AW86</f>
        <v>268.74443147507014</v>
      </c>
      <c r="AN86" s="93">
        <f>'Mortal Baseline'!Y86*AX86</f>
        <v>32.5820705498138</v>
      </c>
      <c r="AO86" s="93">
        <f>'Mortal Baseline'!Z86*AY86</f>
        <v>7.2709254289126699</v>
      </c>
      <c r="AP86" s="93">
        <f>'Mortal Baseline'!AA86*AZ86</f>
        <v>2.7746930973004384</v>
      </c>
      <c r="AQ86" s="93">
        <f>'Mortal Baseline'!AB86*BA86</f>
        <v>9.1432125618045158E-4</v>
      </c>
      <c r="AR86" s="93">
        <f t="shared" si="42"/>
        <v>1171.7813755014517</v>
      </c>
      <c r="AS86" s="93">
        <f t="shared" si="43"/>
        <v>302.40241280868918</v>
      </c>
      <c r="AT86" s="93">
        <f t="shared" si="44"/>
        <v>73.267452991261862</v>
      </c>
      <c r="AU86" s="93">
        <f t="shared" si="45"/>
        <v>22.712468985023328</v>
      </c>
      <c r="AV86" s="93">
        <f t="shared" si="46"/>
        <v>1.6717214391891404</v>
      </c>
      <c r="AW86" s="93">
        <f>('Stroke Epi'!AE116*(SUM('Mortal Baseline'!X86:AB86)))/('Mortal Baseline'!X86*'Stroke Epi'!B$83+'Mortal Baseline'!Y86*'Stroke Epi'!C$83+'Mortal Baseline'!Z86*'Stroke Epi'!D$83+'Mortal Baseline'!AA86*'Stroke Epi'!E$83+'Mortal Baseline'!AB86*'Stroke Epi'!F$83)</f>
        <v>1.6142812504399667E-2</v>
      </c>
      <c r="AX86" s="93">
        <f>$AW86*'Stroke Epi'!C$83</f>
        <v>1.2856121129973296E-2</v>
      </c>
      <c r="AY86" s="93">
        <f>$AW86*'Stroke Epi'!D$83</f>
        <v>1.1438902883109874E-2</v>
      </c>
      <c r="AZ86" s="93">
        <f>$AW86*'Stroke Epi'!E$83</f>
        <v>1.0255582324883465E-2</v>
      </c>
      <c r="BA86" s="93">
        <f>$AW86*'Stroke Epi'!F$83</f>
        <v>8.8338715149486931E-3</v>
      </c>
      <c r="BB86" s="93">
        <f t="shared" si="34"/>
        <v>5.9527290357315001E-2</v>
      </c>
      <c r="BC86" s="2">
        <f>AM86/'Mortal Baseline'!X86</f>
        <v>1.6142812504399667E-2</v>
      </c>
      <c r="BD86" s="2">
        <f>AN86/'Mortal Baseline'!Y86</f>
        <v>1.2856121129973296E-2</v>
      </c>
      <c r="BE86" s="2">
        <f>AO86/'Mortal Baseline'!Z86</f>
        <v>1.1438902883109874E-2</v>
      </c>
      <c r="BF86" s="2">
        <f>AP86/'Mortal Baseline'!AA86</f>
        <v>1.0255582324883465E-2</v>
      </c>
      <c r="BG86" s="2">
        <f>AQ86/'Mortal Baseline'!AB86</f>
        <v>8.8338715149486931E-3</v>
      </c>
      <c r="BH86" s="2">
        <f>SUM(AM86:AQ86)/SUM('Mortal Baseline'!X86:AB86)</f>
        <v>1.5500000000000002E-2</v>
      </c>
      <c r="BI86" s="58">
        <f>AM86*'Stroke Epi'!$AP116</f>
        <v>35.501139397856768</v>
      </c>
      <c r="BJ86" s="58">
        <f>AN86*'Stroke Epi'!$AP116</f>
        <v>4.3040915196304024</v>
      </c>
      <c r="BK86" s="58">
        <f>AO86*'Stroke Epi'!$AP116</f>
        <v>0.96048924915936362</v>
      </c>
      <c r="BL86" s="58">
        <f>AP86*'Stroke Epi'!$AP116</f>
        <v>0.36653695815338788</v>
      </c>
      <c r="BM86" s="58">
        <f>AQ86*'Stroke Epi'!$AP116</f>
        <v>1.2078183794143765E-4</v>
      </c>
      <c r="BN86" s="93">
        <f t="shared" si="49"/>
        <v>41.132377906637871</v>
      </c>
      <c r="BO86" s="93">
        <f>AR86*'Stroke Epi'!$O$5</f>
        <v>234.35627510029036</v>
      </c>
      <c r="BP86" s="93">
        <f>AS86*'Stroke Epi'!$O$5</f>
        <v>60.480482561737837</v>
      </c>
      <c r="BQ86" s="93">
        <f>AT86*'Stroke Epi'!$O$5</f>
        <v>14.653490598252374</v>
      </c>
      <c r="BR86" s="93">
        <f>AU86*'Stroke Epi'!$O$5</f>
        <v>4.5424937970046662</v>
      </c>
      <c r="BS86" s="93">
        <f>AV86*'Stroke Epi'!$O$5</f>
        <v>0.3343442878378281</v>
      </c>
      <c r="BT86" s="93">
        <f t="shared" si="35"/>
        <v>314.36708634512308</v>
      </c>
      <c r="BU86" s="93">
        <f t="shared" si="47"/>
        <v>8061.7750296598679</v>
      </c>
    </row>
    <row r="87" spans="1:73">
      <c r="A87" s="58">
        <f>'Mortal Baseline'!A87</f>
        <v>85</v>
      </c>
      <c r="B87" s="58">
        <v>89</v>
      </c>
      <c r="C87" s="93">
        <f>'Mortal Baseline'!C87*M87</f>
        <v>145.20717111670282</v>
      </c>
      <c r="D87" s="93">
        <f>'Mortal Baseline'!D87*N87</f>
        <v>36.334071068027981</v>
      </c>
      <c r="E87" s="93">
        <f>'Mortal Baseline'!E87*O87</f>
        <v>3.8362683555583263</v>
      </c>
      <c r="F87" s="93">
        <f>'Mortal Baseline'!F87*P87</f>
        <v>0.93573212269345563</v>
      </c>
      <c r="G87" s="93">
        <f>'Mortal Baseline'!G87*Q87</f>
        <v>3.8098010069587351E-2</v>
      </c>
      <c r="H87" s="93">
        <f t="shared" si="36"/>
        <v>741.18538341574026</v>
      </c>
      <c r="I87" s="93">
        <f t="shared" si="37"/>
        <v>298.00289442024359</v>
      </c>
      <c r="J87" s="93">
        <f t="shared" si="38"/>
        <v>55.038257411722753</v>
      </c>
      <c r="K87" s="93">
        <f t="shared" si="39"/>
        <v>10.846993355279423</v>
      </c>
      <c r="L87" s="93">
        <f t="shared" si="40"/>
        <v>2.185342015466111</v>
      </c>
      <c r="M87" s="93">
        <f>('Stroke Epi'!AE117*(SUM('Mortal Baseline'!C87:G87)))/('Mortal Baseline'!C87*'Stroke Epi'!B$74+'Mortal Baseline'!D87*'Stroke Epi'!C$74+'Mortal Baseline'!E87*'Stroke Epi'!D$74+'Mortal Baseline'!F87*'Stroke Epi'!E$74+'Mortal Baseline'!G87*'Stroke Epi'!F$74)</f>
        <v>1.6531514329723454E-2</v>
      </c>
      <c r="N87" s="93">
        <f>M87*'Stroke Epi'!C$74</f>
        <v>1.3117167712589663E-2</v>
      </c>
      <c r="O87" s="93">
        <f>N87*'Stroke Epi'!D$74</f>
        <v>9.2948052007060002E-3</v>
      </c>
      <c r="P87" s="93">
        <f>O87*'Stroke Epi'!E$74</f>
        <v>5.8471109304949302E-3</v>
      </c>
      <c r="Q87" s="93">
        <f>P87*'Stroke Epi'!F$74</f>
        <v>3.123433797161236E-3</v>
      </c>
      <c r="R87" s="93">
        <f t="shared" si="48"/>
        <v>4.7914031970675286E-2</v>
      </c>
      <c r="S87" s="2">
        <f>C87/'Mortal Baseline'!C87</f>
        <v>1.6531514329723454E-2</v>
      </c>
      <c r="T87" s="2">
        <f>D87/'Mortal Baseline'!D87</f>
        <v>1.3117167712589663E-2</v>
      </c>
      <c r="U87" s="2">
        <f>E87/'Mortal Baseline'!E87</f>
        <v>9.2948052007060002E-3</v>
      </c>
      <c r="V87" s="2">
        <f>F87/'Mortal Baseline'!F87</f>
        <v>5.8471109304949302E-3</v>
      </c>
      <c r="W87" s="2">
        <f>G87/'Mortal Baseline'!G87</f>
        <v>3.123433797161236E-3</v>
      </c>
      <c r="X87" s="2">
        <f>SUM(C87:G87)/SUM('Mortal Baseline'!C87:G87)</f>
        <v>1.5351982741321952E-2</v>
      </c>
      <c r="Y87" s="93">
        <f>C87*'Stroke Epi'!$AH117</f>
        <v>13.663994802081737</v>
      </c>
      <c r="Z87" s="93">
        <f>D87*'Stroke Epi'!$AH$33</f>
        <v>4.9632341078926219</v>
      </c>
      <c r="AA87" s="93">
        <f>E87*'Stroke Epi'!$AH$33</f>
        <v>0.52403425736926734</v>
      </c>
      <c r="AB87" s="93">
        <f>F87*'Stroke Epi'!$AH$33</f>
        <v>0.12782100795992604</v>
      </c>
      <c r="AC87" s="93">
        <f>G87*'Stroke Epi'!$AH$33</f>
        <v>5.2041881755056319E-3</v>
      </c>
      <c r="AD87" s="93">
        <f t="shared" si="32"/>
        <v>19.284288363479057</v>
      </c>
      <c r="AE87" s="93">
        <f>H87*'Stroke Epi'!$O$5</f>
        <v>148.23707668314805</v>
      </c>
      <c r="AF87" s="93">
        <f>I87*'Stroke Epi'!$O$5</f>
        <v>59.600578884048723</v>
      </c>
      <c r="AG87" s="93">
        <f>J87*'Stroke Epi'!$O$5</f>
        <v>11.007651482344551</v>
      </c>
      <c r="AH87" s="93">
        <f>K87*'Stroke Epi'!$O$5</f>
        <v>2.1693986710558848</v>
      </c>
      <c r="AI87" s="93">
        <f>L87*'Stroke Epi'!$O$5</f>
        <v>0.4370684030932222</v>
      </c>
      <c r="AJ87" s="93">
        <f t="shared" si="33"/>
        <v>221.45177412369046</v>
      </c>
      <c r="AK87" s="93">
        <f t="shared" si="41"/>
        <v>6451.9895839815854</v>
      </c>
      <c r="AL87" s="2"/>
      <c r="AM87" s="93">
        <f>'Mortal Baseline'!X87*AW87</f>
        <v>251.01517846991436</v>
      </c>
      <c r="AN87" s="93">
        <f>'Mortal Baseline'!Y87*AX87</f>
        <v>22.816774205873184</v>
      </c>
      <c r="AO87" s="93">
        <f>'Mortal Baseline'!Z87*AY87</f>
        <v>5.4812160215797627</v>
      </c>
      <c r="AP87" s="93">
        <f>'Mortal Baseline'!AA87*AZ87</f>
        <v>2.3607445400205207</v>
      </c>
      <c r="AQ87" s="93">
        <f>'Mortal Baseline'!AB87*BA87</f>
        <v>3.6156884025904251E-4</v>
      </c>
      <c r="AR87" s="93">
        <f t="shared" si="42"/>
        <v>1152.939139473219</v>
      </c>
      <c r="AS87" s="93">
        <f t="shared" si="43"/>
        <v>260.4346129331941</v>
      </c>
      <c r="AT87" s="93">
        <f t="shared" si="44"/>
        <v>63.13468916542989</v>
      </c>
      <c r="AU87" s="93">
        <f t="shared" si="45"/>
        <v>20.164182769885791</v>
      </c>
      <c r="AV87" s="93">
        <f t="shared" si="46"/>
        <v>1.3376179383536297</v>
      </c>
      <c r="AW87" s="93">
        <f>('Stroke Epi'!AE117*(SUM('Mortal Baseline'!X87:AB87)))/('Mortal Baseline'!X87*'Stroke Epi'!B$83+'Mortal Baseline'!Y87*'Stroke Epi'!C$83+'Mortal Baseline'!Z87*'Stroke Epi'!D$83+'Mortal Baseline'!AA87*'Stroke Epi'!E$83+'Mortal Baseline'!AB87*'Stroke Epi'!F$83)</f>
        <v>1.6019609766515612E-2</v>
      </c>
      <c r="AX87" s="93">
        <f>$AW87*'Stroke Epi'!C$83</f>
        <v>1.2758002582083944E-2</v>
      </c>
      <c r="AY87" s="93">
        <f>$AW87*'Stroke Epi'!D$83</f>
        <v>1.1351600614486928E-2</v>
      </c>
      <c r="AZ87" s="93">
        <f>$AW87*'Stroke Epi'!E$83</f>
        <v>1.0177311216879417E-2</v>
      </c>
      <c r="BA87" s="93">
        <f>$AW87*'Stroke Epi'!F$83</f>
        <v>8.7664509736730626E-3</v>
      </c>
      <c r="BB87" s="93">
        <f t="shared" si="34"/>
        <v>5.9072975153638962E-2</v>
      </c>
      <c r="BC87" s="2">
        <f>AM87/'Mortal Baseline'!X87</f>
        <v>1.6019609766515612E-2</v>
      </c>
      <c r="BD87" s="2">
        <f>AN87/'Mortal Baseline'!Y87</f>
        <v>1.2758002582083944E-2</v>
      </c>
      <c r="BE87" s="2">
        <f>AO87/'Mortal Baseline'!Z87</f>
        <v>1.1351600614486928E-2</v>
      </c>
      <c r="BF87" s="2">
        <f>AP87/'Mortal Baseline'!AA87</f>
        <v>1.0177311216879417E-2</v>
      </c>
      <c r="BG87" s="2">
        <f>AQ87/'Mortal Baseline'!AB87</f>
        <v>8.7664509736730626E-3</v>
      </c>
      <c r="BH87" s="2">
        <f>SUM(AM87:AQ87)/SUM('Mortal Baseline'!X87:AB87)</f>
        <v>1.5499999999999998E-2</v>
      </c>
      <c r="BI87" s="58">
        <f>AM87*'Stroke Epi'!$AP117</f>
        <v>33.159105075875686</v>
      </c>
      <c r="BJ87" s="58">
        <f>AN87*'Stroke Epi'!$AP117</f>
        <v>3.0140958725958473</v>
      </c>
      <c r="BK87" s="58">
        <f>AO87*'Stroke Epi'!$AP117</f>
        <v>0.72406863645068664</v>
      </c>
      <c r="BL87" s="58">
        <f>AP87*'Stroke Epi'!$AP117</f>
        <v>0.31185435373671078</v>
      </c>
      <c r="BM87" s="58">
        <f>AQ87*'Stroke Epi'!$AP117</f>
        <v>4.7763243798219517E-5</v>
      </c>
      <c r="BN87" s="93">
        <f t="shared" si="49"/>
        <v>37.209171701902733</v>
      </c>
      <c r="BO87" s="93">
        <f>AR87*'Stroke Epi'!$O$5</f>
        <v>230.58782789464382</v>
      </c>
      <c r="BP87" s="93">
        <f>AS87*'Stroke Epi'!$O$5</f>
        <v>52.086922586638821</v>
      </c>
      <c r="BQ87" s="93">
        <f>AT87*'Stroke Epi'!$O$5</f>
        <v>12.626937833085979</v>
      </c>
      <c r="BR87" s="93">
        <f>AU87*'Stroke Epi'!$O$5</f>
        <v>4.032836553977158</v>
      </c>
      <c r="BS87" s="93">
        <f>AV87*'Stroke Epi'!$O$5</f>
        <v>0.26752358767072598</v>
      </c>
      <c r="BT87" s="93">
        <f t="shared" si="35"/>
        <v>299.60204845601658</v>
      </c>
      <c r="BU87" s="93">
        <f t="shared" si="47"/>
        <v>8398.5862498177867</v>
      </c>
    </row>
    <row r="88" spans="1:73">
      <c r="A88" s="58">
        <f>'Mortal Baseline'!A88</f>
        <v>86</v>
      </c>
      <c r="B88" s="58">
        <v>90</v>
      </c>
      <c r="C88" s="93">
        <f>'Mortal Baseline'!C88*M88</f>
        <v>154.03679983147956</v>
      </c>
      <c r="D88" s="93">
        <f>'Mortal Baseline'!D88*N88</f>
        <v>31.532987893060092</v>
      </c>
      <c r="E88" s="93">
        <f>'Mortal Baseline'!E88*O88</f>
        <v>2.9736258649018472</v>
      </c>
      <c r="F88" s="93">
        <f>'Mortal Baseline'!F88*P88</f>
        <v>0.85023039876139905</v>
      </c>
      <c r="G88" s="93">
        <f>'Mortal Baseline'!G88*Q88</f>
        <v>2.6183802256893263E-2</v>
      </c>
      <c r="H88" s="93">
        <f t="shared" si="36"/>
        <v>733.32111176198998</v>
      </c>
      <c r="I88" s="93">
        <f t="shared" si="37"/>
        <v>264.97206932136231</v>
      </c>
      <c r="J88" s="93">
        <f t="shared" si="38"/>
        <v>46.480197536910786</v>
      </c>
      <c r="K88" s="93">
        <f t="shared" si="39"/>
        <v>9.4000040750250093</v>
      </c>
      <c r="L88" s="93">
        <f t="shared" si="40"/>
        <v>1.7692532264542764</v>
      </c>
      <c r="M88" s="93">
        <f>('Stroke Epi'!AE118*(SUM('Mortal Baseline'!C88:G88)))/('Mortal Baseline'!C88*'Stroke Epi'!B$74+'Mortal Baseline'!D88*'Stroke Epi'!C$74+'Mortal Baseline'!E88*'Stroke Epi'!D$74+'Mortal Baseline'!F88*'Stroke Epi'!E$74+'Mortal Baseline'!G88*'Stroke Epi'!F$74)</f>
        <v>1.879816920124254E-2</v>
      </c>
      <c r="N88" s="93">
        <f>M88*'Stroke Epi'!C$74</f>
        <v>1.4915677607283115E-2</v>
      </c>
      <c r="O88" s="93">
        <f>N88*'Stroke Epi'!D$74</f>
        <v>1.0569226591740999E-2</v>
      </c>
      <c r="P88" s="93">
        <f>O88*'Stroke Epi'!E$74</f>
        <v>6.6488150097812069E-3</v>
      </c>
      <c r="Q88" s="93">
        <f>P88*'Stroke Epi'!F$74</f>
        <v>3.5516913839131995E-3</v>
      </c>
      <c r="R88" s="93">
        <f t="shared" si="48"/>
        <v>5.4483579793961061E-2</v>
      </c>
      <c r="S88" s="2">
        <f>C88/'Mortal Baseline'!C88</f>
        <v>1.879816920124254E-2</v>
      </c>
      <c r="T88" s="2">
        <f>D88/'Mortal Baseline'!D88</f>
        <v>1.4915677607283115E-2</v>
      </c>
      <c r="U88" s="2">
        <f>E88/'Mortal Baseline'!E88</f>
        <v>1.0569226591740999E-2</v>
      </c>
      <c r="V88" s="2">
        <f>F88/'Mortal Baseline'!F88</f>
        <v>6.6488150097812069E-3</v>
      </c>
      <c r="W88" s="2">
        <f>G88/'Mortal Baseline'!G88</f>
        <v>3.5516913839131995E-3</v>
      </c>
      <c r="X88" s="2">
        <f>SUM(C88:G88)/SUM('Mortal Baseline'!C88:G88)</f>
        <v>1.7661645908824811E-2</v>
      </c>
      <c r="Y88" s="93">
        <f>C88*'Stroke Epi'!$AH118</f>
        <v>11.768411507125037</v>
      </c>
      <c r="Z88" s="93">
        <f>D88*'Stroke Epi'!$AH$33</f>
        <v>4.3074061461920081</v>
      </c>
      <c r="AA88" s="93">
        <f>E88*'Stroke Epi'!$AH$33</f>
        <v>0.40619729314559233</v>
      </c>
      <c r="AB88" s="93">
        <f>F88*'Stroke Epi'!$AH$33</f>
        <v>0.11614147247080711</v>
      </c>
      <c r="AC88" s="93">
        <f>G88*'Stroke Epi'!$AH$33</f>
        <v>3.5767073882916195E-3</v>
      </c>
      <c r="AD88" s="93">
        <f t="shared" si="32"/>
        <v>16.601733126321736</v>
      </c>
      <c r="AE88" s="93">
        <f>H88*'Stroke Epi'!$O$5</f>
        <v>146.66422235239801</v>
      </c>
      <c r="AF88" s="93">
        <f>I88*'Stroke Epi'!$O$5</f>
        <v>52.994413864272467</v>
      </c>
      <c r="AG88" s="93">
        <f>J88*'Stroke Epi'!$O$5</f>
        <v>9.296039507382158</v>
      </c>
      <c r="AH88" s="93">
        <f>K88*'Stroke Epi'!$O$5</f>
        <v>1.880000815005002</v>
      </c>
      <c r="AI88" s="93">
        <f>L88*'Stroke Epi'!$O$5</f>
        <v>0.3538506452908553</v>
      </c>
      <c r="AJ88" s="93">
        <f t="shared" si="33"/>
        <v>211.18852718434849</v>
      </c>
      <c r="AK88" s="93">
        <f t="shared" si="41"/>
        <v>6679.7798442922558</v>
      </c>
      <c r="AL88" s="2"/>
      <c r="AM88" s="93">
        <f>'Mortal Baseline'!X88*AW88</f>
        <v>269.49098345778691</v>
      </c>
      <c r="AN88" s="93">
        <f>'Mortal Baseline'!Y88*AX88</f>
        <v>17.712868640508933</v>
      </c>
      <c r="AO88" s="93">
        <f>'Mortal Baseline'!Z88*AY88</f>
        <v>4.7056031105698741</v>
      </c>
      <c r="AP88" s="93">
        <f>'Mortal Baseline'!AA88*AZ88</f>
        <v>2.3326412963042968</v>
      </c>
      <c r="AQ88" s="93">
        <f>'Mortal Baseline'!AB88*BA88</f>
        <v>1.57337302551827E-4</v>
      </c>
      <c r="AR88" s="93">
        <f t="shared" si="42"/>
        <v>1158.6831899604863</v>
      </c>
      <c r="AS88" s="93">
        <f t="shared" si="43"/>
        <v>223.04646311446834</v>
      </c>
      <c r="AT88" s="93">
        <f t="shared" si="44"/>
        <v>54.489285806463101</v>
      </c>
      <c r="AU88" s="93">
        <f t="shared" si="45"/>
        <v>18.152133158476218</v>
      </c>
      <c r="AV88" s="93">
        <f t="shared" si="46"/>
        <v>1.0702039247416573</v>
      </c>
      <c r="AW88" s="93">
        <f>('Stroke Epi'!AE118*(SUM('Mortal Baseline'!X88:AB88)))/('Mortal Baseline'!X88*'Stroke Epi'!B$83+'Mortal Baseline'!Y88*'Stroke Epi'!C$83+'Mortal Baseline'!Z88*'Stroke Epi'!D$83+'Mortal Baseline'!AA88*'Stroke Epi'!E$83+'Mortal Baseline'!AB88*'Stroke Epi'!F$83)</f>
        <v>1.8272010570177008E-2</v>
      </c>
      <c r="AX88" s="93">
        <f>$AW88*'Stroke Epi'!C$83</f>
        <v>1.4551812524262728E-2</v>
      </c>
      <c r="AY88" s="93">
        <f>$AW88*'Stroke Epi'!D$83</f>
        <v>1.2947666606079111E-2</v>
      </c>
      <c r="AZ88" s="93">
        <f>$AW88*'Stroke Epi'!E$83</f>
        <v>1.1608268917979357E-2</v>
      </c>
      <c r="BA88" s="93">
        <f>$AW88*'Stroke Epi'!F$83</f>
        <v>9.9990378784821834E-3</v>
      </c>
      <c r="BB88" s="93">
        <f t="shared" si="34"/>
        <v>6.7378796496980392E-2</v>
      </c>
      <c r="BC88" s="2">
        <f>AM88/'Mortal Baseline'!X88</f>
        <v>1.8272010570177008E-2</v>
      </c>
      <c r="BD88" s="2">
        <f>AN88/'Mortal Baseline'!Y88</f>
        <v>1.4551812524262729E-2</v>
      </c>
      <c r="BE88" s="2">
        <f>AO88/'Mortal Baseline'!Z88</f>
        <v>1.2947666606079111E-2</v>
      </c>
      <c r="BF88" s="2">
        <f>AP88/'Mortal Baseline'!AA88</f>
        <v>1.1608268917979357E-2</v>
      </c>
      <c r="BG88" s="2">
        <f>AQ88/'Mortal Baseline'!AB88</f>
        <v>9.9990378784821834E-3</v>
      </c>
      <c r="BH88" s="2">
        <f>SUM(AM88:AQ88)/SUM('Mortal Baseline'!X88:AB88)</f>
        <v>1.78E-2</v>
      </c>
      <c r="BI88" s="58">
        <f>AM88*'Stroke Epi'!$AP118</f>
        <v>32.015528834785087</v>
      </c>
      <c r="BJ88" s="58">
        <f>AN88*'Stroke Epi'!$AP118</f>
        <v>2.1042887944924615</v>
      </c>
      <c r="BK88" s="58">
        <f>AO88*'Stroke Epi'!$AP118</f>
        <v>0.55902564953570111</v>
      </c>
      <c r="BL88" s="58">
        <f>AP88*'Stroke Epi'!$AP118</f>
        <v>0.27711778600095049</v>
      </c>
      <c r="BM88" s="58">
        <f>AQ88*'Stroke Epi'!$AP118</f>
        <v>1.8691671543157048E-5</v>
      </c>
      <c r="BN88" s="93">
        <f t="shared" si="49"/>
        <v>34.955979756485739</v>
      </c>
      <c r="BO88" s="93">
        <f>AR88*'Stroke Epi'!$O$5</f>
        <v>231.73663799209726</v>
      </c>
      <c r="BP88" s="93">
        <f>AS88*'Stroke Epi'!$O$5</f>
        <v>44.609292622893669</v>
      </c>
      <c r="BQ88" s="93">
        <f>AT88*'Stroke Epi'!$O$5</f>
        <v>10.89785716129262</v>
      </c>
      <c r="BR88" s="93">
        <f>AU88*'Stroke Epi'!$O$5</f>
        <v>3.6304266316952436</v>
      </c>
      <c r="BS88" s="93">
        <f>AV88*'Stroke Epi'!$O$5</f>
        <v>0.21404078494833145</v>
      </c>
      <c r="BT88" s="93">
        <f t="shared" si="35"/>
        <v>291.08825519292714</v>
      </c>
      <c r="BU88" s="93">
        <f t="shared" si="47"/>
        <v>8724.6304847671981</v>
      </c>
    </row>
    <row r="89" spans="1:73">
      <c r="A89" s="58">
        <f>'Mortal Baseline'!A89</f>
        <v>87</v>
      </c>
      <c r="B89" s="58">
        <v>91</v>
      </c>
      <c r="C89" s="93">
        <f>'Mortal Baseline'!C89*M89</f>
        <v>126.12003967450718</v>
      </c>
      <c r="D89" s="93">
        <f>'Mortal Baseline'!D89*N89</f>
        <v>20.55363524099586</v>
      </c>
      <c r="E89" s="93">
        <f>'Mortal Baseline'!E89*O89</f>
        <v>1.7332508272736595</v>
      </c>
      <c r="F89" s="93">
        <f>'Mortal Baseline'!F89*P89</f>
        <v>0.59818859269130131</v>
      </c>
      <c r="G89" s="93">
        <f>'Mortal Baseline'!G89*Q89</f>
        <v>1.3634328044807778E-2</v>
      </c>
      <c r="H89" s="93">
        <f t="shared" si="36"/>
        <v>701.0085175769741</v>
      </c>
      <c r="I89" s="93">
        <f t="shared" si="37"/>
        <v>228.22388455189366</v>
      </c>
      <c r="J89" s="93">
        <f t="shared" si="38"/>
        <v>38.511211563656687</v>
      </c>
      <c r="K89" s="93">
        <f t="shared" si="39"/>
        <v>8.002050380240501</v>
      </c>
      <c r="L89" s="93">
        <f t="shared" si="40"/>
        <v>1.4254602018199374</v>
      </c>
      <c r="M89" s="93">
        <f>('Stroke Epi'!AE119*(SUM('Mortal Baseline'!C89:G89)))/('Mortal Baseline'!C89*'Stroke Epi'!B$74+'Mortal Baseline'!D89*'Stroke Epi'!C$74+'Mortal Baseline'!E89*'Stroke Epi'!D$74+'Mortal Baseline'!F89*'Stroke Epi'!E$74+'Mortal Baseline'!G89*'Stroke Epi'!F$74)</f>
        <v>1.8620117530721771E-2</v>
      </c>
      <c r="N89" s="93">
        <f>M89*'Stroke Epi'!C$74</f>
        <v>1.4774399949523207E-2</v>
      </c>
      <c r="O89" s="93">
        <f>N89*'Stroke Epi'!D$74</f>
        <v>1.0469117457142529E-2</v>
      </c>
      <c r="P89" s="93">
        <f>O89*'Stroke Epi'!E$74</f>
        <v>6.585839056814635E-3</v>
      </c>
      <c r="Q89" s="93">
        <f>P89*'Stroke Epi'!F$74</f>
        <v>3.5180506300020067E-3</v>
      </c>
      <c r="R89" s="93">
        <f t="shared" si="48"/>
        <v>5.396752462420415E-2</v>
      </c>
      <c r="S89" s="2">
        <f>C89/'Mortal Baseline'!C89</f>
        <v>1.8620117530721771E-2</v>
      </c>
      <c r="T89" s="2">
        <f>D89/'Mortal Baseline'!D89</f>
        <v>1.4774399949523205E-2</v>
      </c>
      <c r="U89" s="2">
        <f>E89/'Mortal Baseline'!E89</f>
        <v>1.0469117457142529E-2</v>
      </c>
      <c r="V89" s="2">
        <f>F89/'Mortal Baseline'!F89</f>
        <v>6.585839056814635E-3</v>
      </c>
      <c r="W89" s="2">
        <f>G89/'Mortal Baseline'!G89</f>
        <v>3.5180506300020067E-3</v>
      </c>
      <c r="X89" s="2">
        <f>SUM(C89:G89)/SUM('Mortal Baseline'!C89:G89)</f>
        <v>1.7688209466238176E-2</v>
      </c>
      <c r="Y89" s="93">
        <f>C89*'Stroke Epi'!$AH119</f>
        <v>9.6355710311323488</v>
      </c>
      <c r="Z89" s="93">
        <f>D89*'Stroke Epi'!$AH$33</f>
        <v>2.8076265739200346</v>
      </c>
      <c r="AA89" s="93">
        <f>E89*'Stroke Epi'!$AH$33</f>
        <v>0.23676206300558189</v>
      </c>
      <c r="AB89" s="93">
        <f>F89*'Stroke Epi'!$AH$33</f>
        <v>8.1712561761631761E-2</v>
      </c>
      <c r="AC89" s="93">
        <f>G89*'Stroke Epi'!$AH$33</f>
        <v>1.8624492109207424E-3</v>
      </c>
      <c r="AD89" s="93">
        <f t="shared" si="32"/>
        <v>12.763534679030517</v>
      </c>
      <c r="AE89" s="93">
        <f>H89*'Stroke Epi'!$O$5</f>
        <v>140.20170351539483</v>
      </c>
      <c r="AF89" s="93">
        <f>I89*'Stroke Epi'!$O$5</f>
        <v>45.644776910378738</v>
      </c>
      <c r="AG89" s="93">
        <f>J89*'Stroke Epi'!$O$5</f>
        <v>7.7022423127313377</v>
      </c>
      <c r="AH89" s="93">
        <f>K89*'Stroke Epi'!$O$5</f>
        <v>1.6004100760481004</v>
      </c>
      <c r="AI89" s="93">
        <f>L89*'Stroke Epi'!$O$5</f>
        <v>0.2850920403639875</v>
      </c>
      <c r="AJ89" s="93">
        <f t="shared" si="33"/>
        <v>195.43422485491698</v>
      </c>
      <c r="AK89" s="93">
        <f t="shared" si="41"/>
        <v>6887.9776038262034</v>
      </c>
      <c r="AL89" s="2"/>
      <c r="AM89" s="93">
        <f>'Mortal Baseline'!X89*AW89</f>
        <v>223.49167562688845</v>
      </c>
      <c r="AN89" s="93">
        <f>'Mortal Baseline'!Y89*AX89</f>
        <v>10.222314469007218</v>
      </c>
      <c r="AO89" s="93">
        <f>'Mortal Baseline'!Z89*AY89</f>
        <v>3.0901451894386049</v>
      </c>
      <c r="AP89" s="93">
        <f>'Mortal Baseline'!AA89*AZ89</f>
        <v>1.7998002438077259</v>
      </c>
      <c r="AQ89" s="93">
        <f>'Mortal Baseline'!AB89*BA89</f>
        <v>5.0534257369460407E-5</v>
      </c>
      <c r="AR89" s="93">
        <f t="shared" si="42"/>
        <v>1118.4226987604925</v>
      </c>
      <c r="AS89" s="93">
        <f t="shared" si="43"/>
        <v>186.55519616608942</v>
      </c>
      <c r="AT89" s="93">
        <f t="shared" si="44"/>
        <v>46.122548185073384</v>
      </c>
      <c r="AU89" s="93">
        <f t="shared" si="45"/>
        <v>16.044388984587751</v>
      </c>
      <c r="AV89" s="93">
        <f t="shared" si="46"/>
        <v>0.85619498237915215</v>
      </c>
      <c r="AW89" s="93">
        <f>('Stroke Epi'!AE119*(SUM('Mortal Baseline'!X89:AB89)))/('Mortal Baseline'!X89*'Stroke Epi'!B$83+'Mortal Baseline'!Y89*'Stroke Epi'!C$83+'Mortal Baseline'!Z89*'Stroke Epi'!D$83+'Mortal Baseline'!AA89*'Stroke Epi'!E$83+'Mortal Baseline'!AB89*'Stroke Epi'!F$83)</f>
        <v>1.8166833803865277E-2</v>
      </c>
      <c r="AX89" s="93">
        <f>$AW89*'Stroke Epi'!C$83</f>
        <v>1.4468049843664538E-2</v>
      </c>
      <c r="AY89" s="93">
        <f>$AW89*'Stroke Epi'!D$83</f>
        <v>1.2873137659213654E-2</v>
      </c>
      <c r="AZ89" s="93">
        <f>$AW89*'Stroke Epi'!E$83</f>
        <v>1.1541449769501916E-2</v>
      </c>
      <c r="BA89" s="93">
        <f>$AW89*'Stroke Epi'!F$83</f>
        <v>9.941481734551106E-3</v>
      </c>
      <c r="BB89" s="93">
        <f t="shared" si="34"/>
        <v>6.6990952810796492E-2</v>
      </c>
      <c r="BC89" s="2">
        <f>AM89/'Mortal Baseline'!X89</f>
        <v>1.8166833803865277E-2</v>
      </c>
      <c r="BD89" s="2">
        <f>AN89/'Mortal Baseline'!Y89</f>
        <v>1.4468049843664536E-2</v>
      </c>
      <c r="BE89" s="2">
        <f>AO89/'Mortal Baseline'!Z89</f>
        <v>1.2873137659213654E-2</v>
      </c>
      <c r="BF89" s="2">
        <f>AP89/'Mortal Baseline'!AA89</f>
        <v>1.1541449769501916E-2</v>
      </c>
      <c r="BG89" s="2">
        <f>AQ89/'Mortal Baseline'!AB89</f>
        <v>9.941481734551106E-3</v>
      </c>
      <c r="BH89" s="2">
        <f>SUM(AM89:AQ89)/SUM('Mortal Baseline'!X89:AB89)</f>
        <v>1.78E-2</v>
      </c>
      <c r="BI89" s="58">
        <f>AM89*'Stroke Epi'!$AP119</f>
        <v>26.550811064474349</v>
      </c>
      <c r="BJ89" s="58">
        <f>AN89*'Stroke Epi'!$AP119</f>
        <v>1.2144109589180576</v>
      </c>
      <c r="BK89" s="58">
        <f>AO89*'Stroke Epi'!$AP119</f>
        <v>0.3671092485053063</v>
      </c>
      <c r="BL89" s="58">
        <f>AP89*'Stroke Epi'!$AP119</f>
        <v>0.21381626896435785</v>
      </c>
      <c r="BM89" s="58">
        <f>AQ89*'Stroke Epi'!$AP119</f>
        <v>6.0034697754918961E-6</v>
      </c>
      <c r="BN89" s="93">
        <f t="shared" si="49"/>
        <v>28.346153544331848</v>
      </c>
      <c r="BO89" s="93">
        <f>AR89*'Stroke Epi'!$O$5</f>
        <v>223.68453975209852</v>
      </c>
      <c r="BP89" s="93">
        <f>AS89*'Stroke Epi'!$O$5</f>
        <v>37.311039233217883</v>
      </c>
      <c r="BQ89" s="93">
        <f>AT89*'Stroke Epi'!$O$5</f>
        <v>9.2245096370146769</v>
      </c>
      <c r="BR89" s="93">
        <f>AU89*'Stroke Epi'!$O$5</f>
        <v>3.2088777969175504</v>
      </c>
      <c r="BS89" s="93">
        <f>AV89*'Stroke Epi'!$O$5</f>
        <v>0.17123899647583044</v>
      </c>
      <c r="BT89" s="93">
        <f t="shared" si="35"/>
        <v>273.60020541572447</v>
      </c>
      <c r="BU89" s="93">
        <f t="shared" si="47"/>
        <v>9026.5768437272545</v>
      </c>
    </row>
    <row r="90" spans="1:73">
      <c r="A90" s="58">
        <f>'Mortal Baseline'!A90</f>
        <v>88</v>
      </c>
      <c r="B90" s="58">
        <v>92</v>
      </c>
      <c r="C90" s="93">
        <f>'Mortal Baseline'!C90*M90</f>
        <v>102.84548828263776</v>
      </c>
      <c r="D90" s="93">
        <f>'Mortal Baseline'!D90*N90</f>
        <v>12.951341684297542</v>
      </c>
      <c r="E90" s="93">
        <f>'Mortal Baseline'!E90*O90</f>
        <v>0.97910952078062274</v>
      </c>
      <c r="F90" s="93">
        <f>'Mortal Baseline'!F90*P90</f>
        <v>0.4206236881238386</v>
      </c>
      <c r="G90" s="93">
        <f>'Mortal Baseline'!G90*Q90</f>
        <v>6.9347865988821141E-3</v>
      </c>
      <c r="H90" s="93">
        <f t="shared" si="36"/>
        <v>654.01673131308473</v>
      </c>
      <c r="I90" s="93">
        <f t="shared" si="37"/>
        <v>192.72282275189244</v>
      </c>
      <c r="J90" s="93">
        <f t="shared" si="38"/>
        <v>31.551316708700391</v>
      </c>
      <c r="K90" s="93">
        <f t="shared" si="39"/>
        <v>6.7405514305546061</v>
      </c>
      <c r="L90" s="93">
        <f t="shared" si="40"/>
        <v>1.1454404988439113</v>
      </c>
      <c r="M90" s="93">
        <f>('Stroke Epi'!AE120*(SUM('Mortal Baseline'!C90:G90)))/('Mortal Baseline'!C90*'Stroke Epi'!B$74+'Mortal Baseline'!D90*'Stroke Epi'!C$74+'Mortal Baseline'!E90*'Stroke Epi'!D$74+'Mortal Baseline'!F90*'Stroke Epi'!E$74+'Mortal Baseline'!G90*'Stroke Epi'!F$74)</f>
        <v>1.8455321647194524E-2</v>
      </c>
      <c r="N90" s="93">
        <f>M90*'Stroke Epi'!C$74</f>
        <v>1.4643640286527019E-2</v>
      </c>
      <c r="O90" s="93">
        <f>N90*'Stroke Epi'!D$74</f>
        <v>1.0376461357724586E-2</v>
      </c>
      <c r="P90" s="93">
        <f>O90*'Stroke Epi'!E$74</f>
        <v>6.5275516069988474E-3</v>
      </c>
      <c r="Q90" s="93">
        <f>P90*'Stroke Epi'!F$74</f>
        <v>3.4869144000126842E-3</v>
      </c>
      <c r="R90" s="93">
        <f t="shared" si="48"/>
        <v>5.348988929845766E-2</v>
      </c>
      <c r="S90" s="2">
        <f>C90/'Mortal Baseline'!C90</f>
        <v>1.8455321647194524E-2</v>
      </c>
      <c r="T90" s="2">
        <f>D90/'Mortal Baseline'!D90</f>
        <v>1.4643640286527017E-2</v>
      </c>
      <c r="U90" s="2">
        <f>E90/'Mortal Baseline'!E90</f>
        <v>1.0376461357724586E-2</v>
      </c>
      <c r="V90" s="2">
        <f>F90/'Mortal Baseline'!F90</f>
        <v>6.5275516069988474E-3</v>
      </c>
      <c r="W90" s="2">
        <f>G90/'Mortal Baseline'!G90</f>
        <v>3.4869144000126842E-3</v>
      </c>
      <c r="X90" s="2">
        <f>SUM(C90:G90)/SUM('Mortal Baseline'!C90:G90)</f>
        <v>1.7710089587300026E-2</v>
      </c>
      <c r="Y90" s="93">
        <f>C90*'Stroke Epi'!$AH120</f>
        <v>7.8573953047935241</v>
      </c>
      <c r="Z90" s="93">
        <f>D90*'Stroke Epi'!$AH$33</f>
        <v>1.7691532740750442</v>
      </c>
      <c r="AA90" s="93">
        <f>E90*'Stroke Epi'!$AH$33</f>
        <v>0.13374636053863306</v>
      </c>
      <c r="AB90" s="93">
        <f>F90*'Stroke Epi'!$AH$33</f>
        <v>5.7457195797716354E-2</v>
      </c>
      <c r="AC90" s="93">
        <f>G90*'Stroke Epi'!$AH$33</f>
        <v>9.4729184940729673E-4</v>
      </c>
      <c r="AD90" s="93">
        <f t="shared" si="32"/>
        <v>9.8186994270543249</v>
      </c>
      <c r="AE90" s="93">
        <f>H90*'Stroke Epi'!$O$5</f>
        <v>130.80334626261694</v>
      </c>
      <c r="AF90" s="93">
        <f>I90*'Stroke Epi'!$O$5</f>
        <v>38.544564550378489</v>
      </c>
      <c r="AG90" s="93">
        <f>J90*'Stroke Epi'!$O$5</f>
        <v>6.3102633417400789</v>
      </c>
      <c r="AH90" s="93">
        <f>K90*'Stroke Epi'!$O$5</f>
        <v>1.3481102861109213</v>
      </c>
      <c r="AI90" s="93">
        <f>L90*'Stroke Epi'!$O$5</f>
        <v>0.22908809976878228</v>
      </c>
      <c r="AJ90" s="93">
        <f t="shared" si="33"/>
        <v>177.23537254061517</v>
      </c>
      <c r="AK90" s="93">
        <f t="shared" si="41"/>
        <v>7075.0316757938726</v>
      </c>
      <c r="AL90" s="2"/>
      <c r="AM90" s="93">
        <f>'Mortal Baseline'!X90*AW90</f>
        <v>184.44930268224843</v>
      </c>
      <c r="AN90" s="93">
        <f>'Mortal Baseline'!Y90*AX90</f>
        <v>5.6403745450773979</v>
      </c>
      <c r="AO90" s="93">
        <f>'Mortal Baseline'!Z90*AY90</f>
        <v>1.9988817075320418</v>
      </c>
      <c r="AP90" s="93">
        <f>'Mortal Baseline'!AA90*AZ90</f>
        <v>1.3977839993224501</v>
      </c>
      <c r="AQ90" s="93">
        <f>'Mortal Baseline'!AB90*BA90</f>
        <v>1.5404490805120521E-5</v>
      </c>
      <c r="AR90" s="93">
        <f t="shared" si="42"/>
        <v>1052.6366506261679</v>
      </c>
      <c r="AS90" s="93">
        <f t="shared" si="43"/>
        <v>153.67012051903089</v>
      </c>
      <c r="AT90" s="93">
        <f t="shared" si="44"/>
        <v>38.529811007085442</v>
      </c>
      <c r="AU90" s="93">
        <f t="shared" si="45"/>
        <v>14.019478918028293</v>
      </c>
      <c r="AV90" s="93">
        <f t="shared" si="46"/>
        <v>0.68496538692435138</v>
      </c>
      <c r="AW90" s="93">
        <f>('Stroke Epi'!AE120*(SUM('Mortal Baseline'!X90:AB90)))/('Mortal Baseline'!X90*'Stroke Epi'!B$83+'Mortal Baseline'!Y90*'Stroke Epi'!C$83+'Mortal Baseline'!Z90*'Stroke Epi'!D$83+'Mortal Baseline'!AA90*'Stroke Epi'!E$83+'Mortal Baseline'!AB90*'Stroke Epi'!F$83)</f>
        <v>1.8082093825120545E-2</v>
      </c>
      <c r="AX90" s="93">
        <f>$AW90*'Stroke Epi'!C$83</f>
        <v>1.4400563002013077E-2</v>
      </c>
      <c r="AY90" s="93">
        <f>$AW90*'Stroke Epi'!D$83</f>
        <v>1.2813090354141283E-2</v>
      </c>
      <c r="AZ90" s="93">
        <f>$AW90*'Stroke Epi'!E$83</f>
        <v>1.1487614179948447E-2</v>
      </c>
      <c r="BA90" s="93">
        <f>$AW90*'Stroke Epi'!F$83</f>
        <v>9.8951092648091425E-3</v>
      </c>
      <c r="BB90" s="93">
        <f t="shared" si="34"/>
        <v>6.6678470626032493E-2</v>
      </c>
      <c r="BC90" s="2">
        <f>AM90/'Mortal Baseline'!X90</f>
        <v>1.8082093825120545E-2</v>
      </c>
      <c r="BD90" s="2">
        <f>AN90/'Mortal Baseline'!Y90</f>
        <v>1.4400563002013077E-2</v>
      </c>
      <c r="BE90" s="2">
        <f>AO90/'Mortal Baseline'!Z90</f>
        <v>1.2813090354141283E-2</v>
      </c>
      <c r="BF90" s="2">
        <f>AP90/'Mortal Baseline'!AA90</f>
        <v>1.1487614179948447E-2</v>
      </c>
      <c r="BG90" s="2">
        <f>AQ90/'Mortal Baseline'!AB90</f>
        <v>9.8951092648091425E-3</v>
      </c>
      <c r="BH90" s="2">
        <f>SUM(AM90:AQ90)/SUM('Mortal Baseline'!X90:AB90)</f>
        <v>1.7799999999999996E-2</v>
      </c>
      <c r="BI90" s="58">
        <f>AM90*'Stroke Epi'!$AP120</f>
        <v>21.912577158651114</v>
      </c>
      <c r="BJ90" s="58">
        <f>AN90*'Stroke Epi'!$AP120</f>
        <v>0.67007649595519492</v>
      </c>
      <c r="BK90" s="58">
        <f>AO90*'Stroke Epi'!$AP120</f>
        <v>0.23746714685480658</v>
      </c>
      <c r="BL90" s="58">
        <f>AP90*'Stroke Epi'!$AP120</f>
        <v>0.16605673911950708</v>
      </c>
      <c r="BM90" s="58">
        <f>AQ90*'Stroke Epi'!$AP120</f>
        <v>1.830053507648318E-6</v>
      </c>
      <c r="BN90" s="93">
        <f t="shared" si="49"/>
        <v>22.98617937063413</v>
      </c>
      <c r="BO90" s="93">
        <f>AR90*'Stroke Epi'!$O$5</f>
        <v>210.52733012523359</v>
      </c>
      <c r="BP90" s="93">
        <f>AS90*'Stroke Epi'!$O$5</f>
        <v>30.734024103806178</v>
      </c>
      <c r="BQ90" s="93">
        <f>AT90*'Stroke Epi'!$O$5</f>
        <v>7.7059622014170888</v>
      </c>
      <c r="BR90" s="93">
        <f>AU90*'Stroke Epi'!$O$5</f>
        <v>2.8038957836056588</v>
      </c>
      <c r="BS90" s="93">
        <f>AV90*'Stroke Epi'!$O$5</f>
        <v>0.13699307738487029</v>
      </c>
      <c r="BT90" s="93">
        <f t="shared" si="35"/>
        <v>251.90820529144739</v>
      </c>
      <c r="BU90" s="93">
        <f t="shared" si="47"/>
        <v>9301.4712283893368</v>
      </c>
    </row>
    <row r="91" spans="1:73">
      <c r="A91" s="58">
        <f>'Mortal Baseline'!A91</f>
        <v>89</v>
      </c>
      <c r="B91" s="58">
        <v>93</v>
      </c>
      <c r="C91" s="93">
        <f>'Mortal Baseline'!C91*M91</f>
        <v>83.459067696072722</v>
      </c>
      <c r="D91" s="93">
        <f>'Mortal Baseline'!D91*N91</f>
        <v>7.8657932462375886</v>
      </c>
      <c r="E91" s="93">
        <f>'Mortal Baseline'!E91*O91</f>
        <v>0.53496854910321112</v>
      </c>
      <c r="F91" s="93">
        <f>'Mortal Baseline'!F91*P91</f>
        <v>0.29544103962936563</v>
      </c>
      <c r="G91" s="93">
        <f>'Mortal Baseline'!G91*Q91</f>
        <v>3.439329271421938E-3</v>
      </c>
      <c r="H91" s="93">
        <f t="shared" si="36"/>
        <v>598.81505744174694</v>
      </c>
      <c r="I91" s="93">
        <f t="shared" si="37"/>
        <v>160.27489817367649</v>
      </c>
      <c r="J91" s="93">
        <f t="shared" si="38"/>
        <v>25.64227555552489</v>
      </c>
      <c r="K91" s="93">
        <f t="shared" si="39"/>
        <v>5.630424988275335</v>
      </c>
      <c r="L91" s="93">
        <f t="shared" si="40"/>
        <v>0.91884443649714354</v>
      </c>
      <c r="M91" s="93">
        <f>('Stroke Epi'!AE121*(SUM('Mortal Baseline'!C91:G91)))/('Mortal Baseline'!C91*'Stroke Epi'!B$74+'Mortal Baseline'!D91*'Stroke Epi'!C$74+'Mortal Baseline'!E91*'Stroke Epi'!D$74+'Mortal Baseline'!F91*'Stroke Epi'!E$74+'Mortal Baseline'!G91*'Stroke Epi'!F$74)</f>
        <v>1.8308412987694544E-2</v>
      </c>
      <c r="N91" s="93">
        <f>M91*'Stroke Epi'!C$74</f>
        <v>1.4527073498593491E-2</v>
      </c>
      <c r="O91" s="93">
        <f>N91*'Stroke Epi'!D$74</f>
        <v>1.0293862308108543E-2</v>
      </c>
      <c r="P91" s="93">
        <f>O91*'Stroke Epi'!E$74</f>
        <v>6.4755907756065146E-3</v>
      </c>
      <c r="Q91" s="93">
        <f>P91*'Stroke Epi'!F$74</f>
        <v>3.4591577491078808E-3</v>
      </c>
      <c r="R91" s="93">
        <f t="shared" si="48"/>
        <v>5.3064097319110964E-2</v>
      </c>
      <c r="S91" s="2">
        <f>C91/'Mortal Baseline'!C91</f>
        <v>1.8308412987694544E-2</v>
      </c>
      <c r="T91" s="2">
        <f>D91/'Mortal Baseline'!D91</f>
        <v>1.4527073498593491E-2</v>
      </c>
      <c r="U91" s="2">
        <f>E91/'Mortal Baseline'!E91</f>
        <v>1.0293862308108543E-2</v>
      </c>
      <c r="V91" s="2">
        <f>F91/'Mortal Baseline'!F91</f>
        <v>6.4755907756065146E-3</v>
      </c>
      <c r="W91" s="2">
        <f>G91/'Mortal Baseline'!G91</f>
        <v>3.4591577491078808E-3</v>
      </c>
      <c r="X91" s="2">
        <f>SUM(C91:G91)/SUM('Mortal Baseline'!C91:G91)</f>
        <v>1.7727757211644393E-2</v>
      </c>
      <c r="Y91" s="93">
        <f>C91*'Stroke Epi'!$AH121</f>
        <v>6.3762727719799557</v>
      </c>
      <c r="Z91" s="93">
        <f>D91*'Stroke Epi'!$AH$33</f>
        <v>1.0744673574360546</v>
      </c>
      <c r="AA91" s="93">
        <f>E91*'Stroke Epi'!$AH$33</f>
        <v>7.3076703807498644E-2</v>
      </c>
      <c r="AB91" s="93">
        <f>F91*'Stroke Epi'!$AH$33</f>
        <v>4.0357246013371345E-2</v>
      </c>
      <c r="AC91" s="93">
        <f>G91*'Stroke Epi'!$AH$33</f>
        <v>4.6981237847623674E-4</v>
      </c>
      <c r="AD91" s="93">
        <f t="shared" si="32"/>
        <v>7.5646438916153569</v>
      </c>
      <c r="AE91" s="93">
        <f>H91*'Stroke Epi'!$O$5</f>
        <v>119.76301148834939</v>
      </c>
      <c r="AF91" s="93">
        <f>I91*'Stroke Epi'!$O$5</f>
        <v>32.054979634735297</v>
      </c>
      <c r="AG91" s="93">
        <f>J91*'Stroke Epi'!$O$5</f>
        <v>5.1284551111049783</v>
      </c>
      <c r="AH91" s="93">
        <f>K91*'Stroke Epi'!$O$5</f>
        <v>1.1260849976550671</v>
      </c>
      <c r="AI91" s="93">
        <f>L91*'Stroke Epi'!$O$5</f>
        <v>0.18376888729942872</v>
      </c>
      <c r="AJ91" s="93">
        <f t="shared" si="33"/>
        <v>158.25630011914416</v>
      </c>
      <c r="AK91" s="93">
        <f t="shared" si="41"/>
        <v>7240.852619804632</v>
      </c>
      <c r="AL91" s="2"/>
      <c r="AM91" s="93">
        <f>'Mortal Baseline'!X91*AW91</f>
        <v>151.56005019938715</v>
      </c>
      <c r="AN91" s="93">
        <f>'Mortal Baseline'!Y91*AX91</f>
        <v>2.9725541358336356</v>
      </c>
      <c r="AO91" s="93">
        <f>'Mortal Baseline'!Z91*AY91</f>
        <v>1.273609456038062</v>
      </c>
      <c r="AP91" s="93">
        <f>'Mortal Baseline'!AA91*AZ91</f>
        <v>1.0938045990333931</v>
      </c>
      <c r="AQ91" s="93">
        <f>'Mortal Baseline'!AB91*BA91</f>
        <v>4.4501195568513403E-6</v>
      </c>
      <c r="AR91" s="93">
        <f t="shared" si="42"/>
        <v>971.75679354167039</v>
      </c>
      <c r="AS91" s="93">
        <f t="shared" si="43"/>
        <v>125.23857405510316</v>
      </c>
      <c r="AT91" s="93">
        <f t="shared" si="44"/>
        <v>31.85999111485161</v>
      </c>
      <c r="AU91" s="93">
        <f t="shared" si="45"/>
        <v>12.14333099433652</v>
      </c>
      <c r="AV91" s="93">
        <f t="shared" si="46"/>
        <v>0.54797492960553029</v>
      </c>
      <c r="AW91" s="93">
        <f>('Stroke Epi'!AE121*(SUM('Mortal Baseline'!X91:AB91)))/('Mortal Baseline'!X91*'Stroke Epi'!B$83+'Mortal Baseline'!Y91*'Stroke Epi'!C$83+'Mortal Baseline'!Z91*'Stroke Epi'!D$83+'Mortal Baseline'!AA91*'Stroke Epi'!E$83+'Mortal Baseline'!AB91*'Stroke Epi'!F$83)</f>
        <v>1.80168646351462E-2</v>
      </c>
      <c r="AX91" s="93">
        <f>$AW91*'Stroke Epi'!C$83</f>
        <v>1.4348614534712744E-2</v>
      </c>
      <c r="AY91" s="93">
        <f>$AW91*'Stroke Epi'!D$83</f>
        <v>1.2766868522037546E-2</v>
      </c>
      <c r="AZ91" s="93">
        <f>$AW91*'Stroke Epi'!E$83</f>
        <v>1.1446173859212204E-2</v>
      </c>
      <c r="BA91" s="93">
        <f>$AW91*'Stroke Epi'!F$83</f>
        <v>9.8594137326272202E-3</v>
      </c>
      <c r="BB91" s="93">
        <f t="shared" si="34"/>
        <v>6.6437935283735913E-2</v>
      </c>
      <c r="BC91" s="2">
        <f>AM91/'Mortal Baseline'!X91</f>
        <v>1.80168646351462E-2</v>
      </c>
      <c r="BD91" s="2">
        <f>AN91/'Mortal Baseline'!Y91</f>
        <v>1.4348614534712742E-2</v>
      </c>
      <c r="BE91" s="2">
        <f>AO91/'Mortal Baseline'!Z91</f>
        <v>1.2766868522037546E-2</v>
      </c>
      <c r="BF91" s="2">
        <f>AP91/'Mortal Baseline'!AA91</f>
        <v>1.1446173859212202E-2</v>
      </c>
      <c r="BG91" s="2">
        <f>AQ91/'Mortal Baseline'!AB91</f>
        <v>9.8594137326272202E-3</v>
      </c>
      <c r="BH91" s="2">
        <f>SUM(AM91:AQ91)/SUM('Mortal Baseline'!X91:AB91)</f>
        <v>1.78E-2</v>
      </c>
      <c r="BI91" s="58">
        <f>AM91*'Stroke Epi'!$AP121</f>
        <v>18.005333963687193</v>
      </c>
      <c r="BJ91" s="58">
        <f>AN91*'Stroke Epi'!$AP121</f>
        <v>0.3531394313370359</v>
      </c>
      <c r="BK91" s="58">
        <f>AO91*'Stroke Epi'!$AP121</f>
        <v>0.15130480337732177</v>
      </c>
      <c r="BL91" s="58">
        <f>AP91*'Stroke Epi'!$AP121</f>
        <v>0.1299439863651671</v>
      </c>
      <c r="BM91" s="58">
        <f>AQ91*'Stroke Epi'!$AP121</f>
        <v>5.2867420335393921E-7</v>
      </c>
      <c r="BN91" s="93">
        <f t="shared" si="49"/>
        <v>18.639722713440918</v>
      </c>
      <c r="BO91" s="93">
        <f>AR91*'Stroke Epi'!$O$5</f>
        <v>194.35135870833409</v>
      </c>
      <c r="BP91" s="93">
        <f>AS91*'Stroke Epi'!$O$5</f>
        <v>25.047714811020633</v>
      </c>
      <c r="BQ91" s="93">
        <f>AT91*'Stroke Epi'!$O$5</f>
        <v>6.3719982229703227</v>
      </c>
      <c r="BR91" s="93">
        <f>AU91*'Stroke Epi'!$O$5</f>
        <v>2.4286661988673042</v>
      </c>
      <c r="BS91" s="93">
        <f>AV91*'Stroke Epi'!$O$5</f>
        <v>0.10959498592110606</v>
      </c>
      <c r="BT91" s="93">
        <f t="shared" si="35"/>
        <v>228.30933292711342</v>
      </c>
      <c r="BU91" s="93">
        <f t="shared" si="47"/>
        <v>9548.4202840298913</v>
      </c>
    </row>
    <row r="92" spans="1:73">
      <c r="A92" s="58">
        <f>'Mortal Baseline'!A92</f>
        <v>90</v>
      </c>
      <c r="B92" s="58">
        <v>94</v>
      </c>
      <c r="C92" s="93">
        <f>'Mortal Baseline'!C92*M92</f>
        <v>67.365546735360041</v>
      </c>
      <c r="D92" s="93">
        <f>'Mortal Baseline'!D92*N92</f>
        <v>4.5938879140571744</v>
      </c>
      <c r="E92" s="93">
        <f>'Mortal Baseline'!E92*O92</f>
        <v>0.28224540615995353</v>
      </c>
      <c r="F92" s="93">
        <f>'Mortal Baseline'!F92*P92</f>
        <v>0.20724468124000678</v>
      </c>
      <c r="G92" s="93">
        <f>'Mortal Baseline'!G92*Q92</f>
        <v>1.6608528487799606E-3</v>
      </c>
      <c r="H92" s="93">
        <f t="shared" si="36"/>
        <v>540.04131991677752</v>
      </c>
      <c r="I92" s="93">
        <f t="shared" si="37"/>
        <v>131.73933909556231</v>
      </c>
      <c r="J92" s="93">
        <f t="shared" si="38"/>
        <v>20.72298914677237</v>
      </c>
      <c r="K92" s="93">
        <f t="shared" si="39"/>
        <v>4.6712274258469026</v>
      </c>
      <c r="L92" s="93">
        <f t="shared" si="40"/>
        <v>0.7362665896680185</v>
      </c>
      <c r="M92" s="93">
        <f>('Stroke Epi'!AE122*(SUM('Mortal Baseline'!C92:G92)))/('Mortal Baseline'!C92*'Stroke Epi'!B$74+'Mortal Baseline'!D92*'Stroke Epi'!C$74+'Mortal Baseline'!E92*'Stroke Epi'!D$74+'Mortal Baseline'!F92*'Stroke Epi'!E$74+'Mortal Baseline'!G92*'Stroke Epi'!F$74)</f>
        <v>1.8182868418651275E-2</v>
      </c>
      <c r="N92" s="93">
        <f>M92*'Stroke Epi'!C$74</f>
        <v>1.4427458355376729E-2</v>
      </c>
      <c r="O92" s="93">
        <f>N92*'Stroke Epi'!D$74</f>
        <v>1.0223275168298509E-2</v>
      </c>
      <c r="P92" s="93">
        <f>O92*'Stroke Epi'!E$74</f>
        <v>6.4311863122720626E-3</v>
      </c>
      <c r="Q92" s="93">
        <f>P92*'Stroke Epi'!F$74</f>
        <v>3.4354375900118236E-3</v>
      </c>
      <c r="R92" s="93">
        <f t="shared" si="48"/>
        <v>5.2700225844610399E-2</v>
      </c>
      <c r="S92" s="2">
        <f>C92/'Mortal Baseline'!C92</f>
        <v>1.8182868418651275E-2</v>
      </c>
      <c r="T92" s="2">
        <f>D92/'Mortal Baseline'!D92</f>
        <v>1.4427458355376729E-2</v>
      </c>
      <c r="U92" s="2">
        <f>E92/'Mortal Baseline'!E92</f>
        <v>1.0223275168298509E-2</v>
      </c>
      <c r="V92" s="2">
        <f>F92/'Mortal Baseline'!F92</f>
        <v>6.4311863122720626E-3</v>
      </c>
      <c r="W92" s="2">
        <f>G92/'Mortal Baseline'!G92</f>
        <v>3.4354375900118236E-3</v>
      </c>
      <c r="X92" s="2">
        <f>SUM(C92:G92)/SUM('Mortal Baseline'!C92:G92)</f>
        <v>1.7741753182672546E-2</v>
      </c>
      <c r="Y92" s="93">
        <f>C92*'Stroke Epi'!$AH122</f>
        <v>5.1467277705815064</v>
      </c>
      <c r="Z92" s="93">
        <f>D92*'Stroke Epi'!$AH$33</f>
        <v>0.62752508906020998</v>
      </c>
      <c r="AA92" s="93">
        <f>E92*'Stroke Epi'!$AH$33</f>
        <v>3.8554722481449651E-2</v>
      </c>
      <c r="AB92" s="93">
        <f>F92*'Stroke Epi'!$AH$33</f>
        <v>2.8309623457384924E-2</v>
      </c>
      <c r="AC92" s="93">
        <f>G92*'Stroke Epi'!$AH$33</f>
        <v>2.268724991433426E-4</v>
      </c>
      <c r="AD92" s="93">
        <f t="shared" si="32"/>
        <v>5.8413440780796941</v>
      </c>
      <c r="AE92" s="93">
        <f>H92*'Stroke Epi'!$O$5</f>
        <v>108.0082639833555</v>
      </c>
      <c r="AF92" s="93">
        <f>I92*'Stroke Epi'!$O$5</f>
        <v>26.347867819112466</v>
      </c>
      <c r="AG92" s="93">
        <f>J92*'Stroke Epi'!$O$5</f>
        <v>4.1445978293544741</v>
      </c>
      <c r="AH92" s="93">
        <f>K92*'Stroke Epi'!$O$5</f>
        <v>0.93424548516938055</v>
      </c>
      <c r="AI92" s="93">
        <f>L92*'Stroke Epi'!$O$5</f>
        <v>0.14725331793360372</v>
      </c>
      <c r="AJ92" s="93">
        <f t="shared" si="33"/>
        <v>139.58222843492544</v>
      </c>
      <c r="AK92" s="93">
        <f t="shared" si="41"/>
        <v>7386.2761923176367</v>
      </c>
      <c r="AL92" s="2"/>
      <c r="AM92" s="93">
        <f>'Mortal Baseline'!X92*AW92</f>
        <v>124.073365440125</v>
      </c>
      <c r="AN92" s="93">
        <f>'Mortal Baseline'!Y92*AX92</f>
        <v>1.4953608527513829</v>
      </c>
      <c r="AO92" s="93">
        <f>'Mortal Baseline'!Z92*AY92</f>
        <v>0.79952607377209928</v>
      </c>
      <c r="AP92" s="93">
        <f>'Mortal Baseline'!AA92*AZ92</f>
        <v>0.86354393809429519</v>
      </c>
      <c r="AQ92" s="93">
        <f>'Mortal Baseline'!AB92*BA92</f>
        <v>1.2167755662169802E-6</v>
      </c>
      <c r="AR92" s="93">
        <f t="shared" si="42"/>
        <v>883.47346630977404</v>
      </c>
      <c r="AS92" s="93">
        <f t="shared" si="43"/>
        <v>101.33308066549688</v>
      </c>
      <c r="AT92" s="93">
        <f t="shared" si="44"/>
        <v>26.136214162276065</v>
      </c>
      <c r="AU92" s="93">
        <f t="shared" si="45"/>
        <v>10.448264747198344</v>
      </c>
      <c r="AV92" s="93">
        <f t="shared" si="46"/>
        <v>0.43838063178578712</v>
      </c>
      <c r="AW92" s="93">
        <f>('Stroke Epi'!AE122*(SUM('Mortal Baseline'!X92:AB92)))/('Mortal Baseline'!X92*'Stroke Epi'!B$83+'Mortal Baseline'!Y92*'Stroke Epi'!C$83+'Mortal Baseline'!Z92*'Stroke Epi'!D$83+'Mortal Baseline'!AA92*'Stroke Epi'!E$83+'Mortal Baseline'!AB92*'Stroke Epi'!F$83)</f>
        <v>1.7968832873576788E-2</v>
      </c>
      <c r="AX92" s="93">
        <f>$AW92*'Stroke Epi'!C$83</f>
        <v>1.4310362083682041E-2</v>
      </c>
      <c r="AY92" s="93">
        <f>$AW92*'Stroke Epi'!D$83</f>
        <v>1.2732832900565301E-2</v>
      </c>
      <c r="AZ92" s="93">
        <f>$AW92*'Stroke Epi'!E$83</f>
        <v>1.1415659121780296E-2</v>
      </c>
      <c r="BA92" s="93">
        <f>$AW92*'Stroke Epi'!F$83</f>
        <v>9.8331291920476169E-3</v>
      </c>
      <c r="BB92" s="93">
        <f t="shared" si="34"/>
        <v>6.626081617165204E-2</v>
      </c>
      <c r="BC92" s="2">
        <f>AM92/'Mortal Baseline'!X92</f>
        <v>1.7968832873576788E-2</v>
      </c>
      <c r="BD92" s="2">
        <f>AN92/'Mortal Baseline'!Y92</f>
        <v>1.4310362083682041E-2</v>
      </c>
      <c r="BE92" s="2">
        <f>AO92/'Mortal Baseline'!Z92</f>
        <v>1.2732832900565301E-2</v>
      </c>
      <c r="BF92" s="2">
        <f>AP92/'Mortal Baseline'!AA92</f>
        <v>1.1415659121780296E-2</v>
      </c>
      <c r="BG92" s="2">
        <f>AQ92/'Mortal Baseline'!AB92</f>
        <v>9.8331291920476169E-3</v>
      </c>
      <c r="BH92" s="2">
        <f>SUM(AM92:AQ92)/SUM('Mortal Baseline'!X92:AB92)</f>
        <v>1.7800000000000003E-2</v>
      </c>
      <c r="BI92" s="58">
        <f>AM92*'Stroke Epi'!$AP122</f>
        <v>14.739915814286851</v>
      </c>
      <c r="BJ92" s="58">
        <f>AN92*'Stroke Epi'!$AP122</f>
        <v>0.1776488693068643</v>
      </c>
      <c r="BK92" s="58">
        <f>AO92*'Stroke Epi'!$AP122</f>
        <v>9.4983697564125391E-2</v>
      </c>
      <c r="BL92" s="58">
        <f>AP92*'Stroke Epi'!$AP122</f>
        <v>0.10258901984560227</v>
      </c>
      <c r="BM92" s="58">
        <f>AQ92*'Stroke Epi'!$AP122</f>
        <v>1.4455293726657725E-7</v>
      </c>
      <c r="BN92" s="93">
        <f t="shared" si="49"/>
        <v>15.115137545556379</v>
      </c>
      <c r="BO92" s="93">
        <f>AR92*'Stroke Epi'!$O$5</f>
        <v>176.69469326195482</v>
      </c>
      <c r="BP92" s="93">
        <f>AS92*'Stroke Epi'!$O$5</f>
        <v>20.266616133099376</v>
      </c>
      <c r="BQ92" s="93">
        <f>AT92*'Stroke Epi'!$O$5</f>
        <v>5.2272428324552136</v>
      </c>
      <c r="BR92" s="93">
        <f>AU92*'Stroke Epi'!$O$5</f>
        <v>2.0896529494396687</v>
      </c>
      <c r="BS92" s="93">
        <f>AV92*'Stroke Epi'!$O$5</f>
        <v>8.7676126357157436E-2</v>
      </c>
      <c r="BT92" s="93">
        <f t="shared" si="35"/>
        <v>204.36588130330625</v>
      </c>
      <c r="BU92" s="93">
        <f t="shared" si="47"/>
        <v>9767.901302878754</v>
      </c>
    </row>
    <row r="93" spans="1:73">
      <c r="A93" s="58">
        <f>'Mortal Baseline'!A93</f>
        <v>91</v>
      </c>
      <c r="B93" s="58">
        <v>95</v>
      </c>
      <c r="C93" s="93">
        <f>'Mortal Baseline'!C93*M93</f>
        <v>55.296584978995689</v>
      </c>
      <c r="D93" s="93">
        <f>'Mortal Baseline'!D93*N93</f>
        <v>2.6340916981433744</v>
      </c>
      <c r="E93" s="93">
        <f>'Mortal Baseline'!E93*O93</f>
        <v>0.14683298514494811</v>
      </c>
      <c r="F93" s="93">
        <f>'Mortal Baseline'!F93*P93</f>
        <v>0.14848437883612683</v>
      </c>
      <c r="G93" s="93">
        <f>'Mortal Baseline'!G93*Q93</f>
        <v>7.9763163223915679E-4</v>
      </c>
      <c r="H93" s="93">
        <f t="shared" si="36"/>
        <v>482.18291314183625</v>
      </c>
      <c r="I93" s="93">
        <f t="shared" si="37"/>
        <v>107.39803788553301</v>
      </c>
      <c r="J93" s="93">
        <f t="shared" si="38"/>
        <v>16.686669580081393</v>
      </c>
      <c r="K93" s="93">
        <f t="shared" si="39"/>
        <v>3.8571566960562644</v>
      </c>
      <c r="L93" s="93">
        <f t="shared" si="40"/>
        <v>0.58958403086751054</v>
      </c>
      <c r="M93" s="93">
        <f>('Stroke Epi'!AE123*(SUM('Mortal Baseline'!C93:G93)))/('Mortal Baseline'!C93*'Stroke Epi'!B$74+'Mortal Baseline'!D93*'Stroke Epi'!C$74+'Mortal Baseline'!E93*'Stroke Epi'!D$74+'Mortal Baseline'!F93*'Stroke Epi'!E$74+'Mortal Baseline'!G93*'Stroke Epi'!F$74)</f>
        <v>1.8486622436625681E-2</v>
      </c>
      <c r="N93" s="93">
        <f>M93*'Stroke Epi'!C$74</f>
        <v>1.466847634790143E-2</v>
      </c>
      <c r="O93" s="93">
        <f>N93*'Stroke Epi'!D$74</f>
        <v>1.0394060153248589E-2</v>
      </c>
      <c r="P93" s="93">
        <f>O93*'Stroke Epi'!E$74</f>
        <v>6.5386225339790199E-3</v>
      </c>
      <c r="Q93" s="93">
        <f>P93*'Stroke Epi'!F$74</f>
        <v>3.4928283133806404E-3</v>
      </c>
      <c r="R93" s="93">
        <f t="shared" si="48"/>
        <v>5.3580609785135361E-2</v>
      </c>
      <c r="S93" s="2">
        <f>C93/'Mortal Baseline'!C93</f>
        <v>1.8486622436625681E-2</v>
      </c>
      <c r="T93" s="2">
        <f>D93/'Mortal Baseline'!D93</f>
        <v>1.466847634790143E-2</v>
      </c>
      <c r="U93" s="2">
        <f>E93/'Mortal Baseline'!E93</f>
        <v>1.0394060153248589E-2</v>
      </c>
      <c r="V93" s="2">
        <f>F93/'Mortal Baseline'!F93</f>
        <v>6.538622533979019E-3</v>
      </c>
      <c r="W93" s="2">
        <f>G93/'Mortal Baseline'!G93</f>
        <v>3.4928283133806404E-3</v>
      </c>
      <c r="X93" s="2">
        <f>SUM(C93:G93)/SUM('Mortal Baseline'!C93:G93)</f>
        <v>1.8151591879760093E-2</v>
      </c>
      <c r="Y93" s="93">
        <f>C93*'Stroke Epi'!$AH123</f>
        <v>3.4283882686977325</v>
      </c>
      <c r="Z93" s="93">
        <f>D93*'Stroke Epi'!$AH$33</f>
        <v>0.35981692596638493</v>
      </c>
      <c r="AA93" s="93">
        <f>E93*'Stroke Epi'!$AH$33</f>
        <v>2.0057385770799911E-2</v>
      </c>
      <c r="AB93" s="93">
        <f>F93*'Stroke Epi'!$AH$33</f>
        <v>2.0282966149014925E-2</v>
      </c>
      <c r="AC93" s="93">
        <f>G93*'Stroke Epi'!$AH$33</f>
        <v>1.0895648096386882E-4</v>
      </c>
      <c r="AD93" s="93">
        <f t="shared" si="32"/>
        <v>3.8286545030648957</v>
      </c>
      <c r="AE93" s="93">
        <f>H93*'Stroke Epi'!$O$5</f>
        <v>96.436582628367262</v>
      </c>
      <c r="AF93" s="93">
        <f>I93*'Stroke Epi'!$O$5</f>
        <v>21.479607577106606</v>
      </c>
      <c r="AG93" s="93">
        <f>J93*'Stroke Epi'!$O$5</f>
        <v>3.3373339160162789</v>
      </c>
      <c r="AH93" s="93">
        <f>K93*'Stroke Epi'!$O$5</f>
        <v>0.77143133921125295</v>
      </c>
      <c r="AI93" s="93">
        <f>L93*'Stroke Epi'!$O$5</f>
        <v>0.11791680617350211</v>
      </c>
      <c r="AJ93" s="93">
        <f t="shared" si="33"/>
        <v>122.14287226687489</v>
      </c>
      <c r="AK93" s="93">
        <f t="shared" si="41"/>
        <v>7512.2477190875761</v>
      </c>
      <c r="AL93" s="2"/>
      <c r="AM93" s="93">
        <f>'Mortal Baseline'!X93*AW93</f>
        <v>103.5481479599885</v>
      </c>
      <c r="AN93" s="93">
        <f>'Mortal Baseline'!Y93*AX93</f>
        <v>0.73381690706952862</v>
      </c>
      <c r="AO93" s="93">
        <f>'Mortal Baseline'!Z93*AY93</f>
        <v>0.50580321883101409</v>
      </c>
      <c r="AP93" s="93">
        <f>'Mortal Baseline'!AA93*AZ93</f>
        <v>0.70427496851999682</v>
      </c>
      <c r="AQ93" s="93">
        <f>'Mortal Baseline'!AB93*BA93</f>
        <v>3.2158951675225552E-7</v>
      </c>
      <c r="AR93" s="93">
        <f t="shared" si="42"/>
        <v>795.58700519352078</v>
      </c>
      <c r="AS93" s="93">
        <f t="shared" si="43"/>
        <v>81.622632570160164</v>
      </c>
      <c r="AT93" s="93">
        <f t="shared" si="44"/>
        <v>21.319790851087742</v>
      </c>
      <c r="AU93" s="93">
        <f t="shared" si="45"/>
        <v>8.9602977464330689</v>
      </c>
      <c r="AV93" s="93">
        <f t="shared" si="46"/>
        <v>0.35070468246520914</v>
      </c>
      <c r="AW93" s="93">
        <f>('Stroke Epi'!AE123*(SUM('Mortal Baseline'!X93:AB93)))/('Mortal Baseline'!X93*'Stroke Epi'!B$83+'Mortal Baseline'!Y93*'Stroke Epi'!C$83+'Mortal Baseline'!Z93*'Stroke Epi'!D$83+'Mortal Baseline'!AA93*'Stroke Epi'!E$83+'Mortal Baseline'!AB93*'Stroke Epi'!F$83)</f>
        <v>1.8338000643202474E-2</v>
      </c>
      <c r="AX93" s="93">
        <f>$AW93*'Stroke Epi'!C$83</f>
        <v>1.460436695812981E-2</v>
      </c>
      <c r="AY93" s="93">
        <f>$AW93*'Stroke Epi'!D$83</f>
        <v>1.2994427604906416E-2</v>
      </c>
      <c r="AZ93" s="93">
        <f>$AW93*'Stroke Epi'!E$83</f>
        <v>1.1650192630241597E-2</v>
      </c>
      <c r="BA93" s="93">
        <f>$AW93*'Stroke Epi'!F$83</f>
        <v>1.0035149790592304E-2</v>
      </c>
      <c r="BB93" s="93">
        <f t="shared" si="34"/>
        <v>6.7622137627072601E-2</v>
      </c>
      <c r="BC93" s="2">
        <f>AM93/'Mortal Baseline'!X93</f>
        <v>1.8338000643202474E-2</v>
      </c>
      <c r="BD93" s="2">
        <f>AN93/'Mortal Baseline'!Y93</f>
        <v>1.460436695812981E-2</v>
      </c>
      <c r="BE93" s="2">
        <f>AO93/'Mortal Baseline'!Z93</f>
        <v>1.2994427604906416E-2</v>
      </c>
      <c r="BF93" s="2">
        <f>AP93/'Mortal Baseline'!AA93</f>
        <v>1.1650192630241597E-2</v>
      </c>
      <c r="BG93" s="2">
        <f>AQ93/'Mortal Baseline'!AB93</f>
        <v>1.0035149790592304E-2</v>
      </c>
      <c r="BH93" s="2">
        <f>SUM(AM93:AQ93)/SUM('Mortal Baseline'!X93:AB93)</f>
        <v>1.8199999999999997E-2</v>
      </c>
      <c r="BI93" s="58">
        <f>AM93*'Stroke Epi'!$AP123</f>
        <v>10.675814054674813</v>
      </c>
      <c r="BJ93" s="58">
        <f>AN93*'Stroke Epi'!$AP123</f>
        <v>7.5656523118868405E-2</v>
      </c>
      <c r="BK93" s="58">
        <f>AO93*'Stroke Epi'!$AP123</f>
        <v>5.2148311861477552E-2</v>
      </c>
      <c r="BL93" s="58">
        <f>AP93*'Stroke Epi'!$AP123</f>
        <v>7.2610749254411674E-2</v>
      </c>
      <c r="BM93" s="58">
        <f>AQ93*'Stroke Epi'!$AP123</f>
        <v>3.3155879177157543E-8</v>
      </c>
      <c r="BN93" s="93">
        <f t="shared" si="49"/>
        <v>10.876229672065451</v>
      </c>
      <c r="BO93" s="93">
        <f>AR93*'Stroke Epi'!$O$5</f>
        <v>159.11740103870417</v>
      </c>
      <c r="BP93" s="93">
        <f>AS93*'Stroke Epi'!$O$5</f>
        <v>16.324526514032033</v>
      </c>
      <c r="BQ93" s="93">
        <f>AT93*'Stroke Epi'!$O$5</f>
        <v>4.2639581702175482</v>
      </c>
      <c r="BR93" s="93">
        <f>AU93*'Stroke Epi'!$O$5</f>
        <v>1.7920595492866138</v>
      </c>
      <c r="BS93" s="93">
        <f>AV93*'Stroke Epi'!$O$5</f>
        <v>7.0140936493041831E-2</v>
      </c>
      <c r="BT93" s="93">
        <f t="shared" si="35"/>
        <v>181.5680862087334</v>
      </c>
      <c r="BU93" s="93">
        <f t="shared" si="47"/>
        <v>9960.345618759553</v>
      </c>
    </row>
    <row r="94" spans="1:73">
      <c r="A94" s="58">
        <f>'Mortal Baseline'!A94</f>
        <v>92</v>
      </c>
      <c r="B94" s="58">
        <v>96</v>
      </c>
      <c r="C94" s="93">
        <f>'Mortal Baseline'!C94*M94</f>
        <v>44.166881809908773</v>
      </c>
      <c r="D94" s="93">
        <f>'Mortal Baseline'!D94*N94</f>
        <v>1.417268209632804</v>
      </c>
      <c r="E94" s="93">
        <f>'Mortal Baseline'!E94*O94</f>
        <v>7.198151177969335E-2</v>
      </c>
      <c r="F94" s="93">
        <f>'Mortal Baseline'!F94*P94</f>
        <v>0.10400129481492895</v>
      </c>
      <c r="G94" s="93">
        <f>'Mortal Baseline'!G94*Q94</f>
        <v>3.6416442587991357E-4</v>
      </c>
      <c r="H94" s="93">
        <f t="shared" si="36"/>
        <v>426.48482405468002</v>
      </c>
      <c r="I94" s="93">
        <f t="shared" si="37"/>
        <v>86.975881592092833</v>
      </c>
      <c r="J94" s="93">
        <f t="shared" si="38"/>
        <v>13.401259790074006</v>
      </c>
      <c r="K94" s="93">
        <f t="shared" si="39"/>
        <v>3.1694436855109256</v>
      </c>
      <c r="L94" s="93">
        <f t="shared" si="40"/>
        <v>0.47192243263892453</v>
      </c>
      <c r="M94" s="93">
        <f>('Stroke Epi'!AE124*(SUM('Mortal Baseline'!C94:G94)))/('Mortal Baseline'!C94*'Stroke Epi'!B$74+'Mortal Baseline'!D94*'Stroke Epi'!C$74+'Mortal Baseline'!E94*'Stroke Epi'!D$74+'Mortal Baseline'!F94*'Stroke Epi'!E$74+'Mortal Baseline'!G94*'Stroke Epi'!F$74)</f>
        <v>1.8404848078902129E-2</v>
      </c>
      <c r="N94" s="93">
        <f>M94*'Stroke Epi'!C$74</f>
        <v>1.4603591308124974E-2</v>
      </c>
      <c r="O94" s="93">
        <f>N94*'Stroke Epi'!D$74</f>
        <v>1.0348082712205171E-2</v>
      </c>
      <c r="P94" s="93">
        <f>O94*'Stroke Epi'!E$74</f>
        <v>6.5096993675138699E-3</v>
      </c>
      <c r="Q94" s="93">
        <f>P94*'Stroke Epi'!F$74</f>
        <v>3.4773780172032555E-3</v>
      </c>
      <c r="R94" s="93">
        <f t="shared" si="48"/>
        <v>5.33435994839494E-2</v>
      </c>
      <c r="S94" s="2">
        <f>C94/'Mortal Baseline'!C94</f>
        <v>1.8404848078902129E-2</v>
      </c>
      <c r="T94" s="2">
        <f>D94/'Mortal Baseline'!D94</f>
        <v>1.4603591308124974E-2</v>
      </c>
      <c r="U94" s="2">
        <f>E94/'Mortal Baseline'!E94</f>
        <v>1.0348082712205171E-2</v>
      </c>
      <c r="V94" s="2">
        <f>F94/'Mortal Baseline'!F94</f>
        <v>6.5096993675138699E-3</v>
      </c>
      <c r="W94" s="2">
        <f>G94/'Mortal Baseline'!G94</f>
        <v>3.4773780172032555E-3</v>
      </c>
      <c r="X94" s="2">
        <f>SUM(C94:G94)/SUM('Mortal Baseline'!C94:G94)</f>
        <v>1.8160166007369572E-2</v>
      </c>
      <c r="Y94" s="93">
        <f>C94*'Stroke Epi'!$AH124</f>
        <v>2.7383466722143437</v>
      </c>
      <c r="Z94" s="93">
        <f>D94*'Stroke Epi'!$AH$33</f>
        <v>0.19359883743584103</v>
      </c>
      <c r="AA94" s="93">
        <f>E94*'Stroke Epi'!$AH$33</f>
        <v>9.832674509106111E-3</v>
      </c>
      <c r="AB94" s="93">
        <f>F94*'Stroke Epi'!$AH$33</f>
        <v>1.4206576871719294E-2</v>
      </c>
      <c r="AC94" s="93">
        <f>G94*'Stroke Epi'!$AH$33</f>
        <v>4.9744860575196191E-5</v>
      </c>
      <c r="AD94" s="93">
        <f t="shared" si="32"/>
        <v>2.9560345058915853</v>
      </c>
      <c r="AE94" s="93">
        <f>H94*'Stroke Epi'!$O$5</f>
        <v>85.296964810936004</v>
      </c>
      <c r="AF94" s="93">
        <f>I94*'Stroke Epi'!$O$5</f>
        <v>17.395176318418567</v>
      </c>
      <c r="AG94" s="93">
        <f>J94*'Stroke Epi'!$O$5</f>
        <v>2.6802519580148014</v>
      </c>
      <c r="AH94" s="93">
        <f>K94*'Stroke Epi'!$O$5</f>
        <v>0.63388873710218518</v>
      </c>
      <c r="AI94" s="93">
        <f>L94*'Stroke Epi'!$O$5</f>
        <v>9.4384486527784917E-2</v>
      </c>
      <c r="AJ94" s="93">
        <f t="shared" si="33"/>
        <v>106.10066631099934</v>
      </c>
      <c r="AK94" s="93">
        <f t="shared" si="41"/>
        <v>7621.3044199044671</v>
      </c>
      <c r="AL94" s="2"/>
      <c r="AM94" s="93">
        <f>'Mortal Baseline'!X94*AW94</f>
        <v>84.331826583653026</v>
      </c>
      <c r="AN94" s="93">
        <f>'Mortal Baseline'!Y94*AX94</f>
        <v>0.33580320510699413</v>
      </c>
      <c r="AO94" s="93">
        <f>'Mortal Baseline'!Z94*AY94</f>
        <v>0.30855302949893176</v>
      </c>
      <c r="AP94" s="93">
        <f>'Mortal Baseline'!AA94*AZ94</f>
        <v>0.56836999728220117</v>
      </c>
      <c r="AQ94" s="93">
        <f>'Mortal Baseline'!AB94*BA94</f>
        <v>7.8489861813555315E-8</v>
      </c>
      <c r="AR94" s="93">
        <f t="shared" si="42"/>
        <v>710.12561668379487</v>
      </c>
      <c r="AS94" s="93">
        <f t="shared" si="43"/>
        <v>65.558252738116266</v>
      </c>
      <c r="AT94" s="93">
        <f t="shared" si="44"/>
        <v>17.312237398507648</v>
      </c>
      <c r="AU94" s="93">
        <f t="shared" si="45"/>
        <v>7.6639974451742434</v>
      </c>
      <c r="AV94" s="93">
        <f t="shared" si="46"/>
        <v>0.28056379130615</v>
      </c>
      <c r="AW94" s="93">
        <f>('Stroke Epi'!AE124*(SUM('Mortal Baseline'!X94:AB94)))/('Mortal Baseline'!X94*'Stroke Epi'!B$83+'Mortal Baseline'!Y94*'Stroke Epi'!C$83+'Mortal Baseline'!Z94*'Stroke Epi'!D$83+'Mortal Baseline'!AA94*'Stroke Epi'!E$83+'Mortal Baseline'!AB94*'Stroke Epi'!F$83)</f>
        <v>1.8314675936971388E-2</v>
      </c>
      <c r="AX94" s="93">
        <f>$AW94*'Stroke Epi'!C$83</f>
        <v>1.4585791183397485E-2</v>
      </c>
      <c r="AY94" s="93">
        <f>$AW94*'Stroke Epi'!D$83</f>
        <v>1.2977899564995048E-2</v>
      </c>
      <c r="AZ94" s="93">
        <f>$AW94*'Stroke Epi'!E$83</f>
        <v>1.1635374367011975E-2</v>
      </c>
      <c r="BA94" s="93">
        <f>$AW94*'Stroke Epi'!F$83</f>
        <v>1.0022385753475898E-2</v>
      </c>
      <c r="BB94" s="93">
        <f t="shared" si="34"/>
        <v>6.753612680585179E-2</v>
      </c>
      <c r="BC94" s="2">
        <f>AM94/'Mortal Baseline'!X94</f>
        <v>1.8314675936971388E-2</v>
      </c>
      <c r="BD94" s="2">
        <f>AN94/'Mortal Baseline'!Y94</f>
        <v>1.4585791183397487E-2</v>
      </c>
      <c r="BE94" s="2">
        <f>AO94/'Mortal Baseline'!Z94</f>
        <v>1.2977899564995048E-2</v>
      </c>
      <c r="BF94" s="2">
        <f>AP94/'Mortal Baseline'!AA94</f>
        <v>1.1635374367011977E-2</v>
      </c>
      <c r="BG94" s="2">
        <f>AQ94/'Mortal Baseline'!AB94</f>
        <v>1.0022385753475898E-2</v>
      </c>
      <c r="BH94" s="2">
        <f>SUM(AM94:AQ94)/SUM('Mortal Baseline'!X94:AB94)</f>
        <v>1.8200000000000004E-2</v>
      </c>
      <c r="BI94" s="58">
        <f>AM94*'Stroke Epi'!$AP124</f>
        <v>8.6946113207746265</v>
      </c>
      <c r="BJ94" s="58">
        <f>AN94*'Stroke Epi'!$AP124</f>
        <v>3.4621310446531092E-2</v>
      </c>
      <c r="BK94" s="58">
        <f>AO94*'Stroke Epi'!$AP124</f>
        <v>3.1811817341339865E-2</v>
      </c>
      <c r="BL94" s="58">
        <f>AP94*'Stroke Epi'!$AP124</f>
        <v>5.8598946719794938E-2</v>
      </c>
      <c r="BM94" s="58">
        <f>AQ94*'Stroke Epi'!$AP124</f>
        <v>8.0923047529775534E-9</v>
      </c>
      <c r="BN94" s="93">
        <f t="shared" si="49"/>
        <v>8.8196434033745987</v>
      </c>
      <c r="BO94" s="93">
        <f>AR94*'Stroke Epi'!$O$5</f>
        <v>142.02512333675898</v>
      </c>
      <c r="BP94" s="93">
        <f>AS94*'Stroke Epi'!$O$5</f>
        <v>13.111650547623254</v>
      </c>
      <c r="BQ94" s="93">
        <f>AT94*'Stroke Epi'!$O$5</f>
        <v>3.4624474797015297</v>
      </c>
      <c r="BR94" s="93">
        <f>AU94*'Stroke Epi'!$O$5</f>
        <v>1.5327994890348489</v>
      </c>
      <c r="BS94" s="93">
        <f>AV94*'Stroke Epi'!$O$5</f>
        <v>5.6112758261230002E-2</v>
      </c>
      <c r="BT94" s="93">
        <f t="shared" si="35"/>
        <v>160.18813361137984</v>
      </c>
      <c r="BU94" s="93">
        <f t="shared" si="47"/>
        <v>10129.353395774308</v>
      </c>
    </row>
    <row r="95" spans="1:73">
      <c r="A95" s="58">
        <f>'Mortal Baseline'!A95</f>
        <v>93</v>
      </c>
      <c r="B95" s="58">
        <v>97</v>
      </c>
      <c r="C95" s="93">
        <f>'Mortal Baseline'!C95*M95</f>
        <v>35.120743961265582</v>
      </c>
      <c r="D95" s="93">
        <f>'Mortal Baseline'!D95*N95</f>
        <v>0.73144002036458333</v>
      </c>
      <c r="E95" s="93">
        <f>'Mortal Baseline'!E95*O95</f>
        <v>3.397743165761357E-2</v>
      </c>
      <c r="F95" s="93">
        <f>'Mortal Baseline'!F95*P95</f>
        <v>7.2883193903452964E-2</v>
      </c>
      <c r="G95" s="93">
        <f>'Mortal Baseline'!G95*Q95</f>
        <v>1.6155032062252191E-4</v>
      </c>
      <c r="H95" s="93">
        <f t="shared" si="36"/>
        <v>373.57025653279527</v>
      </c>
      <c r="I95" s="93">
        <f t="shared" si="37"/>
        <v>70.118546456603013</v>
      </c>
      <c r="J95" s="93">
        <f t="shared" si="38"/>
        <v>10.745152589207711</v>
      </c>
      <c r="K95" s="93">
        <f t="shared" si="39"/>
        <v>2.5942315654404737</v>
      </c>
      <c r="L95" s="93">
        <f t="shared" si="40"/>
        <v>0.37764975157118696</v>
      </c>
      <c r="M95" s="93">
        <f>('Stroke Epi'!AE125*(SUM('Mortal Baseline'!C95:G95)))/('Mortal Baseline'!C95*'Stroke Epi'!B$74+'Mortal Baseline'!D95*'Stroke Epi'!C$74+'Mortal Baseline'!E95*'Stroke Epi'!D$74+'Mortal Baseline'!F95*'Stroke Epi'!E$74+'Mortal Baseline'!G95*'Stroke Epi'!F$74)</f>
        <v>1.8343898681212473E-2</v>
      </c>
      <c r="N95" s="93">
        <f>M95*'Stroke Epi'!C$74</f>
        <v>1.4555230132280418E-2</v>
      </c>
      <c r="O95" s="93">
        <f>N95*'Stroke Epi'!D$74</f>
        <v>1.0313814056150648E-2</v>
      </c>
      <c r="P95" s="93">
        <f>O95*'Stroke Epi'!E$74</f>
        <v>6.4881418814705313E-3</v>
      </c>
      <c r="Q95" s="93">
        <f>P95*'Stroke Epi'!F$74</f>
        <v>3.4658623505278677E-3</v>
      </c>
      <c r="R95" s="93">
        <f t="shared" si="48"/>
        <v>5.3166947101641944E-2</v>
      </c>
      <c r="S95" s="2">
        <f>C95/'Mortal Baseline'!C95</f>
        <v>1.8343898681212473E-2</v>
      </c>
      <c r="T95" s="2">
        <f>D95/'Mortal Baseline'!D95</f>
        <v>1.4555230132280418E-2</v>
      </c>
      <c r="U95" s="2">
        <f>E95/'Mortal Baseline'!E95</f>
        <v>1.0313814056150649E-2</v>
      </c>
      <c r="V95" s="2">
        <f>F95/'Mortal Baseline'!F95</f>
        <v>6.4881418814705313E-3</v>
      </c>
      <c r="W95" s="2">
        <f>G95/'Mortal Baseline'!G95</f>
        <v>3.4658623505278677E-3</v>
      </c>
      <c r="X95" s="2">
        <f>SUM(C95:G95)/SUM('Mortal Baseline'!C95:G95)</f>
        <v>1.8166714937697385E-2</v>
      </c>
      <c r="Y95" s="93">
        <f>C95*'Stroke Epi'!$AH125</f>
        <v>2.1774861255984659</v>
      </c>
      <c r="Z95" s="93">
        <f>D95*'Stroke Epi'!$AH$33</f>
        <v>9.9914706781802087E-2</v>
      </c>
      <c r="AA95" s="93">
        <f>E95*'Stroke Epi'!$AH$33</f>
        <v>4.6413171644300137E-3</v>
      </c>
      <c r="AB95" s="93">
        <f>F95*'Stroke Epi'!$AH$33</f>
        <v>9.9558442872116747E-3</v>
      </c>
      <c r="AC95" s="93">
        <f>G95*'Stroke Epi'!$AH$33</f>
        <v>2.2067773797036494E-5</v>
      </c>
      <c r="AD95" s="93">
        <f t="shared" si="32"/>
        <v>2.2920200616057071</v>
      </c>
      <c r="AE95" s="93">
        <f>H95*'Stroke Epi'!$O$5</f>
        <v>74.714051306559057</v>
      </c>
      <c r="AF95" s="93">
        <f>I95*'Stroke Epi'!$O$5</f>
        <v>14.023709291320603</v>
      </c>
      <c r="AG95" s="93">
        <f>J95*'Stroke Epi'!$O$5</f>
        <v>2.1490305178415423</v>
      </c>
      <c r="AH95" s="93">
        <f>K95*'Stroke Epi'!$O$5</f>
        <v>0.51884631308809481</v>
      </c>
      <c r="AI95" s="93">
        <f>L95*'Stroke Epi'!$O$5</f>
        <v>7.5529950314237398E-2</v>
      </c>
      <c r="AJ95" s="93">
        <f t="shared" si="33"/>
        <v>91.481167379123519</v>
      </c>
      <c r="AK95" s="93">
        <f t="shared" si="41"/>
        <v>7715.0776073451962</v>
      </c>
      <c r="AL95" s="2"/>
      <c r="AM95" s="93">
        <f>'Mortal Baseline'!X95*AW95</f>
        <v>68.572191064491932</v>
      </c>
      <c r="AN95" s="93">
        <f>'Mortal Baseline'!Y95*AX95</f>
        <v>0.1463917046499813</v>
      </c>
      <c r="AO95" s="93">
        <f>'Mortal Baseline'!Z95*AY95</f>
        <v>0.18562679443524646</v>
      </c>
      <c r="AP95" s="93">
        <f>'Mortal Baseline'!AA95*AZ95</f>
        <v>0.46472380565731175</v>
      </c>
      <c r="AQ95" s="93">
        <f>'Mortal Baseline'!AB95*BA95</f>
        <v>1.8064210584898236E-8</v>
      </c>
      <c r="AR95" s="93">
        <f t="shared" si="42"/>
        <v>627.97807309075324</v>
      </c>
      <c r="AS95" s="93">
        <f t="shared" si="43"/>
        <v>52.558372584696471</v>
      </c>
      <c r="AT95" s="93">
        <f t="shared" si="44"/>
        <v>14.003604895900027</v>
      </c>
      <c r="AU95" s="93">
        <f t="shared" si="45"/>
        <v>6.5373228150769105</v>
      </c>
      <c r="AV95" s="93">
        <f t="shared" si="46"/>
        <v>0.22445104301682581</v>
      </c>
      <c r="AW95" s="93">
        <f>('Stroke Epi'!AE125*(SUM('Mortal Baseline'!X95:AB95)))/('Mortal Baseline'!X95*'Stroke Epi'!B$83+'Mortal Baseline'!Y95*'Stroke Epi'!C$83+'Mortal Baseline'!Z95*'Stroke Epi'!D$83+'Mortal Baseline'!AA95*'Stroke Epi'!E$83+'Mortal Baseline'!AB95*'Stroke Epi'!F$83)</f>
        <v>1.8299838947924522E-2</v>
      </c>
      <c r="AX95" s="93">
        <f>$AW95*'Stroke Epi'!C$83</f>
        <v>1.4573975018876055E-2</v>
      </c>
      <c r="AY95" s="93">
        <f>$AW95*'Stroke Epi'!D$83</f>
        <v>1.296738597718384E-2</v>
      </c>
      <c r="AZ95" s="93">
        <f>$AW95*'Stroke Epi'!E$83</f>
        <v>1.1625948378660687E-2</v>
      </c>
      <c r="BA95" s="93">
        <f>$AW95*'Stroke Epi'!F$83</f>
        <v>1.0014266470985749E-2</v>
      </c>
      <c r="BB95" s="93">
        <f t="shared" si="34"/>
        <v>6.7481414793630845E-2</v>
      </c>
      <c r="BC95" s="2">
        <f>AM95/'Mortal Baseline'!X95</f>
        <v>1.8299838947924522E-2</v>
      </c>
      <c r="BD95" s="2">
        <f>AN95/'Mortal Baseline'!Y95</f>
        <v>1.4573975018876055E-2</v>
      </c>
      <c r="BE95" s="2">
        <f>AO95/'Mortal Baseline'!Z95</f>
        <v>1.296738597718384E-2</v>
      </c>
      <c r="BF95" s="2">
        <f>AP95/'Mortal Baseline'!AA95</f>
        <v>1.1625948378660687E-2</v>
      </c>
      <c r="BG95" s="2">
        <f>AQ95/'Mortal Baseline'!AB95</f>
        <v>1.0014266470985749E-2</v>
      </c>
      <c r="BH95" s="2">
        <f>SUM(AM95:AQ95)/SUM('Mortal Baseline'!X95:AB95)</f>
        <v>1.8200000000000001E-2</v>
      </c>
      <c r="BI95" s="58">
        <f>AM95*'Stroke Epi'!$AP125</f>
        <v>7.0697928987491183</v>
      </c>
      <c r="BJ95" s="58">
        <f>AN95*'Stroke Epi'!$AP125</f>
        <v>1.5092984749413072E-2</v>
      </c>
      <c r="BK95" s="58">
        <f>AO95*'Stroke Epi'!$AP125</f>
        <v>1.9138122506273909E-2</v>
      </c>
      <c r="BL95" s="58">
        <f>AP95*'Stroke Epi'!$AP125</f>
        <v>4.7913024363268837E-2</v>
      </c>
      <c r="BM95" s="58">
        <f>AQ95*'Stroke Epi'!$AP125</f>
        <v>1.8624201113030081E-9</v>
      </c>
      <c r="BN95" s="93">
        <f t="shared" si="49"/>
        <v>7.1519370322304949</v>
      </c>
      <c r="BO95" s="93">
        <f>AR95*'Stroke Epi'!$O$5</f>
        <v>125.59561461815065</v>
      </c>
      <c r="BP95" s="93">
        <f>AS95*'Stroke Epi'!$O$5</f>
        <v>10.511674516939294</v>
      </c>
      <c r="BQ95" s="93">
        <f>AT95*'Stroke Epi'!$O$5</f>
        <v>2.8007209791800056</v>
      </c>
      <c r="BR95" s="93">
        <f>AU95*'Stroke Epi'!$O$5</f>
        <v>1.3074645630153823</v>
      </c>
      <c r="BS95" s="93">
        <f>AV95*'Stroke Epi'!$O$5</f>
        <v>4.4890208603365164E-2</v>
      </c>
      <c r="BT95" s="93">
        <f t="shared" si="35"/>
        <v>140.26036488588869</v>
      </c>
      <c r="BU95" s="93">
        <f t="shared" si="47"/>
        <v>10276.765697692428</v>
      </c>
    </row>
    <row r="96" spans="1:73">
      <c r="A96" s="58">
        <f>'Mortal Baseline'!A96</f>
        <v>94</v>
      </c>
      <c r="B96" s="58">
        <v>98</v>
      </c>
      <c r="C96" s="93">
        <f>'Mortal Baseline'!C96*M96</f>
        <v>26.981927421122492</v>
      </c>
      <c r="D96" s="93">
        <f>'Mortal Baseline'!D96*N96</f>
        <v>0.35109629215007032</v>
      </c>
      <c r="E96" s="93">
        <f>'Mortal Baseline'!E96*O96</f>
        <v>1.4966696708971659E-2</v>
      </c>
      <c r="F96" s="93">
        <f>'Mortal Baseline'!F96*P96</f>
        <v>4.960963142091912E-2</v>
      </c>
      <c r="G96" s="93">
        <f>'Mortal Baseline'!G96*Q96</f>
        <v>6.7508858547363172E-5</v>
      </c>
      <c r="H96" s="93">
        <f t="shared" si="36"/>
        <v>323.66064652176021</v>
      </c>
      <c r="I96" s="93">
        <f t="shared" si="37"/>
        <v>56.346018750650686</v>
      </c>
      <c r="J96" s="93">
        <f t="shared" si="38"/>
        <v>8.6064474509107107</v>
      </c>
      <c r="K96" s="93">
        <f t="shared" si="39"/>
        <v>2.1150390394860863</v>
      </c>
      <c r="L96" s="93">
        <f t="shared" si="40"/>
        <v>0.30216524234169984</v>
      </c>
      <c r="M96" s="93">
        <f>('Stroke Epi'!AE126*(SUM('Mortal Baseline'!C96:G96)))/('Mortal Baseline'!C96*'Stroke Epi'!B$74+'Mortal Baseline'!D96*'Stroke Epi'!C$74+'Mortal Baseline'!E96*'Stroke Epi'!D$74+'Mortal Baseline'!F96*'Stroke Epi'!E$74+'Mortal Baseline'!G96*'Stroke Epi'!F$74)</f>
        <v>1.8300376755476449E-2</v>
      </c>
      <c r="N96" s="93">
        <f>M96*'Stroke Epi'!C$74</f>
        <v>1.4520697034606006E-2</v>
      </c>
      <c r="O96" s="93">
        <f>N96*'Stroke Epi'!D$74</f>
        <v>1.0289343955371764E-2</v>
      </c>
      <c r="P96" s="93">
        <f>O96*'Stroke Epi'!E$74</f>
        <v>6.4727484019252409E-3</v>
      </c>
      <c r="Q96" s="93">
        <f>P96*'Stroke Epi'!F$74</f>
        <v>3.4576393982289964E-3</v>
      </c>
      <c r="R96" s="93">
        <f t="shared" si="48"/>
        <v>5.3040805545608465E-2</v>
      </c>
      <c r="S96" s="2">
        <f>C96/'Mortal Baseline'!C96</f>
        <v>1.8300376755476449E-2</v>
      </c>
      <c r="T96" s="2">
        <f>D96/'Mortal Baseline'!D96</f>
        <v>1.4520697034606006E-2</v>
      </c>
      <c r="U96" s="2">
        <f>E96/'Mortal Baseline'!E96</f>
        <v>1.0289343955371764E-2</v>
      </c>
      <c r="V96" s="2">
        <f>F96/'Mortal Baseline'!F96</f>
        <v>6.4727484019252409E-3</v>
      </c>
      <c r="W96" s="2">
        <f>G96/'Mortal Baseline'!G96</f>
        <v>3.4576393982289964E-3</v>
      </c>
      <c r="X96" s="2">
        <f>SUM(C96:G96)/SUM('Mortal Baseline'!C96:G96)</f>
        <v>1.8171716047301088E-2</v>
      </c>
      <c r="Y96" s="93">
        <f>C96*'Stroke Epi'!$AH126</f>
        <v>1.6728795001095944</v>
      </c>
      <c r="Z96" s="93">
        <f>D96*'Stroke Epi'!$AH$33</f>
        <v>4.7959753507699605E-2</v>
      </c>
      <c r="AA96" s="93">
        <f>E96*'Stroke Epi'!$AH$33</f>
        <v>2.0444507704455287E-3</v>
      </c>
      <c r="AB96" s="93">
        <f>F96*'Stroke Epi'!$AH$33</f>
        <v>6.7766756520975515E-3</v>
      </c>
      <c r="AC96" s="93">
        <f>G96*'Stroke Epi'!$AH$33</f>
        <v>9.2217100775698094E-6</v>
      </c>
      <c r="AD96" s="93">
        <f t="shared" si="32"/>
        <v>1.7296696017499147</v>
      </c>
      <c r="AE96" s="93">
        <f>H96*'Stroke Epi'!$O$5</f>
        <v>64.732129304352043</v>
      </c>
      <c r="AF96" s="93">
        <f>I96*'Stroke Epi'!$O$5</f>
        <v>11.269203750130139</v>
      </c>
      <c r="AG96" s="93">
        <f>J96*'Stroke Epi'!$O$5</f>
        <v>1.7212894901821423</v>
      </c>
      <c r="AH96" s="93">
        <f>K96*'Stroke Epi'!$O$5</f>
        <v>0.42300780789721726</v>
      </c>
      <c r="AI96" s="93">
        <f>L96*'Stroke Epi'!$O$5</f>
        <v>6.0433048468339967E-2</v>
      </c>
      <c r="AJ96" s="93">
        <f t="shared" si="33"/>
        <v>78.206063401029894</v>
      </c>
      <c r="AK96" s="93">
        <f t="shared" si="41"/>
        <v>7795.0133403479758</v>
      </c>
      <c r="AL96" s="2"/>
      <c r="AM96" s="93">
        <f>'Mortal Baseline'!X96*AW96</f>
        <v>54.252594469444155</v>
      </c>
      <c r="AN96" s="93">
        <f>'Mortal Baseline'!Y96*AX96</f>
        <v>5.9153914514118999E-2</v>
      </c>
      <c r="AO96" s="93">
        <f>'Mortal Baseline'!Z96*AY96</f>
        <v>0.10729398417243011</v>
      </c>
      <c r="AP96" s="93">
        <f>'Mortal Baseline'!AA96*AZ96</f>
        <v>0.37547811068342685</v>
      </c>
      <c r="AQ96" s="93">
        <f>'Mortal Baseline'!AB96*BA96</f>
        <v>3.8131086336663567E-9</v>
      </c>
      <c r="AR96" s="93">
        <f t="shared" si="42"/>
        <v>549.5652600432976</v>
      </c>
      <c r="AS96" s="93">
        <f t="shared" si="43"/>
        <v>42.090758997521881</v>
      </c>
      <c r="AT96" s="93">
        <f t="shared" si="44"/>
        <v>11.291039778386178</v>
      </c>
      <c r="AU96" s="93">
        <f t="shared" si="45"/>
        <v>5.5574233383816862</v>
      </c>
      <c r="AV96" s="93">
        <f t="shared" si="46"/>
        <v>0.17956083636414916</v>
      </c>
      <c r="AW96" s="93">
        <f>('Stroke Epi'!AE126*(SUM('Mortal Baseline'!X96:AB96)))/('Mortal Baseline'!X96*'Stroke Epi'!B$83+'Mortal Baseline'!Y96*'Stroke Epi'!C$83+'Mortal Baseline'!Z96*'Stroke Epi'!D$83+'Mortal Baseline'!AA96*'Stroke Epi'!E$83+'Mortal Baseline'!AB96*'Stroke Epi'!F$83)</f>
        <v>1.8291270825036104E-2</v>
      </c>
      <c r="AX96" s="93">
        <f>$AW96*'Stroke Epi'!C$83</f>
        <v>1.4567151373635798E-2</v>
      </c>
      <c r="AY96" s="93">
        <f>$AW96*'Stroke Epi'!D$83</f>
        <v>1.2961314549073994E-2</v>
      </c>
      <c r="AZ96" s="93">
        <f>$AW96*'Stroke Epi'!E$83</f>
        <v>1.1620505021771796E-2</v>
      </c>
      <c r="BA96" s="93">
        <f>$AW96*'Stroke Epi'!F$83</f>
        <v>1.0009577715745611E-2</v>
      </c>
      <c r="BB96" s="93">
        <f t="shared" si="34"/>
        <v>6.744981948526331E-2</v>
      </c>
      <c r="BC96" s="2">
        <f>AM96/'Mortal Baseline'!X96</f>
        <v>1.8291270825036104E-2</v>
      </c>
      <c r="BD96" s="2">
        <f>AN96/'Mortal Baseline'!Y96</f>
        <v>1.4567151373635798E-2</v>
      </c>
      <c r="BE96" s="2">
        <f>AO96/'Mortal Baseline'!Z96</f>
        <v>1.2961314549073994E-2</v>
      </c>
      <c r="BF96" s="2">
        <f>AP96/'Mortal Baseline'!AA96</f>
        <v>1.1620505021771796E-2</v>
      </c>
      <c r="BG96" s="2">
        <f>AQ96/'Mortal Baseline'!AB96</f>
        <v>1.0009577715745611E-2</v>
      </c>
      <c r="BH96" s="2">
        <f>SUM(AM96:AQ96)/SUM('Mortal Baseline'!X96:AB96)</f>
        <v>1.8200000000000001E-2</v>
      </c>
      <c r="BI96" s="58">
        <f>AM96*'Stroke Epi'!$AP126</f>
        <v>5.5934424897996919</v>
      </c>
      <c r="BJ96" s="58">
        <f>AN96*'Stroke Epi'!$AP126</f>
        <v>6.0987685864056689E-3</v>
      </c>
      <c r="BK96" s="58">
        <f>AO96*'Stroke Epi'!$AP126</f>
        <v>1.1062009768177544E-2</v>
      </c>
      <c r="BL96" s="58">
        <f>AP96*'Stroke Epi'!$AP126</f>
        <v>3.8711793211461308E-2</v>
      </c>
      <c r="BM96" s="58">
        <f>AQ96*'Stroke Epi'!$AP126</f>
        <v>3.9313150013100135E-10</v>
      </c>
      <c r="BN96" s="93">
        <f t="shared" si="49"/>
        <v>5.6493150617588679</v>
      </c>
      <c r="BO96" s="93">
        <f>AR96*'Stroke Epi'!$O$5</f>
        <v>109.91305200865952</v>
      </c>
      <c r="BP96" s="93">
        <f>AS96*'Stroke Epi'!$O$5</f>
        <v>8.4181517995043773</v>
      </c>
      <c r="BQ96" s="93">
        <f>AT96*'Stroke Epi'!$O$5</f>
        <v>2.2582079556772356</v>
      </c>
      <c r="BR96" s="93">
        <f>AU96*'Stroke Epi'!$O$5</f>
        <v>1.1114846676763372</v>
      </c>
      <c r="BS96" s="93">
        <f>AV96*'Stroke Epi'!$O$5</f>
        <v>3.591216727282983E-2</v>
      </c>
      <c r="BT96" s="93">
        <f t="shared" si="35"/>
        <v>121.73680859879029</v>
      </c>
      <c r="BU96" s="93">
        <f t="shared" si="47"/>
        <v>10404.151821352978</v>
      </c>
    </row>
    <row r="97" spans="1:73">
      <c r="A97" s="58">
        <f>'Mortal Baseline'!A97</f>
        <v>95</v>
      </c>
      <c r="B97" s="58">
        <v>99</v>
      </c>
      <c r="C97" s="93">
        <f>'Mortal Baseline'!C97*M97</f>
        <v>20.671335789553353</v>
      </c>
      <c r="D97" s="93">
        <f>'Mortal Baseline'!D97*N97</f>
        <v>0.16164886539985121</v>
      </c>
      <c r="E97" s="93">
        <f>'Mortal Baseline'!E97*O97</f>
        <v>6.3411795901811025E-3</v>
      </c>
      <c r="F97" s="93">
        <f>'Mortal Baseline'!F97*P97</f>
        <v>3.3864968231404613E-2</v>
      </c>
      <c r="G97" s="93">
        <f>'Mortal Baseline'!G97*Q97</f>
        <v>2.7399827998488979E-5</v>
      </c>
      <c r="H97" s="93">
        <f t="shared" si="36"/>
        <v>277.92697350685194</v>
      </c>
      <c r="I97" s="93">
        <f t="shared" si="37"/>
        <v>45.190504112412704</v>
      </c>
      <c r="J97" s="93">
        <f t="shared" si="38"/>
        <v>6.8894546895483053</v>
      </c>
      <c r="K97" s="93">
        <f t="shared" si="39"/>
        <v>1.719119524168176</v>
      </c>
      <c r="L97" s="93">
        <f t="shared" si="40"/>
        <v>0.2417503719912808</v>
      </c>
      <c r="M97" s="93">
        <f>('Stroke Epi'!AE127*(SUM('Mortal Baseline'!C97:G97)))/('Mortal Baseline'!C97*'Stroke Epi'!B$74+'Mortal Baseline'!D97*'Stroke Epi'!C$74+'Mortal Baseline'!E97*'Stroke Epi'!D$74+'Mortal Baseline'!F97*'Stroke Epi'!E$74+'Mortal Baseline'!G97*'Stroke Epi'!F$74)</f>
        <v>1.8270484091807163E-2</v>
      </c>
      <c r="N97" s="93">
        <f>M97*'Stroke Epi'!C$74</f>
        <v>1.4496978270861473E-2</v>
      </c>
      <c r="O97" s="93">
        <f>N97*'Stroke Epi'!D$74</f>
        <v>1.0272536875258316E-2</v>
      </c>
      <c r="P97" s="93">
        <f>O97*'Stroke Epi'!E$74</f>
        <v>6.4621755217282913E-3</v>
      </c>
      <c r="Q97" s="93">
        <f>P97*'Stroke Epi'!F$74</f>
        <v>3.4519915335428216E-3</v>
      </c>
      <c r="R97" s="93">
        <f t="shared" si="48"/>
        <v>5.2954166293198067E-2</v>
      </c>
      <c r="S97" s="2">
        <f>C97/'Mortal Baseline'!C97</f>
        <v>1.8270484091807163E-2</v>
      </c>
      <c r="T97" s="2">
        <f>D97/'Mortal Baseline'!D97</f>
        <v>1.4496978270861473E-2</v>
      </c>
      <c r="U97" s="2">
        <f>E97/'Mortal Baseline'!E97</f>
        <v>1.0272536875258316E-2</v>
      </c>
      <c r="V97" s="2">
        <f>F97/'Mortal Baseline'!F97</f>
        <v>6.4621755217282905E-3</v>
      </c>
      <c r="W97" s="2">
        <f>G97/'Mortal Baseline'!G97</f>
        <v>3.4519915335428216E-3</v>
      </c>
      <c r="X97" s="2">
        <f>SUM(C97:G97)/SUM('Mortal Baseline'!C97:G97)</f>
        <v>1.8175560303624317E-2</v>
      </c>
      <c r="Y97" s="93">
        <f>C97*'Stroke Epi'!$AH127</f>
        <v>1.281622818952308</v>
      </c>
      <c r="Z97" s="93">
        <f>D97*'Stroke Epi'!$AH$33</f>
        <v>2.2081235013619676E-2</v>
      </c>
      <c r="AA97" s="93">
        <f>E97*'Stroke Epi'!$AH$33</f>
        <v>8.662051320187386E-4</v>
      </c>
      <c r="AB97" s="93">
        <f>F97*'Stroke Epi'!$AH$33</f>
        <v>4.6259546604098698E-3</v>
      </c>
      <c r="AC97" s="93">
        <f>G97*'Stroke Epi'!$AH$33</f>
        <v>3.7428165045935945E-6</v>
      </c>
      <c r="AD97" s="93">
        <f t="shared" si="32"/>
        <v>1.3091999565748609</v>
      </c>
      <c r="AE97" s="93">
        <f>H97*'Stroke Epi'!$O$5</f>
        <v>55.58539470137039</v>
      </c>
      <c r="AF97" s="93">
        <f>I97*'Stroke Epi'!$O$5</f>
        <v>9.0381008224825408</v>
      </c>
      <c r="AG97" s="93">
        <f>J97*'Stroke Epi'!$O$5</f>
        <v>1.3778909379096611</v>
      </c>
      <c r="AH97" s="93">
        <f>K97*'Stroke Epi'!$O$5</f>
        <v>0.34382390483363523</v>
      </c>
      <c r="AI97" s="93">
        <f>L97*'Stroke Epi'!$O$5</f>
        <v>4.8350074398256164E-2</v>
      </c>
      <c r="AJ97" s="93">
        <f t="shared" si="33"/>
        <v>66.393560440994492</v>
      </c>
      <c r="AK97" s="93">
        <f t="shared" si="41"/>
        <v>7862.7161007455452</v>
      </c>
      <c r="AL97" s="2"/>
      <c r="AM97" s="93">
        <f>'Mortal Baseline'!X97*AW97</f>
        <v>42.890191992865972</v>
      </c>
      <c r="AN97" s="93">
        <f>'Mortal Baseline'!Y97*AX97</f>
        <v>2.2712641311138152E-2</v>
      </c>
      <c r="AO97" s="93">
        <f>'Mortal Baseline'!Z97*AY97</f>
        <v>6.1171410321827609E-2</v>
      </c>
      <c r="AP97" s="93">
        <f>'Mortal Baseline'!AA97*AZ97</f>
        <v>0.30811568397165628</v>
      </c>
      <c r="AQ97" s="93">
        <f>'Mortal Baseline'!AB97*BA97</f>
        <v>7.5665613025249531E-10</v>
      </c>
      <c r="AR97" s="93">
        <f t="shared" si="42"/>
        <v>476.94895753770436</v>
      </c>
      <c r="AS97" s="93">
        <f t="shared" si="43"/>
        <v>33.689221070742235</v>
      </c>
      <c r="AT97" s="93">
        <f t="shared" si="44"/>
        <v>9.0829412232625923</v>
      </c>
      <c r="AU97" s="93">
        <f t="shared" si="45"/>
        <v>4.715342561465544</v>
      </c>
      <c r="AV97" s="93">
        <f t="shared" si="46"/>
        <v>0.14364866945484395</v>
      </c>
      <c r="AW97" s="93">
        <f>('Stroke Epi'!AE127*(SUM('Mortal Baseline'!X97:AB97)))/('Mortal Baseline'!X97*'Stroke Epi'!B$83+'Mortal Baseline'!Y97*'Stroke Epi'!C$83+'Mortal Baseline'!Z97*'Stroke Epi'!D$83+'Mortal Baseline'!AA97*'Stroke Epi'!E$83+'Mortal Baseline'!AB97*'Stroke Epi'!F$83)</f>
        <v>1.8287394119676934E-2</v>
      </c>
      <c r="AX97" s="93">
        <f>$AW97*'Stroke Epi'!C$83</f>
        <v>1.4564063969029623E-2</v>
      </c>
      <c r="AY97" s="93">
        <f>$AW97*'Stroke Epi'!D$83</f>
        <v>1.2958567490214339E-2</v>
      </c>
      <c r="AZ97" s="93">
        <f>$AW97*'Stroke Epi'!E$83</f>
        <v>1.1618042137999253E-2</v>
      </c>
      <c r="BA97" s="93">
        <f>$AW97*'Stroke Epi'!F$83</f>
        <v>1.0007456256611097E-2</v>
      </c>
      <c r="BB97" s="93">
        <f t="shared" si="34"/>
        <v>6.7435523973531239E-2</v>
      </c>
      <c r="BC97" s="2">
        <f>AM97/'Mortal Baseline'!X97</f>
        <v>1.8287394119676934E-2</v>
      </c>
      <c r="BD97" s="2">
        <f>AN97/'Mortal Baseline'!Y97</f>
        <v>1.4564063969029623E-2</v>
      </c>
      <c r="BE97" s="2">
        <f>AO97/'Mortal Baseline'!Z97</f>
        <v>1.2958567490214339E-2</v>
      </c>
      <c r="BF97" s="2">
        <f>AP97/'Mortal Baseline'!AA97</f>
        <v>1.1618042137999253E-2</v>
      </c>
      <c r="BG97" s="2">
        <f>AQ97/'Mortal Baseline'!AB97</f>
        <v>1.0007456256611097E-2</v>
      </c>
      <c r="BH97" s="2">
        <f>SUM(AM97:AQ97)/SUM('Mortal Baseline'!X97:AB97)</f>
        <v>1.8200000000000004E-2</v>
      </c>
      <c r="BI97" s="58">
        <f>AM97*'Stroke Epi'!$AP127</f>
        <v>4.4219787944644819</v>
      </c>
      <c r="BJ97" s="58">
        <f>AN97*'Stroke Epi'!$AP127</f>
        <v>2.3416733191783433E-3</v>
      </c>
      <c r="BK97" s="58">
        <f>AO97*'Stroke Epi'!$AP127</f>
        <v>6.3067724041804265E-3</v>
      </c>
      <c r="BL97" s="58">
        <f>AP97*'Stroke Epi'!$AP127</f>
        <v>3.1766727017477764E-2</v>
      </c>
      <c r="BM97" s="58">
        <f>AQ97*'Stroke Epi'!$AP127</f>
        <v>7.8011247029032269E-11</v>
      </c>
      <c r="BN97" s="93">
        <f t="shared" si="49"/>
        <v>4.4623939672833295</v>
      </c>
      <c r="BO97" s="93">
        <f>AR97*'Stroke Epi'!$O$5</f>
        <v>95.389791507540878</v>
      </c>
      <c r="BP97" s="93">
        <f>AS97*'Stroke Epi'!$O$5</f>
        <v>6.7378442141484474</v>
      </c>
      <c r="BQ97" s="93">
        <f>AT97*'Stroke Epi'!$O$5</f>
        <v>1.8165882446525186</v>
      </c>
      <c r="BR97" s="93">
        <f>AU97*'Stroke Epi'!$O$5</f>
        <v>0.94306851229310884</v>
      </c>
      <c r="BS97" s="93">
        <f>AV97*'Stroke Epi'!$O$5</f>
        <v>2.8729733890968792E-2</v>
      </c>
      <c r="BT97" s="93">
        <f t="shared" si="35"/>
        <v>104.91602221252593</v>
      </c>
      <c r="BU97" s="93">
        <f t="shared" si="47"/>
        <v>10513.530237532788</v>
      </c>
    </row>
    <row r="98" spans="1:73">
      <c r="A98" s="58">
        <f>'Mortal Baseline'!A98</f>
        <v>96</v>
      </c>
      <c r="B98" s="58">
        <v>100</v>
      </c>
      <c r="C98" s="93">
        <f>'Mortal Baseline'!C98*M98</f>
        <v>15.630892000138356</v>
      </c>
      <c r="D98" s="93">
        <f>'Mortal Baseline'!D98*N98</f>
        <v>7.0590376609609484E-2</v>
      </c>
      <c r="E98" s="93">
        <f>'Mortal Baseline'!E98*O98</f>
        <v>2.5540868342523561E-3</v>
      </c>
      <c r="F98" s="93">
        <f>'Mortal Baseline'!F98*P98</f>
        <v>2.2954820015118504E-2</v>
      </c>
      <c r="G98" s="93">
        <f>'Mortal Baseline'!G98*Q98</f>
        <v>1.0679334529592589E-5</v>
      </c>
      <c r="H98" s="93">
        <f t="shared" si="36"/>
        <v>236.69084798666762</v>
      </c>
      <c r="I98" s="93">
        <f t="shared" si="37"/>
        <v>36.200912431526149</v>
      </c>
      <c r="J98" s="93">
        <f t="shared" si="38"/>
        <v>5.5132516333408779</v>
      </c>
      <c r="K98" s="93">
        <f t="shared" si="39"/>
        <v>1.3936244846892492</v>
      </c>
      <c r="L98" s="93">
        <f t="shared" si="40"/>
        <v>0.19340723411104963</v>
      </c>
      <c r="M98" s="93">
        <f>('Stroke Epi'!AE128*(SUM('Mortal Baseline'!C98:G98)))/('Mortal Baseline'!C98*'Stroke Epi'!B$74+'Mortal Baseline'!D98*'Stroke Epi'!C$74+'Mortal Baseline'!E98*'Stroke Epi'!D$74+'Mortal Baseline'!F98*'Stroke Epi'!E$74+'Mortal Baseline'!G98*'Stroke Epi'!F$74)</f>
        <v>1.805006857160649E-2</v>
      </c>
      <c r="N98" s="93">
        <f>M98*'Stroke Epi'!C$74</f>
        <v>1.4322086407523126E-2</v>
      </c>
      <c r="O98" s="93">
        <f>N98*'Stroke Epi'!D$74</f>
        <v>1.0148608765430292E-2</v>
      </c>
      <c r="P98" s="93">
        <f>O98*'Stroke Epi'!E$74</f>
        <v>6.3842156947148138E-3</v>
      </c>
      <c r="Q98" s="93">
        <f>P98*'Stroke Epi'!F$74</f>
        <v>3.4103466320847733E-3</v>
      </c>
      <c r="R98" s="93">
        <f t="shared" si="48"/>
        <v>5.2315326071359497E-2</v>
      </c>
      <c r="S98" s="2">
        <f>C98/'Mortal Baseline'!C98</f>
        <v>1.805006857160649E-2</v>
      </c>
      <c r="T98" s="2">
        <f>D98/'Mortal Baseline'!D98</f>
        <v>1.4322086407523128E-2</v>
      </c>
      <c r="U98" s="2">
        <f>E98/'Mortal Baseline'!E98</f>
        <v>1.0148608765430292E-2</v>
      </c>
      <c r="V98" s="2">
        <f>F98/'Mortal Baseline'!F98</f>
        <v>6.3842156947148147E-3</v>
      </c>
      <c r="W98" s="2">
        <f>G98/'Mortal Baseline'!G98</f>
        <v>3.4103466320847733E-3</v>
      </c>
      <c r="X98" s="2">
        <f>SUM(C98:G98)/SUM('Mortal Baseline'!C98:G98)</f>
        <v>1.7978786706590151E-2</v>
      </c>
      <c r="Y98" s="93">
        <f>C98*'Stroke Epi'!$AH128</f>
        <v>0.88783466560785873</v>
      </c>
      <c r="Z98" s="93">
        <f>D98*'Stroke Epi'!$AH$33</f>
        <v>9.6426454448726561E-3</v>
      </c>
      <c r="AA98" s="93">
        <f>E98*'Stroke Epi'!$AH$33</f>
        <v>3.4888826155887184E-4</v>
      </c>
      <c r="AB98" s="93">
        <f>F98*'Stroke Epi'!$AH$33</f>
        <v>3.1356284140651876E-3</v>
      </c>
      <c r="AC98" s="93">
        <f>G98*'Stroke Epi'!$AH$33</f>
        <v>1.4587970967423477E-6</v>
      </c>
      <c r="AD98" s="93">
        <f t="shared" si="32"/>
        <v>0.90096328652545232</v>
      </c>
      <c r="AE98" s="93">
        <f>H98*'Stroke Epi'!$O$5</f>
        <v>47.338169597333525</v>
      </c>
      <c r="AF98" s="93">
        <f>I98*'Stroke Epi'!$O$5</f>
        <v>7.2401824863052298</v>
      </c>
      <c r="AG98" s="93">
        <f>J98*'Stroke Epi'!$O$5</f>
        <v>1.1026503266681755</v>
      </c>
      <c r="AH98" s="93">
        <f>K98*'Stroke Epi'!$O$5</f>
        <v>0.27872489693784985</v>
      </c>
      <c r="AI98" s="93">
        <f>L98*'Stroke Epi'!$O$5</f>
        <v>3.8681446822209926E-2</v>
      </c>
      <c r="AJ98" s="93">
        <f t="shared" si="33"/>
        <v>55.998408754066993</v>
      </c>
      <c r="AK98" s="93">
        <f t="shared" si="41"/>
        <v>7919.6154727861376</v>
      </c>
      <c r="AL98" s="2"/>
      <c r="AM98" s="93">
        <f>'Mortal Baseline'!X98*AW98</f>
        <v>33.516447648733745</v>
      </c>
      <c r="AN98" s="93">
        <f>'Mortal Baseline'!Y98*AX98</f>
        <v>8.1818705206710921E-3</v>
      </c>
      <c r="AO98" s="93">
        <f>'Mortal Baseline'!Z98*AY98</f>
        <v>3.4020335591162187E-2</v>
      </c>
      <c r="AP98" s="93">
        <f>'Mortal Baseline'!AA98*AZ98</f>
        <v>0.25425445515235556</v>
      </c>
      <c r="AQ98" s="93">
        <f>'Mortal Baseline'!AB98*BA98</f>
        <v>1.3935925250713154E-10</v>
      </c>
      <c r="AR98" s="93">
        <f t="shared" si="42"/>
        <v>410.65363488443268</v>
      </c>
      <c r="AS98" s="93">
        <f t="shared" si="43"/>
        <v>26.957217053795283</v>
      </c>
      <c r="AT98" s="93">
        <f t="shared" si="44"/>
        <v>7.294066541797056</v>
      </c>
      <c r="AU98" s="93">
        <f t="shared" si="45"/>
        <v>3.9947617773073132</v>
      </c>
      <c r="AV98" s="93">
        <f t="shared" si="46"/>
        <v>0.11491893562522316</v>
      </c>
      <c r="AW98" s="93">
        <f>('Stroke Epi'!AE128*(SUM('Mortal Baseline'!X98:AB98)))/('Mortal Baseline'!X98*'Stroke Epi'!B$83+'Mortal Baseline'!Y98*'Stroke Epi'!C$83+'Mortal Baseline'!Z98*'Stroke Epi'!D$83+'Mortal Baseline'!AA98*'Stroke Epi'!E$83+'Mortal Baseline'!AB98*'Stroke Epi'!F$83)</f>
        <v>1.8086258780557082E-2</v>
      </c>
      <c r="AX98" s="93">
        <f>$AW98*'Stroke Epi'!C$83</f>
        <v>1.4403879968717514E-2</v>
      </c>
      <c r="AY98" s="93">
        <f>$AW98*'Stroke Epi'!D$83</f>
        <v>1.2816041668897497E-2</v>
      </c>
      <c r="AZ98" s="93">
        <f>$AW98*'Stroke Epi'!E$83</f>
        <v>1.1490260189951178E-2</v>
      </c>
      <c r="BA98" s="93">
        <f>$AW98*'Stroke Epi'!F$83</f>
        <v>9.89738846375182E-3</v>
      </c>
      <c r="BB98" s="93">
        <f t="shared" si="34"/>
        <v>6.6693829071875099E-2</v>
      </c>
      <c r="BC98" s="2">
        <f>AM98/'Mortal Baseline'!X98</f>
        <v>1.8086258780557082E-2</v>
      </c>
      <c r="BD98" s="2">
        <f>AN98/'Mortal Baseline'!Y98</f>
        <v>1.4403879968717512E-2</v>
      </c>
      <c r="BE98" s="2">
        <f>AO98/'Mortal Baseline'!Z98</f>
        <v>1.2816041668897497E-2</v>
      </c>
      <c r="BF98" s="2">
        <f>AP98/'Mortal Baseline'!AA98</f>
        <v>1.1490260189951178E-2</v>
      </c>
      <c r="BG98" s="2">
        <f>AQ98/'Mortal Baseline'!AB98</f>
        <v>9.89738846375182E-3</v>
      </c>
      <c r="BH98" s="2">
        <f>SUM(AM98:AQ98)/SUM('Mortal Baseline'!X98:AB98)</f>
        <v>1.8000000000000002E-2</v>
      </c>
      <c r="BI98" s="58">
        <f>AM98*'Stroke Epi'!$AP128</f>
        <v>3.2410404876325529</v>
      </c>
      <c r="BJ98" s="58">
        <f>AN98*'Stroke Epi'!$AP128</f>
        <v>7.9118687934889452E-4</v>
      </c>
      <c r="BK98" s="58">
        <f>AO98*'Stroke Epi'!$AP128</f>
        <v>3.2897664516653834E-3</v>
      </c>
      <c r="BL98" s="58">
        <f>AP98*'Stroke Epi'!$AP128</f>
        <v>2.4586405813232782E-2</v>
      </c>
      <c r="BM98" s="58">
        <f>AQ98*'Stroke Epi'!$AP128</f>
        <v>1.3476039717439618E-11</v>
      </c>
      <c r="BN98" s="93">
        <f t="shared" si="49"/>
        <v>3.2697078467902756</v>
      </c>
      <c r="BO98" s="93">
        <f>AR98*'Stroke Epi'!$O$5</f>
        <v>82.130726976886535</v>
      </c>
      <c r="BP98" s="93">
        <f>AS98*'Stroke Epi'!$O$5</f>
        <v>5.3914434107590568</v>
      </c>
      <c r="BQ98" s="93">
        <f>AT98*'Stroke Epi'!$O$5</f>
        <v>1.4588133083594113</v>
      </c>
      <c r="BR98" s="93">
        <f>AU98*'Stroke Epi'!$O$5</f>
        <v>0.7989523554614627</v>
      </c>
      <c r="BS98" s="93">
        <f>AV98*'Stroke Epi'!$O$5</f>
        <v>2.2983787125044633E-2</v>
      </c>
      <c r="BT98" s="93">
        <f t="shared" si="35"/>
        <v>89.802919838591507</v>
      </c>
      <c r="BU98" s="93">
        <f t="shared" si="47"/>
        <v>10606.60286521817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H143"/>
  <sheetViews>
    <sheetView topLeftCell="AA124" workbookViewId="0">
      <selection activeCell="AH143" sqref="AH143"/>
    </sheetView>
  </sheetViews>
  <sheetFormatPr defaultRowHeight="15"/>
  <cols>
    <col min="22" max="31" width="9.140625" style="58"/>
    <col min="34" max="34" width="7" customWidth="1"/>
  </cols>
  <sheetData>
    <row r="3" spans="3:60">
      <c r="C3" t="s">
        <v>161</v>
      </c>
    </row>
    <row r="4" spans="3:60">
      <c r="I4" t="s">
        <v>158</v>
      </c>
    </row>
    <row r="5" spans="3:60">
      <c r="C5" t="s">
        <v>162</v>
      </c>
      <c r="I5" t="s">
        <v>186</v>
      </c>
    </row>
    <row r="7" spans="3:60" ht="18.75" thickBot="1">
      <c r="C7" s="146" t="s">
        <v>163</v>
      </c>
      <c r="D7" s="146"/>
      <c r="E7" s="146"/>
      <c r="F7" s="51"/>
    </row>
    <row r="8" spans="3:60" ht="18">
      <c r="C8" s="146"/>
      <c r="D8" s="146"/>
      <c r="E8" s="146"/>
      <c r="F8" s="51"/>
      <c r="K8" s="50"/>
      <c r="L8" s="142" t="s">
        <v>189</v>
      </c>
      <c r="M8" s="42"/>
      <c r="N8" s="142" t="s">
        <v>190</v>
      </c>
      <c r="O8" s="42"/>
      <c r="P8" s="142" t="s">
        <v>191</v>
      </c>
      <c r="Q8" s="42"/>
      <c r="R8" s="142" t="s">
        <v>129</v>
      </c>
      <c r="S8" s="42"/>
      <c r="T8" s="142" t="s">
        <v>130</v>
      </c>
      <c r="U8" s="42"/>
      <c r="V8" s="173"/>
      <c r="W8" s="173"/>
      <c r="X8" s="173"/>
      <c r="Y8" s="173"/>
      <c r="Z8" s="173"/>
      <c r="AA8" s="173"/>
      <c r="AB8" s="173"/>
      <c r="AC8" s="173"/>
      <c r="AD8" s="173"/>
      <c r="AE8" s="173"/>
      <c r="AF8" s="142" t="s">
        <v>131</v>
      </c>
      <c r="AG8" s="42"/>
      <c r="AH8" s="142" t="s">
        <v>132</v>
      </c>
      <c r="AI8" s="42"/>
      <c r="AJ8" s="142" t="s">
        <v>133</v>
      </c>
      <c r="AK8" s="42"/>
      <c r="AL8" s="142" t="s">
        <v>134</v>
      </c>
      <c r="AM8" s="42"/>
      <c r="AN8" s="142" t="s">
        <v>135</v>
      </c>
      <c r="AO8" s="42"/>
      <c r="AP8" s="142" t="s">
        <v>136</v>
      </c>
      <c r="AQ8" s="42"/>
      <c r="AR8" s="142" t="s">
        <v>137</v>
      </c>
      <c r="AS8" s="42"/>
      <c r="AT8" s="142" t="s">
        <v>138</v>
      </c>
      <c r="AU8" s="42"/>
      <c r="AV8" s="142" t="s">
        <v>139</v>
      </c>
      <c r="AW8" s="42"/>
      <c r="AX8" s="142" t="s">
        <v>140</v>
      </c>
      <c r="AY8" s="42"/>
      <c r="AZ8" s="142" t="s">
        <v>141</v>
      </c>
      <c r="BA8" s="42"/>
      <c r="BB8" s="142" t="s">
        <v>142</v>
      </c>
      <c r="BC8" s="42"/>
      <c r="BD8" s="142" t="s">
        <v>143</v>
      </c>
      <c r="BE8" s="42"/>
      <c r="BF8" s="142" t="s">
        <v>95</v>
      </c>
      <c r="BG8" s="42"/>
      <c r="BH8" s="144" t="s">
        <v>96</v>
      </c>
    </row>
    <row r="9" spans="3:60" ht="15.75" customHeight="1">
      <c r="C9" s="147" t="s">
        <v>164</v>
      </c>
      <c r="D9" s="147"/>
      <c r="E9" s="147"/>
      <c r="F9" s="51"/>
      <c r="K9" s="48"/>
      <c r="L9" s="143"/>
      <c r="M9" s="44"/>
      <c r="N9" s="143"/>
      <c r="O9" s="44"/>
      <c r="P9" s="143"/>
      <c r="Q9" s="44"/>
      <c r="R9" s="143"/>
      <c r="S9" s="44"/>
      <c r="T9" s="143"/>
      <c r="U9" s="44"/>
      <c r="V9" s="174"/>
      <c r="W9" s="174"/>
      <c r="X9" s="174"/>
      <c r="Y9" s="174"/>
      <c r="Z9" s="174"/>
      <c r="AA9" s="174"/>
      <c r="AB9" s="174"/>
      <c r="AC9" s="174"/>
      <c r="AD9" s="174"/>
      <c r="AE9" s="174"/>
      <c r="AF9" s="143"/>
      <c r="AG9" s="44"/>
      <c r="AH9" s="143"/>
      <c r="AI9" s="44"/>
      <c r="AJ9" s="143"/>
      <c r="AK9" s="44"/>
      <c r="AL9" s="143"/>
      <c r="AM9" s="44"/>
      <c r="AN9" s="143"/>
      <c r="AO9" s="44"/>
      <c r="AP9" s="143"/>
      <c r="AQ9" s="44"/>
      <c r="AR9" s="143"/>
      <c r="AS9" s="44"/>
      <c r="AT9" s="143"/>
      <c r="AU9" s="44"/>
      <c r="AV9" s="143"/>
      <c r="AW9" s="44"/>
      <c r="AX9" s="143"/>
      <c r="AY9" s="44"/>
      <c r="AZ9" s="143"/>
      <c r="BA9" s="44"/>
      <c r="BB9" s="143"/>
      <c r="BC9" s="44"/>
      <c r="BD9" s="143"/>
      <c r="BE9" s="44"/>
      <c r="BF9" s="143"/>
      <c r="BG9" s="44"/>
      <c r="BH9" s="145"/>
    </row>
    <row r="10" spans="3:60">
      <c r="C10" s="148"/>
      <c r="D10" s="148"/>
      <c r="E10" s="148"/>
      <c r="F10" s="148"/>
      <c r="I10" t="s">
        <v>188</v>
      </c>
      <c r="K10" s="46" t="s">
        <v>44</v>
      </c>
      <c r="L10" s="47" t="s">
        <v>187</v>
      </c>
      <c r="M10" s="46"/>
      <c r="N10" s="47" t="s">
        <v>187</v>
      </c>
      <c r="O10" s="46"/>
      <c r="P10" s="47" t="s">
        <v>187</v>
      </c>
      <c r="Q10" s="46"/>
      <c r="R10" s="47" t="s">
        <v>187</v>
      </c>
      <c r="S10" s="46"/>
      <c r="T10" s="47" t="s">
        <v>187</v>
      </c>
      <c r="U10" s="46"/>
      <c r="V10" s="175"/>
      <c r="W10" s="175"/>
      <c r="X10" s="175"/>
      <c r="Y10" s="175"/>
      <c r="Z10" s="175"/>
      <c r="AA10" s="175"/>
      <c r="AB10" s="175"/>
      <c r="AC10" s="175"/>
      <c r="AD10" s="175"/>
      <c r="AE10" s="175"/>
      <c r="AF10" s="47" t="s">
        <v>187</v>
      </c>
      <c r="AG10" s="46"/>
      <c r="AH10" s="47" t="s">
        <v>187</v>
      </c>
      <c r="AI10" s="46">
        <v>0.2</v>
      </c>
      <c r="AJ10" s="47" t="s">
        <v>187</v>
      </c>
      <c r="AK10" s="46"/>
      <c r="AL10" s="47" t="s">
        <v>187</v>
      </c>
      <c r="AM10" s="46">
        <v>0.2</v>
      </c>
      <c r="AN10" s="47" t="s">
        <v>187</v>
      </c>
      <c r="AO10" s="46">
        <v>0.5</v>
      </c>
      <c r="AP10" s="47" t="s">
        <v>187</v>
      </c>
      <c r="AQ10" s="46">
        <v>1.1000000000000001</v>
      </c>
      <c r="AR10" s="47" t="s">
        <v>187</v>
      </c>
      <c r="AS10" s="46">
        <v>1.9</v>
      </c>
      <c r="AT10" s="47"/>
      <c r="AU10" s="46">
        <v>2.5</v>
      </c>
      <c r="AV10" s="47"/>
      <c r="AW10" s="46">
        <v>2.9</v>
      </c>
      <c r="AX10" s="47"/>
      <c r="AY10" s="46">
        <v>4.2</v>
      </c>
      <c r="AZ10" s="47"/>
      <c r="BA10" s="46">
        <v>5.6</v>
      </c>
      <c r="BB10" s="47"/>
      <c r="BC10" s="46">
        <v>6.7</v>
      </c>
      <c r="BD10" s="47"/>
      <c r="BE10" s="46">
        <v>6.2</v>
      </c>
      <c r="BF10" s="47" t="s">
        <v>187</v>
      </c>
      <c r="BG10" s="46">
        <v>3.9</v>
      </c>
      <c r="BH10" s="41"/>
    </row>
    <row r="11" spans="3:60" ht="15.75" thickBot="1">
      <c r="C11" s="148"/>
      <c r="D11" s="148"/>
      <c r="E11" s="148"/>
      <c r="F11" s="148"/>
      <c r="K11" s="45" t="s">
        <v>59</v>
      </c>
      <c r="L11" s="43" t="s">
        <v>187</v>
      </c>
      <c r="M11" s="45"/>
      <c r="N11" s="43" t="s">
        <v>187</v>
      </c>
      <c r="O11" s="45"/>
      <c r="P11" s="43" t="s">
        <v>187</v>
      </c>
      <c r="Q11" s="45"/>
      <c r="R11" s="43" t="s">
        <v>187</v>
      </c>
      <c r="S11" s="45"/>
      <c r="T11" s="43" t="s">
        <v>187</v>
      </c>
      <c r="U11" s="45">
        <v>1.5</v>
      </c>
      <c r="V11" s="176"/>
      <c r="W11" s="176"/>
      <c r="X11" s="176"/>
      <c r="Y11" s="176"/>
      <c r="Z11" s="176"/>
      <c r="AA11" s="176"/>
      <c r="AB11" s="176"/>
      <c r="AC11" s="176"/>
      <c r="AD11" s="176"/>
      <c r="AE11" s="176"/>
      <c r="AF11" s="43"/>
      <c r="AG11" s="45">
        <v>9.6</v>
      </c>
      <c r="AH11" s="43"/>
      <c r="AI11" s="45">
        <v>29.4</v>
      </c>
      <c r="AJ11" s="43"/>
      <c r="AK11" s="45">
        <v>63.5</v>
      </c>
      <c r="AL11" s="43"/>
      <c r="AM11" s="45">
        <v>125.3</v>
      </c>
      <c r="AN11" s="43"/>
      <c r="AO11" s="45">
        <v>230.4</v>
      </c>
      <c r="AP11" s="43"/>
      <c r="AQ11" s="45">
        <v>281</v>
      </c>
      <c r="AR11" s="43"/>
      <c r="AS11" s="45">
        <v>276</v>
      </c>
      <c r="AT11" s="43"/>
      <c r="AU11" s="45">
        <v>354.8</v>
      </c>
      <c r="AV11" s="43"/>
      <c r="AW11" s="45">
        <v>415.9</v>
      </c>
      <c r="AX11" s="43"/>
      <c r="AY11" s="45">
        <v>354.9</v>
      </c>
      <c r="AZ11" s="43"/>
      <c r="BA11" s="45">
        <v>400.6</v>
      </c>
      <c r="BB11" s="43"/>
      <c r="BC11" s="45">
        <v>432.1</v>
      </c>
      <c r="BD11" s="43"/>
      <c r="BE11" s="45">
        <v>458.9</v>
      </c>
      <c r="BF11" s="43"/>
      <c r="BG11" s="45">
        <v>459.9</v>
      </c>
      <c r="BH11" s="40"/>
    </row>
    <row r="12" spans="3:60" ht="30.75" thickBot="1">
      <c r="C12" s="52" t="s">
        <v>165</v>
      </c>
      <c r="D12" s="53" t="s">
        <v>166</v>
      </c>
      <c r="E12" s="53" t="s">
        <v>167</v>
      </c>
      <c r="F12" s="51"/>
      <c r="I12" t="s">
        <v>192</v>
      </c>
      <c r="K12" s="50" t="s">
        <v>44</v>
      </c>
      <c r="L12" s="49" t="s">
        <v>187</v>
      </c>
      <c r="M12" s="38"/>
      <c r="N12" s="49" t="s">
        <v>187</v>
      </c>
      <c r="O12" s="38"/>
      <c r="P12" s="49" t="s">
        <v>187</v>
      </c>
      <c r="Q12" s="38"/>
      <c r="R12" s="49" t="s">
        <v>187</v>
      </c>
      <c r="S12" s="38"/>
      <c r="T12" s="49" t="s">
        <v>187</v>
      </c>
      <c r="U12" s="38"/>
      <c r="V12" s="177"/>
      <c r="W12" s="177"/>
      <c r="X12" s="177"/>
      <c r="Y12" s="177"/>
      <c r="Z12" s="177"/>
      <c r="AA12" s="177"/>
      <c r="AB12" s="177"/>
      <c r="AC12" s="177"/>
      <c r="AD12" s="177"/>
      <c r="AE12" s="177"/>
      <c r="AF12" s="49" t="s">
        <v>187</v>
      </c>
      <c r="AG12" s="38"/>
      <c r="AH12" s="49" t="s">
        <v>187</v>
      </c>
      <c r="AI12" s="38"/>
      <c r="AJ12" s="49" t="s">
        <v>187</v>
      </c>
      <c r="AK12" s="38"/>
      <c r="AL12" s="49" t="s">
        <v>187</v>
      </c>
      <c r="AM12" s="38"/>
      <c r="AN12" s="49" t="s">
        <v>187</v>
      </c>
      <c r="AO12" s="38"/>
      <c r="AP12" s="49" t="s">
        <v>187</v>
      </c>
      <c r="AQ12" s="38"/>
      <c r="AR12" s="49" t="s">
        <v>187</v>
      </c>
      <c r="AS12" s="38">
        <v>0.2</v>
      </c>
      <c r="AT12" s="49" t="s">
        <v>187</v>
      </c>
      <c r="AU12" s="38"/>
      <c r="AV12" s="49" t="s">
        <v>187</v>
      </c>
      <c r="AW12" s="38">
        <v>0.3</v>
      </c>
      <c r="AX12" s="49" t="s">
        <v>187</v>
      </c>
      <c r="AY12" s="38"/>
      <c r="AZ12" s="49" t="s">
        <v>187</v>
      </c>
      <c r="BA12" s="38"/>
      <c r="BB12" s="49" t="s">
        <v>187</v>
      </c>
      <c r="BC12" s="38">
        <v>0.5</v>
      </c>
      <c r="BD12" s="49" t="s">
        <v>187</v>
      </c>
      <c r="BE12" s="38"/>
      <c r="BF12" s="49" t="s">
        <v>187</v>
      </c>
      <c r="BG12" s="38"/>
      <c r="BH12" s="49" t="s">
        <v>187</v>
      </c>
    </row>
    <row r="13" spans="3:60" ht="16.5" thickTop="1" thickBot="1">
      <c r="C13" s="54" t="s">
        <v>168</v>
      </c>
      <c r="D13" s="55">
        <v>0</v>
      </c>
      <c r="E13" s="55">
        <v>0</v>
      </c>
      <c r="F13" s="51"/>
      <c r="K13" s="39" t="s">
        <v>59</v>
      </c>
      <c r="L13" s="43" t="s">
        <v>187</v>
      </c>
      <c r="M13" s="45"/>
      <c r="N13" s="43" t="s">
        <v>187</v>
      </c>
      <c r="O13" s="45"/>
      <c r="P13" s="43" t="s">
        <v>187</v>
      </c>
      <c r="Q13" s="45"/>
      <c r="R13" s="43" t="s">
        <v>187</v>
      </c>
      <c r="S13" s="45"/>
      <c r="T13" s="43" t="s">
        <v>187</v>
      </c>
      <c r="U13" s="45"/>
      <c r="V13" s="176"/>
      <c r="W13" s="176"/>
      <c r="X13" s="176"/>
      <c r="Y13" s="176"/>
      <c r="Z13" s="176"/>
      <c r="AA13" s="176"/>
      <c r="AB13" s="176"/>
      <c r="AC13" s="176"/>
      <c r="AD13" s="176"/>
      <c r="AE13" s="176"/>
      <c r="AF13" s="43" t="s">
        <v>187</v>
      </c>
      <c r="AG13" s="45">
        <v>0.9</v>
      </c>
      <c r="AH13" s="43" t="s">
        <v>187</v>
      </c>
      <c r="AI13" s="45">
        <v>2.5</v>
      </c>
      <c r="AJ13" s="43"/>
      <c r="AK13" s="45">
        <v>5.2</v>
      </c>
      <c r="AL13" s="43"/>
      <c r="AM13" s="45">
        <v>12.1</v>
      </c>
      <c r="AN13" s="43"/>
      <c r="AO13" s="45">
        <v>41.9</v>
      </c>
      <c r="AP13" s="43"/>
      <c r="AQ13" s="45">
        <v>68</v>
      </c>
      <c r="AR13" s="43"/>
      <c r="AS13" s="45">
        <v>52.4</v>
      </c>
      <c r="AT13" s="43"/>
      <c r="AU13" s="45">
        <v>63.2</v>
      </c>
      <c r="AV13" s="43"/>
      <c r="AW13" s="45">
        <v>72.2</v>
      </c>
      <c r="AX13" s="43"/>
      <c r="AY13" s="45">
        <v>42.3</v>
      </c>
      <c r="AZ13" s="43"/>
      <c r="BA13" s="45">
        <v>28.6</v>
      </c>
      <c r="BB13" s="43"/>
      <c r="BC13" s="45">
        <v>22.5</v>
      </c>
      <c r="BD13" s="43"/>
      <c r="BE13" s="45">
        <v>13.9</v>
      </c>
      <c r="BF13" s="43"/>
      <c r="BG13" s="45">
        <v>11.5</v>
      </c>
      <c r="BH13" s="43"/>
    </row>
    <row r="14" spans="3:60">
      <c r="C14" s="54" t="s">
        <v>169</v>
      </c>
      <c r="D14" s="55">
        <v>0</v>
      </c>
      <c r="E14" s="55">
        <v>0</v>
      </c>
      <c r="F14" s="51"/>
      <c r="I14" t="s">
        <v>69</v>
      </c>
      <c r="K14" s="37" t="s">
        <v>44</v>
      </c>
      <c r="L14">
        <v>0</v>
      </c>
      <c r="M14" s="36">
        <f>M10+M12</f>
        <v>0</v>
      </c>
      <c r="O14" s="36">
        <f>O10+O12</f>
        <v>0</v>
      </c>
      <c r="Q14" s="36">
        <f>Q10+Q12</f>
        <v>0</v>
      </c>
      <c r="S14" s="36">
        <f>S10+S12</f>
        <v>0</v>
      </c>
      <c r="U14" s="36">
        <f>U10+U12</f>
        <v>0</v>
      </c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G14" s="36">
        <f>AG10+AG12</f>
        <v>0</v>
      </c>
      <c r="AI14" s="36">
        <f>AI10+AI12</f>
        <v>0.2</v>
      </c>
      <c r="AK14" s="36">
        <f>AK10+AK12</f>
        <v>0</v>
      </c>
      <c r="AM14" s="36">
        <f>AM10+AM12</f>
        <v>0.2</v>
      </c>
      <c r="AO14" s="36">
        <f>AO10+AO12</f>
        <v>0.5</v>
      </c>
      <c r="AQ14" s="36">
        <f>AQ10+AQ12</f>
        <v>1.1000000000000001</v>
      </c>
      <c r="AS14" s="36">
        <f>AS10+AS12</f>
        <v>2.1</v>
      </c>
      <c r="AU14" s="36">
        <f>AU10+AU12</f>
        <v>2.5</v>
      </c>
      <c r="AW14" s="36">
        <f>AW10+AW12</f>
        <v>3.1999999999999997</v>
      </c>
      <c r="AY14" s="36">
        <f>AY10+AY12</f>
        <v>4.2</v>
      </c>
      <c r="BA14" s="36">
        <f>BA10+BA12</f>
        <v>5.6</v>
      </c>
      <c r="BC14" s="36">
        <f>BC10+BC12</f>
        <v>7.2</v>
      </c>
      <c r="BE14" s="36">
        <f>BE10+BE12</f>
        <v>6.2</v>
      </c>
      <c r="BG14" s="36">
        <f>BG10+BG12</f>
        <v>3.9</v>
      </c>
    </row>
    <row r="15" spans="3:60">
      <c r="C15" s="54" t="s">
        <v>170</v>
      </c>
      <c r="D15" s="55">
        <v>1</v>
      </c>
      <c r="E15" s="55">
        <v>0</v>
      </c>
      <c r="F15" s="51"/>
      <c r="K15" s="37" t="s">
        <v>59</v>
      </c>
      <c r="L15">
        <v>0</v>
      </c>
      <c r="M15" s="36">
        <f>M11+M13</f>
        <v>0</v>
      </c>
      <c r="O15" s="36">
        <f>O11+O13</f>
        <v>0</v>
      </c>
      <c r="Q15" s="36">
        <f>Q11+Q13</f>
        <v>0</v>
      </c>
      <c r="S15" s="36">
        <f>S11+S13</f>
        <v>0</v>
      </c>
      <c r="U15" s="36">
        <f>U11+U13</f>
        <v>1.5</v>
      </c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G15" s="36">
        <f>AG11+AG13</f>
        <v>10.5</v>
      </c>
      <c r="AI15" s="36">
        <f>AI11+AI13</f>
        <v>31.9</v>
      </c>
      <c r="AK15" s="36">
        <f>AK11+AK13</f>
        <v>68.7</v>
      </c>
      <c r="AM15" s="36">
        <f>AM11+AM13</f>
        <v>137.4</v>
      </c>
      <c r="AO15" s="36">
        <f>AO11+AO13</f>
        <v>272.3</v>
      </c>
      <c r="AQ15" s="36">
        <f>AQ11+AQ13</f>
        <v>349</v>
      </c>
      <c r="AS15" s="36">
        <f>AS11+AS13</f>
        <v>328.4</v>
      </c>
      <c r="AU15" s="36">
        <f>AU11+AU13</f>
        <v>418</v>
      </c>
      <c r="AW15" s="36">
        <f>AW11+AW13</f>
        <v>488.09999999999997</v>
      </c>
      <c r="AY15" s="36">
        <f>AY11+AY13</f>
        <v>397.2</v>
      </c>
      <c r="BA15" s="36">
        <f>BA11+BA13</f>
        <v>429.20000000000005</v>
      </c>
      <c r="BC15" s="36">
        <f>BC11+BC13</f>
        <v>454.6</v>
      </c>
      <c r="BE15" s="36">
        <f>BE11+BE13</f>
        <v>472.79999999999995</v>
      </c>
      <c r="BG15" s="36">
        <f>BG11+BG13</f>
        <v>471.4</v>
      </c>
    </row>
    <row r="16" spans="3:60">
      <c r="C16" s="54" t="s">
        <v>171</v>
      </c>
      <c r="D16" s="55">
        <v>4</v>
      </c>
      <c r="E16" s="55">
        <v>0.2</v>
      </c>
      <c r="F16" s="51"/>
    </row>
    <row r="17" spans="3:18">
      <c r="C17" s="54" t="s">
        <v>172</v>
      </c>
      <c r="D17" s="55">
        <v>34</v>
      </c>
      <c r="E17" s="55">
        <v>1.6</v>
      </c>
      <c r="F17" s="51"/>
    </row>
    <row r="18" spans="3:18">
      <c r="C18" s="54" t="s">
        <v>173</v>
      </c>
      <c r="D18" s="55">
        <v>180</v>
      </c>
      <c r="E18" s="55">
        <v>8.4</v>
      </c>
      <c r="F18" s="51"/>
    </row>
    <row r="19" spans="3:18">
      <c r="C19" s="54" t="s">
        <v>174</v>
      </c>
      <c r="D19" s="55">
        <v>537</v>
      </c>
      <c r="E19" s="55">
        <v>26.5</v>
      </c>
      <c r="F19" s="51"/>
      <c r="I19" t="s">
        <v>207</v>
      </c>
    </row>
    <row r="20" spans="3:18">
      <c r="C20" s="54" t="s">
        <v>175</v>
      </c>
      <c r="D20" s="56">
        <v>1331</v>
      </c>
      <c r="E20" s="55">
        <v>61.9</v>
      </c>
      <c r="F20" s="51"/>
    </row>
    <row r="21" spans="3:18">
      <c r="C21" s="54" t="s">
        <v>176</v>
      </c>
      <c r="D21" s="56">
        <v>2899</v>
      </c>
      <c r="E21" s="55">
        <v>123.3</v>
      </c>
      <c r="F21" s="51"/>
      <c r="I21" s="155" t="s">
        <v>208</v>
      </c>
      <c r="J21" s="155" t="s">
        <v>151</v>
      </c>
      <c r="K21" s="157" t="s">
        <v>73</v>
      </c>
      <c r="L21" s="159" t="s">
        <v>209</v>
      </c>
      <c r="M21" s="149" t="s">
        <v>210</v>
      </c>
      <c r="N21" s="149"/>
      <c r="O21" s="149"/>
      <c r="P21" s="149" t="s">
        <v>211</v>
      </c>
      <c r="Q21" s="149"/>
      <c r="R21" s="149"/>
    </row>
    <row r="22" spans="3:18" ht="15.75" thickBot="1">
      <c r="C22" s="54" t="s">
        <v>177</v>
      </c>
      <c r="D22" s="56">
        <v>4844</v>
      </c>
      <c r="E22" s="55">
        <v>209.2</v>
      </c>
      <c r="F22" s="51"/>
      <c r="I22" s="156"/>
      <c r="J22" s="156"/>
      <c r="K22" s="158"/>
      <c r="L22" s="160"/>
      <c r="M22" s="59" t="s">
        <v>212</v>
      </c>
      <c r="N22" s="150" t="s">
        <v>110</v>
      </c>
      <c r="O22" s="150"/>
      <c r="P22" s="59" t="s">
        <v>212</v>
      </c>
      <c r="Q22" s="150" t="s">
        <v>110</v>
      </c>
      <c r="R22" s="150"/>
    </row>
    <row r="23" spans="3:18" ht="15.75" thickTop="1">
      <c r="C23" s="54" t="s">
        <v>178</v>
      </c>
      <c r="D23" s="56">
        <v>5608</v>
      </c>
      <c r="E23" s="55">
        <v>277.3</v>
      </c>
      <c r="F23" s="51"/>
      <c r="I23" s="151" t="s">
        <v>213</v>
      </c>
      <c r="J23" s="152" t="s">
        <v>149</v>
      </c>
      <c r="K23" s="60" t="s">
        <v>214</v>
      </c>
      <c r="L23" s="153">
        <v>188676</v>
      </c>
      <c r="M23" s="61">
        <v>95.793167114257813</v>
      </c>
      <c r="N23" s="61">
        <v>95.680580139160156</v>
      </c>
      <c r="O23" s="62">
        <v>95.905754089355469</v>
      </c>
      <c r="P23" s="62">
        <v>84.967071533203125</v>
      </c>
      <c r="Q23" s="62">
        <v>84.618537902832031</v>
      </c>
      <c r="R23" s="62">
        <v>85.315605163574219</v>
      </c>
    </row>
    <row r="24" spans="3:18">
      <c r="C24" s="54" t="s">
        <v>179</v>
      </c>
      <c r="D24" s="56">
        <v>4982</v>
      </c>
      <c r="E24" s="55">
        <v>272.8</v>
      </c>
      <c r="F24" s="51"/>
      <c r="I24" s="151"/>
      <c r="J24" s="152"/>
      <c r="K24" s="60" t="s">
        <v>215</v>
      </c>
      <c r="L24" s="154"/>
      <c r="M24" s="61">
        <v>95.632400512695313</v>
      </c>
      <c r="N24" s="63">
        <v>95.518524169921875</v>
      </c>
      <c r="O24" s="64">
        <v>95.746269226074219</v>
      </c>
      <c r="P24" s="62">
        <v>84.701004028320312</v>
      </c>
      <c r="Q24" s="64">
        <v>84.372459411621094</v>
      </c>
      <c r="R24" s="64">
        <v>85.029556274414063</v>
      </c>
    </row>
    <row r="25" spans="3:18">
      <c r="C25" s="54" t="s">
        <v>180</v>
      </c>
      <c r="D25" s="56">
        <v>6805</v>
      </c>
      <c r="E25" s="55">
        <v>354.9</v>
      </c>
      <c r="F25" s="51"/>
      <c r="I25" s="151"/>
      <c r="J25" s="152"/>
      <c r="K25" s="65" t="s">
        <v>216</v>
      </c>
      <c r="L25" s="66">
        <v>8588</v>
      </c>
      <c r="M25" s="67">
        <v>98.08148193359375</v>
      </c>
      <c r="N25" s="68">
        <v>97.786521911621094</v>
      </c>
      <c r="O25" s="69">
        <v>98.376449584960938</v>
      </c>
      <c r="P25" s="70">
        <v>84.838569641113281</v>
      </c>
      <c r="Q25" s="69">
        <v>83.808601379394531</v>
      </c>
      <c r="R25" s="69">
        <v>85.868537902832031</v>
      </c>
    </row>
    <row r="26" spans="3:18">
      <c r="C26" s="54" t="s">
        <v>181</v>
      </c>
      <c r="D26" s="56">
        <v>6089</v>
      </c>
      <c r="E26" s="55">
        <v>399.7</v>
      </c>
      <c r="F26" s="51"/>
      <c r="I26" s="151"/>
      <c r="J26" s="152"/>
      <c r="K26" s="65" t="s">
        <v>217</v>
      </c>
      <c r="L26" s="66">
        <v>30036</v>
      </c>
      <c r="M26" s="67">
        <v>98.514015197753906</v>
      </c>
      <c r="N26" s="68">
        <v>98.370368957519531</v>
      </c>
      <c r="O26" s="69">
        <v>98.65765380859375</v>
      </c>
      <c r="P26" s="70">
        <v>89.391998291015625</v>
      </c>
      <c r="Q26" s="69">
        <v>88.883514404296875</v>
      </c>
      <c r="R26" s="69">
        <v>89.900474548339844</v>
      </c>
    </row>
    <row r="27" spans="3:18">
      <c r="C27" s="54" t="s">
        <v>182</v>
      </c>
      <c r="D27" s="56">
        <v>4188</v>
      </c>
      <c r="E27" s="55">
        <v>323.2</v>
      </c>
      <c r="F27" s="51"/>
      <c r="I27" s="151"/>
      <c r="J27" s="152"/>
      <c r="K27" s="65" t="s">
        <v>218</v>
      </c>
      <c r="L27" s="66">
        <v>41367</v>
      </c>
      <c r="M27" s="67">
        <v>98.307518005371094</v>
      </c>
      <c r="N27" s="68">
        <v>98.170364379882813</v>
      </c>
      <c r="O27" s="69">
        <v>98.444679260253906</v>
      </c>
      <c r="P27" s="70">
        <v>90.875953674316406</v>
      </c>
      <c r="Q27" s="69">
        <v>90.457756042480469</v>
      </c>
      <c r="R27" s="69">
        <v>91.294158935546875</v>
      </c>
    </row>
    <row r="28" spans="3:18">
      <c r="C28" s="54" t="s">
        <v>183</v>
      </c>
      <c r="D28" s="56">
        <v>4228</v>
      </c>
      <c r="E28" s="55">
        <v>382.7</v>
      </c>
      <c r="F28" s="51"/>
      <c r="I28" s="151"/>
      <c r="J28" s="152"/>
      <c r="K28" s="65" t="s">
        <v>219</v>
      </c>
      <c r="L28" s="66">
        <v>48664</v>
      </c>
      <c r="M28" s="67">
        <v>97.746795654296875</v>
      </c>
      <c r="N28" s="68">
        <v>97.592292785644531</v>
      </c>
      <c r="O28" s="69">
        <v>97.901290893554688</v>
      </c>
      <c r="P28" s="70">
        <v>90.7626953125</v>
      </c>
      <c r="Q28" s="69">
        <v>90.321136474609375</v>
      </c>
      <c r="R28" s="69">
        <v>91.204254150390625</v>
      </c>
    </row>
    <row r="29" spans="3:18">
      <c r="C29" s="54" t="s">
        <v>184</v>
      </c>
      <c r="D29" s="56">
        <v>3639</v>
      </c>
      <c r="E29" s="55">
        <v>414.5</v>
      </c>
      <c r="F29" s="51"/>
      <c r="I29" s="151"/>
      <c r="J29" s="152"/>
      <c r="K29" s="65" t="s">
        <v>220</v>
      </c>
      <c r="L29" s="66">
        <v>31192</v>
      </c>
      <c r="M29" s="67">
        <v>93.776100158691406</v>
      </c>
      <c r="N29" s="68">
        <v>93.456047058105469</v>
      </c>
      <c r="O29" s="69">
        <v>94.096160888671875</v>
      </c>
      <c r="P29" s="70">
        <v>81.25421142578125</v>
      </c>
      <c r="Q29" s="69">
        <v>80.421333312988281</v>
      </c>
      <c r="R29" s="69">
        <v>82.087089538574219</v>
      </c>
    </row>
    <row r="30" spans="3:18">
      <c r="C30" s="54" t="s">
        <v>123</v>
      </c>
      <c r="D30" s="56">
        <v>4187</v>
      </c>
      <c r="E30" s="55">
        <v>447.4</v>
      </c>
      <c r="F30" s="51"/>
      <c r="I30" s="151"/>
      <c r="J30" s="152"/>
      <c r="K30" s="65" t="s">
        <v>221</v>
      </c>
      <c r="L30" s="66">
        <v>28829</v>
      </c>
      <c r="M30" s="71">
        <v>86.503158569335938</v>
      </c>
      <c r="N30" s="72">
        <v>85.977920532226563</v>
      </c>
      <c r="O30" s="72">
        <v>87.028396606445313</v>
      </c>
      <c r="P30" s="71">
        <v>64.101058959960937</v>
      </c>
      <c r="Q30" s="72">
        <v>62.569602966308594</v>
      </c>
      <c r="R30" s="72">
        <v>65.632514953613281</v>
      </c>
    </row>
    <row r="31" spans="3:18">
      <c r="C31" s="54" t="s">
        <v>185</v>
      </c>
      <c r="D31" s="56">
        <v>49557</v>
      </c>
      <c r="E31" s="55">
        <v>155.19999999999999</v>
      </c>
      <c r="F31" s="51"/>
    </row>
    <row r="34" spans="2:51">
      <c r="I34" t="s">
        <v>224</v>
      </c>
    </row>
    <row r="35" spans="2:51">
      <c r="I35" t="s">
        <v>225</v>
      </c>
    </row>
    <row r="36" spans="2:51">
      <c r="I36" s="83" t="s">
        <v>226</v>
      </c>
      <c r="J36" s="84" t="s">
        <v>190</v>
      </c>
      <c r="K36" s="84" t="s">
        <v>227</v>
      </c>
      <c r="L36" s="83" t="s">
        <v>115</v>
      </c>
      <c r="M36" s="83" t="s">
        <v>116</v>
      </c>
      <c r="N36" s="83" t="s">
        <v>117</v>
      </c>
      <c r="O36" s="83" t="s">
        <v>119</v>
      </c>
      <c r="P36" s="83" t="s">
        <v>120</v>
      </c>
      <c r="Q36" s="83" t="s">
        <v>121</v>
      </c>
      <c r="R36" s="83" t="s">
        <v>122</v>
      </c>
      <c r="S36" s="83" t="s">
        <v>95</v>
      </c>
      <c r="T36" s="83" t="s">
        <v>228</v>
      </c>
    </row>
    <row r="37" spans="2:51">
      <c r="I37" s="83">
        <v>1</v>
      </c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 t="s">
        <v>229</v>
      </c>
    </row>
    <row r="38" spans="2:51">
      <c r="D38" s="3" t="s">
        <v>230</v>
      </c>
      <c r="E38" s="85" t="s">
        <v>231</v>
      </c>
      <c r="F38" s="3" t="s">
        <v>232</v>
      </c>
      <c r="G38" s="86">
        <v>4</v>
      </c>
      <c r="H38" s="86"/>
      <c r="I38" s="87"/>
      <c r="J38" s="87"/>
      <c r="K38" s="87"/>
      <c r="L38" s="87"/>
      <c r="M38" s="87"/>
      <c r="N38" s="87"/>
      <c r="O38" s="87">
        <v>2</v>
      </c>
      <c r="P38" s="87">
        <v>3</v>
      </c>
      <c r="Q38" s="87">
        <v>10</v>
      </c>
      <c r="R38" s="87">
        <v>17</v>
      </c>
      <c r="S38" s="87">
        <v>23</v>
      </c>
      <c r="T38" s="87">
        <v>67</v>
      </c>
    </row>
    <row r="39" spans="2:51">
      <c r="D39" s="3"/>
      <c r="E39" s="85" t="s">
        <v>233</v>
      </c>
      <c r="F39" s="3" t="s">
        <v>234</v>
      </c>
      <c r="G39" s="86">
        <v>353</v>
      </c>
      <c r="H39" s="86"/>
      <c r="I39" s="87"/>
      <c r="J39" s="87"/>
      <c r="K39" s="87"/>
      <c r="L39" s="87">
        <v>1</v>
      </c>
      <c r="M39" s="87">
        <v>20</v>
      </c>
      <c r="N39" s="87">
        <v>117</v>
      </c>
      <c r="O39" s="87">
        <v>285</v>
      </c>
      <c r="P39" s="87">
        <v>505</v>
      </c>
      <c r="Q39" s="87">
        <v>733</v>
      </c>
      <c r="R39" s="87">
        <v>1342</v>
      </c>
      <c r="S39" s="87">
        <v>2211</v>
      </c>
      <c r="T39" s="87">
        <v>3494</v>
      </c>
    </row>
    <row r="41" spans="2:51">
      <c r="C41" s="58" t="s">
        <v>59</v>
      </c>
      <c r="D41" s="58"/>
      <c r="E41" s="58"/>
      <c r="F41" s="58"/>
      <c r="G41" s="58"/>
      <c r="H41" s="58"/>
      <c r="AG41" s="58" t="s">
        <v>458</v>
      </c>
      <c r="AH41" s="58"/>
      <c r="AI41" s="58"/>
      <c r="AJ41" s="58"/>
      <c r="AK41" s="58"/>
      <c r="AL41" s="58"/>
      <c r="AM41" s="58"/>
      <c r="AN41" s="58" t="s">
        <v>459</v>
      </c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</row>
    <row r="42" spans="2:51">
      <c r="C42" s="58" t="s">
        <v>265</v>
      </c>
      <c r="D42" s="58"/>
      <c r="E42" s="58"/>
      <c r="F42" s="58"/>
      <c r="G42" s="58" t="s">
        <v>278</v>
      </c>
      <c r="H42" s="58"/>
      <c r="I42" s="58"/>
      <c r="J42" s="58"/>
      <c r="K42" s="58"/>
      <c r="L42" s="58"/>
      <c r="M42" s="58"/>
      <c r="N42" s="58"/>
      <c r="X42" s="58" t="s">
        <v>59</v>
      </c>
      <c r="AG42" s="20" t="s">
        <v>59</v>
      </c>
      <c r="AH42" s="20"/>
      <c r="AI42" s="20"/>
      <c r="AJ42" s="20"/>
      <c r="AK42" s="20"/>
      <c r="AL42" s="20"/>
      <c r="AM42" s="58"/>
      <c r="AN42" s="20" t="s">
        <v>59</v>
      </c>
      <c r="AO42" s="20"/>
      <c r="AP42" s="20"/>
      <c r="AQ42" s="20"/>
      <c r="AR42" s="20"/>
      <c r="AS42" s="20"/>
    </row>
    <row r="43" spans="2:51">
      <c r="C43" s="58" t="s">
        <v>158</v>
      </c>
      <c r="D43" s="58" t="s">
        <v>267</v>
      </c>
      <c r="E43" s="58" t="s">
        <v>268</v>
      </c>
      <c r="F43" s="58" t="s">
        <v>269</v>
      </c>
      <c r="G43" s="58" t="s">
        <v>158</v>
      </c>
      <c r="H43" s="58" t="s">
        <v>270</v>
      </c>
      <c r="I43" s="58" t="s">
        <v>267</v>
      </c>
      <c r="J43" s="58" t="s">
        <v>268</v>
      </c>
      <c r="K43" s="58" t="s">
        <v>271</v>
      </c>
      <c r="L43" s="58" t="s">
        <v>269</v>
      </c>
      <c r="M43" s="58" t="s">
        <v>272</v>
      </c>
      <c r="N43" s="58" t="s">
        <v>273</v>
      </c>
      <c r="X43" s="58" t="s">
        <v>158</v>
      </c>
      <c r="Y43" s="58" t="s">
        <v>270</v>
      </c>
      <c r="Z43" s="58" t="s">
        <v>267</v>
      </c>
      <c r="AA43" s="58" t="s">
        <v>268</v>
      </c>
      <c r="AB43" s="58" t="s">
        <v>271</v>
      </c>
      <c r="AC43" s="58" t="s">
        <v>269</v>
      </c>
      <c r="AD43" s="58" t="s">
        <v>272</v>
      </c>
      <c r="AE43" s="58" t="s">
        <v>273</v>
      </c>
      <c r="AG43" s="124" t="s">
        <v>454</v>
      </c>
      <c r="AH43" s="124" t="s">
        <v>258</v>
      </c>
      <c r="AI43" s="124" t="s">
        <v>259</v>
      </c>
      <c r="AJ43" s="124" t="s">
        <v>260</v>
      </c>
      <c r="AK43" s="124" t="s">
        <v>48</v>
      </c>
      <c r="AL43" s="124" t="s">
        <v>261</v>
      </c>
      <c r="AM43" s="58"/>
      <c r="AN43" s="124" t="s">
        <v>454</v>
      </c>
      <c r="AO43" s="124" t="s">
        <v>258</v>
      </c>
      <c r="AP43" s="124" t="s">
        <v>259</v>
      </c>
      <c r="AQ43" s="124" t="s">
        <v>260</v>
      </c>
      <c r="AR43" s="124" t="s">
        <v>48</v>
      </c>
      <c r="AS43" s="124" t="s">
        <v>261</v>
      </c>
    </row>
    <row r="44" spans="2:51">
      <c r="B44" s="92" t="s">
        <v>274</v>
      </c>
      <c r="C44" s="58">
        <v>0</v>
      </c>
      <c r="D44" s="58">
        <v>0</v>
      </c>
      <c r="E44" s="58">
        <v>0.02</v>
      </c>
      <c r="F44" s="58">
        <v>0</v>
      </c>
      <c r="G44" s="58">
        <v>0</v>
      </c>
      <c r="H44" s="58">
        <v>0</v>
      </c>
      <c r="I44" s="58">
        <v>0</v>
      </c>
      <c r="J44" s="58">
        <v>0</v>
      </c>
      <c r="K44" s="58">
        <v>0</v>
      </c>
      <c r="L44" s="58">
        <v>0</v>
      </c>
      <c r="M44" s="58">
        <v>0</v>
      </c>
      <c r="N44" s="58">
        <v>2.4824000000000002</v>
      </c>
      <c r="P44" s="58" t="s">
        <v>406</v>
      </c>
      <c r="Q44" s="58"/>
      <c r="R44" s="58"/>
      <c r="S44" s="58"/>
      <c r="T44" s="58"/>
      <c r="U44" s="58"/>
      <c r="W44" s="58">
        <v>1</v>
      </c>
      <c r="X44" s="32">
        <f>G$44</f>
        <v>0</v>
      </c>
      <c r="Y44" s="32">
        <f>H$44</f>
        <v>0</v>
      </c>
      <c r="Z44" s="32">
        <f>I$44</f>
        <v>0</v>
      </c>
      <c r="AA44" s="32">
        <f>J$44</f>
        <v>0</v>
      </c>
      <c r="AB44" s="32">
        <f>K$44</f>
        <v>0</v>
      </c>
      <c r="AC44" s="32">
        <f>L$44</f>
        <v>0</v>
      </c>
      <c r="AD44" s="32">
        <f>M$44</f>
        <v>0</v>
      </c>
      <c r="AE44" s="32">
        <f>N$44</f>
        <v>2.4824000000000002</v>
      </c>
      <c r="AF44" s="58"/>
      <c r="AG44" s="125">
        <f>X44</f>
        <v>0</v>
      </c>
      <c r="AH44" s="125">
        <f>$AG44*Q$66</f>
        <v>0</v>
      </c>
      <c r="AI44" s="125">
        <f t="shared" ref="AI44:AL44" si="0">$AG44*R$66</f>
        <v>0</v>
      </c>
      <c r="AJ44" s="125">
        <f t="shared" si="0"/>
        <v>0</v>
      </c>
      <c r="AK44" s="125">
        <f t="shared" si="0"/>
        <v>0</v>
      </c>
      <c r="AL44" s="125">
        <f t="shared" si="0"/>
        <v>0</v>
      </c>
      <c r="AM44" s="58"/>
      <c r="AN44" s="125">
        <f>AC44</f>
        <v>0</v>
      </c>
      <c r="AO44" s="125">
        <f>$AN44*Q$66</f>
        <v>0</v>
      </c>
      <c r="AP44" s="125">
        <f t="shared" ref="AP44:AS44" si="1">$AN44*R$66</f>
        <v>0</v>
      </c>
      <c r="AQ44" s="125">
        <f t="shared" si="1"/>
        <v>0</v>
      </c>
      <c r="AR44" s="125">
        <f t="shared" si="1"/>
        <v>0</v>
      </c>
      <c r="AS44" s="125">
        <f t="shared" si="1"/>
        <v>0</v>
      </c>
    </row>
    <row r="45" spans="2:51">
      <c r="B45" s="92" t="s">
        <v>191</v>
      </c>
      <c r="C45" s="58">
        <v>0</v>
      </c>
      <c r="D45" s="58">
        <v>0</v>
      </c>
      <c r="E45" s="58">
        <v>0.02</v>
      </c>
      <c r="F45" s="58">
        <v>0</v>
      </c>
      <c r="G45" s="58">
        <v>0</v>
      </c>
      <c r="H45" s="58">
        <v>0</v>
      </c>
      <c r="I45" s="58">
        <v>0</v>
      </c>
      <c r="J45" s="58">
        <v>0.02</v>
      </c>
      <c r="K45" s="58">
        <v>39.860999999999997</v>
      </c>
      <c r="L45" s="58">
        <v>0</v>
      </c>
      <c r="M45" s="58">
        <v>216.45269999999999</v>
      </c>
      <c r="N45" s="58">
        <v>9</v>
      </c>
      <c r="P45" s="58"/>
      <c r="Q45" s="58"/>
      <c r="R45" s="58"/>
      <c r="S45" s="58"/>
      <c r="T45" s="58"/>
      <c r="U45" s="58"/>
      <c r="W45" s="58">
        <v>2</v>
      </c>
      <c r="X45" s="32">
        <f>G$44</f>
        <v>0</v>
      </c>
      <c r="Y45" s="32">
        <f>H$44</f>
        <v>0</v>
      </c>
      <c r="Z45" s="32">
        <f>I$44</f>
        <v>0</v>
      </c>
      <c r="AA45" s="32">
        <f>J$44</f>
        <v>0</v>
      </c>
      <c r="AB45" s="32">
        <f>K$44</f>
        <v>0</v>
      </c>
      <c r="AC45" s="32">
        <f>L$44</f>
        <v>0</v>
      </c>
      <c r="AD45" s="32">
        <f>M$44</f>
        <v>0</v>
      </c>
      <c r="AE45" s="32">
        <f>N$44</f>
        <v>2.4824000000000002</v>
      </c>
      <c r="AF45" s="58"/>
      <c r="AG45" s="125">
        <f t="shared" ref="AG45:AG108" si="2">X45</f>
        <v>0</v>
      </c>
      <c r="AH45" s="125">
        <f t="shared" ref="AH45:AH108" si="3">$AG45*Q$66</f>
        <v>0</v>
      </c>
      <c r="AI45" s="125">
        <f t="shared" ref="AI45:AI108" si="4">$AG45*R$66</f>
        <v>0</v>
      </c>
      <c r="AJ45" s="125">
        <f t="shared" ref="AJ45:AJ108" si="5">$AG45*S$66</f>
        <v>0</v>
      </c>
      <c r="AK45" s="125">
        <f t="shared" ref="AK45:AK108" si="6">$AG45*T$66</f>
        <v>0</v>
      </c>
      <c r="AL45" s="125">
        <f t="shared" ref="AL45:AL108" si="7">$AG45*U$66</f>
        <v>0</v>
      </c>
      <c r="AM45" s="58"/>
      <c r="AN45" s="125">
        <f t="shared" ref="AN45:AN108" si="8">AC45</f>
        <v>0</v>
      </c>
      <c r="AO45" s="125">
        <f t="shared" ref="AO45:AO108" si="9">$AN45*Q$66</f>
        <v>0</v>
      </c>
      <c r="AP45" s="125">
        <f t="shared" ref="AP45:AP108" si="10">$AN45*R$66</f>
        <v>0</v>
      </c>
      <c r="AQ45" s="125">
        <f t="shared" ref="AQ45:AQ108" si="11">$AN45*S$66</f>
        <v>0</v>
      </c>
      <c r="AR45" s="125">
        <f t="shared" ref="AR45:AR108" si="12">$AN45*T$66</f>
        <v>0</v>
      </c>
      <c r="AS45" s="125">
        <f t="shared" ref="AS45:AS108" si="13">$AN45*U$66</f>
        <v>0</v>
      </c>
    </row>
    <row r="46" spans="2:51">
      <c r="B46" s="92" t="s">
        <v>129</v>
      </c>
      <c r="C46" s="58">
        <v>0</v>
      </c>
      <c r="D46" s="58">
        <v>0</v>
      </c>
      <c r="E46" s="58">
        <v>0.02</v>
      </c>
      <c r="F46" s="58">
        <v>0</v>
      </c>
      <c r="G46" s="58">
        <v>0</v>
      </c>
      <c r="H46" s="58">
        <v>0</v>
      </c>
      <c r="I46" s="58">
        <v>0</v>
      </c>
      <c r="J46" s="58">
        <v>0.02</v>
      </c>
      <c r="K46" s="58">
        <v>39.027099999999997</v>
      </c>
      <c r="L46" s="58">
        <v>0</v>
      </c>
      <c r="M46" s="58">
        <v>204.18020000000001</v>
      </c>
      <c r="N46" s="58">
        <v>13.009</v>
      </c>
      <c r="P46" s="58" t="s">
        <v>370</v>
      </c>
      <c r="Q46" s="58"/>
      <c r="R46" s="58"/>
      <c r="S46" s="58"/>
      <c r="T46" s="58"/>
      <c r="U46" s="58"/>
      <c r="W46" s="58">
        <v>3</v>
      </c>
      <c r="X46" s="32">
        <f>G$44</f>
        <v>0</v>
      </c>
      <c r="Y46" s="32">
        <f>H$44</f>
        <v>0</v>
      </c>
      <c r="Z46" s="32">
        <f>I$44</f>
        <v>0</v>
      </c>
      <c r="AA46" s="32">
        <f>J$44</f>
        <v>0</v>
      </c>
      <c r="AB46" s="32">
        <f>K$44</f>
        <v>0</v>
      </c>
      <c r="AC46" s="32">
        <f>L$44</f>
        <v>0</v>
      </c>
      <c r="AD46" s="32">
        <f>M$44</f>
        <v>0</v>
      </c>
      <c r="AE46" s="32">
        <f>N$44</f>
        <v>2.4824000000000002</v>
      </c>
      <c r="AF46" s="58"/>
      <c r="AG46" s="125">
        <f t="shared" si="2"/>
        <v>0</v>
      </c>
      <c r="AH46" s="125">
        <f t="shared" si="3"/>
        <v>0</v>
      </c>
      <c r="AI46" s="125">
        <f t="shared" si="4"/>
        <v>0</v>
      </c>
      <c r="AJ46" s="125">
        <f t="shared" si="5"/>
        <v>0</v>
      </c>
      <c r="AK46" s="125">
        <f t="shared" si="6"/>
        <v>0</v>
      </c>
      <c r="AL46" s="125">
        <f t="shared" si="7"/>
        <v>0</v>
      </c>
      <c r="AM46" s="58"/>
      <c r="AN46" s="125">
        <f t="shared" si="8"/>
        <v>0</v>
      </c>
      <c r="AO46" s="125">
        <f t="shared" si="9"/>
        <v>0</v>
      </c>
      <c r="AP46" s="125">
        <f t="shared" si="10"/>
        <v>0</v>
      </c>
      <c r="AQ46" s="125">
        <f t="shared" si="11"/>
        <v>0</v>
      </c>
      <c r="AR46" s="125">
        <f t="shared" si="12"/>
        <v>0</v>
      </c>
      <c r="AS46" s="125">
        <f t="shared" si="13"/>
        <v>0</v>
      </c>
    </row>
    <row r="47" spans="2:51">
      <c r="B47" s="92" t="s">
        <v>130</v>
      </c>
      <c r="C47" s="58">
        <v>0</v>
      </c>
      <c r="D47" s="58">
        <v>0</v>
      </c>
      <c r="E47" s="58">
        <v>0.02</v>
      </c>
      <c r="F47" s="58">
        <v>0</v>
      </c>
      <c r="G47" s="58">
        <v>0</v>
      </c>
      <c r="H47" s="58">
        <v>0</v>
      </c>
      <c r="I47" s="58">
        <v>0</v>
      </c>
      <c r="J47" s="58">
        <v>1.9699999999999999E-2</v>
      </c>
      <c r="K47" s="58">
        <v>38.004600000000003</v>
      </c>
      <c r="L47" s="58">
        <v>0</v>
      </c>
      <c r="M47" s="58">
        <v>186.21199999999999</v>
      </c>
      <c r="N47" s="58">
        <v>17.444700000000001</v>
      </c>
      <c r="P47" s="58" t="s">
        <v>371</v>
      </c>
      <c r="Q47" s="58">
        <f>(0.94-1)/(1.61^0.25)</f>
        <v>-5.326534954790748E-2</v>
      </c>
      <c r="R47" s="58"/>
      <c r="S47" s="58"/>
      <c r="T47" s="58"/>
      <c r="U47" s="58"/>
      <c r="W47" s="58">
        <v>4</v>
      </c>
      <c r="X47" s="32">
        <f>G$44</f>
        <v>0</v>
      </c>
      <c r="Y47" s="32">
        <f>H$44</f>
        <v>0</v>
      </c>
      <c r="Z47" s="32">
        <f>I$44</f>
        <v>0</v>
      </c>
      <c r="AA47" s="32">
        <f>J$44</f>
        <v>0</v>
      </c>
      <c r="AB47" s="32">
        <f>K$44</f>
        <v>0</v>
      </c>
      <c r="AC47" s="32">
        <f>L$44</f>
        <v>0</v>
      </c>
      <c r="AD47" s="32">
        <f>M$44</f>
        <v>0</v>
      </c>
      <c r="AE47" s="32">
        <f>N$44</f>
        <v>2.4824000000000002</v>
      </c>
      <c r="AF47" s="58"/>
      <c r="AG47" s="125">
        <f t="shared" si="2"/>
        <v>0</v>
      </c>
      <c r="AH47" s="125">
        <f t="shared" si="3"/>
        <v>0</v>
      </c>
      <c r="AI47" s="125">
        <f t="shared" si="4"/>
        <v>0</v>
      </c>
      <c r="AJ47" s="125">
        <f t="shared" si="5"/>
        <v>0</v>
      </c>
      <c r="AK47" s="125">
        <f t="shared" si="6"/>
        <v>0</v>
      </c>
      <c r="AL47" s="125">
        <f t="shared" si="7"/>
        <v>0</v>
      </c>
      <c r="AM47" s="58"/>
      <c r="AN47" s="125">
        <f t="shared" si="8"/>
        <v>0</v>
      </c>
      <c r="AO47" s="125">
        <f t="shared" si="9"/>
        <v>0</v>
      </c>
      <c r="AP47" s="125">
        <f t="shared" si="10"/>
        <v>0</v>
      </c>
      <c r="AQ47" s="125">
        <f t="shared" si="11"/>
        <v>0</v>
      </c>
      <c r="AR47" s="125">
        <f t="shared" si="12"/>
        <v>0</v>
      </c>
      <c r="AS47" s="125">
        <f t="shared" si="13"/>
        <v>0</v>
      </c>
    </row>
    <row r="48" spans="2:51">
      <c r="B48" s="92" t="s">
        <v>131</v>
      </c>
      <c r="C48" s="58">
        <v>0</v>
      </c>
      <c r="D48" s="58">
        <v>0</v>
      </c>
      <c r="E48" s="58">
        <v>0.02</v>
      </c>
      <c r="F48" s="58">
        <v>0</v>
      </c>
      <c r="G48" s="58">
        <v>0</v>
      </c>
      <c r="H48" s="58">
        <v>1E-4</v>
      </c>
      <c r="I48" s="58">
        <v>0</v>
      </c>
      <c r="J48" s="58">
        <v>1.95E-2</v>
      </c>
      <c r="K48" s="58">
        <v>36.583100000000002</v>
      </c>
      <c r="L48" s="58">
        <v>0</v>
      </c>
      <c r="M48" s="58">
        <v>99.659800000000004</v>
      </c>
      <c r="N48" s="58">
        <v>22.8033</v>
      </c>
      <c r="P48" s="58"/>
      <c r="Q48" s="58" t="s">
        <v>372</v>
      </c>
      <c r="R48" s="58" t="s">
        <v>373</v>
      </c>
      <c r="S48" s="58"/>
      <c r="T48" s="58"/>
      <c r="U48" s="58"/>
      <c r="W48" s="58">
        <v>5</v>
      </c>
      <c r="X48" s="32">
        <f>G$45</f>
        <v>0</v>
      </c>
      <c r="Y48" s="32">
        <f>H$45</f>
        <v>0</v>
      </c>
      <c r="Z48" s="32">
        <f>I$45</f>
        <v>0</v>
      </c>
      <c r="AA48" s="32">
        <f>J$45</f>
        <v>0.02</v>
      </c>
      <c r="AB48" s="32">
        <f>K$45</f>
        <v>39.860999999999997</v>
      </c>
      <c r="AC48" s="32">
        <f>L$45</f>
        <v>0</v>
      </c>
      <c r="AD48" s="32">
        <f>M$45</f>
        <v>216.45269999999999</v>
      </c>
      <c r="AE48" s="32">
        <f>N$45</f>
        <v>9</v>
      </c>
      <c r="AF48" s="58"/>
      <c r="AG48" s="125">
        <f t="shared" si="2"/>
        <v>0</v>
      </c>
      <c r="AH48" s="125">
        <f t="shared" si="3"/>
        <v>0</v>
      </c>
      <c r="AI48" s="125">
        <f t="shared" si="4"/>
        <v>0</v>
      </c>
      <c r="AJ48" s="125">
        <f t="shared" si="5"/>
        <v>0</v>
      </c>
      <c r="AK48" s="125">
        <f t="shared" si="6"/>
        <v>0</v>
      </c>
      <c r="AL48" s="125">
        <f t="shared" si="7"/>
        <v>0</v>
      </c>
      <c r="AM48" s="58"/>
      <c r="AN48" s="125">
        <f t="shared" si="8"/>
        <v>0</v>
      </c>
      <c r="AO48" s="125">
        <f t="shared" si="9"/>
        <v>0</v>
      </c>
      <c r="AP48" s="125">
        <f t="shared" si="10"/>
        <v>0</v>
      </c>
      <c r="AQ48" s="125">
        <f t="shared" si="11"/>
        <v>0</v>
      </c>
      <c r="AR48" s="125">
        <f t="shared" si="12"/>
        <v>0</v>
      </c>
      <c r="AS48" s="125">
        <f t="shared" si="13"/>
        <v>0</v>
      </c>
    </row>
    <row r="49" spans="2:45">
      <c r="B49" s="92" t="s">
        <v>132</v>
      </c>
      <c r="C49" s="58">
        <v>1E-4</v>
      </c>
      <c r="D49" s="58">
        <v>0</v>
      </c>
      <c r="E49" s="58">
        <v>0.02</v>
      </c>
      <c r="F49" s="58">
        <v>0</v>
      </c>
      <c r="G49" s="58">
        <v>1E-4</v>
      </c>
      <c r="H49" s="58">
        <v>2.0000000000000001E-4</v>
      </c>
      <c r="I49" s="58">
        <v>0</v>
      </c>
      <c r="J49" s="58">
        <v>1.9699999999999999E-2</v>
      </c>
      <c r="K49" s="58">
        <v>35.013399999999997</v>
      </c>
      <c r="L49" s="58">
        <v>0</v>
      </c>
      <c r="M49" s="58">
        <v>65.495400000000004</v>
      </c>
      <c r="N49" s="58">
        <v>28.2362</v>
      </c>
      <c r="P49" s="58" t="s">
        <v>258</v>
      </c>
      <c r="Q49" s="58">
        <v>0</v>
      </c>
      <c r="R49" s="93">
        <f>1+$Q$47*Q49^0.25</f>
        <v>1</v>
      </c>
      <c r="S49" s="58"/>
      <c r="T49" s="109"/>
      <c r="U49" s="58"/>
      <c r="W49" s="58">
        <v>6</v>
      </c>
      <c r="X49" s="32">
        <f>G$45</f>
        <v>0</v>
      </c>
      <c r="Y49" s="32">
        <f>H$45</f>
        <v>0</v>
      </c>
      <c r="Z49" s="32">
        <f>I$45</f>
        <v>0</v>
      </c>
      <c r="AA49" s="32">
        <f>J$45</f>
        <v>0.02</v>
      </c>
      <c r="AB49" s="32">
        <f>K$45</f>
        <v>39.860999999999997</v>
      </c>
      <c r="AC49" s="32">
        <f>L$45</f>
        <v>0</v>
      </c>
      <c r="AD49" s="32">
        <f>M$45</f>
        <v>216.45269999999999</v>
      </c>
      <c r="AE49" s="32">
        <f>N$45</f>
        <v>9</v>
      </c>
      <c r="AF49" s="58"/>
      <c r="AG49" s="125">
        <f t="shared" si="2"/>
        <v>0</v>
      </c>
      <c r="AH49" s="125">
        <f t="shared" si="3"/>
        <v>0</v>
      </c>
      <c r="AI49" s="125">
        <f t="shared" si="4"/>
        <v>0</v>
      </c>
      <c r="AJ49" s="125">
        <f t="shared" si="5"/>
        <v>0</v>
      </c>
      <c r="AK49" s="125">
        <f t="shared" si="6"/>
        <v>0</v>
      </c>
      <c r="AL49" s="125">
        <f t="shared" si="7"/>
        <v>0</v>
      </c>
      <c r="AM49" s="58"/>
      <c r="AN49" s="125">
        <f t="shared" si="8"/>
        <v>0</v>
      </c>
      <c r="AO49" s="125">
        <f t="shared" si="9"/>
        <v>0</v>
      </c>
      <c r="AP49" s="125">
        <f t="shared" si="10"/>
        <v>0</v>
      </c>
      <c r="AQ49" s="125">
        <f t="shared" si="11"/>
        <v>0</v>
      </c>
      <c r="AR49" s="125">
        <f t="shared" si="12"/>
        <v>0</v>
      </c>
      <c r="AS49" s="125">
        <f t="shared" si="13"/>
        <v>0</v>
      </c>
    </row>
    <row r="50" spans="2:45">
      <c r="B50" s="92" t="s">
        <v>133</v>
      </c>
      <c r="C50" s="58">
        <v>2.9999999999999997E-4</v>
      </c>
      <c r="D50" s="58">
        <v>0</v>
      </c>
      <c r="E50" s="58">
        <v>0.02</v>
      </c>
      <c r="F50" s="58">
        <v>0</v>
      </c>
      <c r="G50" s="58">
        <v>2.9999999999999997E-4</v>
      </c>
      <c r="H50" s="58">
        <v>1E-3</v>
      </c>
      <c r="I50" s="58">
        <v>0</v>
      </c>
      <c r="J50" s="58">
        <v>1.9099999999999999E-2</v>
      </c>
      <c r="K50" s="58">
        <v>33.531300000000002</v>
      </c>
      <c r="L50" s="58">
        <v>0</v>
      </c>
      <c r="M50" s="58">
        <v>46.294499999999999</v>
      </c>
      <c r="N50" s="58">
        <v>32.939900000000002</v>
      </c>
      <c r="P50" s="58" t="s">
        <v>259</v>
      </c>
      <c r="Q50" s="58">
        <v>1</v>
      </c>
      <c r="R50" s="93">
        <f t="shared" ref="R50:R53" si="14">1+$Q$47*Q50^0.25</f>
        <v>0.94673465045209249</v>
      </c>
      <c r="S50" s="58"/>
      <c r="T50" s="58"/>
      <c r="U50" s="58"/>
      <c r="W50" s="58">
        <v>7</v>
      </c>
      <c r="X50" s="32">
        <f>G$45</f>
        <v>0</v>
      </c>
      <c r="Y50" s="32">
        <f>H$45</f>
        <v>0</v>
      </c>
      <c r="Z50" s="32">
        <f>I$45</f>
        <v>0</v>
      </c>
      <c r="AA50" s="32">
        <f>J$45</f>
        <v>0.02</v>
      </c>
      <c r="AB50" s="32">
        <f>K$45</f>
        <v>39.860999999999997</v>
      </c>
      <c r="AC50" s="32">
        <f>L$45</f>
        <v>0</v>
      </c>
      <c r="AD50" s="32">
        <f>M$45</f>
        <v>216.45269999999999</v>
      </c>
      <c r="AE50" s="32">
        <f>N$45</f>
        <v>9</v>
      </c>
      <c r="AF50" s="58"/>
      <c r="AG50" s="125">
        <f t="shared" si="2"/>
        <v>0</v>
      </c>
      <c r="AH50" s="125">
        <f t="shared" si="3"/>
        <v>0</v>
      </c>
      <c r="AI50" s="125">
        <f t="shared" si="4"/>
        <v>0</v>
      </c>
      <c r="AJ50" s="125">
        <f t="shared" si="5"/>
        <v>0</v>
      </c>
      <c r="AK50" s="125">
        <f t="shared" si="6"/>
        <v>0</v>
      </c>
      <c r="AL50" s="125">
        <f t="shared" si="7"/>
        <v>0</v>
      </c>
      <c r="AM50" s="58"/>
      <c r="AN50" s="125">
        <f t="shared" si="8"/>
        <v>0</v>
      </c>
      <c r="AO50" s="125">
        <f t="shared" si="9"/>
        <v>0</v>
      </c>
      <c r="AP50" s="125">
        <f t="shared" si="10"/>
        <v>0</v>
      </c>
      <c r="AQ50" s="125">
        <f t="shared" si="11"/>
        <v>0</v>
      </c>
      <c r="AR50" s="125">
        <f t="shared" si="12"/>
        <v>0</v>
      </c>
      <c r="AS50" s="125">
        <f t="shared" si="13"/>
        <v>0</v>
      </c>
    </row>
    <row r="51" spans="2:45">
      <c r="B51" s="92" t="s">
        <v>134</v>
      </c>
      <c r="C51" s="58">
        <v>6.9999999999999999E-4</v>
      </c>
      <c r="D51" s="58">
        <v>0</v>
      </c>
      <c r="E51" s="58">
        <v>0.02</v>
      </c>
      <c r="F51" s="58">
        <v>1E-4</v>
      </c>
      <c r="G51" s="58">
        <v>6.9999999999999999E-4</v>
      </c>
      <c r="H51" s="58">
        <v>3.2000000000000002E-3</v>
      </c>
      <c r="I51" s="58">
        <v>0</v>
      </c>
      <c r="J51" s="58">
        <v>1.54E-2</v>
      </c>
      <c r="K51" s="58">
        <v>31.529800000000002</v>
      </c>
      <c r="L51" s="58">
        <v>0</v>
      </c>
      <c r="M51" s="58">
        <v>23.343399999999999</v>
      </c>
      <c r="N51" s="58">
        <v>37.798999999999999</v>
      </c>
      <c r="P51" s="58" t="s">
        <v>260</v>
      </c>
      <c r="Q51" s="58">
        <v>2</v>
      </c>
      <c r="R51" s="93">
        <f t="shared" si="14"/>
        <v>0.93665646733452146</v>
      </c>
      <c r="S51" s="58"/>
      <c r="T51" s="58"/>
      <c r="U51" s="58"/>
      <c r="W51" s="58">
        <v>8</v>
      </c>
      <c r="X51" s="32">
        <f>G$45</f>
        <v>0</v>
      </c>
      <c r="Y51" s="32">
        <f>H$45</f>
        <v>0</v>
      </c>
      <c r="Z51" s="32">
        <f>I$45</f>
        <v>0</v>
      </c>
      <c r="AA51" s="32">
        <f>J$45</f>
        <v>0.02</v>
      </c>
      <c r="AB51" s="32">
        <f>K$45</f>
        <v>39.860999999999997</v>
      </c>
      <c r="AC51" s="32">
        <f>L$45</f>
        <v>0</v>
      </c>
      <c r="AD51" s="32">
        <f>M$45</f>
        <v>216.45269999999999</v>
      </c>
      <c r="AE51" s="32">
        <f>N$45</f>
        <v>9</v>
      </c>
      <c r="AF51" s="58"/>
      <c r="AG51" s="125">
        <f t="shared" si="2"/>
        <v>0</v>
      </c>
      <c r="AH51" s="125">
        <f t="shared" si="3"/>
        <v>0</v>
      </c>
      <c r="AI51" s="125">
        <f t="shared" si="4"/>
        <v>0</v>
      </c>
      <c r="AJ51" s="125">
        <f t="shared" si="5"/>
        <v>0</v>
      </c>
      <c r="AK51" s="125">
        <f t="shared" si="6"/>
        <v>0</v>
      </c>
      <c r="AL51" s="125">
        <f t="shared" si="7"/>
        <v>0</v>
      </c>
      <c r="AM51" s="58"/>
      <c r="AN51" s="125">
        <f t="shared" si="8"/>
        <v>0</v>
      </c>
      <c r="AO51" s="125">
        <f t="shared" si="9"/>
        <v>0</v>
      </c>
      <c r="AP51" s="125">
        <f t="shared" si="10"/>
        <v>0</v>
      </c>
      <c r="AQ51" s="125">
        <f t="shared" si="11"/>
        <v>0</v>
      </c>
      <c r="AR51" s="125">
        <f t="shared" si="12"/>
        <v>0</v>
      </c>
      <c r="AS51" s="125">
        <f t="shared" si="13"/>
        <v>0</v>
      </c>
    </row>
    <row r="52" spans="2:45">
      <c r="B52" s="92" t="s">
        <v>135</v>
      </c>
      <c r="C52" s="58">
        <v>1.4E-3</v>
      </c>
      <c r="D52" s="58">
        <v>0</v>
      </c>
      <c r="E52" s="58">
        <v>0.01</v>
      </c>
      <c r="F52" s="58">
        <v>1E-4</v>
      </c>
      <c r="G52" s="58">
        <v>1.2999999999999999E-3</v>
      </c>
      <c r="H52" s="58">
        <v>7.7000000000000002E-3</v>
      </c>
      <c r="I52" s="58">
        <v>0</v>
      </c>
      <c r="J52" s="58">
        <v>1.18E-2</v>
      </c>
      <c r="K52" s="58">
        <v>28.737200000000001</v>
      </c>
      <c r="L52" s="58">
        <v>1E-4</v>
      </c>
      <c r="M52" s="58">
        <v>12.6793</v>
      </c>
      <c r="N52" s="58">
        <v>42.7258</v>
      </c>
      <c r="P52" s="58" t="s">
        <v>48</v>
      </c>
      <c r="Q52" s="58">
        <v>3</v>
      </c>
      <c r="R52" s="93">
        <f t="shared" si="14"/>
        <v>0.92989885766916813</v>
      </c>
      <c r="S52" s="58"/>
      <c r="T52" s="58"/>
      <c r="U52" s="58"/>
      <c r="W52" s="58">
        <v>9</v>
      </c>
      <c r="X52" s="32">
        <f>G$45</f>
        <v>0</v>
      </c>
      <c r="Y52" s="32">
        <f>H$45</f>
        <v>0</v>
      </c>
      <c r="Z52" s="32">
        <f>I$45</f>
        <v>0</v>
      </c>
      <c r="AA52" s="32">
        <f>J$45</f>
        <v>0.02</v>
      </c>
      <c r="AB52" s="32">
        <f>K$45</f>
        <v>39.860999999999997</v>
      </c>
      <c r="AC52" s="32">
        <f>L$45</f>
        <v>0</v>
      </c>
      <c r="AD52" s="32">
        <f>M$45</f>
        <v>216.45269999999999</v>
      </c>
      <c r="AE52" s="32">
        <f>N$45</f>
        <v>9</v>
      </c>
      <c r="AF52" s="58"/>
      <c r="AG52" s="125">
        <f t="shared" si="2"/>
        <v>0</v>
      </c>
      <c r="AH52" s="125">
        <f t="shared" si="3"/>
        <v>0</v>
      </c>
      <c r="AI52" s="125">
        <f t="shared" si="4"/>
        <v>0</v>
      </c>
      <c r="AJ52" s="125">
        <f t="shared" si="5"/>
        <v>0</v>
      </c>
      <c r="AK52" s="125">
        <f t="shared" si="6"/>
        <v>0</v>
      </c>
      <c r="AL52" s="125">
        <f t="shared" si="7"/>
        <v>0</v>
      </c>
      <c r="AM52" s="58"/>
      <c r="AN52" s="125">
        <f t="shared" si="8"/>
        <v>0</v>
      </c>
      <c r="AO52" s="125">
        <f t="shared" si="9"/>
        <v>0</v>
      </c>
      <c r="AP52" s="125">
        <f t="shared" si="10"/>
        <v>0</v>
      </c>
      <c r="AQ52" s="125">
        <f t="shared" si="11"/>
        <v>0</v>
      </c>
      <c r="AR52" s="125">
        <f t="shared" si="12"/>
        <v>0</v>
      </c>
      <c r="AS52" s="125">
        <f t="shared" si="13"/>
        <v>0</v>
      </c>
    </row>
    <row r="53" spans="2:45">
      <c r="B53" s="92" t="s">
        <v>136</v>
      </c>
      <c r="C53" s="58">
        <v>2.7000000000000001E-3</v>
      </c>
      <c r="D53" s="58">
        <v>0</v>
      </c>
      <c r="E53" s="58">
        <v>0.01</v>
      </c>
      <c r="F53" s="58">
        <v>2.9999999999999997E-4</v>
      </c>
      <c r="G53" s="58">
        <v>2.0999999999999999E-3</v>
      </c>
      <c r="H53" s="58">
        <v>1.5599999999999999E-2</v>
      </c>
      <c r="I53" s="58">
        <v>0</v>
      </c>
      <c r="J53" s="58">
        <v>1.15E-2</v>
      </c>
      <c r="K53" s="58">
        <v>25.487300000000001</v>
      </c>
      <c r="L53" s="58">
        <v>2.0000000000000001E-4</v>
      </c>
      <c r="M53" s="58">
        <v>8.0733999999999995</v>
      </c>
      <c r="N53" s="58">
        <v>47.651600000000002</v>
      </c>
      <c r="P53" s="58" t="s">
        <v>261</v>
      </c>
      <c r="Q53" s="58">
        <v>4</v>
      </c>
      <c r="R53" s="93">
        <f t="shared" si="14"/>
        <v>0.92467142026480564</v>
      </c>
      <c r="S53" s="58"/>
      <c r="T53" s="58"/>
      <c r="U53" s="58"/>
      <c r="W53" s="58">
        <v>10</v>
      </c>
      <c r="X53" s="32">
        <f>G$46</f>
        <v>0</v>
      </c>
      <c r="Y53" s="32">
        <f>H$46</f>
        <v>0</v>
      </c>
      <c r="Z53" s="32">
        <f>I$46</f>
        <v>0</v>
      </c>
      <c r="AA53" s="32">
        <f>J$46</f>
        <v>0.02</v>
      </c>
      <c r="AB53" s="32">
        <f>K$46</f>
        <v>39.027099999999997</v>
      </c>
      <c r="AC53" s="32">
        <f>L$46</f>
        <v>0</v>
      </c>
      <c r="AD53" s="32">
        <f>M$46</f>
        <v>204.18020000000001</v>
      </c>
      <c r="AE53" s="32">
        <f>N$46</f>
        <v>13.009</v>
      </c>
      <c r="AF53" s="58"/>
      <c r="AG53" s="125">
        <f t="shared" si="2"/>
        <v>0</v>
      </c>
      <c r="AH53" s="125">
        <f t="shared" si="3"/>
        <v>0</v>
      </c>
      <c r="AI53" s="125">
        <f t="shared" si="4"/>
        <v>0</v>
      </c>
      <c r="AJ53" s="125">
        <f t="shared" si="5"/>
        <v>0</v>
      </c>
      <c r="AK53" s="125">
        <f t="shared" si="6"/>
        <v>0</v>
      </c>
      <c r="AL53" s="125">
        <f t="shared" si="7"/>
        <v>0</v>
      </c>
      <c r="AM53" s="58"/>
      <c r="AN53" s="125">
        <f t="shared" si="8"/>
        <v>0</v>
      </c>
      <c r="AO53" s="125">
        <f t="shared" si="9"/>
        <v>0</v>
      </c>
      <c r="AP53" s="125">
        <f t="shared" si="10"/>
        <v>0</v>
      </c>
      <c r="AQ53" s="125">
        <f t="shared" si="11"/>
        <v>0</v>
      </c>
      <c r="AR53" s="125">
        <f t="shared" si="12"/>
        <v>0</v>
      </c>
      <c r="AS53" s="125">
        <f t="shared" si="13"/>
        <v>0</v>
      </c>
    </row>
    <row r="54" spans="2:45">
      <c r="B54" s="92" t="s">
        <v>137</v>
      </c>
      <c r="C54" s="58">
        <v>3.5000000000000001E-3</v>
      </c>
      <c r="D54" s="58">
        <v>0</v>
      </c>
      <c r="E54" s="58">
        <v>0.02</v>
      </c>
      <c r="F54" s="58">
        <v>2.9999999999999997E-4</v>
      </c>
      <c r="G54" s="58">
        <v>2.7000000000000001E-3</v>
      </c>
      <c r="H54" s="58">
        <v>2.64E-2</v>
      </c>
      <c r="I54" s="58">
        <v>0</v>
      </c>
      <c r="J54" s="58">
        <v>1.46E-2</v>
      </c>
      <c r="K54" s="58">
        <v>22.2943</v>
      </c>
      <c r="L54" s="58">
        <v>4.0000000000000002E-4</v>
      </c>
      <c r="M54" s="58">
        <v>6.6814</v>
      </c>
      <c r="N54" s="58">
        <v>52.531599999999997</v>
      </c>
      <c r="P54" s="58"/>
      <c r="Q54" s="58"/>
      <c r="R54" s="58"/>
      <c r="S54" s="58"/>
      <c r="T54" s="58"/>
      <c r="U54" s="58"/>
      <c r="W54" s="58">
        <v>11</v>
      </c>
      <c r="X54" s="32">
        <f>G$46</f>
        <v>0</v>
      </c>
      <c r="Y54" s="32">
        <f>H$46</f>
        <v>0</v>
      </c>
      <c r="Z54" s="32">
        <f>I$46</f>
        <v>0</v>
      </c>
      <c r="AA54" s="32">
        <f>J$46</f>
        <v>0.02</v>
      </c>
      <c r="AB54" s="32">
        <f>K$46</f>
        <v>39.027099999999997</v>
      </c>
      <c r="AC54" s="32">
        <f>L$46</f>
        <v>0</v>
      </c>
      <c r="AD54" s="32">
        <f>M$46</f>
        <v>204.18020000000001</v>
      </c>
      <c r="AE54" s="32">
        <f>N$46</f>
        <v>13.009</v>
      </c>
      <c r="AF54" s="58"/>
      <c r="AG54" s="125">
        <f t="shared" si="2"/>
        <v>0</v>
      </c>
      <c r="AH54" s="125">
        <f t="shared" si="3"/>
        <v>0</v>
      </c>
      <c r="AI54" s="125">
        <f t="shared" si="4"/>
        <v>0</v>
      </c>
      <c r="AJ54" s="125">
        <f t="shared" si="5"/>
        <v>0</v>
      </c>
      <c r="AK54" s="125">
        <f t="shared" si="6"/>
        <v>0</v>
      </c>
      <c r="AL54" s="125">
        <f t="shared" si="7"/>
        <v>0</v>
      </c>
      <c r="AM54" s="58"/>
      <c r="AN54" s="125">
        <f t="shared" si="8"/>
        <v>0</v>
      </c>
      <c r="AO54" s="125">
        <f t="shared" si="9"/>
        <v>0</v>
      </c>
      <c r="AP54" s="125">
        <f t="shared" si="10"/>
        <v>0</v>
      </c>
      <c r="AQ54" s="125">
        <f t="shared" si="11"/>
        <v>0</v>
      </c>
      <c r="AR54" s="125">
        <f t="shared" si="12"/>
        <v>0</v>
      </c>
      <c r="AS54" s="125">
        <f t="shared" si="13"/>
        <v>0</v>
      </c>
    </row>
    <row r="55" spans="2:45">
      <c r="B55" s="92" t="s">
        <v>138</v>
      </c>
      <c r="C55" s="58">
        <v>3.3E-3</v>
      </c>
      <c r="D55" s="58">
        <v>0</v>
      </c>
      <c r="E55" s="58">
        <v>0.02</v>
      </c>
      <c r="F55" s="58">
        <v>5.0000000000000001E-4</v>
      </c>
      <c r="G55" s="58">
        <v>2.8E-3</v>
      </c>
      <c r="H55" s="58">
        <v>3.73E-2</v>
      </c>
      <c r="I55" s="58">
        <v>0</v>
      </c>
      <c r="J55" s="58">
        <v>1.7999999999999999E-2</v>
      </c>
      <c r="K55" s="58">
        <v>19.273199999999999</v>
      </c>
      <c r="L55" s="58">
        <v>6.9999999999999999E-4</v>
      </c>
      <c r="M55" s="58">
        <v>5.4678000000000004</v>
      </c>
      <c r="N55" s="58">
        <v>57.507599999999996</v>
      </c>
      <c r="P55" s="109" t="s">
        <v>385</v>
      </c>
      <c r="Q55" s="58" t="s">
        <v>258</v>
      </c>
      <c r="R55" s="58" t="s">
        <v>259</v>
      </c>
      <c r="S55" s="58" t="s">
        <v>260</v>
      </c>
      <c r="T55" s="58" t="s">
        <v>48</v>
      </c>
      <c r="U55" s="58" t="s">
        <v>261</v>
      </c>
      <c r="W55" s="58">
        <v>12</v>
      </c>
      <c r="X55" s="32">
        <f>G$46</f>
        <v>0</v>
      </c>
      <c r="Y55" s="32">
        <f>H$46</f>
        <v>0</v>
      </c>
      <c r="Z55" s="32">
        <f>I$46</f>
        <v>0</v>
      </c>
      <c r="AA55" s="32">
        <f>J$46</f>
        <v>0.02</v>
      </c>
      <c r="AB55" s="32">
        <f>K$46</f>
        <v>39.027099999999997</v>
      </c>
      <c r="AC55" s="32">
        <f>L$46</f>
        <v>0</v>
      </c>
      <c r="AD55" s="32">
        <f>M$46</f>
        <v>204.18020000000001</v>
      </c>
      <c r="AE55" s="32">
        <f>N$46</f>
        <v>13.009</v>
      </c>
      <c r="AF55" s="58"/>
      <c r="AG55" s="125">
        <f t="shared" si="2"/>
        <v>0</v>
      </c>
      <c r="AH55" s="125">
        <f t="shared" si="3"/>
        <v>0</v>
      </c>
      <c r="AI55" s="125">
        <f t="shared" si="4"/>
        <v>0</v>
      </c>
      <c r="AJ55" s="125">
        <f t="shared" si="5"/>
        <v>0</v>
      </c>
      <c r="AK55" s="125">
        <f t="shared" si="6"/>
        <v>0</v>
      </c>
      <c r="AL55" s="125">
        <f t="shared" si="7"/>
        <v>0</v>
      </c>
      <c r="AM55" s="58"/>
      <c r="AN55" s="125">
        <f t="shared" si="8"/>
        <v>0</v>
      </c>
      <c r="AO55" s="125">
        <f t="shared" si="9"/>
        <v>0</v>
      </c>
      <c r="AP55" s="125">
        <f t="shared" si="10"/>
        <v>0</v>
      </c>
      <c r="AQ55" s="125">
        <f t="shared" si="11"/>
        <v>0</v>
      </c>
      <c r="AR55" s="125">
        <f t="shared" si="12"/>
        <v>0</v>
      </c>
      <c r="AS55" s="125">
        <f t="shared" si="13"/>
        <v>0</v>
      </c>
    </row>
    <row r="56" spans="2:45">
      <c r="B56" s="92" t="s">
        <v>139</v>
      </c>
      <c r="C56" s="58">
        <v>4.1999999999999997E-3</v>
      </c>
      <c r="D56" s="58">
        <v>0</v>
      </c>
      <c r="E56" s="58">
        <v>0.02</v>
      </c>
      <c r="F56" s="58">
        <v>5.0000000000000001E-4</v>
      </c>
      <c r="G56" s="58">
        <v>3.0000000000000001E-3</v>
      </c>
      <c r="H56" s="58">
        <v>4.7300000000000002E-2</v>
      </c>
      <c r="I56" s="58">
        <v>0</v>
      </c>
      <c r="J56" s="58">
        <v>1.89E-2</v>
      </c>
      <c r="K56" s="58">
        <v>16.2805</v>
      </c>
      <c r="L56" s="58">
        <v>8.9999999999999998E-4</v>
      </c>
      <c r="M56" s="58">
        <v>4.0887000000000002</v>
      </c>
      <c r="N56" s="58">
        <v>62.530999999999999</v>
      </c>
      <c r="P56" s="58" t="s">
        <v>399</v>
      </c>
      <c r="Q56" s="58">
        <v>0</v>
      </c>
      <c r="R56" s="58">
        <v>1</v>
      </c>
      <c r="S56" s="58">
        <v>2</v>
      </c>
      <c r="T56" s="58">
        <v>3</v>
      </c>
      <c r="U56" s="58">
        <v>4</v>
      </c>
      <c r="W56" s="58">
        <v>13</v>
      </c>
      <c r="X56" s="32">
        <f>G$46</f>
        <v>0</v>
      </c>
      <c r="Y56" s="32">
        <f>H$46</f>
        <v>0</v>
      </c>
      <c r="Z56" s="32">
        <f>I$46</f>
        <v>0</v>
      </c>
      <c r="AA56" s="32">
        <f>J$46</f>
        <v>0.02</v>
      </c>
      <c r="AB56" s="32">
        <f>K$46</f>
        <v>39.027099999999997</v>
      </c>
      <c r="AC56" s="32">
        <f>L$46</f>
        <v>0</v>
      </c>
      <c r="AD56" s="32">
        <f>M$46</f>
        <v>204.18020000000001</v>
      </c>
      <c r="AE56" s="32">
        <f>N$46</f>
        <v>13.009</v>
      </c>
      <c r="AF56" s="58"/>
      <c r="AG56" s="125">
        <f t="shared" si="2"/>
        <v>0</v>
      </c>
      <c r="AH56" s="125">
        <f t="shared" si="3"/>
        <v>0</v>
      </c>
      <c r="AI56" s="125">
        <f t="shared" si="4"/>
        <v>0</v>
      </c>
      <c r="AJ56" s="125">
        <f t="shared" si="5"/>
        <v>0</v>
      </c>
      <c r="AK56" s="125">
        <f t="shared" si="6"/>
        <v>0</v>
      </c>
      <c r="AL56" s="125">
        <f t="shared" si="7"/>
        <v>0</v>
      </c>
      <c r="AM56" s="58"/>
      <c r="AN56" s="125">
        <f t="shared" si="8"/>
        <v>0</v>
      </c>
      <c r="AO56" s="125">
        <f t="shared" si="9"/>
        <v>0</v>
      </c>
      <c r="AP56" s="125">
        <f t="shared" si="10"/>
        <v>0</v>
      </c>
      <c r="AQ56" s="125">
        <f t="shared" si="11"/>
        <v>0</v>
      </c>
      <c r="AR56" s="125">
        <f t="shared" si="12"/>
        <v>0</v>
      </c>
      <c r="AS56" s="125">
        <f t="shared" si="13"/>
        <v>0</v>
      </c>
    </row>
    <row r="57" spans="2:45">
      <c r="B57" s="92" t="s">
        <v>140</v>
      </c>
      <c r="C57" s="58">
        <v>4.8999999999999998E-3</v>
      </c>
      <c r="D57" s="58">
        <v>0</v>
      </c>
      <c r="E57" s="58">
        <v>0.02</v>
      </c>
      <c r="F57" s="58">
        <v>6.9999999999999999E-4</v>
      </c>
      <c r="G57" s="58">
        <v>3.2000000000000002E-3</v>
      </c>
      <c r="H57" s="58">
        <v>5.7099999999999998E-2</v>
      </c>
      <c r="I57" s="58">
        <v>0</v>
      </c>
      <c r="J57" s="58">
        <v>2.06E-2</v>
      </c>
      <c r="K57" s="58">
        <v>13.2157</v>
      </c>
      <c r="L57" s="58">
        <v>1.1999999999999999E-3</v>
      </c>
      <c r="M57" s="58">
        <v>3.1556000000000002</v>
      </c>
      <c r="N57" s="58">
        <v>67.491200000000006</v>
      </c>
      <c r="P57" s="58" t="s">
        <v>373</v>
      </c>
      <c r="Q57" s="93">
        <f>1+$Q$47*Q56^0.25</f>
        <v>1</v>
      </c>
      <c r="R57" s="93">
        <f>1+$Q$47*R56^0.25</f>
        <v>0.94673465045209249</v>
      </c>
      <c r="S57" s="93">
        <f>1+$Q$47*S56^0.25</f>
        <v>0.93665646733452146</v>
      </c>
      <c r="T57" s="93">
        <f>1+$Q$47*T56^0.25</f>
        <v>0.92989885766916813</v>
      </c>
      <c r="U57" s="93">
        <f>1+$Q$47*U56^0.25</f>
        <v>0.92467142026480564</v>
      </c>
      <c r="V57" s="93"/>
      <c r="W57" s="58">
        <v>14</v>
      </c>
      <c r="X57" s="32">
        <f>G$46</f>
        <v>0</v>
      </c>
      <c r="Y57" s="32">
        <f>H$46</f>
        <v>0</v>
      </c>
      <c r="Z57" s="32">
        <f>I$46</f>
        <v>0</v>
      </c>
      <c r="AA57" s="32">
        <f>J$46</f>
        <v>0.02</v>
      </c>
      <c r="AB57" s="32">
        <f>K$46</f>
        <v>39.027099999999997</v>
      </c>
      <c r="AC57" s="32">
        <f>L$46</f>
        <v>0</v>
      </c>
      <c r="AD57" s="32">
        <f>M$46</f>
        <v>204.18020000000001</v>
      </c>
      <c r="AE57" s="32">
        <f>N$46</f>
        <v>13.009</v>
      </c>
      <c r="AF57" s="58"/>
      <c r="AG57" s="125">
        <f t="shared" si="2"/>
        <v>0</v>
      </c>
      <c r="AH57" s="125">
        <f t="shared" si="3"/>
        <v>0</v>
      </c>
      <c r="AI57" s="125">
        <f t="shared" si="4"/>
        <v>0</v>
      </c>
      <c r="AJ57" s="125">
        <f t="shared" si="5"/>
        <v>0</v>
      </c>
      <c r="AK57" s="125">
        <f t="shared" si="6"/>
        <v>0</v>
      </c>
      <c r="AL57" s="125">
        <f t="shared" si="7"/>
        <v>0</v>
      </c>
      <c r="AM57" s="58"/>
      <c r="AN57" s="125">
        <f t="shared" si="8"/>
        <v>0</v>
      </c>
      <c r="AO57" s="125">
        <f t="shared" si="9"/>
        <v>0</v>
      </c>
      <c r="AP57" s="125">
        <f t="shared" si="10"/>
        <v>0</v>
      </c>
      <c r="AQ57" s="125">
        <f t="shared" si="11"/>
        <v>0</v>
      </c>
      <c r="AR57" s="125">
        <f t="shared" si="12"/>
        <v>0</v>
      </c>
      <c r="AS57" s="125">
        <f t="shared" si="13"/>
        <v>0</v>
      </c>
    </row>
    <row r="58" spans="2:45">
      <c r="B58" s="92" t="s">
        <v>141</v>
      </c>
      <c r="C58" s="58">
        <v>4.0000000000000001E-3</v>
      </c>
      <c r="D58" s="58">
        <v>0</v>
      </c>
      <c r="E58" s="58">
        <v>0.06</v>
      </c>
      <c r="F58" s="58">
        <v>6.9999999999999999E-4</v>
      </c>
      <c r="G58" s="58">
        <v>2.7000000000000001E-3</v>
      </c>
      <c r="H58" s="58">
        <v>6.4199999999999993E-2</v>
      </c>
      <c r="I58" s="58">
        <v>0</v>
      </c>
      <c r="J58" s="58">
        <v>2.9100000000000001E-2</v>
      </c>
      <c r="K58" s="58">
        <v>10.303900000000001</v>
      </c>
      <c r="L58" s="58">
        <v>1.9E-3</v>
      </c>
      <c r="M58" s="58">
        <v>2.7898999999999998</v>
      </c>
      <c r="N58" s="58">
        <v>72.364699999999999</v>
      </c>
      <c r="P58" s="58"/>
      <c r="Q58" s="93"/>
      <c r="R58" s="93"/>
      <c r="S58" s="93"/>
      <c r="T58" s="93"/>
      <c r="U58" s="93"/>
      <c r="V58" s="93"/>
      <c r="W58" s="58">
        <v>15</v>
      </c>
      <c r="X58" s="32">
        <f>G$47</f>
        <v>0</v>
      </c>
      <c r="Y58" s="32">
        <f>H$47</f>
        <v>0</v>
      </c>
      <c r="Z58" s="32">
        <f>I$47</f>
        <v>0</v>
      </c>
      <c r="AA58" s="32">
        <f>J$47</f>
        <v>1.9699999999999999E-2</v>
      </c>
      <c r="AB58" s="32">
        <f>K$47</f>
        <v>38.004600000000003</v>
      </c>
      <c r="AC58" s="32">
        <f>L$47</f>
        <v>0</v>
      </c>
      <c r="AD58" s="32">
        <f>M$47</f>
        <v>186.21199999999999</v>
      </c>
      <c r="AE58" s="32">
        <f>N$47</f>
        <v>17.444700000000001</v>
      </c>
      <c r="AF58" s="58"/>
      <c r="AG58" s="125">
        <f t="shared" si="2"/>
        <v>0</v>
      </c>
      <c r="AH58" s="125">
        <f t="shared" si="3"/>
        <v>0</v>
      </c>
      <c r="AI58" s="125">
        <f t="shared" si="4"/>
        <v>0</v>
      </c>
      <c r="AJ58" s="125">
        <f t="shared" si="5"/>
        <v>0</v>
      </c>
      <c r="AK58" s="125">
        <f t="shared" si="6"/>
        <v>0</v>
      </c>
      <c r="AL58" s="125">
        <f t="shared" si="7"/>
        <v>0</v>
      </c>
      <c r="AM58" s="58"/>
      <c r="AN58" s="125">
        <f t="shared" si="8"/>
        <v>0</v>
      </c>
      <c r="AO58" s="125">
        <f t="shared" si="9"/>
        <v>0</v>
      </c>
      <c r="AP58" s="125">
        <f t="shared" si="10"/>
        <v>0</v>
      </c>
      <c r="AQ58" s="125">
        <f t="shared" si="11"/>
        <v>0</v>
      </c>
      <c r="AR58" s="125">
        <f t="shared" si="12"/>
        <v>0</v>
      </c>
      <c r="AS58" s="125">
        <f t="shared" si="13"/>
        <v>0</v>
      </c>
    </row>
    <row r="59" spans="2:45">
      <c r="B59" s="92" t="s">
        <v>142</v>
      </c>
      <c r="C59" s="58">
        <v>4.3E-3</v>
      </c>
      <c r="D59" s="58">
        <v>0</v>
      </c>
      <c r="E59" s="58">
        <v>0.06</v>
      </c>
      <c r="F59" s="58">
        <v>1.2999999999999999E-3</v>
      </c>
      <c r="G59" s="58">
        <v>1.9E-3</v>
      </c>
      <c r="H59" s="58">
        <v>6.3799999999999996E-2</v>
      </c>
      <c r="I59" s="58">
        <v>0</v>
      </c>
      <c r="J59" s="58">
        <v>4.3900000000000002E-2</v>
      </c>
      <c r="K59" s="58">
        <v>7.7149999999999999</v>
      </c>
      <c r="L59" s="58">
        <v>2.8E-3</v>
      </c>
      <c r="M59" s="58">
        <v>2.5493999999999999</v>
      </c>
      <c r="N59" s="58">
        <v>77.361400000000003</v>
      </c>
      <c r="P59" s="58" t="s">
        <v>59</v>
      </c>
      <c r="Q59" s="93"/>
      <c r="R59" s="93"/>
      <c r="S59" s="93"/>
      <c r="T59" s="93"/>
      <c r="U59" s="93"/>
      <c r="V59" s="93"/>
      <c r="W59" s="58">
        <v>16</v>
      </c>
      <c r="X59" s="32">
        <f>G$47</f>
        <v>0</v>
      </c>
      <c r="Y59" s="32">
        <f>H$47</f>
        <v>0</v>
      </c>
      <c r="Z59" s="32">
        <f>I$47</f>
        <v>0</v>
      </c>
      <c r="AA59" s="32">
        <f>J$47</f>
        <v>1.9699999999999999E-2</v>
      </c>
      <c r="AB59" s="32">
        <f>K$47</f>
        <v>38.004600000000003</v>
      </c>
      <c r="AC59" s="32">
        <f>L$47</f>
        <v>0</v>
      </c>
      <c r="AD59" s="32">
        <f>M$47</f>
        <v>186.21199999999999</v>
      </c>
      <c r="AE59" s="32">
        <f>N$47</f>
        <v>17.444700000000001</v>
      </c>
      <c r="AF59" s="58"/>
      <c r="AG59" s="125">
        <f t="shared" si="2"/>
        <v>0</v>
      </c>
      <c r="AH59" s="125">
        <f t="shared" si="3"/>
        <v>0</v>
      </c>
      <c r="AI59" s="125">
        <f t="shared" si="4"/>
        <v>0</v>
      </c>
      <c r="AJ59" s="125">
        <f t="shared" si="5"/>
        <v>0</v>
      </c>
      <c r="AK59" s="125">
        <f t="shared" si="6"/>
        <v>0</v>
      </c>
      <c r="AL59" s="125">
        <f t="shared" si="7"/>
        <v>0</v>
      </c>
      <c r="AM59" s="58"/>
      <c r="AN59" s="125">
        <f t="shared" si="8"/>
        <v>0</v>
      </c>
      <c r="AO59" s="125">
        <f t="shared" si="9"/>
        <v>0</v>
      </c>
      <c r="AP59" s="125">
        <f t="shared" si="10"/>
        <v>0</v>
      </c>
      <c r="AQ59" s="125">
        <f t="shared" si="11"/>
        <v>0</v>
      </c>
      <c r="AR59" s="125">
        <f t="shared" si="12"/>
        <v>0</v>
      </c>
      <c r="AS59" s="125">
        <f t="shared" si="13"/>
        <v>0</v>
      </c>
    </row>
    <row r="60" spans="2:45">
      <c r="B60" s="92" t="s">
        <v>143</v>
      </c>
      <c r="C60" s="58">
        <v>4.4999999999999997E-3</v>
      </c>
      <c r="D60" s="58">
        <v>0</v>
      </c>
      <c r="E60" s="58">
        <v>0.13</v>
      </c>
      <c r="F60" s="58">
        <v>1.2999999999999999E-3</v>
      </c>
      <c r="G60" s="58">
        <v>1.6000000000000001E-3</v>
      </c>
      <c r="H60" s="58">
        <v>5.62E-2</v>
      </c>
      <c r="I60" s="58">
        <v>0</v>
      </c>
      <c r="J60" s="58">
        <v>6.6600000000000006E-2</v>
      </c>
      <c r="K60" s="58">
        <v>5.5298999999999996</v>
      </c>
      <c r="L60" s="58">
        <v>3.7000000000000002E-3</v>
      </c>
      <c r="M60" s="58">
        <v>2.2313999999999998</v>
      </c>
      <c r="N60" s="58">
        <v>82.543300000000002</v>
      </c>
      <c r="P60" s="109" t="s">
        <v>407</v>
      </c>
      <c r="Q60" s="58" t="str">
        <f>Q55</f>
        <v>Sedentary</v>
      </c>
      <c r="R60" s="58" t="str">
        <f t="shared" ref="R60:U60" si="15">R55</f>
        <v>Barely</v>
      </c>
      <c r="S60" s="58" t="str">
        <f t="shared" si="15"/>
        <v>Somewhat</v>
      </c>
      <c r="T60" s="58" t="str">
        <f t="shared" si="15"/>
        <v>Active</v>
      </c>
      <c r="U60" s="58" t="str">
        <f t="shared" si="15"/>
        <v>Highly</v>
      </c>
      <c r="W60" s="58">
        <v>17</v>
      </c>
      <c r="X60" s="32">
        <f>G$47</f>
        <v>0</v>
      </c>
      <c r="Y60" s="32">
        <f>H$47</f>
        <v>0</v>
      </c>
      <c r="Z60" s="32">
        <f>I$47</f>
        <v>0</v>
      </c>
      <c r="AA60" s="32">
        <f>J$47</f>
        <v>1.9699999999999999E-2</v>
      </c>
      <c r="AB60" s="32">
        <f>K$47</f>
        <v>38.004600000000003</v>
      </c>
      <c r="AC60" s="32">
        <f>L$47</f>
        <v>0</v>
      </c>
      <c r="AD60" s="32">
        <f>M$47</f>
        <v>186.21199999999999</v>
      </c>
      <c r="AE60" s="32">
        <f>N$47</f>
        <v>17.444700000000001</v>
      </c>
      <c r="AF60" s="58"/>
      <c r="AG60" s="125">
        <f t="shared" si="2"/>
        <v>0</v>
      </c>
      <c r="AH60" s="125">
        <f t="shared" si="3"/>
        <v>0</v>
      </c>
      <c r="AI60" s="125">
        <f t="shared" si="4"/>
        <v>0</v>
      </c>
      <c r="AJ60" s="125">
        <f t="shared" si="5"/>
        <v>0</v>
      </c>
      <c r="AK60" s="125">
        <f t="shared" si="6"/>
        <v>0</v>
      </c>
      <c r="AL60" s="125">
        <f t="shared" si="7"/>
        <v>0</v>
      </c>
      <c r="AM60" s="58"/>
      <c r="AN60" s="125">
        <f t="shared" si="8"/>
        <v>0</v>
      </c>
      <c r="AO60" s="125">
        <f t="shared" si="9"/>
        <v>0</v>
      </c>
      <c r="AP60" s="125">
        <f t="shared" si="10"/>
        <v>0</v>
      </c>
      <c r="AQ60" s="125">
        <f t="shared" si="11"/>
        <v>0</v>
      </c>
      <c r="AR60" s="125">
        <f t="shared" si="12"/>
        <v>0</v>
      </c>
      <c r="AS60" s="125">
        <f t="shared" si="13"/>
        <v>0</v>
      </c>
    </row>
    <row r="61" spans="2:45">
      <c r="B61" s="92" t="s">
        <v>95</v>
      </c>
      <c r="C61" s="58">
        <v>4.7000000000000002E-3</v>
      </c>
      <c r="D61" s="58">
        <v>0</v>
      </c>
      <c r="E61" s="58">
        <v>0.13</v>
      </c>
      <c r="F61" s="58">
        <v>2.2000000000000001E-3</v>
      </c>
      <c r="G61" s="58">
        <v>2.3E-3</v>
      </c>
      <c r="H61" s="58">
        <v>4.53E-2</v>
      </c>
      <c r="I61" s="58">
        <v>0</v>
      </c>
      <c r="J61" s="58">
        <v>9.8199999999999996E-2</v>
      </c>
      <c r="K61" s="58">
        <v>4.1806999999999999</v>
      </c>
      <c r="L61" s="58">
        <v>4.4999999999999997E-3</v>
      </c>
      <c r="M61" s="58">
        <v>2.0533000000000001</v>
      </c>
      <c r="N61" s="58">
        <v>87.707099999999997</v>
      </c>
      <c r="P61" s="58" t="str">
        <f>P56</f>
        <v>MET/h day</v>
      </c>
      <c r="Q61" s="93">
        <f>(S73/7)/60</f>
        <v>0</v>
      </c>
      <c r="R61" s="93">
        <f>(S74/7)/60</f>
        <v>0.90490285714285712</v>
      </c>
      <c r="S61" s="93">
        <f>(S75/7)/60</f>
        <v>3.260507142857143</v>
      </c>
      <c r="T61" s="93">
        <f>(S76/7)/60</f>
        <v>8.2207071428571439</v>
      </c>
      <c r="U61" s="93">
        <f>(S77/7)/60</f>
        <v>21.871795238095238</v>
      </c>
      <c r="V61" s="93"/>
      <c r="W61" s="58">
        <v>18</v>
      </c>
      <c r="X61" s="32">
        <f>G$47</f>
        <v>0</v>
      </c>
      <c r="Y61" s="32">
        <f>H$47</f>
        <v>0</v>
      </c>
      <c r="Z61" s="32">
        <f>I$47</f>
        <v>0</v>
      </c>
      <c r="AA61" s="32">
        <f>J$47</f>
        <v>1.9699999999999999E-2</v>
      </c>
      <c r="AB61" s="32">
        <f>K$47</f>
        <v>38.004600000000003</v>
      </c>
      <c r="AC61" s="32">
        <f>L$47</f>
        <v>0</v>
      </c>
      <c r="AD61" s="32">
        <f>M$47</f>
        <v>186.21199999999999</v>
      </c>
      <c r="AE61" s="32">
        <f>N$47</f>
        <v>17.444700000000001</v>
      </c>
      <c r="AF61" s="58"/>
      <c r="AG61" s="125">
        <f t="shared" si="2"/>
        <v>0</v>
      </c>
      <c r="AH61" s="125">
        <f t="shared" si="3"/>
        <v>0</v>
      </c>
      <c r="AI61" s="125">
        <f t="shared" si="4"/>
        <v>0</v>
      </c>
      <c r="AJ61" s="125">
        <f t="shared" si="5"/>
        <v>0</v>
      </c>
      <c r="AK61" s="125">
        <f t="shared" si="6"/>
        <v>0</v>
      </c>
      <c r="AL61" s="125">
        <f t="shared" si="7"/>
        <v>0</v>
      </c>
      <c r="AM61" s="58"/>
      <c r="AN61" s="125">
        <f t="shared" si="8"/>
        <v>0</v>
      </c>
      <c r="AO61" s="125">
        <f t="shared" si="9"/>
        <v>0</v>
      </c>
      <c r="AP61" s="125">
        <f t="shared" si="10"/>
        <v>0</v>
      </c>
      <c r="AQ61" s="125">
        <f t="shared" si="11"/>
        <v>0</v>
      </c>
      <c r="AR61" s="125">
        <f t="shared" si="12"/>
        <v>0</v>
      </c>
      <c r="AS61" s="125">
        <f t="shared" si="13"/>
        <v>0</v>
      </c>
    </row>
    <row r="62" spans="2:45">
      <c r="B62" s="92" t="s">
        <v>275</v>
      </c>
      <c r="C62" s="58">
        <v>4.7000000000000002E-3</v>
      </c>
      <c r="D62" s="58">
        <v>0</v>
      </c>
      <c r="E62" s="58">
        <v>0.13</v>
      </c>
      <c r="F62" s="58">
        <v>3.5000000000000001E-3</v>
      </c>
      <c r="G62" s="58">
        <v>3.5999999999999999E-3</v>
      </c>
      <c r="H62" s="58">
        <v>3.7600000000000001E-2</v>
      </c>
      <c r="I62" s="58">
        <v>0</v>
      </c>
      <c r="J62" s="58">
        <v>0.1208</v>
      </c>
      <c r="K62" s="58">
        <v>3.3025000000000002</v>
      </c>
      <c r="L62" s="58">
        <v>4.4999999999999997E-3</v>
      </c>
      <c r="M62" s="58">
        <v>1.8443000000000001</v>
      </c>
      <c r="N62" s="58">
        <v>92.631799999999998</v>
      </c>
      <c r="P62" s="58" t="str">
        <f>P57</f>
        <v>RR</v>
      </c>
      <c r="Q62" s="93">
        <f>1+$Q$47*Q61^0.25</f>
        <v>1</v>
      </c>
      <c r="R62" s="93">
        <f t="shared" ref="R62:U62" si="16">1+$Q$47*R61^0.25</f>
        <v>0.94804883736555123</v>
      </c>
      <c r="S62" s="93">
        <f t="shared" si="16"/>
        <v>0.92842422314706463</v>
      </c>
      <c r="T62" s="93">
        <f t="shared" si="16"/>
        <v>0.90980715721913497</v>
      </c>
      <c r="U62" s="93">
        <f t="shared" si="16"/>
        <v>0.88480970533646075</v>
      </c>
      <c r="V62" s="93"/>
      <c r="W62" s="58">
        <v>19</v>
      </c>
      <c r="X62" s="32">
        <f>G$47</f>
        <v>0</v>
      </c>
      <c r="Y62" s="32">
        <f>H$47</f>
        <v>0</v>
      </c>
      <c r="Z62" s="32">
        <f>I$47</f>
        <v>0</v>
      </c>
      <c r="AA62" s="32">
        <f>J$47</f>
        <v>1.9699999999999999E-2</v>
      </c>
      <c r="AB62" s="32">
        <f>K$47</f>
        <v>38.004600000000003</v>
      </c>
      <c r="AC62" s="32">
        <f>L$47</f>
        <v>0</v>
      </c>
      <c r="AD62" s="32">
        <f>M$47</f>
        <v>186.21199999999999</v>
      </c>
      <c r="AE62" s="32">
        <f>N$47</f>
        <v>17.444700000000001</v>
      </c>
      <c r="AF62" s="58"/>
      <c r="AG62" s="125">
        <f t="shared" si="2"/>
        <v>0</v>
      </c>
      <c r="AH62" s="125">
        <f t="shared" si="3"/>
        <v>0</v>
      </c>
      <c r="AI62" s="125">
        <f t="shared" si="4"/>
        <v>0</v>
      </c>
      <c r="AJ62" s="125">
        <f t="shared" si="5"/>
        <v>0</v>
      </c>
      <c r="AK62" s="125">
        <f t="shared" si="6"/>
        <v>0</v>
      </c>
      <c r="AL62" s="125">
        <f t="shared" si="7"/>
        <v>0</v>
      </c>
      <c r="AM62" s="58"/>
      <c r="AN62" s="125">
        <f t="shared" si="8"/>
        <v>0</v>
      </c>
      <c r="AO62" s="125">
        <f t="shared" si="9"/>
        <v>0</v>
      </c>
      <c r="AP62" s="125">
        <f t="shared" si="10"/>
        <v>0</v>
      </c>
      <c r="AQ62" s="125">
        <f t="shared" si="11"/>
        <v>0</v>
      </c>
      <c r="AR62" s="125">
        <f t="shared" si="12"/>
        <v>0</v>
      </c>
      <c r="AS62" s="125">
        <f t="shared" si="13"/>
        <v>0</v>
      </c>
    </row>
    <row r="63" spans="2:45">
      <c r="B63" s="92" t="s">
        <v>276</v>
      </c>
      <c r="C63" s="58">
        <v>4.7000000000000002E-3</v>
      </c>
      <c r="D63" s="58">
        <v>0</v>
      </c>
      <c r="E63" s="58">
        <v>0.13</v>
      </c>
      <c r="F63" s="58">
        <v>3.5000000000000001E-3</v>
      </c>
      <c r="G63" s="58">
        <v>4.1999999999999997E-3</v>
      </c>
      <c r="H63" s="58">
        <v>3.5000000000000003E-2</v>
      </c>
      <c r="I63" s="58">
        <v>0</v>
      </c>
      <c r="J63" s="58">
        <v>0.1278</v>
      </c>
      <c r="K63" s="58">
        <v>2.8012000000000001</v>
      </c>
      <c r="L63" s="58">
        <v>4.4999999999999997E-3</v>
      </c>
      <c r="M63" s="58">
        <v>1.6138999999999999</v>
      </c>
      <c r="N63" s="58">
        <v>97.516800000000003</v>
      </c>
      <c r="P63" s="58"/>
      <c r="Q63" s="93"/>
      <c r="R63" s="93"/>
      <c r="S63" s="93"/>
      <c r="T63" s="93"/>
      <c r="U63" s="93"/>
      <c r="V63" s="93"/>
      <c r="W63" s="58">
        <v>20</v>
      </c>
      <c r="X63" s="32">
        <f>G$48</f>
        <v>0</v>
      </c>
      <c r="Y63" s="32">
        <f>H$48</f>
        <v>1E-4</v>
      </c>
      <c r="Z63" s="32">
        <f>I$48</f>
        <v>0</v>
      </c>
      <c r="AA63" s="32">
        <f>J$48</f>
        <v>1.95E-2</v>
      </c>
      <c r="AB63" s="32">
        <f>K$48</f>
        <v>36.583100000000002</v>
      </c>
      <c r="AC63" s="32">
        <f>L$48</f>
        <v>0</v>
      </c>
      <c r="AD63" s="32">
        <f>M$48</f>
        <v>99.659800000000004</v>
      </c>
      <c r="AE63" s="32">
        <f>N$48</f>
        <v>22.8033</v>
      </c>
      <c r="AF63" s="58"/>
      <c r="AG63" s="125">
        <f t="shared" si="2"/>
        <v>0</v>
      </c>
      <c r="AH63" s="125">
        <f t="shared" si="3"/>
        <v>0</v>
      </c>
      <c r="AI63" s="125">
        <f t="shared" si="4"/>
        <v>0</v>
      </c>
      <c r="AJ63" s="125">
        <f t="shared" si="5"/>
        <v>0</v>
      </c>
      <c r="AK63" s="125">
        <f t="shared" si="6"/>
        <v>0</v>
      </c>
      <c r="AL63" s="125">
        <f t="shared" si="7"/>
        <v>0</v>
      </c>
      <c r="AM63" s="58"/>
      <c r="AN63" s="125">
        <f t="shared" si="8"/>
        <v>0</v>
      </c>
      <c r="AO63" s="125">
        <f t="shared" si="9"/>
        <v>0</v>
      </c>
      <c r="AP63" s="125">
        <f t="shared" si="10"/>
        <v>0</v>
      </c>
      <c r="AQ63" s="125">
        <f t="shared" si="11"/>
        <v>0</v>
      </c>
      <c r="AR63" s="125">
        <f t="shared" si="12"/>
        <v>0</v>
      </c>
      <c r="AS63" s="125">
        <f t="shared" si="13"/>
        <v>0</v>
      </c>
    </row>
    <row r="64" spans="2:45">
      <c r="B64" s="92" t="s">
        <v>277</v>
      </c>
      <c r="C64" s="58">
        <v>4.7000000000000002E-3</v>
      </c>
      <c r="D64" s="58">
        <v>0</v>
      </c>
      <c r="E64" s="58">
        <v>0.13</v>
      </c>
      <c r="F64" s="58">
        <v>3.5000000000000001E-3</v>
      </c>
      <c r="G64" s="58">
        <v>4.3E-3</v>
      </c>
      <c r="H64" s="58">
        <v>3.44E-2</v>
      </c>
      <c r="I64" s="58">
        <v>0</v>
      </c>
      <c r="J64" s="58">
        <v>0.12809999999999999</v>
      </c>
      <c r="K64" s="58">
        <v>2.6644999999999999</v>
      </c>
      <c r="L64" s="58">
        <v>4.4000000000000003E-3</v>
      </c>
      <c r="M64" s="58">
        <v>1.5091000000000001</v>
      </c>
      <c r="N64" s="58">
        <v>103.47029999999999</v>
      </c>
      <c r="P64" s="109" t="s">
        <v>408</v>
      </c>
      <c r="Q64" s="58" t="str">
        <f>Q60</f>
        <v>Sedentary</v>
      </c>
      <c r="R64" s="58" t="str">
        <f t="shared" ref="R64:U64" si="17">R60</f>
        <v>Barely</v>
      </c>
      <c r="S64" s="58" t="str">
        <f t="shared" si="17"/>
        <v>Somewhat</v>
      </c>
      <c r="T64" s="58" t="str">
        <f t="shared" si="17"/>
        <v>Active</v>
      </c>
      <c r="U64" s="58" t="str">
        <f t="shared" si="17"/>
        <v>Highly</v>
      </c>
      <c r="W64" s="58">
        <v>21</v>
      </c>
      <c r="X64" s="32">
        <f>G$48</f>
        <v>0</v>
      </c>
      <c r="Y64" s="32">
        <f>H$48</f>
        <v>1E-4</v>
      </c>
      <c r="Z64" s="32">
        <f>I$48</f>
        <v>0</v>
      </c>
      <c r="AA64" s="32">
        <f>J$48</f>
        <v>1.95E-2</v>
      </c>
      <c r="AB64" s="32">
        <f>K$48</f>
        <v>36.583100000000002</v>
      </c>
      <c r="AC64" s="32">
        <f>L$48</f>
        <v>0</v>
      </c>
      <c r="AD64" s="32">
        <f>M$48</f>
        <v>99.659800000000004</v>
      </c>
      <c r="AE64" s="32">
        <f>N$48</f>
        <v>22.8033</v>
      </c>
      <c r="AF64" s="58"/>
      <c r="AG64" s="125">
        <f t="shared" si="2"/>
        <v>0</v>
      </c>
      <c r="AH64" s="125">
        <f t="shared" si="3"/>
        <v>0</v>
      </c>
      <c r="AI64" s="125">
        <f t="shared" si="4"/>
        <v>0</v>
      </c>
      <c r="AJ64" s="125">
        <f t="shared" si="5"/>
        <v>0</v>
      </c>
      <c r="AK64" s="125">
        <f t="shared" si="6"/>
        <v>0</v>
      </c>
      <c r="AL64" s="125">
        <f t="shared" si="7"/>
        <v>0</v>
      </c>
      <c r="AM64" s="58"/>
      <c r="AN64" s="125">
        <f t="shared" si="8"/>
        <v>0</v>
      </c>
      <c r="AO64" s="125">
        <f t="shared" si="9"/>
        <v>0</v>
      </c>
      <c r="AP64" s="125">
        <f t="shared" si="10"/>
        <v>0</v>
      </c>
      <c r="AQ64" s="125">
        <f t="shared" si="11"/>
        <v>0</v>
      </c>
      <c r="AR64" s="125">
        <f t="shared" si="12"/>
        <v>0</v>
      </c>
      <c r="AS64" s="125">
        <f t="shared" si="13"/>
        <v>0</v>
      </c>
    </row>
    <row r="65" spans="16:45">
      <c r="P65" s="58" t="str">
        <f>P61</f>
        <v>MET/h day</v>
      </c>
      <c r="Q65" s="93">
        <f>(S83/7)/60</f>
        <v>0</v>
      </c>
      <c r="R65" s="93">
        <f>(S84/7)/60</f>
        <v>0.76785714285714279</v>
      </c>
      <c r="S65" s="93">
        <f>(S85/7)/60</f>
        <v>3.2216666666666662</v>
      </c>
      <c r="T65" s="93">
        <f>(S86/7)/60</f>
        <v>7.9047619047619042</v>
      </c>
      <c r="U65" s="93">
        <f>(S87/7)/60</f>
        <v>18.778571428571428</v>
      </c>
      <c r="V65" s="93"/>
      <c r="W65" s="58">
        <v>22</v>
      </c>
      <c r="X65" s="32">
        <f>G$48</f>
        <v>0</v>
      </c>
      <c r="Y65" s="32">
        <f>H$48</f>
        <v>1E-4</v>
      </c>
      <c r="Z65" s="32">
        <f>I$48</f>
        <v>0</v>
      </c>
      <c r="AA65" s="32">
        <f>J$48</f>
        <v>1.95E-2</v>
      </c>
      <c r="AB65" s="32">
        <f>K$48</f>
        <v>36.583100000000002</v>
      </c>
      <c r="AC65" s="32">
        <f>L$48</f>
        <v>0</v>
      </c>
      <c r="AD65" s="32">
        <f>M$48</f>
        <v>99.659800000000004</v>
      </c>
      <c r="AE65" s="32">
        <f>N$48</f>
        <v>22.8033</v>
      </c>
      <c r="AF65" s="58"/>
      <c r="AG65" s="125">
        <f t="shared" si="2"/>
        <v>0</v>
      </c>
      <c r="AH65" s="125">
        <f t="shared" si="3"/>
        <v>0</v>
      </c>
      <c r="AI65" s="125">
        <f t="shared" si="4"/>
        <v>0</v>
      </c>
      <c r="AJ65" s="125">
        <f t="shared" si="5"/>
        <v>0</v>
      </c>
      <c r="AK65" s="125">
        <f t="shared" si="6"/>
        <v>0</v>
      </c>
      <c r="AL65" s="125">
        <f t="shared" si="7"/>
        <v>0</v>
      </c>
      <c r="AM65" s="58"/>
      <c r="AN65" s="125">
        <f t="shared" si="8"/>
        <v>0</v>
      </c>
      <c r="AO65" s="125">
        <f t="shared" si="9"/>
        <v>0</v>
      </c>
      <c r="AP65" s="125">
        <f t="shared" si="10"/>
        <v>0</v>
      </c>
      <c r="AQ65" s="125">
        <f t="shared" si="11"/>
        <v>0</v>
      </c>
      <c r="AR65" s="125">
        <f t="shared" si="12"/>
        <v>0</v>
      </c>
      <c r="AS65" s="125">
        <f t="shared" si="13"/>
        <v>0</v>
      </c>
    </row>
    <row r="66" spans="16:45">
      <c r="P66" s="58" t="str">
        <f>P62</f>
        <v>RR</v>
      </c>
      <c r="Q66" s="93">
        <f>1+$Q$47*Q65^0.25</f>
        <v>1</v>
      </c>
      <c r="R66" s="93">
        <f t="shared" ref="R66:T66" si="18">1+$Q$47*R65^0.25</f>
        <v>0.95013855176449402</v>
      </c>
      <c r="S66" s="93">
        <f t="shared" si="18"/>
        <v>0.92863834191691508</v>
      </c>
      <c r="T66" s="93">
        <f t="shared" si="18"/>
        <v>0.91068652653835247</v>
      </c>
      <c r="U66" s="93">
        <f>1+$Q$47*U65^0.25</f>
        <v>0.88911816131032917</v>
      </c>
      <c r="V66" s="93"/>
      <c r="W66" s="58">
        <v>23</v>
      </c>
      <c r="X66" s="32">
        <f>G$48</f>
        <v>0</v>
      </c>
      <c r="Y66" s="32">
        <f>H$48</f>
        <v>1E-4</v>
      </c>
      <c r="Z66" s="32">
        <f>I$48</f>
        <v>0</v>
      </c>
      <c r="AA66" s="32">
        <f>J$48</f>
        <v>1.95E-2</v>
      </c>
      <c r="AB66" s="32">
        <f>K$48</f>
        <v>36.583100000000002</v>
      </c>
      <c r="AC66" s="32">
        <f>L$48</f>
        <v>0</v>
      </c>
      <c r="AD66" s="32">
        <f>M$48</f>
        <v>99.659800000000004</v>
      </c>
      <c r="AE66" s="32">
        <f>N$48</f>
        <v>22.8033</v>
      </c>
      <c r="AF66" s="58"/>
      <c r="AG66" s="125">
        <f t="shared" si="2"/>
        <v>0</v>
      </c>
      <c r="AH66" s="125">
        <f t="shared" si="3"/>
        <v>0</v>
      </c>
      <c r="AI66" s="125">
        <f t="shared" si="4"/>
        <v>0</v>
      </c>
      <c r="AJ66" s="125">
        <f t="shared" si="5"/>
        <v>0</v>
      </c>
      <c r="AK66" s="125">
        <f t="shared" si="6"/>
        <v>0</v>
      </c>
      <c r="AL66" s="125">
        <f t="shared" si="7"/>
        <v>0</v>
      </c>
      <c r="AM66" s="58"/>
      <c r="AN66" s="125">
        <f t="shared" si="8"/>
        <v>0</v>
      </c>
      <c r="AO66" s="125">
        <f t="shared" si="9"/>
        <v>0</v>
      </c>
      <c r="AP66" s="125">
        <f t="shared" si="10"/>
        <v>0</v>
      </c>
      <c r="AQ66" s="125">
        <f t="shared" si="11"/>
        <v>0</v>
      </c>
      <c r="AR66" s="125">
        <f t="shared" si="12"/>
        <v>0</v>
      </c>
      <c r="AS66" s="125">
        <f t="shared" si="13"/>
        <v>0</v>
      </c>
    </row>
    <row r="67" spans="16:45">
      <c r="P67" s="58"/>
      <c r="Q67" s="58"/>
      <c r="R67" s="58"/>
      <c r="S67" s="58"/>
      <c r="T67" s="58"/>
      <c r="U67" s="58"/>
      <c r="W67" s="58">
        <v>24</v>
      </c>
      <c r="X67" s="32">
        <f>G$48</f>
        <v>0</v>
      </c>
      <c r="Y67" s="32">
        <f>H$48</f>
        <v>1E-4</v>
      </c>
      <c r="Z67" s="32">
        <f>I$48</f>
        <v>0</v>
      </c>
      <c r="AA67" s="32">
        <f>J$48</f>
        <v>1.95E-2</v>
      </c>
      <c r="AB67" s="32">
        <f>K$48</f>
        <v>36.583100000000002</v>
      </c>
      <c r="AC67" s="32">
        <f>L$48</f>
        <v>0</v>
      </c>
      <c r="AD67" s="32">
        <f>M$48</f>
        <v>99.659800000000004</v>
      </c>
      <c r="AE67" s="32">
        <f>N$48</f>
        <v>22.8033</v>
      </c>
      <c r="AF67" s="58"/>
      <c r="AG67" s="125">
        <f t="shared" si="2"/>
        <v>0</v>
      </c>
      <c r="AH67" s="125">
        <f t="shared" si="3"/>
        <v>0</v>
      </c>
      <c r="AI67" s="125">
        <f t="shared" si="4"/>
        <v>0</v>
      </c>
      <c r="AJ67" s="125">
        <f t="shared" si="5"/>
        <v>0</v>
      </c>
      <c r="AK67" s="125">
        <f t="shared" si="6"/>
        <v>0</v>
      </c>
      <c r="AL67" s="125">
        <f t="shared" si="7"/>
        <v>0</v>
      </c>
      <c r="AM67" s="58"/>
      <c r="AN67" s="125">
        <f t="shared" si="8"/>
        <v>0</v>
      </c>
      <c r="AO67" s="125">
        <f t="shared" si="9"/>
        <v>0</v>
      </c>
      <c r="AP67" s="125">
        <f t="shared" si="10"/>
        <v>0</v>
      </c>
      <c r="AQ67" s="125">
        <f t="shared" si="11"/>
        <v>0</v>
      </c>
      <c r="AR67" s="125">
        <f t="shared" si="12"/>
        <v>0</v>
      </c>
      <c r="AS67" s="125">
        <f t="shared" si="13"/>
        <v>0</v>
      </c>
    </row>
    <row r="68" spans="16:45">
      <c r="P68" s="5" t="s">
        <v>375</v>
      </c>
      <c r="Q68" s="5"/>
      <c r="R68" s="5"/>
      <c r="S68" s="5"/>
      <c r="T68" s="5"/>
      <c r="U68" s="58"/>
      <c r="W68" s="58">
        <v>25</v>
      </c>
      <c r="X68" s="32">
        <f>G$49</f>
        <v>1E-4</v>
      </c>
      <c r="Y68" s="32">
        <f>H$49</f>
        <v>2.0000000000000001E-4</v>
      </c>
      <c r="Z68" s="32">
        <f>I$49</f>
        <v>0</v>
      </c>
      <c r="AA68" s="32">
        <f>J$49</f>
        <v>1.9699999999999999E-2</v>
      </c>
      <c r="AB68" s="32">
        <f>K$49</f>
        <v>35.013399999999997</v>
      </c>
      <c r="AC68" s="32">
        <f>L$49</f>
        <v>0</v>
      </c>
      <c r="AD68" s="32">
        <f>M$49</f>
        <v>65.495400000000004</v>
      </c>
      <c r="AE68" s="32">
        <f>N$49</f>
        <v>28.2362</v>
      </c>
      <c r="AF68" s="58"/>
      <c r="AG68" s="125">
        <f t="shared" si="2"/>
        <v>1E-4</v>
      </c>
      <c r="AH68" s="125">
        <f t="shared" si="3"/>
        <v>1E-4</v>
      </c>
      <c r="AI68" s="125">
        <f t="shared" si="4"/>
        <v>9.501385517644941E-5</v>
      </c>
      <c r="AJ68" s="125">
        <f t="shared" si="5"/>
        <v>9.2863834191691508E-5</v>
      </c>
      <c r="AK68" s="125">
        <f t="shared" si="6"/>
        <v>9.1068652653835248E-5</v>
      </c>
      <c r="AL68" s="125">
        <f t="shared" si="7"/>
        <v>8.8911816131032916E-5</v>
      </c>
      <c r="AM68" s="58"/>
      <c r="AN68" s="125">
        <f t="shared" si="8"/>
        <v>0</v>
      </c>
      <c r="AO68" s="125">
        <f t="shared" si="9"/>
        <v>0</v>
      </c>
      <c r="AP68" s="125">
        <f t="shared" si="10"/>
        <v>0</v>
      </c>
      <c r="AQ68" s="125">
        <f t="shared" si="11"/>
        <v>0</v>
      </c>
      <c r="AR68" s="125">
        <f t="shared" si="12"/>
        <v>0</v>
      </c>
      <c r="AS68" s="125">
        <f t="shared" si="13"/>
        <v>0</v>
      </c>
    </row>
    <row r="69" spans="16:45">
      <c r="P69" s="5" t="s">
        <v>376</v>
      </c>
      <c r="Q69" s="5"/>
      <c r="R69" s="5"/>
      <c r="S69" s="5"/>
      <c r="T69" s="5"/>
      <c r="U69" s="58"/>
      <c r="W69" s="58">
        <v>26</v>
      </c>
      <c r="X69" s="32">
        <f>G$49</f>
        <v>1E-4</v>
      </c>
      <c r="Y69" s="32">
        <f>H$49</f>
        <v>2.0000000000000001E-4</v>
      </c>
      <c r="Z69" s="32">
        <f>I$49</f>
        <v>0</v>
      </c>
      <c r="AA69" s="32">
        <f>J$49</f>
        <v>1.9699999999999999E-2</v>
      </c>
      <c r="AB69" s="32">
        <f>K$49</f>
        <v>35.013399999999997</v>
      </c>
      <c r="AC69" s="32">
        <f>L$49</f>
        <v>0</v>
      </c>
      <c r="AD69" s="32">
        <f>M$49</f>
        <v>65.495400000000004</v>
      </c>
      <c r="AE69" s="32">
        <f>N$49</f>
        <v>28.2362</v>
      </c>
      <c r="AF69" s="58"/>
      <c r="AG69" s="125">
        <f t="shared" si="2"/>
        <v>1E-4</v>
      </c>
      <c r="AH69" s="125">
        <f t="shared" si="3"/>
        <v>1E-4</v>
      </c>
      <c r="AI69" s="125">
        <f t="shared" si="4"/>
        <v>9.501385517644941E-5</v>
      </c>
      <c r="AJ69" s="125">
        <f t="shared" si="5"/>
        <v>9.2863834191691508E-5</v>
      </c>
      <c r="AK69" s="125">
        <f t="shared" si="6"/>
        <v>9.1068652653835248E-5</v>
      </c>
      <c r="AL69" s="125">
        <f t="shared" si="7"/>
        <v>8.8911816131032916E-5</v>
      </c>
      <c r="AM69" s="58"/>
      <c r="AN69" s="125">
        <f t="shared" si="8"/>
        <v>0</v>
      </c>
      <c r="AO69" s="125">
        <f t="shared" si="9"/>
        <v>0</v>
      </c>
      <c r="AP69" s="125">
        <f t="shared" si="10"/>
        <v>0</v>
      </c>
      <c r="AQ69" s="125">
        <f t="shared" si="11"/>
        <v>0</v>
      </c>
      <c r="AR69" s="125">
        <f t="shared" si="12"/>
        <v>0</v>
      </c>
      <c r="AS69" s="125">
        <f t="shared" si="13"/>
        <v>0</v>
      </c>
    </row>
    <row r="70" spans="16:45">
      <c r="P70" s="5"/>
      <c r="Q70" s="5"/>
      <c r="R70" s="5"/>
      <c r="S70" s="5"/>
      <c r="T70" s="5"/>
      <c r="U70" s="58"/>
      <c r="W70" s="58">
        <v>27</v>
      </c>
      <c r="X70" s="32">
        <f>G$49</f>
        <v>1E-4</v>
      </c>
      <c r="Y70" s="32">
        <f>H$49</f>
        <v>2.0000000000000001E-4</v>
      </c>
      <c r="Z70" s="32">
        <f>I$49</f>
        <v>0</v>
      </c>
      <c r="AA70" s="32">
        <f>J$49</f>
        <v>1.9699999999999999E-2</v>
      </c>
      <c r="AB70" s="32">
        <f>K$49</f>
        <v>35.013399999999997</v>
      </c>
      <c r="AC70" s="32">
        <f>L$49</f>
        <v>0</v>
      </c>
      <c r="AD70" s="32">
        <f>M$49</f>
        <v>65.495400000000004</v>
      </c>
      <c r="AE70" s="32">
        <f>N$49</f>
        <v>28.2362</v>
      </c>
      <c r="AF70" s="58"/>
      <c r="AG70" s="125">
        <f t="shared" si="2"/>
        <v>1E-4</v>
      </c>
      <c r="AH70" s="125">
        <f t="shared" si="3"/>
        <v>1E-4</v>
      </c>
      <c r="AI70" s="125">
        <f t="shared" si="4"/>
        <v>9.501385517644941E-5</v>
      </c>
      <c r="AJ70" s="125">
        <f t="shared" si="5"/>
        <v>9.2863834191691508E-5</v>
      </c>
      <c r="AK70" s="125">
        <f t="shared" si="6"/>
        <v>9.1068652653835248E-5</v>
      </c>
      <c r="AL70" s="125">
        <f t="shared" si="7"/>
        <v>8.8911816131032916E-5</v>
      </c>
      <c r="AM70" s="58"/>
      <c r="AN70" s="125">
        <f t="shared" si="8"/>
        <v>0</v>
      </c>
      <c r="AO70" s="125">
        <f t="shared" si="9"/>
        <v>0</v>
      </c>
      <c r="AP70" s="125">
        <f t="shared" si="10"/>
        <v>0</v>
      </c>
      <c r="AQ70" s="125">
        <f t="shared" si="11"/>
        <v>0</v>
      </c>
      <c r="AR70" s="125">
        <f t="shared" si="12"/>
        <v>0</v>
      </c>
      <c r="AS70" s="125">
        <f t="shared" si="13"/>
        <v>0</v>
      </c>
    </row>
    <row r="71" spans="16:45">
      <c r="P71" s="5" t="s">
        <v>393</v>
      </c>
      <c r="Q71" s="5"/>
      <c r="R71" s="5" t="s">
        <v>377</v>
      </c>
      <c r="S71" s="5" t="s">
        <v>389</v>
      </c>
      <c r="T71" s="5" t="s">
        <v>390</v>
      </c>
      <c r="U71" s="58"/>
      <c r="W71" s="58">
        <v>28</v>
      </c>
      <c r="X71" s="32">
        <f>G$49</f>
        <v>1E-4</v>
      </c>
      <c r="Y71" s="32">
        <f>H$49</f>
        <v>2.0000000000000001E-4</v>
      </c>
      <c r="Z71" s="32">
        <f>I$49</f>
        <v>0</v>
      </c>
      <c r="AA71" s="32">
        <f>J$49</f>
        <v>1.9699999999999999E-2</v>
      </c>
      <c r="AB71" s="32">
        <f>K$49</f>
        <v>35.013399999999997</v>
      </c>
      <c r="AC71" s="32">
        <f>L$49</f>
        <v>0</v>
      </c>
      <c r="AD71" s="32">
        <f>M$49</f>
        <v>65.495400000000004</v>
      </c>
      <c r="AE71" s="32">
        <f>N$49</f>
        <v>28.2362</v>
      </c>
      <c r="AF71" s="58"/>
      <c r="AG71" s="125">
        <f t="shared" si="2"/>
        <v>1E-4</v>
      </c>
      <c r="AH71" s="125">
        <f t="shared" si="3"/>
        <v>1E-4</v>
      </c>
      <c r="AI71" s="125">
        <f t="shared" si="4"/>
        <v>9.501385517644941E-5</v>
      </c>
      <c r="AJ71" s="125">
        <f t="shared" si="5"/>
        <v>9.2863834191691508E-5</v>
      </c>
      <c r="AK71" s="125">
        <f t="shared" si="6"/>
        <v>9.1068652653835248E-5</v>
      </c>
      <c r="AL71" s="125">
        <f t="shared" si="7"/>
        <v>8.8911816131032916E-5</v>
      </c>
      <c r="AM71" s="58"/>
      <c r="AN71" s="125">
        <f t="shared" si="8"/>
        <v>0</v>
      </c>
      <c r="AO71" s="125">
        <f t="shared" si="9"/>
        <v>0</v>
      </c>
      <c r="AP71" s="125">
        <f t="shared" si="10"/>
        <v>0</v>
      </c>
      <c r="AQ71" s="125">
        <f t="shared" si="11"/>
        <v>0</v>
      </c>
      <c r="AR71" s="125">
        <f t="shared" si="12"/>
        <v>0</v>
      </c>
      <c r="AS71" s="125">
        <f t="shared" si="13"/>
        <v>0</v>
      </c>
    </row>
    <row r="72" spans="16:45">
      <c r="P72" s="5"/>
      <c r="Q72" s="5"/>
      <c r="R72" s="5"/>
      <c r="S72" s="5"/>
      <c r="T72" s="5"/>
      <c r="U72" s="58"/>
      <c r="W72" s="58">
        <v>29</v>
      </c>
      <c r="X72" s="32">
        <f>G$49</f>
        <v>1E-4</v>
      </c>
      <c r="Y72" s="32">
        <f>H$49</f>
        <v>2.0000000000000001E-4</v>
      </c>
      <c r="Z72" s="32">
        <f>I$49</f>
        <v>0</v>
      </c>
      <c r="AA72" s="32">
        <f>J$49</f>
        <v>1.9699999999999999E-2</v>
      </c>
      <c r="AB72" s="32">
        <f>K$49</f>
        <v>35.013399999999997</v>
      </c>
      <c r="AC72" s="32">
        <f>L$49</f>
        <v>0</v>
      </c>
      <c r="AD72" s="32">
        <f>M$49</f>
        <v>65.495400000000004</v>
      </c>
      <c r="AE72" s="32">
        <f>N$49</f>
        <v>28.2362</v>
      </c>
      <c r="AF72" s="58"/>
      <c r="AG72" s="125">
        <f t="shared" si="2"/>
        <v>1E-4</v>
      </c>
      <c r="AH72" s="125">
        <f t="shared" si="3"/>
        <v>1E-4</v>
      </c>
      <c r="AI72" s="125">
        <f t="shared" si="4"/>
        <v>9.501385517644941E-5</v>
      </c>
      <c r="AJ72" s="125">
        <f t="shared" si="5"/>
        <v>9.2863834191691508E-5</v>
      </c>
      <c r="AK72" s="125">
        <f t="shared" si="6"/>
        <v>9.1068652653835248E-5</v>
      </c>
      <c r="AL72" s="125">
        <f t="shared" si="7"/>
        <v>8.8911816131032916E-5</v>
      </c>
      <c r="AM72" s="58"/>
      <c r="AN72" s="125">
        <f t="shared" si="8"/>
        <v>0</v>
      </c>
      <c r="AO72" s="125">
        <f t="shared" si="9"/>
        <v>0</v>
      </c>
      <c r="AP72" s="125">
        <f t="shared" si="10"/>
        <v>0</v>
      </c>
      <c r="AQ72" s="125">
        <f t="shared" si="11"/>
        <v>0</v>
      </c>
      <c r="AR72" s="125">
        <f t="shared" si="12"/>
        <v>0</v>
      </c>
      <c r="AS72" s="125">
        <f t="shared" si="13"/>
        <v>0</v>
      </c>
    </row>
    <row r="73" spans="16:45">
      <c r="P73" s="5"/>
      <c r="Q73" s="5"/>
      <c r="R73" s="5">
        <v>0</v>
      </c>
      <c r="S73" s="5">
        <v>0</v>
      </c>
      <c r="T73" s="5">
        <v>0</v>
      </c>
      <c r="U73" s="58"/>
      <c r="W73" s="58">
        <v>30</v>
      </c>
      <c r="X73" s="32">
        <f>G$50</f>
        <v>2.9999999999999997E-4</v>
      </c>
      <c r="Y73" s="32">
        <f>H$50</f>
        <v>1E-3</v>
      </c>
      <c r="Z73" s="32">
        <f>I$50</f>
        <v>0</v>
      </c>
      <c r="AA73" s="32">
        <f>J$50</f>
        <v>1.9099999999999999E-2</v>
      </c>
      <c r="AB73" s="32">
        <f>K$50</f>
        <v>33.531300000000002</v>
      </c>
      <c r="AC73" s="32">
        <f>L$50</f>
        <v>0</v>
      </c>
      <c r="AD73" s="32">
        <f>M$50</f>
        <v>46.294499999999999</v>
      </c>
      <c r="AE73" s="32">
        <f>N$50</f>
        <v>32.939900000000002</v>
      </c>
      <c r="AF73" s="58"/>
      <c r="AG73" s="125">
        <f t="shared" si="2"/>
        <v>2.9999999999999997E-4</v>
      </c>
      <c r="AH73" s="125">
        <f t="shared" si="3"/>
        <v>2.9999999999999997E-4</v>
      </c>
      <c r="AI73" s="125">
        <f t="shared" si="4"/>
        <v>2.8504156552934816E-4</v>
      </c>
      <c r="AJ73" s="125">
        <f t="shared" si="5"/>
        <v>2.7859150257507451E-4</v>
      </c>
      <c r="AK73" s="125">
        <f t="shared" si="6"/>
        <v>2.7320595796150569E-4</v>
      </c>
      <c r="AL73" s="125">
        <f t="shared" si="7"/>
        <v>2.6673544839309873E-4</v>
      </c>
      <c r="AM73" s="58"/>
      <c r="AN73" s="125">
        <f t="shared" si="8"/>
        <v>0</v>
      </c>
      <c r="AO73" s="125">
        <f t="shared" si="9"/>
        <v>0</v>
      </c>
      <c r="AP73" s="125">
        <f t="shared" si="10"/>
        <v>0</v>
      </c>
      <c r="AQ73" s="125">
        <f t="shared" si="11"/>
        <v>0</v>
      </c>
      <c r="AR73" s="125">
        <f t="shared" si="12"/>
        <v>0</v>
      </c>
      <c r="AS73" s="125">
        <f t="shared" si="13"/>
        <v>0</v>
      </c>
    </row>
    <row r="74" spans="16:45">
      <c r="P74" s="5"/>
      <c r="Q74" s="5"/>
      <c r="R74" s="5">
        <v>1</v>
      </c>
      <c r="S74" s="5">
        <v>380.05919999999998</v>
      </c>
      <c r="T74" s="5">
        <v>281.13580000000002</v>
      </c>
      <c r="U74" s="58"/>
      <c r="W74" s="58">
        <v>31</v>
      </c>
      <c r="X74" s="32">
        <f>G$50</f>
        <v>2.9999999999999997E-4</v>
      </c>
      <c r="Y74" s="32">
        <f>H$50</f>
        <v>1E-3</v>
      </c>
      <c r="Z74" s="32">
        <f>I$50</f>
        <v>0</v>
      </c>
      <c r="AA74" s="32">
        <f>J$50</f>
        <v>1.9099999999999999E-2</v>
      </c>
      <c r="AB74" s="32">
        <f>K$50</f>
        <v>33.531300000000002</v>
      </c>
      <c r="AC74" s="32">
        <f>L$50</f>
        <v>0</v>
      </c>
      <c r="AD74" s="32">
        <f>M$50</f>
        <v>46.294499999999999</v>
      </c>
      <c r="AE74" s="32">
        <f>N$50</f>
        <v>32.939900000000002</v>
      </c>
      <c r="AF74" s="58"/>
      <c r="AG74" s="125">
        <f t="shared" si="2"/>
        <v>2.9999999999999997E-4</v>
      </c>
      <c r="AH74" s="125">
        <f t="shared" si="3"/>
        <v>2.9999999999999997E-4</v>
      </c>
      <c r="AI74" s="125">
        <f t="shared" si="4"/>
        <v>2.8504156552934816E-4</v>
      </c>
      <c r="AJ74" s="125">
        <f t="shared" si="5"/>
        <v>2.7859150257507451E-4</v>
      </c>
      <c r="AK74" s="125">
        <f t="shared" si="6"/>
        <v>2.7320595796150569E-4</v>
      </c>
      <c r="AL74" s="125">
        <f t="shared" si="7"/>
        <v>2.6673544839309873E-4</v>
      </c>
      <c r="AM74" s="58"/>
      <c r="AN74" s="125">
        <f t="shared" si="8"/>
        <v>0</v>
      </c>
      <c r="AO74" s="125">
        <f t="shared" si="9"/>
        <v>0</v>
      </c>
      <c r="AP74" s="125">
        <f t="shared" si="10"/>
        <v>0</v>
      </c>
      <c r="AQ74" s="125">
        <f t="shared" si="11"/>
        <v>0</v>
      </c>
      <c r="AR74" s="125">
        <f t="shared" si="12"/>
        <v>0</v>
      </c>
      <c r="AS74" s="125">
        <f t="shared" si="13"/>
        <v>0</v>
      </c>
    </row>
    <row r="75" spans="16:45">
      <c r="P75" s="5"/>
      <c r="Q75" s="5"/>
      <c r="R75" s="5">
        <v>2</v>
      </c>
      <c r="S75" s="5">
        <v>1369.413</v>
      </c>
      <c r="T75" s="5">
        <v>251.24940000000001</v>
      </c>
      <c r="U75" s="58"/>
      <c r="W75" s="58">
        <v>32</v>
      </c>
      <c r="X75" s="32">
        <f>G$50</f>
        <v>2.9999999999999997E-4</v>
      </c>
      <c r="Y75" s="32">
        <f>H$50</f>
        <v>1E-3</v>
      </c>
      <c r="Z75" s="32">
        <f>I$50</f>
        <v>0</v>
      </c>
      <c r="AA75" s="32">
        <f>J$50</f>
        <v>1.9099999999999999E-2</v>
      </c>
      <c r="AB75" s="32">
        <f>K$50</f>
        <v>33.531300000000002</v>
      </c>
      <c r="AC75" s="32">
        <f>L$50</f>
        <v>0</v>
      </c>
      <c r="AD75" s="32">
        <f>M$50</f>
        <v>46.294499999999999</v>
      </c>
      <c r="AE75" s="32">
        <f>N$50</f>
        <v>32.939900000000002</v>
      </c>
      <c r="AF75" s="58"/>
      <c r="AG75" s="125">
        <f t="shared" si="2"/>
        <v>2.9999999999999997E-4</v>
      </c>
      <c r="AH75" s="125">
        <f t="shared" si="3"/>
        <v>2.9999999999999997E-4</v>
      </c>
      <c r="AI75" s="125">
        <f t="shared" si="4"/>
        <v>2.8504156552934816E-4</v>
      </c>
      <c r="AJ75" s="125">
        <f t="shared" si="5"/>
        <v>2.7859150257507451E-4</v>
      </c>
      <c r="AK75" s="125">
        <f t="shared" si="6"/>
        <v>2.7320595796150569E-4</v>
      </c>
      <c r="AL75" s="125">
        <f t="shared" si="7"/>
        <v>2.6673544839309873E-4</v>
      </c>
      <c r="AM75" s="58"/>
      <c r="AN75" s="125">
        <f t="shared" si="8"/>
        <v>0</v>
      </c>
      <c r="AO75" s="125">
        <f t="shared" si="9"/>
        <v>0</v>
      </c>
      <c r="AP75" s="125">
        <f t="shared" si="10"/>
        <v>0</v>
      </c>
      <c r="AQ75" s="125">
        <f t="shared" si="11"/>
        <v>0</v>
      </c>
      <c r="AR75" s="125">
        <f t="shared" si="12"/>
        <v>0</v>
      </c>
      <c r="AS75" s="125">
        <f t="shared" si="13"/>
        <v>0</v>
      </c>
    </row>
    <row r="76" spans="16:45">
      <c r="P76" s="5"/>
      <c r="Q76" s="5"/>
      <c r="R76" s="5">
        <v>3</v>
      </c>
      <c r="S76" s="5">
        <v>3452.6970000000001</v>
      </c>
      <c r="T76" s="5">
        <v>1045.624</v>
      </c>
      <c r="U76" s="58"/>
      <c r="W76" s="58">
        <v>33</v>
      </c>
      <c r="X76" s="32">
        <f>G$50</f>
        <v>2.9999999999999997E-4</v>
      </c>
      <c r="Y76" s="32">
        <f>H$50</f>
        <v>1E-3</v>
      </c>
      <c r="Z76" s="32">
        <f>I$50</f>
        <v>0</v>
      </c>
      <c r="AA76" s="32">
        <f>J$50</f>
        <v>1.9099999999999999E-2</v>
      </c>
      <c r="AB76" s="32">
        <f>K$50</f>
        <v>33.531300000000002</v>
      </c>
      <c r="AC76" s="32">
        <f>L$50</f>
        <v>0</v>
      </c>
      <c r="AD76" s="32">
        <f>M$50</f>
        <v>46.294499999999999</v>
      </c>
      <c r="AE76" s="32">
        <f>N$50</f>
        <v>32.939900000000002</v>
      </c>
      <c r="AF76" s="58"/>
      <c r="AG76" s="125">
        <f t="shared" si="2"/>
        <v>2.9999999999999997E-4</v>
      </c>
      <c r="AH76" s="125">
        <f t="shared" si="3"/>
        <v>2.9999999999999997E-4</v>
      </c>
      <c r="AI76" s="125">
        <f t="shared" si="4"/>
        <v>2.8504156552934816E-4</v>
      </c>
      <c r="AJ76" s="125">
        <f t="shared" si="5"/>
        <v>2.7859150257507451E-4</v>
      </c>
      <c r="AK76" s="125">
        <f t="shared" si="6"/>
        <v>2.7320595796150569E-4</v>
      </c>
      <c r="AL76" s="125">
        <f t="shared" si="7"/>
        <v>2.6673544839309873E-4</v>
      </c>
      <c r="AM76" s="58"/>
      <c r="AN76" s="125">
        <f t="shared" si="8"/>
        <v>0</v>
      </c>
      <c r="AO76" s="125">
        <f t="shared" si="9"/>
        <v>0</v>
      </c>
      <c r="AP76" s="125">
        <f t="shared" si="10"/>
        <v>0</v>
      </c>
      <c r="AQ76" s="125">
        <f t="shared" si="11"/>
        <v>0</v>
      </c>
      <c r="AR76" s="125">
        <f t="shared" si="12"/>
        <v>0</v>
      </c>
      <c r="AS76" s="125">
        <f t="shared" si="13"/>
        <v>0</v>
      </c>
    </row>
    <row r="77" spans="16:45">
      <c r="P77" s="5"/>
      <c r="Q77" s="5"/>
      <c r="R77" s="5">
        <v>4</v>
      </c>
      <c r="S77" s="5">
        <v>9186.1540000000005</v>
      </c>
      <c r="T77" s="5">
        <v>4771.2089999999998</v>
      </c>
      <c r="U77" s="58"/>
      <c r="W77" s="58">
        <v>34</v>
      </c>
      <c r="X77" s="32">
        <f>G$50</f>
        <v>2.9999999999999997E-4</v>
      </c>
      <c r="Y77" s="32">
        <f>H$50</f>
        <v>1E-3</v>
      </c>
      <c r="Z77" s="32">
        <f>I$50</f>
        <v>0</v>
      </c>
      <c r="AA77" s="32">
        <f>J$50</f>
        <v>1.9099999999999999E-2</v>
      </c>
      <c r="AB77" s="32">
        <f>K$50</f>
        <v>33.531300000000002</v>
      </c>
      <c r="AC77" s="32">
        <f>L$50</f>
        <v>0</v>
      </c>
      <c r="AD77" s="32">
        <f>M$50</f>
        <v>46.294499999999999</v>
      </c>
      <c r="AE77" s="32">
        <f>N$50</f>
        <v>32.939900000000002</v>
      </c>
      <c r="AF77" s="58"/>
      <c r="AG77" s="125">
        <f t="shared" si="2"/>
        <v>2.9999999999999997E-4</v>
      </c>
      <c r="AH77" s="125">
        <f t="shared" si="3"/>
        <v>2.9999999999999997E-4</v>
      </c>
      <c r="AI77" s="125">
        <f t="shared" si="4"/>
        <v>2.8504156552934816E-4</v>
      </c>
      <c r="AJ77" s="125">
        <f t="shared" si="5"/>
        <v>2.7859150257507451E-4</v>
      </c>
      <c r="AK77" s="125">
        <f t="shared" si="6"/>
        <v>2.7320595796150569E-4</v>
      </c>
      <c r="AL77" s="125">
        <f t="shared" si="7"/>
        <v>2.6673544839309873E-4</v>
      </c>
      <c r="AM77" s="58"/>
      <c r="AN77" s="125">
        <f t="shared" si="8"/>
        <v>0</v>
      </c>
      <c r="AO77" s="125">
        <f t="shared" si="9"/>
        <v>0</v>
      </c>
      <c r="AP77" s="125">
        <f t="shared" si="10"/>
        <v>0</v>
      </c>
      <c r="AQ77" s="125">
        <f t="shared" si="11"/>
        <v>0</v>
      </c>
      <c r="AR77" s="125">
        <f t="shared" si="12"/>
        <v>0</v>
      </c>
      <c r="AS77" s="125">
        <f t="shared" si="13"/>
        <v>0</v>
      </c>
    </row>
    <row r="78" spans="16:45">
      <c r="P78" s="5"/>
      <c r="Q78" s="5"/>
      <c r="R78" s="5"/>
      <c r="S78" s="5"/>
      <c r="T78" s="5"/>
      <c r="U78" s="58"/>
      <c r="W78" s="58">
        <v>35</v>
      </c>
      <c r="X78" s="32">
        <f>G$51</f>
        <v>6.9999999999999999E-4</v>
      </c>
      <c r="Y78" s="32">
        <f>H$51</f>
        <v>3.2000000000000002E-3</v>
      </c>
      <c r="Z78" s="32">
        <f>I$51</f>
        <v>0</v>
      </c>
      <c r="AA78" s="32">
        <f>J$51</f>
        <v>1.54E-2</v>
      </c>
      <c r="AB78" s="32">
        <f>K$51</f>
        <v>31.529800000000002</v>
      </c>
      <c r="AC78" s="32">
        <f>L$51</f>
        <v>0</v>
      </c>
      <c r="AD78" s="32">
        <f>M$51</f>
        <v>23.343399999999999</v>
      </c>
      <c r="AE78" s="32">
        <f>N$51</f>
        <v>37.798999999999999</v>
      </c>
      <c r="AF78" s="58"/>
      <c r="AG78" s="125">
        <f t="shared" si="2"/>
        <v>6.9999999999999999E-4</v>
      </c>
      <c r="AH78" s="125">
        <f t="shared" si="3"/>
        <v>6.9999999999999999E-4</v>
      </c>
      <c r="AI78" s="125">
        <f t="shared" si="4"/>
        <v>6.6509698623514585E-4</v>
      </c>
      <c r="AJ78" s="125">
        <f t="shared" si="5"/>
        <v>6.5004683934184054E-4</v>
      </c>
      <c r="AK78" s="125">
        <f t="shared" si="6"/>
        <v>6.3748056857684669E-4</v>
      </c>
      <c r="AL78" s="125">
        <f t="shared" si="7"/>
        <v>6.2238271291723045E-4</v>
      </c>
      <c r="AM78" s="58"/>
      <c r="AN78" s="125">
        <f t="shared" si="8"/>
        <v>0</v>
      </c>
      <c r="AO78" s="125">
        <f t="shared" si="9"/>
        <v>0</v>
      </c>
      <c r="AP78" s="125">
        <f t="shared" si="10"/>
        <v>0</v>
      </c>
      <c r="AQ78" s="125">
        <f t="shared" si="11"/>
        <v>0</v>
      </c>
      <c r="AR78" s="125">
        <f t="shared" si="12"/>
        <v>0</v>
      </c>
      <c r="AS78" s="125">
        <f t="shared" si="13"/>
        <v>0</v>
      </c>
    </row>
    <row r="79" spans="16:45">
      <c r="P79" s="5"/>
      <c r="Q79" s="5"/>
      <c r="R79" s="5" t="s">
        <v>107</v>
      </c>
      <c r="S79" s="5">
        <v>2851.962</v>
      </c>
      <c r="T79" s="5">
        <v>3690.779</v>
      </c>
      <c r="U79" s="58"/>
      <c r="W79" s="58">
        <v>36</v>
      </c>
      <c r="X79" s="32">
        <f>G$51</f>
        <v>6.9999999999999999E-4</v>
      </c>
      <c r="Y79" s="32">
        <f>H$51</f>
        <v>3.2000000000000002E-3</v>
      </c>
      <c r="Z79" s="32">
        <f>I$51</f>
        <v>0</v>
      </c>
      <c r="AA79" s="32">
        <f>J$51</f>
        <v>1.54E-2</v>
      </c>
      <c r="AB79" s="32">
        <f>K$51</f>
        <v>31.529800000000002</v>
      </c>
      <c r="AC79" s="32">
        <f>L$51</f>
        <v>0</v>
      </c>
      <c r="AD79" s="32">
        <f>M$51</f>
        <v>23.343399999999999</v>
      </c>
      <c r="AE79" s="32">
        <f>N$51</f>
        <v>37.798999999999999</v>
      </c>
      <c r="AF79" s="58"/>
      <c r="AG79" s="125">
        <f t="shared" si="2"/>
        <v>6.9999999999999999E-4</v>
      </c>
      <c r="AH79" s="125">
        <f t="shared" si="3"/>
        <v>6.9999999999999999E-4</v>
      </c>
      <c r="AI79" s="125">
        <f t="shared" si="4"/>
        <v>6.6509698623514585E-4</v>
      </c>
      <c r="AJ79" s="125">
        <f t="shared" si="5"/>
        <v>6.5004683934184054E-4</v>
      </c>
      <c r="AK79" s="125">
        <f t="shared" si="6"/>
        <v>6.3748056857684669E-4</v>
      </c>
      <c r="AL79" s="125">
        <f t="shared" si="7"/>
        <v>6.2238271291723045E-4</v>
      </c>
      <c r="AM79" s="58"/>
      <c r="AN79" s="125">
        <f t="shared" si="8"/>
        <v>0</v>
      </c>
      <c r="AO79" s="125">
        <f t="shared" si="9"/>
        <v>0</v>
      </c>
      <c r="AP79" s="125">
        <f t="shared" si="10"/>
        <v>0</v>
      </c>
      <c r="AQ79" s="125">
        <f t="shared" si="11"/>
        <v>0</v>
      </c>
      <c r="AR79" s="125">
        <f t="shared" si="12"/>
        <v>0</v>
      </c>
      <c r="AS79" s="125">
        <f t="shared" si="13"/>
        <v>0</v>
      </c>
    </row>
    <row r="80" spans="16:45">
      <c r="P80" s="5"/>
      <c r="Q80" s="5"/>
      <c r="R80" s="5"/>
      <c r="S80" s="5"/>
      <c r="T80" s="5"/>
      <c r="U80" s="58"/>
      <c r="W80" s="58">
        <v>37</v>
      </c>
      <c r="X80" s="32">
        <f>G$51</f>
        <v>6.9999999999999999E-4</v>
      </c>
      <c r="Y80" s="32">
        <f>H$51</f>
        <v>3.2000000000000002E-3</v>
      </c>
      <c r="Z80" s="32">
        <f>I$51</f>
        <v>0</v>
      </c>
      <c r="AA80" s="32">
        <f>J$51</f>
        <v>1.54E-2</v>
      </c>
      <c r="AB80" s="32">
        <f>K$51</f>
        <v>31.529800000000002</v>
      </c>
      <c r="AC80" s="32">
        <f>L$51</f>
        <v>0</v>
      </c>
      <c r="AD80" s="32">
        <f>M$51</f>
        <v>23.343399999999999</v>
      </c>
      <c r="AE80" s="32">
        <f>N$51</f>
        <v>37.798999999999999</v>
      </c>
      <c r="AF80" s="58"/>
      <c r="AG80" s="125">
        <f t="shared" si="2"/>
        <v>6.9999999999999999E-4</v>
      </c>
      <c r="AH80" s="125">
        <f t="shared" si="3"/>
        <v>6.9999999999999999E-4</v>
      </c>
      <c r="AI80" s="125">
        <f t="shared" si="4"/>
        <v>6.6509698623514585E-4</v>
      </c>
      <c r="AJ80" s="125">
        <f t="shared" si="5"/>
        <v>6.5004683934184054E-4</v>
      </c>
      <c r="AK80" s="125">
        <f t="shared" si="6"/>
        <v>6.3748056857684669E-4</v>
      </c>
      <c r="AL80" s="125">
        <f t="shared" si="7"/>
        <v>6.2238271291723045E-4</v>
      </c>
      <c r="AM80" s="58"/>
      <c r="AN80" s="125">
        <f t="shared" si="8"/>
        <v>0</v>
      </c>
      <c r="AO80" s="125">
        <f t="shared" si="9"/>
        <v>0</v>
      </c>
      <c r="AP80" s="125">
        <f t="shared" si="10"/>
        <v>0</v>
      </c>
      <c r="AQ80" s="125">
        <f t="shared" si="11"/>
        <v>0</v>
      </c>
      <c r="AR80" s="125">
        <f t="shared" si="12"/>
        <v>0</v>
      </c>
      <c r="AS80" s="125">
        <f t="shared" si="13"/>
        <v>0</v>
      </c>
    </row>
    <row r="81" spans="16:45">
      <c r="P81" s="5" t="s">
        <v>397</v>
      </c>
      <c r="Q81" s="5"/>
      <c r="R81" s="5" t="s">
        <v>398</v>
      </c>
      <c r="S81" s="5" t="s">
        <v>388</v>
      </c>
      <c r="T81" s="5" t="s">
        <v>391</v>
      </c>
      <c r="U81" s="58"/>
      <c r="W81" s="58">
        <v>38</v>
      </c>
      <c r="X81" s="32">
        <f>G$51</f>
        <v>6.9999999999999999E-4</v>
      </c>
      <c r="Y81" s="32">
        <f>H$51</f>
        <v>3.2000000000000002E-3</v>
      </c>
      <c r="Z81" s="32">
        <f>I$51</f>
        <v>0</v>
      </c>
      <c r="AA81" s="32">
        <f>J$51</f>
        <v>1.54E-2</v>
      </c>
      <c r="AB81" s="32">
        <f>K$51</f>
        <v>31.529800000000002</v>
      </c>
      <c r="AC81" s="32">
        <f>L$51</f>
        <v>0</v>
      </c>
      <c r="AD81" s="32">
        <f>M$51</f>
        <v>23.343399999999999</v>
      </c>
      <c r="AE81" s="32">
        <f>N$51</f>
        <v>37.798999999999999</v>
      </c>
      <c r="AF81" s="58"/>
      <c r="AG81" s="125">
        <f t="shared" si="2"/>
        <v>6.9999999999999999E-4</v>
      </c>
      <c r="AH81" s="125">
        <f t="shared" si="3"/>
        <v>6.9999999999999999E-4</v>
      </c>
      <c r="AI81" s="125">
        <f t="shared" si="4"/>
        <v>6.6509698623514585E-4</v>
      </c>
      <c r="AJ81" s="125">
        <f t="shared" si="5"/>
        <v>6.5004683934184054E-4</v>
      </c>
      <c r="AK81" s="125">
        <f t="shared" si="6"/>
        <v>6.3748056857684669E-4</v>
      </c>
      <c r="AL81" s="125">
        <f t="shared" si="7"/>
        <v>6.2238271291723045E-4</v>
      </c>
      <c r="AM81" s="58"/>
      <c r="AN81" s="125">
        <f t="shared" si="8"/>
        <v>0</v>
      </c>
      <c r="AO81" s="125">
        <f t="shared" si="9"/>
        <v>0</v>
      </c>
      <c r="AP81" s="125">
        <f t="shared" si="10"/>
        <v>0</v>
      </c>
      <c r="AQ81" s="125">
        <f t="shared" si="11"/>
        <v>0</v>
      </c>
      <c r="AR81" s="125">
        <f t="shared" si="12"/>
        <v>0</v>
      </c>
      <c r="AS81" s="125">
        <f t="shared" si="13"/>
        <v>0</v>
      </c>
    </row>
    <row r="82" spans="16:45">
      <c r="P82" s="5"/>
      <c r="Q82" s="5"/>
      <c r="R82" s="5"/>
      <c r="S82" s="5"/>
      <c r="T82" s="5"/>
      <c r="U82" s="58"/>
      <c r="W82" s="58">
        <v>39</v>
      </c>
      <c r="X82" s="32">
        <f>G$51</f>
        <v>6.9999999999999999E-4</v>
      </c>
      <c r="Y82" s="32">
        <f>H$51</f>
        <v>3.2000000000000002E-3</v>
      </c>
      <c r="Z82" s="32">
        <f>I$51</f>
        <v>0</v>
      </c>
      <c r="AA82" s="32">
        <f>J$51</f>
        <v>1.54E-2</v>
      </c>
      <c r="AB82" s="32">
        <f>K$51</f>
        <v>31.529800000000002</v>
      </c>
      <c r="AC82" s="32">
        <f>L$51</f>
        <v>0</v>
      </c>
      <c r="AD82" s="32">
        <f>M$51</f>
        <v>23.343399999999999</v>
      </c>
      <c r="AE82" s="32">
        <f>N$51</f>
        <v>37.798999999999999</v>
      </c>
      <c r="AF82" s="58"/>
      <c r="AG82" s="125">
        <f t="shared" si="2"/>
        <v>6.9999999999999999E-4</v>
      </c>
      <c r="AH82" s="125">
        <f t="shared" si="3"/>
        <v>6.9999999999999999E-4</v>
      </c>
      <c r="AI82" s="125">
        <f t="shared" si="4"/>
        <v>6.6509698623514585E-4</v>
      </c>
      <c r="AJ82" s="125">
        <f t="shared" si="5"/>
        <v>6.5004683934184054E-4</v>
      </c>
      <c r="AK82" s="125">
        <f t="shared" si="6"/>
        <v>6.3748056857684669E-4</v>
      </c>
      <c r="AL82" s="125">
        <f t="shared" si="7"/>
        <v>6.2238271291723045E-4</v>
      </c>
      <c r="AM82" s="58"/>
      <c r="AN82" s="125">
        <f t="shared" si="8"/>
        <v>0</v>
      </c>
      <c r="AO82" s="125">
        <f t="shared" si="9"/>
        <v>0</v>
      </c>
      <c r="AP82" s="125">
        <f t="shared" si="10"/>
        <v>0</v>
      </c>
      <c r="AQ82" s="125">
        <f t="shared" si="11"/>
        <v>0</v>
      </c>
      <c r="AR82" s="125">
        <f t="shared" si="12"/>
        <v>0</v>
      </c>
      <c r="AS82" s="125">
        <f t="shared" si="13"/>
        <v>0</v>
      </c>
    </row>
    <row r="83" spans="16:45">
      <c r="P83" s="5"/>
      <c r="Q83" s="5"/>
      <c r="R83" s="5">
        <v>0</v>
      </c>
      <c r="S83" s="5">
        <v>0</v>
      </c>
      <c r="T83" s="5">
        <v>0</v>
      </c>
      <c r="U83" s="58"/>
      <c r="W83" s="58">
        <v>40</v>
      </c>
      <c r="X83" s="32">
        <f>G$52</f>
        <v>1.2999999999999999E-3</v>
      </c>
      <c r="Y83" s="32">
        <f>H$52</f>
        <v>7.7000000000000002E-3</v>
      </c>
      <c r="Z83" s="32">
        <f>I$52</f>
        <v>0</v>
      </c>
      <c r="AA83" s="32">
        <f>J$52</f>
        <v>1.18E-2</v>
      </c>
      <c r="AB83" s="32">
        <f>K$52</f>
        <v>28.737200000000001</v>
      </c>
      <c r="AC83" s="32">
        <f>L$52</f>
        <v>1E-4</v>
      </c>
      <c r="AD83" s="32">
        <f>M$52</f>
        <v>12.6793</v>
      </c>
      <c r="AE83" s="32">
        <f>N$52</f>
        <v>42.7258</v>
      </c>
      <c r="AF83" s="58"/>
      <c r="AG83" s="125">
        <f t="shared" si="2"/>
        <v>1.2999999999999999E-3</v>
      </c>
      <c r="AH83" s="125">
        <f t="shared" si="3"/>
        <v>1.2999999999999999E-3</v>
      </c>
      <c r="AI83" s="125">
        <f t="shared" si="4"/>
        <v>1.2351801172938422E-3</v>
      </c>
      <c r="AJ83" s="125">
        <f t="shared" si="5"/>
        <v>1.2072298444919896E-3</v>
      </c>
      <c r="AK83" s="125">
        <f t="shared" si="6"/>
        <v>1.1838924844998582E-3</v>
      </c>
      <c r="AL83" s="125">
        <f t="shared" si="7"/>
        <v>1.1558536097034278E-3</v>
      </c>
      <c r="AM83" s="58"/>
      <c r="AN83" s="125">
        <f t="shared" si="8"/>
        <v>1E-4</v>
      </c>
      <c r="AO83" s="125">
        <f t="shared" si="9"/>
        <v>1E-4</v>
      </c>
      <c r="AP83" s="125">
        <f t="shared" si="10"/>
        <v>9.501385517644941E-5</v>
      </c>
      <c r="AQ83" s="125">
        <f t="shared" si="11"/>
        <v>9.2863834191691508E-5</v>
      </c>
      <c r="AR83" s="125">
        <f t="shared" si="12"/>
        <v>9.1068652653835248E-5</v>
      </c>
      <c r="AS83" s="125">
        <f t="shared" si="13"/>
        <v>8.8911816131032916E-5</v>
      </c>
    </row>
    <row r="84" spans="16:45">
      <c r="P84" s="5"/>
      <c r="Q84" s="5"/>
      <c r="R84" s="5">
        <v>1</v>
      </c>
      <c r="S84" s="5">
        <v>322.5</v>
      </c>
      <c r="T84" s="5">
        <v>79037.34</v>
      </c>
      <c r="U84" s="58"/>
      <c r="W84" s="58">
        <v>41</v>
      </c>
      <c r="X84" s="32">
        <f>G$52</f>
        <v>1.2999999999999999E-3</v>
      </c>
      <c r="Y84" s="32">
        <f>H$52</f>
        <v>7.7000000000000002E-3</v>
      </c>
      <c r="Z84" s="32">
        <f>I$52</f>
        <v>0</v>
      </c>
      <c r="AA84" s="32">
        <f>J$52</f>
        <v>1.18E-2</v>
      </c>
      <c r="AB84" s="32">
        <f>K$52</f>
        <v>28.737200000000001</v>
      </c>
      <c r="AC84" s="32">
        <f>L$52</f>
        <v>1E-4</v>
      </c>
      <c r="AD84" s="32">
        <f>M$52</f>
        <v>12.6793</v>
      </c>
      <c r="AE84" s="32">
        <f>N$52</f>
        <v>42.7258</v>
      </c>
      <c r="AF84" s="58"/>
      <c r="AG84" s="125">
        <f t="shared" si="2"/>
        <v>1.2999999999999999E-3</v>
      </c>
      <c r="AH84" s="125">
        <f t="shared" si="3"/>
        <v>1.2999999999999999E-3</v>
      </c>
      <c r="AI84" s="125">
        <f t="shared" si="4"/>
        <v>1.2351801172938422E-3</v>
      </c>
      <c r="AJ84" s="125">
        <f t="shared" si="5"/>
        <v>1.2072298444919896E-3</v>
      </c>
      <c r="AK84" s="125">
        <f t="shared" si="6"/>
        <v>1.1838924844998582E-3</v>
      </c>
      <c r="AL84" s="125">
        <f t="shared" si="7"/>
        <v>1.1558536097034278E-3</v>
      </c>
      <c r="AM84" s="58"/>
      <c r="AN84" s="125">
        <f t="shared" si="8"/>
        <v>1E-4</v>
      </c>
      <c r="AO84" s="125">
        <f t="shared" si="9"/>
        <v>1E-4</v>
      </c>
      <c r="AP84" s="125">
        <f t="shared" si="10"/>
        <v>9.501385517644941E-5</v>
      </c>
      <c r="AQ84" s="125">
        <f t="shared" si="11"/>
        <v>9.2863834191691508E-5</v>
      </c>
      <c r="AR84" s="125">
        <f t="shared" si="12"/>
        <v>9.1068652653835248E-5</v>
      </c>
      <c r="AS84" s="125">
        <f t="shared" si="13"/>
        <v>8.8911816131032916E-5</v>
      </c>
    </row>
    <row r="85" spans="16:45">
      <c r="P85" s="5"/>
      <c r="Q85" s="5"/>
      <c r="R85" s="5">
        <v>2</v>
      </c>
      <c r="S85" s="5">
        <v>1353.1</v>
      </c>
      <c r="T85" s="5">
        <v>63126.27</v>
      </c>
      <c r="U85" s="58"/>
      <c r="W85" s="58">
        <v>42</v>
      </c>
      <c r="X85" s="32">
        <f>G$52</f>
        <v>1.2999999999999999E-3</v>
      </c>
      <c r="Y85" s="32">
        <f>H$52</f>
        <v>7.7000000000000002E-3</v>
      </c>
      <c r="Z85" s="32">
        <f>I$52</f>
        <v>0</v>
      </c>
      <c r="AA85" s="32">
        <f>J$52</f>
        <v>1.18E-2</v>
      </c>
      <c r="AB85" s="32">
        <f>K$52</f>
        <v>28.737200000000001</v>
      </c>
      <c r="AC85" s="32">
        <f>L$52</f>
        <v>1E-4</v>
      </c>
      <c r="AD85" s="32">
        <f>M$52</f>
        <v>12.6793</v>
      </c>
      <c r="AE85" s="32">
        <f>N$52</f>
        <v>42.7258</v>
      </c>
      <c r="AF85" s="58"/>
      <c r="AG85" s="125">
        <f t="shared" si="2"/>
        <v>1.2999999999999999E-3</v>
      </c>
      <c r="AH85" s="125">
        <f t="shared" si="3"/>
        <v>1.2999999999999999E-3</v>
      </c>
      <c r="AI85" s="125">
        <f t="shared" si="4"/>
        <v>1.2351801172938422E-3</v>
      </c>
      <c r="AJ85" s="125">
        <f t="shared" si="5"/>
        <v>1.2072298444919896E-3</v>
      </c>
      <c r="AK85" s="125">
        <f t="shared" si="6"/>
        <v>1.1838924844998582E-3</v>
      </c>
      <c r="AL85" s="125">
        <f t="shared" si="7"/>
        <v>1.1558536097034278E-3</v>
      </c>
      <c r="AM85" s="58"/>
      <c r="AN85" s="125">
        <f t="shared" si="8"/>
        <v>1E-4</v>
      </c>
      <c r="AO85" s="125">
        <f t="shared" si="9"/>
        <v>1E-4</v>
      </c>
      <c r="AP85" s="125">
        <f t="shared" si="10"/>
        <v>9.501385517644941E-5</v>
      </c>
      <c r="AQ85" s="125">
        <f t="shared" si="11"/>
        <v>9.2863834191691508E-5</v>
      </c>
      <c r="AR85" s="125">
        <f t="shared" si="12"/>
        <v>9.1068652653835248E-5</v>
      </c>
      <c r="AS85" s="125">
        <f t="shared" si="13"/>
        <v>8.8911816131032916E-5</v>
      </c>
    </row>
    <row r="86" spans="16:45">
      <c r="P86" s="5"/>
      <c r="Q86" s="5"/>
      <c r="R86" s="5">
        <v>3</v>
      </c>
      <c r="S86" s="5">
        <v>3320</v>
      </c>
      <c r="T86" s="5">
        <v>1093330</v>
      </c>
      <c r="U86" s="58"/>
      <c r="W86" s="58">
        <v>43</v>
      </c>
      <c r="X86" s="32">
        <f>G$52</f>
        <v>1.2999999999999999E-3</v>
      </c>
      <c r="Y86" s="32">
        <f>H$52</f>
        <v>7.7000000000000002E-3</v>
      </c>
      <c r="Z86" s="32">
        <f>I$52</f>
        <v>0</v>
      </c>
      <c r="AA86" s="32">
        <f>J$52</f>
        <v>1.18E-2</v>
      </c>
      <c r="AB86" s="32">
        <f>K$52</f>
        <v>28.737200000000001</v>
      </c>
      <c r="AC86" s="32">
        <f>L$52</f>
        <v>1E-4</v>
      </c>
      <c r="AD86" s="32">
        <f>M$52</f>
        <v>12.6793</v>
      </c>
      <c r="AE86" s="32">
        <f>N$52</f>
        <v>42.7258</v>
      </c>
      <c r="AF86" s="58"/>
      <c r="AG86" s="125">
        <f t="shared" si="2"/>
        <v>1.2999999999999999E-3</v>
      </c>
      <c r="AH86" s="125">
        <f t="shared" si="3"/>
        <v>1.2999999999999999E-3</v>
      </c>
      <c r="AI86" s="125">
        <f t="shared" si="4"/>
        <v>1.2351801172938422E-3</v>
      </c>
      <c r="AJ86" s="125">
        <f t="shared" si="5"/>
        <v>1.2072298444919896E-3</v>
      </c>
      <c r="AK86" s="125">
        <f t="shared" si="6"/>
        <v>1.1838924844998582E-3</v>
      </c>
      <c r="AL86" s="125">
        <f t="shared" si="7"/>
        <v>1.1558536097034278E-3</v>
      </c>
      <c r="AM86" s="58"/>
      <c r="AN86" s="125">
        <f t="shared" si="8"/>
        <v>1E-4</v>
      </c>
      <c r="AO86" s="125">
        <f t="shared" si="9"/>
        <v>1E-4</v>
      </c>
      <c r="AP86" s="125">
        <f t="shared" si="10"/>
        <v>9.501385517644941E-5</v>
      </c>
      <c r="AQ86" s="125">
        <f t="shared" si="11"/>
        <v>9.2863834191691508E-5</v>
      </c>
      <c r="AR86" s="125">
        <f t="shared" si="12"/>
        <v>9.1068652653835248E-5</v>
      </c>
      <c r="AS86" s="125">
        <f t="shared" si="13"/>
        <v>8.8911816131032916E-5</v>
      </c>
    </row>
    <row r="87" spans="16:45">
      <c r="P87" s="5"/>
      <c r="Q87" s="5"/>
      <c r="R87" s="5">
        <v>4</v>
      </c>
      <c r="S87" s="5">
        <v>7887</v>
      </c>
      <c r="T87" s="113">
        <v>22800000</v>
      </c>
      <c r="U87" s="58"/>
      <c r="W87" s="58">
        <v>44</v>
      </c>
      <c r="X87" s="32">
        <f>G$52</f>
        <v>1.2999999999999999E-3</v>
      </c>
      <c r="Y87" s="32">
        <f>H$52</f>
        <v>7.7000000000000002E-3</v>
      </c>
      <c r="Z87" s="32">
        <f>I$52</f>
        <v>0</v>
      </c>
      <c r="AA87" s="32">
        <f>J$52</f>
        <v>1.18E-2</v>
      </c>
      <c r="AB87" s="32">
        <f>K$52</f>
        <v>28.737200000000001</v>
      </c>
      <c r="AC87" s="32">
        <f>L$52</f>
        <v>1E-4</v>
      </c>
      <c r="AD87" s="32">
        <f>M$52</f>
        <v>12.6793</v>
      </c>
      <c r="AE87" s="32">
        <f>N$52</f>
        <v>42.7258</v>
      </c>
      <c r="AF87" s="58"/>
      <c r="AG87" s="125">
        <f t="shared" si="2"/>
        <v>1.2999999999999999E-3</v>
      </c>
      <c r="AH87" s="125">
        <f t="shared" si="3"/>
        <v>1.2999999999999999E-3</v>
      </c>
      <c r="AI87" s="125">
        <f t="shared" si="4"/>
        <v>1.2351801172938422E-3</v>
      </c>
      <c r="AJ87" s="125">
        <f t="shared" si="5"/>
        <v>1.2072298444919896E-3</v>
      </c>
      <c r="AK87" s="125">
        <f t="shared" si="6"/>
        <v>1.1838924844998582E-3</v>
      </c>
      <c r="AL87" s="125">
        <f t="shared" si="7"/>
        <v>1.1558536097034278E-3</v>
      </c>
      <c r="AM87" s="58"/>
      <c r="AN87" s="125">
        <f t="shared" si="8"/>
        <v>1E-4</v>
      </c>
      <c r="AO87" s="125">
        <f t="shared" si="9"/>
        <v>1E-4</v>
      </c>
      <c r="AP87" s="125">
        <f t="shared" si="10"/>
        <v>9.501385517644941E-5</v>
      </c>
      <c r="AQ87" s="125">
        <f t="shared" si="11"/>
        <v>9.2863834191691508E-5</v>
      </c>
      <c r="AR87" s="125">
        <f t="shared" si="12"/>
        <v>9.1068652653835248E-5</v>
      </c>
      <c r="AS87" s="125">
        <f t="shared" si="13"/>
        <v>8.8911816131032916E-5</v>
      </c>
    </row>
    <row r="88" spans="16:45">
      <c r="P88" s="5"/>
      <c r="Q88" s="5"/>
      <c r="R88" s="5"/>
      <c r="S88" s="5"/>
      <c r="T88" s="5"/>
      <c r="U88" s="58"/>
      <c r="W88" s="58">
        <v>45</v>
      </c>
      <c r="X88" s="32">
        <f>G$53</f>
        <v>2.0999999999999999E-3</v>
      </c>
      <c r="Y88" s="32">
        <f>H$53</f>
        <v>1.5599999999999999E-2</v>
      </c>
      <c r="Z88" s="32">
        <f>I$53</f>
        <v>0</v>
      </c>
      <c r="AA88" s="32">
        <f>J$53</f>
        <v>1.15E-2</v>
      </c>
      <c r="AB88" s="32">
        <f>K$53</f>
        <v>25.487300000000001</v>
      </c>
      <c r="AC88" s="32">
        <f>L$53</f>
        <v>2.0000000000000001E-4</v>
      </c>
      <c r="AD88" s="32">
        <f>M$53</f>
        <v>8.0733999999999995</v>
      </c>
      <c r="AE88" s="32">
        <f>N$53</f>
        <v>47.651600000000002</v>
      </c>
      <c r="AF88" s="58"/>
      <c r="AG88" s="125">
        <f t="shared" si="2"/>
        <v>2.0999999999999999E-3</v>
      </c>
      <c r="AH88" s="125">
        <f t="shared" si="3"/>
        <v>2.0999999999999999E-3</v>
      </c>
      <c r="AI88" s="125">
        <f t="shared" si="4"/>
        <v>1.9952909587054373E-3</v>
      </c>
      <c r="AJ88" s="125">
        <f t="shared" si="5"/>
        <v>1.9501405180255215E-3</v>
      </c>
      <c r="AK88" s="125">
        <f t="shared" si="6"/>
        <v>1.9124417057305402E-3</v>
      </c>
      <c r="AL88" s="125">
        <f t="shared" si="7"/>
        <v>1.8671481387516912E-3</v>
      </c>
      <c r="AM88" s="58"/>
      <c r="AN88" s="125">
        <f t="shared" si="8"/>
        <v>2.0000000000000001E-4</v>
      </c>
      <c r="AO88" s="125">
        <f t="shared" si="9"/>
        <v>2.0000000000000001E-4</v>
      </c>
      <c r="AP88" s="125">
        <f t="shared" si="10"/>
        <v>1.9002771035289882E-4</v>
      </c>
      <c r="AQ88" s="125">
        <f t="shared" si="11"/>
        <v>1.8572766838338302E-4</v>
      </c>
      <c r="AR88" s="125">
        <f t="shared" si="12"/>
        <v>1.821373053076705E-4</v>
      </c>
      <c r="AS88" s="125">
        <f t="shared" si="13"/>
        <v>1.7782363226206583E-4</v>
      </c>
    </row>
    <row r="89" spans="16:45">
      <c r="P89" s="5"/>
      <c r="Q89" s="5"/>
      <c r="R89" s="5" t="s">
        <v>107</v>
      </c>
      <c r="S89" s="5">
        <v>1702.25</v>
      </c>
      <c r="T89" s="113">
        <v>13600000</v>
      </c>
      <c r="U89" s="58"/>
      <c r="W89" s="58">
        <v>46</v>
      </c>
      <c r="X89" s="32">
        <f>G$53</f>
        <v>2.0999999999999999E-3</v>
      </c>
      <c r="Y89" s="32">
        <f>H$53</f>
        <v>1.5599999999999999E-2</v>
      </c>
      <c r="Z89" s="32">
        <f>I$53</f>
        <v>0</v>
      </c>
      <c r="AA89" s="32">
        <f>J$53</f>
        <v>1.15E-2</v>
      </c>
      <c r="AB89" s="32">
        <f>K$53</f>
        <v>25.487300000000001</v>
      </c>
      <c r="AC89" s="32">
        <f>L$53</f>
        <v>2.0000000000000001E-4</v>
      </c>
      <c r="AD89" s="32">
        <f>M$53</f>
        <v>8.0733999999999995</v>
      </c>
      <c r="AE89" s="32">
        <f>N$53</f>
        <v>47.651600000000002</v>
      </c>
      <c r="AF89" s="58"/>
      <c r="AG89" s="125">
        <f t="shared" si="2"/>
        <v>2.0999999999999999E-3</v>
      </c>
      <c r="AH89" s="125">
        <f t="shared" si="3"/>
        <v>2.0999999999999999E-3</v>
      </c>
      <c r="AI89" s="125">
        <f t="shared" si="4"/>
        <v>1.9952909587054373E-3</v>
      </c>
      <c r="AJ89" s="125">
        <f t="shared" si="5"/>
        <v>1.9501405180255215E-3</v>
      </c>
      <c r="AK89" s="125">
        <f t="shared" si="6"/>
        <v>1.9124417057305402E-3</v>
      </c>
      <c r="AL89" s="125">
        <f t="shared" si="7"/>
        <v>1.8671481387516912E-3</v>
      </c>
      <c r="AM89" s="58"/>
      <c r="AN89" s="125">
        <f t="shared" si="8"/>
        <v>2.0000000000000001E-4</v>
      </c>
      <c r="AO89" s="125">
        <f t="shared" si="9"/>
        <v>2.0000000000000001E-4</v>
      </c>
      <c r="AP89" s="125">
        <f t="shared" si="10"/>
        <v>1.9002771035289882E-4</v>
      </c>
      <c r="AQ89" s="125">
        <f t="shared" si="11"/>
        <v>1.8572766838338302E-4</v>
      </c>
      <c r="AR89" s="125">
        <f t="shared" si="12"/>
        <v>1.821373053076705E-4</v>
      </c>
      <c r="AS89" s="125">
        <f t="shared" si="13"/>
        <v>1.7782363226206583E-4</v>
      </c>
    </row>
    <row r="90" spans="16:45">
      <c r="U90" s="58"/>
      <c r="W90" s="58">
        <v>47</v>
      </c>
      <c r="X90" s="32">
        <f>G$53</f>
        <v>2.0999999999999999E-3</v>
      </c>
      <c r="Y90" s="32">
        <f>H$53</f>
        <v>1.5599999999999999E-2</v>
      </c>
      <c r="Z90" s="32">
        <f>I$53</f>
        <v>0</v>
      </c>
      <c r="AA90" s="32">
        <f>J$53</f>
        <v>1.15E-2</v>
      </c>
      <c r="AB90" s="32">
        <f>K$53</f>
        <v>25.487300000000001</v>
      </c>
      <c r="AC90" s="32">
        <f>L$53</f>
        <v>2.0000000000000001E-4</v>
      </c>
      <c r="AD90" s="32">
        <f>M$53</f>
        <v>8.0733999999999995</v>
      </c>
      <c r="AE90" s="32">
        <f>N$53</f>
        <v>47.651600000000002</v>
      </c>
      <c r="AF90" s="58"/>
      <c r="AG90" s="125">
        <f t="shared" si="2"/>
        <v>2.0999999999999999E-3</v>
      </c>
      <c r="AH90" s="125">
        <f t="shared" si="3"/>
        <v>2.0999999999999999E-3</v>
      </c>
      <c r="AI90" s="125">
        <f t="shared" si="4"/>
        <v>1.9952909587054373E-3</v>
      </c>
      <c r="AJ90" s="125">
        <f t="shared" si="5"/>
        <v>1.9501405180255215E-3</v>
      </c>
      <c r="AK90" s="125">
        <f t="shared" si="6"/>
        <v>1.9124417057305402E-3</v>
      </c>
      <c r="AL90" s="125">
        <f t="shared" si="7"/>
        <v>1.8671481387516912E-3</v>
      </c>
      <c r="AM90" s="58"/>
      <c r="AN90" s="125">
        <f t="shared" si="8"/>
        <v>2.0000000000000001E-4</v>
      </c>
      <c r="AO90" s="125">
        <f t="shared" si="9"/>
        <v>2.0000000000000001E-4</v>
      </c>
      <c r="AP90" s="125">
        <f t="shared" si="10"/>
        <v>1.9002771035289882E-4</v>
      </c>
      <c r="AQ90" s="125">
        <f t="shared" si="11"/>
        <v>1.8572766838338302E-4</v>
      </c>
      <c r="AR90" s="125">
        <f t="shared" si="12"/>
        <v>1.821373053076705E-4</v>
      </c>
      <c r="AS90" s="125">
        <f t="shared" si="13"/>
        <v>1.7782363226206583E-4</v>
      </c>
    </row>
    <row r="91" spans="16:45">
      <c r="U91" s="58"/>
      <c r="W91" s="58">
        <v>48</v>
      </c>
      <c r="X91" s="32">
        <f>G$53</f>
        <v>2.0999999999999999E-3</v>
      </c>
      <c r="Y91" s="32">
        <f>H$53</f>
        <v>1.5599999999999999E-2</v>
      </c>
      <c r="Z91" s="32">
        <f>I$53</f>
        <v>0</v>
      </c>
      <c r="AA91" s="32">
        <f>J$53</f>
        <v>1.15E-2</v>
      </c>
      <c r="AB91" s="32">
        <f>K$53</f>
        <v>25.487300000000001</v>
      </c>
      <c r="AC91" s="32">
        <f>L$53</f>
        <v>2.0000000000000001E-4</v>
      </c>
      <c r="AD91" s="32">
        <f>M$53</f>
        <v>8.0733999999999995</v>
      </c>
      <c r="AE91" s="32">
        <f>N$53</f>
        <v>47.651600000000002</v>
      </c>
      <c r="AF91" s="58"/>
      <c r="AG91" s="125">
        <f t="shared" si="2"/>
        <v>2.0999999999999999E-3</v>
      </c>
      <c r="AH91" s="125">
        <f t="shared" si="3"/>
        <v>2.0999999999999999E-3</v>
      </c>
      <c r="AI91" s="125">
        <f t="shared" si="4"/>
        <v>1.9952909587054373E-3</v>
      </c>
      <c r="AJ91" s="125">
        <f t="shared" si="5"/>
        <v>1.9501405180255215E-3</v>
      </c>
      <c r="AK91" s="125">
        <f t="shared" si="6"/>
        <v>1.9124417057305402E-3</v>
      </c>
      <c r="AL91" s="125">
        <f t="shared" si="7"/>
        <v>1.8671481387516912E-3</v>
      </c>
      <c r="AM91" s="58"/>
      <c r="AN91" s="125">
        <f t="shared" si="8"/>
        <v>2.0000000000000001E-4</v>
      </c>
      <c r="AO91" s="125">
        <f t="shared" si="9"/>
        <v>2.0000000000000001E-4</v>
      </c>
      <c r="AP91" s="125">
        <f t="shared" si="10"/>
        <v>1.9002771035289882E-4</v>
      </c>
      <c r="AQ91" s="125">
        <f t="shared" si="11"/>
        <v>1.8572766838338302E-4</v>
      </c>
      <c r="AR91" s="125">
        <f t="shared" si="12"/>
        <v>1.821373053076705E-4</v>
      </c>
      <c r="AS91" s="125">
        <f t="shared" si="13"/>
        <v>1.7782363226206583E-4</v>
      </c>
    </row>
    <row r="92" spans="16:45">
      <c r="U92" s="58"/>
      <c r="W92" s="58">
        <v>49</v>
      </c>
      <c r="X92" s="32">
        <f>G$53</f>
        <v>2.0999999999999999E-3</v>
      </c>
      <c r="Y92" s="32">
        <f>H$53</f>
        <v>1.5599999999999999E-2</v>
      </c>
      <c r="Z92" s="32">
        <f>I$53</f>
        <v>0</v>
      </c>
      <c r="AA92" s="32">
        <f>J$53</f>
        <v>1.15E-2</v>
      </c>
      <c r="AB92" s="32">
        <f>K$53</f>
        <v>25.487300000000001</v>
      </c>
      <c r="AC92" s="32">
        <f>L$53</f>
        <v>2.0000000000000001E-4</v>
      </c>
      <c r="AD92" s="32">
        <f>M$53</f>
        <v>8.0733999999999995</v>
      </c>
      <c r="AE92" s="32">
        <f>N$53</f>
        <v>47.651600000000002</v>
      </c>
      <c r="AF92" s="58"/>
      <c r="AG92" s="125">
        <f t="shared" si="2"/>
        <v>2.0999999999999999E-3</v>
      </c>
      <c r="AH92" s="125">
        <f t="shared" si="3"/>
        <v>2.0999999999999999E-3</v>
      </c>
      <c r="AI92" s="125">
        <f t="shared" si="4"/>
        <v>1.9952909587054373E-3</v>
      </c>
      <c r="AJ92" s="125">
        <f t="shared" si="5"/>
        <v>1.9501405180255215E-3</v>
      </c>
      <c r="AK92" s="125">
        <f t="shared" si="6"/>
        <v>1.9124417057305402E-3</v>
      </c>
      <c r="AL92" s="125">
        <f t="shared" si="7"/>
        <v>1.8671481387516912E-3</v>
      </c>
      <c r="AM92" s="58"/>
      <c r="AN92" s="125">
        <f t="shared" si="8"/>
        <v>2.0000000000000001E-4</v>
      </c>
      <c r="AO92" s="125">
        <f t="shared" si="9"/>
        <v>2.0000000000000001E-4</v>
      </c>
      <c r="AP92" s="125">
        <f t="shared" si="10"/>
        <v>1.9002771035289882E-4</v>
      </c>
      <c r="AQ92" s="125">
        <f t="shared" si="11"/>
        <v>1.8572766838338302E-4</v>
      </c>
      <c r="AR92" s="125">
        <f t="shared" si="12"/>
        <v>1.821373053076705E-4</v>
      </c>
      <c r="AS92" s="125">
        <f t="shared" si="13"/>
        <v>1.7782363226206583E-4</v>
      </c>
    </row>
    <row r="93" spans="16:45">
      <c r="U93" s="58"/>
      <c r="W93" s="58">
        <v>50</v>
      </c>
      <c r="X93" s="32">
        <f>G$54</f>
        <v>2.7000000000000001E-3</v>
      </c>
      <c r="Y93" s="32">
        <f>H$54</f>
        <v>2.64E-2</v>
      </c>
      <c r="Z93" s="32">
        <f>I$54</f>
        <v>0</v>
      </c>
      <c r="AA93" s="32">
        <f>J$54</f>
        <v>1.46E-2</v>
      </c>
      <c r="AB93" s="32">
        <f>K$54</f>
        <v>22.2943</v>
      </c>
      <c r="AC93" s="32">
        <f>L$54</f>
        <v>4.0000000000000002E-4</v>
      </c>
      <c r="AD93" s="32">
        <f>M$54</f>
        <v>6.6814</v>
      </c>
      <c r="AE93" s="32">
        <f>N$54</f>
        <v>52.531599999999997</v>
      </c>
      <c r="AF93" s="58"/>
      <c r="AG93" s="125">
        <f t="shared" si="2"/>
        <v>2.7000000000000001E-3</v>
      </c>
      <c r="AH93" s="125">
        <f t="shared" si="3"/>
        <v>2.7000000000000001E-3</v>
      </c>
      <c r="AI93" s="125">
        <f t="shared" si="4"/>
        <v>2.5653740897641341E-3</v>
      </c>
      <c r="AJ93" s="125">
        <f t="shared" si="5"/>
        <v>2.5073235231756709E-3</v>
      </c>
      <c r="AK93" s="125">
        <f t="shared" si="6"/>
        <v>2.458853621653552E-3</v>
      </c>
      <c r="AL93" s="125">
        <f t="shared" si="7"/>
        <v>2.4006190355378887E-3</v>
      </c>
      <c r="AM93" s="58"/>
      <c r="AN93" s="125">
        <f t="shared" si="8"/>
        <v>4.0000000000000002E-4</v>
      </c>
      <c r="AO93" s="125">
        <f t="shared" si="9"/>
        <v>4.0000000000000002E-4</v>
      </c>
      <c r="AP93" s="125">
        <f t="shared" si="10"/>
        <v>3.8005542070579764E-4</v>
      </c>
      <c r="AQ93" s="125">
        <f t="shared" si="11"/>
        <v>3.7145533676676603E-4</v>
      </c>
      <c r="AR93" s="125">
        <f t="shared" si="12"/>
        <v>3.6427461061534099E-4</v>
      </c>
      <c r="AS93" s="125">
        <f t="shared" si="13"/>
        <v>3.5564726452413166E-4</v>
      </c>
    </row>
    <row r="94" spans="16:45">
      <c r="U94" s="58"/>
      <c r="W94" s="58">
        <v>51</v>
      </c>
      <c r="X94" s="32">
        <f>G$54</f>
        <v>2.7000000000000001E-3</v>
      </c>
      <c r="Y94" s="32">
        <f>H$54</f>
        <v>2.64E-2</v>
      </c>
      <c r="Z94" s="32">
        <f>I$54</f>
        <v>0</v>
      </c>
      <c r="AA94" s="32">
        <f>J$54</f>
        <v>1.46E-2</v>
      </c>
      <c r="AB94" s="32">
        <f>K$54</f>
        <v>22.2943</v>
      </c>
      <c r="AC94" s="32">
        <f>L$54</f>
        <v>4.0000000000000002E-4</v>
      </c>
      <c r="AD94" s="32">
        <f>M$54</f>
        <v>6.6814</v>
      </c>
      <c r="AE94" s="32">
        <f>N$54</f>
        <v>52.531599999999997</v>
      </c>
      <c r="AF94" s="58"/>
      <c r="AG94" s="125">
        <f t="shared" si="2"/>
        <v>2.7000000000000001E-3</v>
      </c>
      <c r="AH94" s="125">
        <f t="shared" si="3"/>
        <v>2.7000000000000001E-3</v>
      </c>
      <c r="AI94" s="125">
        <f t="shared" si="4"/>
        <v>2.5653740897641341E-3</v>
      </c>
      <c r="AJ94" s="125">
        <f t="shared" si="5"/>
        <v>2.5073235231756709E-3</v>
      </c>
      <c r="AK94" s="125">
        <f t="shared" si="6"/>
        <v>2.458853621653552E-3</v>
      </c>
      <c r="AL94" s="125">
        <f t="shared" si="7"/>
        <v>2.4006190355378887E-3</v>
      </c>
      <c r="AM94" s="58"/>
      <c r="AN94" s="125">
        <f t="shared" si="8"/>
        <v>4.0000000000000002E-4</v>
      </c>
      <c r="AO94" s="125">
        <f t="shared" si="9"/>
        <v>4.0000000000000002E-4</v>
      </c>
      <c r="AP94" s="125">
        <f t="shared" si="10"/>
        <v>3.8005542070579764E-4</v>
      </c>
      <c r="AQ94" s="125">
        <f t="shared" si="11"/>
        <v>3.7145533676676603E-4</v>
      </c>
      <c r="AR94" s="125">
        <f t="shared" si="12"/>
        <v>3.6427461061534099E-4</v>
      </c>
      <c r="AS94" s="125">
        <f t="shared" si="13"/>
        <v>3.5564726452413166E-4</v>
      </c>
    </row>
    <row r="95" spans="16:45">
      <c r="U95" s="58"/>
      <c r="W95" s="58">
        <v>52</v>
      </c>
      <c r="X95" s="32">
        <f>G$54</f>
        <v>2.7000000000000001E-3</v>
      </c>
      <c r="Y95" s="32">
        <f>H$54</f>
        <v>2.64E-2</v>
      </c>
      <c r="Z95" s="32">
        <f>I$54</f>
        <v>0</v>
      </c>
      <c r="AA95" s="32">
        <f>J$54</f>
        <v>1.46E-2</v>
      </c>
      <c r="AB95" s="32">
        <f>K$54</f>
        <v>22.2943</v>
      </c>
      <c r="AC95" s="32">
        <f>L$54</f>
        <v>4.0000000000000002E-4</v>
      </c>
      <c r="AD95" s="32">
        <f>M$54</f>
        <v>6.6814</v>
      </c>
      <c r="AE95" s="32">
        <f>N$54</f>
        <v>52.531599999999997</v>
      </c>
      <c r="AF95" s="58"/>
      <c r="AG95" s="125">
        <f t="shared" si="2"/>
        <v>2.7000000000000001E-3</v>
      </c>
      <c r="AH95" s="125">
        <f t="shared" si="3"/>
        <v>2.7000000000000001E-3</v>
      </c>
      <c r="AI95" s="125">
        <f t="shared" si="4"/>
        <v>2.5653740897641341E-3</v>
      </c>
      <c r="AJ95" s="125">
        <f t="shared" si="5"/>
        <v>2.5073235231756709E-3</v>
      </c>
      <c r="AK95" s="125">
        <f t="shared" si="6"/>
        <v>2.458853621653552E-3</v>
      </c>
      <c r="AL95" s="125">
        <f t="shared" si="7"/>
        <v>2.4006190355378887E-3</v>
      </c>
      <c r="AM95" s="58"/>
      <c r="AN95" s="125">
        <f t="shared" si="8"/>
        <v>4.0000000000000002E-4</v>
      </c>
      <c r="AO95" s="125">
        <f t="shared" si="9"/>
        <v>4.0000000000000002E-4</v>
      </c>
      <c r="AP95" s="125">
        <f t="shared" si="10"/>
        <v>3.8005542070579764E-4</v>
      </c>
      <c r="AQ95" s="125">
        <f t="shared" si="11"/>
        <v>3.7145533676676603E-4</v>
      </c>
      <c r="AR95" s="125">
        <f t="shared" si="12"/>
        <v>3.6427461061534099E-4</v>
      </c>
      <c r="AS95" s="125">
        <f t="shared" si="13"/>
        <v>3.5564726452413166E-4</v>
      </c>
    </row>
    <row r="96" spans="16:45">
      <c r="U96" s="58"/>
      <c r="W96" s="58">
        <v>53</v>
      </c>
      <c r="X96" s="32">
        <f>G$54</f>
        <v>2.7000000000000001E-3</v>
      </c>
      <c r="Y96" s="32">
        <f>H$54</f>
        <v>2.64E-2</v>
      </c>
      <c r="Z96" s="32">
        <f>I$54</f>
        <v>0</v>
      </c>
      <c r="AA96" s="32">
        <f>J$54</f>
        <v>1.46E-2</v>
      </c>
      <c r="AB96" s="32">
        <f>K$54</f>
        <v>22.2943</v>
      </c>
      <c r="AC96" s="32">
        <f>L$54</f>
        <v>4.0000000000000002E-4</v>
      </c>
      <c r="AD96" s="32">
        <f>M$54</f>
        <v>6.6814</v>
      </c>
      <c r="AE96" s="32">
        <f>N$54</f>
        <v>52.531599999999997</v>
      </c>
      <c r="AF96" s="58"/>
      <c r="AG96" s="125">
        <f t="shared" si="2"/>
        <v>2.7000000000000001E-3</v>
      </c>
      <c r="AH96" s="125">
        <f t="shared" si="3"/>
        <v>2.7000000000000001E-3</v>
      </c>
      <c r="AI96" s="125">
        <f t="shared" si="4"/>
        <v>2.5653740897641341E-3</v>
      </c>
      <c r="AJ96" s="125">
        <f t="shared" si="5"/>
        <v>2.5073235231756709E-3</v>
      </c>
      <c r="AK96" s="125">
        <f t="shared" si="6"/>
        <v>2.458853621653552E-3</v>
      </c>
      <c r="AL96" s="125">
        <f t="shared" si="7"/>
        <v>2.4006190355378887E-3</v>
      </c>
      <c r="AM96" s="58"/>
      <c r="AN96" s="125">
        <f t="shared" si="8"/>
        <v>4.0000000000000002E-4</v>
      </c>
      <c r="AO96" s="125">
        <f t="shared" si="9"/>
        <v>4.0000000000000002E-4</v>
      </c>
      <c r="AP96" s="125">
        <f t="shared" si="10"/>
        <v>3.8005542070579764E-4</v>
      </c>
      <c r="AQ96" s="125">
        <f t="shared" si="11"/>
        <v>3.7145533676676603E-4</v>
      </c>
      <c r="AR96" s="125">
        <f t="shared" si="12"/>
        <v>3.6427461061534099E-4</v>
      </c>
      <c r="AS96" s="125">
        <f t="shared" si="13"/>
        <v>3.5564726452413166E-4</v>
      </c>
    </row>
    <row r="97" spans="21:45">
      <c r="U97" s="58"/>
      <c r="W97" s="58">
        <v>54</v>
      </c>
      <c r="X97" s="32">
        <f>G$54</f>
        <v>2.7000000000000001E-3</v>
      </c>
      <c r="Y97" s="32">
        <f>H$54</f>
        <v>2.64E-2</v>
      </c>
      <c r="Z97" s="32">
        <f>I$54</f>
        <v>0</v>
      </c>
      <c r="AA97" s="32">
        <f>J$54</f>
        <v>1.46E-2</v>
      </c>
      <c r="AB97" s="32">
        <f>K$54</f>
        <v>22.2943</v>
      </c>
      <c r="AC97" s="32">
        <f>L$54</f>
        <v>4.0000000000000002E-4</v>
      </c>
      <c r="AD97" s="32">
        <f>M$54</f>
        <v>6.6814</v>
      </c>
      <c r="AE97" s="32">
        <f>N$54</f>
        <v>52.531599999999997</v>
      </c>
      <c r="AF97" s="58"/>
      <c r="AG97" s="125">
        <f t="shared" si="2"/>
        <v>2.7000000000000001E-3</v>
      </c>
      <c r="AH97" s="125">
        <f t="shared" si="3"/>
        <v>2.7000000000000001E-3</v>
      </c>
      <c r="AI97" s="125">
        <f t="shared" si="4"/>
        <v>2.5653740897641341E-3</v>
      </c>
      <c r="AJ97" s="125">
        <f t="shared" si="5"/>
        <v>2.5073235231756709E-3</v>
      </c>
      <c r="AK97" s="125">
        <f t="shared" si="6"/>
        <v>2.458853621653552E-3</v>
      </c>
      <c r="AL97" s="125">
        <f t="shared" si="7"/>
        <v>2.4006190355378887E-3</v>
      </c>
      <c r="AM97" s="58"/>
      <c r="AN97" s="125">
        <f t="shared" si="8"/>
        <v>4.0000000000000002E-4</v>
      </c>
      <c r="AO97" s="125">
        <f t="shared" si="9"/>
        <v>4.0000000000000002E-4</v>
      </c>
      <c r="AP97" s="125">
        <f t="shared" si="10"/>
        <v>3.8005542070579764E-4</v>
      </c>
      <c r="AQ97" s="125">
        <f t="shared" si="11"/>
        <v>3.7145533676676603E-4</v>
      </c>
      <c r="AR97" s="125">
        <f t="shared" si="12"/>
        <v>3.6427461061534099E-4</v>
      </c>
      <c r="AS97" s="125">
        <f t="shared" si="13"/>
        <v>3.5564726452413166E-4</v>
      </c>
    </row>
    <row r="98" spans="21:45">
      <c r="U98" s="58"/>
      <c r="W98" s="58">
        <v>55</v>
      </c>
      <c r="X98" s="58">
        <f>G$55</f>
        <v>2.8E-3</v>
      </c>
      <c r="Y98" s="58">
        <f>H$55</f>
        <v>3.73E-2</v>
      </c>
      <c r="Z98" s="58">
        <f>I$55</f>
        <v>0</v>
      </c>
      <c r="AA98" s="58">
        <f>J$55</f>
        <v>1.7999999999999999E-2</v>
      </c>
      <c r="AB98" s="58">
        <f>K$55</f>
        <v>19.273199999999999</v>
      </c>
      <c r="AC98" s="58">
        <f>L$55</f>
        <v>6.9999999999999999E-4</v>
      </c>
      <c r="AD98" s="58">
        <f>M$55</f>
        <v>5.4678000000000004</v>
      </c>
      <c r="AE98" s="58">
        <f>N$55</f>
        <v>57.507599999999996</v>
      </c>
      <c r="AF98" s="58"/>
      <c r="AG98" s="125">
        <f t="shared" si="2"/>
        <v>2.8E-3</v>
      </c>
      <c r="AH98" s="125">
        <f t="shared" si="3"/>
        <v>2.8E-3</v>
      </c>
      <c r="AI98" s="125">
        <f t="shared" si="4"/>
        <v>2.6603879449405834E-3</v>
      </c>
      <c r="AJ98" s="125">
        <f t="shared" si="5"/>
        <v>2.6001873573673622E-3</v>
      </c>
      <c r="AK98" s="125">
        <f t="shared" si="6"/>
        <v>2.5499222743073867E-3</v>
      </c>
      <c r="AL98" s="125">
        <f t="shared" si="7"/>
        <v>2.4895308516689218E-3</v>
      </c>
      <c r="AM98" s="58"/>
      <c r="AN98" s="125">
        <f t="shared" si="8"/>
        <v>6.9999999999999999E-4</v>
      </c>
      <c r="AO98" s="125">
        <f t="shared" si="9"/>
        <v>6.9999999999999999E-4</v>
      </c>
      <c r="AP98" s="125">
        <f t="shared" si="10"/>
        <v>6.6509698623514585E-4</v>
      </c>
      <c r="AQ98" s="125">
        <f t="shared" si="11"/>
        <v>6.5004683934184054E-4</v>
      </c>
      <c r="AR98" s="125">
        <f t="shared" si="12"/>
        <v>6.3748056857684669E-4</v>
      </c>
      <c r="AS98" s="125">
        <f t="shared" si="13"/>
        <v>6.2238271291723045E-4</v>
      </c>
    </row>
    <row r="99" spans="21:45">
      <c r="U99" s="58"/>
      <c r="W99" s="58">
        <v>56</v>
      </c>
      <c r="X99" s="58">
        <f>G$55</f>
        <v>2.8E-3</v>
      </c>
      <c r="Y99" s="58">
        <f>H$55</f>
        <v>3.73E-2</v>
      </c>
      <c r="Z99" s="58">
        <f>I$55</f>
        <v>0</v>
      </c>
      <c r="AA99" s="58">
        <f>J$55</f>
        <v>1.7999999999999999E-2</v>
      </c>
      <c r="AB99" s="58">
        <f>K$55</f>
        <v>19.273199999999999</v>
      </c>
      <c r="AC99" s="58">
        <f>L$55</f>
        <v>6.9999999999999999E-4</v>
      </c>
      <c r="AD99" s="58">
        <f>M$55</f>
        <v>5.4678000000000004</v>
      </c>
      <c r="AE99" s="58">
        <f>N$55</f>
        <v>57.507599999999996</v>
      </c>
      <c r="AF99" s="58"/>
      <c r="AG99" s="125">
        <f t="shared" si="2"/>
        <v>2.8E-3</v>
      </c>
      <c r="AH99" s="125">
        <f t="shared" si="3"/>
        <v>2.8E-3</v>
      </c>
      <c r="AI99" s="125">
        <f t="shared" si="4"/>
        <v>2.6603879449405834E-3</v>
      </c>
      <c r="AJ99" s="125">
        <f t="shared" si="5"/>
        <v>2.6001873573673622E-3</v>
      </c>
      <c r="AK99" s="125">
        <f t="shared" si="6"/>
        <v>2.5499222743073867E-3</v>
      </c>
      <c r="AL99" s="125">
        <f t="shared" si="7"/>
        <v>2.4895308516689218E-3</v>
      </c>
      <c r="AM99" s="58"/>
      <c r="AN99" s="125">
        <f t="shared" si="8"/>
        <v>6.9999999999999999E-4</v>
      </c>
      <c r="AO99" s="125">
        <f t="shared" si="9"/>
        <v>6.9999999999999999E-4</v>
      </c>
      <c r="AP99" s="125">
        <f t="shared" si="10"/>
        <v>6.6509698623514585E-4</v>
      </c>
      <c r="AQ99" s="125">
        <f t="shared" si="11"/>
        <v>6.5004683934184054E-4</v>
      </c>
      <c r="AR99" s="125">
        <f t="shared" si="12"/>
        <v>6.3748056857684669E-4</v>
      </c>
      <c r="AS99" s="125">
        <f t="shared" si="13"/>
        <v>6.2238271291723045E-4</v>
      </c>
    </row>
    <row r="100" spans="21:45">
      <c r="U100" s="58"/>
      <c r="W100" s="58">
        <v>57</v>
      </c>
      <c r="X100" s="58">
        <f>G$55</f>
        <v>2.8E-3</v>
      </c>
      <c r="Y100" s="58">
        <f>H$55</f>
        <v>3.73E-2</v>
      </c>
      <c r="Z100" s="58">
        <f>I$55</f>
        <v>0</v>
      </c>
      <c r="AA100" s="58">
        <f>J$55</f>
        <v>1.7999999999999999E-2</v>
      </c>
      <c r="AB100" s="58">
        <f>K$55</f>
        <v>19.273199999999999</v>
      </c>
      <c r="AC100" s="58">
        <f>L$55</f>
        <v>6.9999999999999999E-4</v>
      </c>
      <c r="AD100" s="58">
        <f>M$55</f>
        <v>5.4678000000000004</v>
      </c>
      <c r="AE100" s="58">
        <f>N$55</f>
        <v>57.507599999999996</v>
      </c>
      <c r="AF100" s="58"/>
      <c r="AG100" s="125">
        <f t="shared" si="2"/>
        <v>2.8E-3</v>
      </c>
      <c r="AH100" s="125">
        <f t="shared" si="3"/>
        <v>2.8E-3</v>
      </c>
      <c r="AI100" s="125">
        <f t="shared" si="4"/>
        <v>2.6603879449405834E-3</v>
      </c>
      <c r="AJ100" s="125">
        <f t="shared" si="5"/>
        <v>2.6001873573673622E-3</v>
      </c>
      <c r="AK100" s="125">
        <f t="shared" si="6"/>
        <v>2.5499222743073867E-3</v>
      </c>
      <c r="AL100" s="125">
        <f t="shared" si="7"/>
        <v>2.4895308516689218E-3</v>
      </c>
      <c r="AM100" s="58"/>
      <c r="AN100" s="125">
        <f t="shared" si="8"/>
        <v>6.9999999999999999E-4</v>
      </c>
      <c r="AO100" s="125">
        <f t="shared" si="9"/>
        <v>6.9999999999999999E-4</v>
      </c>
      <c r="AP100" s="125">
        <f t="shared" si="10"/>
        <v>6.6509698623514585E-4</v>
      </c>
      <c r="AQ100" s="125">
        <f t="shared" si="11"/>
        <v>6.5004683934184054E-4</v>
      </c>
      <c r="AR100" s="125">
        <f t="shared" si="12"/>
        <v>6.3748056857684669E-4</v>
      </c>
      <c r="AS100" s="125">
        <f t="shared" si="13"/>
        <v>6.2238271291723045E-4</v>
      </c>
    </row>
    <row r="101" spans="21:45">
      <c r="U101" s="58"/>
      <c r="W101" s="58">
        <v>58</v>
      </c>
      <c r="X101" s="58">
        <f>G$55</f>
        <v>2.8E-3</v>
      </c>
      <c r="Y101" s="58">
        <f>H$55</f>
        <v>3.73E-2</v>
      </c>
      <c r="Z101" s="58">
        <f>I$55</f>
        <v>0</v>
      </c>
      <c r="AA101" s="58">
        <f>J$55</f>
        <v>1.7999999999999999E-2</v>
      </c>
      <c r="AB101" s="58">
        <f>K$55</f>
        <v>19.273199999999999</v>
      </c>
      <c r="AC101" s="58">
        <f>L$55</f>
        <v>6.9999999999999999E-4</v>
      </c>
      <c r="AD101" s="58">
        <f>M$55</f>
        <v>5.4678000000000004</v>
      </c>
      <c r="AE101" s="58">
        <f>N$55</f>
        <v>57.507599999999996</v>
      </c>
      <c r="AF101" s="58"/>
      <c r="AG101" s="125">
        <f t="shared" si="2"/>
        <v>2.8E-3</v>
      </c>
      <c r="AH101" s="125">
        <f t="shared" si="3"/>
        <v>2.8E-3</v>
      </c>
      <c r="AI101" s="125">
        <f t="shared" si="4"/>
        <v>2.6603879449405834E-3</v>
      </c>
      <c r="AJ101" s="125">
        <f t="shared" si="5"/>
        <v>2.6001873573673622E-3</v>
      </c>
      <c r="AK101" s="125">
        <f t="shared" si="6"/>
        <v>2.5499222743073867E-3</v>
      </c>
      <c r="AL101" s="125">
        <f t="shared" si="7"/>
        <v>2.4895308516689218E-3</v>
      </c>
      <c r="AM101" s="58"/>
      <c r="AN101" s="125">
        <f t="shared" si="8"/>
        <v>6.9999999999999999E-4</v>
      </c>
      <c r="AO101" s="125">
        <f t="shared" si="9"/>
        <v>6.9999999999999999E-4</v>
      </c>
      <c r="AP101" s="125">
        <f t="shared" si="10"/>
        <v>6.6509698623514585E-4</v>
      </c>
      <c r="AQ101" s="125">
        <f t="shared" si="11"/>
        <v>6.5004683934184054E-4</v>
      </c>
      <c r="AR101" s="125">
        <f t="shared" si="12"/>
        <v>6.3748056857684669E-4</v>
      </c>
      <c r="AS101" s="125">
        <f t="shared" si="13"/>
        <v>6.2238271291723045E-4</v>
      </c>
    </row>
    <row r="102" spans="21:45">
      <c r="U102" s="58"/>
      <c r="W102" s="58">
        <v>59</v>
      </c>
      <c r="X102" s="58">
        <f>G$55</f>
        <v>2.8E-3</v>
      </c>
      <c r="Y102" s="58">
        <f>H$55</f>
        <v>3.73E-2</v>
      </c>
      <c r="Z102" s="58">
        <f>I$55</f>
        <v>0</v>
      </c>
      <c r="AA102" s="58">
        <f>J$55</f>
        <v>1.7999999999999999E-2</v>
      </c>
      <c r="AB102" s="58">
        <f>K$55</f>
        <v>19.273199999999999</v>
      </c>
      <c r="AC102" s="58">
        <f>L$55</f>
        <v>6.9999999999999999E-4</v>
      </c>
      <c r="AD102" s="58">
        <f>M$55</f>
        <v>5.4678000000000004</v>
      </c>
      <c r="AE102" s="58">
        <f>N$55</f>
        <v>57.507599999999996</v>
      </c>
      <c r="AF102" s="58"/>
      <c r="AG102" s="125">
        <f t="shared" si="2"/>
        <v>2.8E-3</v>
      </c>
      <c r="AH102" s="125">
        <f t="shared" si="3"/>
        <v>2.8E-3</v>
      </c>
      <c r="AI102" s="125">
        <f t="shared" si="4"/>
        <v>2.6603879449405834E-3</v>
      </c>
      <c r="AJ102" s="125">
        <f t="shared" si="5"/>
        <v>2.6001873573673622E-3</v>
      </c>
      <c r="AK102" s="125">
        <f t="shared" si="6"/>
        <v>2.5499222743073867E-3</v>
      </c>
      <c r="AL102" s="125">
        <f t="shared" si="7"/>
        <v>2.4895308516689218E-3</v>
      </c>
      <c r="AM102" s="58"/>
      <c r="AN102" s="125">
        <f t="shared" si="8"/>
        <v>6.9999999999999999E-4</v>
      </c>
      <c r="AO102" s="125">
        <f t="shared" si="9"/>
        <v>6.9999999999999999E-4</v>
      </c>
      <c r="AP102" s="125">
        <f t="shared" si="10"/>
        <v>6.6509698623514585E-4</v>
      </c>
      <c r="AQ102" s="125">
        <f t="shared" si="11"/>
        <v>6.5004683934184054E-4</v>
      </c>
      <c r="AR102" s="125">
        <f t="shared" si="12"/>
        <v>6.3748056857684669E-4</v>
      </c>
      <c r="AS102" s="125">
        <f t="shared" si="13"/>
        <v>6.2238271291723045E-4</v>
      </c>
    </row>
    <row r="103" spans="21:45">
      <c r="U103" s="58"/>
      <c r="W103" s="58">
        <v>60</v>
      </c>
      <c r="X103" s="58">
        <f>G$56</f>
        <v>3.0000000000000001E-3</v>
      </c>
      <c r="Y103" s="58">
        <f>H$56</f>
        <v>4.7300000000000002E-2</v>
      </c>
      <c r="Z103" s="58">
        <f>I$56</f>
        <v>0</v>
      </c>
      <c r="AA103" s="58">
        <f>J$56</f>
        <v>1.89E-2</v>
      </c>
      <c r="AB103" s="58">
        <f>K$56</f>
        <v>16.2805</v>
      </c>
      <c r="AC103" s="58">
        <f>L$56</f>
        <v>8.9999999999999998E-4</v>
      </c>
      <c r="AD103" s="58">
        <f>M$56</f>
        <v>4.0887000000000002</v>
      </c>
      <c r="AE103" s="58">
        <f>N$56</f>
        <v>62.530999999999999</v>
      </c>
      <c r="AF103" s="58"/>
      <c r="AG103" s="125">
        <f t="shared" si="2"/>
        <v>3.0000000000000001E-3</v>
      </c>
      <c r="AH103" s="125">
        <f t="shared" si="3"/>
        <v>3.0000000000000001E-3</v>
      </c>
      <c r="AI103" s="125">
        <f t="shared" si="4"/>
        <v>2.850415655293482E-3</v>
      </c>
      <c r="AJ103" s="125">
        <f t="shared" si="5"/>
        <v>2.7859150257507452E-3</v>
      </c>
      <c r="AK103" s="125">
        <f t="shared" si="6"/>
        <v>2.7320595796150576E-3</v>
      </c>
      <c r="AL103" s="125">
        <f t="shared" si="7"/>
        <v>2.6673544839309875E-3</v>
      </c>
      <c r="AM103" s="58"/>
      <c r="AN103" s="125">
        <f t="shared" si="8"/>
        <v>8.9999999999999998E-4</v>
      </c>
      <c r="AO103" s="125">
        <f t="shared" si="9"/>
        <v>8.9999999999999998E-4</v>
      </c>
      <c r="AP103" s="125">
        <f t="shared" si="10"/>
        <v>8.5512469658804459E-4</v>
      </c>
      <c r="AQ103" s="125">
        <f t="shared" si="11"/>
        <v>8.3577450772522358E-4</v>
      </c>
      <c r="AR103" s="125">
        <f t="shared" si="12"/>
        <v>8.1961787388451718E-4</v>
      </c>
      <c r="AS103" s="125">
        <f t="shared" si="13"/>
        <v>8.002063451792962E-4</v>
      </c>
    </row>
    <row r="104" spans="21:45">
      <c r="U104" s="58"/>
      <c r="W104" s="58">
        <v>61</v>
      </c>
      <c r="X104" s="58">
        <f>G$56</f>
        <v>3.0000000000000001E-3</v>
      </c>
      <c r="Y104" s="58">
        <f>H$56</f>
        <v>4.7300000000000002E-2</v>
      </c>
      <c r="Z104" s="58">
        <f>I$56</f>
        <v>0</v>
      </c>
      <c r="AA104" s="58">
        <f>J$56</f>
        <v>1.89E-2</v>
      </c>
      <c r="AB104" s="58">
        <f>K$56</f>
        <v>16.2805</v>
      </c>
      <c r="AC104" s="58">
        <f>L$56</f>
        <v>8.9999999999999998E-4</v>
      </c>
      <c r="AD104" s="58">
        <f>M$56</f>
        <v>4.0887000000000002</v>
      </c>
      <c r="AE104" s="58">
        <f>N$56</f>
        <v>62.530999999999999</v>
      </c>
      <c r="AF104" s="58"/>
      <c r="AG104" s="125">
        <f t="shared" si="2"/>
        <v>3.0000000000000001E-3</v>
      </c>
      <c r="AH104" s="125">
        <f t="shared" si="3"/>
        <v>3.0000000000000001E-3</v>
      </c>
      <c r="AI104" s="125">
        <f t="shared" si="4"/>
        <v>2.850415655293482E-3</v>
      </c>
      <c r="AJ104" s="125">
        <f t="shared" si="5"/>
        <v>2.7859150257507452E-3</v>
      </c>
      <c r="AK104" s="125">
        <f t="shared" si="6"/>
        <v>2.7320595796150576E-3</v>
      </c>
      <c r="AL104" s="125">
        <f t="shared" si="7"/>
        <v>2.6673544839309875E-3</v>
      </c>
      <c r="AM104" s="58"/>
      <c r="AN104" s="125">
        <f t="shared" si="8"/>
        <v>8.9999999999999998E-4</v>
      </c>
      <c r="AO104" s="125">
        <f t="shared" si="9"/>
        <v>8.9999999999999998E-4</v>
      </c>
      <c r="AP104" s="125">
        <f t="shared" si="10"/>
        <v>8.5512469658804459E-4</v>
      </c>
      <c r="AQ104" s="125">
        <f t="shared" si="11"/>
        <v>8.3577450772522358E-4</v>
      </c>
      <c r="AR104" s="125">
        <f t="shared" si="12"/>
        <v>8.1961787388451718E-4</v>
      </c>
      <c r="AS104" s="125">
        <f t="shared" si="13"/>
        <v>8.002063451792962E-4</v>
      </c>
    </row>
    <row r="105" spans="21:45">
      <c r="U105" s="58"/>
      <c r="W105" s="58">
        <v>62</v>
      </c>
      <c r="X105" s="58">
        <f>G$56</f>
        <v>3.0000000000000001E-3</v>
      </c>
      <c r="Y105" s="58">
        <f>H$56</f>
        <v>4.7300000000000002E-2</v>
      </c>
      <c r="Z105" s="58">
        <f>I$56</f>
        <v>0</v>
      </c>
      <c r="AA105" s="58">
        <f>J$56</f>
        <v>1.89E-2</v>
      </c>
      <c r="AB105" s="58">
        <f>K$56</f>
        <v>16.2805</v>
      </c>
      <c r="AC105" s="58">
        <f>L$56</f>
        <v>8.9999999999999998E-4</v>
      </c>
      <c r="AD105" s="58">
        <f>M$56</f>
        <v>4.0887000000000002</v>
      </c>
      <c r="AE105" s="58">
        <f>N$56</f>
        <v>62.530999999999999</v>
      </c>
      <c r="AF105" s="58"/>
      <c r="AG105" s="125">
        <f t="shared" si="2"/>
        <v>3.0000000000000001E-3</v>
      </c>
      <c r="AH105" s="125">
        <f t="shared" si="3"/>
        <v>3.0000000000000001E-3</v>
      </c>
      <c r="AI105" s="125">
        <f t="shared" si="4"/>
        <v>2.850415655293482E-3</v>
      </c>
      <c r="AJ105" s="125">
        <f t="shared" si="5"/>
        <v>2.7859150257507452E-3</v>
      </c>
      <c r="AK105" s="125">
        <f t="shared" si="6"/>
        <v>2.7320595796150576E-3</v>
      </c>
      <c r="AL105" s="125">
        <f t="shared" si="7"/>
        <v>2.6673544839309875E-3</v>
      </c>
      <c r="AM105" s="58"/>
      <c r="AN105" s="125">
        <f t="shared" si="8"/>
        <v>8.9999999999999998E-4</v>
      </c>
      <c r="AO105" s="125">
        <f t="shared" si="9"/>
        <v>8.9999999999999998E-4</v>
      </c>
      <c r="AP105" s="125">
        <f t="shared" si="10"/>
        <v>8.5512469658804459E-4</v>
      </c>
      <c r="AQ105" s="125">
        <f t="shared" si="11"/>
        <v>8.3577450772522358E-4</v>
      </c>
      <c r="AR105" s="125">
        <f t="shared" si="12"/>
        <v>8.1961787388451718E-4</v>
      </c>
      <c r="AS105" s="125">
        <f t="shared" si="13"/>
        <v>8.002063451792962E-4</v>
      </c>
    </row>
    <row r="106" spans="21:45">
      <c r="U106" s="58"/>
      <c r="W106" s="58">
        <v>63</v>
      </c>
      <c r="X106" s="58">
        <f>G$56</f>
        <v>3.0000000000000001E-3</v>
      </c>
      <c r="Y106" s="58">
        <f>H$56</f>
        <v>4.7300000000000002E-2</v>
      </c>
      <c r="Z106" s="58">
        <f>I$56</f>
        <v>0</v>
      </c>
      <c r="AA106" s="58">
        <f>J$56</f>
        <v>1.89E-2</v>
      </c>
      <c r="AB106" s="58">
        <f>K$56</f>
        <v>16.2805</v>
      </c>
      <c r="AC106" s="58">
        <f>L$56</f>
        <v>8.9999999999999998E-4</v>
      </c>
      <c r="AD106" s="58">
        <f>M$56</f>
        <v>4.0887000000000002</v>
      </c>
      <c r="AE106" s="58">
        <f>N$56</f>
        <v>62.530999999999999</v>
      </c>
      <c r="AF106" s="58"/>
      <c r="AG106" s="125">
        <f t="shared" si="2"/>
        <v>3.0000000000000001E-3</v>
      </c>
      <c r="AH106" s="125">
        <f t="shared" si="3"/>
        <v>3.0000000000000001E-3</v>
      </c>
      <c r="AI106" s="125">
        <f t="shared" si="4"/>
        <v>2.850415655293482E-3</v>
      </c>
      <c r="AJ106" s="125">
        <f t="shared" si="5"/>
        <v>2.7859150257507452E-3</v>
      </c>
      <c r="AK106" s="125">
        <f t="shared" si="6"/>
        <v>2.7320595796150576E-3</v>
      </c>
      <c r="AL106" s="125">
        <f t="shared" si="7"/>
        <v>2.6673544839309875E-3</v>
      </c>
      <c r="AM106" s="58"/>
      <c r="AN106" s="125">
        <f t="shared" si="8"/>
        <v>8.9999999999999998E-4</v>
      </c>
      <c r="AO106" s="125">
        <f t="shared" si="9"/>
        <v>8.9999999999999998E-4</v>
      </c>
      <c r="AP106" s="125">
        <f t="shared" si="10"/>
        <v>8.5512469658804459E-4</v>
      </c>
      <c r="AQ106" s="125">
        <f t="shared" si="11"/>
        <v>8.3577450772522358E-4</v>
      </c>
      <c r="AR106" s="125">
        <f t="shared" si="12"/>
        <v>8.1961787388451718E-4</v>
      </c>
      <c r="AS106" s="125">
        <f t="shared" si="13"/>
        <v>8.002063451792962E-4</v>
      </c>
    </row>
    <row r="107" spans="21:45">
      <c r="U107" s="58"/>
      <c r="W107" s="58">
        <v>64</v>
      </c>
      <c r="X107" s="58">
        <f>G$56</f>
        <v>3.0000000000000001E-3</v>
      </c>
      <c r="Y107" s="58">
        <f>H$56</f>
        <v>4.7300000000000002E-2</v>
      </c>
      <c r="Z107" s="58">
        <f>I$56</f>
        <v>0</v>
      </c>
      <c r="AA107" s="58">
        <f>J$56</f>
        <v>1.89E-2</v>
      </c>
      <c r="AB107" s="58">
        <f>K$56</f>
        <v>16.2805</v>
      </c>
      <c r="AC107" s="58">
        <f>L$56</f>
        <v>8.9999999999999998E-4</v>
      </c>
      <c r="AD107" s="58">
        <f>M$56</f>
        <v>4.0887000000000002</v>
      </c>
      <c r="AE107" s="58">
        <f>N$56</f>
        <v>62.530999999999999</v>
      </c>
      <c r="AF107" s="58"/>
      <c r="AG107" s="125">
        <f t="shared" si="2"/>
        <v>3.0000000000000001E-3</v>
      </c>
      <c r="AH107" s="125">
        <f t="shared" si="3"/>
        <v>3.0000000000000001E-3</v>
      </c>
      <c r="AI107" s="125">
        <f t="shared" si="4"/>
        <v>2.850415655293482E-3</v>
      </c>
      <c r="AJ107" s="125">
        <f t="shared" si="5"/>
        <v>2.7859150257507452E-3</v>
      </c>
      <c r="AK107" s="125">
        <f t="shared" si="6"/>
        <v>2.7320595796150576E-3</v>
      </c>
      <c r="AL107" s="125">
        <f t="shared" si="7"/>
        <v>2.6673544839309875E-3</v>
      </c>
      <c r="AM107" s="58"/>
      <c r="AN107" s="125">
        <f t="shared" si="8"/>
        <v>8.9999999999999998E-4</v>
      </c>
      <c r="AO107" s="125">
        <f t="shared" si="9"/>
        <v>8.9999999999999998E-4</v>
      </c>
      <c r="AP107" s="125">
        <f t="shared" si="10"/>
        <v>8.5512469658804459E-4</v>
      </c>
      <c r="AQ107" s="125">
        <f t="shared" si="11"/>
        <v>8.3577450772522358E-4</v>
      </c>
      <c r="AR107" s="125">
        <f t="shared" si="12"/>
        <v>8.1961787388451718E-4</v>
      </c>
      <c r="AS107" s="125">
        <f t="shared" si="13"/>
        <v>8.002063451792962E-4</v>
      </c>
    </row>
    <row r="108" spans="21:45">
      <c r="U108" s="58"/>
      <c r="W108" s="58">
        <v>65</v>
      </c>
      <c r="X108" s="58">
        <f>G$57</f>
        <v>3.2000000000000002E-3</v>
      </c>
      <c r="Y108" s="58">
        <f>H$57</f>
        <v>5.7099999999999998E-2</v>
      </c>
      <c r="Z108" s="58">
        <f>I$57</f>
        <v>0</v>
      </c>
      <c r="AA108" s="58">
        <f>J$57</f>
        <v>2.06E-2</v>
      </c>
      <c r="AB108" s="58">
        <f>K$57</f>
        <v>13.2157</v>
      </c>
      <c r="AC108" s="58">
        <f>L$57</f>
        <v>1.1999999999999999E-3</v>
      </c>
      <c r="AD108" s="58">
        <f>M$57</f>
        <v>3.1556000000000002</v>
      </c>
      <c r="AE108" s="58">
        <f>N$57</f>
        <v>67.491200000000006</v>
      </c>
      <c r="AF108" s="58"/>
      <c r="AG108" s="125">
        <f t="shared" si="2"/>
        <v>3.2000000000000002E-3</v>
      </c>
      <c r="AH108" s="125">
        <f t="shared" si="3"/>
        <v>3.2000000000000002E-3</v>
      </c>
      <c r="AI108" s="125">
        <f t="shared" si="4"/>
        <v>3.0404433656463811E-3</v>
      </c>
      <c r="AJ108" s="125">
        <f t="shared" si="5"/>
        <v>2.9716426941341282E-3</v>
      </c>
      <c r="AK108" s="125">
        <f t="shared" si="6"/>
        <v>2.914196884922728E-3</v>
      </c>
      <c r="AL108" s="125">
        <f t="shared" si="7"/>
        <v>2.8451781161930533E-3</v>
      </c>
      <c r="AM108" s="58"/>
      <c r="AN108" s="125">
        <f t="shared" si="8"/>
        <v>1.1999999999999999E-3</v>
      </c>
      <c r="AO108" s="125">
        <f t="shared" si="9"/>
        <v>1.1999999999999999E-3</v>
      </c>
      <c r="AP108" s="125">
        <f t="shared" si="10"/>
        <v>1.1401662621173926E-3</v>
      </c>
      <c r="AQ108" s="125">
        <f t="shared" si="11"/>
        <v>1.114366010300298E-3</v>
      </c>
      <c r="AR108" s="125">
        <f t="shared" si="12"/>
        <v>1.0928238318460228E-3</v>
      </c>
      <c r="AS108" s="125">
        <f t="shared" si="13"/>
        <v>1.0669417935723949E-3</v>
      </c>
    </row>
    <row r="109" spans="21:45">
      <c r="U109" s="58"/>
      <c r="W109" s="58">
        <v>66</v>
      </c>
      <c r="X109" s="58">
        <f>G$57</f>
        <v>3.2000000000000002E-3</v>
      </c>
      <c r="Y109" s="58">
        <f>H$57</f>
        <v>5.7099999999999998E-2</v>
      </c>
      <c r="Z109" s="58">
        <f>I$57</f>
        <v>0</v>
      </c>
      <c r="AA109" s="58">
        <f>J$57</f>
        <v>2.06E-2</v>
      </c>
      <c r="AB109" s="58">
        <f>K$57</f>
        <v>13.2157</v>
      </c>
      <c r="AC109" s="58">
        <f>L$57</f>
        <v>1.1999999999999999E-3</v>
      </c>
      <c r="AD109" s="58">
        <f>M$57</f>
        <v>3.1556000000000002</v>
      </c>
      <c r="AE109" s="58">
        <f>N$57</f>
        <v>67.491200000000006</v>
      </c>
      <c r="AF109" s="58"/>
      <c r="AG109" s="125">
        <f t="shared" ref="AG109:AG143" si="19">X109</f>
        <v>3.2000000000000002E-3</v>
      </c>
      <c r="AH109" s="125">
        <f t="shared" ref="AH109:AH143" si="20">$AG109*Q$66</f>
        <v>3.2000000000000002E-3</v>
      </c>
      <c r="AI109" s="125">
        <f t="shared" ref="AI109:AI143" si="21">$AG109*R$66</f>
        <v>3.0404433656463811E-3</v>
      </c>
      <c r="AJ109" s="125">
        <f t="shared" ref="AJ109:AJ143" si="22">$AG109*S$66</f>
        <v>2.9716426941341282E-3</v>
      </c>
      <c r="AK109" s="125">
        <f t="shared" ref="AK109:AK143" si="23">$AG109*T$66</f>
        <v>2.914196884922728E-3</v>
      </c>
      <c r="AL109" s="125">
        <f t="shared" ref="AL109:AL143" si="24">$AG109*U$66</f>
        <v>2.8451781161930533E-3</v>
      </c>
      <c r="AM109" s="58"/>
      <c r="AN109" s="125">
        <f t="shared" ref="AN109:AN143" si="25">AC109</f>
        <v>1.1999999999999999E-3</v>
      </c>
      <c r="AO109" s="125">
        <f t="shared" ref="AO109:AO143" si="26">$AN109*Q$66</f>
        <v>1.1999999999999999E-3</v>
      </c>
      <c r="AP109" s="125">
        <f t="shared" ref="AP109:AP143" si="27">$AN109*R$66</f>
        <v>1.1401662621173926E-3</v>
      </c>
      <c r="AQ109" s="125">
        <f t="shared" ref="AQ109:AQ143" si="28">$AN109*S$66</f>
        <v>1.114366010300298E-3</v>
      </c>
      <c r="AR109" s="125">
        <f t="shared" ref="AR109:AR143" si="29">$AN109*T$66</f>
        <v>1.0928238318460228E-3</v>
      </c>
      <c r="AS109" s="125">
        <f t="shared" ref="AS109:AS143" si="30">$AN109*U$66</f>
        <v>1.0669417935723949E-3</v>
      </c>
    </row>
    <row r="110" spans="21:45">
      <c r="W110" s="58">
        <v>67</v>
      </c>
      <c r="X110" s="58">
        <f>G$57</f>
        <v>3.2000000000000002E-3</v>
      </c>
      <c r="Y110" s="58">
        <f>H$57</f>
        <v>5.7099999999999998E-2</v>
      </c>
      <c r="Z110" s="58">
        <f>I$57</f>
        <v>0</v>
      </c>
      <c r="AA110" s="58">
        <f>J$57</f>
        <v>2.06E-2</v>
      </c>
      <c r="AB110" s="58">
        <f>K$57</f>
        <v>13.2157</v>
      </c>
      <c r="AC110" s="58">
        <f>L$57</f>
        <v>1.1999999999999999E-3</v>
      </c>
      <c r="AD110" s="58">
        <f>M$57</f>
        <v>3.1556000000000002</v>
      </c>
      <c r="AE110" s="58">
        <f>N$57</f>
        <v>67.491200000000006</v>
      </c>
      <c r="AF110" s="58"/>
      <c r="AG110" s="125">
        <f t="shared" si="19"/>
        <v>3.2000000000000002E-3</v>
      </c>
      <c r="AH110" s="125">
        <f t="shared" si="20"/>
        <v>3.2000000000000002E-3</v>
      </c>
      <c r="AI110" s="125">
        <f t="shared" si="21"/>
        <v>3.0404433656463811E-3</v>
      </c>
      <c r="AJ110" s="125">
        <f t="shared" si="22"/>
        <v>2.9716426941341282E-3</v>
      </c>
      <c r="AK110" s="125">
        <f t="shared" si="23"/>
        <v>2.914196884922728E-3</v>
      </c>
      <c r="AL110" s="125">
        <f t="shared" si="24"/>
        <v>2.8451781161930533E-3</v>
      </c>
      <c r="AM110" s="58"/>
      <c r="AN110" s="125">
        <f t="shared" si="25"/>
        <v>1.1999999999999999E-3</v>
      </c>
      <c r="AO110" s="125">
        <f t="shared" si="26"/>
        <v>1.1999999999999999E-3</v>
      </c>
      <c r="AP110" s="125">
        <f t="shared" si="27"/>
        <v>1.1401662621173926E-3</v>
      </c>
      <c r="AQ110" s="125">
        <f t="shared" si="28"/>
        <v>1.114366010300298E-3</v>
      </c>
      <c r="AR110" s="125">
        <f t="shared" si="29"/>
        <v>1.0928238318460228E-3</v>
      </c>
      <c r="AS110" s="125">
        <f t="shared" si="30"/>
        <v>1.0669417935723949E-3</v>
      </c>
    </row>
    <row r="111" spans="21:45">
      <c r="W111" s="58">
        <v>68</v>
      </c>
      <c r="X111" s="58">
        <f>G$57</f>
        <v>3.2000000000000002E-3</v>
      </c>
      <c r="Y111" s="58">
        <f>H$57</f>
        <v>5.7099999999999998E-2</v>
      </c>
      <c r="Z111" s="58">
        <f>I$57</f>
        <v>0</v>
      </c>
      <c r="AA111" s="58">
        <f>J$57</f>
        <v>2.06E-2</v>
      </c>
      <c r="AB111" s="58">
        <f>K$57</f>
        <v>13.2157</v>
      </c>
      <c r="AC111" s="58">
        <f>L$57</f>
        <v>1.1999999999999999E-3</v>
      </c>
      <c r="AD111" s="58">
        <f>M$57</f>
        <v>3.1556000000000002</v>
      </c>
      <c r="AE111" s="58">
        <f>N$57</f>
        <v>67.491200000000006</v>
      </c>
      <c r="AF111" s="58"/>
      <c r="AG111" s="125">
        <f t="shared" si="19"/>
        <v>3.2000000000000002E-3</v>
      </c>
      <c r="AH111" s="125">
        <f t="shared" si="20"/>
        <v>3.2000000000000002E-3</v>
      </c>
      <c r="AI111" s="125">
        <f t="shared" si="21"/>
        <v>3.0404433656463811E-3</v>
      </c>
      <c r="AJ111" s="125">
        <f t="shared" si="22"/>
        <v>2.9716426941341282E-3</v>
      </c>
      <c r="AK111" s="125">
        <f t="shared" si="23"/>
        <v>2.914196884922728E-3</v>
      </c>
      <c r="AL111" s="125">
        <f t="shared" si="24"/>
        <v>2.8451781161930533E-3</v>
      </c>
      <c r="AM111" s="58"/>
      <c r="AN111" s="125">
        <f t="shared" si="25"/>
        <v>1.1999999999999999E-3</v>
      </c>
      <c r="AO111" s="125">
        <f t="shared" si="26"/>
        <v>1.1999999999999999E-3</v>
      </c>
      <c r="AP111" s="125">
        <f t="shared" si="27"/>
        <v>1.1401662621173926E-3</v>
      </c>
      <c r="AQ111" s="125">
        <f t="shared" si="28"/>
        <v>1.114366010300298E-3</v>
      </c>
      <c r="AR111" s="125">
        <f t="shared" si="29"/>
        <v>1.0928238318460228E-3</v>
      </c>
      <c r="AS111" s="125">
        <f t="shared" si="30"/>
        <v>1.0669417935723949E-3</v>
      </c>
    </row>
    <row r="112" spans="21:45">
      <c r="W112" s="58">
        <v>69</v>
      </c>
      <c r="X112" s="58">
        <f>G$57</f>
        <v>3.2000000000000002E-3</v>
      </c>
      <c r="Y112" s="58">
        <f>H$57</f>
        <v>5.7099999999999998E-2</v>
      </c>
      <c r="Z112" s="58">
        <f>I$57</f>
        <v>0</v>
      </c>
      <c r="AA112" s="58">
        <f>J$57</f>
        <v>2.06E-2</v>
      </c>
      <c r="AB112" s="58">
        <f>K$57</f>
        <v>13.2157</v>
      </c>
      <c r="AC112" s="58">
        <f>L$57</f>
        <v>1.1999999999999999E-3</v>
      </c>
      <c r="AD112" s="58">
        <f>M$57</f>
        <v>3.1556000000000002</v>
      </c>
      <c r="AE112" s="58">
        <f>N$57</f>
        <v>67.491200000000006</v>
      </c>
      <c r="AF112" s="58"/>
      <c r="AG112" s="125">
        <f t="shared" si="19"/>
        <v>3.2000000000000002E-3</v>
      </c>
      <c r="AH112" s="125">
        <f t="shared" si="20"/>
        <v>3.2000000000000002E-3</v>
      </c>
      <c r="AI112" s="125">
        <f t="shared" si="21"/>
        <v>3.0404433656463811E-3</v>
      </c>
      <c r="AJ112" s="125">
        <f t="shared" si="22"/>
        <v>2.9716426941341282E-3</v>
      </c>
      <c r="AK112" s="125">
        <f t="shared" si="23"/>
        <v>2.914196884922728E-3</v>
      </c>
      <c r="AL112" s="125">
        <f t="shared" si="24"/>
        <v>2.8451781161930533E-3</v>
      </c>
      <c r="AM112" s="58"/>
      <c r="AN112" s="125">
        <f t="shared" si="25"/>
        <v>1.1999999999999999E-3</v>
      </c>
      <c r="AO112" s="125">
        <f t="shared" si="26"/>
        <v>1.1999999999999999E-3</v>
      </c>
      <c r="AP112" s="125">
        <f t="shared" si="27"/>
        <v>1.1401662621173926E-3</v>
      </c>
      <c r="AQ112" s="125">
        <f t="shared" si="28"/>
        <v>1.114366010300298E-3</v>
      </c>
      <c r="AR112" s="125">
        <f t="shared" si="29"/>
        <v>1.0928238318460228E-3</v>
      </c>
      <c r="AS112" s="125">
        <f t="shared" si="30"/>
        <v>1.0669417935723949E-3</v>
      </c>
    </row>
    <row r="113" spans="23:45">
      <c r="W113" s="58">
        <v>70</v>
      </c>
      <c r="X113" s="58">
        <f>G$58</f>
        <v>2.7000000000000001E-3</v>
      </c>
      <c r="Y113" s="58">
        <f>H$58</f>
        <v>6.4199999999999993E-2</v>
      </c>
      <c r="Z113" s="58">
        <f>I$58</f>
        <v>0</v>
      </c>
      <c r="AA113" s="58">
        <f>J$58</f>
        <v>2.9100000000000001E-2</v>
      </c>
      <c r="AB113" s="58">
        <f>K$58</f>
        <v>10.303900000000001</v>
      </c>
      <c r="AC113" s="58">
        <f>L$58</f>
        <v>1.9E-3</v>
      </c>
      <c r="AD113" s="58">
        <f>M$58</f>
        <v>2.7898999999999998</v>
      </c>
      <c r="AE113" s="58">
        <f>N$58</f>
        <v>72.364699999999999</v>
      </c>
      <c r="AF113" s="58"/>
      <c r="AG113" s="125">
        <f t="shared" si="19"/>
        <v>2.7000000000000001E-3</v>
      </c>
      <c r="AH113" s="125">
        <f t="shared" si="20"/>
        <v>2.7000000000000001E-3</v>
      </c>
      <c r="AI113" s="125">
        <f t="shared" si="21"/>
        <v>2.5653740897641341E-3</v>
      </c>
      <c r="AJ113" s="125">
        <f t="shared" si="22"/>
        <v>2.5073235231756709E-3</v>
      </c>
      <c r="AK113" s="125">
        <f t="shared" si="23"/>
        <v>2.458853621653552E-3</v>
      </c>
      <c r="AL113" s="125">
        <f t="shared" si="24"/>
        <v>2.4006190355378887E-3</v>
      </c>
      <c r="AM113" s="58"/>
      <c r="AN113" s="125">
        <f t="shared" si="25"/>
        <v>1.9E-3</v>
      </c>
      <c r="AO113" s="125">
        <f t="shared" si="26"/>
        <v>1.9E-3</v>
      </c>
      <c r="AP113" s="125">
        <f t="shared" si="27"/>
        <v>1.8052632483525387E-3</v>
      </c>
      <c r="AQ113" s="125">
        <f t="shared" si="28"/>
        <v>1.7644128496421387E-3</v>
      </c>
      <c r="AR113" s="125">
        <f t="shared" si="29"/>
        <v>1.7303044004228698E-3</v>
      </c>
      <c r="AS113" s="125">
        <f t="shared" si="30"/>
        <v>1.6893245064896255E-3</v>
      </c>
    </row>
    <row r="114" spans="23:45">
      <c r="W114" s="58">
        <v>71</v>
      </c>
      <c r="X114" s="58">
        <f>G$58</f>
        <v>2.7000000000000001E-3</v>
      </c>
      <c r="Y114" s="58">
        <f>H$58</f>
        <v>6.4199999999999993E-2</v>
      </c>
      <c r="Z114" s="58">
        <f>I$58</f>
        <v>0</v>
      </c>
      <c r="AA114" s="58">
        <f>J$58</f>
        <v>2.9100000000000001E-2</v>
      </c>
      <c r="AB114" s="58">
        <f>K$58</f>
        <v>10.303900000000001</v>
      </c>
      <c r="AC114" s="58">
        <f>L$58</f>
        <v>1.9E-3</v>
      </c>
      <c r="AD114" s="58">
        <f>M$58</f>
        <v>2.7898999999999998</v>
      </c>
      <c r="AE114" s="58">
        <f>N$58</f>
        <v>72.364699999999999</v>
      </c>
      <c r="AF114" s="58"/>
      <c r="AG114" s="125">
        <f t="shared" si="19"/>
        <v>2.7000000000000001E-3</v>
      </c>
      <c r="AH114" s="125">
        <f t="shared" si="20"/>
        <v>2.7000000000000001E-3</v>
      </c>
      <c r="AI114" s="125">
        <f t="shared" si="21"/>
        <v>2.5653740897641341E-3</v>
      </c>
      <c r="AJ114" s="125">
        <f t="shared" si="22"/>
        <v>2.5073235231756709E-3</v>
      </c>
      <c r="AK114" s="125">
        <f t="shared" si="23"/>
        <v>2.458853621653552E-3</v>
      </c>
      <c r="AL114" s="125">
        <f t="shared" si="24"/>
        <v>2.4006190355378887E-3</v>
      </c>
      <c r="AM114" s="58"/>
      <c r="AN114" s="125">
        <f t="shared" si="25"/>
        <v>1.9E-3</v>
      </c>
      <c r="AO114" s="125">
        <f t="shared" si="26"/>
        <v>1.9E-3</v>
      </c>
      <c r="AP114" s="125">
        <f t="shared" si="27"/>
        <v>1.8052632483525387E-3</v>
      </c>
      <c r="AQ114" s="125">
        <f t="shared" si="28"/>
        <v>1.7644128496421387E-3</v>
      </c>
      <c r="AR114" s="125">
        <f t="shared" si="29"/>
        <v>1.7303044004228698E-3</v>
      </c>
      <c r="AS114" s="125">
        <f t="shared" si="30"/>
        <v>1.6893245064896255E-3</v>
      </c>
    </row>
    <row r="115" spans="23:45">
      <c r="W115" s="58">
        <v>72</v>
      </c>
      <c r="X115" s="58">
        <f>G$58</f>
        <v>2.7000000000000001E-3</v>
      </c>
      <c r="Y115" s="58">
        <f>H$58</f>
        <v>6.4199999999999993E-2</v>
      </c>
      <c r="Z115" s="58">
        <f>I$58</f>
        <v>0</v>
      </c>
      <c r="AA115" s="58">
        <f>J$58</f>
        <v>2.9100000000000001E-2</v>
      </c>
      <c r="AB115" s="58">
        <f>K$58</f>
        <v>10.303900000000001</v>
      </c>
      <c r="AC115" s="58">
        <f>L$58</f>
        <v>1.9E-3</v>
      </c>
      <c r="AD115" s="58">
        <f>M$58</f>
        <v>2.7898999999999998</v>
      </c>
      <c r="AE115" s="58">
        <f>N$58</f>
        <v>72.364699999999999</v>
      </c>
      <c r="AF115" s="58"/>
      <c r="AG115" s="125">
        <f t="shared" si="19"/>
        <v>2.7000000000000001E-3</v>
      </c>
      <c r="AH115" s="125">
        <f t="shared" si="20"/>
        <v>2.7000000000000001E-3</v>
      </c>
      <c r="AI115" s="125">
        <f t="shared" si="21"/>
        <v>2.5653740897641341E-3</v>
      </c>
      <c r="AJ115" s="125">
        <f t="shared" si="22"/>
        <v>2.5073235231756709E-3</v>
      </c>
      <c r="AK115" s="125">
        <f t="shared" si="23"/>
        <v>2.458853621653552E-3</v>
      </c>
      <c r="AL115" s="125">
        <f t="shared" si="24"/>
        <v>2.4006190355378887E-3</v>
      </c>
      <c r="AM115" s="58"/>
      <c r="AN115" s="125">
        <f t="shared" si="25"/>
        <v>1.9E-3</v>
      </c>
      <c r="AO115" s="125">
        <f t="shared" si="26"/>
        <v>1.9E-3</v>
      </c>
      <c r="AP115" s="125">
        <f t="shared" si="27"/>
        <v>1.8052632483525387E-3</v>
      </c>
      <c r="AQ115" s="125">
        <f t="shared" si="28"/>
        <v>1.7644128496421387E-3</v>
      </c>
      <c r="AR115" s="125">
        <f t="shared" si="29"/>
        <v>1.7303044004228698E-3</v>
      </c>
      <c r="AS115" s="125">
        <f t="shared" si="30"/>
        <v>1.6893245064896255E-3</v>
      </c>
    </row>
    <row r="116" spans="23:45">
      <c r="W116" s="58">
        <v>73</v>
      </c>
      <c r="X116" s="58">
        <f>G$58</f>
        <v>2.7000000000000001E-3</v>
      </c>
      <c r="Y116" s="58">
        <f>H$58</f>
        <v>6.4199999999999993E-2</v>
      </c>
      <c r="Z116" s="58">
        <f>I$58</f>
        <v>0</v>
      </c>
      <c r="AA116" s="58">
        <f>J$58</f>
        <v>2.9100000000000001E-2</v>
      </c>
      <c r="AB116" s="58">
        <f>K$58</f>
        <v>10.303900000000001</v>
      </c>
      <c r="AC116" s="58">
        <f>L$58</f>
        <v>1.9E-3</v>
      </c>
      <c r="AD116" s="58">
        <f>M$58</f>
        <v>2.7898999999999998</v>
      </c>
      <c r="AE116" s="58">
        <f>N$58</f>
        <v>72.364699999999999</v>
      </c>
      <c r="AF116" s="58"/>
      <c r="AG116" s="125">
        <f t="shared" si="19"/>
        <v>2.7000000000000001E-3</v>
      </c>
      <c r="AH116" s="125">
        <f t="shared" si="20"/>
        <v>2.7000000000000001E-3</v>
      </c>
      <c r="AI116" s="125">
        <f t="shared" si="21"/>
        <v>2.5653740897641341E-3</v>
      </c>
      <c r="AJ116" s="125">
        <f t="shared" si="22"/>
        <v>2.5073235231756709E-3</v>
      </c>
      <c r="AK116" s="125">
        <f t="shared" si="23"/>
        <v>2.458853621653552E-3</v>
      </c>
      <c r="AL116" s="125">
        <f t="shared" si="24"/>
        <v>2.4006190355378887E-3</v>
      </c>
      <c r="AM116" s="58"/>
      <c r="AN116" s="125">
        <f t="shared" si="25"/>
        <v>1.9E-3</v>
      </c>
      <c r="AO116" s="125">
        <f t="shared" si="26"/>
        <v>1.9E-3</v>
      </c>
      <c r="AP116" s="125">
        <f t="shared" si="27"/>
        <v>1.8052632483525387E-3</v>
      </c>
      <c r="AQ116" s="125">
        <f t="shared" si="28"/>
        <v>1.7644128496421387E-3</v>
      </c>
      <c r="AR116" s="125">
        <f t="shared" si="29"/>
        <v>1.7303044004228698E-3</v>
      </c>
      <c r="AS116" s="125">
        <f t="shared" si="30"/>
        <v>1.6893245064896255E-3</v>
      </c>
    </row>
    <row r="117" spans="23:45">
      <c r="W117" s="58">
        <v>74</v>
      </c>
      <c r="X117" s="58">
        <f>G$58</f>
        <v>2.7000000000000001E-3</v>
      </c>
      <c r="Y117" s="58">
        <f>H$58</f>
        <v>6.4199999999999993E-2</v>
      </c>
      <c r="Z117" s="58">
        <f>I$58</f>
        <v>0</v>
      </c>
      <c r="AA117" s="58">
        <f>J$58</f>
        <v>2.9100000000000001E-2</v>
      </c>
      <c r="AB117" s="58">
        <f>K$58</f>
        <v>10.303900000000001</v>
      </c>
      <c r="AC117" s="58">
        <f>L$58</f>
        <v>1.9E-3</v>
      </c>
      <c r="AD117" s="58">
        <f>M$58</f>
        <v>2.7898999999999998</v>
      </c>
      <c r="AE117" s="58">
        <f>N$58</f>
        <v>72.364699999999999</v>
      </c>
      <c r="AF117" s="58"/>
      <c r="AG117" s="125">
        <f t="shared" si="19"/>
        <v>2.7000000000000001E-3</v>
      </c>
      <c r="AH117" s="125">
        <f t="shared" si="20"/>
        <v>2.7000000000000001E-3</v>
      </c>
      <c r="AI117" s="125">
        <f t="shared" si="21"/>
        <v>2.5653740897641341E-3</v>
      </c>
      <c r="AJ117" s="125">
        <f t="shared" si="22"/>
        <v>2.5073235231756709E-3</v>
      </c>
      <c r="AK117" s="125">
        <f t="shared" si="23"/>
        <v>2.458853621653552E-3</v>
      </c>
      <c r="AL117" s="125">
        <f t="shared" si="24"/>
        <v>2.4006190355378887E-3</v>
      </c>
      <c r="AM117" s="58"/>
      <c r="AN117" s="125">
        <f t="shared" si="25"/>
        <v>1.9E-3</v>
      </c>
      <c r="AO117" s="125">
        <f t="shared" si="26"/>
        <v>1.9E-3</v>
      </c>
      <c r="AP117" s="125">
        <f t="shared" si="27"/>
        <v>1.8052632483525387E-3</v>
      </c>
      <c r="AQ117" s="125">
        <f t="shared" si="28"/>
        <v>1.7644128496421387E-3</v>
      </c>
      <c r="AR117" s="125">
        <f t="shared" si="29"/>
        <v>1.7303044004228698E-3</v>
      </c>
      <c r="AS117" s="125">
        <f t="shared" si="30"/>
        <v>1.6893245064896255E-3</v>
      </c>
    </row>
    <row r="118" spans="23:45">
      <c r="W118" s="58">
        <v>75</v>
      </c>
      <c r="X118" s="58">
        <f>G$59</f>
        <v>1.9E-3</v>
      </c>
      <c r="Y118" s="58">
        <f>H$59</f>
        <v>6.3799999999999996E-2</v>
      </c>
      <c r="Z118" s="58">
        <f>I$59</f>
        <v>0</v>
      </c>
      <c r="AA118" s="58">
        <f>J$59</f>
        <v>4.3900000000000002E-2</v>
      </c>
      <c r="AB118" s="58">
        <f>K$59</f>
        <v>7.7149999999999999</v>
      </c>
      <c r="AC118" s="58">
        <f>L$59</f>
        <v>2.8E-3</v>
      </c>
      <c r="AD118" s="58">
        <f>M$59</f>
        <v>2.5493999999999999</v>
      </c>
      <c r="AE118" s="58">
        <f>N$59</f>
        <v>77.361400000000003</v>
      </c>
      <c r="AF118" s="58"/>
      <c r="AG118" s="125">
        <f t="shared" si="19"/>
        <v>1.9E-3</v>
      </c>
      <c r="AH118" s="125">
        <f t="shared" si="20"/>
        <v>1.9E-3</v>
      </c>
      <c r="AI118" s="125">
        <f t="shared" si="21"/>
        <v>1.8052632483525387E-3</v>
      </c>
      <c r="AJ118" s="125">
        <f t="shared" si="22"/>
        <v>1.7644128496421387E-3</v>
      </c>
      <c r="AK118" s="125">
        <f t="shared" si="23"/>
        <v>1.7303044004228698E-3</v>
      </c>
      <c r="AL118" s="125">
        <f t="shared" si="24"/>
        <v>1.6893245064896255E-3</v>
      </c>
      <c r="AM118" s="58"/>
      <c r="AN118" s="125">
        <f t="shared" si="25"/>
        <v>2.8E-3</v>
      </c>
      <c r="AO118" s="125">
        <f t="shared" si="26"/>
        <v>2.8E-3</v>
      </c>
      <c r="AP118" s="125">
        <f t="shared" si="27"/>
        <v>2.6603879449405834E-3</v>
      </c>
      <c r="AQ118" s="125">
        <f t="shared" si="28"/>
        <v>2.6001873573673622E-3</v>
      </c>
      <c r="AR118" s="125">
        <f t="shared" si="29"/>
        <v>2.5499222743073867E-3</v>
      </c>
      <c r="AS118" s="125">
        <f t="shared" si="30"/>
        <v>2.4895308516689218E-3</v>
      </c>
    </row>
    <row r="119" spans="23:45">
      <c r="W119" s="58">
        <v>76</v>
      </c>
      <c r="X119" s="58">
        <f>G$59</f>
        <v>1.9E-3</v>
      </c>
      <c r="Y119" s="58">
        <f>H$59</f>
        <v>6.3799999999999996E-2</v>
      </c>
      <c r="Z119" s="58">
        <f>I$59</f>
        <v>0</v>
      </c>
      <c r="AA119" s="58">
        <f>J$59</f>
        <v>4.3900000000000002E-2</v>
      </c>
      <c r="AB119" s="58">
        <f>K$59</f>
        <v>7.7149999999999999</v>
      </c>
      <c r="AC119" s="58">
        <f>L$59</f>
        <v>2.8E-3</v>
      </c>
      <c r="AD119" s="58">
        <f>M$59</f>
        <v>2.5493999999999999</v>
      </c>
      <c r="AE119" s="58">
        <f>N$59</f>
        <v>77.361400000000003</v>
      </c>
      <c r="AG119" s="125">
        <f t="shared" si="19"/>
        <v>1.9E-3</v>
      </c>
      <c r="AH119" s="125">
        <f t="shared" si="20"/>
        <v>1.9E-3</v>
      </c>
      <c r="AI119" s="125">
        <f t="shared" si="21"/>
        <v>1.8052632483525387E-3</v>
      </c>
      <c r="AJ119" s="125">
        <f t="shared" si="22"/>
        <v>1.7644128496421387E-3</v>
      </c>
      <c r="AK119" s="125">
        <f t="shared" si="23"/>
        <v>1.7303044004228698E-3</v>
      </c>
      <c r="AL119" s="125">
        <f t="shared" si="24"/>
        <v>1.6893245064896255E-3</v>
      </c>
      <c r="AM119" s="58"/>
      <c r="AN119" s="125">
        <f t="shared" si="25"/>
        <v>2.8E-3</v>
      </c>
      <c r="AO119" s="125">
        <f t="shared" si="26"/>
        <v>2.8E-3</v>
      </c>
      <c r="AP119" s="125">
        <f t="shared" si="27"/>
        <v>2.6603879449405834E-3</v>
      </c>
      <c r="AQ119" s="125">
        <f t="shared" si="28"/>
        <v>2.6001873573673622E-3</v>
      </c>
      <c r="AR119" s="125">
        <f t="shared" si="29"/>
        <v>2.5499222743073867E-3</v>
      </c>
      <c r="AS119" s="125">
        <f t="shared" si="30"/>
        <v>2.4895308516689218E-3</v>
      </c>
    </row>
    <row r="120" spans="23:45">
      <c r="W120" s="58">
        <v>77</v>
      </c>
      <c r="X120" s="58">
        <f>G$59</f>
        <v>1.9E-3</v>
      </c>
      <c r="Y120" s="58">
        <f>H$59</f>
        <v>6.3799999999999996E-2</v>
      </c>
      <c r="Z120" s="58">
        <f>I$59</f>
        <v>0</v>
      </c>
      <c r="AA120" s="58">
        <f>J$59</f>
        <v>4.3900000000000002E-2</v>
      </c>
      <c r="AB120" s="58">
        <f>K$59</f>
        <v>7.7149999999999999</v>
      </c>
      <c r="AC120" s="58">
        <f>L$59</f>
        <v>2.8E-3</v>
      </c>
      <c r="AD120" s="58">
        <f>M$59</f>
        <v>2.5493999999999999</v>
      </c>
      <c r="AE120" s="58">
        <f>N$59</f>
        <v>77.361400000000003</v>
      </c>
      <c r="AG120" s="125">
        <f t="shared" si="19"/>
        <v>1.9E-3</v>
      </c>
      <c r="AH120" s="125">
        <f t="shared" si="20"/>
        <v>1.9E-3</v>
      </c>
      <c r="AI120" s="125">
        <f t="shared" si="21"/>
        <v>1.8052632483525387E-3</v>
      </c>
      <c r="AJ120" s="125">
        <f t="shared" si="22"/>
        <v>1.7644128496421387E-3</v>
      </c>
      <c r="AK120" s="125">
        <f t="shared" si="23"/>
        <v>1.7303044004228698E-3</v>
      </c>
      <c r="AL120" s="125">
        <f t="shared" si="24"/>
        <v>1.6893245064896255E-3</v>
      </c>
      <c r="AM120" s="58"/>
      <c r="AN120" s="125">
        <f t="shared" si="25"/>
        <v>2.8E-3</v>
      </c>
      <c r="AO120" s="125">
        <f t="shared" si="26"/>
        <v>2.8E-3</v>
      </c>
      <c r="AP120" s="125">
        <f t="shared" si="27"/>
        <v>2.6603879449405834E-3</v>
      </c>
      <c r="AQ120" s="125">
        <f t="shared" si="28"/>
        <v>2.6001873573673622E-3</v>
      </c>
      <c r="AR120" s="125">
        <f t="shared" si="29"/>
        <v>2.5499222743073867E-3</v>
      </c>
      <c r="AS120" s="125">
        <f t="shared" si="30"/>
        <v>2.4895308516689218E-3</v>
      </c>
    </row>
    <row r="121" spans="23:45">
      <c r="W121" s="58">
        <v>78</v>
      </c>
      <c r="X121" s="58">
        <f>G$59</f>
        <v>1.9E-3</v>
      </c>
      <c r="Y121" s="58">
        <f>H$59</f>
        <v>6.3799999999999996E-2</v>
      </c>
      <c r="Z121" s="58">
        <f>I$59</f>
        <v>0</v>
      </c>
      <c r="AA121" s="58">
        <f>J$59</f>
        <v>4.3900000000000002E-2</v>
      </c>
      <c r="AB121" s="58">
        <f>K$59</f>
        <v>7.7149999999999999</v>
      </c>
      <c r="AC121" s="58">
        <f>L$59</f>
        <v>2.8E-3</v>
      </c>
      <c r="AD121" s="58">
        <f>M$59</f>
        <v>2.5493999999999999</v>
      </c>
      <c r="AE121" s="58">
        <f>N$59</f>
        <v>77.361400000000003</v>
      </c>
      <c r="AG121" s="125">
        <f t="shared" si="19"/>
        <v>1.9E-3</v>
      </c>
      <c r="AH121" s="125">
        <f t="shared" si="20"/>
        <v>1.9E-3</v>
      </c>
      <c r="AI121" s="125">
        <f t="shared" si="21"/>
        <v>1.8052632483525387E-3</v>
      </c>
      <c r="AJ121" s="125">
        <f t="shared" si="22"/>
        <v>1.7644128496421387E-3</v>
      </c>
      <c r="AK121" s="125">
        <f t="shared" si="23"/>
        <v>1.7303044004228698E-3</v>
      </c>
      <c r="AL121" s="125">
        <f t="shared" si="24"/>
        <v>1.6893245064896255E-3</v>
      </c>
      <c r="AM121" s="58"/>
      <c r="AN121" s="125">
        <f t="shared" si="25"/>
        <v>2.8E-3</v>
      </c>
      <c r="AO121" s="125">
        <f t="shared" si="26"/>
        <v>2.8E-3</v>
      </c>
      <c r="AP121" s="125">
        <f t="shared" si="27"/>
        <v>2.6603879449405834E-3</v>
      </c>
      <c r="AQ121" s="125">
        <f t="shared" si="28"/>
        <v>2.6001873573673622E-3</v>
      </c>
      <c r="AR121" s="125">
        <f t="shared" si="29"/>
        <v>2.5499222743073867E-3</v>
      </c>
      <c r="AS121" s="125">
        <f t="shared" si="30"/>
        <v>2.4895308516689218E-3</v>
      </c>
    </row>
    <row r="122" spans="23:45">
      <c r="W122" s="58">
        <v>79</v>
      </c>
      <c r="X122" s="58">
        <f>G$59</f>
        <v>1.9E-3</v>
      </c>
      <c r="Y122" s="58">
        <f>H$59</f>
        <v>6.3799999999999996E-2</v>
      </c>
      <c r="Z122" s="58">
        <f>I$59</f>
        <v>0</v>
      </c>
      <c r="AA122" s="58">
        <f>J$59</f>
        <v>4.3900000000000002E-2</v>
      </c>
      <c r="AB122" s="58">
        <f>K$59</f>
        <v>7.7149999999999999</v>
      </c>
      <c r="AC122" s="58">
        <f>L$59</f>
        <v>2.8E-3</v>
      </c>
      <c r="AD122" s="58">
        <f>M$59</f>
        <v>2.5493999999999999</v>
      </c>
      <c r="AE122" s="58">
        <f>N$59</f>
        <v>77.361400000000003</v>
      </c>
      <c r="AG122" s="125">
        <f t="shared" si="19"/>
        <v>1.9E-3</v>
      </c>
      <c r="AH122" s="125">
        <f t="shared" si="20"/>
        <v>1.9E-3</v>
      </c>
      <c r="AI122" s="125">
        <f t="shared" si="21"/>
        <v>1.8052632483525387E-3</v>
      </c>
      <c r="AJ122" s="125">
        <f t="shared" si="22"/>
        <v>1.7644128496421387E-3</v>
      </c>
      <c r="AK122" s="125">
        <f t="shared" si="23"/>
        <v>1.7303044004228698E-3</v>
      </c>
      <c r="AL122" s="125">
        <f t="shared" si="24"/>
        <v>1.6893245064896255E-3</v>
      </c>
      <c r="AM122" s="58"/>
      <c r="AN122" s="125">
        <f t="shared" si="25"/>
        <v>2.8E-3</v>
      </c>
      <c r="AO122" s="125">
        <f t="shared" si="26"/>
        <v>2.8E-3</v>
      </c>
      <c r="AP122" s="125">
        <f t="shared" si="27"/>
        <v>2.6603879449405834E-3</v>
      </c>
      <c r="AQ122" s="125">
        <f t="shared" si="28"/>
        <v>2.6001873573673622E-3</v>
      </c>
      <c r="AR122" s="125">
        <f t="shared" si="29"/>
        <v>2.5499222743073867E-3</v>
      </c>
      <c r="AS122" s="125">
        <f t="shared" si="30"/>
        <v>2.4895308516689218E-3</v>
      </c>
    </row>
    <row r="123" spans="23:45">
      <c r="W123" s="58">
        <v>80</v>
      </c>
      <c r="X123" s="58">
        <f>G$60</f>
        <v>1.6000000000000001E-3</v>
      </c>
      <c r="Y123" s="58">
        <f>H$60</f>
        <v>5.62E-2</v>
      </c>
      <c r="Z123" s="58">
        <f>I$60</f>
        <v>0</v>
      </c>
      <c r="AA123" s="58">
        <f>J$60</f>
        <v>6.6600000000000006E-2</v>
      </c>
      <c r="AB123" s="58">
        <f>K$60</f>
        <v>5.5298999999999996</v>
      </c>
      <c r="AC123" s="58">
        <f>L$60</f>
        <v>3.7000000000000002E-3</v>
      </c>
      <c r="AD123" s="58">
        <f>M$60</f>
        <v>2.2313999999999998</v>
      </c>
      <c r="AE123" s="58">
        <f>N$60</f>
        <v>82.543300000000002</v>
      </c>
      <c r="AG123" s="125">
        <f t="shared" si="19"/>
        <v>1.6000000000000001E-3</v>
      </c>
      <c r="AH123" s="125">
        <f t="shared" si="20"/>
        <v>1.6000000000000001E-3</v>
      </c>
      <c r="AI123" s="125">
        <f t="shared" si="21"/>
        <v>1.5202216828231906E-3</v>
      </c>
      <c r="AJ123" s="125">
        <f t="shared" si="22"/>
        <v>1.4858213470670641E-3</v>
      </c>
      <c r="AK123" s="125">
        <f t="shared" si="23"/>
        <v>1.457098442461364E-3</v>
      </c>
      <c r="AL123" s="125">
        <f t="shared" si="24"/>
        <v>1.4225890580965266E-3</v>
      </c>
      <c r="AM123" s="58"/>
      <c r="AN123" s="125">
        <f t="shared" si="25"/>
        <v>3.7000000000000002E-3</v>
      </c>
      <c r="AO123" s="125">
        <f t="shared" si="26"/>
        <v>3.7000000000000002E-3</v>
      </c>
      <c r="AP123" s="125">
        <f t="shared" si="27"/>
        <v>3.5155126415286281E-3</v>
      </c>
      <c r="AQ123" s="125">
        <f t="shared" si="28"/>
        <v>3.4359618650925861E-3</v>
      </c>
      <c r="AR123" s="125">
        <f t="shared" si="29"/>
        <v>3.3695401481919044E-3</v>
      </c>
      <c r="AS123" s="125">
        <f t="shared" si="30"/>
        <v>3.2897371968482179E-3</v>
      </c>
    </row>
    <row r="124" spans="23:45">
      <c r="W124" s="58">
        <v>81</v>
      </c>
      <c r="X124" s="58">
        <f>G$60</f>
        <v>1.6000000000000001E-3</v>
      </c>
      <c r="Y124" s="58">
        <f>H$60</f>
        <v>5.62E-2</v>
      </c>
      <c r="Z124" s="58">
        <f>I$60</f>
        <v>0</v>
      </c>
      <c r="AA124" s="58">
        <f>J$60</f>
        <v>6.6600000000000006E-2</v>
      </c>
      <c r="AB124" s="58">
        <f>K$60</f>
        <v>5.5298999999999996</v>
      </c>
      <c r="AC124" s="58">
        <f>L$60</f>
        <v>3.7000000000000002E-3</v>
      </c>
      <c r="AD124" s="58">
        <f>M$60</f>
        <v>2.2313999999999998</v>
      </c>
      <c r="AE124" s="58">
        <f>N$60</f>
        <v>82.543300000000002</v>
      </c>
      <c r="AG124" s="125">
        <f t="shared" si="19"/>
        <v>1.6000000000000001E-3</v>
      </c>
      <c r="AH124" s="125">
        <f t="shared" si="20"/>
        <v>1.6000000000000001E-3</v>
      </c>
      <c r="AI124" s="125">
        <f t="shared" si="21"/>
        <v>1.5202216828231906E-3</v>
      </c>
      <c r="AJ124" s="125">
        <f t="shared" si="22"/>
        <v>1.4858213470670641E-3</v>
      </c>
      <c r="AK124" s="125">
        <f t="shared" si="23"/>
        <v>1.457098442461364E-3</v>
      </c>
      <c r="AL124" s="125">
        <f t="shared" si="24"/>
        <v>1.4225890580965266E-3</v>
      </c>
      <c r="AM124" s="58"/>
      <c r="AN124" s="125">
        <f t="shared" si="25"/>
        <v>3.7000000000000002E-3</v>
      </c>
      <c r="AO124" s="125">
        <f t="shared" si="26"/>
        <v>3.7000000000000002E-3</v>
      </c>
      <c r="AP124" s="125">
        <f t="shared" si="27"/>
        <v>3.5155126415286281E-3</v>
      </c>
      <c r="AQ124" s="125">
        <f t="shared" si="28"/>
        <v>3.4359618650925861E-3</v>
      </c>
      <c r="AR124" s="125">
        <f t="shared" si="29"/>
        <v>3.3695401481919044E-3</v>
      </c>
      <c r="AS124" s="125">
        <f t="shared" si="30"/>
        <v>3.2897371968482179E-3</v>
      </c>
    </row>
    <row r="125" spans="23:45">
      <c r="W125" s="58">
        <v>82</v>
      </c>
      <c r="X125" s="58">
        <f>G$60</f>
        <v>1.6000000000000001E-3</v>
      </c>
      <c r="Y125" s="58">
        <f>H$60</f>
        <v>5.62E-2</v>
      </c>
      <c r="Z125" s="58">
        <f>I$60</f>
        <v>0</v>
      </c>
      <c r="AA125" s="58">
        <f>J$60</f>
        <v>6.6600000000000006E-2</v>
      </c>
      <c r="AB125" s="58">
        <f>K$60</f>
        <v>5.5298999999999996</v>
      </c>
      <c r="AC125" s="58">
        <f>L$60</f>
        <v>3.7000000000000002E-3</v>
      </c>
      <c r="AD125" s="58">
        <f>M$60</f>
        <v>2.2313999999999998</v>
      </c>
      <c r="AE125" s="58">
        <f>N$60</f>
        <v>82.543300000000002</v>
      </c>
      <c r="AG125" s="125">
        <f t="shared" si="19"/>
        <v>1.6000000000000001E-3</v>
      </c>
      <c r="AH125" s="125">
        <f t="shared" si="20"/>
        <v>1.6000000000000001E-3</v>
      </c>
      <c r="AI125" s="125">
        <f t="shared" si="21"/>
        <v>1.5202216828231906E-3</v>
      </c>
      <c r="AJ125" s="125">
        <f t="shared" si="22"/>
        <v>1.4858213470670641E-3</v>
      </c>
      <c r="AK125" s="125">
        <f t="shared" si="23"/>
        <v>1.457098442461364E-3</v>
      </c>
      <c r="AL125" s="125">
        <f t="shared" si="24"/>
        <v>1.4225890580965266E-3</v>
      </c>
      <c r="AM125" s="58"/>
      <c r="AN125" s="125">
        <f t="shared" si="25"/>
        <v>3.7000000000000002E-3</v>
      </c>
      <c r="AO125" s="125">
        <f t="shared" si="26"/>
        <v>3.7000000000000002E-3</v>
      </c>
      <c r="AP125" s="125">
        <f t="shared" si="27"/>
        <v>3.5155126415286281E-3</v>
      </c>
      <c r="AQ125" s="125">
        <f t="shared" si="28"/>
        <v>3.4359618650925861E-3</v>
      </c>
      <c r="AR125" s="125">
        <f t="shared" si="29"/>
        <v>3.3695401481919044E-3</v>
      </c>
      <c r="AS125" s="125">
        <f t="shared" si="30"/>
        <v>3.2897371968482179E-3</v>
      </c>
    </row>
    <row r="126" spans="23:45">
      <c r="W126" s="58">
        <v>83</v>
      </c>
      <c r="X126" s="58">
        <f>G$60</f>
        <v>1.6000000000000001E-3</v>
      </c>
      <c r="Y126" s="58">
        <f>H$60</f>
        <v>5.62E-2</v>
      </c>
      <c r="Z126" s="58">
        <f>I$60</f>
        <v>0</v>
      </c>
      <c r="AA126" s="58">
        <f>J$60</f>
        <v>6.6600000000000006E-2</v>
      </c>
      <c r="AB126" s="58">
        <f>K$60</f>
        <v>5.5298999999999996</v>
      </c>
      <c r="AC126" s="58">
        <f>L$60</f>
        <v>3.7000000000000002E-3</v>
      </c>
      <c r="AD126" s="58">
        <f>M$60</f>
        <v>2.2313999999999998</v>
      </c>
      <c r="AE126" s="58">
        <f>N$60</f>
        <v>82.543300000000002</v>
      </c>
      <c r="AG126" s="125">
        <f t="shared" si="19"/>
        <v>1.6000000000000001E-3</v>
      </c>
      <c r="AH126" s="125">
        <f t="shared" si="20"/>
        <v>1.6000000000000001E-3</v>
      </c>
      <c r="AI126" s="125">
        <f t="shared" si="21"/>
        <v>1.5202216828231906E-3</v>
      </c>
      <c r="AJ126" s="125">
        <f t="shared" si="22"/>
        <v>1.4858213470670641E-3</v>
      </c>
      <c r="AK126" s="125">
        <f t="shared" si="23"/>
        <v>1.457098442461364E-3</v>
      </c>
      <c r="AL126" s="125">
        <f t="shared" si="24"/>
        <v>1.4225890580965266E-3</v>
      </c>
      <c r="AM126" s="58"/>
      <c r="AN126" s="125">
        <f t="shared" si="25"/>
        <v>3.7000000000000002E-3</v>
      </c>
      <c r="AO126" s="125">
        <f t="shared" si="26"/>
        <v>3.7000000000000002E-3</v>
      </c>
      <c r="AP126" s="125">
        <f t="shared" si="27"/>
        <v>3.5155126415286281E-3</v>
      </c>
      <c r="AQ126" s="125">
        <f t="shared" si="28"/>
        <v>3.4359618650925861E-3</v>
      </c>
      <c r="AR126" s="125">
        <f t="shared" si="29"/>
        <v>3.3695401481919044E-3</v>
      </c>
      <c r="AS126" s="125">
        <f t="shared" si="30"/>
        <v>3.2897371968482179E-3</v>
      </c>
    </row>
    <row r="127" spans="23:45">
      <c r="W127" s="58">
        <v>84</v>
      </c>
      <c r="X127" s="58">
        <f>G$60</f>
        <v>1.6000000000000001E-3</v>
      </c>
      <c r="Y127" s="58">
        <f>H$60</f>
        <v>5.62E-2</v>
      </c>
      <c r="Z127" s="58">
        <f>I$60</f>
        <v>0</v>
      </c>
      <c r="AA127" s="58">
        <f>J$60</f>
        <v>6.6600000000000006E-2</v>
      </c>
      <c r="AB127" s="58">
        <f>K$60</f>
        <v>5.5298999999999996</v>
      </c>
      <c r="AC127" s="58">
        <f>L$60</f>
        <v>3.7000000000000002E-3</v>
      </c>
      <c r="AD127" s="58">
        <f>M$60</f>
        <v>2.2313999999999998</v>
      </c>
      <c r="AE127" s="58">
        <f>N$60</f>
        <v>82.543300000000002</v>
      </c>
      <c r="AG127" s="125">
        <f t="shared" si="19"/>
        <v>1.6000000000000001E-3</v>
      </c>
      <c r="AH127" s="125">
        <f t="shared" si="20"/>
        <v>1.6000000000000001E-3</v>
      </c>
      <c r="AI127" s="125">
        <f t="shared" si="21"/>
        <v>1.5202216828231906E-3</v>
      </c>
      <c r="AJ127" s="125">
        <f t="shared" si="22"/>
        <v>1.4858213470670641E-3</v>
      </c>
      <c r="AK127" s="125">
        <f t="shared" si="23"/>
        <v>1.457098442461364E-3</v>
      </c>
      <c r="AL127" s="125">
        <f t="shared" si="24"/>
        <v>1.4225890580965266E-3</v>
      </c>
      <c r="AM127" s="58"/>
      <c r="AN127" s="125">
        <f t="shared" si="25"/>
        <v>3.7000000000000002E-3</v>
      </c>
      <c r="AO127" s="125">
        <f t="shared" si="26"/>
        <v>3.7000000000000002E-3</v>
      </c>
      <c r="AP127" s="125">
        <f t="shared" si="27"/>
        <v>3.5155126415286281E-3</v>
      </c>
      <c r="AQ127" s="125">
        <f t="shared" si="28"/>
        <v>3.4359618650925861E-3</v>
      </c>
      <c r="AR127" s="125">
        <f t="shared" si="29"/>
        <v>3.3695401481919044E-3</v>
      </c>
      <c r="AS127" s="125">
        <f t="shared" si="30"/>
        <v>3.2897371968482179E-3</v>
      </c>
    </row>
    <row r="128" spans="23:45">
      <c r="W128" s="58">
        <v>85</v>
      </c>
      <c r="X128" s="58">
        <f>G$61</f>
        <v>2.3E-3</v>
      </c>
      <c r="Y128" s="58">
        <f>H$61</f>
        <v>4.53E-2</v>
      </c>
      <c r="Z128" s="58">
        <f>I$61</f>
        <v>0</v>
      </c>
      <c r="AA128" s="58">
        <f>J$61</f>
        <v>9.8199999999999996E-2</v>
      </c>
      <c r="AB128" s="58">
        <f>K$61</f>
        <v>4.1806999999999999</v>
      </c>
      <c r="AC128" s="58">
        <f>L$61</f>
        <v>4.4999999999999997E-3</v>
      </c>
      <c r="AD128" s="58">
        <f>M$61</f>
        <v>2.0533000000000001</v>
      </c>
      <c r="AE128" s="58">
        <f>N$61</f>
        <v>87.707099999999997</v>
      </c>
      <c r="AG128" s="125">
        <f t="shared" si="19"/>
        <v>2.3E-3</v>
      </c>
      <c r="AH128" s="125">
        <f t="shared" si="20"/>
        <v>2.3E-3</v>
      </c>
      <c r="AI128" s="125">
        <f t="shared" si="21"/>
        <v>2.1853186690583364E-3</v>
      </c>
      <c r="AJ128" s="125">
        <f t="shared" si="22"/>
        <v>2.1358681864089048E-3</v>
      </c>
      <c r="AK128" s="125">
        <f t="shared" si="23"/>
        <v>2.0945790110382108E-3</v>
      </c>
      <c r="AL128" s="125">
        <f t="shared" si="24"/>
        <v>2.0449717710137572E-3</v>
      </c>
      <c r="AM128" s="58"/>
      <c r="AN128" s="125">
        <f t="shared" si="25"/>
        <v>4.4999999999999997E-3</v>
      </c>
      <c r="AO128" s="125">
        <f t="shared" si="26"/>
        <v>4.4999999999999997E-3</v>
      </c>
      <c r="AP128" s="125">
        <f t="shared" si="27"/>
        <v>4.2756234829402226E-3</v>
      </c>
      <c r="AQ128" s="125">
        <f t="shared" si="28"/>
        <v>4.1788725386261178E-3</v>
      </c>
      <c r="AR128" s="125">
        <f t="shared" si="29"/>
        <v>4.0980893694225855E-3</v>
      </c>
      <c r="AS128" s="125">
        <f t="shared" si="30"/>
        <v>4.0010317258964813E-3</v>
      </c>
    </row>
    <row r="129" spans="23:45">
      <c r="W129" s="58">
        <v>86</v>
      </c>
      <c r="X129" s="58">
        <f>G$61</f>
        <v>2.3E-3</v>
      </c>
      <c r="Y129" s="58">
        <f>H$61</f>
        <v>4.53E-2</v>
      </c>
      <c r="Z129" s="58">
        <f>I$61</f>
        <v>0</v>
      </c>
      <c r="AA129" s="58">
        <f>J$61</f>
        <v>9.8199999999999996E-2</v>
      </c>
      <c r="AB129" s="58">
        <f>K$61</f>
        <v>4.1806999999999999</v>
      </c>
      <c r="AC129" s="58">
        <f>L$61</f>
        <v>4.4999999999999997E-3</v>
      </c>
      <c r="AD129" s="58">
        <f>M$61</f>
        <v>2.0533000000000001</v>
      </c>
      <c r="AE129" s="58">
        <f>N$61</f>
        <v>87.707099999999997</v>
      </c>
      <c r="AG129" s="125">
        <f t="shared" si="19"/>
        <v>2.3E-3</v>
      </c>
      <c r="AH129" s="125">
        <f t="shared" si="20"/>
        <v>2.3E-3</v>
      </c>
      <c r="AI129" s="125">
        <f t="shared" si="21"/>
        <v>2.1853186690583364E-3</v>
      </c>
      <c r="AJ129" s="125">
        <f t="shared" si="22"/>
        <v>2.1358681864089048E-3</v>
      </c>
      <c r="AK129" s="125">
        <f t="shared" si="23"/>
        <v>2.0945790110382108E-3</v>
      </c>
      <c r="AL129" s="125">
        <f t="shared" si="24"/>
        <v>2.0449717710137572E-3</v>
      </c>
      <c r="AM129" s="58"/>
      <c r="AN129" s="125">
        <f t="shared" si="25"/>
        <v>4.4999999999999997E-3</v>
      </c>
      <c r="AO129" s="125">
        <f t="shared" si="26"/>
        <v>4.4999999999999997E-3</v>
      </c>
      <c r="AP129" s="125">
        <f t="shared" si="27"/>
        <v>4.2756234829402226E-3</v>
      </c>
      <c r="AQ129" s="125">
        <f t="shared" si="28"/>
        <v>4.1788725386261178E-3</v>
      </c>
      <c r="AR129" s="125">
        <f t="shared" si="29"/>
        <v>4.0980893694225855E-3</v>
      </c>
      <c r="AS129" s="125">
        <f t="shared" si="30"/>
        <v>4.0010317258964813E-3</v>
      </c>
    </row>
    <row r="130" spans="23:45">
      <c r="W130" s="58">
        <v>87</v>
      </c>
      <c r="X130" s="58">
        <f>G$61</f>
        <v>2.3E-3</v>
      </c>
      <c r="Y130" s="58">
        <f>H$61</f>
        <v>4.53E-2</v>
      </c>
      <c r="Z130" s="58">
        <f>I$61</f>
        <v>0</v>
      </c>
      <c r="AA130" s="58">
        <f>J$61</f>
        <v>9.8199999999999996E-2</v>
      </c>
      <c r="AB130" s="58">
        <f>K$61</f>
        <v>4.1806999999999999</v>
      </c>
      <c r="AC130" s="58">
        <f>L$61</f>
        <v>4.4999999999999997E-3</v>
      </c>
      <c r="AD130" s="58">
        <f>M$61</f>
        <v>2.0533000000000001</v>
      </c>
      <c r="AE130" s="58">
        <f>N$61</f>
        <v>87.707099999999997</v>
      </c>
      <c r="AG130" s="125">
        <f t="shared" si="19"/>
        <v>2.3E-3</v>
      </c>
      <c r="AH130" s="125">
        <f t="shared" si="20"/>
        <v>2.3E-3</v>
      </c>
      <c r="AI130" s="125">
        <f t="shared" si="21"/>
        <v>2.1853186690583364E-3</v>
      </c>
      <c r="AJ130" s="125">
        <f t="shared" si="22"/>
        <v>2.1358681864089048E-3</v>
      </c>
      <c r="AK130" s="125">
        <f t="shared" si="23"/>
        <v>2.0945790110382108E-3</v>
      </c>
      <c r="AL130" s="125">
        <f t="shared" si="24"/>
        <v>2.0449717710137572E-3</v>
      </c>
      <c r="AM130" s="58"/>
      <c r="AN130" s="125">
        <f t="shared" si="25"/>
        <v>4.4999999999999997E-3</v>
      </c>
      <c r="AO130" s="125">
        <f t="shared" si="26"/>
        <v>4.4999999999999997E-3</v>
      </c>
      <c r="AP130" s="125">
        <f t="shared" si="27"/>
        <v>4.2756234829402226E-3</v>
      </c>
      <c r="AQ130" s="125">
        <f t="shared" si="28"/>
        <v>4.1788725386261178E-3</v>
      </c>
      <c r="AR130" s="125">
        <f t="shared" si="29"/>
        <v>4.0980893694225855E-3</v>
      </c>
      <c r="AS130" s="125">
        <f t="shared" si="30"/>
        <v>4.0010317258964813E-3</v>
      </c>
    </row>
    <row r="131" spans="23:45">
      <c r="W131" s="58">
        <v>88</v>
      </c>
      <c r="X131" s="58">
        <f>G$61</f>
        <v>2.3E-3</v>
      </c>
      <c r="Y131" s="58">
        <f>H$61</f>
        <v>4.53E-2</v>
      </c>
      <c r="Z131" s="58">
        <f>I$61</f>
        <v>0</v>
      </c>
      <c r="AA131" s="58">
        <f>J$61</f>
        <v>9.8199999999999996E-2</v>
      </c>
      <c r="AB131" s="58">
        <f>K$61</f>
        <v>4.1806999999999999</v>
      </c>
      <c r="AC131" s="58">
        <f>L$61</f>
        <v>4.4999999999999997E-3</v>
      </c>
      <c r="AD131" s="58">
        <f>M$61</f>
        <v>2.0533000000000001</v>
      </c>
      <c r="AE131" s="58">
        <f>N$61</f>
        <v>87.707099999999997</v>
      </c>
      <c r="AG131" s="125">
        <f t="shared" si="19"/>
        <v>2.3E-3</v>
      </c>
      <c r="AH131" s="125">
        <f t="shared" si="20"/>
        <v>2.3E-3</v>
      </c>
      <c r="AI131" s="125">
        <f t="shared" si="21"/>
        <v>2.1853186690583364E-3</v>
      </c>
      <c r="AJ131" s="125">
        <f t="shared" si="22"/>
        <v>2.1358681864089048E-3</v>
      </c>
      <c r="AK131" s="125">
        <f t="shared" si="23"/>
        <v>2.0945790110382108E-3</v>
      </c>
      <c r="AL131" s="125">
        <f t="shared" si="24"/>
        <v>2.0449717710137572E-3</v>
      </c>
      <c r="AM131" s="58"/>
      <c r="AN131" s="125">
        <f t="shared" si="25"/>
        <v>4.4999999999999997E-3</v>
      </c>
      <c r="AO131" s="125">
        <f t="shared" si="26"/>
        <v>4.4999999999999997E-3</v>
      </c>
      <c r="AP131" s="125">
        <f t="shared" si="27"/>
        <v>4.2756234829402226E-3</v>
      </c>
      <c r="AQ131" s="125">
        <f t="shared" si="28"/>
        <v>4.1788725386261178E-3</v>
      </c>
      <c r="AR131" s="125">
        <f t="shared" si="29"/>
        <v>4.0980893694225855E-3</v>
      </c>
      <c r="AS131" s="125">
        <f t="shared" si="30"/>
        <v>4.0010317258964813E-3</v>
      </c>
    </row>
    <row r="132" spans="23:45">
      <c r="W132" s="58">
        <v>89</v>
      </c>
      <c r="X132" s="58">
        <f>G$61</f>
        <v>2.3E-3</v>
      </c>
      <c r="Y132" s="58">
        <f>H$61</f>
        <v>4.53E-2</v>
      </c>
      <c r="Z132" s="58">
        <f>I$61</f>
        <v>0</v>
      </c>
      <c r="AA132" s="58">
        <f>J$61</f>
        <v>9.8199999999999996E-2</v>
      </c>
      <c r="AB132" s="58">
        <f>K$61</f>
        <v>4.1806999999999999</v>
      </c>
      <c r="AC132" s="58">
        <f>L$61</f>
        <v>4.4999999999999997E-3</v>
      </c>
      <c r="AD132" s="58">
        <f>M$61</f>
        <v>2.0533000000000001</v>
      </c>
      <c r="AE132" s="58">
        <f>N$61</f>
        <v>87.707099999999997</v>
      </c>
      <c r="AG132" s="125">
        <f t="shared" si="19"/>
        <v>2.3E-3</v>
      </c>
      <c r="AH132" s="125">
        <f t="shared" si="20"/>
        <v>2.3E-3</v>
      </c>
      <c r="AI132" s="125">
        <f t="shared" si="21"/>
        <v>2.1853186690583364E-3</v>
      </c>
      <c r="AJ132" s="125">
        <f t="shared" si="22"/>
        <v>2.1358681864089048E-3</v>
      </c>
      <c r="AK132" s="125">
        <f t="shared" si="23"/>
        <v>2.0945790110382108E-3</v>
      </c>
      <c r="AL132" s="125">
        <f t="shared" si="24"/>
        <v>2.0449717710137572E-3</v>
      </c>
      <c r="AM132" s="58"/>
      <c r="AN132" s="125">
        <f t="shared" si="25"/>
        <v>4.4999999999999997E-3</v>
      </c>
      <c r="AO132" s="125">
        <f t="shared" si="26"/>
        <v>4.4999999999999997E-3</v>
      </c>
      <c r="AP132" s="125">
        <f t="shared" si="27"/>
        <v>4.2756234829402226E-3</v>
      </c>
      <c r="AQ132" s="125">
        <f t="shared" si="28"/>
        <v>4.1788725386261178E-3</v>
      </c>
      <c r="AR132" s="125">
        <f t="shared" si="29"/>
        <v>4.0980893694225855E-3</v>
      </c>
      <c r="AS132" s="125">
        <f t="shared" si="30"/>
        <v>4.0010317258964813E-3</v>
      </c>
    </row>
    <row r="133" spans="23:45">
      <c r="W133" s="58">
        <v>90</v>
      </c>
      <c r="X133" s="58">
        <f>G$62</f>
        <v>3.5999999999999999E-3</v>
      </c>
      <c r="Y133" s="58">
        <f>H$62</f>
        <v>3.7600000000000001E-2</v>
      </c>
      <c r="Z133" s="58">
        <f>I$62</f>
        <v>0</v>
      </c>
      <c r="AA133" s="58">
        <f>J$62</f>
        <v>0.1208</v>
      </c>
      <c r="AB133" s="58">
        <f>K$62</f>
        <v>3.3025000000000002</v>
      </c>
      <c r="AC133" s="58">
        <f>L$62</f>
        <v>4.4999999999999997E-3</v>
      </c>
      <c r="AD133" s="58">
        <f>M$62</f>
        <v>1.8443000000000001</v>
      </c>
      <c r="AE133" s="58">
        <f>N$62</f>
        <v>92.631799999999998</v>
      </c>
      <c r="AG133" s="125">
        <f t="shared" si="19"/>
        <v>3.5999999999999999E-3</v>
      </c>
      <c r="AH133" s="125">
        <f t="shared" si="20"/>
        <v>3.5999999999999999E-3</v>
      </c>
      <c r="AI133" s="125">
        <f t="shared" si="21"/>
        <v>3.4204987863521784E-3</v>
      </c>
      <c r="AJ133" s="125">
        <f t="shared" si="22"/>
        <v>3.3430980309008943E-3</v>
      </c>
      <c r="AK133" s="125">
        <f t="shared" si="23"/>
        <v>3.2784714955380687E-3</v>
      </c>
      <c r="AL133" s="125">
        <f t="shared" si="24"/>
        <v>3.2008253807171848E-3</v>
      </c>
      <c r="AM133" s="58"/>
      <c r="AN133" s="125">
        <f t="shared" si="25"/>
        <v>4.4999999999999997E-3</v>
      </c>
      <c r="AO133" s="125">
        <f t="shared" si="26"/>
        <v>4.4999999999999997E-3</v>
      </c>
      <c r="AP133" s="125">
        <f t="shared" si="27"/>
        <v>4.2756234829402226E-3</v>
      </c>
      <c r="AQ133" s="125">
        <f t="shared" si="28"/>
        <v>4.1788725386261178E-3</v>
      </c>
      <c r="AR133" s="125">
        <f t="shared" si="29"/>
        <v>4.0980893694225855E-3</v>
      </c>
      <c r="AS133" s="125">
        <f t="shared" si="30"/>
        <v>4.0010317258964813E-3</v>
      </c>
    </row>
    <row r="134" spans="23:45">
      <c r="W134" s="58">
        <v>91</v>
      </c>
      <c r="X134" s="58">
        <f>G$62</f>
        <v>3.5999999999999999E-3</v>
      </c>
      <c r="Y134" s="58">
        <f>H$62</f>
        <v>3.7600000000000001E-2</v>
      </c>
      <c r="Z134" s="58">
        <f>I$62</f>
        <v>0</v>
      </c>
      <c r="AA134" s="58">
        <f>J$62</f>
        <v>0.1208</v>
      </c>
      <c r="AB134" s="58">
        <f>K$62</f>
        <v>3.3025000000000002</v>
      </c>
      <c r="AC134" s="58">
        <f>L$62</f>
        <v>4.4999999999999997E-3</v>
      </c>
      <c r="AD134" s="58">
        <f>M$62</f>
        <v>1.8443000000000001</v>
      </c>
      <c r="AE134" s="58">
        <f>N$62</f>
        <v>92.631799999999998</v>
      </c>
      <c r="AG134" s="125">
        <f t="shared" si="19"/>
        <v>3.5999999999999999E-3</v>
      </c>
      <c r="AH134" s="125">
        <f t="shared" si="20"/>
        <v>3.5999999999999999E-3</v>
      </c>
      <c r="AI134" s="125">
        <f t="shared" si="21"/>
        <v>3.4204987863521784E-3</v>
      </c>
      <c r="AJ134" s="125">
        <f t="shared" si="22"/>
        <v>3.3430980309008943E-3</v>
      </c>
      <c r="AK134" s="125">
        <f t="shared" si="23"/>
        <v>3.2784714955380687E-3</v>
      </c>
      <c r="AL134" s="125">
        <f t="shared" si="24"/>
        <v>3.2008253807171848E-3</v>
      </c>
      <c r="AM134" s="58"/>
      <c r="AN134" s="125">
        <f t="shared" si="25"/>
        <v>4.4999999999999997E-3</v>
      </c>
      <c r="AO134" s="125">
        <f t="shared" si="26"/>
        <v>4.4999999999999997E-3</v>
      </c>
      <c r="AP134" s="125">
        <f t="shared" si="27"/>
        <v>4.2756234829402226E-3</v>
      </c>
      <c r="AQ134" s="125">
        <f t="shared" si="28"/>
        <v>4.1788725386261178E-3</v>
      </c>
      <c r="AR134" s="125">
        <f t="shared" si="29"/>
        <v>4.0980893694225855E-3</v>
      </c>
      <c r="AS134" s="125">
        <f t="shared" si="30"/>
        <v>4.0010317258964813E-3</v>
      </c>
    </row>
    <row r="135" spans="23:45">
      <c r="W135" s="58">
        <v>92</v>
      </c>
      <c r="X135" s="58">
        <f>G$62</f>
        <v>3.5999999999999999E-3</v>
      </c>
      <c r="Y135" s="58">
        <f>H$62</f>
        <v>3.7600000000000001E-2</v>
      </c>
      <c r="Z135" s="58">
        <f>I$62</f>
        <v>0</v>
      </c>
      <c r="AA135" s="58">
        <f>J$62</f>
        <v>0.1208</v>
      </c>
      <c r="AB135" s="58">
        <f>K$62</f>
        <v>3.3025000000000002</v>
      </c>
      <c r="AC135" s="58">
        <f>L$62</f>
        <v>4.4999999999999997E-3</v>
      </c>
      <c r="AD135" s="58">
        <f>M$62</f>
        <v>1.8443000000000001</v>
      </c>
      <c r="AE135" s="58">
        <f>N$62</f>
        <v>92.631799999999998</v>
      </c>
      <c r="AG135" s="125">
        <f t="shared" si="19"/>
        <v>3.5999999999999999E-3</v>
      </c>
      <c r="AH135" s="125">
        <f t="shared" si="20"/>
        <v>3.5999999999999999E-3</v>
      </c>
      <c r="AI135" s="125">
        <f t="shared" si="21"/>
        <v>3.4204987863521784E-3</v>
      </c>
      <c r="AJ135" s="125">
        <f t="shared" si="22"/>
        <v>3.3430980309008943E-3</v>
      </c>
      <c r="AK135" s="125">
        <f t="shared" si="23"/>
        <v>3.2784714955380687E-3</v>
      </c>
      <c r="AL135" s="125">
        <f t="shared" si="24"/>
        <v>3.2008253807171848E-3</v>
      </c>
      <c r="AM135" s="58"/>
      <c r="AN135" s="125">
        <f t="shared" si="25"/>
        <v>4.4999999999999997E-3</v>
      </c>
      <c r="AO135" s="125">
        <f t="shared" si="26"/>
        <v>4.4999999999999997E-3</v>
      </c>
      <c r="AP135" s="125">
        <f t="shared" si="27"/>
        <v>4.2756234829402226E-3</v>
      </c>
      <c r="AQ135" s="125">
        <f t="shared" si="28"/>
        <v>4.1788725386261178E-3</v>
      </c>
      <c r="AR135" s="125">
        <f t="shared" si="29"/>
        <v>4.0980893694225855E-3</v>
      </c>
      <c r="AS135" s="125">
        <f t="shared" si="30"/>
        <v>4.0010317258964813E-3</v>
      </c>
    </row>
    <row r="136" spans="23:45">
      <c r="W136" s="58">
        <v>93</v>
      </c>
      <c r="X136" s="58">
        <f>G$62</f>
        <v>3.5999999999999999E-3</v>
      </c>
      <c r="Y136" s="58">
        <f>H$62</f>
        <v>3.7600000000000001E-2</v>
      </c>
      <c r="Z136" s="58">
        <f>I$62</f>
        <v>0</v>
      </c>
      <c r="AA136" s="58">
        <f>J$62</f>
        <v>0.1208</v>
      </c>
      <c r="AB136" s="58">
        <f>K$62</f>
        <v>3.3025000000000002</v>
      </c>
      <c r="AC136" s="58">
        <f>L$62</f>
        <v>4.4999999999999997E-3</v>
      </c>
      <c r="AD136" s="58">
        <f>M$62</f>
        <v>1.8443000000000001</v>
      </c>
      <c r="AE136" s="58">
        <f>N$62</f>
        <v>92.631799999999998</v>
      </c>
      <c r="AG136" s="125">
        <f t="shared" si="19"/>
        <v>3.5999999999999999E-3</v>
      </c>
      <c r="AH136" s="125">
        <f t="shared" si="20"/>
        <v>3.5999999999999999E-3</v>
      </c>
      <c r="AI136" s="125">
        <f t="shared" si="21"/>
        <v>3.4204987863521784E-3</v>
      </c>
      <c r="AJ136" s="125">
        <f t="shared" si="22"/>
        <v>3.3430980309008943E-3</v>
      </c>
      <c r="AK136" s="125">
        <f t="shared" si="23"/>
        <v>3.2784714955380687E-3</v>
      </c>
      <c r="AL136" s="125">
        <f t="shared" si="24"/>
        <v>3.2008253807171848E-3</v>
      </c>
      <c r="AM136" s="58"/>
      <c r="AN136" s="125">
        <f t="shared" si="25"/>
        <v>4.4999999999999997E-3</v>
      </c>
      <c r="AO136" s="125">
        <f t="shared" si="26"/>
        <v>4.4999999999999997E-3</v>
      </c>
      <c r="AP136" s="125">
        <f t="shared" si="27"/>
        <v>4.2756234829402226E-3</v>
      </c>
      <c r="AQ136" s="125">
        <f t="shared" si="28"/>
        <v>4.1788725386261178E-3</v>
      </c>
      <c r="AR136" s="125">
        <f t="shared" si="29"/>
        <v>4.0980893694225855E-3</v>
      </c>
      <c r="AS136" s="125">
        <f t="shared" si="30"/>
        <v>4.0010317258964813E-3</v>
      </c>
    </row>
    <row r="137" spans="23:45">
      <c r="W137" s="58">
        <v>94</v>
      </c>
      <c r="X137" s="58">
        <f>G$62</f>
        <v>3.5999999999999999E-3</v>
      </c>
      <c r="Y137" s="58">
        <f>H$62</f>
        <v>3.7600000000000001E-2</v>
      </c>
      <c r="Z137" s="58">
        <f>I$62</f>
        <v>0</v>
      </c>
      <c r="AA137" s="58">
        <f>J$62</f>
        <v>0.1208</v>
      </c>
      <c r="AB137" s="58">
        <f>K$62</f>
        <v>3.3025000000000002</v>
      </c>
      <c r="AC137" s="58">
        <f>L$62</f>
        <v>4.4999999999999997E-3</v>
      </c>
      <c r="AD137" s="58">
        <f>M$62</f>
        <v>1.8443000000000001</v>
      </c>
      <c r="AE137" s="58">
        <f>N$62</f>
        <v>92.631799999999998</v>
      </c>
      <c r="AG137" s="125">
        <f t="shared" si="19"/>
        <v>3.5999999999999999E-3</v>
      </c>
      <c r="AH137" s="125">
        <f t="shared" si="20"/>
        <v>3.5999999999999999E-3</v>
      </c>
      <c r="AI137" s="125">
        <f t="shared" si="21"/>
        <v>3.4204987863521784E-3</v>
      </c>
      <c r="AJ137" s="125">
        <f t="shared" si="22"/>
        <v>3.3430980309008943E-3</v>
      </c>
      <c r="AK137" s="125">
        <f t="shared" si="23"/>
        <v>3.2784714955380687E-3</v>
      </c>
      <c r="AL137" s="125">
        <f t="shared" si="24"/>
        <v>3.2008253807171848E-3</v>
      </c>
      <c r="AM137" s="58"/>
      <c r="AN137" s="125">
        <f t="shared" si="25"/>
        <v>4.4999999999999997E-3</v>
      </c>
      <c r="AO137" s="125">
        <f t="shared" si="26"/>
        <v>4.4999999999999997E-3</v>
      </c>
      <c r="AP137" s="125">
        <f t="shared" si="27"/>
        <v>4.2756234829402226E-3</v>
      </c>
      <c r="AQ137" s="125">
        <f t="shared" si="28"/>
        <v>4.1788725386261178E-3</v>
      </c>
      <c r="AR137" s="125">
        <f t="shared" si="29"/>
        <v>4.0980893694225855E-3</v>
      </c>
      <c r="AS137" s="125">
        <f t="shared" si="30"/>
        <v>4.0010317258964813E-3</v>
      </c>
    </row>
    <row r="138" spans="23:45">
      <c r="W138" s="58">
        <v>95</v>
      </c>
      <c r="X138" s="58">
        <f>G$63</f>
        <v>4.1999999999999997E-3</v>
      </c>
      <c r="Y138" s="58">
        <f>H$63</f>
        <v>3.5000000000000003E-2</v>
      </c>
      <c r="Z138" s="58">
        <f>I$63</f>
        <v>0</v>
      </c>
      <c r="AA138" s="58">
        <f>J$63</f>
        <v>0.1278</v>
      </c>
      <c r="AB138" s="58">
        <f>K$63</f>
        <v>2.8012000000000001</v>
      </c>
      <c r="AC138" s="58">
        <f>L$63</f>
        <v>4.4999999999999997E-3</v>
      </c>
      <c r="AD138" s="58">
        <f>M$63</f>
        <v>1.6138999999999999</v>
      </c>
      <c r="AE138" s="58">
        <f>N$63</f>
        <v>97.516800000000003</v>
      </c>
      <c r="AG138" s="125">
        <f t="shared" si="19"/>
        <v>4.1999999999999997E-3</v>
      </c>
      <c r="AH138" s="125">
        <f t="shared" si="20"/>
        <v>4.1999999999999997E-3</v>
      </c>
      <c r="AI138" s="125">
        <f t="shared" si="21"/>
        <v>3.9905819174108747E-3</v>
      </c>
      <c r="AJ138" s="125">
        <f t="shared" si="22"/>
        <v>3.900281036051043E-3</v>
      </c>
      <c r="AK138" s="125">
        <f t="shared" si="23"/>
        <v>3.8248834114610803E-3</v>
      </c>
      <c r="AL138" s="125">
        <f t="shared" si="24"/>
        <v>3.7342962775033825E-3</v>
      </c>
      <c r="AM138" s="58"/>
      <c r="AN138" s="125">
        <f t="shared" si="25"/>
        <v>4.4999999999999997E-3</v>
      </c>
      <c r="AO138" s="125">
        <f t="shared" si="26"/>
        <v>4.4999999999999997E-3</v>
      </c>
      <c r="AP138" s="125">
        <f t="shared" si="27"/>
        <v>4.2756234829402226E-3</v>
      </c>
      <c r="AQ138" s="125">
        <f t="shared" si="28"/>
        <v>4.1788725386261178E-3</v>
      </c>
      <c r="AR138" s="125">
        <f t="shared" si="29"/>
        <v>4.0980893694225855E-3</v>
      </c>
      <c r="AS138" s="125">
        <f t="shared" si="30"/>
        <v>4.0010317258964813E-3</v>
      </c>
    </row>
    <row r="139" spans="23:45">
      <c r="W139" s="58">
        <v>96</v>
      </c>
      <c r="X139" s="58">
        <f>G$63</f>
        <v>4.1999999999999997E-3</v>
      </c>
      <c r="Y139" s="58">
        <f>H$63</f>
        <v>3.5000000000000003E-2</v>
      </c>
      <c r="Z139" s="58">
        <f>I$63</f>
        <v>0</v>
      </c>
      <c r="AA139" s="58">
        <f>J$63</f>
        <v>0.1278</v>
      </c>
      <c r="AB139" s="58">
        <f>K$63</f>
        <v>2.8012000000000001</v>
      </c>
      <c r="AC139" s="58">
        <f>L$63</f>
        <v>4.4999999999999997E-3</v>
      </c>
      <c r="AD139" s="58">
        <f>M$63</f>
        <v>1.6138999999999999</v>
      </c>
      <c r="AE139" s="58">
        <f>N$63</f>
        <v>97.516800000000003</v>
      </c>
      <c r="AG139" s="125">
        <f t="shared" si="19"/>
        <v>4.1999999999999997E-3</v>
      </c>
      <c r="AH139" s="125">
        <f t="shared" si="20"/>
        <v>4.1999999999999997E-3</v>
      </c>
      <c r="AI139" s="125">
        <f t="shared" si="21"/>
        <v>3.9905819174108747E-3</v>
      </c>
      <c r="AJ139" s="125">
        <f t="shared" si="22"/>
        <v>3.900281036051043E-3</v>
      </c>
      <c r="AK139" s="125">
        <f t="shared" si="23"/>
        <v>3.8248834114610803E-3</v>
      </c>
      <c r="AL139" s="125">
        <f t="shared" si="24"/>
        <v>3.7342962775033825E-3</v>
      </c>
      <c r="AM139" s="58"/>
      <c r="AN139" s="125">
        <f t="shared" si="25"/>
        <v>4.4999999999999997E-3</v>
      </c>
      <c r="AO139" s="125">
        <f t="shared" si="26"/>
        <v>4.4999999999999997E-3</v>
      </c>
      <c r="AP139" s="125">
        <f t="shared" si="27"/>
        <v>4.2756234829402226E-3</v>
      </c>
      <c r="AQ139" s="125">
        <f t="shared" si="28"/>
        <v>4.1788725386261178E-3</v>
      </c>
      <c r="AR139" s="125">
        <f t="shared" si="29"/>
        <v>4.0980893694225855E-3</v>
      </c>
      <c r="AS139" s="125">
        <f t="shared" si="30"/>
        <v>4.0010317258964813E-3</v>
      </c>
    </row>
    <row r="140" spans="23:45">
      <c r="W140" s="58">
        <v>97</v>
      </c>
      <c r="X140" s="58">
        <f>G$63</f>
        <v>4.1999999999999997E-3</v>
      </c>
      <c r="Y140" s="58">
        <f>H$63</f>
        <v>3.5000000000000003E-2</v>
      </c>
      <c r="Z140" s="58">
        <f>I$63</f>
        <v>0</v>
      </c>
      <c r="AA140" s="58">
        <f>J$63</f>
        <v>0.1278</v>
      </c>
      <c r="AB140" s="58">
        <f>K$63</f>
        <v>2.8012000000000001</v>
      </c>
      <c r="AC140" s="58">
        <f>L$63</f>
        <v>4.4999999999999997E-3</v>
      </c>
      <c r="AD140" s="58">
        <f>M$63</f>
        <v>1.6138999999999999</v>
      </c>
      <c r="AE140" s="58">
        <f>N$63</f>
        <v>97.516800000000003</v>
      </c>
      <c r="AG140" s="125">
        <f t="shared" si="19"/>
        <v>4.1999999999999997E-3</v>
      </c>
      <c r="AH140" s="125">
        <f t="shared" si="20"/>
        <v>4.1999999999999997E-3</v>
      </c>
      <c r="AI140" s="125">
        <f t="shared" si="21"/>
        <v>3.9905819174108747E-3</v>
      </c>
      <c r="AJ140" s="125">
        <f t="shared" si="22"/>
        <v>3.900281036051043E-3</v>
      </c>
      <c r="AK140" s="125">
        <f t="shared" si="23"/>
        <v>3.8248834114610803E-3</v>
      </c>
      <c r="AL140" s="125">
        <f t="shared" si="24"/>
        <v>3.7342962775033825E-3</v>
      </c>
      <c r="AM140" s="58"/>
      <c r="AN140" s="125">
        <f t="shared" si="25"/>
        <v>4.4999999999999997E-3</v>
      </c>
      <c r="AO140" s="125">
        <f t="shared" si="26"/>
        <v>4.4999999999999997E-3</v>
      </c>
      <c r="AP140" s="125">
        <f t="shared" si="27"/>
        <v>4.2756234829402226E-3</v>
      </c>
      <c r="AQ140" s="125">
        <f t="shared" si="28"/>
        <v>4.1788725386261178E-3</v>
      </c>
      <c r="AR140" s="125">
        <f t="shared" si="29"/>
        <v>4.0980893694225855E-3</v>
      </c>
      <c r="AS140" s="125">
        <f t="shared" si="30"/>
        <v>4.0010317258964813E-3</v>
      </c>
    </row>
    <row r="141" spans="23:45">
      <c r="W141" s="58">
        <v>98</v>
      </c>
      <c r="X141" s="58">
        <f>G$63</f>
        <v>4.1999999999999997E-3</v>
      </c>
      <c r="Y141" s="58">
        <f>H$63</f>
        <v>3.5000000000000003E-2</v>
      </c>
      <c r="Z141" s="58">
        <f>I$63</f>
        <v>0</v>
      </c>
      <c r="AA141" s="58">
        <f>J$63</f>
        <v>0.1278</v>
      </c>
      <c r="AB141" s="58">
        <f>K$63</f>
        <v>2.8012000000000001</v>
      </c>
      <c r="AC141" s="58">
        <f>L$63</f>
        <v>4.4999999999999997E-3</v>
      </c>
      <c r="AD141" s="58">
        <f>M$63</f>
        <v>1.6138999999999999</v>
      </c>
      <c r="AE141" s="58">
        <f>N$63</f>
        <v>97.516800000000003</v>
      </c>
      <c r="AG141" s="125">
        <f t="shared" si="19"/>
        <v>4.1999999999999997E-3</v>
      </c>
      <c r="AH141" s="125">
        <f t="shared" si="20"/>
        <v>4.1999999999999997E-3</v>
      </c>
      <c r="AI141" s="125">
        <f t="shared" si="21"/>
        <v>3.9905819174108747E-3</v>
      </c>
      <c r="AJ141" s="125">
        <f t="shared" si="22"/>
        <v>3.900281036051043E-3</v>
      </c>
      <c r="AK141" s="125">
        <f t="shared" si="23"/>
        <v>3.8248834114610803E-3</v>
      </c>
      <c r="AL141" s="125">
        <f t="shared" si="24"/>
        <v>3.7342962775033825E-3</v>
      </c>
      <c r="AM141" s="58"/>
      <c r="AN141" s="125">
        <f t="shared" si="25"/>
        <v>4.4999999999999997E-3</v>
      </c>
      <c r="AO141" s="125">
        <f t="shared" si="26"/>
        <v>4.4999999999999997E-3</v>
      </c>
      <c r="AP141" s="125">
        <f t="shared" si="27"/>
        <v>4.2756234829402226E-3</v>
      </c>
      <c r="AQ141" s="125">
        <f t="shared" si="28"/>
        <v>4.1788725386261178E-3</v>
      </c>
      <c r="AR141" s="125">
        <f t="shared" si="29"/>
        <v>4.0980893694225855E-3</v>
      </c>
      <c r="AS141" s="125">
        <f t="shared" si="30"/>
        <v>4.0010317258964813E-3</v>
      </c>
    </row>
    <row r="142" spans="23:45">
      <c r="W142" s="58">
        <v>99</v>
      </c>
      <c r="X142" s="58">
        <f>G$63</f>
        <v>4.1999999999999997E-3</v>
      </c>
      <c r="Y142" s="58">
        <f>H$63</f>
        <v>3.5000000000000003E-2</v>
      </c>
      <c r="Z142" s="58">
        <f>I$63</f>
        <v>0</v>
      </c>
      <c r="AA142" s="58">
        <f>J$63</f>
        <v>0.1278</v>
      </c>
      <c r="AB142" s="58">
        <f>K$63</f>
        <v>2.8012000000000001</v>
      </c>
      <c r="AC142" s="58">
        <f>L$63</f>
        <v>4.4999999999999997E-3</v>
      </c>
      <c r="AD142" s="58">
        <f>M$63</f>
        <v>1.6138999999999999</v>
      </c>
      <c r="AE142" s="58">
        <f>N$63</f>
        <v>97.516800000000003</v>
      </c>
      <c r="AG142" s="125">
        <f t="shared" si="19"/>
        <v>4.1999999999999997E-3</v>
      </c>
      <c r="AH142" s="125">
        <f t="shared" si="20"/>
        <v>4.1999999999999997E-3</v>
      </c>
      <c r="AI142" s="125">
        <f t="shared" si="21"/>
        <v>3.9905819174108747E-3</v>
      </c>
      <c r="AJ142" s="125">
        <f t="shared" si="22"/>
        <v>3.900281036051043E-3</v>
      </c>
      <c r="AK142" s="125">
        <f t="shared" si="23"/>
        <v>3.8248834114610803E-3</v>
      </c>
      <c r="AL142" s="125">
        <f t="shared" si="24"/>
        <v>3.7342962775033825E-3</v>
      </c>
      <c r="AM142" s="58"/>
      <c r="AN142" s="125">
        <f t="shared" si="25"/>
        <v>4.4999999999999997E-3</v>
      </c>
      <c r="AO142" s="125">
        <f t="shared" si="26"/>
        <v>4.4999999999999997E-3</v>
      </c>
      <c r="AP142" s="125">
        <f t="shared" si="27"/>
        <v>4.2756234829402226E-3</v>
      </c>
      <c r="AQ142" s="125">
        <f t="shared" si="28"/>
        <v>4.1788725386261178E-3</v>
      </c>
      <c r="AR142" s="125">
        <f t="shared" si="29"/>
        <v>4.0980893694225855E-3</v>
      </c>
      <c r="AS142" s="125">
        <f t="shared" si="30"/>
        <v>4.0010317258964813E-3</v>
      </c>
    </row>
    <row r="143" spans="23:45">
      <c r="W143" s="58">
        <v>100</v>
      </c>
      <c r="X143" s="58">
        <f>G$64</f>
        <v>4.3E-3</v>
      </c>
      <c r="Y143" s="58">
        <f>H$64</f>
        <v>3.44E-2</v>
      </c>
      <c r="Z143" s="58">
        <f>I$64</f>
        <v>0</v>
      </c>
      <c r="AA143" s="58">
        <f>J$64</f>
        <v>0.12809999999999999</v>
      </c>
      <c r="AB143" s="58">
        <f>K$64</f>
        <v>2.6644999999999999</v>
      </c>
      <c r="AC143" s="58">
        <f>L$64</f>
        <v>4.4000000000000003E-3</v>
      </c>
      <c r="AD143" s="58">
        <f>M$64</f>
        <v>1.5091000000000001</v>
      </c>
      <c r="AE143" s="58">
        <f>N$64</f>
        <v>103.47029999999999</v>
      </c>
      <c r="AG143" s="125">
        <f t="shared" si="19"/>
        <v>4.3E-3</v>
      </c>
      <c r="AH143" s="125">
        <f t="shared" si="20"/>
        <v>4.3E-3</v>
      </c>
      <c r="AI143" s="125">
        <f t="shared" si="21"/>
        <v>4.085595772587324E-3</v>
      </c>
      <c r="AJ143" s="125">
        <f t="shared" si="22"/>
        <v>3.9931448702427352E-3</v>
      </c>
      <c r="AK143" s="125">
        <f t="shared" si="23"/>
        <v>3.915952064114916E-3</v>
      </c>
      <c r="AL143" s="125">
        <f t="shared" si="24"/>
        <v>3.8232080936344156E-3</v>
      </c>
      <c r="AM143" s="58"/>
      <c r="AN143" s="125">
        <f t="shared" si="25"/>
        <v>4.4000000000000003E-3</v>
      </c>
      <c r="AO143" s="125">
        <f t="shared" si="26"/>
        <v>4.4000000000000003E-3</v>
      </c>
      <c r="AP143" s="125">
        <f t="shared" si="27"/>
        <v>4.1806096277637742E-3</v>
      </c>
      <c r="AQ143" s="125">
        <f t="shared" si="28"/>
        <v>4.0860087044344269E-3</v>
      </c>
      <c r="AR143" s="125">
        <f t="shared" si="29"/>
        <v>4.0070207167687511E-3</v>
      </c>
      <c r="AS143" s="125">
        <f t="shared" si="30"/>
        <v>3.9121199097654482E-3</v>
      </c>
    </row>
  </sheetData>
  <mergeCells count="35">
    <mergeCell ref="P21:R21"/>
    <mergeCell ref="N22:O22"/>
    <mergeCell ref="Q22:R22"/>
    <mergeCell ref="I23:I30"/>
    <mergeCell ref="J23:J30"/>
    <mergeCell ref="L23:L24"/>
    <mergeCell ref="I21:I22"/>
    <mergeCell ref="J21:J22"/>
    <mergeCell ref="K21:K22"/>
    <mergeCell ref="L21:L22"/>
    <mergeCell ref="M21:O21"/>
    <mergeCell ref="C10:F11"/>
    <mergeCell ref="AT8:AT9"/>
    <mergeCell ref="AV8:AV9"/>
    <mergeCell ref="AX8:AX9"/>
    <mergeCell ref="AZ8:AZ9"/>
    <mergeCell ref="C7:E7"/>
    <mergeCell ref="C8:E8"/>
    <mergeCell ref="C9:E9"/>
    <mergeCell ref="BB8:BB9"/>
    <mergeCell ref="BD8:BD9"/>
    <mergeCell ref="BF8:BF9"/>
    <mergeCell ref="BH8:BH9"/>
    <mergeCell ref="L8:L9"/>
    <mergeCell ref="N8:N9"/>
    <mergeCell ref="P8:P9"/>
    <mergeCell ref="R8:R9"/>
    <mergeCell ref="T8:T9"/>
    <mergeCell ref="AF8:AF9"/>
    <mergeCell ref="AH8:AH9"/>
    <mergeCell ref="AJ8:AJ9"/>
    <mergeCell ref="AL8:AL9"/>
    <mergeCell ref="AN8:AN9"/>
    <mergeCell ref="AP8:AP9"/>
    <mergeCell ref="AR8:AR9"/>
  </mergeCells>
  <conditionalFormatting sqref="M23:R30">
    <cfRule type="cellIs" dxfId="2" priority="1" operator="equal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RowHeight="15"/>
  <sheetData>
    <row r="1" spans="1:20">
      <c r="A1" s="58"/>
      <c r="B1" s="58" t="s">
        <v>106</v>
      </c>
      <c r="C1" s="109" t="s">
        <v>381</v>
      </c>
      <c r="D1" s="58"/>
      <c r="E1" s="58"/>
      <c r="F1" s="58"/>
      <c r="G1" s="58"/>
      <c r="H1" s="58" t="s">
        <v>364</v>
      </c>
      <c r="I1" s="58"/>
      <c r="J1" s="58"/>
      <c r="K1" s="58"/>
      <c r="L1" s="58"/>
      <c r="M1" s="2"/>
      <c r="N1" s="58" t="s">
        <v>367</v>
      </c>
      <c r="O1" s="58"/>
      <c r="P1" s="58"/>
      <c r="Q1" s="109" t="s">
        <v>381</v>
      </c>
      <c r="R1" s="58"/>
      <c r="S1" s="109" t="s">
        <v>381</v>
      </c>
      <c r="T1" s="114" t="s">
        <v>382</v>
      </c>
    </row>
    <row r="2" spans="1:20">
      <c r="A2" s="1" t="s">
        <v>58</v>
      </c>
      <c r="B2" s="58" t="s">
        <v>258</v>
      </c>
      <c r="C2" s="58" t="s">
        <v>259</v>
      </c>
      <c r="D2" s="58" t="s">
        <v>260</v>
      </c>
      <c r="E2" s="58" t="s">
        <v>48</v>
      </c>
      <c r="F2" s="58" t="s">
        <v>261</v>
      </c>
      <c r="G2" s="58" t="s">
        <v>366</v>
      </c>
      <c r="H2" s="58" t="str">
        <f>B2</f>
        <v>Sedentary</v>
      </c>
      <c r="I2" s="58" t="str">
        <f t="shared" ref="I2:L2" si="0">C2</f>
        <v>Barely</v>
      </c>
      <c r="J2" s="58" t="str">
        <f t="shared" si="0"/>
        <v>Somewhat</v>
      </c>
      <c r="K2" s="58" t="str">
        <f t="shared" si="0"/>
        <v>Active</v>
      </c>
      <c r="L2" s="58" t="str">
        <f t="shared" si="0"/>
        <v>Highly</v>
      </c>
      <c r="M2" s="2" t="s">
        <v>107</v>
      </c>
      <c r="N2" s="58" t="s">
        <v>258</v>
      </c>
      <c r="O2" s="58" t="s">
        <v>259</v>
      </c>
      <c r="P2" s="58" t="s">
        <v>260</v>
      </c>
      <c r="Q2" s="58" t="s">
        <v>48</v>
      </c>
      <c r="R2" s="58" t="s">
        <v>261</v>
      </c>
      <c r="S2" s="58" t="s">
        <v>368</v>
      </c>
      <c r="T2" s="93" t="s">
        <v>380</v>
      </c>
    </row>
    <row r="3" spans="1:20">
      <c r="A3" s="58">
        <v>5</v>
      </c>
      <c r="B3" s="93">
        <f>'Mortal Baseline'!X3*('Breast Cancer Epi'!$G$45*'Breast Cancer Epi'!Q$66)</f>
        <v>0</v>
      </c>
      <c r="C3" s="93">
        <f>'Mortal Baseline'!Y3*('Breast Cancer Epi'!$G$45*'Breast Cancer Epi'!R$66)</f>
        <v>0</v>
      </c>
      <c r="D3" s="93">
        <f>'Mortal Baseline'!Z3*('Breast Cancer Epi'!$G$45*'Breast Cancer Epi'!S$66)</f>
        <v>0</v>
      </c>
      <c r="E3" s="93">
        <f>'Mortal Baseline'!AA3*('Breast Cancer Epi'!$G$45*'Breast Cancer Epi'!T$66)</f>
        <v>0</v>
      </c>
      <c r="F3" s="93">
        <f>'Mortal Baseline'!AB3*('Breast Cancer Epi'!$G$45*'Breast Cancer Epi'!U$66)</f>
        <v>0</v>
      </c>
      <c r="G3" s="93">
        <f>SUM(B3:F3)</f>
        <v>0</v>
      </c>
      <c r="H3" s="2">
        <f>B3/'Mortal Baseline'!X3</f>
        <v>0</v>
      </c>
      <c r="I3" s="2">
        <f>C3/'Mortal Baseline'!Y3</f>
        <v>0</v>
      </c>
      <c r="J3" s="2">
        <f>D3/'Mortal Baseline'!Z3</f>
        <v>0</v>
      </c>
      <c r="K3" s="2">
        <f>E3/'Mortal Baseline'!AA3</f>
        <v>0</v>
      </c>
      <c r="L3" s="2">
        <f>F3/'Mortal Baseline'!AB3</f>
        <v>0</v>
      </c>
      <c r="M3" s="2">
        <f>SUM(B3:F3)/SUM('Mortal Baseline'!X3:AB3)</f>
        <v>0</v>
      </c>
      <c r="N3" s="58">
        <f>B3*'Breast Cancer Epi'!$J$45</f>
        <v>0</v>
      </c>
      <c r="O3" s="58">
        <f>C3*'Breast Cancer Epi'!$J$45</f>
        <v>0</v>
      </c>
      <c r="P3" s="58">
        <f>D3*'Breast Cancer Epi'!$J$45</f>
        <v>0</v>
      </c>
      <c r="Q3" s="58">
        <f>E3*'Breast Cancer Epi'!$J$45</f>
        <v>0</v>
      </c>
      <c r="R3" s="58">
        <f>F3*'Breast Cancer Epi'!$J$45</f>
        <v>0</v>
      </c>
      <c r="S3" s="93">
        <f>SUM(N3:R3)</f>
        <v>0</v>
      </c>
      <c r="T3" s="93">
        <f>S3</f>
        <v>0</v>
      </c>
    </row>
    <row r="4" spans="1:20">
      <c r="A4" s="58">
        <v>6</v>
      </c>
      <c r="B4" s="93">
        <f>'Mortal Baseline'!X4*('Breast Cancer Epi'!$G$45*'Breast Cancer Epi'!Q$66)</f>
        <v>0</v>
      </c>
      <c r="C4" s="93">
        <f>'Mortal Baseline'!Y4*('Breast Cancer Epi'!$G$45*'Breast Cancer Epi'!R$66)</f>
        <v>0</v>
      </c>
      <c r="D4" s="93">
        <f>'Mortal Baseline'!Z4*('Breast Cancer Epi'!$G$45*'Breast Cancer Epi'!S$66)</f>
        <v>0</v>
      </c>
      <c r="E4" s="93">
        <f>'Mortal Baseline'!AA4*('Breast Cancer Epi'!$G$45*'Breast Cancer Epi'!T$66)</f>
        <v>0</v>
      </c>
      <c r="F4" s="93">
        <f>'Mortal Baseline'!AB4*('Breast Cancer Epi'!$G$45*'Breast Cancer Epi'!U$66)</f>
        <v>0</v>
      </c>
      <c r="G4" s="93">
        <f t="shared" ref="G4:G67" si="1">SUM(B4:F4)</f>
        <v>0</v>
      </c>
      <c r="H4" s="2">
        <f>B4/'Mortal Baseline'!X4</f>
        <v>0</v>
      </c>
      <c r="I4" s="2">
        <f>C4/'Mortal Baseline'!Y4</f>
        <v>0</v>
      </c>
      <c r="J4" s="2">
        <f>D4/'Mortal Baseline'!Z4</f>
        <v>0</v>
      </c>
      <c r="K4" s="2">
        <f>E4/'Mortal Baseline'!AA4</f>
        <v>0</v>
      </c>
      <c r="L4" s="2">
        <f>F4/'Mortal Baseline'!AB4</f>
        <v>0</v>
      </c>
      <c r="M4" s="2">
        <f>SUM(B4:F4)/SUM('Mortal Baseline'!X4:AB4)</f>
        <v>0</v>
      </c>
      <c r="N4" s="58">
        <f>B4*'Breast Cancer Epi'!$J$45</f>
        <v>0</v>
      </c>
      <c r="O4" s="58">
        <f>C4*'Breast Cancer Epi'!$J$45</f>
        <v>0</v>
      </c>
      <c r="P4" s="58">
        <f>D4*'Breast Cancer Epi'!$J$45</f>
        <v>0</v>
      </c>
      <c r="Q4" s="58">
        <f>E4*'Breast Cancer Epi'!$J$45</f>
        <v>0</v>
      </c>
      <c r="R4" s="58">
        <f>F4*'Breast Cancer Epi'!$J$45</f>
        <v>0</v>
      </c>
      <c r="S4" s="93">
        <f t="shared" ref="S4:S16" si="2">SUM(N4:R4)</f>
        <v>0</v>
      </c>
      <c r="T4" s="93">
        <f>T3+S4</f>
        <v>0</v>
      </c>
    </row>
    <row r="5" spans="1:20">
      <c r="A5" s="58">
        <v>7</v>
      </c>
      <c r="B5" s="93">
        <f>'Mortal Baseline'!X5*('Breast Cancer Epi'!$G$45*'Breast Cancer Epi'!Q$66)</f>
        <v>0</v>
      </c>
      <c r="C5" s="93">
        <f>'Mortal Baseline'!Y5*('Breast Cancer Epi'!$G$45*'Breast Cancer Epi'!R$66)</f>
        <v>0</v>
      </c>
      <c r="D5" s="93">
        <f>'Mortal Baseline'!Z5*('Breast Cancer Epi'!$G$45*'Breast Cancer Epi'!S$66)</f>
        <v>0</v>
      </c>
      <c r="E5" s="93">
        <f>'Mortal Baseline'!AA5*('Breast Cancer Epi'!$G$45*'Breast Cancer Epi'!T$66)</f>
        <v>0</v>
      </c>
      <c r="F5" s="93">
        <f>'Mortal Baseline'!AB5*('Breast Cancer Epi'!$G$45*'Breast Cancer Epi'!U$66)</f>
        <v>0</v>
      </c>
      <c r="G5" s="93">
        <f t="shared" si="1"/>
        <v>0</v>
      </c>
      <c r="H5" s="2">
        <f>B5/'Mortal Baseline'!X5</f>
        <v>0</v>
      </c>
      <c r="I5" s="2">
        <f>C5/'Mortal Baseline'!Y5</f>
        <v>0</v>
      </c>
      <c r="J5" s="2">
        <f>D5/'Mortal Baseline'!Z5</f>
        <v>0</v>
      </c>
      <c r="K5" s="2">
        <f>E5/'Mortal Baseline'!AA5</f>
        <v>0</v>
      </c>
      <c r="L5" s="2">
        <f>F5/'Mortal Baseline'!AB5</f>
        <v>0</v>
      </c>
      <c r="M5" s="2">
        <f>SUM(B5:F5)/SUM('Mortal Baseline'!X5:AB5)</f>
        <v>0</v>
      </c>
      <c r="N5" s="58">
        <f>B5*'Breast Cancer Epi'!$J$45</f>
        <v>0</v>
      </c>
      <c r="O5" s="58">
        <f>C5*'Breast Cancer Epi'!$J$45</f>
        <v>0</v>
      </c>
      <c r="P5" s="58">
        <f>D5*'Breast Cancer Epi'!$J$45</f>
        <v>0</v>
      </c>
      <c r="Q5" s="58">
        <f>E5*'Breast Cancer Epi'!$J$45</f>
        <v>0</v>
      </c>
      <c r="R5" s="58">
        <f>F5*'Breast Cancer Epi'!$J$45</f>
        <v>0</v>
      </c>
      <c r="S5" s="93">
        <f t="shared" si="2"/>
        <v>0</v>
      </c>
      <c r="T5" s="93">
        <f t="shared" ref="T5:T68" si="3">T4+S5</f>
        <v>0</v>
      </c>
    </row>
    <row r="6" spans="1:20">
      <c r="A6" s="58">
        <v>8</v>
      </c>
      <c r="B6" s="93">
        <f>'Mortal Baseline'!X6*('Breast Cancer Epi'!$G$45*'Breast Cancer Epi'!Q$66)</f>
        <v>0</v>
      </c>
      <c r="C6" s="93">
        <f>'Mortal Baseline'!Y6*('Breast Cancer Epi'!$G$45*'Breast Cancer Epi'!R$66)</f>
        <v>0</v>
      </c>
      <c r="D6" s="93">
        <f>'Mortal Baseline'!Z6*('Breast Cancer Epi'!$G$45*'Breast Cancer Epi'!S$66)</f>
        <v>0</v>
      </c>
      <c r="E6" s="93">
        <f>'Mortal Baseline'!AA6*('Breast Cancer Epi'!$G$45*'Breast Cancer Epi'!T$66)</f>
        <v>0</v>
      </c>
      <c r="F6" s="93">
        <f>'Mortal Baseline'!AB6*('Breast Cancer Epi'!$G$45*'Breast Cancer Epi'!U$66)</f>
        <v>0</v>
      </c>
      <c r="G6" s="93">
        <f t="shared" si="1"/>
        <v>0</v>
      </c>
      <c r="H6" s="2">
        <f>B6/'Mortal Baseline'!X6</f>
        <v>0</v>
      </c>
      <c r="I6" s="2">
        <f>C6/'Mortal Baseline'!Y6</f>
        <v>0</v>
      </c>
      <c r="J6" s="2">
        <f>D6/'Mortal Baseline'!Z6</f>
        <v>0</v>
      </c>
      <c r="K6" s="2">
        <f>E6/'Mortal Baseline'!AA6</f>
        <v>0</v>
      </c>
      <c r="L6" s="2">
        <f>F6/'Mortal Baseline'!AB6</f>
        <v>0</v>
      </c>
      <c r="M6" s="2">
        <f>SUM(B6:F6)/SUM('Mortal Baseline'!X6:AB6)</f>
        <v>0</v>
      </c>
      <c r="N6" s="58">
        <f>B6*'Breast Cancer Epi'!$J$45</f>
        <v>0</v>
      </c>
      <c r="O6" s="58">
        <f>C6*'Breast Cancer Epi'!$J$45</f>
        <v>0</v>
      </c>
      <c r="P6" s="58">
        <f>D6*'Breast Cancer Epi'!$J$45</f>
        <v>0</v>
      </c>
      <c r="Q6" s="58">
        <f>E6*'Breast Cancer Epi'!$J$45</f>
        <v>0</v>
      </c>
      <c r="R6" s="58">
        <f>F6*'Breast Cancer Epi'!$J$45</f>
        <v>0</v>
      </c>
      <c r="S6" s="93">
        <f t="shared" si="2"/>
        <v>0</v>
      </c>
      <c r="T6" s="93">
        <f t="shared" si="3"/>
        <v>0</v>
      </c>
    </row>
    <row r="7" spans="1:20">
      <c r="A7" s="58">
        <v>9</v>
      </c>
      <c r="B7" s="93">
        <f>'Mortal Baseline'!X7*('Breast Cancer Epi'!$G$45*'Breast Cancer Epi'!Q$66)</f>
        <v>0</v>
      </c>
      <c r="C7" s="93">
        <f>'Mortal Baseline'!Y7*('Breast Cancer Epi'!$G$45*'Breast Cancer Epi'!R$66)</f>
        <v>0</v>
      </c>
      <c r="D7" s="93">
        <f>'Mortal Baseline'!Z7*('Breast Cancer Epi'!$G$45*'Breast Cancer Epi'!S$66)</f>
        <v>0</v>
      </c>
      <c r="E7" s="93">
        <f>'Mortal Baseline'!AA7*('Breast Cancer Epi'!$G$45*'Breast Cancer Epi'!T$66)</f>
        <v>0</v>
      </c>
      <c r="F7" s="93">
        <f>'Mortal Baseline'!AB7*('Breast Cancer Epi'!$G$45*'Breast Cancer Epi'!U$66)</f>
        <v>0</v>
      </c>
      <c r="G7" s="93">
        <f t="shared" si="1"/>
        <v>0</v>
      </c>
      <c r="H7" s="2">
        <f>B7/'Mortal Baseline'!X7</f>
        <v>0</v>
      </c>
      <c r="I7" s="2">
        <f>C7/'Mortal Baseline'!Y7</f>
        <v>0</v>
      </c>
      <c r="J7" s="2">
        <f>D7/'Mortal Baseline'!Z7</f>
        <v>0</v>
      </c>
      <c r="K7" s="2">
        <f>E7/'Mortal Baseline'!AA7</f>
        <v>0</v>
      </c>
      <c r="L7" s="2">
        <f>F7/'Mortal Baseline'!AB7</f>
        <v>0</v>
      </c>
      <c r="M7" s="2">
        <f>SUM(B7:F7)/SUM('Mortal Baseline'!X7:AB7)</f>
        <v>0</v>
      </c>
      <c r="N7" s="58">
        <f>B7*'Breast Cancer Epi'!$J$45</f>
        <v>0</v>
      </c>
      <c r="O7" s="58">
        <f>C7*'Breast Cancer Epi'!$J$45</f>
        <v>0</v>
      </c>
      <c r="P7" s="58">
        <f>D7*'Breast Cancer Epi'!$J$45</f>
        <v>0</v>
      </c>
      <c r="Q7" s="58">
        <f>E7*'Breast Cancer Epi'!$J$45</f>
        <v>0</v>
      </c>
      <c r="R7" s="58">
        <f>F7*'Breast Cancer Epi'!$J$45</f>
        <v>0</v>
      </c>
      <c r="S7" s="93">
        <f t="shared" si="2"/>
        <v>0</v>
      </c>
      <c r="T7" s="93">
        <f t="shared" si="3"/>
        <v>0</v>
      </c>
    </row>
    <row r="8" spans="1:20">
      <c r="A8" s="58">
        <v>10</v>
      </c>
      <c r="B8" s="93">
        <f>'Mortal Baseline'!X8*('Breast Cancer Epi'!$G$46*'Breast Cancer Epi'!Q$66)</f>
        <v>0</v>
      </c>
      <c r="C8" s="93">
        <f>'Mortal Baseline'!Y8*('Breast Cancer Epi'!$G$46*'Breast Cancer Epi'!R$66)</f>
        <v>0</v>
      </c>
      <c r="D8" s="93">
        <f>'Mortal Baseline'!Z8*('Breast Cancer Epi'!$G$46*'Breast Cancer Epi'!S$66)</f>
        <v>0</v>
      </c>
      <c r="E8" s="93">
        <f>'Mortal Baseline'!AA8*('Breast Cancer Epi'!$G$46*'Breast Cancer Epi'!T$66)</f>
        <v>0</v>
      </c>
      <c r="F8" s="93">
        <f>'Mortal Baseline'!AB8*('Breast Cancer Epi'!$G$46*'Breast Cancer Epi'!U$66)</f>
        <v>0</v>
      </c>
      <c r="G8" s="93">
        <f t="shared" si="1"/>
        <v>0</v>
      </c>
      <c r="H8" s="2">
        <f>B8/'Mortal Baseline'!X8</f>
        <v>0</v>
      </c>
      <c r="I8" s="2">
        <f>C8/'Mortal Baseline'!Y8</f>
        <v>0</v>
      </c>
      <c r="J8" s="2">
        <f>D8/'Mortal Baseline'!Z8</f>
        <v>0</v>
      </c>
      <c r="K8" s="2">
        <f>E8/'Mortal Baseline'!AA8</f>
        <v>0</v>
      </c>
      <c r="L8" s="2">
        <f>F8/'Mortal Baseline'!AB8</f>
        <v>0</v>
      </c>
      <c r="M8" s="2">
        <f>SUM(B8:F8)/SUM('Mortal Baseline'!X8:AB8)</f>
        <v>0</v>
      </c>
      <c r="N8" s="58">
        <f>B8*'Breast Cancer Epi'!$J$46</f>
        <v>0</v>
      </c>
      <c r="O8" s="58">
        <f>C8*'Breast Cancer Epi'!$J$46</f>
        <v>0</v>
      </c>
      <c r="P8" s="58">
        <f>D8*'Breast Cancer Epi'!$J$46</f>
        <v>0</v>
      </c>
      <c r="Q8" s="58">
        <f>E8*'Breast Cancer Epi'!$J$46</f>
        <v>0</v>
      </c>
      <c r="R8" s="58">
        <f>F8*'Breast Cancer Epi'!$J$46</f>
        <v>0</v>
      </c>
      <c r="S8" s="93">
        <f t="shared" si="2"/>
        <v>0</v>
      </c>
      <c r="T8" s="93">
        <f t="shared" si="3"/>
        <v>0</v>
      </c>
    </row>
    <row r="9" spans="1:20">
      <c r="A9" s="58">
        <v>11</v>
      </c>
      <c r="B9" s="93">
        <f>'Mortal Baseline'!X9*('Breast Cancer Epi'!$G$46*'Breast Cancer Epi'!Q$66)</f>
        <v>0</v>
      </c>
      <c r="C9" s="93">
        <f>'Mortal Baseline'!Y9*('Breast Cancer Epi'!$G$46*'Breast Cancer Epi'!R$66)</f>
        <v>0</v>
      </c>
      <c r="D9" s="93">
        <f>'Mortal Baseline'!Z9*('Breast Cancer Epi'!$G$46*'Breast Cancer Epi'!S$66)</f>
        <v>0</v>
      </c>
      <c r="E9" s="93">
        <f>'Mortal Baseline'!AA9*('Breast Cancer Epi'!$G$46*'Breast Cancer Epi'!T$66)</f>
        <v>0</v>
      </c>
      <c r="F9" s="93">
        <f>'Mortal Baseline'!AB9*('Breast Cancer Epi'!$G$46*'Breast Cancer Epi'!U$66)</f>
        <v>0</v>
      </c>
      <c r="G9" s="93">
        <f t="shared" si="1"/>
        <v>0</v>
      </c>
      <c r="H9" s="2">
        <f>B9/'Mortal Baseline'!X9</f>
        <v>0</v>
      </c>
      <c r="I9" s="2">
        <f>C9/'Mortal Baseline'!Y9</f>
        <v>0</v>
      </c>
      <c r="J9" s="2">
        <f>D9/'Mortal Baseline'!Z9</f>
        <v>0</v>
      </c>
      <c r="K9" s="2">
        <f>E9/'Mortal Baseline'!AA9</f>
        <v>0</v>
      </c>
      <c r="L9" s="2">
        <f>F9/'Mortal Baseline'!AB9</f>
        <v>0</v>
      </c>
      <c r="M9" s="2">
        <f>SUM(B9:F9)/SUM('Mortal Baseline'!X9:AB9)</f>
        <v>0</v>
      </c>
      <c r="N9" s="58">
        <f>B9*'Breast Cancer Epi'!$J$46</f>
        <v>0</v>
      </c>
      <c r="O9" s="58">
        <f>C9*'Breast Cancer Epi'!$J$46</f>
        <v>0</v>
      </c>
      <c r="P9" s="58">
        <f>D9*'Breast Cancer Epi'!$J$46</f>
        <v>0</v>
      </c>
      <c r="Q9" s="58">
        <f>E9*'Breast Cancer Epi'!$J$46</f>
        <v>0</v>
      </c>
      <c r="R9" s="58">
        <f>F9*'Breast Cancer Epi'!$J$46</f>
        <v>0</v>
      </c>
      <c r="S9" s="93">
        <f t="shared" si="2"/>
        <v>0</v>
      </c>
      <c r="T9" s="93">
        <f t="shared" si="3"/>
        <v>0</v>
      </c>
    </row>
    <row r="10" spans="1:20">
      <c r="A10" s="58">
        <v>12</v>
      </c>
      <c r="B10" s="93">
        <f>'Mortal Baseline'!X10*('Breast Cancer Epi'!$G$46*'Breast Cancer Epi'!Q$66)</f>
        <v>0</v>
      </c>
      <c r="C10" s="93">
        <f>'Mortal Baseline'!Y10*('Breast Cancer Epi'!$G$46*'Breast Cancer Epi'!R$66)</f>
        <v>0</v>
      </c>
      <c r="D10" s="93">
        <f>'Mortal Baseline'!Z10*('Breast Cancer Epi'!$G$46*'Breast Cancer Epi'!S$66)</f>
        <v>0</v>
      </c>
      <c r="E10" s="93">
        <f>'Mortal Baseline'!AA10*('Breast Cancer Epi'!$G$46*'Breast Cancer Epi'!T$66)</f>
        <v>0</v>
      </c>
      <c r="F10" s="93">
        <f>'Mortal Baseline'!AB10*('Breast Cancer Epi'!$G$46*'Breast Cancer Epi'!U$66)</f>
        <v>0</v>
      </c>
      <c r="G10" s="93">
        <f t="shared" si="1"/>
        <v>0</v>
      </c>
      <c r="H10" s="2">
        <f>B10/'Mortal Baseline'!X10</f>
        <v>0</v>
      </c>
      <c r="I10" s="2">
        <f>C10/'Mortal Baseline'!Y10</f>
        <v>0</v>
      </c>
      <c r="J10" s="2">
        <f>D10/'Mortal Baseline'!Z10</f>
        <v>0</v>
      </c>
      <c r="K10" s="2">
        <f>E10/'Mortal Baseline'!AA10</f>
        <v>0</v>
      </c>
      <c r="L10" s="2">
        <f>F10/'Mortal Baseline'!AB10</f>
        <v>0</v>
      </c>
      <c r="M10" s="2">
        <f>SUM(B10:F10)/SUM('Mortal Baseline'!X10:AB10)</f>
        <v>0</v>
      </c>
      <c r="N10" s="58">
        <f>B10*'Breast Cancer Epi'!$J$46</f>
        <v>0</v>
      </c>
      <c r="O10" s="58">
        <f>C10*'Breast Cancer Epi'!$J$46</f>
        <v>0</v>
      </c>
      <c r="P10" s="58">
        <f>D10*'Breast Cancer Epi'!$J$46</f>
        <v>0</v>
      </c>
      <c r="Q10" s="58">
        <f>E10*'Breast Cancer Epi'!$J$46</f>
        <v>0</v>
      </c>
      <c r="R10" s="58">
        <f>F10*'Breast Cancer Epi'!$J$46</f>
        <v>0</v>
      </c>
      <c r="S10" s="93">
        <f t="shared" si="2"/>
        <v>0</v>
      </c>
      <c r="T10" s="93">
        <f t="shared" si="3"/>
        <v>0</v>
      </c>
    </row>
    <row r="11" spans="1:20">
      <c r="A11" s="58">
        <v>13</v>
      </c>
      <c r="B11" s="93">
        <f>'Mortal Baseline'!X11*('Breast Cancer Epi'!$G$46*'Breast Cancer Epi'!Q$66)</f>
        <v>0</v>
      </c>
      <c r="C11" s="93">
        <f>'Mortal Baseline'!Y11*('Breast Cancer Epi'!$G$46*'Breast Cancer Epi'!R$66)</f>
        <v>0</v>
      </c>
      <c r="D11" s="93">
        <f>'Mortal Baseline'!Z11*('Breast Cancer Epi'!$G$46*'Breast Cancer Epi'!S$66)</f>
        <v>0</v>
      </c>
      <c r="E11" s="93">
        <f>'Mortal Baseline'!AA11*('Breast Cancer Epi'!$G$46*'Breast Cancer Epi'!T$66)</f>
        <v>0</v>
      </c>
      <c r="F11" s="93">
        <f>'Mortal Baseline'!AB11*('Breast Cancer Epi'!$G$46*'Breast Cancer Epi'!U$66)</f>
        <v>0</v>
      </c>
      <c r="G11" s="93">
        <f t="shared" si="1"/>
        <v>0</v>
      </c>
      <c r="H11" s="2">
        <f>B11/'Mortal Baseline'!X11</f>
        <v>0</v>
      </c>
      <c r="I11" s="2">
        <f>C11/'Mortal Baseline'!Y11</f>
        <v>0</v>
      </c>
      <c r="J11" s="2">
        <f>D11/'Mortal Baseline'!Z11</f>
        <v>0</v>
      </c>
      <c r="K11" s="2">
        <f>E11/'Mortal Baseline'!AA11</f>
        <v>0</v>
      </c>
      <c r="L11" s="2">
        <f>F11/'Mortal Baseline'!AB11</f>
        <v>0</v>
      </c>
      <c r="M11" s="2">
        <f>SUM(B11:F11)/SUM('Mortal Baseline'!X11:AB11)</f>
        <v>0</v>
      </c>
      <c r="N11" s="58">
        <f>B11*'Breast Cancer Epi'!$J$46</f>
        <v>0</v>
      </c>
      <c r="O11" s="58">
        <f>C11*'Breast Cancer Epi'!$J$46</f>
        <v>0</v>
      </c>
      <c r="P11" s="58">
        <f>D11*'Breast Cancer Epi'!$J$46</f>
        <v>0</v>
      </c>
      <c r="Q11" s="58">
        <f>E11*'Breast Cancer Epi'!$J$46</f>
        <v>0</v>
      </c>
      <c r="R11" s="58">
        <f>F11*'Breast Cancer Epi'!$J$46</f>
        <v>0</v>
      </c>
      <c r="S11" s="93">
        <f t="shared" si="2"/>
        <v>0</v>
      </c>
      <c r="T11" s="93">
        <f t="shared" si="3"/>
        <v>0</v>
      </c>
    </row>
    <row r="12" spans="1:20">
      <c r="A12" s="58">
        <v>14</v>
      </c>
      <c r="B12" s="93">
        <f>'Mortal Baseline'!X12*('Breast Cancer Epi'!$G$46*'Breast Cancer Epi'!Q$66)</f>
        <v>0</v>
      </c>
      <c r="C12" s="93">
        <f>'Mortal Baseline'!Y12*('Breast Cancer Epi'!$G$46*'Breast Cancer Epi'!R$66)</f>
        <v>0</v>
      </c>
      <c r="D12" s="93">
        <f>'Mortal Baseline'!Z12*('Breast Cancer Epi'!$G$46*'Breast Cancer Epi'!S$66)</f>
        <v>0</v>
      </c>
      <c r="E12" s="93">
        <f>'Mortal Baseline'!AA12*('Breast Cancer Epi'!$G$46*'Breast Cancer Epi'!T$66)</f>
        <v>0</v>
      </c>
      <c r="F12" s="93">
        <f>'Mortal Baseline'!AB12*('Breast Cancer Epi'!$G$46*'Breast Cancer Epi'!U$66)</f>
        <v>0</v>
      </c>
      <c r="G12" s="93">
        <f t="shared" si="1"/>
        <v>0</v>
      </c>
      <c r="H12" s="2">
        <f>B12/'Mortal Baseline'!X12</f>
        <v>0</v>
      </c>
      <c r="I12" s="2">
        <f>C12/'Mortal Baseline'!Y12</f>
        <v>0</v>
      </c>
      <c r="J12" s="2">
        <f>D12/'Mortal Baseline'!Z12</f>
        <v>0</v>
      </c>
      <c r="K12" s="2">
        <f>E12/'Mortal Baseline'!AA12</f>
        <v>0</v>
      </c>
      <c r="L12" s="2">
        <f>F12/'Mortal Baseline'!AB12</f>
        <v>0</v>
      </c>
      <c r="M12" s="2">
        <f>SUM(B12:F12)/SUM('Mortal Baseline'!X12:AB12)</f>
        <v>0</v>
      </c>
      <c r="N12" s="58">
        <f>B12*'Breast Cancer Epi'!$J$46</f>
        <v>0</v>
      </c>
      <c r="O12" s="58">
        <f>C12*'Breast Cancer Epi'!$J$46</f>
        <v>0</v>
      </c>
      <c r="P12" s="58">
        <f>D12*'Breast Cancer Epi'!$J$46</f>
        <v>0</v>
      </c>
      <c r="Q12" s="58">
        <f>E12*'Breast Cancer Epi'!$J$46</f>
        <v>0</v>
      </c>
      <c r="R12" s="58">
        <f>F12*'Breast Cancer Epi'!$J$46</f>
        <v>0</v>
      </c>
      <c r="S12" s="93">
        <f t="shared" si="2"/>
        <v>0</v>
      </c>
      <c r="T12" s="93">
        <f t="shared" si="3"/>
        <v>0</v>
      </c>
    </row>
    <row r="13" spans="1:20">
      <c r="A13" s="58">
        <v>15</v>
      </c>
      <c r="B13" s="93">
        <f>'Mortal Baseline'!X13*('Breast Cancer Epi'!$G$47*'Breast Cancer Epi'!Q$66)</f>
        <v>0</v>
      </c>
      <c r="C13" s="93">
        <f>'Mortal Baseline'!Y13*('Breast Cancer Epi'!$G$47*'Breast Cancer Epi'!R$66)</f>
        <v>0</v>
      </c>
      <c r="D13" s="93">
        <f>'Mortal Baseline'!Z13*('Breast Cancer Epi'!$G$47*'Breast Cancer Epi'!S$66)</f>
        <v>0</v>
      </c>
      <c r="E13" s="93">
        <f>'Mortal Baseline'!AA13*('Breast Cancer Epi'!$G$47*'Breast Cancer Epi'!T$66)</f>
        <v>0</v>
      </c>
      <c r="F13" s="93">
        <f>'Mortal Baseline'!AB13*('Breast Cancer Epi'!$G$47*'Breast Cancer Epi'!U$66)</f>
        <v>0</v>
      </c>
      <c r="G13" s="93">
        <f t="shared" si="1"/>
        <v>0</v>
      </c>
      <c r="H13" s="2">
        <f>B13/'Mortal Baseline'!X13</f>
        <v>0</v>
      </c>
      <c r="I13" s="2">
        <f>C13/'Mortal Baseline'!Y13</f>
        <v>0</v>
      </c>
      <c r="J13" s="2">
        <f>D13/'Mortal Baseline'!Z13</f>
        <v>0</v>
      </c>
      <c r="K13" s="2">
        <f>E13/'Mortal Baseline'!AA13</f>
        <v>0</v>
      </c>
      <c r="L13" s="2">
        <f>F13/'Mortal Baseline'!AB13</f>
        <v>0</v>
      </c>
      <c r="M13" s="2">
        <f>SUM(B13:F13)/SUM('Mortal Baseline'!X13:AB13)</f>
        <v>0</v>
      </c>
      <c r="N13" s="58">
        <f>B13*'Breast Cancer Epi'!$J$47</f>
        <v>0</v>
      </c>
      <c r="O13" s="58">
        <f>C13*'Breast Cancer Epi'!$J$47</f>
        <v>0</v>
      </c>
      <c r="P13" s="58">
        <f>D13*'Breast Cancer Epi'!$J$47</f>
        <v>0</v>
      </c>
      <c r="Q13" s="58">
        <f>E13*'Breast Cancer Epi'!$J$47</f>
        <v>0</v>
      </c>
      <c r="R13" s="58">
        <f>F13*'Breast Cancer Epi'!$J$47</f>
        <v>0</v>
      </c>
      <c r="S13" s="93">
        <f t="shared" si="2"/>
        <v>0</v>
      </c>
      <c r="T13" s="93">
        <f t="shared" si="3"/>
        <v>0</v>
      </c>
    </row>
    <row r="14" spans="1:20">
      <c r="A14" s="58">
        <v>16</v>
      </c>
      <c r="B14" s="93">
        <f>'Mortal Baseline'!X14*('Breast Cancer Epi'!$G$47*'Breast Cancer Epi'!Q$66)</f>
        <v>0</v>
      </c>
      <c r="C14" s="93">
        <f>'Mortal Baseline'!Y14*('Breast Cancer Epi'!$G$47*'Breast Cancer Epi'!R$66)</f>
        <v>0</v>
      </c>
      <c r="D14" s="93">
        <f>'Mortal Baseline'!Z14*('Breast Cancer Epi'!$G$47*'Breast Cancer Epi'!S$66)</f>
        <v>0</v>
      </c>
      <c r="E14" s="93">
        <f>'Mortal Baseline'!AA14*('Breast Cancer Epi'!$G$47*'Breast Cancer Epi'!T$66)</f>
        <v>0</v>
      </c>
      <c r="F14" s="93">
        <f>'Mortal Baseline'!AB14*('Breast Cancer Epi'!$G$47*'Breast Cancer Epi'!U$66)</f>
        <v>0</v>
      </c>
      <c r="G14" s="93">
        <f t="shared" si="1"/>
        <v>0</v>
      </c>
      <c r="H14" s="2">
        <f>B14/'Mortal Baseline'!X14</f>
        <v>0</v>
      </c>
      <c r="I14" s="2">
        <f>C14/'Mortal Baseline'!Y14</f>
        <v>0</v>
      </c>
      <c r="J14" s="2">
        <f>D14/'Mortal Baseline'!Z14</f>
        <v>0</v>
      </c>
      <c r="K14" s="2">
        <f>E14/'Mortal Baseline'!AA14</f>
        <v>0</v>
      </c>
      <c r="L14" s="2">
        <f>F14/'Mortal Baseline'!AB14</f>
        <v>0</v>
      </c>
      <c r="M14" s="2">
        <f>SUM(B14:F14)/SUM('Mortal Baseline'!X14:AB14)</f>
        <v>0</v>
      </c>
      <c r="N14" s="58">
        <f>B14*'Breast Cancer Epi'!$J$47</f>
        <v>0</v>
      </c>
      <c r="O14" s="58">
        <f>C14*'Breast Cancer Epi'!$J$47</f>
        <v>0</v>
      </c>
      <c r="P14" s="58">
        <f>D14*'Breast Cancer Epi'!$J$47</f>
        <v>0</v>
      </c>
      <c r="Q14" s="58">
        <f>E14*'Breast Cancer Epi'!$J$47</f>
        <v>0</v>
      </c>
      <c r="R14" s="58">
        <f>F14*'Breast Cancer Epi'!$J$47</f>
        <v>0</v>
      </c>
      <c r="S14" s="93">
        <f t="shared" si="2"/>
        <v>0</v>
      </c>
      <c r="T14" s="93">
        <f t="shared" si="3"/>
        <v>0</v>
      </c>
    </row>
    <row r="15" spans="1:20">
      <c r="A15" s="58">
        <v>17</v>
      </c>
      <c r="B15" s="93">
        <f>'Mortal Baseline'!X15*('Breast Cancer Epi'!$G$47*'Breast Cancer Epi'!Q$66)</f>
        <v>0</v>
      </c>
      <c r="C15" s="93">
        <f>'Mortal Baseline'!Y15*('Breast Cancer Epi'!$G$47*'Breast Cancer Epi'!R$66)</f>
        <v>0</v>
      </c>
      <c r="D15" s="93">
        <f>'Mortal Baseline'!Z15*('Breast Cancer Epi'!$G$47*'Breast Cancer Epi'!S$66)</f>
        <v>0</v>
      </c>
      <c r="E15" s="93">
        <f>'Mortal Baseline'!AA15*('Breast Cancer Epi'!$G$47*'Breast Cancer Epi'!T$66)</f>
        <v>0</v>
      </c>
      <c r="F15" s="93">
        <f>'Mortal Baseline'!AB15*('Breast Cancer Epi'!$G$47*'Breast Cancer Epi'!U$66)</f>
        <v>0</v>
      </c>
      <c r="G15" s="93">
        <f t="shared" si="1"/>
        <v>0</v>
      </c>
      <c r="H15" s="2">
        <f>B15/'Mortal Baseline'!X15</f>
        <v>0</v>
      </c>
      <c r="I15" s="2">
        <f>C15/'Mortal Baseline'!Y15</f>
        <v>0</v>
      </c>
      <c r="J15" s="2">
        <f>D15/'Mortal Baseline'!Z15</f>
        <v>0</v>
      </c>
      <c r="K15" s="2">
        <f>E15/'Mortal Baseline'!AA15</f>
        <v>0</v>
      </c>
      <c r="L15" s="2">
        <f>F15/'Mortal Baseline'!AB15</f>
        <v>0</v>
      </c>
      <c r="M15" s="2">
        <f>SUM(B15:F15)/SUM('Mortal Baseline'!X15:AB15)</f>
        <v>0</v>
      </c>
      <c r="N15" s="58">
        <f>B15*'Breast Cancer Epi'!$J$47</f>
        <v>0</v>
      </c>
      <c r="O15" s="58">
        <f>C15*'Breast Cancer Epi'!$J$47</f>
        <v>0</v>
      </c>
      <c r="P15" s="58">
        <f>D15*'Breast Cancer Epi'!$J$47</f>
        <v>0</v>
      </c>
      <c r="Q15" s="58">
        <f>E15*'Breast Cancer Epi'!$J$47</f>
        <v>0</v>
      </c>
      <c r="R15" s="58">
        <f>F15*'Breast Cancer Epi'!$J$47</f>
        <v>0</v>
      </c>
      <c r="S15" s="93">
        <f t="shared" si="2"/>
        <v>0</v>
      </c>
      <c r="T15" s="93">
        <f t="shared" si="3"/>
        <v>0</v>
      </c>
    </row>
    <row r="16" spans="1:20">
      <c r="A16" s="58">
        <v>18</v>
      </c>
      <c r="B16" s="93">
        <f>'Mortal Baseline'!X16*('Breast Cancer Epi'!$G$47*'Breast Cancer Epi'!Q$66)</f>
        <v>0</v>
      </c>
      <c r="C16" s="93">
        <f>'Mortal Baseline'!Y16*('Breast Cancer Epi'!$G$47*'Breast Cancer Epi'!R$66)</f>
        <v>0</v>
      </c>
      <c r="D16" s="93">
        <f>'Mortal Baseline'!Z16*('Breast Cancer Epi'!$G$47*'Breast Cancer Epi'!S$66)</f>
        <v>0</v>
      </c>
      <c r="E16" s="93">
        <f>'Mortal Baseline'!AA16*('Breast Cancer Epi'!$G$47*'Breast Cancer Epi'!T$66)</f>
        <v>0</v>
      </c>
      <c r="F16" s="93">
        <f>'Mortal Baseline'!AB16*('Breast Cancer Epi'!$G$47*'Breast Cancer Epi'!U$66)</f>
        <v>0</v>
      </c>
      <c r="G16" s="93">
        <f t="shared" si="1"/>
        <v>0</v>
      </c>
      <c r="H16" s="2">
        <f>B16/'Mortal Baseline'!X16</f>
        <v>0</v>
      </c>
      <c r="I16" s="2">
        <f>C16/'Mortal Baseline'!Y16</f>
        <v>0</v>
      </c>
      <c r="J16" s="2">
        <f>D16/'Mortal Baseline'!Z16</f>
        <v>0</v>
      </c>
      <c r="K16" s="2">
        <f>E16/'Mortal Baseline'!AA16</f>
        <v>0</v>
      </c>
      <c r="L16" s="2">
        <f>F16/'Mortal Baseline'!AB16</f>
        <v>0</v>
      </c>
      <c r="M16" s="2">
        <f>SUM(B16:F16)/SUM('Mortal Baseline'!X16:AB16)</f>
        <v>0</v>
      </c>
      <c r="N16" s="58">
        <f>B16*'Breast Cancer Epi'!$J$47</f>
        <v>0</v>
      </c>
      <c r="O16" s="58">
        <f>C16*'Breast Cancer Epi'!$J$47</f>
        <v>0</v>
      </c>
      <c r="P16" s="58">
        <f>D16*'Breast Cancer Epi'!$J$47</f>
        <v>0</v>
      </c>
      <c r="Q16" s="58">
        <f>E16*'Breast Cancer Epi'!$J$47</f>
        <v>0</v>
      </c>
      <c r="R16" s="58">
        <f>F16*'Breast Cancer Epi'!$J$47</f>
        <v>0</v>
      </c>
      <c r="S16" s="93">
        <f t="shared" si="2"/>
        <v>0</v>
      </c>
      <c r="T16" s="93">
        <f t="shared" si="3"/>
        <v>0</v>
      </c>
    </row>
    <row r="17" spans="1:20">
      <c r="A17" s="58">
        <v>19</v>
      </c>
      <c r="B17" s="93">
        <f>'Mortal Baseline'!X17*('Breast Cancer Epi'!$G$47*'Breast Cancer Epi'!Q$66)</f>
        <v>0</v>
      </c>
      <c r="C17" s="93">
        <f>'Mortal Baseline'!Y17*('Breast Cancer Epi'!$G$47*'Breast Cancer Epi'!R$66)</f>
        <v>0</v>
      </c>
      <c r="D17" s="93">
        <f>'Mortal Baseline'!Z17*('Breast Cancer Epi'!$G$47*'Breast Cancer Epi'!S$66)</f>
        <v>0</v>
      </c>
      <c r="E17" s="93">
        <f>'Mortal Baseline'!AA17*('Breast Cancer Epi'!$G$47*'Breast Cancer Epi'!T$66)</f>
        <v>0</v>
      </c>
      <c r="F17" s="93">
        <f>'Mortal Baseline'!AB17*('Breast Cancer Epi'!$G$47*'Breast Cancer Epi'!U$66)</f>
        <v>0</v>
      </c>
      <c r="G17" s="93">
        <f t="shared" si="1"/>
        <v>0</v>
      </c>
      <c r="H17" s="2">
        <f>B17/'Mortal Baseline'!X17</f>
        <v>0</v>
      </c>
      <c r="I17" s="2">
        <f>C17/'Mortal Baseline'!Y17</f>
        <v>0</v>
      </c>
      <c r="J17" s="2">
        <f>D17/'Mortal Baseline'!Z17</f>
        <v>0</v>
      </c>
      <c r="K17" s="2">
        <f>E17/'Mortal Baseline'!AA17</f>
        <v>0</v>
      </c>
      <c r="L17" s="2">
        <f>F17/'Mortal Baseline'!AB17</f>
        <v>0</v>
      </c>
      <c r="M17" s="2">
        <f>SUM(B17:F17)/SUM('Mortal Baseline'!X17:AB17)</f>
        <v>0</v>
      </c>
      <c r="N17" s="58">
        <f>B17*'Breast Cancer Epi'!$J$47</f>
        <v>0</v>
      </c>
      <c r="O17" s="58">
        <f>C17*'Breast Cancer Epi'!$J$47</f>
        <v>0</v>
      </c>
      <c r="P17" s="58">
        <f>D17*'Breast Cancer Epi'!$J$47</f>
        <v>0</v>
      </c>
      <c r="Q17" s="58">
        <f>E17*'Breast Cancer Epi'!$J$47</f>
        <v>0</v>
      </c>
      <c r="R17" s="58">
        <f>F17*'Breast Cancer Epi'!$J$47</f>
        <v>0</v>
      </c>
      <c r="S17" s="93">
        <f>SUM(N17:R17)</f>
        <v>0</v>
      </c>
      <c r="T17" s="93">
        <f t="shared" si="3"/>
        <v>0</v>
      </c>
    </row>
    <row r="18" spans="1:20">
      <c r="A18" s="58">
        <v>20</v>
      </c>
      <c r="B18" s="93">
        <f>'Mortal Baseline'!X18*('Breast Cancer Epi'!$G$48*'Breast Cancer Epi'!Q$66)</f>
        <v>0</v>
      </c>
      <c r="C18" s="93">
        <f>'Mortal Baseline'!Y18*('Breast Cancer Epi'!$G$48*'Breast Cancer Epi'!R$66)</f>
        <v>0</v>
      </c>
      <c r="D18" s="93">
        <f>'Mortal Baseline'!Z18*('Breast Cancer Epi'!$G$48*'Breast Cancer Epi'!S$66)</f>
        <v>0</v>
      </c>
      <c r="E18" s="93">
        <f>'Mortal Baseline'!AA18*('Breast Cancer Epi'!$G$48*'Breast Cancer Epi'!T$66)</f>
        <v>0</v>
      </c>
      <c r="F18" s="93">
        <f>'Mortal Baseline'!AB18*('Breast Cancer Epi'!$G$48*'Breast Cancer Epi'!U$66)</f>
        <v>0</v>
      </c>
      <c r="G18" s="93">
        <f t="shared" si="1"/>
        <v>0</v>
      </c>
      <c r="H18" s="2">
        <f>B18/'Mortal Baseline'!X18</f>
        <v>0</v>
      </c>
      <c r="I18" s="2">
        <f>C18/'Mortal Baseline'!Y18</f>
        <v>0</v>
      </c>
      <c r="J18" s="2">
        <f>D18/'Mortal Baseline'!Z18</f>
        <v>0</v>
      </c>
      <c r="K18" s="2">
        <f>E18/'Mortal Baseline'!AA18</f>
        <v>0</v>
      </c>
      <c r="L18" s="2">
        <f>F18/'Mortal Baseline'!AB18</f>
        <v>0</v>
      </c>
      <c r="M18" s="2">
        <f>SUM(B18:F18)/SUM('Mortal Baseline'!X18:AB18)</f>
        <v>0</v>
      </c>
      <c r="N18" s="58">
        <f>B18*'Breast Cancer Epi'!$J$48</f>
        <v>0</v>
      </c>
      <c r="O18" s="58">
        <f>C18*'Breast Cancer Epi'!$J$48</f>
        <v>0</v>
      </c>
      <c r="P18" s="58">
        <f>D18*'Breast Cancer Epi'!$J$48</f>
        <v>0</v>
      </c>
      <c r="Q18" s="58">
        <f>E18*'Breast Cancer Epi'!$J$48</f>
        <v>0</v>
      </c>
      <c r="R18" s="58">
        <f>F18*'Breast Cancer Epi'!$J$48</f>
        <v>0</v>
      </c>
      <c r="S18" s="93">
        <f t="shared" ref="S18:S81" si="4">SUM(N18:R18)</f>
        <v>0</v>
      </c>
      <c r="T18" s="93">
        <f t="shared" si="3"/>
        <v>0</v>
      </c>
    </row>
    <row r="19" spans="1:20">
      <c r="A19" s="58">
        <v>21</v>
      </c>
      <c r="B19" s="93">
        <f>'Mortal Baseline'!X19*('Breast Cancer Epi'!$G$48*'Breast Cancer Epi'!Q$66)</f>
        <v>0</v>
      </c>
      <c r="C19" s="93">
        <f>'Mortal Baseline'!Y19*('Breast Cancer Epi'!$G$48*'Breast Cancer Epi'!R$66)</f>
        <v>0</v>
      </c>
      <c r="D19" s="93">
        <f>'Mortal Baseline'!Z19*('Breast Cancer Epi'!$G$48*'Breast Cancer Epi'!S$66)</f>
        <v>0</v>
      </c>
      <c r="E19" s="93">
        <f>'Mortal Baseline'!AA19*('Breast Cancer Epi'!$G$48*'Breast Cancer Epi'!T$66)</f>
        <v>0</v>
      </c>
      <c r="F19" s="93">
        <f>'Mortal Baseline'!AB19*('Breast Cancer Epi'!$G$48*'Breast Cancer Epi'!U$66)</f>
        <v>0</v>
      </c>
      <c r="G19" s="93">
        <f t="shared" si="1"/>
        <v>0</v>
      </c>
      <c r="H19" s="2">
        <f>B19/'Mortal Baseline'!X19</f>
        <v>0</v>
      </c>
      <c r="I19" s="2">
        <f>C19/'Mortal Baseline'!Y19</f>
        <v>0</v>
      </c>
      <c r="J19" s="2">
        <f>D19/'Mortal Baseline'!Z19</f>
        <v>0</v>
      </c>
      <c r="K19" s="2">
        <f>E19/'Mortal Baseline'!AA19</f>
        <v>0</v>
      </c>
      <c r="L19" s="2">
        <f>F19/'Mortal Baseline'!AB19</f>
        <v>0</v>
      </c>
      <c r="M19" s="2">
        <f>SUM(B19:F19)/SUM('Mortal Baseline'!X19:AB19)</f>
        <v>0</v>
      </c>
      <c r="N19" s="58">
        <f>B19*'Breast Cancer Epi'!$J$48</f>
        <v>0</v>
      </c>
      <c r="O19" s="58">
        <f>C19*'Breast Cancer Epi'!$J$48</f>
        <v>0</v>
      </c>
      <c r="P19" s="58">
        <f>D19*'Breast Cancer Epi'!$J$48</f>
        <v>0</v>
      </c>
      <c r="Q19" s="58">
        <f>E19*'Breast Cancer Epi'!$J$48</f>
        <v>0</v>
      </c>
      <c r="R19" s="58">
        <f>F19*'Breast Cancer Epi'!$J$48</f>
        <v>0</v>
      </c>
      <c r="S19" s="93">
        <f t="shared" si="4"/>
        <v>0</v>
      </c>
      <c r="T19" s="93">
        <f t="shared" si="3"/>
        <v>0</v>
      </c>
    </row>
    <row r="20" spans="1:20">
      <c r="A20" s="58">
        <v>22</v>
      </c>
      <c r="B20" s="93">
        <f>'Mortal Baseline'!X20*('Breast Cancer Epi'!$G$48*'Breast Cancer Epi'!Q$66)</f>
        <v>0</v>
      </c>
      <c r="C20" s="93">
        <f>'Mortal Baseline'!Y20*('Breast Cancer Epi'!$G$48*'Breast Cancer Epi'!R$66)</f>
        <v>0</v>
      </c>
      <c r="D20" s="93">
        <f>'Mortal Baseline'!Z20*('Breast Cancer Epi'!$G$48*'Breast Cancer Epi'!S$66)</f>
        <v>0</v>
      </c>
      <c r="E20" s="93">
        <f>'Mortal Baseline'!AA20*('Breast Cancer Epi'!$G$48*'Breast Cancer Epi'!T$66)</f>
        <v>0</v>
      </c>
      <c r="F20" s="93">
        <f>'Mortal Baseline'!AB20*('Breast Cancer Epi'!$G$48*'Breast Cancer Epi'!U$66)</f>
        <v>0</v>
      </c>
      <c r="G20" s="93">
        <f t="shared" si="1"/>
        <v>0</v>
      </c>
      <c r="H20" s="2">
        <f>B20/'Mortal Baseline'!X20</f>
        <v>0</v>
      </c>
      <c r="I20" s="2">
        <f>C20/'Mortal Baseline'!Y20</f>
        <v>0</v>
      </c>
      <c r="J20" s="2">
        <f>D20/'Mortal Baseline'!Z20</f>
        <v>0</v>
      </c>
      <c r="K20" s="2">
        <f>E20/'Mortal Baseline'!AA20</f>
        <v>0</v>
      </c>
      <c r="L20" s="2">
        <f>F20/'Mortal Baseline'!AB20</f>
        <v>0</v>
      </c>
      <c r="M20" s="2">
        <f>SUM(B20:F20)/SUM('Mortal Baseline'!X20:AB20)</f>
        <v>0</v>
      </c>
      <c r="N20" s="58">
        <f>B20*'Breast Cancer Epi'!$J$48</f>
        <v>0</v>
      </c>
      <c r="O20" s="58">
        <f>C20*'Breast Cancer Epi'!$J$48</f>
        <v>0</v>
      </c>
      <c r="P20" s="58">
        <f>D20*'Breast Cancer Epi'!$J$48</f>
        <v>0</v>
      </c>
      <c r="Q20" s="58">
        <f>E20*'Breast Cancer Epi'!$J$48</f>
        <v>0</v>
      </c>
      <c r="R20" s="58">
        <f>F20*'Breast Cancer Epi'!$J$48</f>
        <v>0</v>
      </c>
      <c r="S20" s="93">
        <f t="shared" si="4"/>
        <v>0</v>
      </c>
      <c r="T20" s="93">
        <f t="shared" si="3"/>
        <v>0</v>
      </c>
    </row>
    <row r="21" spans="1:20">
      <c r="A21" s="58">
        <v>23</v>
      </c>
      <c r="B21" s="93">
        <f>'Mortal Baseline'!X21*('Breast Cancer Epi'!$G$48*'Breast Cancer Epi'!Q$66)</f>
        <v>0</v>
      </c>
      <c r="C21" s="93">
        <f>'Mortal Baseline'!Y21*('Breast Cancer Epi'!$G$48*'Breast Cancer Epi'!R$66)</f>
        <v>0</v>
      </c>
      <c r="D21" s="93">
        <f>'Mortal Baseline'!Z21*('Breast Cancer Epi'!$G$48*'Breast Cancer Epi'!S$66)</f>
        <v>0</v>
      </c>
      <c r="E21" s="93">
        <f>'Mortal Baseline'!AA21*('Breast Cancer Epi'!$G$48*'Breast Cancer Epi'!T$66)</f>
        <v>0</v>
      </c>
      <c r="F21" s="93">
        <f>'Mortal Baseline'!AB21*('Breast Cancer Epi'!$G$48*'Breast Cancer Epi'!U$66)</f>
        <v>0</v>
      </c>
      <c r="G21" s="93">
        <f t="shared" si="1"/>
        <v>0</v>
      </c>
      <c r="H21" s="2">
        <f>B21/'Mortal Baseline'!X21</f>
        <v>0</v>
      </c>
      <c r="I21" s="2">
        <f>C21/'Mortal Baseline'!Y21</f>
        <v>0</v>
      </c>
      <c r="J21" s="2">
        <f>D21/'Mortal Baseline'!Z21</f>
        <v>0</v>
      </c>
      <c r="K21" s="2">
        <f>E21/'Mortal Baseline'!AA21</f>
        <v>0</v>
      </c>
      <c r="L21" s="2">
        <f>F21/'Mortal Baseline'!AB21</f>
        <v>0</v>
      </c>
      <c r="M21" s="2">
        <f>SUM(B21:F21)/SUM('Mortal Baseline'!X21:AB21)</f>
        <v>0</v>
      </c>
      <c r="N21" s="58">
        <f>B21*'Breast Cancer Epi'!$J$48</f>
        <v>0</v>
      </c>
      <c r="O21" s="58">
        <f>C21*'Breast Cancer Epi'!$J$48</f>
        <v>0</v>
      </c>
      <c r="P21" s="58">
        <f>D21*'Breast Cancer Epi'!$J$48</f>
        <v>0</v>
      </c>
      <c r="Q21" s="58">
        <f>E21*'Breast Cancer Epi'!$J$48</f>
        <v>0</v>
      </c>
      <c r="R21" s="58">
        <f>F21*'Breast Cancer Epi'!$J$48</f>
        <v>0</v>
      </c>
      <c r="S21" s="93">
        <f t="shared" si="4"/>
        <v>0</v>
      </c>
      <c r="T21" s="93">
        <f t="shared" si="3"/>
        <v>0</v>
      </c>
    </row>
    <row r="22" spans="1:20">
      <c r="A22" s="58">
        <v>24</v>
      </c>
      <c r="B22" s="93">
        <f>'Mortal Baseline'!X22*('Breast Cancer Epi'!$G$48*'Breast Cancer Epi'!Q$66)</f>
        <v>0</v>
      </c>
      <c r="C22" s="93">
        <f>'Mortal Baseline'!Y22*('Breast Cancer Epi'!$G$48*'Breast Cancer Epi'!R$66)</f>
        <v>0</v>
      </c>
      <c r="D22" s="93">
        <f>'Mortal Baseline'!Z22*('Breast Cancer Epi'!$G$48*'Breast Cancer Epi'!S$66)</f>
        <v>0</v>
      </c>
      <c r="E22" s="93">
        <f>'Mortal Baseline'!AA22*('Breast Cancer Epi'!$G$48*'Breast Cancer Epi'!T$66)</f>
        <v>0</v>
      </c>
      <c r="F22" s="93">
        <f>'Mortal Baseline'!AB22*('Breast Cancer Epi'!$G$48*'Breast Cancer Epi'!U$66)</f>
        <v>0</v>
      </c>
      <c r="G22" s="93">
        <f t="shared" si="1"/>
        <v>0</v>
      </c>
      <c r="H22" s="2">
        <f>B22/'Mortal Baseline'!X22</f>
        <v>0</v>
      </c>
      <c r="I22" s="2">
        <f>C22/'Mortal Baseline'!Y22</f>
        <v>0</v>
      </c>
      <c r="J22" s="2">
        <f>D22/'Mortal Baseline'!Z22</f>
        <v>0</v>
      </c>
      <c r="K22" s="2">
        <f>E22/'Mortal Baseline'!AA22</f>
        <v>0</v>
      </c>
      <c r="L22" s="2">
        <f>F22/'Mortal Baseline'!AB22</f>
        <v>0</v>
      </c>
      <c r="M22" s="2">
        <f>SUM(B22:F22)/SUM('Mortal Baseline'!X22:AB22)</f>
        <v>0</v>
      </c>
      <c r="N22" s="58">
        <f>B22*'Breast Cancer Epi'!$J$48</f>
        <v>0</v>
      </c>
      <c r="O22" s="58">
        <f>C22*'Breast Cancer Epi'!$J$48</f>
        <v>0</v>
      </c>
      <c r="P22" s="58">
        <f>D22*'Breast Cancer Epi'!$J$48</f>
        <v>0</v>
      </c>
      <c r="Q22" s="58">
        <f>E22*'Breast Cancer Epi'!$J$48</f>
        <v>0</v>
      </c>
      <c r="R22" s="58">
        <f>F22*'Breast Cancer Epi'!$J$48</f>
        <v>0</v>
      </c>
      <c r="S22" s="93">
        <f t="shared" si="4"/>
        <v>0</v>
      </c>
      <c r="T22" s="93">
        <f t="shared" si="3"/>
        <v>0</v>
      </c>
    </row>
    <row r="23" spans="1:20">
      <c r="A23" s="58">
        <v>25</v>
      </c>
      <c r="B23" s="93">
        <f>'Mortal Baseline'!X23*('Breast Cancer Epi'!$G$49*'Breast Cancer Epi'!Q$66)</f>
        <v>0.37641111789893528</v>
      </c>
      <c r="C23" s="93">
        <f>'Mortal Baseline'!Y23*('Breast Cancer Epi'!$G$49*'Breast Cancer Epi'!R$66)</f>
        <v>1.1771267152317673</v>
      </c>
      <c r="D23" s="93">
        <f>'Mortal Baseline'!Z23*('Breast Cancer Epi'!$G$49*'Breast Cancer Epi'!S$66)</f>
        <v>1.1419444174027009</v>
      </c>
      <c r="E23" s="93">
        <f>'Mortal Baseline'!AA23*('Breast Cancer Epi'!$G$49*'Breast Cancer Epi'!T$66)</f>
        <v>1.0107444526232952</v>
      </c>
      <c r="F23" s="93">
        <f>'Mortal Baseline'!AB23*('Breast Cancer Epi'!$G$49*'Breast Cancer Epi'!U$66)</f>
        <v>0.91813452875245727</v>
      </c>
      <c r="G23" s="93">
        <f t="shared" si="1"/>
        <v>4.6243612319091563</v>
      </c>
      <c r="H23" s="2">
        <f>B23/'Mortal Baseline'!X23</f>
        <v>1E-4</v>
      </c>
      <c r="I23" s="2">
        <f>C23/'Mortal Baseline'!Y23</f>
        <v>9.501385517644941E-5</v>
      </c>
      <c r="J23" s="2">
        <f>D23/'Mortal Baseline'!Z23</f>
        <v>9.2863834191691521E-5</v>
      </c>
      <c r="K23" s="2">
        <f>E23/'Mortal Baseline'!AA23</f>
        <v>9.1068652653835248E-5</v>
      </c>
      <c r="L23" s="2">
        <f>F23/'Mortal Baseline'!AB23</f>
        <v>8.8911816131032916E-5</v>
      </c>
      <c r="M23" s="2">
        <f>SUM(B23:F23)/SUM('Mortal Baseline'!X23:AB23)</f>
        <v>9.2718748190837955E-5</v>
      </c>
      <c r="N23" s="58">
        <f>B23*'Breast Cancer Epi'!$J$49</f>
        <v>7.4152990226090242E-3</v>
      </c>
      <c r="O23" s="58">
        <f>C23*'Breast Cancer Epi'!$J$49</f>
        <v>2.3189396290065813E-2</v>
      </c>
      <c r="P23" s="58">
        <f>D23*'Breast Cancer Epi'!$J$49</f>
        <v>2.2496305022833205E-2</v>
      </c>
      <c r="Q23" s="58">
        <f>E23*'Breast Cancer Epi'!$J$49</f>
        <v>1.9911665716678913E-2</v>
      </c>
      <c r="R23" s="58">
        <f>F23*'Breast Cancer Epi'!$J$49</f>
        <v>1.8087250216423406E-2</v>
      </c>
      <c r="S23" s="93">
        <f t="shared" si="4"/>
        <v>9.1099916268610359E-2</v>
      </c>
      <c r="T23" s="93">
        <f t="shared" si="3"/>
        <v>9.1099916268610359E-2</v>
      </c>
    </row>
    <row r="24" spans="1:20">
      <c r="A24" s="58">
        <v>26</v>
      </c>
      <c r="B24" s="93">
        <f>'Mortal Baseline'!X24*('Breast Cancer Epi'!$G$49*'Breast Cancer Epi'!Q$66)</f>
        <v>0.37658291516686576</v>
      </c>
      <c r="C24" s="93">
        <f>'Mortal Baseline'!Y24*('Breast Cancer Epi'!$G$49*'Breast Cancer Epi'!R$66)</f>
        <v>1.1129282755782328</v>
      </c>
      <c r="D24" s="93">
        <f>'Mortal Baseline'!Z24*('Breast Cancer Epi'!$G$49*'Breast Cancer Epi'!S$66)</f>
        <v>1.1234611530316803</v>
      </c>
      <c r="E24" s="93">
        <f>'Mortal Baseline'!AA24*('Breast Cancer Epi'!$G$49*'Breast Cancer Epi'!T$66)</f>
        <v>1.0509691769056475</v>
      </c>
      <c r="F24" s="93">
        <f>'Mortal Baseline'!AB24*('Breast Cancer Epi'!$G$49*'Breast Cancer Epi'!U$66)</f>
        <v>0.95515149417859968</v>
      </c>
      <c r="G24" s="93">
        <f t="shared" si="1"/>
        <v>4.6190930148610256</v>
      </c>
      <c r="H24" s="2">
        <f>B24/'Mortal Baseline'!X24</f>
        <v>1E-4</v>
      </c>
      <c r="I24" s="2">
        <f>C24/'Mortal Baseline'!Y24</f>
        <v>9.5013855176449396E-5</v>
      </c>
      <c r="J24" s="2">
        <f>D24/'Mortal Baseline'!Z24</f>
        <v>9.2863834191691508E-5</v>
      </c>
      <c r="K24" s="2">
        <f>E24/'Mortal Baseline'!AA24</f>
        <v>9.1068652653835262E-5</v>
      </c>
      <c r="L24" s="2">
        <f>F24/'Mortal Baseline'!AB24</f>
        <v>8.8911816131032916E-5</v>
      </c>
      <c r="M24" s="2">
        <f>SUM(B24:F24)/SUM('Mortal Baseline'!X24:AB24)</f>
        <v>9.2640912364707365E-5</v>
      </c>
      <c r="N24" s="58">
        <f>B24*'Breast Cancer Epi'!$J$49</f>
        <v>7.4186834287872554E-3</v>
      </c>
      <c r="O24" s="58">
        <f>C24*'Breast Cancer Epi'!$J$49</f>
        <v>2.1924687028891186E-2</v>
      </c>
      <c r="P24" s="58">
        <f>D24*'Breast Cancer Epi'!$J$49</f>
        <v>2.2132184714724099E-2</v>
      </c>
      <c r="Q24" s="58">
        <f>E24*'Breast Cancer Epi'!$J$49</f>
        <v>2.0704092785041255E-2</v>
      </c>
      <c r="R24" s="58">
        <f>F24*'Breast Cancer Epi'!$J$49</f>
        <v>1.8816484435318411E-2</v>
      </c>
      <c r="S24" s="93">
        <f t="shared" si="4"/>
        <v>9.0996132392762219E-2</v>
      </c>
      <c r="T24" s="93">
        <f t="shared" si="3"/>
        <v>0.18209604866137258</v>
      </c>
    </row>
    <row r="25" spans="1:20">
      <c r="A25" s="58">
        <v>27</v>
      </c>
      <c r="B25" s="93">
        <f>'Mortal Baseline'!X25*('Breast Cancer Epi'!$G$49*'Breast Cancer Epi'!Q$66)</f>
        <v>0.37566468440661094</v>
      </c>
      <c r="C25" s="93">
        <f>'Mortal Baseline'!Y25*('Breast Cancer Epi'!$G$49*'Breast Cancer Epi'!R$66)</f>
        <v>1.0504157884139347</v>
      </c>
      <c r="D25" s="93">
        <f>'Mortal Baseline'!Z25*('Breast Cancer Epi'!$G$49*'Breast Cancer Epi'!S$66)</f>
        <v>1.1067105911348625</v>
      </c>
      <c r="E25" s="93">
        <f>'Mortal Baseline'!AA25*('Breast Cancer Epi'!$G$49*'Breast Cancer Epi'!T$66)</f>
        <v>1.091707898091153</v>
      </c>
      <c r="F25" s="93">
        <f>'Mortal Baseline'!AB25*('Breast Cancer Epi'!$G$49*'Breast Cancer Epi'!U$66)</f>
        <v>0.98939955900487531</v>
      </c>
      <c r="G25" s="93">
        <f t="shared" si="1"/>
        <v>4.6138985210514365</v>
      </c>
      <c r="H25" s="2">
        <f>B25/'Mortal Baseline'!X25</f>
        <v>1E-4</v>
      </c>
      <c r="I25" s="2">
        <f>C25/'Mortal Baseline'!Y25</f>
        <v>9.501385517644941E-5</v>
      </c>
      <c r="J25" s="2">
        <f>D25/'Mortal Baseline'!Z25</f>
        <v>9.2863834191691508E-5</v>
      </c>
      <c r="K25" s="2">
        <f>E25/'Mortal Baseline'!AA25</f>
        <v>9.1068652653835248E-5</v>
      </c>
      <c r="L25" s="2">
        <f>F25/'Mortal Baseline'!AB25</f>
        <v>8.8911816131032916E-5</v>
      </c>
      <c r="M25" s="2">
        <f>SUM(B25:F25)/SUM('Mortal Baseline'!X25:AB25)</f>
        <v>9.2564500516465801E-5</v>
      </c>
      <c r="N25" s="58">
        <f>B25*'Breast Cancer Epi'!$J$49</f>
        <v>7.4005942828102352E-3</v>
      </c>
      <c r="O25" s="58">
        <f>C25*'Breast Cancer Epi'!$J$49</f>
        <v>2.0693191031754512E-2</v>
      </c>
      <c r="P25" s="58">
        <f>D25*'Breast Cancer Epi'!$J$49</f>
        <v>2.1802198645356791E-2</v>
      </c>
      <c r="Q25" s="58">
        <f>E25*'Breast Cancer Epi'!$J$49</f>
        <v>2.1506645592395714E-2</v>
      </c>
      <c r="R25" s="58">
        <f>F25*'Breast Cancer Epi'!$J$49</f>
        <v>1.9491171312396041E-2</v>
      </c>
      <c r="S25" s="93">
        <f t="shared" si="4"/>
        <v>9.0893800864713284E-2</v>
      </c>
      <c r="T25" s="93">
        <f t="shared" si="3"/>
        <v>0.27298984952608585</v>
      </c>
    </row>
    <row r="26" spans="1:20">
      <c r="A26" s="58">
        <v>28</v>
      </c>
      <c r="B26" s="93">
        <f>'Mortal Baseline'!X26*('Breast Cancer Epi'!$G$49*'Breast Cancer Epi'!Q$66)</f>
        <v>0.3738049644154669</v>
      </c>
      <c r="C26" s="93">
        <f>'Mortal Baseline'!Y26*('Breast Cancer Epi'!$G$49*'Breast Cancer Epi'!R$66)</f>
        <v>0.9902434687680336</v>
      </c>
      <c r="D26" s="93">
        <f>'Mortal Baseline'!Z26*('Breast Cancer Epi'!$G$49*'Breast Cancer Epi'!S$66)</f>
        <v>1.0915247123621814</v>
      </c>
      <c r="E26" s="93">
        <f>'Mortal Baseline'!AA26*('Breast Cancer Epi'!$G$49*'Breast Cancer Epi'!T$66)</f>
        <v>1.1324592153796267</v>
      </c>
      <c r="F26" s="93">
        <f>'Mortal Baseline'!AB26*('Breast Cancer Epi'!$G$49*'Breast Cancer Epi'!U$66)</f>
        <v>1.0207848496824377</v>
      </c>
      <c r="G26" s="93">
        <f t="shared" si="1"/>
        <v>4.6088172106077465</v>
      </c>
      <c r="H26" s="2">
        <f>B26/'Mortal Baseline'!X26</f>
        <v>1E-4</v>
      </c>
      <c r="I26" s="2">
        <f>C26/'Mortal Baseline'!Y26</f>
        <v>9.501385517644941E-5</v>
      </c>
      <c r="J26" s="2">
        <f>D26/'Mortal Baseline'!Z26</f>
        <v>9.2863834191691508E-5</v>
      </c>
      <c r="K26" s="2">
        <f>E26/'Mortal Baseline'!AA26</f>
        <v>9.1068652653835248E-5</v>
      </c>
      <c r="L26" s="2">
        <f>F26/'Mortal Baseline'!AB26</f>
        <v>8.8911816131032916E-5</v>
      </c>
      <c r="M26" s="2">
        <f>SUM(B26:F26)/SUM('Mortal Baseline'!X26:AB26)</f>
        <v>9.2490305842259982E-5</v>
      </c>
      <c r="N26" s="58">
        <f>B26*'Breast Cancer Epi'!$J$49</f>
        <v>7.3639577989846978E-3</v>
      </c>
      <c r="O26" s="58">
        <f>C26*'Breast Cancer Epi'!$J$49</f>
        <v>1.9507796334730262E-2</v>
      </c>
      <c r="P26" s="58">
        <f>D26*'Breast Cancer Epi'!$J$49</f>
        <v>2.1503036833534973E-2</v>
      </c>
      <c r="Q26" s="58">
        <f>E26*'Breast Cancer Epi'!$J$49</f>
        <v>2.2309446542978645E-2</v>
      </c>
      <c r="R26" s="58">
        <f>F26*'Breast Cancer Epi'!$J$49</f>
        <v>2.010946153874402E-2</v>
      </c>
      <c r="S26" s="93">
        <f t="shared" si="4"/>
        <v>9.0793699048972595E-2</v>
      </c>
      <c r="T26" s="93">
        <f t="shared" si="3"/>
        <v>0.36378354857505846</v>
      </c>
    </row>
    <row r="27" spans="1:20">
      <c r="A27" s="58">
        <v>29</v>
      </c>
      <c r="B27" s="93">
        <f>'Mortal Baseline'!X27*('Breast Cancer Epi'!$G$49*'Breast Cancer Epi'!Q$66)</f>
        <v>0.37116342616117109</v>
      </c>
      <c r="C27" s="93">
        <f>'Mortal Baseline'!Y27*('Breast Cancer Epi'!$G$49*'Breast Cancer Epi'!R$66)</f>
        <v>0.93295384108046286</v>
      </c>
      <c r="D27" s="93">
        <f>'Mortal Baseline'!Z27*('Breast Cancer Epi'!$G$49*'Breast Cancer Epi'!S$66)</f>
        <v>1.0777727716861665</v>
      </c>
      <c r="E27" s="93">
        <f>'Mortal Baseline'!AA27*('Breast Cancer Epi'!$G$49*'Breast Cancer Epi'!T$66)</f>
        <v>1.172725693017266</v>
      </c>
      <c r="F27" s="93">
        <f>'Mortal Baseline'!AB27*('Breast Cancer Epi'!$G$49*'Breast Cancer Epi'!U$66)</f>
        <v>1.0492685531999657</v>
      </c>
      <c r="G27" s="93">
        <f t="shared" si="1"/>
        <v>4.6038842851450319</v>
      </c>
      <c r="H27" s="2">
        <f>B27/'Mortal Baseline'!X27</f>
        <v>1E-4</v>
      </c>
      <c r="I27" s="2">
        <f>C27/'Mortal Baseline'!Y27</f>
        <v>9.501385517644941E-5</v>
      </c>
      <c r="J27" s="2">
        <f>D27/'Mortal Baseline'!Z27</f>
        <v>9.2863834191691494E-5</v>
      </c>
      <c r="K27" s="2">
        <f>E27/'Mortal Baseline'!AA27</f>
        <v>9.1068652653835248E-5</v>
      </c>
      <c r="L27" s="2">
        <f>F27/'Mortal Baseline'!AB27</f>
        <v>8.8911816131032916E-5</v>
      </c>
      <c r="M27" s="2">
        <f>SUM(B27:F27)/SUM('Mortal Baseline'!X27:AB27)</f>
        <v>9.241903700358948E-5</v>
      </c>
      <c r="N27" s="58">
        <f>B27*'Breast Cancer Epi'!$J$49</f>
        <v>7.31191949537507E-3</v>
      </c>
      <c r="O27" s="58">
        <f>C27*'Breast Cancer Epi'!$J$49</f>
        <v>1.8379190669285117E-2</v>
      </c>
      <c r="P27" s="58">
        <f>D27*'Breast Cancer Epi'!$J$49</f>
        <v>2.1232123602217479E-2</v>
      </c>
      <c r="Q27" s="58">
        <f>E27*'Breast Cancer Epi'!$J$49</f>
        <v>2.3102696152440139E-2</v>
      </c>
      <c r="R27" s="58">
        <f>F27*'Breast Cancer Epi'!$J$49</f>
        <v>2.0670590498039324E-2</v>
      </c>
      <c r="S27" s="93">
        <f t="shared" si="4"/>
        <v>9.0696520417357124E-2</v>
      </c>
      <c r="T27" s="93">
        <f t="shared" si="3"/>
        <v>0.45448006899241555</v>
      </c>
    </row>
    <row r="28" spans="1:20">
      <c r="A28" s="58">
        <v>30</v>
      </c>
      <c r="B28" s="93">
        <f>'Mortal Baseline'!X28*('Breast Cancer Epi'!$G$50*'Breast Cancer Epi'!Q$66)</f>
        <v>1.1037207943436425</v>
      </c>
      <c r="C28" s="93">
        <f>'Mortal Baseline'!Y28*('Breast Cancer Epi'!$G$50*'Breast Cancer Epi'!R$66)</f>
        <v>2.6369282644110683</v>
      </c>
      <c r="D28" s="93">
        <f>'Mortal Baseline'!Z28*('Breast Cancer Epi'!$G$50*'Breast Cancer Epi'!S$66)</f>
        <v>3.1960724774044023</v>
      </c>
      <c r="E28" s="93">
        <f>'Mortal Baseline'!AA28*('Breast Cancer Epi'!$G$50*'Breast Cancer Epi'!T$66)</f>
        <v>3.636077338845864</v>
      </c>
      <c r="F28" s="93">
        <f>'Mortal Baseline'!AB28*('Breast Cancer Epi'!$G$50*'Breast Cancer Epi'!U$66)</f>
        <v>3.2245919200885012</v>
      </c>
      <c r="G28" s="93">
        <f t="shared" si="1"/>
        <v>13.797390795093479</v>
      </c>
      <c r="H28" s="2">
        <f>B28/'Mortal Baseline'!X28</f>
        <v>2.9999999999999997E-4</v>
      </c>
      <c r="I28" s="2">
        <f>C28/'Mortal Baseline'!Y28</f>
        <v>2.8504156552934816E-4</v>
      </c>
      <c r="J28" s="2">
        <f>D28/'Mortal Baseline'!Z28</f>
        <v>2.7859150257507451E-4</v>
      </c>
      <c r="K28" s="2">
        <f>E28/'Mortal Baseline'!AA28</f>
        <v>2.7320595796150569E-4</v>
      </c>
      <c r="L28" s="2">
        <f>F28/'Mortal Baseline'!AB28</f>
        <v>2.6673544839309873E-4</v>
      </c>
      <c r="M28" s="2">
        <f>SUM(B28:F28)/SUM('Mortal Baseline'!X28:AB28)</f>
        <v>2.7705392853349297E-4</v>
      </c>
      <c r="N28" s="58">
        <f>B28*'Breast Cancer Epi'!$J$50</f>
        <v>2.108106717196357E-2</v>
      </c>
      <c r="O28" s="58">
        <f>C28*'Breast Cancer Epi'!$J$50</f>
        <v>5.0365329850251404E-2</v>
      </c>
      <c r="P28" s="58">
        <f>D28*'Breast Cancer Epi'!$J$50</f>
        <v>6.1044984318424082E-2</v>
      </c>
      <c r="Q28" s="58">
        <f>E28*'Breast Cancer Epi'!$J$50</f>
        <v>6.9449077171956003E-2</v>
      </c>
      <c r="R28" s="58">
        <f>F28*'Breast Cancer Epi'!$J$50</f>
        <v>6.1589705673690369E-2</v>
      </c>
      <c r="S28" s="93">
        <f t="shared" si="4"/>
        <v>0.26353016418628544</v>
      </c>
      <c r="T28" s="93">
        <f t="shared" si="3"/>
        <v>0.71801023317870105</v>
      </c>
    </row>
    <row r="29" spans="1:20">
      <c r="A29" s="58">
        <v>31</v>
      </c>
      <c r="B29" s="93">
        <f>'Mortal Baseline'!X29*('Breast Cancer Epi'!$G$50*'Breast Cancer Epi'!Q$66)</f>
        <v>1.0925071103482604</v>
      </c>
      <c r="C29" s="93">
        <f>'Mortal Baseline'!Y29*('Breast Cancer Epi'!$G$50*'Breast Cancer Epi'!R$66)</f>
        <v>2.4856399447433364</v>
      </c>
      <c r="D29" s="93">
        <f>'Mortal Baseline'!Z29*('Breast Cancer Epi'!$G$50*'Breast Cancer Epi'!S$66)</f>
        <v>3.1623145850270498</v>
      </c>
      <c r="E29" s="93">
        <f>'Mortal Baseline'!AA29*('Breast Cancer Epi'!$G$50*'Breast Cancer Epi'!T$66)</f>
        <v>3.7493384545143806</v>
      </c>
      <c r="F29" s="93">
        <f>'Mortal Baseline'!AB29*('Breast Cancer Epi'!$G$50*'Breast Cancer Epi'!U$66)</f>
        <v>3.2925635588697726</v>
      </c>
      <c r="G29" s="93">
        <f t="shared" si="1"/>
        <v>13.782363653502799</v>
      </c>
      <c r="H29" s="2">
        <f>B29/'Mortal Baseline'!X29</f>
        <v>2.9999999999999997E-4</v>
      </c>
      <c r="I29" s="2">
        <f>C29/'Mortal Baseline'!Y29</f>
        <v>2.8504156552934816E-4</v>
      </c>
      <c r="J29" s="2">
        <f>D29/'Mortal Baseline'!Z29</f>
        <v>2.7859150257507451E-4</v>
      </c>
      <c r="K29" s="2">
        <f>E29/'Mortal Baseline'!AA29</f>
        <v>2.7320595796150569E-4</v>
      </c>
      <c r="L29" s="2">
        <f>F29/'Mortal Baseline'!AB29</f>
        <v>2.6673544839309873E-4</v>
      </c>
      <c r="M29" s="2">
        <f>SUM(B29:F29)/SUM('Mortal Baseline'!X29:AB29)</f>
        <v>2.7686292617255136E-4</v>
      </c>
      <c r="N29" s="58">
        <f>B29*'Breast Cancer Epi'!$J$50</f>
        <v>2.0866885807651774E-2</v>
      </c>
      <c r="O29" s="58">
        <f>C29*'Breast Cancer Epi'!$J$50</f>
        <v>4.7475722944597724E-2</v>
      </c>
      <c r="P29" s="58">
        <f>D29*'Breast Cancer Epi'!$J$50</f>
        <v>6.0400208574016644E-2</v>
      </c>
      <c r="Q29" s="58">
        <f>E29*'Breast Cancer Epi'!$J$50</f>
        <v>7.1612364481224669E-2</v>
      </c>
      <c r="R29" s="58">
        <f>F29*'Breast Cancer Epi'!$J$50</f>
        <v>6.2887963974412653E-2</v>
      </c>
      <c r="S29" s="93">
        <f t="shared" si="4"/>
        <v>0.26324314578190344</v>
      </c>
      <c r="T29" s="93">
        <f t="shared" si="3"/>
        <v>0.98125337896060449</v>
      </c>
    </row>
    <row r="30" spans="1:20">
      <c r="A30" s="58">
        <v>32</v>
      </c>
      <c r="B30" s="93">
        <f>'Mortal Baseline'!X30*('Breast Cancer Epi'!$G$50*'Breast Cancer Epi'!Q$66)</f>
        <v>1.0804686939366837</v>
      </c>
      <c r="C30" s="93">
        <f>'Mortal Baseline'!Y30*('Breast Cancer Epi'!$G$50*'Breast Cancer Epi'!R$66)</f>
        <v>2.3459257758423155</v>
      </c>
      <c r="D30" s="93">
        <f>'Mortal Baseline'!Z30*('Breast Cancer Epi'!$G$50*'Breast Cancer Epi'!S$66)</f>
        <v>3.1322316790729787</v>
      </c>
      <c r="E30" s="93">
        <f>'Mortal Baseline'!AA30*('Breast Cancer Epi'!$G$50*'Breast Cancer Epi'!T$66)</f>
        <v>3.8570552260934923</v>
      </c>
      <c r="F30" s="93">
        <f>'Mortal Baseline'!AB30*('Breast Cancer Epi'!$G$50*'Breast Cancer Epi'!U$66)</f>
        <v>3.3523342234686044</v>
      </c>
      <c r="G30" s="93">
        <f t="shared" si="1"/>
        <v>13.768015598414076</v>
      </c>
      <c r="H30" s="2">
        <f>B30/'Mortal Baseline'!X30</f>
        <v>2.9999999999999997E-4</v>
      </c>
      <c r="I30" s="2">
        <f>C30/'Mortal Baseline'!Y30</f>
        <v>2.8504156552934816E-4</v>
      </c>
      <c r="J30" s="2">
        <f>D30/'Mortal Baseline'!Z30</f>
        <v>2.7859150257507451E-4</v>
      </c>
      <c r="K30" s="2">
        <f>E30/'Mortal Baseline'!AA30</f>
        <v>2.7320595796150569E-4</v>
      </c>
      <c r="L30" s="2">
        <f>F30/'Mortal Baseline'!AB30</f>
        <v>2.6673544839309873E-4</v>
      </c>
      <c r="M30" s="2">
        <f>SUM(B30:F30)/SUM('Mortal Baseline'!X30:AB30)</f>
        <v>2.7668537367116241E-4</v>
      </c>
      <c r="N30" s="58">
        <f>B30*'Breast Cancer Epi'!$J$50</f>
        <v>2.0636952054190656E-2</v>
      </c>
      <c r="O30" s="58">
        <f>C30*'Breast Cancer Epi'!$J$50</f>
        <v>4.4807182318588226E-2</v>
      </c>
      <c r="P30" s="58">
        <f>D30*'Breast Cancer Epi'!$J$50</f>
        <v>5.9825625070293889E-2</v>
      </c>
      <c r="Q30" s="58">
        <f>E30*'Breast Cancer Epi'!$J$50</f>
        <v>7.3669754818385697E-2</v>
      </c>
      <c r="R30" s="58">
        <f>F30*'Breast Cancer Epi'!$J$50</f>
        <v>6.4029583668250345E-2</v>
      </c>
      <c r="S30" s="93">
        <f t="shared" si="4"/>
        <v>0.26296909792970879</v>
      </c>
      <c r="T30" s="93">
        <f t="shared" si="3"/>
        <v>1.2442224768903132</v>
      </c>
    </row>
    <row r="31" spans="1:20">
      <c r="A31" s="58">
        <v>33</v>
      </c>
      <c r="B31" s="93">
        <f>'Mortal Baseline'!X31*('Breast Cancer Epi'!$G$50*'Breast Cancer Epi'!Q$66)</f>
        <v>1.068101172960974</v>
      </c>
      <c r="C31" s="93">
        <f>'Mortal Baseline'!Y31*('Breast Cancer Epi'!$G$50*'Breast Cancer Epi'!R$66)</f>
        <v>2.21816444193944</v>
      </c>
      <c r="D31" s="93">
        <f>'Mortal Baseline'!Z31*('Breast Cancer Epi'!$G$50*'Breast Cancer Epi'!S$66)</f>
        <v>3.1057417176953832</v>
      </c>
      <c r="E31" s="93">
        <f>'Mortal Baseline'!AA31*('Breast Cancer Epi'!$G$50*'Breast Cancer Epi'!T$66)</f>
        <v>3.9580966587316908</v>
      </c>
      <c r="F31" s="93">
        <f>'Mortal Baseline'!AB31*('Breast Cancer Epi'!$G$50*'Breast Cancer Epi'!U$66)</f>
        <v>3.4042916363399831</v>
      </c>
      <c r="G31" s="93">
        <f t="shared" si="1"/>
        <v>13.754395627667471</v>
      </c>
      <c r="H31" s="2">
        <f>B31/'Mortal Baseline'!X31</f>
        <v>2.9999999999999997E-4</v>
      </c>
      <c r="I31" s="2">
        <f>C31/'Mortal Baseline'!Y31</f>
        <v>2.8504156552934816E-4</v>
      </c>
      <c r="J31" s="2">
        <f>D31/'Mortal Baseline'!Z31</f>
        <v>2.7859150257507451E-4</v>
      </c>
      <c r="K31" s="2">
        <f>E31/'Mortal Baseline'!AA31</f>
        <v>2.7320595796150569E-4</v>
      </c>
      <c r="L31" s="2">
        <f>F31/'Mortal Baseline'!AB31</f>
        <v>2.6673544839309873E-4</v>
      </c>
      <c r="M31" s="2">
        <f>SUM(B31:F31)/SUM('Mortal Baseline'!X31:AB31)</f>
        <v>2.7652227235160445E-4</v>
      </c>
      <c r="N31" s="58">
        <f>B31*'Breast Cancer Epi'!$J$50</f>
        <v>2.0400732403554601E-2</v>
      </c>
      <c r="O31" s="58">
        <f>C31*'Breast Cancer Epi'!$J$50</f>
        <v>4.2366940841043303E-2</v>
      </c>
      <c r="P31" s="58">
        <f>D31*'Breast Cancer Epi'!$J$50</f>
        <v>5.9319666807981813E-2</v>
      </c>
      <c r="Q31" s="58">
        <f>E31*'Breast Cancer Epi'!$J$50</f>
        <v>7.5599646181775296E-2</v>
      </c>
      <c r="R31" s="58">
        <f>F31*'Breast Cancer Epi'!$J$50</f>
        <v>6.5021970254093675E-2</v>
      </c>
      <c r="S31" s="93">
        <f t="shared" si="4"/>
        <v>0.26270895648844872</v>
      </c>
      <c r="T31" s="93">
        <f t="shared" si="3"/>
        <v>1.506931433378762</v>
      </c>
    </row>
    <row r="32" spans="1:20">
      <c r="A32" s="58">
        <v>34</v>
      </c>
      <c r="B32" s="93">
        <f>'Mortal Baseline'!X32*('Breast Cancer Epi'!$G$50*'Breast Cancer Epi'!Q$66)</f>
        <v>1.0558798457693355</v>
      </c>
      <c r="C32" s="93">
        <f>'Mortal Baseline'!Y32*('Breast Cancer Epi'!$G$50*'Breast Cancer Epi'!R$66)</f>
        <v>2.1025064269467784</v>
      </c>
      <c r="D32" s="93">
        <f>'Mortal Baseline'!Z32*('Breast Cancer Epi'!$G$50*'Breast Cancer Epi'!S$66)</f>
        <v>3.0828017613795091</v>
      </c>
      <c r="E32" s="93">
        <f>'Mortal Baseline'!AA32*('Breast Cancer Epi'!$G$50*'Breast Cancer Epi'!T$66)</f>
        <v>4.0514700044555436</v>
      </c>
      <c r="F32" s="93">
        <f>'Mortal Baseline'!AB32*('Breast Cancer Epi'!$G$50*'Breast Cancer Epi'!U$66)</f>
        <v>3.4488827290275941</v>
      </c>
      <c r="G32" s="93">
        <f t="shared" si="1"/>
        <v>13.741540767578762</v>
      </c>
      <c r="H32" s="2">
        <f>B32/'Mortal Baseline'!X32</f>
        <v>2.9999999999999997E-4</v>
      </c>
      <c r="I32" s="2">
        <f>C32/'Mortal Baseline'!Y32</f>
        <v>2.8504156552934816E-4</v>
      </c>
      <c r="J32" s="2">
        <f>D32/'Mortal Baseline'!Z32</f>
        <v>2.7859150257507451E-4</v>
      </c>
      <c r="K32" s="2">
        <f>E32/'Mortal Baseline'!AA32</f>
        <v>2.7320595796150569E-4</v>
      </c>
      <c r="L32" s="2">
        <f>F32/'Mortal Baseline'!AB32</f>
        <v>2.6673544839309873E-4</v>
      </c>
      <c r="M32" s="2">
        <f>SUM(B32:F32)/SUM('Mortal Baseline'!X32:AB32)</f>
        <v>2.763743843507013E-4</v>
      </c>
      <c r="N32" s="58">
        <f>B32*'Breast Cancer Epi'!$J$50</f>
        <v>2.0167305054194305E-2</v>
      </c>
      <c r="O32" s="58">
        <f>C32*'Breast Cancer Epi'!$J$50</f>
        <v>4.0157872754683466E-2</v>
      </c>
      <c r="P32" s="58">
        <f>D32*'Breast Cancer Epi'!$J$50</f>
        <v>5.8881513642348622E-2</v>
      </c>
      <c r="Q32" s="58">
        <f>E32*'Breast Cancer Epi'!$J$50</f>
        <v>7.7383077085100879E-2</v>
      </c>
      <c r="R32" s="58">
        <f>F32*'Breast Cancer Epi'!$J$50</f>
        <v>6.5873660124427039E-2</v>
      </c>
      <c r="S32" s="93">
        <f t="shared" si="4"/>
        <v>0.26246342866075428</v>
      </c>
      <c r="T32" s="93">
        <f t="shared" si="3"/>
        <v>1.7693948620395163</v>
      </c>
    </row>
    <row r="33" spans="1:20">
      <c r="A33" s="58">
        <v>35</v>
      </c>
      <c r="B33" s="93">
        <f>'Mortal Baseline'!X33*('Breast Cancer Epi'!$G$51*'Breast Cancer Epi'!Q$66)</f>
        <v>2.4365934653733148</v>
      </c>
      <c r="C33" s="93">
        <f>'Mortal Baseline'!Y33*('Breast Cancer Epi'!$G$51*'Breast Cancer Epi'!R$66)</f>
        <v>4.6641463633798512</v>
      </c>
      <c r="D33" s="93">
        <f>'Mortal Baseline'!Z33*('Breast Cancer Epi'!$G$51*'Breast Cancer Epi'!S$66)</f>
        <v>7.1479199094614296</v>
      </c>
      <c r="E33" s="93">
        <f>'Mortal Baseline'!AA33*('Breast Cancer Epi'!$G$51*'Breast Cancer Epi'!T$66)</f>
        <v>9.651426756991949</v>
      </c>
      <c r="F33" s="93">
        <f>'Mortal Baseline'!AB33*('Breast Cancer Epi'!$G$51*'Breast Cancer Epi'!U$66)</f>
        <v>8.1353620780730171</v>
      </c>
      <c r="G33" s="93">
        <f t="shared" si="1"/>
        <v>32.03544857327956</v>
      </c>
      <c r="H33" s="2">
        <f>B33/'Mortal Baseline'!X33</f>
        <v>6.9999999999999999E-4</v>
      </c>
      <c r="I33" s="2">
        <f>C33/'Mortal Baseline'!Y33</f>
        <v>6.6509698623514585E-4</v>
      </c>
      <c r="J33" s="2">
        <f>D33/'Mortal Baseline'!Z33</f>
        <v>6.5004683934184054E-4</v>
      </c>
      <c r="K33" s="2">
        <f>E33/'Mortal Baseline'!AA33</f>
        <v>6.3748056857684669E-4</v>
      </c>
      <c r="L33" s="2">
        <f>F33/'Mortal Baseline'!AB33</f>
        <v>6.2238271291723056E-4</v>
      </c>
      <c r="M33" s="2">
        <f>SUM(B33:F33)/SUM('Mortal Baseline'!X33:AB33)</f>
        <v>6.4456529691767018E-4</v>
      </c>
      <c r="N33" s="58">
        <f>B33*'Breast Cancer Epi'!$J$51</f>
        <v>3.7523539366749049E-2</v>
      </c>
      <c r="O33" s="58">
        <f>C33*'Breast Cancer Epi'!$J$51</f>
        <v>7.1827853996049712E-2</v>
      </c>
      <c r="P33" s="58">
        <f>D33*'Breast Cancer Epi'!$J$51</f>
        <v>0.11007796660570603</v>
      </c>
      <c r="Q33" s="58">
        <f>E33*'Breast Cancer Epi'!$J$51</f>
        <v>0.14863197205767603</v>
      </c>
      <c r="R33" s="58">
        <f>F33*'Breast Cancer Epi'!$J$51</f>
        <v>0.12528457600232445</v>
      </c>
      <c r="S33" s="93">
        <f t="shared" si="4"/>
        <v>0.49334590802850525</v>
      </c>
      <c r="T33" s="93">
        <f t="shared" si="3"/>
        <v>2.2627407700680218</v>
      </c>
    </row>
    <row r="34" spans="1:20">
      <c r="A34" s="58">
        <v>36</v>
      </c>
      <c r="B34" s="93">
        <f>'Mortal Baseline'!X34*('Breast Cancer Epi'!$G$51*'Breast Cancer Epi'!Q$66)</f>
        <v>2.4111166646655766</v>
      </c>
      <c r="C34" s="93">
        <f>'Mortal Baseline'!Y34*('Breast Cancer Epi'!$G$51*'Breast Cancer Epi'!R$66)</f>
        <v>4.4488834127355155</v>
      </c>
      <c r="D34" s="93">
        <f>'Mortal Baseline'!Z34*('Breast Cancer Epi'!$G$51*'Breast Cancer Epi'!S$66)</f>
        <v>7.1087348252349232</v>
      </c>
      <c r="E34" s="93">
        <f>'Mortal Baseline'!AA34*('Breast Cancer Epi'!$G$51*'Breast Cancer Epi'!T$66)</f>
        <v>9.824948528508326</v>
      </c>
      <c r="F34" s="93">
        <f>'Mortal Baseline'!AB34*('Breast Cancer Epi'!$G$51*'Breast Cancer Epi'!U$66)</f>
        <v>8.205904428898064</v>
      </c>
      <c r="G34" s="93">
        <f t="shared" si="1"/>
        <v>31.999587860042404</v>
      </c>
      <c r="H34" s="2">
        <f>B34/'Mortal Baseline'!X34</f>
        <v>7.000000000000001E-4</v>
      </c>
      <c r="I34" s="2">
        <f>C34/'Mortal Baseline'!Y34</f>
        <v>6.6509698623514596E-4</v>
      </c>
      <c r="J34" s="2">
        <f>D34/'Mortal Baseline'!Z34</f>
        <v>6.5004683934184054E-4</v>
      </c>
      <c r="K34" s="2">
        <f>E34/'Mortal Baseline'!AA34</f>
        <v>6.3748056857684669E-4</v>
      </c>
      <c r="L34" s="2">
        <f>F34/'Mortal Baseline'!AB34</f>
        <v>6.2238271291723056E-4</v>
      </c>
      <c r="M34" s="2">
        <f>SUM(B34:F34)/SUM('Mortal Baseline'!X34:AB34)</f>
        <v>6.4429477219481244E-4</v>
      </c>
      <c r="N34" s="58">
        <f>B34*'Breast Cancer Epi'!$J$51</f>
        <v>3.7131196635849878E-2</v>
      </c>
      <c r="O34" s="58">
        <f>C34*'Breast Cancer Epi'!$J$51</f>
        <v>6.8512804556126947E-2</v>
      </c>
      <c r="P34" s="58">
        <f>D34*'Breast Cancer Epi'!$J$51</f>
        <v>0.10947451630861782</v>
      </c>
      <c r="Q34" s="58">
        <f>E34*'Breast Cancer Epi'!$J$51</f>
        <v>0.15130420733902822</v>
      </c>
      <c r="R34" s="58">
        <f>F34*'Breast Cancer Epi'!$J$51</f>
        <v>0.12637092820503018</v>
      </c>
      <c r="S34" s="93">
        <f t="shared" si="4"/>
        <v>0.49279365304465306</v>
      </c>
      <c r="T34" s="93">
        <f t="shared" si="3"/>
        <v>2.7555344231126746</v>
      </c>
    </row>
    <row r="35" spans="1:20">
      <c r="A35" s="58">
        <v>37</v>
      </c>
      <c r="B35" s="93">
        <f>'Mortal Baseline'!X35*('Breast Cancer Epi'!$G$51*'Breast Cancer Epi'!Q$66)</f>
        <v>2.3889425634577135</v>
      </c>
      <c r="C35" s="93">
        <f>'Mortal Baseline'!Y35*('Breast Cancer Epi'!$G$51*'Breast Cancer Epi'!R$66)</f>
        <v>4.2609001504973589</v>
      </c>
      <c r="D35" s="93">
        <f>'Mortal Baseline'!Z35*('Breast Cancer Epi'!$G$51*'Breast Cancer Epi'!S$66)</f>
        <v>7.0778012930393972</v>
      </c>
      <c r="E35" s="93">
        <f>'Mortal Baseline'!AA35*('Breast Cancer Epi'!$G$51*'Breast Cancer Epi'!T$66)</f>
        <v>9.9755185209198256</v>
      </c>
      <c r="F35" s="93">
        <f>'Mortal Baseline'!AB35*('Breast Cancer Epi'!$G$51*'Breast Cancer Epi'!U$66)</f>
        <v>8.2625055394365887</v>
      </c>
      <c r="G35" s="93">
        <f t="shared" si="1"/>
        <v>31.965668067350883</v>
      </c>
      <c r="H35" s="2">
        <f>B35/'Mortal Baseline'!X35</f>
        <v>6.9999999999999999E-4</v>
      </c>
      <c r="I35" s="2">
        <f>C35/'Mortal Baseline'!Y35</f>
        <v>6.6509698623514585E-4</v>
      </c>
      <c r="J35" s="2">
        <f>D35/'Mortal Baseline'!Z35</f>
        <v>6.5004683934184054E-4</v>
      </c>
      <c r="K35" s="2">
        <f>E35/'Mortal Baseline'!AA35</f>
        <v>6.3748056857684669E-4</v>
      </c>
      <c r="L35" s="2">
        <f>F35/'Mortal Baseline'!AB35</f>
        <v>6.2238271291723045E-4</v>
      </c>
      <c r="M35" s="2">
        <f>SUM(B35:F35)/SUM('Mortal Baseline'!X35:AB35)</f>
        <v>6.4406265897550214E-4</v>
      </c>
      <c r="N35" s="58">
        <f>B35*'Breast Cancer Epi'!$J$51</f>
        <v>3.678971547724879E-2</v>
      </c>
      <c r="O35" s="58">
        <f>C35*'Breast Cancer Epi'!$J$51</f>
        <v>6.5617862317659328E-2</v>
      </c>
      <c r="P35" s="58">
        <f>D35*'Breast Cancer Epi'!$J$51</f>
        <v>0.10899813991280673</v>
      </c>
      <c r="Q35" s="58">
        <f>E35*'Breast Cancer Epi'!$J$51</f>
        <v>0.15362298522216533</v>
      </c>
      <c r="R35" s="58">
        <f>F35*'Breast Cancer Epi'!$J$51</f>
        <v>0.12724258530732346</v>
      </c>
      <c r="S35" s="93">
        <f t="shared" si="4"/>
        <v>0.49227128823720362</v>
      </c>
      <c r="T35" s="93">
        <f t="shared" si="3"/>
        <v>3.2478057113498782</v>
      </c>
    </row>
    <row r="36" spans="1:20">
      <c r="A36" s="58">
        <v>38</v>
      </c>
      <c r="B36" s="93">
        <f>'Mortal Baseline'!X36*('Breast Cancer Epi'!$G$51*'Breast Cancer Epi'!Q$66)</f>
        <v>2.3709220640630893</v>
      </c>
      <c r="C36" s="93">
        <f>'Mortal Baseline'!Y36*('Breast Cancer Epi'!$G$51*'Breast Cancer Epi'!R$66)</f>
        <v>4.099443262705333</v>
      </c>
      <c r="D36" s="93">
        <f>'Mortal Baseline'!Z36*('Breast Cancer Epi'!$G$51*'Breast Cancer Epi'!S$66)</f>
        <v>7.0551043394425523</v>
      </c>
      <c r="E36" s="93">
        <f>'Mortal Baseline'!AA36*('Breast Cancer Epi'!$G$51*'Breast Cancer Epi'!T$66)</f>
        <v>10.102114870610055</v>
      </c>
      <c r="F36" s="93">
        <f>'Mortal Baseline'!AB36*('Breast Cancer Epi'!$G$51*'Breast Cancer Epi'!U$66)</f>
        <v>8.3061257789193377</v>
      </c>
      <c r="G36" s="93">
        <f t="shared" si="1"/>
        <v>31.933710315740367</v>
      </c>
      <c r="H36" s="2">
        <f>B36/'Mortal Baseline'!X36</f>
        <v>6.9999999999999999E-4</v>
      </c>
      <c r="I36" s="2">
        <f>C36/'Mortal Baseline'!Y36</f>
        <v>6.6509698623514585E-4</v>
      </c>
      <c r="J36" s="2">
        <f>D36/'Mortal Baseline'!Z36</f>
        <v>6.5004683934184054E-4</v>
      </c>
      <c r="K36" s="2">
        <f>E36/'Mortal Baseline'!AA36</f>
        <v>6.3748056857684669E-4</v>
      </c>
      <c r="L36" s="2">
        <f>F36/'Mortal Baseline'!AB36</f>
        <v>6.2238271291723045E-4</v>
      </c>
      <c r="M36" s="2">
        <f>SUM(B36:F36)/SUM('Mortal Baseline'!X36:AB36)</f>
        <v>6.4386946444696335E-4</v>
      </c>
      <c r="N36" s="58">
        <f>B36*'Breast Cancer Epi'!$J$51</f>
        <v>3.6512199786571574E-2</v>
      </c>
      <c r="O36" s="58">
        <f>C36*'Breast Cancer Epi'!$J$51</f>
        <v>6.3131426245662134E-2</v>
      </c>
      <c r="P36" s="58">
        <f>D36*'Breast Cancer Epi'!$J$51</f>
        <v>0.10864860682741531</v>
      </c>
      <c r="Q36" s="58">
        <f>E36*'Breast Cancer Epi'!$J$51</f>
        <v>0.15557256900739486</v>
      </c>
      <c r="R36" s="58">
        <f>F36*'Breast Cancer Epi'!$J$51</f>
        <v>0.12791433699535781</v>
      </c>
      <c r="S36" s="93">
        <f t="shared" si="4"/>
        <v>0.49177913886240165</v>
      </c>
      <c r="T36" s="93">
        <f t="shared" si="3"/>
        <v>3.7395848502122799</v>
      </c>
    </row>
    <row r="37" spans="1:20">
      <c r="A37" s="58">
        <v>39</v>
      </c>
      <c r="B37" s="93">
        <f>'Mortal Baseline'!X37*('Breast Cancer Epi'!$G$51*'Breast Cancer Epi'!Q$66)</f>
        <v>2.3578525598898255</v>
      </c>
      <c r="C37" s="93">
        <f>'Mortal Baseline'!Y37*('Breast Cancer Epi'!$G$51*'Breast Cancer Epi'!R$66)</f>
        <v>3.9637200366865608</v>
      </c>
      <c r="D37" s="93">
        <f>'Mortal Baseline'!Z37*('Breast Cancer Epi'!$G$51*'Breast Cancer Epi'!S$66)</f>
        <v>7.0406078934241432</v>
      </c>
      <c r="E37" s="93">
        <f>'Mortal Baseline'!AA37*('Breast Cancer Epi'!$G$51*'Breast Cancer Epi'!T$66)</f>
        <v>10.203977662554706</v>
      </c>
      <c r="F37" s="93">
        <f>'Mortal Baseline'!AB37*('Breast Cancer Epi'!$G$51*'Breast Cancer Epi'!U$66)</f>
        <v>8.3375744157854328</v>
      </c>
      <c r="G37" s="93">
        <f t="shared" si="1"/>
        <v>31.903732568340669</v>
      </c>
      <c r="H37" s="2">
        <f>B37/'Mortal Baseline'!X37</f>
        <v>6.9999999999999999E-4</v>
      </c>
      <c r="I37" s="2">
        <f>C37/'Mortal Baseline'!Y37</f>
        <v>6.6509698623514585E-4</v>
      </c>
      <c r="J37" s="2">
        <f>D37/'Mortal Baseline'!Z37</f>
        <v>6.5004683934184054E-4</v>
      </c>
      <c r="K37" s="2">
        <f>E37/'Mortal Baseline'!AA37</f>
        <v>6.3748056857684669E-4</v>
      </c>
      <c r="L37" s="2">
        <f>F37/'Mortal Baseline'!AB37</f>
        <v>6.2238271291723045E-4</v>
      </c>
      <c r="M37" s="2">
        <f>SUM(B37:F37)/SUM('Mortal Baseline'!X37:AB37)</f>
        <v>6.4371563339754394E-4</v>
      </c>
      <c r="N37" s="58">
        <f>B37*'Breast Cancer Epi'!$J$51</f>
        <v>3.6310929422303316E-2</v>
      </c>
      <c r="O37" s="58">
        <f>C37*'Breast Cancer Epi'!$J$51</f>
        <v>6.104128856497304E-2</v>
      </c>
      <c r="P37" s="58">
        <f>D37*'Breast Cancer Epi'!$J$51</f>
        <v>0.10842536155873181</v>
      </c>
      <c r="Q37" s="58">
        <f>E37*'Breast Cancer Epi'!$J$51</f>
        <v>0.15714125600334247</v>
      </c>
      <c r="R37" s="58">
        <f>F37*'Breast Cancer Epi'!$J$51</f>
        <v>0.12839864600309567</v>
      </c>
      <c r="S37" s="93">
        <f t="shared" si="4"/>
        <v>0.49131748155244637</v>
      </c>
      <c r="T37" s="93">
        <f t="shared" si="3"/>
        <v>4.2309023317647263</v>
      </c>
    </row>
    <row r="38" spans="1:20">
      <c r="A38" s="58">
        <v>40</v>
      </c>
      <c r="B38" s="93">
        <f>'Mortal Baseline'!X38*('Breast Cancer Epi'!$G$52*'Breast Cancer Epi'!Q$66)</f>
        <v>4.3651969270631845</v>
      </c>
      <c r="C38" s="93">
        <f>'Mortal Baseline'!Y38*('Breast Cancer Epi'!$G$52*'Breast Cancer Epi'!R$66)</f>
        <v>7.1555114916257851</v>
      </c>
      <c r="D38" s="93">
        <f>'Mortal Baseline'!Z38*('Breast Cancer Epi'!$G$52*'Breast Cancer Epi'!S$66)</f>
        <v>13.063598017676711</v>
      </c>
      <c r="E38" s="93">
        <f>'Mortal Baseline'!AA38*('Breast Cancer Epi'!$G$52*'Breast Cancer Epi'!T$66)</f>
        <v>19.092495368420646</v>
      </c>
      <c r="F38" s="93">
        <f>'Mortal Baseline'!AB38*('Breast Cancer Epi'!$G$52*'Breast Cancer Epi'!U$66)</f>
        <v>15.521027546221154</v>
      </c>
      <c r="G38" s="93">
        <f t="shared" si="1"/>
        <v>59.197829351007478</v>
      </c>
      <c r="H38" s="2">
        <f>B38/'Mortal Baseline'!X38</f>
        <v>1.3000000000000002E-3</v>
      </c>
      <c r="I38" s="2">
        <f>C38/'Mortal Baseline'!Y38</f>
        <v>1.2351801172938422E-3</v>
      </c>
      <c r="J38" s="2">
        <f>D38/'Mortal Baseline'!Z38</f>
        <v>1.2072298444919896E-3</v>
      </c>
      <c r="K38" s="2">
        <f>E38/'Mortal Baseline'!AA38</f>
        <v>1.1838924844998582E-3</v>
      </c>
      <c r="L38" s="2">
        <f>F38/'Mortal Baseline'!AB38</f>
        <v>1.1558536097034278E-3</v>
      </c>
      <c r="M38" s="2">
        <f>SUM(B38:F38)/SUM('Mortal Baseline'!X38:AB38)</f>
        <v>1.1952601915091992E-3</v>
      </c>
      <c r="N38" s="58">
        <f>B38*'Breast Cancer Epi'!$J$52</f>
        <v>5.1509323739345574E-2</v>
      </c>
      <c r="O38" s="58">
        <f>C38*'Breast Cancer Epi'!$J$52</f>
        <v>8.4435035601184261E-2</v>
      </c>
      <c r="P38" s="58">
        <f>D38*'Breast Cancer Epi'!$J$52</f>
        <v>0.15415045660858517</v>
      </c>
      <c r="Q38" s="58">
        <f>E38*'Breast Cancer Epi'!$J$52</f>
        <v>0.22529144534736362</v>
      </c>
      <c r="R38" s="58">
        <f>F38*'Breast Cancer Epi'!$J$52</f>
        <v>0.18314812504540962</v>
      </c>
      <c r="S38" s="93">
        <f t="shared" si="4"/>
        <v>0.69853438634188825</v>
      </c>
      <c r="T38" s="93">
        <f t="shared" si="3"/>
        <v>4.929436718106615</v>
      </c>
    </row>
    <row r="39" spans="1:20">
      <c r="A39" s="58">
        <v>41</v>
      </c>
      <c r="B39" s="93">
        <f>'Mortal Baseline'!X39*('Breast Cancer Epi'!$G$52*'Breast Cancer Epi'!Q$66)</f>
        <v>4.3621724377772519</v>
      </c>
      <c r="C39" s="93">
        <f>'Mortal Baseline'!Y39*('Breast Cancer Epi'!$G$52*'Breast Cancer Epi'!R$66)</f>
        <v>6.9928486844852804</v>
      </c>
      <c r="D39" s="93">
        <f>'Mortal Baseline'!Z39*('Breast Cancer Epi'!$G$52*'Breast Cancer Epi'!S$66)</f>
        <v>13.062769181378748</v>
      </c>
      <c r="E39" s="93">
        <f>'Mortal Baseline'!AA39*('Breast Cancer Epi'!$G$52*'Breast Cancer Epi'!T$66)</f>
        <v>19.181431007060393</v>
      </c>
      <c r="F39" s="93">
        <f>'Mortal Baseline'!AB39*('Breast Cancer Epi'!$G$52*'Breast Cancer Epi'!U$66)</f>
        <v>15.532650959556658</v>
      </c>
      <c r="G39" s="93">
        <f t="shared" si="1"/>
        <v>59.131872270258327</v>
      </c>
      <c r="H39" s="2">
        <f>B39/'Mortal Baseline'!X39</f>
        <v>1.2999999999999997E-3</v>
      </c>
      <c r="I39" s="2">
        <f>C39/'Mortal Baseline'!Y39</f>
        <v>1.2351801172938422E-3</v>
      </c>
      <c r="J39" s="2">
        <f>D39/'Mortal Baseline'!Z39</f>
        <v>1.2072298444919896E-3</v>
      </c>
      <c r="K39" s="2">
        <f>E39/'Mortal Baseline'!AA39</f>
        <v>1.1838924844998582E-3</v>
      </c>
      <c r="L39" s="2">
        <f>F39/'Mortal Baseline'!AB39</f>
        <v>1.1558536097034278E-3</v>
      </c>
      <c r="M39" s="2">
        <f>SUM(B39:F39)/SUM('Mortal Baseline'!X39:AB39)</f>
        <v>1.1951235792151248E-3</v>
      </c>
      <c r="N39" s="58">
        <f>B39*'Breast Cancer Epi'!$J$52</f>
        <v>5.1473634765771568E-2</v>
      </c>
      <c r="O39" s="58">
        <f>C39*'Breast Cancer Epi'!$J$52</f>
        <v>8.2515614476926305E-2</v>
      </c>
      <c r="P39" s="58">
        <f>D39*'Breast Cancer Epi'!$J$52</f>
        <v>0.15414067634026923</v>
      </c>
      <c r="Q39" s="58">
        <f>E39*'Breast Cancer Epi'!$J$52</f>
        <v>0.22634088588331264</v>
      </c>
      <c r="R39" s="58">
        <f>F39*'Breast Cancer Epi'!$J$52</f>
        <v>0.18328528132276856</v>
      </c>
      <c r="S39" s="93">
        <f t="shared" si="4"/>
        <v>0.69775609278904827</v>
      </c>
      <c r="T39" s="93">
        <f t="shared" si="3"/>
        <v>5.6271928108956635</v>
      </c>
    </row>
    <row r="40" spans="1:20">
      <c r="A40" s="58">
        <v>42</v>
      </c>
      <c r="B40" s="93">
        <f>'Mortal Baseline'!X40*('Breast Cancer Epi'!$G$52*'Breast Cancer Epi'!Q$66)</f>
        <v>4.372441180313313</v>
      </c>
      <c r="C40" s="93">
        <f>'Mortal Baseline'!Y40*('Breast Cancer Epi'!$G$52*'Breast Cancer Epi'!R$66)</f>
        <v>6.8743695781574372</v>
      </c>
      <c r="D40" s="93">
        <f>'Mortal Baseline'!Z40*('Breast Cancer Epi'!$G$52*'Breast Cancer Epi'!S$66)</f>
        <v>13.076565443773216</v>
      </c>
      <c r="E40" s="93">
        <f>'Mortal Baseline'!AA40*('Breast Cancer Epi'!$G$52*'Breast Cancer Epi'!T$66)</f>
        <v>19.222443642252451</v>
      </c>
      <c r="F40" s="93">
        <f>'Mortal Baseline'!AB40*('Breast Cancer Epi'!$G$52*'Breast Cancer Epi'!U$66)</f>
        <v>15.52395157369509</v>
      </c>
      <c r="G40" s="93">
        <f t="shared" si="1"/>
        <v>59.069771418191507</v>
      </c>
      <c r="H40" s="2">
        <f>B40/'Mortal Baseline'!X40</f>
        <v>1.3000000000000002E-3</v>
      </c>
      <c r="I40" s="2">
        <f>C40/'Mortal Baseline'!Y40</f>
        <v>1.2351801172938422E-3</v>
      </c>
      <c r="J40" s="2">
        <f>D40/'Mortal Baseline'!Z40</f>
        <v>1.2072298444919896E-3</v>
      </c>
      <c r="K40" s="2">
        <f>E40/'Mortal Baseline'!AA40</f>
        <v>1.1838924844998582E-3</v>
      </c>
      <c r="L40" s="2">
        <f>F40/'Mortal Baseline'!AB40</f>
        <v>1.1558536097034278E-3</v>
      </c>
      <c r="M40" s="2">
        <f>SUM(B40:F40)/SUM('Mortal Baseline'!X40:AB40)</f>
        <v>1.195063512630484E-3</v>
      </c>
      <c r="N40" s="58">
        <f>B40*'Breast Cancer Epi'!$J$52</f>
        <v>5.1594805927697093E-2</v>
      </c>
      <c r="O40" s="58">
        <f>C40*'Breast Cancer Epi'!$J$52</f>
        <v>8.1117561022257756E-2</v>
      </c>
      <c r="P40" s="58">
        <f>D40*'Breast Cancer Epi'!$J$52</f>
        <v>0.15430347223652394</v>
      </c>
      <c r="Q40" s="58">
        <f>E40*'Breast Cancer Epi'!$J$52</f>
        <v>0.22682483497857892</v>
      </c>
      <c r="R40" s="58">
        <f>F40*'Breast Cancer Epi'!$J$52</f>
        <v>0.18318262856960205</v>
      </c>
      <c r="S40" s="93">
        <f t="shared" si="4"/>
        <v>0.69702330273465973</v>
      </c>
      <c r="T40" s="93">
        <f t="shared" si="3"/>
        <v>6.3242161136303228</v>
      </c>
    </row>
    <row r="41" spans="1:20">
      <c r="A41" s="58">
        <v>43</v>
      </c>
      <c r="B41" s="93">
        <f>'Mortal Baseline'!X41*('Breast Cancer Epi'!$G$52*'Breast Cancer Epi'!Q$66)</f>
        <v>4.3973507253015294</v>
      </c>
      <c r="C41" s="93">
        <f>'Mortal Baseline'!Y41*('Breast Cancer Epi'!$G$52*'Breast Cancer Epi'!R$66)</f>
        <v>6.7993434954610406</v>
      </c>
      <c r="D41" s="93">
        <f>'Mortal Baseline'!Z41*('Breast Cancer Epi'!$G$52*'Breast Cancer Epi'!S$66)</f>
        <v>13.104607039856804</v>
      </c>
      <c r="E41" s="93">
        <f>'Mortal Baseline'!AA41*('Breast Cancer Epi'!$G$52*'Breast Cancer Epi'!T$66)</f>
        <v>19.215465958262783</v>
      </c>
      <c r="F41" s="93">
        <f>'Mortal Baseline'!AB41*('Breast Cancer Epi'!$G$52*'Breast Cancer Epi'!U$66)</f>
        <v>15.494844257793529</v>
      </c>
      <c r="G41" s="93">
        <f t="shared" si="1"/>
        <v>59.011611476675689</v>
      </c>
      <c r="H41" s="2">
        <f>B41/'Mortal Baseline'!X41</f>
        <v>1.2999999999999999E-3</v>
      </c>
      <c r="I41" s="2">
        <f>C41/'Mortal Baseline'!Y41</f>
        <v>1.2351801172938422E-3</v>
      </c>
      <c r="J41" s="2">
        <f>D41/'Mortal Baseline'!Z41</f>
        <v>1.2072298444919896E-3</v>
      </c>
      <c r="K41" s="2">
        <f>E41/'Mortal Baseline'!AA41</f>
        <v>1.1838924844998582E-3</v>
      </c>
      <c r="L41" s="2">
        <f>F41/'Mortal Baseline'!AB41</f>
        <v>1.1558536097034278E-3</v>
      </c>
      <c r="M41" s="2">
        <f>SUM(B41:F41)/SUM('Mortal Baseline'!X41:AB41)</f>
        <v>1.1950819381785402E-3</v>
      </c>
      <c r="N41" s="58">
        <f>B41*'Breast Cancer Epi'!$J$52</f>
        <v>5.1888738558558044E-2</v>
      </c>
      <c r="O41" s="58">
        <f>C41*'Breast Cancer Epi'!$J$52</f>
        <v>8.0232253246440274E-2</v>
      </c>
      <c r="P41" s="58">
        <f>D41*'Breast Cancer Epi'!$J$52</f>
        <v>0.15463436307031028</v>
      </c>
      <c r="Q41" s="58">
        <f>E41*'Breast Cancer Epi'!$J$52</f>
        <v>0.22674249830750084</v>
      </c>
      <c r="R41" s="58">
        <f>F41*'Breast Cancer Epi'!$J$52</f>
        <v>0.18283916224196364</v>
      </c>
      <c r="S41" s="93">
        <f>SUM(N41:R41)</f>
        <v>0.696337015424773</v>
      </c>
      <c r="T41" s="93">
        <f>T40+S41</f>
        <v>7.020553129055096</v>
      </c>
    </row>
    <row r="42" spans="1:20">
      <c r="A42" s="58">
        <v>44</v>
      </c>
      <c r="B42" s="93">
        <f>'Mortal Baseline'!X42*('Breast Cancer Epi'!$G$52*'Breast Cancer Epi'!Q$66)</f>
        <v>4.4383011102657095</v>
      </c>
      <c r="C42" s="93">
        <f>'Mortal Baseline'!Y42*('Breast Cancer Epi'!$G$52*'Breast Cancer Epi'!R$66)</f>
        <v>6.7674074714604791</v>
      </c>
      <c r="D42" s="93">
        <f>'Mortal Baseline'!Z42*('Breast Cancer Epi'!$G$52*'Breast Cancer Epi'!S$66)</f>
        <v>13.146413363204299</v>
      </c>
      <c r="E42" s="93">
        <f>'Mortal Baseline'!AA42*('Breast Cancer Epi'!$G$52*'Breast Cancer Epi'!T$66)</f>
        <v>19.160607110214194</v>
      </c>
      <c r="F42" s="93">
        <f>'Mortal Baseline'!AB42*('Breast Cancer Epi'!$G$52*'Breast Cancer Epi'!U$66)</f>
        <v>15.444777393512577</v>
      </c>
      <c r="G42" s="93">
        <f t="shared" si="1"/>
        <v>58.957506448657256</v>
      </c>
      <c r="H42" s="2">
        <f>B42/'Mortal Baseline'!X42</f>
        <v>1.2999999999999999E-3</v>
      </c>
      <c r="I42" s="2">
        <f>C42/'Mortal Baseline'!Y42</f>
        <v>1.2351801172938422E-3</v>
      </c>
      <c r="J42" s="2">
        <f>D42/'Mortal Baseline'!Z42</f>
        <v>1.2072298444919896E-3</v>
      </c>
      <c r="K42" s="2">
        <f>E42/'Mortal Baseline'!AA42</f>
        <v>1.1838924844998582E-3</v>
      </c>
      <c r="L42" s="2">
        <f>F42/'Mortal Baseline'!AB42</f>
        <v>1.1558536097034278E-3</v>
      </c>
      <c r="M42" s="2">
        <f>SUM(B42:F42)/SUM('Mortal Baseline'!X42:AB42)</f>
        <v>1.195181404008419E-3</v>
      </c>
      <c r="N42" s="58">
        <f>B42*'Breast Cancer Epi'!$J$52</f>
        <v>5.237195310113537E-2</v>
      </c>
      <c r="O42" s="58">
        <f>C42*'Breast Cancer Epi'!$J$52</f>
        <v>7.9855408163233652E-2</v>
      </c>
      <c r="P42" s="58">
        <f>D42*'Breast Cancer Epi'!$J$52</f>
        <v>0.15512767768581073</v>
      </c>
      <c r="Q42" s="58">
        <f>E42*'Breast Cancer Epi'!$J$52</f>
        <v>0.22609516390052747</v>
      </c>
      <c r="R42" s="58">
        <f>F42*'Breast Cancer Epi'!$J$52</f>
        <v>0.18224837324344842</v>
      </c>
      <c r="S42" s="93">
        <f t="shared" si="4"/>
        <v>0.69569857609415575</v>
      </c>
      <c r="T42" s="93">
        <f t="shared" si="3"/>
        <v>7.7162517051492516</v>
      </c>
    </row>
    <row r="43" spans="1:20">
      <c r="A43" s="58">
        <v>45</v>
      </c>
      <c r="B43" s="93">
        <f>'Mortal Baseline'!X43*('Breast Cancer Epi'!$G$53*'Breast Cancer Epi'!Q$66)</f>
        <v>7.2640311558409634</v>
      </c>
      <c r="C43" s="93">
        <f>'Mortal Baseline'!Y43*('Breast Cancer Epi'!$G$53*'Breast Cancer Epi'!R$66)</f>
        <v>10.950052908546121</v>
      </c>
      <c r="D43" s="93">
        <f>'Mortal Baseline'!Z43*('Breast Cancer Epi'!$G$53*'Breast Cancer Epi'!S$66)</f>
        <v>21.325322795612994</v>
      </c>
      <c r="E43" s="93">
        <f>'Mortal Baseline'!AA43*('Breast Cancer Epi'!$G$53*'Breast Cancer Epi'!T$66)</f>
        <v>30.786171790437351</v>
      </c>
      <c r="F43" s="93">
        <f>'Mortal Baseline'!AB43*('Breast Cancer Epi'!$G$53*'Breast Cancer Epi'!U$66)</f>
        <v>24.83285936775485</v>
      </c>
      <c r="G43" s="93">
        <f t="shared" si="1"/>
        <v>95.158438018192271</v>
      </c>
      <c r="H43" s="2">
        <f>B43/'Mortal Baseline'!X43</f>
        <v>2.0999999999999999E-3</v>
      </c>
      <c r="I43" s="2">
        <f>C43/'Mortal Baseline'!Y43</f>
        <v>1.9952909587054373E-3</v>
      </c>
      <c r="J43" s="2">
        <f>D43/'Mortal Baseline'!Z43</f>
        <v>1.9501405180255217E-3</v>
      </c>
      <c r="K43" s="2">
        <f>E43/'Mortal Baseline'!AA43</f>
        <v>1.9124417057305402E-3</v>
      </c>
      <c r="L43" s="2">
        <f>F43/'Mortal Baseline'!AB43</f>
        <v>1.8671481387516912E-3</v>
      </c>
      <c r="M43" s="2">
        <f>SUM(B43:F43)/SUM('Mortal Baseline'!X43:AB43)</f>
        <v>1.9309744908219194E-3</v>
      </c>
      <c r="N43" s="58">
        <f>B43*'Breast Cancer Epi'!$J$53</f>
        <v>8.3536358292171084E-2</v>
      </c>
      <c r="O43" s="58">
        <f>C43*'Breast Cancer Epi'!$J$53</f>
        <v>0.12592560844828038</v>
      </c>
      <c r="P43" s="58">
        <f>D43*'Breast Cancer Epi'!$J$53</f>
        <v>0.24524121214954941</v>
      </c>
      <c r="Q43" s="58">
        <f>E43*'Breast Cancer Epi'!$J$53</f>
        <v>0.35404097559002951</v>
      </c>
      <c r="R43" s="58">
        <f>F43*'Breast Cancer Epi'!$J$53</f>
        <v>0.28557788272918078</v>
      </c>
      <c r="S43" s="93">
        <f t="shared" si="4"/>
        <v>1.0943220372092113</v>
      </c>
      <c r="T43" s="93">
        <f t="shared" si="3"/>
        <v>8.8105737423584625</v>
      </c>
    </row>
    <row r="44" spans="1:20">
      <c r="A44" s="58">
        <v>46</v>
      </c>
      <c r="B44" s="93">
        <f>'Mortal Baseline'!X44*('Breast Cancer Epi'!$G$53*'Breast Cancer Epi'!Q$66)</f>
        <v>7.3849859610651762</v>
      </c>
      <c r="C44" s="93">
        <f>'Mortal Baseline'!Y44*('Breast Cancer Epi'!$G$53*'Breast Cancer Epi'!R$66)</f>
        <v>11.031951958462521</v>
      </c>
      <c r="D44" s="93">
        <f>'Mortal Baseline'!Z44*('Breast Cancer Epi'!$G$53*'Breast Cancer Epi'!S$66)</f>
        <v>21.42136429266117</v>
      </c>
      <c r="E44" s="93">
        <f>'Mortal Baseline'!AA44*('Breast Cancer Epi'!$G$53*'Breast Cancer Epi'!T$66)</f>
        <v>30.525825530795611</v>
      </c>
      <c r="F44" s="93">
        <f>'Mortal Baseline'!AB44*('Breast Cancer Epi'!$G$53*'Breast Cancer Epi'!U$66)</f>
        <v>24.663682123501399</v>
      </c>
      <c r="G44" s="93">
        <f t="shared" si="1"/>
        <v>95.027809866485882</v>
      </c>
      <c r="H44" s="2">
        <f>B44/'Mortal Baseline'!X44</f>
        <v>2.0999999999999999E-3</v>
      </c>
      <c r="I44" s="2">
        <f>C44/'Mortal Baseline'!Y44</f>
        <v>1.9952909587054373E-3</v>
      </c>
      <c r="J44" s="2">
        <f>D44/'Mortal Baseline'!Z44</f>
        <v>1.9501405180255217E-3</v>
      </c>
      <c r="K44" s="2">
        <f>E44/'Mortal Baseline'!AA44</f>
        <v>1.9124417057305402E-3</v>
      </c>
      <c r="L44" s="2">
        <f>F44/'Mortal Baseline'!AB44</f>
        <v>1.8671481387516915E-3</v>
      </c>
      <c r="M44" s="2">
        <f>SUM(B44:F44)/SUM('Mortal Baseline'!X44:AB44)</f>
        <v>1.9314140200770227E-3</v>
      </c>
      <c r="N44" s="58">
        <f>B44*'Breast Cancer Epi'!$J$53</f>
        <v>8.4927338552249529E-2</v>
      </c>
      <c r="O44" s="58">
        <f>C44*'Breast Cancer Epi'!$J$53</f>
        <v>0.12686744752231899</v>
      </c>
      <c r="P44" s="58">
        <f>D44*'Breast Cancer Epi'!$J$53</f>
        <v>0.24634568936560344</v>
      </c>
      <c r="Q44" s="58">
        <f>E44*'Breast Cancer Epi'!$J$53</f>
        <v>0.35104699360414954</v>
      </c>
      <c r="R44" s="58">
        <f>F44*'Breast Cancer Epi'!$J$53</f>
        <v>0.28363234442026608</v>
      </c>
      <c r="S44" s="93">
        <f t="shared" si="4"/>
        <v>1.0928198134645877</v>
      </c>
      <c r="T44" s="93">
        <f t="shared" si="3"/>
        <v>9.903393555823051</v>
      </c>
    </row>
    <row r="45" spans="1:20">
      <c r="A45" s="58">
        <v>47</v>
      </c>
      <c r="B45" s="93">
        <f>'Mortal Baseline'!X45*('Breast Cancer Epi'!$G$53*'Breast Cancer Epi'!Q$66)</f>
        <v>7.5395472656147557</v>
      </c>
      <c r="C45" s="93">
        <f>'Mortal Baseline'!Y45*('Breast Cancer Epi'!$G$53*'Breast Cancer Epi'!R$66)</f>
        <v>11.185589691593405</v>
      </c>
      <c r="D45" s="93">
        <f>'Mortal Baseline'!Z45*('Breast Cancer Epi'!$G$53*'Breast Cancer Epi'!S$66)</f>
        <v>21.535952162809657</v>
      </c>
      <c r="E45" s="93">
        <f>'Mortal Baseline'!AA45*('Breast Cancer Epi'!$G$53*'Breast Cancer Epi'!T$66)</f>
        <v>30.190092366692479</v>
      </c>
      <c r="F45" s="93">
        <f>'Mortal Baseline'!AB45*('Breast Cancer Epi'!$G$53*'Breast Cancer Epi'!U$66)</f>
        <v>24.453573223030752</v>
      </c>
      <c r="G45" s="93">
        <f t="shared" si="1"/>
        <v>94.904754709741042</v>
      </c>
      <c r="H45" s="2">
        <f>B45/'Mortal Baseline'!X45</f>
        <v>2.0999999999999999E-3</v>
      </c>
      <c r="I45" s="2">
        <f>C45/'Mortal Baseline'!Y45</f>
        <v>1.9952909587054373E-3</v>
      </c>
      <c r="J45" s="2">
        <f>D45/'Mortal Baseline'!Z45</f>
        <v>1.9501405180255213E-3</v>
      </c>
      <c r="K45" s="2">
        <f>E45/'Mortal Baseline'!AA45</f>
        <v>1.9124417057305402E-3</v>
      </c>
      <c r="L45" s="2">
        <f>F45/'Mortal Baseline'!AB45</f>
        <v>1.8671481387516912E-3</v>
      </c>
      <c r="M45" s="2">
        <f>SUM(B45:F45)/SUM('Mortal Baseline'!X45:AB45)</f>
        <v>1.9320041646269913E-3</v>
      </c>
      <c r="N45" s="58">
        <f>B45*'Breast Cancer Epi'!$J$53</f>
        <v>8.6704793554569684E-2</v>
      </c>
      <c r="O45" s="58">
        <f>C45*'Breast Cancer Epi'!$J$53</f>
        <v>0.12863428145332415</v>
      </c>
      <c r="P45" s="58">
        <f>D45*'Breast Cancer Epi'!$J$53</f>
        <v>0.24766344987231106</v>
      </c>
      <c r="Q45" s="58">
        <f>E45*'Breast Cancer Epi'!$J$53</f>
        <v>0.34718606221696352</v>
      </c>
      <c r="R45" s="58">
        <f>F45*'Breast Cancer Epi'!$J$53</f>
        <v>0.28121609206485365</v>
      </c>
      <c r="S45" s="93">
        <f t="shared" si="4"/>
        <v>1.091404679162022</v>
      </c>
      <c r="T45" s="93">
        <f t="shared" si="3"/>
        <v>10.994798234985073</v>
      </c>
    </row>
    <row r="46" spans="1:20">
      <c r="A46" s="58">
        <v>48</v>
      </c>
      <c r="B46" s="93">
        <f>'Mortal Baseline'!X46*('Breast Cancer Epi'!$G$53*'Breast Cancer Epi'!Q$66)</f>
        <v>7.7308389961414496</v>
      </c>
      <c r="C46" s="93">
        <f>'Mortal Baseline'!Y46*('Breast Cancer Epi'!$G$53*'Breast Cancer Epi'!R$66)</f>
        <v>11.413040390671936</v>
      </c>
      <c r="D46" s="93">
        <f>'Mortal Baseline'!Z46*('Breast Cancer Epi'!$G$53*'Breast Cancer Epi'!S$66)</f>
        <v>21.667352668839708</v>
      </c>
      <c r="E46" s="93">
        <f>'Mortal Baseline'!AA46*('Breast Cancer Epi'!$G$53*'Breast Cancer Epi'!T$66)</f>
        <v>29.779832214749693</v>
      </c>
      <c r="F46" s="93">
        <f>'Mortal Baseline'!AB46*('Breast Cancer Epi'!$G$53*'Breast Cancer Epi'!U$66)</f>
        <v>24.198634086352488</v>
      </c>
      <c r="G46" s="93">
        <f t="shared" si="1"/>
        <v>94.789698356755267</v>
      </c>
      <c r="H46" s="2">
        <f>B46/'Mortal Baseline'!X46</f>
        <v>2.0999999999999999E-3</v>
      </c>
      <c r="I46" s="2">
        <f>C46/'Mortal Baseline'!Y46</f>
        <v>1.9952909587054373E-3</v>
      </c>
      <c r="J46" s="2">
        <f>D46/'Mortal Baseline'!Z46</f>
        <v>1.9501405180255215E-3</v>
      </c>
      <c r="K46" s="2">
        <f>E46/'Mortal Baseline'!AA46</f>
        <v>1.9124417057305402E-3</v>
      </c>
      <c r="L46" s="2">
        <f>F46/'Mortal Baseline'!AB46</f>
        <v>1.8671481387516912E-3</v>
      </c>
      <c r="M46" s="2">
        <f>SUM(B46:F46)/SUM('Mortal Baseline'!X46:AB46)</f>
        <v>1.9327543353519425E-3</v>
      </c>
      <c r="N46" s="58">
        <f>B46*'Breast Cancer Epi'!$J$53</f>
        <v>8.8904648455626664E-2</v>
      </c>
      <c r="O46" s="58">
        <f>C46*'Breast Cancer Epi'!$J$53</f>
        <v>0.13124996449272727</v>
      </c>
      <c r="P46" s="58">
        <f>D46*'Breast Cancer Epi'!$J$53</f>
        <v>0.24917455569165664</v>
      </c>
      <c r="Q46" s="58">
        <f>E46*'Breast Cancer Epi'!$J$53</f>
        <v>0.34246807046962147</v>
      </c>
      <c r="R46" s="58">
        <f>F46*'Breast Cancer Epi'!$J$53</f>
        <v>0.2782842919930536</v>
      </c>
      <c r="S46" s="93">
        <f t="shared" si="4"/>
        <v>1.0900815311026855</v>
      </c>
      <c r="T46" s="93">
        <f t="shared" si="3"/>
        <v>12.084879766087758</v>
      </c>
    </row>
    <row r="47" spans="1:20">
      <c r="A47" s="58">
        <v>49</v>
      </c>
      <c r="B47" s="93">
        <f>'Mortal Baseline'!X47*('Breast Cancer Epi'!$G$53*'Breast Cancer Epi'!Q$66)</f>
        <v>7.9623534104847584</v>
      </c>
      <c r="C47" s="93">
        <f>'Mortal Baseline'!Y47*('Breast Cancer Epi'!$G$53*'Breast Cancer Epi'!R$66)</f>
        <v>11.717071926985392</v>
      </c>
      <c r="D47" s="93">
        <f>'Mortal Baseline'!Z47*('Breast Cancer Epi'!$G$53*'Breast Cancer Epi'!S$66)</f>
        <v>21.813491833784607</v>
      </c>
      <c r="E47" s="93">
        <f>'Mortal Baseline'!AA47*('Breast Cancer Epi'!$G$53*'Breast Cancer Epi'!T$66)</f>
        <v>29.295977416916486</v>
      </c>
      <c r="F47" s="93">
        <f>'Mortal Baseline'!AB47*('Breast Cancer Epi'!$G$53*'Breast Cancer Epi'!U$66)</f>
        <v>23.894244649742198</v>
      </c>
      <c r="G47" s="93">
        <f t="shared" si="1"/>
        <v>94.683139237913451</v>
      </c>
      <c r="H47" s="2">
        <f>B47/'Mortal Baseline'!X47</f>
        <v>2.0999999999999999E-3</v>
      </c>
      <c r="I47" s="2">
        <f>C47/'Mortal Baseline'!Y47</f>
        <v>1.9952909587054373E-3</v>
      </c>
      <c r="J47" s="2">
        <f>D47/'Mortal Baseline'!Z47</f>
        <v>1.9501405180255215E-3</v>
      </c>
      <c r="K47" s="2">
        <f>E47/'Mortal Baseline'!AA47</f>
        <v>1.9124417057305402E-3</v>
      </c>
      <c r="L47" s="2">
        <f>F47/'Mortal Baseline'!AB47</f>
        <v>1.8671481387516915E-3</v>
      </c>
      <c r="M47" s="2">
        <f>SUM(B47:F47)/SUM('Mortal Baseline'!X47:AB47)</f>
        <v>1.9336754842531035E-3</v>
      </c>
      <c r="N47" s="58">
        <f>B47*'Breast Cancer Epi'!$J$53</f>
        <v>9.1567064220574715E-2</v>
      </c>
      <c r="O47" s="58">
        <f>C47*'Breast Cancer Epi'!$J$53</f>
        <v>0.134746327160332</v>
      </c>
      <c r="P47" s="58">
        <f>D47*'Breast Cancer Epi'!$J$53</f>
        <v>0.25085515608852299</v>
      </c>
      <c r="Q47" s="58">
        <f>E47*'Breast Cancer Epi'!$J$53</f>
        <v>0.33690374029453957</v>
      </c>
      <c r="R47" s="58">
        <f>F47*'Breast Cancer Epi'!$J$53</f>
        <v>0.27478381347203529</v>
      </c>
      <c r="S47" s="93">
        <f t="shared" si="4"/>
        <v>1.0888561012360045</v>
      </c>
      <c r="T47" s="93">
        <f t="shared" si="3"/>
        <v>13.173735867323762</v>
      </c>
    </row>
    <row r="48" spans="1:20">
      <c r="A48" s="58">
        <v>50</v>
      </c>
      <c r="B48" s="93">
        <f>'Mortal Baseline'!X48*('Breast Cancer Epi'!$G$54*'Breast Cancer Epi'!Q$66)</f>
        <v>10.591717388388517</v>
      </c>
      <c r="C48" s="93">
        <f>'Mortal Baseline'!Y48*('Breast Cancer Epi'!$G$54*'Breast Cancer Epi'!R$66)</f>
        <v>15.55854659417146</v>
      </c>
      <c r="D48" s="93">
        <f>'Mortal Baseline'!Z48*('Breast Cancer Epi'!$G$54*'Breast Cancer Epi'!S$66)</f>
        <v>28.249570459338951</v>
      </c>
      <c r="E48" s="93">
        <f>'Mortal Baseline'!AA48*('Breast Cancer Epi'!$G$54*'Breast Cancer Epi'!T$66)</f>
        <v>36.950843694023966</v>
      </c>
      <c r="F48" s="93">
        <f>'Mortal Baseline'!AB48*('Breast Cancer Epi'!$G$54*'Breast Cancer Epi'!U$66)</f>
        <v>30.259440795329883</v>
      </c>
      <c r="G48" s="93">
        <f t="shared" si="1"/>
        <v>121.61011893125277</v>
      </c>
      <c r="H48" s="2">
        <f>B48/'Mortal Baseline'!X48</f>
        <v>2.7000000000000001E-3</v>
      </c>
      <c r="I48" s="2">
        <f>C48/'Mortal Baseline'!Y48</f>
        <v>2.5653740897641341E-3</v>
      </c>
      <c r="J48" s="2">
        <f>D48/'Mortal Baseline'!Z48</f>
        <v>2.5073235231756709E-3</v>
      </c>
      <c r="K48" s="2">
        <f>E48/'Mortal Baseline'!AA48</f>
        <v>2.458853621653552E-3</v>
      </c>
      <c r="L48" s="2">
        <f>F48/'Mortal Baseline'!AB48</f>
        <v>2.4006190355378887E-3</v>
      </c>
      <c r="M48" s="2">
        <f>SUM(B48:F48)/SUM('Mortal Baseline'!X48:AB48)</f>
        <v>2.4875744264445466E-3</v>
      </c>
      <c r="N48" s="58">
        <f>B48*'Breast Cancer Epi'!$J$54</f>
        <v>0.15463907387047235</v>
      </c>
      <c r="O48" s="58">
        <f>C48*'Breast Cancer Epi'!$J$54</f>
        <v>0.22715478027490332</v>
      </c>
      <c r="P48" s="58">
        <f>D48*'Breast Cancer Epi'!$J$54</f>
        <v>0.41244372870634871</v>
      </c>
      <c r="Q48" s="58">
        <f>E48*'Breast Cancer Epi'!$J$54</f>
        <v>0.53948231793274992</v>
      </c>
      <c r="R48" s="58">
        <f>F48*'Breast Cancer Epi'!$J$54</f>
        <v>0.44178783561181628</v>
      </c>
      <c r="S48" s="93">
        <f t="shared" si="4"/>
        <v>1.7755077363962908</v>
      </c>
      <c r="T48" s="93">
        <f t="shared" si="3"/>
        <v>14.949243603720053</v>
      </c>
    </row>
    <row r="49" spans="1:20">
      <c r="A49" s="58">
        <v>51</v>
      </c>
      <c r="B49" s="93">
        <f>'Mortal Baseline'!X49*('Breast Cancer Epi'!$G$54*'Breast Cancer Epi'!Q$66)</f>
        <v>10.998570777390981</v>
      </c>
      <c r="C49" s="93">
        <f>'Mortal Baseline'!Y49*('Breast Cancer Epi'!$G$54*'Breast Cancer Epi'!R$66)</f>
        <v>16.145644700910378</v>
      </c>
      <c r="D49" s="93">
        <f>'Mortal Baseline'!Z49*('Breast Cancer Epi'!$G$54*'Breast Cancer Epi'!S$66)</f>
        <v>28.439505103303393</v>
      </c>
      <c r="E49" s="93">
        <f>'Mortal Baseline'!AA49*('Breast Cancer Epi'!$G$54*'Breast Cancer Epi'!T$66)</f>
        <v>36.110993707571133</v>
      </c>
      <c r="F49" s="93">
        <f>'Mortal Baseline'!AB49*('Breast Cancer Epi'!$G$54*'Breast Cancer Epi'!U$66)</f>
        <v>29.693016827963437</v>
      </c>
      <c r="G49" s="93">
        <f t="shared" si="1"/>
        <v>121.38773111713932</v>
      </c>
      <c r="H49" s="2">
        <f>B49/'Mortal Baseline'!X49</f>
        <v>2.7000000000000001E-3</v>
      </c>
      <c r="I49" s="2">
        <f>C49/'Mortal Baseline'!Y49</f>
        <v>2.5653740897641341E-3</v>
      </c>
      <c r="J49" s="2">
        <f>D49/'Mortal Baseline'!Z49</f>
        <v>2.5073235231756709E-3</v>
      </c>
      <c r="K49" s="2">
        <f>E49/'Mortal Baseline'!AA49</f>
        <v>2.458853621653552E-3</v>
      </c>
      <c r="L49" s="2">
        <f>F49/'Mortal Baseline'!AB49</f>
        <v>2.4006190355378887E-3</v>
      </c>
      <c r="M49" s="2">
        <f>SUM(B49:F49)/SUM('Mortal Baseline'!X49:AB49)</f>
        <v>2.4892485329086212E-3</v>
      </c>
      <c r="N49" s="58">
        <f>B49*'Breast Cancer Epi'!$J$54</f>
        <v>0.16057913334990831</v>
      </c>
      <c r="O49" s="58">
        <f>C49*'Breast Cancer Epi'!$J$54</f>
        <v>0.23572641263329153</v>
      </c>
      <c r="P49" s="58">
        <f>D49*'Breast Cancer Epi'!$J$54</f>
        <v>0.41521677450822952</v>
      </c>
      <c r="Q49" s="58">
        <f>E49*'Breast Cancer Epi'!$J$54</f>
        <v>0.52722050813053856</v>
      </c>
      <c r="R49" s="58">
        <f>F49*'Breast Cancer Epi'!$J$54</f>
        <v>0.43351804568826618</v>
      </c>
      <c r="S49" s="93">
        <f t="shared" si="4"/>
        <v>1.7722608743102339</v>
      </c>
      <c r="T49" s="93">
        <f t="shared" si="3"/>
        <v>16.721504478030287</v>
      </c>
    </row>
    <row r="50" spans="1:20">
      <c r="A50" s="58">
        <v>52</v>
      </c>
      <c r="B50" s="93">
        <f>'Mortal Baseline'!X50*('Breast Cancer Epi'!$G$54*'Breast Cancer Epi'!Q$66)</f>
        <v>11.473196890154957</v>
      </c>
      <c r="C50" s="93">
        <f>'Mortal Baseline'!Y50*('Breast Cancer Epi'!$G$54*'Breast Cancer Epi'!R$66)</f>
        <v>16.844993629238921</v>
      </c>
      <c r="D50" s="93">
        <f>'Mortal Baseline'!Z50*('Breast Cancer Epi'!$G$54*'Breast Cancer Epi'!S$66)</f>
        <v>28.636441169787648</v>
      </c>
      <c r="E50" s="93">
        <f>'Mortal Baseline'!AA50*('Breast Cancer Epi'!$G$54*'Breast Cancer Epi'!T$66)</f>
        <v>35.182611206497114</v>
      </c>
      <c r="F50" s="93">
        <f>'Mortal Baseline'!AB50*('Breast Cancer Epi'!$G$54*'Breast Cancer Epi'!U$66)</f>
        <v>29.041758897244279</v>
      </c>
      <c r="G50" s="93">
        <f t="shared" si="1"/>
        <v>121.17900179292292</v>
      </c>
      <c r="H50" s="2">
        <f>B50/'Mortal Baseline'!X50</f>
        <v>2.7000000000000001E-3</v>
      </c>
      <c r="I50" s="2">
        <f>C50/'Mortal Baseline'!Y50</f>
        <v>2.5653740897641345E-3</v>
      </c>
      <c r="J50" s="2">
        <f>D50/'Mortal Baseline'!Z50</f>
        <v>2.5073235231756709E-3</v>
      </c>
      <c r="K50" s="2">
        <f>E50/'Mortal Baseline'!AA50</f>
        <v>2.4588536216535515E-3</v>
      </c>
      <c r="L50" s="2">
        <f>F50/'Mortal Baseline'!AB50</f>
        <v>2.4006190355378887E-3</v>
      </c>
      <c r="M50" s="2">
        <f>SUM(B50:F50)/SUM('Mortal Baseline'!X50:AB50)</f>
        <v>2.491196196555617E-3</v>
      </c>
      <c r="N50" s="58">
        <f>B50*'Breast Cancer Epi'!$J$54</f>
        <v>0.16750867459626237</v>
      </c>
      <c r="O50" s="58">
        <f>C50*'Breast Cancer Epi'!$J$54</f>
        <v>0.24593690698688825</v>
      </c>
      <c r="P50" s="58">
        <f>D50*'Breast Cancer Epi'!$J$54</f>
        <v>0.41809204107889969</v>
      </c>
      <c r="Q50" s="58">
        <f>E50*'Breast Cancer Epi'!$J$54</f>
        <v>0.51366612361485786</v>
      </c>
      <c r="R50" s="58">
        <f>F50*'Breast Cancer Epi'!$J$54</f>
        <v>0.42400967989976646</v>
      </c>
      <c r="S50" s="93">
        <f t="shared" si="4"/>
        <v>1.7692134261766745</v>
      </c>
      <c r="T50" s="93">
        <f t="shared" si="3"/>
        <v>18.49071790420696</v>
      </c>
    </row>
    <row r="51" spans="1:20">
      <c r="A51" s="58">
        <v>53</v>
      </c>
      <c r="B51" s="93">
        <f>'Mortal Baseline'!X51*('Breast Cancer Epi'!$G$54*'Breast Cancer Epi'!Q$66)</f>
        <v>12.022324497012125</v>
      </c>
      <c r="C51" s="93">
        <f>'Mortal Baseline'!Y51*('Breast Cancer Epi'!$G$54*'Breast Cancer Epi'!R$66)</f>
        <v>17.662120763336556</v>
      </c>
      <c r="D51" s="93">
        <f>'Mortal Baseline'!Z51*('Breast Cancer Epi'!$G$54*'Breast Cancer Epi'!S$66)</f>
        <v>28.834937101524062</v>
      </c>
      <c r="E51" s="93">
        <f>'Mortal Baseline'!AA51*('Breast Cancer Epi'!$G$54*'Breast Cancer Epi'!T$66)</f>
        <v>34.167920560991661</v>
      </c>
      <c r="F51" s="93">
        <f>'Mortal Baseline'!AB51*('Breast Cancer Epi'!$G$54*'Breast Cancer Epi'!U$66)</f>
        <v>28.297548387660687</v>
      </c>
      <c r="G51" s="93">
        <f t="shared" si="1"/>
        <v>120.98485131052509</v>
      </c>
      <c r="H51" s="2">
        <f>B51/'Mortal Baseline'!X51</f>
        <v>2.7000000000000001E-3</v>
      </c>
      <c r="I51" s="2">
        <f>C51/'Mortal Baseline'!Y51</f>
        <v>2.5653740897641341E-3</v>
      </c>
      <c r="J51" s="2">
        <f>D51/'Mortal Baseline'!Z51</f>
        <v>2.5073235231756709E-3</v>
      </c>
      <c r="K51" s="2">
        <f>E51/'Mortal Baseline'!AA51</f>
        <v>2.458853621653552E-3</v>
      </c>
      <c r="L51" s="2">
        <f>F51/'Mortal Baseline'!AB51</f>
        <v>2.4006190355378887E-3</v>
      </c>
      <c r="M51" s="2">
        <f>SUM(B51:F51)/SUM('Mortal Baseline'!X51:AB51)</f>
        <v>2.4934384498224772E-3</v>
      </c>
      <c r="N51" s="58">
        <f>B51*'Breast Cancer Epi'!$J$54</f>
        <v>0.17552593765637703</v>
      </c>
      <c r="O51" s="58">
        <f>C51*'Breast Cancer Epi'!$J$54</f>
        <v>0.25786696314471375</v>
      </c>
      <c r="P51" s="58">
        <f>D51*'Breast Cancer Epi'!$J$54</f>
        <v>0.42099008168225133</v>
      </c>
      <c r="Q51" s="58">
        <f>E51*'Breast Cancer Epi'!$J$54</f>
        <v>0.49885164019047823</v>
      </c>
      <c r="R51" s="58">
        <f>F51*'Breast Cancer Epi'!$J$54</f>
        <v>0.41314420645984601</v>
      </c>
      <c r="S51" s="93">
        <f t="shared" si="4"/>
        <v>1.7663788291336664</v>
      </c>
      <c r="T51" s="93">
        <f t="shared" si="3"/>
        <v>20.257096733340628</v>
      </c>
    </row>
    <row r="52" spans="1:20">
      <c r="A52" s="58">
        <v>54</v>
      </c>
      <c r="B52" s="93">
        <f>'Mortal Baseline'!X52*('Breast Cancer Epi'!$G$54*'Breast Cancer Epi'!Q$66)</f>
        <v>12.653313251379965</v>
      </c>
      <c r="C52" s="93">
        <f>'Mortal Baseline'!Y52*('Breast Cancer Epi'!$G$54*'Breast Cancer Epi'!R$66)</f>
        <v>18.602406198471421</v>
      </c>
      <c r="D52" s="93">
        <f>'Mortal Baseline'!Z52*('Breast Cancer Epi'!$G$54*'Breast Cancer Epi'!S$66)</f>
        <v>29.02856256032257</v>
      </c>
      <c r="E52" s="93">
        <f>'Mortal Baseline'!AA52*('Breast Cancer Epi'!$G$54*'Breast Cancer Epi'!T$66)</f>
        <v>33.069567713665919</v>
      </c>
      <c r="F52" s="93">
        <f>'Mortal Baseline'!AB52*('Breast Cancer Epi'!$G$54*'Breast Cancer Epi'!U$66)</f>
        <v>27.452378701498425</v>
      </c>
      <c r="G52" s="93">
        <f t="shared" si="1"/>
        <v>120.8062284253383</v>
      </c>
      <c r="H52" s="2">
        <f>B52/'Mortal Baseline'!X52</f>
        <v>2.7000000000000001E-3</v>
      </c>
      <c r="I52" s="2">
        <f>C52/'Mortal Baseline'!Y52</f>
        <v>2.5653740897641337E-3</v>
      </c>
      <c r="J52" s="2">
        <f>D52/'Mortal Baseline'!Z52</f>
        <v>2.5073235231756709E-3</v>
      </c>
      <c r="K52" s="2">
        <f>E52/'Mortal Baseline'!AA52</f>
        <v>2.458853621653552E-3</v>
      </c>
      <c r="L52" s="2">
        <f>F52/'Mortal Baseline'!AB52</f>
        <v>2.4006190355378887E-3</v>
      </c>
      <c r="M52" s="2">
        <f>SUM(B52:F52)/SUM('Mortal Baseline'!X52:AB52)</f>
        <v>2.4959971125437627E-3</v>
      </c>
      <c r="N52" s="58">
        <f>B52*'Breast Cancer Epi'!$J$54</f>
        <v>0.18473837347014749</v>
      </c>
      <c r="O52" s="58">
        <f>C52*'Breast Cancer Epi'!$J$54</f>
        <v>0.27159513049768275</v>
      </c>
      <c r="P52" s="58">
        <f>D52*'Breast Cancer Epi'!$J$54</f>
        <v>0.42381701338070954</v>
      </c>
      <c r="Q52" s="58">
        <f>E52*'Breast Cancer Epi'!$J$54</f>
        <v>0.4828156886195224</v>
      </c>
      <c r="R52" s="58">
        <f>F52*'Breast Cancer Epi'!$J$54</f>
        <v>0.40080472904187703</v>
      </c>
      <c r="S52" s="93">
        <f t="shared" si="4"/>
        <v>1.7637709350099393</v>
      </c>
      <c r="T52" s="93">
        <f t="shared" si="3"/>
        <v>22.020867668350569</v>
      </c>
    </row>
    <row r="53" spans="1:20">
      <c r="A53" s="58">
        <v>55</v>
      </c>
      <c r="B53" s="93">
        <f>'Mortal Baseline'!X53*('Breast Cancer Epi'!$G$55*'Breast Cancer Epi'!Q$66)</f>
        <v>13.869439990213344</v>
      </c>
      <c r="C53" s="93">
        <f>'Mortal Baseline'!Y53*('Breast Cancer Epi'!$G$55*'Breast Cancer Epi'!R$66)</f>
        <v>20.399124930442706</v>
      </c>
      <c r="D53" s="93">
        <f>'Mortal Baseline'!Z53*('Breast Cancer Epi'!$G$55*'Breast Cancer Epi'!S$66)</f>
        <v>30.291612709284447</v>
      </c>
      <c r="E53" s="93">
        <f>'Mortal Baseline'!AA53*('Breast Cancer Epi'!$G$55*'Breast Cancer Epi'!T$66)</f>
        <v>33.071899636989301</v>
      </c>
      <c r="F53" s="93">
        <f>'Mortal Baseline'!AB53*('Breast Cancer Epi'!$G$55*'Breast Cancer Epi'!U$66)</f>
        <v>27.480292146421025</v>
      </c>
      <c r="G53" s="93">
        <f t="shared" si="1"/>
        <v>125.11236941335082</v>
      </c>
      <c r="H53" s="2">
        <f>B53/'Mortal Baseline'!X53</f>
        <v>2.8E-3</v>
      </c>
      <c r="I53" s="2">
        <f>C53/'Mortal Baseline'!Y53</f>
        <v>2.6603879449405834E-3</v>
      </c>
      <c r="J53" s="2">
        <f>D53/'Mortal Baseline'!Z53</f>
        <v>2.6001873573673622E-3</v>
      </c>
      <c r="K53" s="2">
        <f>E53/'Mortal Baseline'!AA53</f>
        <v>2.5499222743073863E-3</v>
      </c>
      <c r="L53" s="2">
        <f>F53/'Mortal Baseline'!AB53</f>
        <v>2.4895308516689218E-3</v>
      </c>
      <c r="M53" s="2">
        <f>SUM(B53:F53)/SUM('Mortal Baseline'!X53:AB53)</f>
        <v>2.5914456051164846E-3</v>
      </c>
      <c r="N53" s="58">
        <f>B53*'Breast Cancer Epi'!$J$55</f>
        <v>0.24964991982384016</v>
      </c>
      <c r="O53" s="58">
        <f>C53*'Breast Cancer Epi'!$J$55</f>
        <v>0.36718424874796868</v>
      </c>
      <c r="P53" s="58">
        <f>D53*'Breast Cancer Epi'!$J$55</f>
        <v>0.54524902876712</v>
      </c>
      <c r="Q53" s="58">
        <f>E53*'Breast Cancer Epi'!$J$55</f>
        <v>0.59529419346580736</v>
      </c>
      <c r="R53" s="58">
        <f>F53*'Breast Cancer Epi'!$J$55</f>
        <v>0.4946452586355784</v>
      </c>
      <c r="S53" s="93">
        <f t="shared" si="4"/>
        <v>2.2520226494403146</v>
      </c>
      <c r="T53" s="93">
        <f t="shared" si="3"/>
        <v>24.272890317790882</v>
      </c>
    </row>
    <row r="54" spans="1:20">
      <c r="A54" s="58">
        <v>56</v>
      </c>
      <c r="B54" s="93">
        <f>'Mortal Baseline'!X54*('Breast Cancer Epi'!$G$55*'Breast Cancer Epi'!Q$66)</f>
        <v>14.696643970181</v>
      </c>
      <c r="C54" s="93">
        <f>'Mortal Baseline'!Y54*('Breast Cancer Epi'!$G$55*'Breast Cancer Epi'!R$66)</f>
        <v>21.610528566351523</v>
      </c>
      <c r="D54" s="93">
        <f>'Mortal Baseline'!Z54*('Breast Cancer Epi'!$G$55*'Breast Cancer Epi'!S$66)</f>
        <v>30.411749730911026</v>
      </c>
      <c r="E54" s="93">
        <f>'Mortal Baseline'!AA54*('Breast Cancer Epi'!$G$55*'Breast Cancer Epi'!T$66)</f>
        <v>31.72229945722804</v>
      </c>
      <c r="F54" s="93">
        <f>'Mortal Baseline'!AB54*('Breast Cancer Epi'!$G$55*'Breast Cancer Epi'!U$66)</f>
        <v>26.333050244809872</v>
      </c>
      <c r="G54" s="93">
        <f t="shared" si="1"/>
        <v>124.77427196948145</v>
      </c>
      <c r="H54" s="2">
        <f>B54/'Mortal Baseline'!X54</f>
        <v>2.8E-3</v>
      </c>
      <c r="I54" s="2">
        <f>C54/'Mortal Baseline'!Y54</f>
        <v>2.6603879449405834E-3</v>
      </c>
      <c r="J54" s="2">
        <f>D54/'Mortal Baseline'!Z54</f>
        <v>2.6001873573673622E-3</v>
      </c>
      <c r="K54" s="2">
        <f>E54/'Mortal Baseline'!AA54</f>
        <v>2.5499222743073867E-3</v>
      </c>
      <c r="L54" s="2">
        <f>F54/'Mortal Baseline'!AB54</f>
        <v>2.4895308516689218E-3</v>
      </c>
      <c r="M54" s="2">
        <f>SUM(B54:F54)/SUM('Mortal Baseline'!X54:AB54)</f>
        <v>2.594821899010748E-3</v>
      </c>
      <c r="N54" s="58">
        <f>B54*'Breast Cancer Epi'!$J$55</f>
        <v>0.26453959146325801</v>
      </c>
      <c r="O54" s="58">
        <f>C54*'Breast Cancer Epi'!$J$55</f>
        <v>0.38898951419432737</v>
      </c>
      <c r="P54" s="58">
        <f>D54*'Breast Cancer Epi'!$J$55</f>
        <v>0.54741149515639842</v>
      </c>
      <c r="Q54" s="58">
        <f>E54*'Breast Cancer Epi'!$J$55</f>
        <v>0.57100139023010466</v>
      </c>
      <c r="R54" s="58">
        <f>F54*'Breast Cancer Epi'!$J$55</f>
        <v>0.47399490440657766</v>
      </c>
      <c r="S54" s="93">
        <f t="shared" si="4"/>
        <v>2.245936895450666</v>
      </c>
      <c r="T54" s="93">
        <f t="shared" si="3"/>
        <v>26.518827213241547</v>
      </c>
    </row>
    <row r="55" spans="1:20">
      <c r="A55" s="58">
        <v>57</v>
      </c>
      <c r="B55" s="93">
        <f>'Mortal Baseline'!X55*('Breast Cancer Epi'!$G$55*'Breast Cancer Epi'!Q$66)</f>
        <v>15.631880809812829</v>
      </c>
      <c r="C55" s="93">
        <f>'Mortal Baseline'!Y55*('Breast Cancer Epi'!$G$55*'Breast Cancer Epi'!R$66)</f>
        <v>22.955470055444231</v>
      </c>
      <c r="D55" s="93">
        <f>'Mortal Baseline'!Z55*('Breast Cancer Epi'!$G$55*'Breast Cancer Epi'!S$66)</f>
        <v>30.49912392506662</v>
      </c>
      <c r="E55" s="93">
        <f>'Mortal Baseline'!AA55*('Breast Cancer Epi'!$G$55*'Breast Cancer Epi'!T$66)</f>
        <v>30.302555855464647</v>
      </c>
      <c r="F55" s="93">
        <f>'Mortal Baseline'!AB55*('Breast Cancer Epi'!$G$55*'Breast Cancer Epi'!U$66)</f>
        <v>25.066566442778143</v>
      </c>
      <c r="G55" s="93">
        <f t="shared" si="1"/>
        <v>124.45559708856646</v>
      </c>
      <c r="H55" s="2">
        <f>B55/'Mortal Baseline'!X55</f>
        <v>2.8E-3</v>
      </c>
      <c r="I55" s="2">
        <f>C55/'Mortal Baseline'!Y55</f>
        <v>2.6603879449405834E-3</v>
      </c>
      <c r="J55" s="2">
        <f>D55/'Mortal Baseline'!Z55</f>
        <v>2.6001873573673622E-3</v>
      </c>
      <c r="K55" s="2">
        <f>E55/'Mortal Baseline'!AA55</f>
        <v>2.5499222743073867E-3</v>
      </c>
      <c r="L55" s="2">
        <f>F55/'Mortal Baseline'!AB55</f>
        <v>2.4895308516689218E-3</v>
      </c>
      <c r="M55" s="2">
        <f>SUM(B55:F55)/SUM('Mortal Baseline'!X55:AB55)</f>
        <v>2.5985890511724028E-3</v>
      </c>
      <c r="N55" s="58">
        <f>B55*'Breast Cancer Epi'!$J$55</f>
        <v>0.28137385457663089</v>
      </c>
      <c r="O55" s="58">
        <f>C55*'Breast Cancer Epi'!$J$55</f>
        <v>0.41319846099799612</v>
      </c>
      <c r="P55" s="58">
        <f>D55*'Breast Cancer Epi'!$J$55</f>
        <v>0.54898423065119917</v>
      </c>
      <c r="Q55" s="58">
        <f>E55*'Breast Cancer Epi'!$J$55</f>
        <v>0.54544600539836363</v>
      </c>
      <c r="R55" s="58">
        <f>F55*'Breast Cancer Epi'!$J$55</f>
        <v>0.45119819597000654</v>
      </c>
      <c r="S55" s="93">
        <f t="shared" si="4"/>
        <v>2.2402007475941965</v>
      </c>
      <c r="T55" s="93">
        <f t="shared" si="3"/>
        <v>28.759027960835745</v>
      </c>
    </row>
    <row r="56" spans="1:20">
      <c r="A56" s="58">
        <v>58</v>
      </c>
      <c r="B56" s="93">
        <f>'Mortal Baseline'!X56*('Breast Cancer Epi'!$G$55*'Breast Cancer Epi'!Q$66)</f>
        <v>16.683686446230148</v>
      </c>
      <c r="C56" s="93">
        <f>'Mortal Baseline'!Y56*('Breast Cancer Epi'!$G$55*'Breast Cancer Epi'!R$66)</f>
        <v>24.431671165849284</v>
      </c>
      <c r="D56" s="93">
        <f>'Mortal Baseline'!Z56*('Breast Cancer Epi'!$G$55*'Breast Cancer Epi'!S$66)</f>
        <v>30.542132117715106</v>
      </c>
      <c r="E56" s="93">
        <f>'Mortal Baseline'!AA56*('Breast Cancer Epi'!$G$55*'Breast Cancer Epi'!T$66)</f>
        <v>28.819099582711615</v>
      </c>
      <c r="F56" s="93">
        <f>'Mortal Baseline'!AB56*('Breast Cancer Epi'!$G$55*'Breast Cancer Epi'!U$66)</f>
        <v>23.680206437969876</v>
      </c>
      <c r="G56" s="93">
        <f t="shared" si="1"/>
        <v>124.15679575047604</v>
      </c>
      <c r="H56" s="2">
        <f>B56/'Mortal Baseline'!X56</f>
        <v>2.8E-3</v>
      </c>
      <c r="I56" s="2">
        <f>C56/'Mortal Baseline'!Y56</f>
        <v>2.6603879449405834E-3</v>
      </c>
      <c r="J56" s="2">
        <f>D56/'Mortal Baseline'!Z56</f>
        <v>2.6001873573673622E-3</v>
      </c>
      <c r="K56" s="2">
        <f>E56/'Mortal Baseline'!AA56</f>
        <v>2.5499222743073867E-3</v>
      </c>
      <c r="L56" s="2">
        <f>F56/'Mortal Baseline'!AB56</f>
        <v>2.4895308516689218E-3</v>
      </c>
      <c r="M56" s="2">
        <f>SUM(B56:F56)/SUM('Mortal Baseline'!X56:AB56)</f>
        <v>2.6027612293469402E-3</v>
      </c>
      <c r="N56" s="58">
        <f>B56*'Breast Cancer Epi'!$J$55</f>
        <v>0.30030635603214262</v>
      </c>
      <c r="O56" s="58">
        <f>C56*'Breast Cancer Epi'!$J$55</f>
        <v>0.43977008098528708</v>
      </c>
      <c r="P56" s="58">
        <f>D56*'Breast Cancer Epi'!$J$55</f>
        <v>0.54975837811887185</v>
      </c>
      <c r="Q56" s="58">
        <f>E56*'Breast Cancer Epi'!$J$55</f>
        <v>0.51874379248880909</v>
      </c>
      <c r="R56" s="58">
        <f>F56*'Breast Cancer Epi'!$J$55</f>
        <v>0.42624371588345772</v>
      </c>
      <c r="S56" s="93">
        <f t="shared" si="4"/>
        <v>2.2348223235085682</v>
      </c>
      <c r="T56" s="93">
        <f t="shared" si="3"/>
        <v>30.993850284344312</v>
      </c>
    </row>
    <row r="57" spans="1:20">
      <c r="A57" s="58">
        <v>59</v>
      </c>
      <c r="B57" s="93">
        <f>'Mortal Baseline'!X57*('Breast Cancer Epi'!$G$55*'Breast Cancer Epi'!Q$66)</f>
        <v>17.860211240882244</v>
      </c>
      <c r="C57" s="93">
        <f>'Mortal Baseline'!Y57*('Breast Cancer Epi'!$G$55*'Breast Cancer Epi'!R$66)</f>
        <v>26.032715338472617</v>
      </c>
      <c r="D57" s="93">
        <f>'Mortal Baseline'!Z57*('Breast Cancer Epi'!$G$55*'Breast Cancer Epi'!S$66)</f>
        <v>30.527996417453934</v>
      </c>
      <c r="E57" s="93">
        <f>'Mortal Baseline'!AA57*('Breast Cancer Epi'!$G$55*'Breast Cancer Epi'!T$66)</f>
        <v>27.279633611941676</v>
      </c>
      <c r="F57" s="93">
        <f>'Mortal Baseline'!AB57*('Breast Cancer Epi'!$G$55*'Breast Cancer Epi'!U$66)</f>
        <v>22.177433967769094</v>
      </c>
      <c r="G57" s="93">
        <f t="shared" si="1"/>
        <v>123.87799057651957</v>
      </c>
      <c r="H57" s="2">
        <f>B57/'Mortal Baseline'!X57</f>
        <v>2.8E-3</v>
      </c>
      <c r="I57" s="2">
        <f>C57/'Mortal Baseline'!Y57</f>
        <v>2.6603879449405834E-3</v>
      </c>
      <c r="J57" s="2">
        <f>D57/'Mortal Baseline'!Z57</f>
        <v>2.6001873573673622E-3</v>
      </c>
      <c r="K57" s="2">
        <f>E57/'Mortal Baseline'!AA57</f>
        <v>2.5499222743073867E-3</v>
      </c>
      <c r="L57" s="2">
        <f>F57/'Mortal Baseline'!AB57</f>
        <v>2.4895308516689218E-3</v>
      </c>
      <c r="M57" s="2">
        <f>SUM(B57:F57)/SUM('Mortal Baseline'!X57:AB57)</f>
        <v>2.6073458800603393E-3</v>
      </c>
      <c r="N57" s="58">
        <f>B57*'Breast Cancer Epi'!$J$55</f>
        <v>0.32148380233588036</v>
      </c>
      <c r="O57" s="58">
        <f>C57*'Breast Cancer Epi'!$J$55</f>
        <v>0.46858887609250705</v>
      </c>
      <c r="P57" s="58">
        <f>D57*'Breast Cancer Epi'!$J$55</f>
        <v>0.54950393551417076</v>
      </c>
      <c r="Q57" s="58">
        <f>E57*'Breast Cancer Epi'!$J$55</f>
        <v>0.49103340501495013</v>
      </c>
      <c r="R57" s="58">
        <f>F57*'Breast Cancer Epi'!$J$55</f>
        <v>0.39919381141984367</v>
      </c>
      <c r="S57" s="93">
        <f t="shared" si="4"/>
        <v>2.2298038303773522</v>
      </c>
      <c r="T57" s="93">
        <f t="shared" si="3"/>
        <v>33.223654114721661</v>
      </c>
    </row>
    <row r="58" spans="1:20">
      <c r="A58" s="58">
        <v>60</v>
      </c>
      <c r="B58" s="93">
        <f>'Mortal Baseline'!X58*('Breast Cancer Epi'!$G$56*'Breast Cancer Epi'!Q$66)</f>
        <v>20.537949880185128</v>
      </c>
      <c r="C58" s="93">
        <f>'Mortal Baseline'!Y58*('Breast Cancer Epi'!$G$56*'Breast Cancer Epi'!R$66)</f>
        <v>29.728912931972445</v>
      </c>
      <c r="D58" s="93">
        <f>'Mortal Baseline'!Z58*('Breast Cancer Epi'!$G$56*'Breast Cancer Epi'!S$66)</f>
        <v>32.617519308505919</v>
      </c>
      <c r="E58" s="93">
        <f>'Mortal Baseline'!AA58*('Breast Cancer Epi'!$G$56*'Breast Cancer Epi'!T$66)</f>
        <v>27.528535042407018</v>
      </c>
      <c r="F58" s="93">
        <f>'Mortal Baseline'!AB58*('Breast Cancer Epi'!$G$56*'Breast Cancer Epi'!U$66)</f>
        <v>22.035872754751882</v>
      </c>
      <c r="G58" s="93">
        <f t="shared" si="1"/>
        <v>132.44878991782238</v>
      </c>
      <c r="H58" s="2">
        <f>B58/'Mortal Baseline'!X58</f>
        <v>3.0000000000000001E-3</v>
      </c>
      <c r="I58" s="2">
        <f>C58/'Mortal Baseline'!Y58</f>
        <v>2.850415655293482E-3</v>
      </c>
      <c r="J58" s="2">
        <f>D58/'Mortal Baseline'!Z58</f>
        <v>2.7859150257507452E-3</v>
      </c>
      <c r="K58" s="2">
        <f>E58/'Mortal Baseline'!AA58</f>
        <v>2.7320595796150576E-3</v>
      </c>
      <c r="L58" s="2">
        <f>F58/'Mortal Baseline'!AB58</f>
        <v>2.6673544839309875E-3</v>
      </c>
      <c r="M58" s="2">
        <f>SUM(B58:F58)/SUM('Mortal Baseline'!X58:AB58)</f>
        <v>2.7989371796542017E-3</v>
      </c>
      <c r="N58" s="58">
        <f>B58*'Breast Cancer Epi'!$J$56</f>
        <v>0.3881672527354989</v>
      </c>
      <c r="O58" s="58">
        <f>C58*'Breast Cancer Epi'!$J$56</f>
        <v>0.56187645441427925</v>
      </c>
      <c r="P58" s="58">
        <f>D58*'Breast Cancer Epi'!$J$56</f>
        <v>0.6164711149307619</v>
      </c>
      <c r="Q58" s="58">
        <f>E58*'Breast Cancer Epi'!$J$56</f>
        <v>0.52028931230149267</v>
      </c>
      <c r="R58" s="58">
        <f>F58*'Breast Cancer Epi'!$J$56</f>
        <v>0.41647799506481059</v>
      </c>
      <c r="S58" s="93">
        <f t="shared" si="4"/>
        <v>2.503282129446843</v>
      </c>
      <c r="T58" s="93">
        <f t="shared" si="3"/>
        <v>35.726936244168506</v>
      </c>
    </row>
    <row r="59" spans="1:20">
      <c r="A59" s="58">
        <v>61</v>
      </c>
      <c r="B59" s="93">
        <f>'Mortal Baseline'!X59*('Breast Cancer Epi'!$G$56*'Breast Cancer Epi'!Q$66)</f>
        <v>22.041152468862762</v>
      </c>
      <c r="C59" s="93">
        <f>'Mortal Baseline'!Y59*('Breast Cancer Epi'!$G$56*'Breast Cancer Epi'!R$66)</f>
        <v>31.60112008634152</v>
      </c>
      <c r="D59" s="93">
        <f>'Mortal Baseline'!Z59*('Breast Cancer Epi'!$G$56*'Breast Cancer Epi'!S$66)</f>
        <v>32.36698290862244</v>
      </c>
      <c r="E59" s="93">
        <f>'Mortal Baseline'!AA59*('Breast Cancer Epi'!$G$56*'Breast Cancer Epi'!T$66)</f>
        <v>25.735771195517543</v>
      </c>
      <c r="F59" s="93">
        <f>'Mortal Baseline'!AB59*('Breast Cancer Epi'!$G$56*'Breast Cancer Epi'!U$66)</f>
        <v>20.167602784232649</v>
      </c>
      <c r="G59" s="93">
        <f t="shared" si="1"/>
        <v>131.91262944357692</v>
      </c>
      <c r="H59" s="2">
        <f>B59/'Mortal Baseline'!X59</f>
        <v>3.0000000000000001E-3</v>
      </c>
      <c r="I59" s="2">
        <f>C59/'Mortal Baseline'!Y59</f>
        <v>2.850415655293482E-3</v>
      </c>
      <c r="J59" s="2">
        <f>D59/'Mortal Baseline'!Z59</f>
        <v>2.7859150257507448E-3</v>
      </c>
      <c r="K59" s="2">
        <f>E59/'Mortal Baseline'!AA59</f>
        <v>2.7320595796150576E-3</v>
      </c>
      <c r="L59" s="2">
        <f>F59/'Mortal Baseline'!AB59</f>
        <v>2.6673544839309875E-3</v>
      </c>
      <c r="M59" s="2">
        <f>SUM(B59:F59)/SUM('Mortal Baseline'!X59:AB59)</f>
        <v>2.8047156833659599E-3</v>
      </c>
      <c r="N59" s="58">
        <f>B59*'Breast Cancer Epi'!$J$56</f>
        <v>0.41657778166150622</v>
      </c>
      <c r="O59" s="58">
        <f>C59*'Breast Cancer Epi'!$J$56</f>
        <v>0.59726116963185472</v>
      </c>
      <c r="P59" s="58">
        <f>D59*'Breast Cancer Epi'!$J$56</f>
        <v>0.61173597697296411</v>
      </c>
      <c r="Q59" s="58">
        <f>E59*'Breast Cancer Epi'!$J$56</f>
        <v>0.4864060755952816</v>
      </c>
      <c r="R59" s="58">
        <f>F59*'Breast Cancer Epi'!$J$56</f>
        <v>0.38116769262199707</v>
      </c>
      <c r="S59" s="93">
        <f t="shared" si="4"/>
        <v>2.4931486964836038</v>
      </c>
      <c r="T59" s="93">
        <f t="shared" si="3"/>
        <v>38.220084940652107</v>
      </c>
    </row>
    <row r="60" spans="1:20">
      <c r="A60" s="58">
        <v>62</v>
      </c>
      <c r="B60" s="93">
        <f>'Mortal Baseline'!X60*('Breast Cancer Epi'!$G$56*'Breast Cancer Epi'!Q$66)</f>
        <v>23.689223829745593</v>
      </c>
      <c r="C60" s="93">
        <f>'Mortal Baseline'!Y60*('Breast Cancer Epi'!$G$56*'Breast Cancer Epi'!R$66)</f>
        <v>33.540821013855286</v>
      </c>
      <c r="D60" s="93">
        <f>'Mortal Baseline'!Z60*('Breast Cancer Epi'!$G$56*'Breast Cancer Epi'!S$66)</f>
        <v>32.011677284098973</v>
      </c>
      <c r="E60" s="93">
        <f>'Mortal Baseline'!AA60*('Breast Cancer Epi'!$G$56*'Breast Cancer Epi'!T$66)</f>
        <v>23.925026074957</v>
      </c>
      <c r="F60" s="93">
        <f>'Mortal Baseline'!AB60*('Breast Cancer Epi'!$G$56*'Breast Cancer Epi'!U$66)</f>
        <v>18.22993089678932</v>
      </c>
      <c r="G60" s="93">
        <f t="shared" si="1"/>
        <v>131.39667909944617</v>
      </c>
      <c r="H60" s="2">
        <f>B60/'Mortal Baseline'!X60</f>
        <v>3.0000000000000001E-3</v>
      </c>
      <c r="I60" s="2">
        <f>C60/'Mortal Baseline'!Y60</f>
        <v>2.850415655293482E-3</v>
      </c>
      <c r="J60" s="2">
        <f>D60/'Mortal Baseline'!Z60</f>
        <v>2.7859150257507452E-3</v>
      </c>
      <c r="K60" s="2">
        <f>E60/'Mortal Baseline'!AA60</f>
        <v>2.7320595796150576E-3</v>
      </c>
      <c r="L60" s="2">
        <f>F60/'Mortal Baseline'!AB60</f>
        <v>2.6673544839309875E-3</v>
      </c>
      <c r="M60" s="2">
        <f>SUM(B60:F60)/SUM('Mortal Baseline'!X60:AB60)</f>
        <v>2.8108920301644362E-3</v>
      </c>
      <c r="N60" s="58">
        <f>B60*'Breast Cancer Epi'!$J$56</f>
        <v>0.44772633038219173</v>
      </c>
      <c r="O60" s="58">
        <f>C60*'Breast Cancer Epi'!$J$56</f>
        <v>0.63392151716186496</v>
      </c>
      <c r="P60" s="58">
        <f>D60*'Breast Cancer Epi'!$J$56</f>
        <v>0.60502070066947056</v>
      </c>
      <c r="Q60" s="58">
        <f>E60*'Breast Cancer Epi'!$J$56</f>
        <v>0.45218299281668728</v>
      </c>
      <c r="R60" s="58">
        <f>F60*'Breast Cancer Epi'!$J$56</f>
        <v>0.34454569394931817</v>
      </c>
      <c r="S60" s="93">
        <f t="shared" si="4"/>
        <v>2.4833972349795328</v>
      </c>
      <c r="T60" s="93">
        <f t="shared" si="3"/>
        <v>40.703482175631642</v>
      </c>
    </row>
    <row r="61" spans="1:20">
      <c r="A61" s="58">
        <v>63</v>
      </c>
      <c r="B61" s="93">
        <f>'Mortal Baseline'!X61*('Breast Cancer Epi'!$G$56*'Breast Cancer Epi'!Q$66)</f>
        <v>25.482630148313469</v>
      </c>
      <c r="C61" s="93">
        <f>'Mortal Baseline'!Y61*('Breast Cancer Epi'!$G$56*'Breast Cancer Epi'!R$66)</f>
        <v>35.51372932413944</v>
      </c>
      <c r="D61" s="93">
        <f>'Mortal Baseline'!Z61*('Breast Cancer Epi'!$G$56*'Breast Cancer Epi'!S$66)</f>
        <v>31.538414894372423</v>
      </c>
      <c r="E61" s="93">
        <f>'Mortal Baseline'!AA61*('Breast Cancer Epi'!$G$56*'Breast Cancer Epi'!T$66)</f>
        <v>22.111260326803709</v>
      </c>
      <c r="F61" s="93">
        <f>'Mortal Baseline'!AB61*('Breast Cancer Epi'!$G$56*'Breast Cancer Epi'!U$66)</f>
        <v>16.252518369932794</v>
      </c>
      <c r="G61" s="93">
        <f t="shared" si="1"/>
        <v>130.89855306356185</v>
      </c>
      <c r="H61" s="2">
        <f>B61/'Mortal Baseline'!X61</f>
        <v>3.0000000000000001E-3</v>
      </c>
      <c r="I61" s="2">
        <f>C61/'Mortal Baseline'!Y61</f>
        <v>2.8504156552934825E-3</v>
      </c>
      <c r="J61" s="2">
        <f>D61/'Mortal Baseline'!Z61</f>
        <v>2.7859150257507452E-3</v>
      </c>
      <c r="K61" s="2">
        <f>E61/'Mortal Baseline'!AA61</f>
        <v>2.7320595796150576E-3</v>
      </c>
      <c r="L61" s="2">
        <f>F61/'Mortal Baseline'!AB61</f>
        <v>2.6673544839309875E-3</v>
      </c>
      <c r="M61" s="2">
        <f>SUM(B61:F61)/SUM('Mortal Baseline'!X61:AB61)</f>
        <v>2.8174221876078351E-3</v>
      </c>
      <c r="N61" s="58">
        <f>B61*'Breast Cancer Epi'!$J$56</f>
        <v>0.48162170980312458</v>
      </c>
      <c r="O61" s="58">
        <f>C61*'Breast Cancer Epi'!$J$56</f>
        <v>0.67120948422623539</v>
      </c>
      <c r="P61" s="58">
        <f>D61*'Breast Cancer Epi'!$J$56</f>
        <v>0.5960760415036388</v>
      </c>
      <c r="Q61" s="58">
        <f>E61*'Breast Cancer Epi'!$J$56</f>
        <v>0.41790282017659008</v>
      </c>
      <c r="R61" s="58">
        <f>F61*'Breast Cancer Epi'!$J$56</f>
        <v>0.30717259719172979</v>
      </c>
      <c r="S61" s="93">
        <f t="shared" si="4"/>
        <v>2.4739826529013187</v>
      </c>
      <c r="T61" s="93">
        <f t="shared" si="3"/>
        <v>43.177464828532962</v>
      </c>
    </row>
    <row r="62" spans="1:20">
      <c r="A62" s="58">
        <v>64</v>
      </c>
      <c r="B62" s="93">
        <f>'Mortal Baseline'!X62*('Breast Cancer Epi'!$G$56*'Breast Cancer Epi'!Q$66)</f>
        <v>27.418584795840435</v>
      </c>
      <c r="C62" s="93">
        <f>'Mortal Baseline'!Y62*('Breast Cancer Epi'!$G$56*'Breast Cancer Epi'!R$66)</f>
        <v>37.478710670797689</v>
      </c>
      <c r="D62" s="93">
        <f>'Mortal Baseline'!Z62*('Breast Cancer Epi'!$G$56*'Breast Cancer Epi'!S$66)</f>
        <v>30.936292999368202</v>
      </c>
      <c r="E62" s="93">
        <f>'Mortal Baseline'!AA62*('Breast Cancer Epi'!$G$56*'Breast Cancer Epi'!T$66)</f>
        <v>20.310802595153337</v>
      </c>
      <c r="F62" s="93">
        <f>'Mortal Baseline'!AB62*('Breast Cancer Epi'!$G$56*'Breast Cancer Epi'!U$66)</f>
        <v>14.270803789648921</v>
      </c>
      <c r="G62" s="93">
        <f t="shared" si="1"/>
        <v>130.41519485080858</v>
      </c>
      <c r="H62" s="2">
        <f>B62/'Mortal Baseline'!X62</f>
        <v>3.0000000000000001E-3</v>
      </c>
      <c r="I62" s="2">
        <f>C62/'Mortal Baseline'!Y62</f>
        <v>2.850415655293482E-3</v>
      </c>
      <c r="J62" s="2">
        <f>D62/'Mortal Baseline'!Z62</f>
        <v>2.7859150257507452E-3</v>
      </c>
      <c r="K62" s="2">
        <f>E62/'Mortal Baseline'!AA62</f>
        <v>2.7320595796150576E-3</v>
      </c>
      <c r="L62" s="2">
        <f>F62/'Mortal Baseline'!AB62</f>
        <v>2.6673544839309875E-3</v>
      </c>
      <c r="M62" s="2">
        <f>SUM(B62:F62)/SUM('Mortal Baseline'!X62:AB62)</f>
        <v>2.824246429970383E-3</v>
      </c>
      <c r="N62" s="58">
        <f>B62*'Breast Cancer Epi'!$J$56</f>
        <v>0.51821125264138423</v>
      </c>
      <c r="O62" s="58">
        <f>C62*'Breast Cancer Epi'!$J$56</f>
        <v>0.70834763167807635</v>
      </c>
      <c r="P62" s="58">
        <f>D62*'Breast Cancer Epi'!$J$56</f>
        <v>0.58469593768805905</v>
      </c>
      <c r="Q62" s="58">
        <f>E62*'Breast Cancer Epi'!$J$56</f>
        <v>0.38387416904839805</v>
      </c>
      <c r="R62" s="58">
        <f>F62*'Breast Cancer Epi'!$J$56</f>
        <v>0.26971819162436461</v>
      </c>
      <c r="S62" s="93">
        <f t="shared" si="4"/>
        <v>2.4648471826802822</v>
      </c>
      <c r="T62" s="93">
        <f t="shared" si="3"/>
        <v>45.642312011213242</v>
      </c>
    </row>
    <row r="63" spans="1:20">
      <c r="A63" s="58">
        <v>65</v>
      </c>
      <c r="B63" s="93">
        <f>'Mortal Baseline'!X63*('Breast Cancer Epi'!$G$57*'Breast Cancer Epi'!Q$66)</f>
        <v>31.456853953884359</v>
      </c>
      <c r="C63" s="93">
        <f>'Mortal Baseline'!Y63*('Breast Cancer Epi'!$G$57*'Breast Cancer Epi'!R$66)</f>
        <v>42.015078330503954</v>
      </c>
      <c r="D63" s="93">
        <f>'Mortal Baseline'!Z63*('Breast Cancer Epi'!$G$57*'Breast Cancer Epi'!S$66)</f>
        <v>32.211042999004739</v>
      </c>
      <c r="E63" s="93">
        <f>'Mortal Baseline'!AA63*('Breast Cancer Epi'!$G$57*'Breast Cancer Epi'!T$66)</f>
        <v>19.777021752778698</v>
      </c>
      <c r="F63" s="93">
        <f>'Mortal Baseline'!AB63*('Breast Cancer Epi'!$G$57*'Breast Cancer Epi'!U$66)</f>
        <v>13.1458448849202</v>
      </c>
      <c r="G63" s="93">
        <f t="shared" si="1"/>
        <v>138.60584192109195</v>
      </c>
      <c r="H63" s="2">
        <f>B63/'Mortal Baseline'!X63</f>
        <v>3.2000000000000002E-3</v>
      </c>
      <c r="I63" s="2">
        <f>C63/'Mortal Baseline'!Y63</f>
        <v>3.0404433656463811E-3</v>
      </c>
      <c r="J63" s="2">
        <f>D63/'Mortal Baseline'!Z63</f>
        <v>2.9716426941341282E-3</v>
      </c>
      <c r="K63" s="2">
        <f>E63/'Mortal Baseline'!AA63</f>
        <v>2.914196884922728E-3</v>
      </c>
      <c r="L63" s="2">
        <f>F63/'Mortal Baseline'!AB63</f>
        <v>2.8451781161930533E-3</v>
      </c>
      <c r="M63" s="2">
        <f>SUM(B63:F63)/SUM('Mortal Baseline'!X63:AB63)</f>
        <v>3.0200437779939267E-3</v>
      </c>
      <c r="N63" s="58">
        <f>B63*'Breast Cancer Epi'!$J$57</f>
        <v>0.64801119145001784</v>
      </c>
      <c r="O63" s="58">
        <f>C63*'Breast Cancer Epi'!$J$57</f>
        <v>0.86551061360838144</v>
      </c>
      <c r="P63" s="58">
        <f>D63*'Breast Cancer Epi'!$J$57</f>
        <v>0.66354748577949763</v>
      </c>
      <c r="Q63" s="58">
        <f>E63*'Breast Cancer Epi'!$J$57</f>
        <v>0.4074066481072412</v>
      </c>
      <c r="R63" s="58">
        <f>F63*'Breast Cancer Epi'!$J$57</f>
        <v>0.27080440462935612</v>
      </c>
      <c r="S63" s="93">
        <f t="shared" si="4"/>
        <v>2.8552803435744947</v>
      </c>
      <c r="T63" s="93">
        <f t="shared" si="3"/>
        <v>48.497592354787734</v>
      </c>
    </row>
    <row r="64" spans="1:20">
      <c r="A64" s="58">
        <v>66</v>
      </c>
      <c r="B64" s="93">
        <f>'Mortal Baseline'!X64*('Breast Cancer Epi'!$G$57*'Breast Cancer Epi'!Q$66)</f>
        <v>33.689977054670372</v>
      </c>
      <c r="C64" s="93">
        <f>'Mortal Baseline'!Y64*('Breast Cancer Epi'!$G$57*'Breast Cancer Epi'!R$66)</f>
        <v>43.795544049965471</v>
      </c>
      <c r="D64" s="93">
        <f>'Mortal Baseline'!Z64*('Breast Cancer Epi'!$G$57*'Breast Cancer Epi'!S$66)</f>
        <v>31.1710032666786</v>
      </c>
      <c r="E64" s="93">
        <f>'Mortal Baseline'!AA64*('Breast Cancer Epi'!$G$57*'Breast Cancer Epi'!T$66)</f>
        <v>17.881146885462613</v>
      </c>
      <c r="F64" s="93">
        <f>'Mortal Baseline'!AB64*('Breast Cancer Epi'!$G$57*'Breast Cancer Epi'!U$66)</f>
        <v>11.113512244732354</v>
      </c>
      <c r="G64" s="93">
        <f t="shared" si="1"/>
        <v>137.65118350150939</v>
      </c>
      <c r="H64" s="2">
        <f>B64/'Mortal Baseline'!X64</f>
        <v>3.2000000000000002E-3</v>
      </c>
      <c r="I64" s="2">
        <f>C64/'Mortal Baseline'!Y64</f>
        <v>3.0404433656463811E-3</v>
      </c>
      <c r="J64" s="2">
        <f>D64/'Mortal Baseline'!Z64</f>
        <v>2.9716426941341282E-3</v>
      </c>
      <c r="K64" s="2">
        <f>E64/'Mortal Baseline'!AA64</f>
        <v>2.914196884922728E-3</v>
      </c>
      <c r="L64" s="2">
        <f>F64/'Mortal Baseline'!AB64</f>
        <v>2.8451781161930533E-3</v>
      </c>
      <c r="M64" s="2">
        <f>SUM(B64:F64)/SUM('Mortal Baseline'!X64:AB64)</f>
        <v>3.0277034057101322E-3</v>
      </c>
      <c r="N64" s="58">
        <f>B64*'Breast Cancer Epi'!$J$57</f>
        <v>0.69401352732620969</v>
      </c>
      <c r="O64" s="58">
        <f>C64*'Breast Cancer Epi'!$J$57</f>
        <v>0.90218820742928874</v>
      </c>
      <c r="P64" s="58">
        <f>D64*'Breast Cancer Epi'!$J$57</f>
        <v>0.64212266729357914</v>
      </c>
      <c r="Q64" s="58">
        <f>E64*'Breast Cancer Epi'!$J$57</f>
        <v>0.36835162584052983</v>
      </c>
      <c r="R64" s="58">
        <f>F64*'Breast Cancer Epi'!$J$57</f>
        <v>0.22893835224148648</v>
      </c>
      <c r="S64" s="93">
        <f t="shared" si="4"/>
        <v>2.8356143801310938</v>
      </c>
      <c r="T64" s="93">
        <f t="shared" si="3"/>
        <v>51.333206734918825</v>
      </c>
    </row>
    <row r="65" spans="1:20">
      <c r="A65" s="58">
        <v>67</v>
      </c>
      <c r="B65" s="93">
        <f>'Mortal Baseline'!X65*('Breast Cancer Epi'!$G$57*'Breast Cancer Epi'!Q$66)</f>
        <v>36.028614099658739</v>
      </c>
      <c r="C65" s="93">
        <f>'Mortal Baseline'!Y65*('Breast Cancer Epi'!$G$57*'Breast Cancer Epi'!R$66)</f>
        <v>45.399795592848285</v>
      </c>
      <c r="D65" s="93">
        <f>'Mortal Baseline'!Z65*('Breast Cancer Epi'!$G$57*'Breast Cancer Epi'!S$66)</f>
        <v>29.992544574069846</v>
      </c>
      <c r="E65" s="93">
        <f>'Mortal Baseline'!AA65*('Breast Cancer Epi'!$G$57*'Breast Cancer Epi'!T$66)</f>
        <v>16.067179080372487</v>
      </c>
      <c r="F65" s="93">
        <f>'Mortal Baseline'!AB65*('Breast Cancer Epi'!$G$57*'Breast Cancer Epi'!U$66)</f>
        <v>9.2163615996158139</v>
      </c>
      <c r="G65" s="93">
        <f t="shared" si="1"/>
        <v>136.70449494656518</v>
      </c>
      <c r="H65" s="2">
        <f>B65/'Mortal Baseline'!X65</f>
        <v>3.2000000000000006E-3</v>
      </c>
      <c r="I65" s="2">
        <f>C65/'Mortal Baseline'!Y65</f>
        <v>3.0404433656463811E-3</v>
      </c>
      <c r="J65" s="2">
        <f>D65/'Mortal Baseline'!Z65</f>
        <v>2.9716426941341282E-3</v>
      </c>
      <c r="K65" s="2">
        <f>E65/'Mortal Baseline'!AA65</f>
        <v>2.914196884922728E-3</v>
      </c>
      <c r="L65" s="2">
        <f>F65/'Mortal Baseline'!AB65</f>
        <v>2.8451781161930533E-3</v>
      </c>
      <c r="M65" s="2">
        <f>SUM(B65:F65)/SUM('Mortal Baseline'!X65:AB65)</f>
        <v>3.0354134258172238E-3</v>
      </c>
      <c r="N65" s="58">
        <f>B65*'Breast Cancer Epi'!$J$57</f>
        <v>0.74218945045297002</v>
      </c>
      <c r="O65" s="58">
        <f>C65*'Breast Cancer Epi'!$J$57</f>
        <v>0.9352357892126747</v>
      </c>
      <c r="P65" s="58">
        <f>D65*'Breast Cancer Epi'!$J$57</f>
        <v>0.61784641822583886</v>
      </c>
      <c r="Q65" s="58">
        <f>E65*'Breast Cancer Epi'!$J$57</f>
        <v>0.33098388905567322</v>
      </c>
      <c r="R65" s="58">
        <f>F65*'Breast Cancer Epi'!$J$57</f>
        <v>0.18985704895208577</v>
      </c>
      <c r="S65" s="93">
        <f t="shared" si="4"/>
        <v>2.8161125958992428</v>
      </c>
      <c r="T65" s="93">
        <f t="shared" si="3"/>
        <v>54.149319330818066</v>
      </c>
    </row>
    <row r="66" spans="1:20">
      <c r="A66" s="58">
        <v>68</v>
      </c>
      <c r="B66" s="93">
        <f>'Mortal Baseline'!X66*('Breast Cancer Epi'!$G$57*'Breast Cancer Epi'!Q$66)</f>
        <v>38.456076336525442</v>
      </c>
      <c r="C66" s="93">
        <f>'Mortal Baseline'!Y66*('Breast Cancer Epi'!$G$57*'Breast Cancer Epi'!R$66)</f>
        <v>46.779583796253839</v>
      </c>
      <c r="D66" s="93">
        <f>'Mortal Baseline'!Z66*('Breast Cancer Epi'!$G$57*'Breast Cancer Epi'!S$66)</f>
        <v>28.685713206313466</v>
      </c>
      <c r="E66" s="93">
        <f>'Mortal Baseline'!AA66*('Breast Cancer Epi'!$G$57*'Breast Cancer Epi'!T$66)</f>
        <v>14.351327623074317</v>
      </c>
      <c r="F66" s="93">
        <f>'Mortal Baseline'!AB66*('Breast Cancer Epi'!$G$57*'Breast Cancer Epi'!U$66)</f>
        <v>7.4888291046026456</v>
      </c>
      <c r="G66" s="93">
        <f t="shared" si="1"/>
        <v>135.76153006676972</v>
      </c>
      <c r="H66" s="2">
        <f>B66/'Mortal Baseline'!X66</f>
        <v>3.2000000000000002E-3</v>
      </c>
      <c r="I66" s="2">
        <f>C66/'Mortal Baseline'!Y66</f>
        <v>3.0404433656463811E-3</v>
      </c>
      <c r="J66" s="2">
        <f>D66/'Mortal Baseline'!Z66</f>
        <v>2.9716426941341282E-3</v>
      </c>
      <c r="K66" s="2">
        <f>E66/'Mortal Baseline'!AA66</f>
        <v>2.914196884922728E-3</v>
      </c>
      <c r="L66" s="2">
        <f>F66/'Mortal Baseline'!AB66</f>
        <v>2.8451781161930533E-3</v>
      </c>
      <c r="M66" s="2">
        <f>SUM(B66:F66)/SUM('Mortal Baseline'!X66:AB66)</f>
        <v>3.0430806063256421E-3</v>
      </c>
      <c r="N66" s="58">
        <f>B66*'Breast Cancer Epi'!$J$57</f>
        <v>0.79219517253242411</v>
      </c>
      <c r="O66" s="58">
        <f>C66*'Breast Cancer Epi'!$J$57</f>
        <v>0.96365942620282907</v>
      </c>
      <c r="P66" s="58">
        <f>D66*'Breast Cancer Epi'!$J$57</f>
        <v>0.59092569205005741</v>
      </c>
      <c r="Q66" s="58">
        <f>E66*'Breast Cancer Epi'!$J$57</f>
        <v>0.29563734903533095</v>
      </c>
      <c r="R66" s="58">
        <f>F66*'Breast Cancer Epi'!$J$57</f>
        <v>0.1542698795548145</v>
      </c>
      <c r="S66" s="93">
        <f t="shared" si="4"/>
        <v>2.7966875193754559</v>
      </c>
      <c r="T66" s="93">
        <f t="shared" si="3"/>
        <v>56.94600685019352</v>
      </c>
    </row>
    <row r="67" spans="1:20">
      <c r="A67" s="58">
        <v>69</v>
      </c>
      <c r="B67" s="93">
        <f>'Mortal Baseline'!X67*('Breast Cancer Epi'!$G$57*'Breast Cancer Epi'!Q$66)</f>
        <v>40.954926682640284</v>
      </c>
      <c r="C67" s="93">
        <f>'Mortal Baseline'!Y67*('Breast Cancer Epi'!$G$57*'Breast Cancer Epi'!R$66)</f>
        <v>47.893760683211866</v>
      </c>
      <c r="D67" s="93">
        <f>'Mortal Baseline'!Z67*('Breast Cancer Epi'!$G$57*'Breast Cancer Epi'!S$66)</f>
        <v>27.266289340433786</v>
      </c>
      <c r="E67" s="93">
        <f>'Mortal Baseline'!AA67*('Breast Cancer Epi'!$G$57*'Breast Cancer Epi'!T$66)</f>
        <v>12.747321309260389</v>
      </c>
      <c r="F67" s="93">
        <f>'Mortal Baseline'!AB67*('Breast Cancer Epi'!$G$57*'Breast Cancer Epi'!U$66)</f>
        <v>5.9563040281004458</v>
      </c>
      <c r="G67" s="93">
        <f t="shared" si="1"/>
        <v>134.81860204364679</v>
      </c>
      <c r="H67" s="2">
        <f>B67/'Mortal Baseline'!X67</f>
        <v>3.2000000000000002E-3</v>
      </c>
      <c r="I67" s="2">
        <f>C67/'Mortal Baseline'!Y67</f>
        <v>3.0404433656463811E-3</v>
      </c>
      <c r="J67" s="2">
        <f>D67/'Mortal Baseline'!Z67</f>
        <v>2.9716426941341282E-3</v>
      </c>
      <c r="K67" s="2">
        <f>E67/'Mortal Baseline'!AA67</f>
        <v>2.914196884922728E-3</v>
      </c>
      <c r="L67" s="2">
        <f>F67/'Mortal Baseline'!AB67</f>
        <v>2.8451781161930533E-3</v>
      </c>
      <c r="M67" s="2">
        <f>SUM(B67:F67)/SUM('Mortal Baseline'!X67:AB67)</f>
        <v>3.0506208081464707E-3</v>
      </c>
      <c r="N67" s="58">
        <f>B67*'Breast Cancer Epi'!$J$57</f>
        <v>0.84367148966238992</v>
      </c>
      <c r="O67" s="58">
        <f>C67*'Breast Cancer Epi'!$J$57</f>
        <v>0.9866114700741645</v>
      </c>
      <c r="P67" s="58">
        <f>D67*'Breast Cancer Epi'!$J$57</f>
        <v>0.56168556041293605</v>
      </c>
      <c r="Q67" s="58">
        <f>E67*'Breast Cancer Epi'!$J$57</f>
        <v>0.26259481897076403</v>
      </c>
      <c r="R67" s="58">
        <f>F67*'Breast Cancer Epi'!$J$57</f>
        <v>0.12269986297886919</v>
      </c>
      <c r="S67" s="93">
        <f t="shared" si="4"/>
        <v>2.7772632020991237</v>
      </c>
      <c r="T67" s="93">
        <f t="shared" si="3"/>
        <v>59.723270052292641</v>
      </c>
    </row>
    <row r="68" spans="1:20">
      <c r="A68" s="58">
        <v>70</v>
      </c>
      <c r="B68" s="93">
        <f>'Mortal Baseline'!X68*('Breast Cancer Epi'!$G$58*'Breast Cancer Epi'!Q$66)</f>
        <v>36.710199312410658</v>
      </c>
      <c r="C68" s="93">
        <f>'Mortal Baseline'!Y68*('Breast Cancer Epi'!$G$58*'Breast Cancer Epi'!R$66)</f>
        <v>41.099738060843194</v>
      </c>
      <c r="D68" s="93">
        <f>'Mortal Baseline'!Z68*('Breast Cancer Epi'!$G$58*'Breast Cancer Epi'!S$66)</f>
        <v>21.73067906377339</v>
      </c>
      <c r="E68" s="93">
        <f>'Mortal Baseline'!AA68*('Breast Cancer Epi'!$G$58*'Breast Cancer Epi'!T$66)</f>
        <v>9.505376703953397</v>
      </c>
      <c r="F68" s="93">
        <f>'Mortal Baseline'!AB68*('Breast Cancer Epi'!$G$58*'Breast Cancer Epi'!U$66)</f>
        <v>3.9092190196188135</v>
      </c>
      <c r="G68" s="93">
        <f t="shared" ref="G68:G98" si="5">SUM(B68:F68)</f>
        <v>112.95521216059947</v>
      </c>
      <c r="H68" s="2">
        <f>B68/'Mortal Baseline'!X68</f>
        <v>2.7000000000000001E-3</v>
      </c>
      <c r="I68" s="2">
        <f>C68/'Mortal Baseline'!Y68</f>
        <v>2.5653740897641341E-3</v>
      </c>
      <c r="J68" s="2">
        <f>D68/'Mortal Baseline'!Z68</f>
        <v>2.5073235231756709E-3</v>
      </c>
      <c r="K68" s="2">
        <f>E68/'Mortal Baseline'!AA68</f>
        <v>2.458853621653552E-3</v>
      </c>
      <c r="L68" s="2">
        <f>F68/'Mortal Baseline'!AB68</f>
        <v>2.4006190355378887E-3</v>
      </c>
      <c r="M68" s="2">
        <f>SUM(B68:F68)/SUM('Mortal Baseline'!X68:AB68)</f>
        <v>2.5801583516501907E-3</v>
      </c>
      <c r="N68" s="58">
        <f>B68*'Breast Cancer Epi'!$J$58</f>
        <v>1.0682667999911502</v>
      </c>
      <c r="O68" s="58">
        <f>C68*'Breast Cancer Epi'!$J$58</f>
        <v>1.1960023775705371</v>
      </c>
      <c r="P68" s="58">
        <f>D68*'Breast Cancer Epi'!$J$58</f>
        <v>0.63236276075580566</v>
      </c>
      <c r="Q68" s="58">
        <f>E68*'Breast Cancer Epi'!$J$58</f>
        <v>0.27660646208504386</v>
      </c>
      <c r="R68" s="58">
        <f>F68*'Breast Cancer Epi'!$J$58</f>
        <v>0.11375827347090747</v>
      </c>
      <c r="S68" s="93">
        <f t="shared" si="4"/>
        <v>3.286996673873444</v>
      </c>
      <c r="T68" s="93">
        <f t="shared" si="3"/>
        <v>63.010266726166087</v>
      </c>
    </row>
    <row r="69" spans="1:20">
      <c r="A69" s="58">
        <v>71</v>
      </c>
      <c r="B69" s="93">
        <f>'Mortal Baseline'!X69*('Breast Cancer Epi'!$G$58*'Breast Cancer Epi'!Q$66)</f>
        <v>38.639125354854713</v>
      </c>
      <c r="C69" s="93">
        <f>'Mortal Baseline'!Y69*('Breast Cancer Epi'!$G$58*'Breast Cancer Epi'!R$66)</f>
        <v>41.24440329100063</v>
      </c>
      <c r="D69" s="93">
        <f>'Mortal Baseline'!Z69*('Breast Cancer Epi'!$G$58*'Breast Cancer Epi'!S$66)</f>
        <v>20.26217430182858</v>
      </c>
      <c r="E69" s="93">
        <f>'Mortal Baseline'!AA69*('Breast Cancer Epi'!$G$58*'Breast Cancer Epi'!T$66)</f>
        <v>8.3083298439798003</v>
      </c>
      <c r="F69" s="93">
        <f>'Mortal Baseline'!AB69*('Breast Cancer Epi'!$G$58*'Breast Cancer Epi'!U$66)</f>
        <v>2.9519829708204379</v>
      </c>
      <c r="G69" s="93">
        <f t="shared" si="5"/>
        <v>111.40601576248416</v>
      </c>
      <c r="H69" s="2">
        <f>B69/'Mortal Baseline'!X69</f>
        <v>2.7000000000000001E-3</v>
      </c>
      <c r="I69" s="2">
        <f>C69/'Mortal Baseline'!Y69</f>
        <v>2.5653740897641341E-3</v>
      </c>
      <c r="J69" s="2">
        <f>D69/'Mortal Baseline'!Z69</f>
        <v>2.5073235231756709E-3</v>
      </c>
      <c r="K69" s="2">
        <f>E69/'Mortal Baseline'!AA69</f>
        <v>2.458853621653552E-3</v>
      </c>
      <c r="L69" s="2">
        <f>F69/'Mortal Baseline'!AB69</f>
        <v>2.4006190355378887E-3</v>
      </c>
      <c r="M69" s="2">
        <f>SUM(B69:F69)/SUM('Mortal Baseline'!X69:AB69)</f>
        <v>2.5861495142993438E-3</v>
      </c>
      <c r="N69" s="58">
        <f>B69*'Breast Cancer Epi'!$J$58</f>
        <v>1.1243985478262721</v>
      </c>
      <c r="O69" s="58">
        <f>C69*'Breast Cancer Epi'!$J$58</f>
        <v>1.2002121357681184</v>
      </c>
      <c r="P69" s="58">
        <f>D69*'Breast Cancer Epi'!$J$58</f>
        <v>0.58962927218321171</v>
      </c>
      <c r="Q69" s="58">
        <f>E69*'Breast Cancer Epi'!$J$58</f>
        <v>0.24177239845981219</v>
      </c>
      <c r="R69" s="58">
        <f>F69*'Breast Cancer Epi'!$J$58</f>
        <v>8.5902704450874751E-2</v>
      </c>
      <c r="S69" s="93">
        <f t="shared" si="4"/>
        <v>3.2419150586882894</v>
      </c>
      <c r="T69" s="93">
        <f t="shared" ref="T69:T98" si="6">T68+S69</f>
        <v>66.252181784854372</v>
      </c>
    </row>
    <row r="70" spans="1:20">
      <c r="A70" s="58">
        <v>72</v>
      </c>
      <c r="B70" s="93">
        <f>'Mortal Baseline'!X70*('Breast Cancer Epi'!$G$58*'Breast Cancer Epi'!Q$66)</f>
        <v>40.564202727601256</v>
      </c>
      <c r="C70" s="93">
        <f>'Mortal Baseline'!Y70*('Breast Cancer Epi'!$G$58*'Breast Cancer Epi'!R$66)</f>
        <v>41.112723313570179</v>
      </c>
      <c r="D70" s="93">
        <f>'Mortal Baseline'!Z70*('Breast Cancer Epi'!$G$58*'Breast Cancer Epi'!S$66)</f>
        <v>18.777111338678406</v>
      </c>
      <c r="E70" s="93">
        <f>'Mortal Baseline'!AA70*('Breast Cancer Epi'!$G$58*'Breast Cancer Epi'!T$66)</f>
        <v>7.2365059625644266</v>
      </c>
      <c r="F70" s="93">
        <f>'Mortal Baseline'!AB70*('Breast Cancer Epi'!$G$58*'Breast Cancer Epi'!U$66)</f>
        <v>2.1772671142275364</v>
      </c>
      <c r="G70" s="93">
        <f t="shared" si="5"/>
        <v>109.86781045664181</v>
      </c>
      <c r="H70" s="2">
        <f>B70/'Mortal Baseline'!X70</f>
        <v>2.7000000000000001E-3</v>
      </c>
      <c r="I70" s="2">
        <f>C70/'Mortal Baseline'!Y70</f>
        <v>2.5653740897641341E-3</v>
      </c>
      <c r="J70" s="2">
        <f>D70/'Mortal Baseline'!Z70</f>
        <v>2.5073235231756709E-3</v>
      </c>
      <c r="K70" s="2">
        <f>E70/'Mortal Baseline'!AA70</f>
        <v>2.458853621653552E-3</v>
      </c>
      <c r="L70" s="2">
        <f>F70/'Mortal Baseline'!AB70</f>
        <v>2.4006190355378887E-3</v>
      </c>
      <c r="M70" s="2">
        <f>SUM(B70:F70)/SUM('Mortal Baseline'!X70:AB70)</f>
        <v>2.5919126289584257E-3</v>
      </c>
      <c r="N70" s="58">
        <f>B70*'Breast Cancer Epi'!$J$58</f>
        <v>1.1804182993731966</v>
      </c>
      <c r="O70" s="58">
        <f>C70*'Breast Cancer Epi'!$J$58</f>
        <v>1.1963802484248922</v>
      </c>
      <c r="P70" s="58">
        <f>D70*'Breast Cancer Epi'!$J$58</f>
        <v>0.54641393995554166</v>
      </c>
      <c r="Q70" s="58">
        <f>E70*'Breast Cancer Epi'!$J$58</f>
        <v>0.21058232351062481</v>
      </c>
      <c r="R70" s="58">
        <f>F70*'Breast Cancer Epi'!$J$58</f>
        <v>6.3358473024021311E-2</v>
      </c>
      <c r="S70" s="93">
        <f t="shared" si="4"/>
        <v>3.1971532842882766</v>
      </c>
      <c r="T70" s="93">
        <f t="shared" si="6"/>
        <v>69.449335069142649</v>
      </c>
    </row>
    <row r="71" spans="1:20">
      <c r="A71" s="58">
        <v>73</v>
      </c>
      <c r="B71" s="93">
        <f>'Mortal Baseline'!X71*('Breast Cancer Epi'!$G$58*'Breast Cancer Epi'!Q$66)</f>
        <v>42.478909334169472</v>
      </c>
      <c r="C71" s="93">
        <f>'Mortal Baseline'!Y71*('Breast Cancer Epi'!$G$58*'Breast Cancer Epi'!R$66)</f>
        <v>40.710010975694829</v>
      </c>
      <c r="D71" s="93">
        <f>'Mortal Baseline'!Z71*('Breast Cancer Epi'!$G$58*'Breast Cancer Epi'!S$66)</f>
        <v>17.297282281502792</v>
      </c>
      <c r="E71" s="93">
        <f>'Mortal Baseline'!AA71*('Breast Cancer Epi'!$G$58*'Breast Cancer Epi'!T$66)</f>
        <v>6.2867011408657518</v>
      </c>
      <c r="F71" s="93">
        <f>'Mortal Baseline'!AB71*('Breast Cancer Epi'!$G$58*'Breast Cancer Epi'!U$66)</f>
        <v>1.5677315926084572</v>
      </c>
      <c r="G71" s="93">
        <f t="shared" si="5"/>
        <v>108.34063532484129</v>
      </c>
      <c r="H71" s="2">
        <f>B71/'Mortal Baseline'!X71</f>
        <v>2.7000000000000001E-3</v>
      </c>
      <c r="I71" s="2">
        <f>C71/'Mortal Baseline'!Y71</f>
        <v>2.5653740897641341E-3</v>
      </c>
      <c r="J71" s="2">
        <f>D71/'Mortal Baseline'!Z71</f>
        <v>2.5073235231756709E-3</v>
      </c>
      <c r="K71" s="2">
        <f>E71/'Mortal Baseline'!AA71</f>
        <v>2.458853621653552E-3</v>
      </c>
      <c r="L71" s="2">
        <f>F71/'Mortal Baseline'!AB71</f>
        <v>2.4006190355378887E-3</v>
      </c>
      <c r="M71" s="2">
        <f>SUM(B71:F71)/SUM('Mortal Baseline'!X71:AB71)</f>
        <v>2.5974438485348497E-3</v>
      </c>
      <c r="N71" s="58">
        <f>B71*'Breast Cancer Epi'!$J$58</f>
        <v>1.2361362616243317</v>
      </c>
      <c r="O71" s="58">
        <f>C71*'Breast Cancer Epi'!$J$58</f>
        <v>1.1846613193927196</v>
      </c>
      <c r="P71" s="58">
        <f>D71*'Breast Cancer Epi'!$J$58</f>
        <v>0.5033509143917313</v>
      </c>
      <c r="Q71" s="58">
        <f>E71*'Breast Cancer Epi'!$J$58</f>
        <v>0.18294300319919338</v>
      </c>
      <c r="R71" s="58">
        <f>F71*'Breast Cancer Epi'!$J$58</f>
        <v>4.5620989344906104E-2</v>
      </c>
      <c r="S71" s="93">
        <f t="shared" si="4"/>
        <v>3.1527124879528818</v>
      </c>
      <c r="T71" s="93">
        <f t="shared" si="6"/>
        <v>72.602047557095531</v>
      </c>
    </row>
    <row r="72" spans="1:20">
      <c r="A72" s="58">
        <v>74</v>
      </c>
      <c r="B72" s="93">
        <f>'Mortal Baseline'!X72*('Breast Cancer Epi'!$G$58*'Breast Cancer Epi'!Q$66)</f>
        <v>44.380576007637821</v>
      </c>
      <c r="C72" s="93">
        <f>'Mortal Baseline'!Y72*('Breast Cancer Epi'!$G$58*'Breast Cancer Epi'!R$66)</f>
        <v>40.047358668737139</v>
      </c>
      <c r="D72" s="93">
        <f>'Mortal Baseline'!Z72*('Breast Cancer Epi'!$G$58*'Breast Cancer Epi'!S$66)</f>
        <v>15.84265287452552</v>
      </c>
      <c r="E72" s="93">
        <f>'Mortal Baseline'!AA72*('Breast Cancer Epi'!$G$58*'Breast Cancer Epi'!T$66)</f>
        <v>5.4530478745350752</v>
      </c>
      <c r="F72" s="93">
        <f>'Mortal Baseline'!AB72*('Breast Cancer Epi'!$G$58*'Breast Cancer Epi'!U$66)</f>
        <v>1.1015585002029322</v>
      </c>
      <c r="G72" s="93">
        <f t="shared" si="5"/>
        <v>106.82519392563847</v>
      </c>
      <c r="H72" s="2">
        <f>B72/'Mortal Baseline'!X72</f>
        <v>2.7000000000000001E-3</v>
      </c>
      <c r="I72" s="2">
        <f>C72/'Mortal Baseline'!Y72</f>
        <v>2.5653740897641341E-3</v>
      </c>
      <c r="J72" s="2">
        <f>D72/'Mortal Baseline'!Z72</f>
        <v>2.5073235231756709E-3</v>
      </c>
      <c r="K72" s="2">
        <f>E72/'Mortal Baseline'!AA72</f>
        <v>2.458853621653552E-3</v>
      </c>
      <c r="L72" s="2">
        <f>F72/'Mortal Baseline'!AB72</f>
        <v>2.4006190355378887E-3</v>
      </c>
      <c r="M72" s="2">
        <f>SUM(B72:F72)/SUM('Mortal Baseline'!X72:AB72)</f>
        <v>2.6027555498738496E-3</v>
      </c>
      <c r="N72" s="58">
        <f>B72*'Breast Cancer Epi'!$J$58</f>
        <v>1.2914747618222606</v>
      </c>
      <c r="O72" s="58">
        <f>C72*'Breast Cancer Epi'!$J$58</f>
        <v>1.1653781372602507</v>
      </c>
      <c r="P72" s="58">
        <f>D72*'Breast Cancer Epi'!$J$58</f>
        <v>0.46102119864869262</v>
      </c>
      <c r="Q72" s="58">
        <f>E72*'Breast Cancer Epi'!$J$58</f>
        <v>0.15868369314897068</v>
      </c>
      <c r="R72" s="58">
        <f>F72*'Breast Cancer Epi'!$J$58</f>
        <v>3.2055352355905328E-2</v>
      </c>
      <c r="S72" s="93">
        <f t="shared" si="4"/>
        <v>3.10861314323608</v>
      </c>
      <c r="T72" s="93">
        <f t="shared" si="6"/>
        <v>75.710660700331616</v>
      </c>
    </row>
    <row r="73" spans="1:20">
      <c r="A73" s="58">
        <v>75</v>
      </c>
      <c r="B73" s="93">
        <f>'Mortal Baseline'!X73*('Breast Cancer Epi'!$G$59*'Breast Cancer Epi'!Q$66)</f>
        <v>32.560695024520911</v>
      </c>
      <c r="C73" s="93">
        <f>'Mortal Baseline'!Y73*('Breast Cancer Epi'!$G$59*'Breast Cancer Epi'!R$66)</f>
        <v>27.542318491864407</v>
      </c>
      <c r="D73" s="93">
        <f>'Mortal Baseline'!Z73*('Breast Cancer Epi'!$G$59*'Breast Cancer Epi'!S$66)</f>
        <v>10.154784557616635</v>
      </c>
      <c r="E73" s="93">
        <f>'Mortal Baseline'!AA73*('Breast Cancer Epi'!$G$59*'Breast Cancer Epi'!T$66)</f>
        <v>3.3268696586142177</v>
      </c>
      <c r="F73" s="93">
        <f>'Mortal Baseline'!AB73*('Breast Cancer Epi'!$G$59*'Breast Cancer Epi'!U$66)</f>
        <v>0.53128961652517859</v>
      </c>
      <c r="G73" s="93">
        <f t="shared" si="5"/>
        <v>74.115957349141354</v>
      </c>
      <c r="H73" s="2">
        <f>B73/'Mortal Baseline'!X73</f>
        <v>1.9000000000000002E-3</v>
      </c>
      <c r="I73" s="2">
        <f>C73/'Mortal Baseline'!Y73</f>
        <v>1.8052632483525387E-3</v>
      </c>
      <c r="J73" s="2">
        <f>D73/'Mortal Baseline'!Z73</f>
        <v>1.7644128496421387E-3</v>
      </c>
      <c r="K73" s="2">
        <f>E73/'Mortal Baseline'!AA73</f>
        <v>1.7303044004228698E-3</v>
      </c>
      <c r="L73" s="2">
        <f>F73/'Mortal Baseline'!AB73</f>
        <v>1.6893245064896255E-3</v>
      </c>
      <c r="M73" s="2">
        <f>SUM(B73:F73)/SUM('Mortal Baseline'!X73:AB73)</f>
        <v>1.835170061326173E-3</v>
      </c>
      <c r="N73" s="58">
        <f>B73*'Breast Cancer Epi'!$J$59</f>
        <v>1.429414511576468</v>
      </c>
      <c r="O73" s="58">
        <f>C73*'Breast Cancer Epi'!$J$59</f>
        <v>1.2091077817928475</v>
      </c>
      <c r="P73" s="58">
        <f>D73*'Breast Cancer Epi'!$J$59</f>
        <v>0.44579504207937026</v>
      </c>
      <c r="Q73" s="58">
        <f>E73*'Breast Cancer Epi'!$J$59</f>
        <v>0.14604957801316415</v>
      </c>
      <c r="R73" s="58">
        <f>F73*'Breast Cancer Epi'!$J$59</f>
        <v>2.332361416545534E-2</v>
      </c>
      <c r="S73" s="93">
        <f t="shared" si="4"/>
        <v>3.2536905276273052</v>
      </c>
      <c r="T73" s="93">
        <f t="shared" si="6"/>
        <v>78.964351227958915</v>
      </c>
    </row>
    <row r="74" spans="1:20">
      <c r="A74" s="58">
        <v>76</v>
      </c>
      <c r="B74" s="93">
        <f>'Mortal Baseline'!X74*('Breast Cancer Epi'!$G$59*'Breast Cancer Epi'!Q$66)</f>
        <v>33.517611146900911</v>
      </c>
      <c r="C74" s="93">
        <f>'Mortal Baseline'!Y74*('Breast Cancer Epi'!$G$59*'Breast Cancer Epi'!R$66)</f>
        <v>26.450267887708403</v>
      </c>
      <c r="D74" s="93">
        <f>'Mortal Baseline'!Z74*('Breast Cancer Epi'!$G$59*'Breast Cancer Epi'!S$66)</f>
        <v>9.1008079274893472</v>
      </c>
      <c r="E74" s="93">
        <f>'Mortal Baseline'!AA74*('Breast Cancer Epi'!$G$59*'Breast Cancer Epi'!T$66)</f>
        <v>2.8547360991935546</v>
      </c>
      <c r="F74" s="93">
        <f>'Mortal Baseline'!AB74*('Breast Cancer Epi'!$G$59*'Breast Cancer Epi'!U$66)</f>
        <v>0.35118138342350624</v>
      </c>
      <c r="G74" s="93">
        <f t="shared" si="5"/>
        <v>72.27460444471572</v>
      </c>
      <c r="H74" s="2">
        <f>B74/'Mortal Baseline'!X74</f>
        <v>1.9E-3</v>
      </c>
      <c r="I74" s="2">
        <f>C74/'Mortal Baseline'!Y74</f>
        <v>1.8052632483525387E-3</v>
      </c>
      <c r="J74" s="2">
        <f>D74/'Mortal Baseline'!Z74</f>
        <v>1.7644128496421389E-3</v>
      </c>
      <c r="K74" s="2">
        <f>E74/'Mortal Baseline'!AA74</f>
        <v>1.7303044004228698E-3</v>
      </c>
      <c r="L74" s="2">
        <f>F74/'Mortal Baseline'!AB74</f>
        <v>1.6893245064896255E-3</v>
      </c>
      <c r="M74" s="2">
        <f>SUM(B74:F74)/SUM('Mortal Baseline'!X74:AB74)</f>
        <v>1.8386597198854742E-3</v>
      </c>
      <c r="N74" s="58">
        <f>B74*'Breast Cancer Epi'!$J$59</f>
        <v>1.4714231293489501</v>
      </c>
      <c r="O74" s="58">
        <f>C74*'Breast Cancer Epi'!$J$59</f>
        <v>1.161166760270399</v>
      </c>
      <c r="P74" s="58">
        <f>D74*'Breast Cancer Epi'!$J$59</f>
        <v>0.39952546801678235</v>
      </c>
      <c r="Q74" s="58">
        <f>E74*'Breast Cancer Epi'!$J$59</f>
        <v>0.12532291475459706</v>
      </c>
      <c r="R74" s="58">
        <f>F74*'Breast Cancer Epi'!$J$59</f>
        <v>1.5416862732291925E-2</v>
      </c>
      <c r="S74" s="93">
        <f t="shared" si="4"/>
        <v>3.1728551351230205</v>
      </c>
      <c r="T74" s="93">
        <f t="shared" si="6"/>
        <v>82.13720636308193</v>
      </c>
    </row>
    <row r="75" spans="1:20">
      <c r="A75" s="58">
        <v>77</v>
      </c>
      <c r="B75" s="93">
        <f>'Mortal Baseline'!X75*('Breast Cancer Epi'!$G$59*'Breast Cancer Epi'!Q$66)</f>
        <v>34.501029096204668</v>
      </c>
      <c r="C75" s="93">
        <f>'Mortal Baseline'!Y75*('Breast Cancer Epi'!$G$59*'Breast Cancer Epi'!R$66)</f>
        <v>25.26582061570565</v>
      </c>
      <c r="D75" s="93">
        <f>'Mortal Baseline'!Z75*('Breast Cancer Epi'!$G$59*'Breast Cancer Epi'!S$66)</f>
        <v>8.126552683294042</v>
      </c>
      <c r="E75" s="93">
        <f>'Mortal Baseline'!AA75*('Breast Cancer Epi'!$G$59*'Breast Cancer Epi'!T$66)</f>
        <v>2.4573861365824734</v>
      </c>
      <c r="F75" s="93">
        <f>'Mortal Baseline'!AB75*('Breast Cancer Epi'!$G$59*'Breast Cancer Epi'!U$66)</f>
        <v>0.22654905139014642</v>
      </c>
      <c r="G75" s="93">
        <f t="shared" si="5"/>
        <v>70.577337583176984</v>
      </c>
      <c r="H75" s="2">
        <f>B75/'Mortal Baseline'!X75</f>
        <v>1.9E-3</v>
      </c>
      <c r="I75" s="2">
        <f>C75/'Mortal Baseline'!Y75</f>
        <v>1.8052632483525387E-3</v>
      </c>
      <c r="J75" s="2">
        <f>D75/'Mortal Baseline'!Z75</f>
        <v>1.7644128496421387E-3</v>
      </c>
      <c r="K75" s="2">
        <f>E75/'Mortal Baseline'!AA75</f>
        <v>1.7303044004228696E-3</v>
      </c>
      <c r="L75" s="2">
        <f>F75/'Mortal Baseline'!AB75</f>
        <v>1.6893245064896255E-3</v>
      </c>
      <c r="M75" s="2">
        <f>SUM(B75:F75)/SUM('Mortal Baseline'!X75:AB75)</f>
        <v>1.8420672784005476E-3</v>
      </c>
      <c r="N75" s="58">
        <f>B75*'Breast Cancer Epi'!$J$59</f>
        <v>1.514595177323385</v>
      </c>
      <c r="O75" s="58">
        <f>C75*'Breast Cancer Epi'!$J$59</f>
        <v>1.109169525029478</v>
      </c>
      <c r="P75" s="58">
        <f>D75*'Breast Cancer Epi'!$J$59</f>
        <v>0.35675566279660847</v>
      </c>
      <c r="Q75" s="58">
        <f>E75*'Breast Cancer Epi'!$J$59</f>
        <v>0.10787925139597059</v>
      </c>
      <c r="R75" s="58">
        <f>F75*'Breast Cancer Epi'!$J$59</f>
        <v>9.9455033560274277E-3</v>
      </c>
      <c r="S75" s="93">
        <f t="shared" si="4"/>
        <v>3.0983451199014698</v>
      </c>
      <c r="T75" s="93">
        <f t="shared" si="6"/>
        <v>85.235551482983396</v>
      </c>
    </row>
    <row r="76" spans="1:20">
      <c r="A76" s="58">
        <v>78</v>
      </c>
      <c r="B76" s="93">
        <f>'Mortal Baseline'!X76*('Breast Cancer Epi'!$G$59*'Breast Cancer Epi'!Q$66)</f>
        <v>35.472508496903359</v>
      </c>
      <c r="C76" s="93">
        <f>'Mortal Baseline'!Y76*('Breast Cancer Epi'!$G$59*'Breast Cancer Epi'!R$66)</f>
        <v>23.960745617707257</v>
      </c>
      <c r="D76" s="93">
        <f>'Mortal Baseline'!Z76*('Breast Cancer Epi'!$G$59*'Breast Cancer Epi'!S$66)</f>
        <v>7.2209269963379601</v>
      </c>
      <c r="E76" s="93">
        <f>'Mortal Baseline'!AA76*('Breast Cancer Epi'!$G$59*'Breast Cancer Epi'!T$66)</f>
        <v>2.1213132629644269</v>
      </c>
      <c r="F76" s="93">
        <f>'Mortal Baseline'!AB76*('Breast Cancer Epi'!$G$59*'Breast Cancer Epi'!U$66)</f>
        <v>0.14234874718718174</v>
      </c>
      <c r="G76" s="93">
        <f t="shared" si="5"/>
        <v>68.917843121100191</v>
      </c>
      <c r="H76" s="2">
        <f>B76/'Mortal Baseline'!X76</f>
        <v>1.9E-3</v>
      </c>
      <c r="I76" s="2">
        <f>C76/'Mortal Baseline'!Y76</f>
        <v>1.8052632483525387E-3</v>
      </c>
      <c r="J76" s="2">
        <f>D76/'Mortal Baseline'!Z76</f>
        <v>1.7644128496421387E-3</v>
      </c>
      <c r="K76" s="2">
        <f>E76/'Mortal Baseline'!AA76</f>
        <v>1.7303044004228696E-3</v>
      </c>
      <c r="L76" s="2">
        <f>F76/'Mortal Baseline'!AB76</f>
        <v>1.6893245064896255E-3</v>
      </c>
      <c r="M76" s="2">
        <f>SUM(B76:F76)/SUM('Mortal Baseline'!X76:AB76)</f>
        <v>1.8454253079590453E-3</v>
      </c>
      <c r="N76" s="58">
        <f>B76*'Breast Cancer Epi'!$J$59</f>
        <v>1.5572431230140575</v>
      </c>
      <c r="O76" s="58">
        <f>C76*'Breast Cancer Epi'!$J$59</f>
        <v>1.0518767326173486</v>
      </c>
      <c r="P76" s="58">
        <f>D76*'Breast Cancer Epi'!$J$59</f>
        <v>0.31699869513923645</v>
      </c>
      <c r="Q76" s="58">
        <f>E76*'Breast Cancer Epi'!$J$59</f>
        <v>9.3125652244138338E-2</v>
      </c>
      <c r="R76" s="58">
        <f>F76*'Breast Cancer Epi'!$J$59</f>
        <v>6.2491100015172789E-3</v>
      </c>
      <c r="S76" s="93">
        <f t="shared" si="4"/>
        <v>3.0254933130162982</v>
      </c>
      <c r="T76" s="93">
        <f t="shared" si="6"/>
        <v>88.261044795999695</v>
      </c>
    </row>
    <row r="77" spans="1:20">
      <c r="A77" s="58">
        <v>79</v>
      </c>
      <c r="B77" s="93">
        <f>'Mortal Baseline'!X77*('Breast Cancer Epi'!$G$59*'Breast Cancer Epi'!Q$66)</f>
        <v>36.442035916527217</v>
      </c>
      <c r="C77" s="93">
        <f>'Mortal Baseline'!Y77*('Breast Cancer Epi'!$G$59*'Breast Cancer Epi'!R$66)</f>
        <v>22.543868169658886</v>
      </c>
      <c r="D77" s="93">
        <f>'Mortal Baseline'!Z77*('Breast Cancer Epi'!$G$59*'Breast Cancer Epi'!S$66)</f>
        <v>6.3853237083014722</v>
      </c>
      <c r="E77" s="93">
        <f>'Mortal Baseline'!AA77*('Breast Cancer Epi'!$G$59*'Breast Cancer Epi'!T$66)</f>
        <v>1.8382985377697894</v>
      </c>
      <c r="F77" s="93">
        <f>'Mortal Baseline'!AB77*('Breast Cancer Epi'!$G$59*'Breast Cancer Epi'!U$66)</f>
        <v>8.7059360484351617E-2</v>
      </c>
      <c r="G77" s="93">
        <f t="shared" si="5"/>
        <v>67.296585692741715</v>
      </c>
      <c r="H77" s="2">
        <f>B77/'Mortal Baseline'!X77</f>
        <v>1.8999999999999998E-3</v>
      </c>
      <c r="I77" s="2">
        <f>C77/'Mortal Baseline'!Y77</f>
        <v>1.8052632483525385E-3</v>
      </c>
      <c r="J77" s="2">
        <f>D77/'Mortal Baseline'!Z77</f>
        <v>1.7644128496421387E-3</v>
      </c>
      <c r="K77" s="2">
        <f>E77/'Mortal Baseline'!AA77</f>
        <v>1.7303044004228698E-3</v>
      </c>
      <c r="L77" s="2">
        <f>F77/'Mortal Baseline'!AB77</f>
        <v>1.6893245064896255E-3</v>
      </c>
      <c r="M77" s="2">
        <f>SUM(B77:F77)/SUM('Mortal Baseline'!X77:AB77)</f>
        <v>1.8487679517671151E-3</v>
      </c>
      <c r="N77" s="58">
        <f>B77*'Breast Cancer Epi'!$J$59</f>
        <v>1.5998053767355449</v>
      </c>
      <c r="O77" s="58">
        <f>C77*'Breast Cancer Epi'!$J$59</f>
        <v>0.98967581264802518</v>
      </c>
      <c r="P77" s="58">
        <f>D77*'Breast Cancer Epi'!$J$59</f>
        <v>0.28031571079443462</v>
      </c>
      <c r="Q77" s="58">
        <f>E77*'Breast Cancer Epi'!$J$59</f>
        <v>8.070130580809376E-2</v>
      </c>
      <c r="R77" s="58">
        <f>F77*'Breast Cancer Epi'!$J$59</f>
        <v>3.8219059252630359E-3</v>
      </c>
      <c r="S77" s="93">
        <f t="shared" si="4"/>
        <v>2.954320111911362</v>
      </c>
      <c r="T77" s="93">
        <f t="shared" si="6"/>
        <v>91.215364907911052</v>
      </c>
    </row>
    <row r="78" spans="1:20">
      <c r="A78" s="58">
        <v>80</v>
      </c>
      <c r="B78" s="93">
        <f>'Mortal Baseline'!X78*('Breast Cancer Epi'!$G$60*'Breast Cancer Epi'!Q$66)</f>
        <v>31.511820052442218</v>
      </c>
      <c r="C78" s="93">
        <f>'Mortal Baseline'!Y78*('Breast Cancer Epi'!$G$60*'Breast Cancer Epi'!R$66)</f>
        <v>17.702513937990222</v>
      </c>
      <c r="D78" s="93">
        <f>'Mortal Baseline'!Z78*('Breast Cancer Epi'!$G$60*'Breast Cancer Epi'!S$66)</f>
        <v>4.7320652470006133</v>
      </c>
      <c r="E78" s="93">
        <f>'Mortal Baseline'!AA78*('Breast Cancer Epi'!$G$60*'Breast Cancer Epi'!T$66)</f>
        <v>1.3480357762946187</v>
      </c>
      <c r="F78" s="93">
        <f>'Mortal Baseline'!AB78*('Breast Cancer Epi'!$G$60*'Breast Cancer Epi'!U$66)</f>
        <v>4.3607946822991128E-2</v>
      </c>
      <c r="G78" s="93">
        <f t="shared" si="5"/>
        <v>55.338042960550652</v>
      </c>
      <c r="H78" s="2">
        <f>B78/'Mortal Baseline'!X78</f>
        <v>1.6000000000000001E-3</v>
      </c>
      <c r="I78" s="2">
        <f>C78/'Mortal Baseline'!Y78</f>
        <v>1.5202216828231906E-3</v>
      </c>
      <c r="J78" s="2">
        <f>D78/'Mortal Baseline'!Z78</f>
        <v>1.4858213470670643E-3</v>
      </c>
      <c r="K78" s="2">
        <f>E78/'Mortal Baseline'!AA78</f>
        <v>1.457098442461364E-3</v>
      </c>
      <c r="L78" s="2">
        <f>F78/'Mortal Baseline'!AB78</f>
        <v>1.4225890580965266E-3</v>
      </c>
      <c r="M78" s="2">
        <f>SUM(B78:F78)/SUM('Mortal Baseline'!X78:AB78)</f>
        <v>1.5596880611034201E-3</v>
      </c>
      <c r="N78" s="58">
        <f>B78*'Breast Cancer Epi'!$J$60</f>
        <v>2.0986872154926517</v>
      </c>
      <c r="O78" s="58">
        <f>C78*'Breast Cancer Epi'!$J$60</f>
        <v>1.1789874282701489</v>
      </c>
      <c r="P78" s="58">
        <f>D78*'Breast Cancer Epi'!$J$60</f>
        <v>0.31515554545024088</v>
      </c>
      <c r="Q78" s="58">
        <f>E78*'Breast Cancer Epi'!$J$60</f>
        <v>8.9779182701221608E-2</v>
      </c>
      <c r="R78" s="58">
        <f>F78*'Breast Cancer Epi'!$J$60</f>
        <v>2.9042892584112095E-3</v>
      </c>
      <c r="S78" s="93">
        <f t="shared" si="4"/>
        <v>3.6855136611726742</v>
      </c>
      <c r="T78" s="93">
        <f t="shared" si="6"/>
        <v>94.90087856908373</v>
      </c>
    </row>
    <row r="79" spans="1:20">
      <c r="A79" s="58">
        <v>81</v>
      </c>
      <c r="B79" s="93">
        <f>'Mortal Baseline'!X79*('Breast Cancer Epi'!$G$60*'Breast Cancer Epi'!Q$66)</f>
        <v>31.598692006090825</v>
      </c>
      <c r="C79" s="93">
        <f>'Mortal Baseline'!Y79*('Breast Cancer Epi'!$G$60*'Breast Cancer Epi'!R$66)</f>
        <v>15.956477887569617</v>
      </c>
      <c r="D79" s="93">
        <f>'Mortal Baseline'!Z79*('Breast Cancer Epi'!$G$60*'Breast Cancer Epi'!S$66)</f>
        <v>4.0476243596592285</v>
      </c>
      <c r="E79" s="93">
        <f>'Mortal Baseline'!AA79*('Breast Cancer Epi'!$G$60*'Breast Cancer Epi'!T$66)</f>
        <v>1.1531610646164916</v>
      </c>
      <c r="F79" s="93">
        <f>'Mortal Baseline'!AB79*('Breast Cancer Epi'!$G$60*'Breast Cancer Epi'!U$66)</f>
        <v>2.461651588556929E-2</v>
      </c>
      <c r="G79" s="93">
        <f t="shared" si="5"/>
        <v>52.780571833821732</v>
      </c>
      <c r="H79" s="2">
        <f>B79/'Mortal Baseline'!X79</f>
        <v>1.6000000000000001E-3</v>
      </c>
      <c r="I79" s="2">
        <f>C79/'Mortal Baseline'!Y79</f>
        <v>1.5202216828231906E-3</v>
      </c>
      <c r="J79" s="2">
        <f>D79/'Mortal Baseline'!Z79</f>
        <v>1.4858213470670641E-3</v>
      </c>
      <c r="K79" s="2">
        <f>E79/'Mortal Baseline'!AA79</f>
        <v>1.457098442461364E-3</v>
      </c>
      <c r="L79" s="2">
        <f>F79/'Mortal Baseline'!AB79</f>
        <v>1.4225890580965266E-3</v>
      </c>
      <c r="M79" s="2">
        <f>SUM(B79:F79)/SUM('Mortal Baseline'!X79:AB79)</f>
        <v>1.5625625409146377E-3</v>
      </c>
      <c r="N79" s="58">
        <f>B79*'Breast Cancer Epi'!$J$60</f>
        <v>2.1044728876056493</v>
      </c>
      <c r="O79" s="58">
        <f>C79*'Breast Cancer Epi'!$J$60</f>
        <v>1.0627014273121367</v>
      </c>
      <c r="P79" s="58">
        <f>D79*'Breast Cancer Epi'!$J$60</f>
        <v>0.26957178235330465</v>
      </c>
      <c r="Q79" s="58">
        <f>E79*'Breast Cancer Epi'!$J$60</f>
        <v>7.6800526903458344E-2</v>
      </c>
      <c r="R79" s="58">
        <f>F79*'Breast Cancer Epi'!$J$60</f>
        <v>1.639459957978915E-3</v>
      </c>
      <c r="S79" s="93">
        <f t="shared" si="4"/>
        <v>3.515186084132528</v>
      </c>
      <c r="T79" s="93">
        <f t="shared" si="6"/>
        <v>98.416064653216253</v>
      </c>
    </row>
    <row r="80" spans="1:20">
      <c r="A80" s="58">
        <v>82</v>
      </c>
      <c r="B80" s="93">
        <f>'Mortal Baseline'!X80*('Breast Cancer Epi'!$G$60*'Breast Cancer Epi'!Q$66)</f>
        <v>31.685701272424353</v>
      </c>
      <c r="C80" s="93">
        <f>'Mortal Baseline'!Y80*('Breast Cancer Epi'!$G$60*'Breast Cancer Epi'!R$66)</f>
        <v>14.206767142907117</v>
      </c>
      <c r="D80" s="93">
        <f>'Mortal Baseline'!Z80*('Breast Cancer Epi'!$G$60*'Breast Cancer Epi'!S$66)</f>
        <v>3.4444614373305589</v>
      </c>
      <c r="E80" s="93">
        <f>'Mortal Baseline'!AA80*('Breast Cancer Epi'!$G$60*'Breast Cancer Epi'!T$66)</f>
        <v>0.99288879340382086</v>
      </c>
      <c r="F80" s="93">
        <f>'Mortal Baseline'!AB80*('Breast Cancer Epi'!$G$60*'Breast Cancer Epi'!U$66)</f>
        <v>1.3485941243021247E-2</v>
      </c>
      <c r="G80" s="93">
        <f t="shared" si="5"/>
        <v>50.343304587308872</v>
      </c>
      <c r="H80" s="2">
        <f>B80/'Mortal Baseline'!X80</f>
        <v>1.6000000000000001E-3</v>
      </c>
      <c r="I80" s="2">
        <f>C80/'Mortal Baseline'!Y80</f>
        <v>1.5202216828231906E-3</v>
      </c>
      <c r="J80" s="2">
        <f>D80/'Mortal Baseline'!Z80</f>
        <v>1.4858213470670641E-3</v>
      </c>
      <c r="K80" s="2">
        <f>E80/'Mortal Baseline'!AA80</f>
        <v>1.457098442461364E-3</v>
      </c>
      <c r="L80" s="2">
        <f>F80/'Mortal Baseline'!AB80</f>
        <v>1.4225890580965266E-3</v>
      </c>
      <c r="M80" s="2">
        <f>SUM(B80:F80)/SUM('Mortal Baseline'!X80:AB80)</f>
        <v>1.5655047996967091E-3</v>
      </c>
      <c r="N80" s="58">
        <f>B80*'Breast Cancer Epi'!$J$60</f>
        <v>2.1102677047434621</v>
      </c>
      <c r="O80" s="58">
        <f>C80*'Breast Cancer Epi'!$J$60</f>
        <v>0.94617069171761403</v>
      </c>
      <c r="P80" s="58">
        <f>D80*'Breast Cancer Epi'!$J$60</f>
        <v>0.22940113172621523</v>
      </c>
      <c r="Q80" s="58">
        <f>E80*'Breast Cancer Epi'!$J$60</f>
        <v>6.6126393640694475E-2</v>
      </c>
      <c r="R80" s="58">
        <f>F80*'Breast Cancer Epi'!$J$60</f>
        <v>8.9816368678521507E-4</v>
      </c>
      <c r="S80" s="93">
        <f t="shared" si="4"/>
        <v>3.3528640855147711</v>
      </c>
      <c r="T80" s="93">
        <f t="shared" si="6"/>
        <v>101.76892873873102</v>
      </c>
    </row>
    <row r="81" spans="1:20">
      <c r="A81" s="58">
        <v>83</v>
      </c>
      <c r="B81" s="93">
        <f>'Mortal Baseline'!X81*('Breast Cancer Epi'!$G$60*'Breast Cancer Epi'!Q$66)</f>
        <v>31.774230442945857</v>
      </c>
      <c r="C81" s="93">
        <f>'Mortal Baseline'!Y81*('Breast Cancer Epi'!$G$60*'Breast Cancer Epi'!R$66)</f>
        <v>12.463726827622823</v>
      </c>
      <c r="D81" s="93">
        <f>'Mortal Baseline'!Z81*('Breast Cancer Epi'!$G$60*'Breast Cancer Epi'!S$66)</f>
        <v>2.914941985657534</v>
      </c>
      <c r="E81" s="93">
        <f>'Mortal Baseline'!AA81*('Breast Cancer Epi'!$G$60*'Breast Cancer Epi'!T$66)</f>
        <v>0.86095487392226755</v>
      </c>
      <c r="F81" s="93">
        <f>'Mortal Baseline'!AB81*('Breast Cancer Epi'!$G$60*'Breast Cancer Epi'!U$66)</f>
        <v>7.1599951069978816E-3</v>
      </c>
      <c r="G81" s="93">
        <f t="shared" si="5"/>
        <v>48.021014125255476</v>
      </c>
      <c r="H81" s="2">
        <f>B81/'Mortal Baseline'!X81</f>
        <v>1.6000000000000001E-3</v>
      </c>
      <c r="I81" s="2">
        <f>C81/'Mortal Baseline'!Y81</f>
        <v>1.5202216828231906E-3</v>
      </c>
      <c r="J81" s="2">
        <f>D81/'Mortal Baseline'!Z81</f>
        <v>1.4858213470670641E-3</v>
      </c>
      <c r="K81" s="2">
        <f>E81/'Mortal Baseline'!AA81</f>
        <v>1.457098442461364E-3</v>
      </c>
      <c r="L81" s="2">
        <f>F81/'Mortal Baseline'!AB81</f>
        <v>1.4225890580965266E-3</v>
      </c>
      <c r="M81" s="2">
        <f>SUM(B81:F81)/SUM('Mortal Baseline'!X81:AB81)</f>
        <v>1.5685319782802474E-3</v>
      </c>
      <c r="N81" s="58">
        <f>B81*'Breast Cancer Epi'!$J$60</f>
        <v>2.1161637475001944</v>
      </c>
      <c r="O81" s="58">
        <f>C81*'Breast Cancer Epi'!$J$60</f>
        <v>0.83008420671968008</v>
      </c>
      <c r="P81" s="58">
        <f>D81*'Breast Cancer Epi'!$J$60</f>
        <v>0.19413513624479178</v>
      </c>
      <c r="Q81" s="58">
        <f>E81*'Breast Cancer Epi'!$J$60</f>
        <v>5.7339594603223028E-2</v>
      </c>
      <c r="R81" s="58">
        <f>F81*'Breast Cancer Epi'!$J$60</f>
        <v>4.7685567412605894E-4</v>
      </c>
      <c r="S81" s="93">
        <f t="shared" si="4"/>
        <v>3.198199540742015</v>
      </c>
      <c r="T81" s="93">
        <f t="shared" si="6"/>
        <v>104.96712827947303</v>
      </c>
    </row>
    <row r="82" spans="1:20">
      <c r="A82" s="58">
        <v>84</v>
      </c>
      <c r="B82" s="93">
        <f>'Mortal Baseline'!X82*('Breast Cancer Epi'!$G$60*'Breast Cancer Epi'!Q$66)</f>
        <v>31.858985447297385</v>
      </c>
      <c r="C82" s="93">
        <f>'Mortal Baseline'!Y82*('Breast Cancer Epi'!$G$60*'Breast Cancer Epi'!R$66)</f>
        <v>10.742028125206488</v>
      </c>
      <c r="D82" s="93">
        <f>'Mortal Baseline'!Z82*('Breast Cancer Epi'!$G$60*'Breast Cancer Epi'!S$66)</f>
        <v>2.4515215029553756</v>
      </c>
      <c r="E82" s="93">
        <f>'Mortal Baseline'!AA82*('Breast Cancer Epi'!$G$60*'Breast Cancer Epi'!T$66)</f>
        <v>0.75209284207317795</v>
      </c>
      <c r="F82" s="93">
        <f>'Mortal Baseline'!AB82*('Breast Cancer Epi'!$G$60*'Breast Cancer Epi'!U$66)</f>
        <v>3.6776683621096455E-3</v>
      </c>
      <c r="G82" s="93">
        <f t="shared" si="5"/>
        <v>45.80830558589453</v>
      </c>
      <c r="H82" s="2">
        <f>B82/'Mortal Baseline'!X82</f>
        <v>1.6000000000000001E-3</v>
      </c>
      <c r="I82" s="2">
        <f>C82/'Mortal Baseline'!Y82</f>
        <v>1.5202216828231906E-3</v>
      </c>
      <c r="J82" s="2">
        <f>D82/'Mortal Baseline'!Z82</f>
        <v>1.4858213470670643E-3</v>
      </c>
      <c r="K82" s="2">
        <f>E82/'Mortal Baseline'!AA82</f>
        <v>1.457098442461364E-3</v>
      </c>
      <c r="L82" s="2">
        <f>F82/'Mortal Baseline'!AB82</f>
        <v>1.4225890580965266E-3</v>
      </c>
      <c r="M82" s="2">
        <f>SUM(B82:F82)/SUM('Mortal Baseline'!X82:AB82)</f>
        <v>1.5716493012370818E-3</v>
      </c>
      <c r="N82" s="58">
        <f>B82*'Breast Cancer Epi'!$J$60</f>
        <v>2.121808430790006</v>
      </c>
      <c r="O82" s="58">
        <f>C82*'Breast Cancer Epi'!$J$60</f>
        <v>0.71541907313875219</v>
      </c>
      <c r="P82" s="58">
        <f>D82*'Breast Cancer Epi'!$J$60</f>
        <v>0.16327133209682804</v>
      </c>
      <c r="Q82" s="58">
        <f>E82*'Breast Cancer Epi'!$J$60</f>
        <v>5.0089383282073657E-2</v>
      </c>
      <c r="R82" s="58">
        <f>F82*'Breast Cancer Epi'!$J$60</f>
        <v>2.4493271291650242E-4</v>
      </c>
      <c r="S82" s="93">
        <f t="shared" ref="S82:S98" si="7">SUM(N82:R82)</f>
        <v>3.0508331520205765</v>
      </c>
      <c r="T82" s="93">
        <f t="shared" si="6"/>
        <v>108.0179614314936</v>
      </c>
    </row>
    <row r="83" spans="1:20">
      <c r="A83" s="58">
        <v>85</v>
      </c>
      <c r="B83" s="93">
        <f>'Mortal Baseline'!X83*('Breast Cancer Epi'!$G$61*'Breast Cancer Epi'!Q$66)</f>
        <v>45.636801790600629</v>
      </c>
      <c r="C83" s="93">
        <f>'Mortal Baseline'!Y83*('Breast Cancer Epi'!$G$61*'Breast Cancer Epi'!R$66)</f>
        <v>12.954710011617705</v>
      </c>
      <c r="D83" s="93">
        <f>'Mortal Baseline'!Z83*('Breast Cancer Epi'!$G$61*'Breast Cancer Epi'!S$66)</f>
        <v>2.9261167824153937</v>
      </c>
      <c r="E83" s="93">
        <f>'Mortal Baseline'!AA83*('Breast Cancer Epi'!$G$61*'Breast Cancer Epi'!T$66)</f>
        <v>0.94614896704820728</v>
      </c>
      <c r="F83" s="93">
        <f>'Mortal Baseline'!AB83*('Breast Cancer Epi'!$G$61*'Breast Cancer Epi'!U$66)</f>
        <v>2.6069389267287294E-3</v>
      </c>
      <c r="G83" s="93">
        <f t="shared" si="5"/>
        <v>62.466384490608668</v>
      </c>
      <c r="H83" s="2">
        <f>B83/'Mortal Baseline'!X83</f>
        <v>2.3E-3</v>
      </c>
      <c r="I83" s="2">
        <f>C83/'Mortal Baseline'!Y83</f>
        <v>2.1853186690583364E-3</v>
      </c>
      <c r="J83" s="2">
        <f>D83/'Mortal Baseline'!Z83</f>
        <v>2.1358681864089048E-3</v>
      </c>
      <c r="K83" s="2">
        <f>E83/'Mortal Baseline'!AA83</f>
        <v>2.0945790110382108E-3</v>
      </c>
      <c r="L83" s="2">
        <f>F83/'Mortal Baseline'!AB83</f>
        <v>2.0449717710137572E-3</v>
      </c>
      <c r="M83" s="2">
        <f>SUM(B83:F83)/SUM('Mortal Baseline'!X83:AB83)</f>
        <v>2.263838329818163E-3</v>
      </c>
      <c r="N83" s="58">
        <f>B83*'Breast Cancer Epi'!$J$61</f>
        <v>4.4815339358369819</v>
      </c>
      <c r="O83" s="58">
        <f>C83*'Breast Cancer Epi'!$J$61</f>
        <v>1.2721525231408586</v>
      </c>
      <c r="P83" s="58">
        <f>D83*'Breast Cancer Epi'!$J$61</f>
        <v>0.28734466803319164</v>
      </c>
      <c r="Q83" s="58">
        <f>E83*'Breast Cancer Epi'!$J$61</f>
        <v>9.291182856413395E-2</v>
      </c>
      <c r="R83" s="58">
        <f>F83*'Breast Cancer Epi'!$J$61</f>
        <v>2.5600140260476122E-4</v>
      </c>
      <c r="S83" s="93">
        <f t="shared" si="7"/>
        <v>6.1341989569777704</v>
      </c>
      <c r="T83" s="93">
        <f t="shared" si="6"/>
        <v>114.15216038847137</v>
      </c>
    </row>
    <row r="84" spans="1:20">
      <c r="A84" s="58">
        <v>86</v>
      </c>
      <c r="B84" s="93">
        <f>'Mortal Baseline'!X84*('Breast Cancer Epi'!$G$61*'Breast Cancer Epi'!Q$66)</f>
        <v>43.158610992666546</v>
      </c>
      <c r="C84" s="93">
        <f>'Mortal Baseline'!Y84*('Breast Cancer Epi'!$G$61*'Breast Cancer Epi'!R$66)</f>
        <v>10.068636909128863</v>
      </c>
      <c r="D84" s="93">
        <f>'Mortal Baseline'!Z84*('Breast Cancer Epi'!$G$61*'Breast Cancer Epi'!S$66)</f>
        <v>2.2893192413992467</v>
      </c>
      <c r="E84" s="93">
        <f>'Mortal Baseline'!AA84*('Breast Cancer Epi'!$G$61*'Breast Cancer Epi'!T$66)</f>
        <v>0.79247551090855628</v>
      </c>
      <c r="F84" s="93">
        <f>'Mortal Baseline'!AB84*('Breast Cancer Epi'!$G$61*'Breast Cancer Epi'!U$66)</f>
        <v>1.1764932988420462E-3</v>
      </c>
      <c r="G84" s="93">
        <f t="shared" si="5"/>
        <v>56.310219147402059</v>
      </c>
      <c r="H84" s="2">
        <f>B84/'Mortal Baseline'!X84</f>
        <v>2.3E-3</v>
      </c>
      <c r="I84" s="2">
        <f>C84/'Mortal Baseline'!Y84</f>
        <v>2.1853186690583364E-3</v>
      </c>
      <c r="J84" s="2">
        <f>D84/'Mortal Baseline'!Z84</f>
        <v>2.1358681864089048E-3</v>
      </c>
      <c r="K84" s="2">
        <f>E84/'Mortal Baseline'!AA84</f>
        <v>2.0945790110382108E-3</v>
      </c>
      <c r="L84" s="2">
        <f>F84/'Mortal Baseline'!AB84</f>
        <v>2.0449717710137572E-3</v>
      </c>
      <c r="M84" s="2">
        <f>SUM(B84:F84)/SUM('Mortal Baseline'!X84:AB84)</f>
        <v>2.2684896888674273E-3</v>
      </c>
      <c r="N84" s="58">
        <f>B84*'Breast Cancer Epi'!$J$61</f>
        <v>4.2381755994798542</v>
      </c>
      <c r="O84" s="58">
        <f>C84*'Breast Cancer Epi'!$J$61</f>
        <v>0.98874014447645431</v>
      </c>
      <c r="P84" s="58">
        <f>D84*'Breast Cancer Epi'!$J$61</f>
        <v>0.22481114950540601</v>
      </c>
      <c r="Q84" s="58">
        <f>E84*'Breast Cancer Epi'!$J$61</f>
        <v>7.7821095171220225E-2</v>
      </c>
      <c r="R84" s="58">
        <f>F84*'Breast Cancer Epi'!$J$61</f>
        <v>1.1553164194628893E-4</v>
      </c>
      <c r="S84" s="93">
        <f t="shared" si="7"/>
        <v>5.5296635202748812</v>
      </c>
      <c r="T84" s="93">
        <f t="shared" si="6"/>
        <v>119.68182390874625</v>
      </c>
    </row>
    <row r="85" spans="1:20">
      <c r="A85" s="58">
        <v>87</v>
      </c>
      <c r="B85" s="93">
        <f>'Mortal Baseline'!X85*('Breast Cancer Epi'!$G$61*'Breast Cancer Epi'!Q$66)</f>
        <v>40.721727043474807</v>
      </c>
      <c r="C85" s="93">
        <f>'Mortal Baseline'!Y85*('Breast Cancer Epi'!$G$61*'Breast Cancer Epi'!R$66)</f>
        <v>7.596123542563209</v>
      </c>
      <c r="D85" s="93">
        <f>'Mortal Baseline'!Z85*('Breast Cancer Epi'!$G$61*'Breast Cancer Epi'!S$66)</f>
        <v>1.7732971110392304</v>
      </c>
      <c r="E85" s="93">
        <f>'Mortal Baseline'!AA85*('Breast Cancer Epi'!$G$61*'Breast Cancer Epi'!T$66)</f>
        <v>0.66816646011434377</v>
      </c>
      <c r="F85" s="93">
        <f>'Mortal Baseline'!AB85*('Breast Cancer Epi'!$G$61*'Breast Cancer Epi'!U$66)</f>
        <v>5.0994158868780236E-4</v>
      </c>
      <c r="G85" s="93">
        <f t="shared" si="5"/>
        <v>50.759824098780278</v>
      </c>
      <c r="H85" s="2">
        <f>B85/'Mortal Baseline'!X85</f>
        <v>2.3E-3</v>
      </c>
      <c r="I85" s="2">
        <f>C85/'Mortal Baseline'!Y85</f>
        <v>2.1853186690583364E-3</v>
      </c>
      <c r="J85" s="2">
        <f>D85/'Mortal Baseline'!Z85</f>
        <v>2.1358681864089048E-3</v>
      </c>
      <c r="K85" s="2">
        <f>E85/'Mortal Baseline'!AA85</f>
        <v>2.0945790110382108E-3</v>
      </c>
      <c r="L85" s="2">
        <f>F85/'Mortal Baseline'!AB85</f>
        <v>2.0449717710137572E-3</v>
      </c>
      <c r="M85" s="2">
        <f>SUM(B85:F85)/SUM('Mortal Baseline'!X85:AB85)</f>
        <v>2.2731089593507267E-3</v>
      </c>
      <c r="N85" s="58">
        <f>B85*'Breast Cancer Epi'!$J$61</f>
        <v>3.9988735956692261</v>
      </c>
      <c r="O85" s="58">
        <f>C85*'Breast Cancer Epi'!$J$61</f>
        <v>0.74593933187970707</v>
      </c>
      <c r="P85" s="58">
        <f>D85*'Breast Cancer Epi'!$J$61</f>
        <v>0.17413777630405242</v>
      </c>
      <c r="Q85" s="58">
        <f>E85*'Breast Cancer Epi'!$J$61</f>
        <v>6.5613946383228552E-2</v>
      </c>
      <c r="R85" s="58">
        <f>F85*'Breast Cancer Epi'!$J$61</f>
        <v>5.0076264009142191E-5</v>
      </c>
      <c r="S85" s="93">
        <f t="shared" si="7"/>
        <v>4.9846147265002232</v>
      </c>
      <c r="T85" s="93">
        <f t="shared" si="6"/>
        <v>124.66643863524648</v>
      </c>
    </row>
    <row r="86" spans="1:20">
      <c r="A86" s="58">
        <v>88</v>
      </c>
      <c r="B86" s="93">
        <f>'Mortal Baseline'!X86*('Breast Cancer Epi'!$G$61*'Breast Cancer Epi'!Q$66)</f>
        <v>38.29024169265405</v>
      </c>
      <c r="C86" s="93">
        <f>'Mortal Baseline'!Y86*('Breast Cancer Epi'!$G$61*'Breast Cancer Epi'!R$66)</f>
        <v>5.5383895600579027</v>
      </c>
      <c r="D86" s="93">
        <f>'Mortal Baseline'!Z86*('Breast Cancer Epi'!$G$61*'Breast Cancer Epi'!S$66)</f>
        <v>1.357624806160086</v>
      </c>
      <c r="E86" s="93">
        <f>'Mortal Baseline'!AA86*('Breast Cancer Epi'!$G$61*'Breast Cancer Epi'!T$66)</f>
        <v>0.56669760327277585</v>
      </c>
      <c r="F86" s="93">
        <f>'Mortal Baseline'!AB86*('Breast Cancer Epi'!$G$61*'Breast Cancer Epi'!U$66)</f>
        <v>2.1165817901730268E-4</v>
      </c>
      <c r="G86" s="93">
        <f t="shared" si="5"/>
        <v>45.753165320323838</v>
      </c>
      <c r="H86" s="2">
        <f>B86/'Mortal Baseline'!X86</f>
        <v>2.3E-3</v>
      </c>
      <c r="I86" s="2">
        <f>C86/'Mortal Baseline'!Y86</f>
        <v>2.1853186690583364E-3</v>
      </c>
      <c r="J86" s="2">
        <f>D86/'Mortal Baseline'!Z86</f>
        <v>2.1358681864089048E-3</v>
      </c>
      <c r="K86" s="2">
        <f>E86/'Mortal Baseline'!AA86</f>
        <v>2.0945790110382108E-3</v>
      </c>
      <c r="L86" s="2">
        <f>F86/'Mortal Baseline'!AB86</f>
        <v>2.0449717710137572E-3</v>
      </c>
      <c r="M86" s="2">
        <f>SUM(B86:F86)/SUM('Mortal Baseline'!X86:AB86)</f>
        <v>2.2775705762566887E-3</v>
      </c>
      <c r="N86" s="58">
        <f>B86*'Breast Cancer Epi'!$J$61</f>
        <v>3.7601017342186274</v>
      </c>
      <c r="O86" s="58">
        <f>C86*'Breast Cancer Epi'!$J$61</f>
        <v>0.54386985479768601</v>
      </c>
      <c r="P86" s="58">
        <f>D86*'Breast Cancer Epi'!$J$61</f>
        <v>0.13331875596492043</v>
      </c>
      <c r="Q86" s="58">
        <f>E86*'Breast Cancer Epi'!$J$61</f>
        <v>5.5649704641386584E-2</v>
      </c>
      <c r="R86" s="58">
        <f>F86*'Breast Cancer Epi'!$J$61</f>
        <v>2.0784833179499121E-5</v>
      </c>
      <c r="S86" s="93">
        <f t="shared" si="7"/>
        <v>4.4929608344558005</v>
      </c>
      <c r="T86" s="93">
        <f t="shared" si="6"/>
        <v>129.15939946970229</v>
      </c>
    </row>
    <row r="87" spans="1:20">
      <c r="A87" s="58">
        <v>89</v>
      </c>
      <c r="B87" s="93">
        <f>'Mortal Baseline'!X87*('Breast Cancer Epi'!$G$61*'Breast Cancer Epi'!Q$66)</f>
        <v>36.03926181070625</v>
      </c>
      <c r="C87" s="93">
        <f>'Mortal Baseline'!Y87*('Breast Cancer Epi'!$G$61*'Breast Cancer Epi'!R$66)</f>
        <v>3.9082859812087225</v>
      </c>
      <c r="D87" s="93">
        <f>'Mortal Baseline'!Z87*('Breast Cancer Epi'!$G$61*'Breast Cancer Epi'!S$66)</f>
        <v>1.0313219536975529</v>
      </c>
      <c r="E87" s="93">
        <f>'Mortal Baseline'!AA87*('Breast Cancer Epi'!$G$61*'Breast Cancer Epi'!T$66)</f>
        <v>0.48586172305991537</v>
      </c>
      <c r="F87" s="93">
        <f>'Mortal Baseline'!AB87*('Breast Cancer Epi'!$G$61*'Breast Cancer Epi'!U$66)</f>
        <v>8.4344060535836588E-5</v>
      </c>
      <c r="G87" s="93">
        <f t="shared" si="5"/>
        <v>41.464815812732972</v>
      </c>
      <c r="H87" s="2">
        <f>B87/'Mortal Baseline'!X87</f>
        <v>2.3E-3</v>
      </c>
      <c r="I87" s="2">
        <f>C87/'Mortal Baseline'!Y87</f>
        <v>2.1853186690583364E-3</v>
      </c>
      <c r="J87" s="2">
        <f>D87/'Mortal Baseline'!Z87</f>
        <v>2.1358681864089048E-3</v>
      </c>
      <c r="K87" s="2">
        <f>E87/'Mortal Baseline'!AA87</f>
        <v>2.0945790110382108E-3</v>
      </c>
      <c r="L87" s="2">
        <f>F87/'Mortal Baseline'!AB87</f>
        <v>2.0449717710137572E-3</v>
      </c>
      <c r="M87" s="2">
        <f>SUM(B87:F87)/SUM('Mortal Baseline'!X87:AB87)</f>
        <v>2.2817300072557078E-3</v>
      </c>
      <c r="N87" s="58">
        <f>B87*'Breast Cancer Epi'!$J$61</f>
        <v>3.5390555098113534</v>
      </c>
      <c r="O87" s="58">
        <f>C87*'Breast Cancer Epi'!$J$61</f>
        <v>0.38379368335469655</v>
      </c>
      <c r="P87" s="58">
        <f>D87*'Breast Cancer Epi'!$J$61</f>
        <v>0.10127581585309969</v>
      </c>
      <c r="Q87" s="58">
        <f>E87*'Breast Cancer Epi'!$J$61</f>
        <v>4.771162120448369E-2</v>
      </c>
      <c r="R87" s="58">
        <f>F87*'Breast Cancer Epi'!$J$61</f>
        <v>8.2825867446191518E-6</v>
      </c>
      <c r="S87" s="93">
        <f t="shared" si="7"/>
        <v>4.071844912810378</v>
      </c>
      <c r="T87" s="93">
        <f t="shared" si="6"/>
        <v>133.23124438251267</v>
      </c>
    </row>
    <row r="88" spans="1:20">
      <c r="A88" s="58">
        <v>90</v>
      </c>
      <c r="B88" s="93">
        <f>'Mortal Baseline'!X88*('Breast Cancer Epi'!$G$62*'Breast Cancer Epi'!Q$66)</f>
        <v>53.095828547270507</v>
      </c>
      <c r="C88" s="93">
        <f>'Mortal Baseline'!Y88*('Breast Cancer Epi'!$G$62*'Breast Cancer Epi'!R$66)</f>
        <v>4.1635257179583549</v>
      </c>
      <c r="D88" s="93">
        <f>'Mortal Baseline'!Z88*('Breast Cancer Epi'!$G$62*'Breast Cancer Epi'!S$66)</f>
        <v>1.2149905439920123</v>
      </c>
      <c r="E88" s="93">
        <f>'Mortal Baseline'!AA88*('Breast Cancer Epi'!$G$62*'Breast Cancer Epi'!T$66)</f>
        <v>0.6587974532019889</v>
      </c>
      <c r="F88" s="93">
        <f>'Mortal Baseline'!AB88*('Breast Cancer Epi'!$G$62*'Breast Cancer Epi'!U$66)</f>
        <v>5.0365768933151848E-5</v>
      </c>
      <c r="G88" s="93">
        <f t="shared" si="5"/>
        <v>59.1331926281918</v>
      </c>
      <c r="H88" s="2">
        <f>B88/'Mortal Baseline'!X88</f>
        <v>3.5999999999999999E-3</v>
      </c>
      <c r="I88" s="2">
        <f>C88/'Mortal Baseline'!Y88</f>
        <v>3.4204987863521779E-3</v>
      </c>
      <c r="J88" s="2">
        <f>D88/'Mortal Baseline'!Z88</f>
        <v>3.3430980309008943E-3</v>
      </c>
      <c r="K88" s="2">
        <f>E88/'Mortal Baseline'!AA88</f>
        <v>3.2784714955380687E-3</v>
      </c>
      <c r="L88" s="2">
        <f>F88/'Mortal Baseline'!AB88</f>
        <v>3.2008253807171848E-3</v>
      </c>
      <c r="M88" s="2">
        <f>SUM(B88:F88)/SUM('Mortal Baseline'!X88:AB88)</f>
        <v>3.5772252796341247E-3</v>
      </c>
      <c r="N88" s="58">
        <f>B88*'Breast Cancer Epi'!$J$62</f>
        <v>6.4139760885102772</v>
      </c>
      <c r="O88" s="58">
        <f>C88*'Breast Cancer Epi'!$J$62</f>
        <v>0.50295390672936924</v>
      </c>
      <c r="P88" s="58">
        <f>D88*'Breast Cancer Epi'!$J$62</f>
        <v>0.14677085771423509</v>
      </c>
      <c r="Q88" s="58">
        <f>E88*'Breast Cancer Epi'!$J$62</f>
        <v>7.9582732346800258E-2</v>
      </c>
      <c r="R88" s="58">
        <f>F88*'Breast Cancer Epi'!$J$62</f>
        <v>6.0841848871247434E-6</v>
      </c>
      <c r="S88" s="93">
        <f t="shared" si="7"/>
        <v>7.1432896694855694</v>
      </c>
      <c r="T88" s="93">
        <f t="shared" si="6"/>
        <v>140.37453405199824</v>
      </c>
    </row>
    <row r="89" spans="1:20">
      <c r="A89" s="58">
        <v>91</v>
      </c>
      <c r="B89" s="93">
        <f>'Mortal Baseline'!X89*('Breast Cancer Epi'!$G$62*'Breast Cancer Epi'!Q$66)</f>
        <v>44.287851198683484</v>
      </c>
      <c r="C89" s="93">
        <f>'Mortal Baseline'!Y89*('Breast Cancer Epi'!$G$62*'Breast Cancer Epi'!R$66)</f>
        <v>2.4167330506025748</v>
      </c>
      <c r="D89" s="93">
        <f>'Mortal Baseline'!Z89*('Breast Cancer Epi'!$G$62*'Breast Cancer Epi'!S$66)</f>
        <v>0.80249730652232543</v>
      </c>
      <c r="E89" s="93">
        <f>'Mortal Baseline'!AA89*('Breast Cancer Epi'!$G$62*'Breast Cancer Epi'!T$66)</f>
        <v>0.51125239158240887</v>
      </c>
      <c r="F89" s="93">
        <f>'Mortal Baseline'!AB89*('Breast Cancer Epi'!$G$62*'Breast Cancer Epi'!U$66)</f>
        <v>1.6270344592768794E-5</v>
      </c>
      <c r="G89" s="93">
        <f t="shared" si="5"/>
        <v>48.018350217735389</v>
      </c>
      <c r="H89" s="2">
        <f>B89/'Mortal Baseline'!X89</f>
        <v>3.6000000000000003E-3</v>
      </c>
      <c r="I89" s="2">
        <f>C89/'Mortal Baseline'!Y89</f>
        <v>3.4204987863521784E-3</v>
      </c>
      <c r="J89" s="2">
        <f>D89/'Mortal Baseline'!Z89</f>
        <v>3.3430980309008943E-3</v>
      </c>
      <c r="K89" s="2">
        <f>E89/'Mortal Baseline'!AA89</f>
        <v>3.2784714955380687E-3</v>
      </c>
      <c r="L89" s="2">
        <f>F89/'Mortal Baseline'!AB89</f>
        <v>3.2008253807171848E-3</v>
      </c>
      <c r="M89" s="2">
        <f>SUM(B89:F89)/SUM('Mortal Baseline'!X89:AB89)</f>
        <v>3.5821976320570804E-3</v>
      </c>
      <c r="N89" s="58">
        <f>B89*'Breast Cancer Epi'!$J$62</f>
        <v>5.3499724248009652</v>
      </c>
      <c r="O89" s="58">
        <f>C89*'Breast Cancer Epi'!$J$62</f>
        <v>0.29194135251279107</v>
      </c>
      <c r="P89" s="58">
        <f>D89*'Breast Cancer Epi'!$J$62</f>
        <v>9.694167462789692E-2</v>
      </c>
      <c r="Q89" s="58">
        <f>E89*'Breast Cancer Epi'!$J$62</f>
        <v>6.1759288903154991E-2</v>
      </c>
      <c r="R89" s="58">
        <f>F89*'Breast Cancer Epi'!$J$62</f>
        <v>1.9654576268064705E-6</v>
      </c>
      <c r="S89" s="93">
        <f t="shared" si="7"/>
        <v>5.800616706302435</v>
      </c>
      <c r="T89" s="93">
        <f t="shared" si="6"/>
        <v>146.17515075830067</v>
      </c>
    </row>
    <row r="90" spans="1:20">
      <c r="A90" s="58">
        <v>92</v>
      </c>
      <c r="B90" s="93">
        <f>'Mortal Baseline'!X90*('Breast Cancer Epi'!$G$62*'Breast Cancer Epi'!Q$66)</f>
        <v>36.722378286391162</v>
      </c>
      <c r="C90" s="93">
        <f>'Mortal Baseline'!Y90*('Breast Cancer Epi'!$G$62*'Breast Cancer Epi'!R$66)</f>
        <v>1.3397319454324095</v>
      </c>
      <c r="D90" s="93">
        <f>'Mortal Baseline'!Z90*('Breast Cancer Epi'!$G$62*'Breast Cancer Epi'!S$66)</f>
        <v>0.52153362816912996</v>
      </c>
      <c r="E90" s="93">
        <f>'Mortal Baseline'!AA90*('Breast Cancer Epi'!$G$62*'Breast Cancer Epi'!T$66)</f>
        <v>0.39891616543814157</v>
      </c>
      <c r="F90" s="93">
        <f>'Mortal Baseline'!AB90*('Breast Cancer Epi'!$G$62*'Breast Cancer Epi'!U$66)</f>
        <v>4.9829753089649486E-6</v>
      </c>
      <c r="G90" s="93">
        <f t="shared" si="5"/>
        <v>38.982565008406162</v>
      </c>
      <c r="H90" s="2">
        <f>B90/'Mortal Baseline'!X90</f>
        <v>3.6000000000000003E-3</v>
      </c>
      <c r="I90" s="2">
        <f>C90/'Mortal Baseline'!Y90</f>
        <v>3.4204987863521784E-3</v>
      </c>
      <c r="J90" s="2">
        <f>D90/'Mortal Baseline'!Z90</f>
        <v>3.3430980309008943E-3</v>
      </c>
      <c r="K90" s="2">
        <f>E90/'Mortal Baseline'!AA90</f>
        <v>3.2784714955380687E-3</v>
      </c>
      <c r="L90" s="2">
        <f>F90/'Mortal Baseline'!AB90</f>
        <v>3.2008253807171848E-3</v>
      </c>
      <c r="M90" s="2">
        <f>SUM(B90:F90)/SUM('Mortal Baseline'!X90:AB90)</f>
        <v>3.5862458888965788E-3</v>
      </c>
      <c r="N90" s="58">
        <f>B90*'Breast Cancer Epi'!$J$62</f>
        <v>4.4360632969960525</v>
      </c>
      <c r="O90" s="58">
        <f>C90*'Breast Cancer Epi'!$J$62</f>
        <v>0.16183961900823507</v>
      </c>
      <c r="P90" s="58">
        <f>D90*'Breast Cancer Epi'!$J$62</f>
        <v>6.30012622828309E-2</v>
      </c>
      <c r="Q90" s="58">
        <f>E90*'Breast Cancer Epi'!$J$62</f>
        <v>4.8189072784927504E-2</v>
      </c>
      <c r="R90" s="58">
        <f>F90*'Breast Cancer Epi'!$J$62</f>
        <v>6.0194341732296578E-7</v>
      </c>
      <c r="S90" s="93">
        <f t="shared" si="7"/>
        <v>4.7090938530154629</v>
      </c>
      <c r="T90" s="93">
        <f t="shared" si="6"/>
        <v>150.88424461131615</v>
      </c>
    </row>
    <row r="91" spans="1:20">
      <c r="A91" s="58">
        <v>93</v>
      </c>
      <c r="B91" s="93">
        <f>'Mortal Baseline'!X91*('Breast Cancer Epi'!$G$62*'Breast Cancer Epi'!Q$66)</f>
        <v>30.283636568675714</v>
      </c>
      <c r="C91" s="93">
        <f>'Mortal Baseline'!Y91*('Breast Cancer Epi'!$G$62*'Breast Cancer Epi'!R$66)</f>
        <v>0.70861321066136318</v>
      </c>
      <c r="D91" s="93">
        <f>'Mortal Baseline'!Z91*('Breast Cancer Epi'!$G$62*'Breast Cancer Epi'!S$66)</f>
        <v>0.33350396436432278</v>
      </c>
      <c r="E91" s="93">
        <f>'Mortal Baseline'!AA91*('Breast Cancer Epi'!$G$62*'Breast Cancer Epi'!T$66)</f>
        <v>0.31329309197355121</v>
      </c>
      <c r="F91" s="93">
        <f>'Mortal Baseline'!AB91*('Breast Cancer Epi'!$G$62*'Breast Cancer Epi'!U$66)</f>
        <v>1.4447162895354117E-6</v>
      </c>
      <c r="G91" s="93">
        <f t="shared" si="5"/>
        <v>31.63904828039124</v>
      </c>
      <c r="H91" s="2">
        <f>B91/'Mortal Baseline'!X91</f>
        <v>3.5999999999999999E-3</v>
      </c>
      <c r="I91" s="2">
        <f>C91/'Mortal Baseline'!Y91</f>
        <v>3.4204987863521784E-3</v>
      </c>
      <c r="J91" s="2">
        <f>D91/'Mortal Baseline'!Z91</f>
        <v>3.3430980309008943E-3</v>
      </c>
      <c r="K91" s="2">
        <f>E91/'Mortal Baseline'!AA91</f>
        <v>3.2784714955380687E-3</v>
      </c>
      <c r="L91" s="2">
        <f>F91/'Mortal Baseline'!AB91</f>
        <v>3.2008253807171848E-3</v>
      </c>
      <c r="M91" s="2">
        <f>SUM(B91:F91)/SUM('Mortal Baseline'!X91:AB91)</f>
        <v>3.5893880013248185E-3</v>
      </c>
      <c r="N91" s="58">
        <f>B91*'Breast Cancer Epi'!$J$62</f>
        <v>3.6582632974960263</v>
      </c>
      <c r="O91" s="58">
        <f>C91*'Breast Cancer Epi'!$J$62</f>
        <v>8.5600475847892682E-2</v>
      </c>
      <c r="P91" s="58">
        <f>D91*'Breast Cancer Epi'!$J$62</f>
        <v>4.0287278895210193E-2</v>
      </c>
      <c r="Q91" s="58">
        <f>E91*'Breast Cancer Epi'!$J$62</f>
        <v>3.7845805510404985E-2</v>
      </c>
      <c r="R91" s="58">
        <f>F91*'Breast Cancer Epi'!$J$62</f>
        <v>1.7452172777587773E-7</v>
      </c>
      <c r="S91" s="93">
        <f t="shared" si="7"/>
        <v>3.8219970322712618</v>
      </c>
      <c r="T91" s="93">
        <f t="shared" si="6"/>
        <v>154.70624164358742</v>
      </c>
    </row>
    <row r="92" spans="1:20">
      <c r="A92" s="58">
        <v>94</v>
      </c>
      <c r="B92" s="93">
        <f>'Mortal Baseline'!X92*('Breast Cancer Epi'!$G$62*'Breast Cancer Epi'!Q$66)</f>
        <v>24.857714395088546</v>
      </c>
      <c r="C92" s="93">
        <f>'Mortal Baseline'!Y92*('Breast Cancer Epi'!$G$62*'Breast Cancer Epi'!R$66)</f>
        <v>0.35742491713938596</v>
      </c>
      <c r="D92" s="93">
        <f>'Mortal Baseline'!Z92*('Breast Cancer Epi'!$G$62*'Breast Cancer Epi'!S$66)</f>
        <v>0.20992139485021905</v>
      </c>
      <c r="E92" s="93">
        <f>'Mortal Baseline'!AA92*('Breast Cancer Epi'!$G$62*'Breast Cancer Epi'!T$66)</f>
        <v>0.24800181539980326</v>
      </c>
      <c r="F92" s="93">
        <f>'Mortal Baseline'!AB92*('Breast Cancer Epi'!$G$62*'Breast Cancer Epi'!U$66)</f>
        <v>3.9607799703614165E-7</v>
      </c>
      <c r="G92" s="93">
        <f t="shared" si="5"/>
        <v>25.673062918555953</v>
      </c>
      <c r="H92" s="2">
        <f>B92/'Mortal Baseline'!X92</f>
        <v>3.5999999999999999E-3</v>
      </c>
      <c r="I92" s="2">
        <f>C92/'Mortal Baseline'!Y92</f>
        <v>3.4204987863521788E-3</v>
      </c>
      <c r="J92" s="2">
        <f>D92/'Mortal Baseline'!Z92</f>
        <v>3.3430980309008943E-3</v>
      </c>
      <c r="K92" s="2">
        <f>E92/'Mortal Baseline'!AA92</f>
        <v>3.2784714955380687E-3</v>
      </c>
      <c r="L92" s="2">
        <f>F92/'Mortal Baseline'!AB92</f>
        <v>3.2008253807171848E-3</v>
      </c>
      <c r="M92" s="2">
        <f>SUM(B92:F92)/SUM('Mortal Baseline'!X92:AB92)</f>
        <v>3.5917162914640755E-3</v>
      </c>
      <c r="N92" s="58">
        <f>B92*'Breast Cancer Epi'!$J$62</f>
        <v>3.0028118989266965</v>
      </c>
      <c r="O92" s="58">
        <f>C92*'Breast Cancer Epi'!$J$62</f>
        <v>4.3176929990437825E-2</v>
      </c>
      <c r="P92" s="58">
        <f>D92*'Breast Cancer Epi'!$J$62</f>
        <v>2.5358504497906463E-2</v>
      </c>
      <c r="Q92" s="58">
        <f>E92*'Breast Cancer Epi'!$J$62</f>
        <v>2.9958619300296235E-2</v>
      </c>
      <c r="R92" s="58">
        <f>F92*'Breast Cancer Epi'!$J$62</f>
        <v>4.7846222041965912E-8</v>
      </c>
      <c r="S92" s="93">
        <f t="shared" si="7"/>
        <v>3.1013060005615589</v>
      </c>
      <c r="T92" s="93">
        <f t="shared" si="6"/>
        <v>157.80754764414897</v>
      </c>
    </row>
    <row r="93" spans="1:20">
      <c r="A93" s="58">
        <v>95</v>
      </c>
      <c r="B93" s="93">
        <f>'Mortal Baseline'!X93*('Breast Cancer Epi'!$G$63*'Breast Cancer Epi'!Q$66)</f>
        <v>23.715901743801123</v>
      </c>
      <c r="C93" s="93">
        <f>'Mortal Baseline'!Y93*('Breast Cancer Epi'!$G$63*'Breast Cancer Epi'!R$66)</f>
        <v>0.20051238704406216</v>
      </c>
      <c r="D93" s="93">
        <f>'Mortal Baseline'!Z93*('Breast Cancer Epi'!$G$63*'Breast Cancer Epi'!S$66)</f>
        <v>0.15181697588859572</v>
      </c>
      <c r="E93" s="93">
        <f>'Mortal Baseline'!AA93*('Breast Cancer Epi'!$G$63*'Breast Cancer Epi'!T$66)</f>
        <v>0.2312210389729451</v>
      </c>
      <c r="F93" s="93">
        <f>'Mortal Baseline'!AB93*('Breast Cancer Epi'!$G$63*'Breast Cancer Epi'!U$66)</f>
        <v>1.1967041452813016E-7</v>
      </c>
      <c r="G93" s="93">
        <f t="shared" si="5"/>
        <v>24.299452265377138</v>
      </c>
      <c r="H93" s="2">
        <f>B93/'Mortal Baseline'!X93</f>
        <v>4.1999999999999997E-3</v>
      </c>
      <c r="I93" s="2">
        <f>C93/'Mortal Baseline'!Y93</f>
        <v>3.9905819174108747E-3</v>
      </c>
      <c r="J93" s="2">
        <f>D93/'Mortal Baseline'!Z93</f>
        <v>3.9002810360510426E-3</v>
      </c>
      <c r="K93" s="2">
        <f>E93/'Mortal Baseline'!AA93</f>
        <v>3.8248834114610803E-3</v>
      </c>
      <c r="L93" s="2">
        <f>F93/'Mortal Baseline'!AB93</f>
        <v>3.7342962775033825E-3</v>
      </c>
      <c r="M93" s="2">
        <f>SUM(B93:F93)/SUM('Mortal Baseline'!X93:AB93)</f>
        <v>4.1922595968075082E-3</v>
      </c>
      <c r="N93" s="58">
        <f>B93*'Breast Cancer Epi'!$J$63</f>
        <v>3.0308922428577834</v>
      </c>
      <c r="O93" s="58">
        <f>C93*'Breast Cancer Epi'!$J$63</f>
        <v>2.5625483064231142E-2</v>
      </c>
      <c r="P93" s="58">
        <f>D93*'Breast Cancer Epi'!$J$63</f>
        <v>1.9402209518562533E-2</v>
      </c>
      <c r="Q93" s="58">
        <f>E93*'Breast Cancer Epi'!$J$63</f>
        <v>2.9550048780742383E-2</v>
      </c>
      <c r="R93" s="58">
        <f>F93*'Breast Cancer Epi'!$J$63</f>
        <v>1.5293878976695032E-8</v>
      </c>
      <c r="S93" s="93">
        <f t="shared" si="7"/>
        <v>3.1054699995151984</v>
      </c>
      <c r="T93" s="93">
        <f t="shared" si="6"/>
        <v>160.91301764366418</v>
      </c>
    </row>
    <row r="94" spans="1:20">
      <c r="A94" s="58">
        <v>96</v>
      </c>
      <c r="B94" s="93">
        <f>'Mortal Baseline'!X94*('Breast Cancer Epi'!$G$63*'Breast Cancer Epi'!Q$66)</f>
        <v>19.339335998642518</v>
      </c>
      <c r="C94" s="93">
        <f>'Mortal Baseline'!Y94*('Breast Cancer Epi'!$G$63*'Breast Cancer Epi'!R$66)</f>
        <v>9.1873672210110877E-2</v>
      </c>
      <c r="D94" s="93">
        <f>'Mortal Baseline'!Z94*('Breast Cancer Epi'!$G$63*'Breast Cancer Epi'!S$66)</f>
        <v>9.2730223680941304E-2</v>
      </c>
      <c r="E94" s="93">
        <f>'Mortal Baseline'!AA94*('Breast Cancer Epi'!$G$63*'Breast Cancer Epi'!T$66)</f>
        <v>0.18683962420155045</v>
      </c>
      <c r="F94" s="93">
        <f>'Mortal Baseline'!AB94*('Breast Cancer Epi'!$G$63*'Breast Cancer Epi'!U$66)</f>
        <v>2.9244972804051365E-8</v>
      </c>
      <c r="G94" s="93">
        <f t="shared" si="5"/>
        <v>19.710779547980092</v>
      </c>
      <c r="H94" s="2">
        <f>B94/'Mortal Baseline'!X94</f>
        <v>4.1999999999999997E-3</v>
      </c>
      <c r="I94" s="2">
        <f>C94/'Mortal Baseline'!Y94</f>
        <v>3.9905819174108747E-3</v>
      </c>
      <c r="J94" s="2">
        <f>D94/'Mortal Baseline'!Z94</f>
        <v>3.900281036051043E-3</v>
      </c>
      <c r="K94" s="2">
        <f>E94/'Mortal Baseline'!AA94</f>
        <v>3.8248834114610803E-3</v>
      </c>
      <c r="L94" s="2">
        <f>F94/'Mortal Baseline'!AB94</f>
        <v>3.7342962775033825E-3</v>
      </c>
      <c r="M94" s="2">
        <f>SUM(B94:F94)/SUM('Mortal Baseline'!X94:AB94)</f>
        <v>4.1935596789853466E-3</v>
      </c>
      <c r="N94" s="58">
        <f>B94*'Breast Cancer Epi'!$J$63</f>
        <v>2.4715671406265138</v>
      </c>
      <c r="O94" s="58">
        <f>C94*'Breast Cancer Epi'!$J$63</f>
        <v>1.174145530845217E-2</v>
      </c>
      <c r="P94" s="58">
        <f>D94*'Breast Cancer Epi'!$J$63</f>
        <v>1.1850922586424298E-2</v>
      </c>
      <c r="Q94" s="58">
        <f>E94*'Breast Cancer Epi'!$J$63</f>
        <v>2.3878103972958146E-2</v>
      </c>
      <c r="R94" s="58">
        <f>F94*'Breast Cancer Epi'!$J$63</f>
        <v>3.7375075243577644E-9</v>
      </c>
      <c r="S94" s="93">
        <f t="shared" si="7"/>
        <v>2.5190376262318561</v>
      </c>
      <c r="T94" s="93">
        <f t="shared" si="6"/>
        <v>163.43205526989604</v>
      </c>
    </row>
    <row r="95" spans="1:20">
      <c r="A95" s="58">
        <v>97</v>
      </c>
      <c r="B95" s="93">
        <f>'Mortal Baseline'!X95*('Breast Cancer Epi'!$G$63*'Breast Cancer Epi'!Q$66)</f>
        <v>15.738018421387803</v>
      </c>
      <c r="C95" s="93">
        <f>'Mortal Baseline'!Y95*('Breast Cancer Epi'!$G$63*'Breast Cancer Epi'!R$66)</f>
        <v>4.0084334485172006E-2</v>
      </c>
      <c r="D95" s="93">
        <f>'Mortal Baseline'!Z95*('Breast Cancer Epi'!$G$63*'Breast Cancer Epi'!S$66)</f>
        <v>5.5832121245763151E-2</v>
      </c>
      <c r="E95" s="93">
        <f>'Mortal Baseline'!AA95*('Breast Cancer Epi'!$G$63*'Breast Cancer Epi'!T$66)</f>
        <v>0.15289198930491768</v>
      </c>
      <c r="F95" s="93">
        <f>'Mortal Baseline'!AB95*('Breast Cancer Epi'!$G$63*'Breast Cancer Epi'!U$66)</f>
        <v>6.7361013948116535E-9</v>
      </c>
      <c r="G95" s="93">
        <f t="shared" si="5"/>
        <v>15.986826873159757</v>
      </c>
      <c r="H95" s="2">
        <f>B95/'Mortal Baseline'!X95</f>
        <v>4.1999999999999997E-3</v>
      </c>
      <c r="I95" s="2">
        <f>C95/'Mortal Baseline'!Y95</f>
        <v>3.9905819174108747E-3</v>
      </c>
      <c r="J95" s="2">
        <f>D95/'Mortal Baseline'!Z95</f>
        <v>3.900281036051043E-3</v>
      </c>
      <c r="K95" s="2">
        <f>E95/'Mortal Baseline'!AA95</f>
        <v>3.8248834114610803E-3</v>
      </c>
      <c r="L95" s="2">
        <f>F95/'Mortal Baseline'!AB95</f>
        <v>3.7342962775033825E-3</v>
      </c>
      <c r="M95" s="2">
        <f>SUM(B95:F95)/SUM('Mortal Baseline'!X95:AB95)</f>
        <v>4.1943883938221514E-3</v>
      </c>
      <c r="N95" s="58">
        <f>B95*'Breast Cancer Epi'!$J$63</f>
        <v>2.0113187542533613</v>
      </c>
      <c r="O95" s="58">
        <f>C95*'Breast Cancer Epi'!$J$63</f>
        <v>5.1227779472049822E-3</v>
      </c>
      <c r="P95" s="58">
        <f>D95*'Breast Cancer Epi'!$J$63</f>
        <v>7.1353450952085307E-3</v>
      </c>
      <c r="Q95" s="58">
        <f>E95*'Breast Cancer Epi'!$J$63</f>
        <v>1.953959623316848E-2</v>
      </c>
      <c r="R95" s="58">
        <f>F95*'Breast Cancer Epi'!$J$63</f>
        <v>8.6087375825692928E-10</v>
      </c>
      <c r="S95" s="93">
        <f t="shared" si="7"/>
        <v>2.0431164743898171</v>
      </c>
      <c r="T95" s="93">
        <f t="shared" si="6"/>
        <v>165.47517174428586</v>
      </c>
    </row>
    <row r="96" spans="1:20">
      <c r="A96" s="58">
        <v>98</v>
      </c>
      <c r="B96" s="93">
        <f>'Mortal Baseline'!X96*('Breast Cancer Epi'!$G$63*'Breast Cancer Epi'!Q$66)</f>
        <v>12.4573573346135</v>
      </c>
      <c r="C96" s="93">
        <f>'Mortal Baseline'!Y96*('Breast Cancer Epi'!$G$63*'Breast Cancer Epi'!R$66)</f>
        <v>1.6204852654400227E-2</v>
      </c>
      <c r="D96" s="93">
        <f>'Mortal Baseline'!Z96*('Breast Cancer Epi'!$G$63*'Breast Cancer Epi'!S$66)</f>
        <v>3.228659332089024E-2</v>
      </c>
      <c r="E96" s="93">
        <f>'Mortal Baseline'!AA96*('Breast Cancer Epi'!$G$63*'Breast Cancer Epi'!T$66)</f>
        <v>0.12358843219197829</v>
      </c>
      <c r="F96" s="93">
        <f>'Mortal Baseline'!AB96*('Breast Cancer Epi'!$G$63*'Breast Cancer Epi'!U$66)</f>
        <v>1.4225652450869257E-9</v>
      </c>
      <c r="G96" s="93">
        <f t="shared" si="5"/>
        <v>12.629437214203334</v>
      </c>
      <c r="H96" s="2">
        <f>B96/'Mortal Baseline'!X96</f>
        <v>4.1999999999999997E-3</v>
      </c>
      <c r="I96" s="2">
        <f>C96/'Mortal Baseline'!Y96</f>
        <v>3.9905819174108747E-3</v>
      </c>
      <c r="J96" s="2">
        <f>D96/'Mortal Baseline'!Z96</f>
        <v>3.900281036051043E-3</v>
      </c>
      <c r="K96" s="2">
        <f>E96/'Mortal Baseline'!AA96</f>
        <v>3.8248834114610803E-3</v>
      </c>
      <c r="L96" s="2">
        <f>F96/'Mortal Baseline'!AB96</f>
        <v>3.7342962775033825E-3</v>
      </c>
      <c r="M96" s="2">
        <f>SUM(B96:F96)/SUM('Mortal Baseline'!X96:AB96)</f>
        <v>4.1948675756981416E-3</v>
      </c>
      <c r="N96" s="58">
        <f>B96*'Breast Cancer Epi'!$J$63</f>
        <v>1.5920502673636052</v>
      </c>
      <c r="O96" s="58">
        <f>C96*'Breast Cancer Epi'!$J$63</f>
        <v>2.0709801692323491E-3</v>
      </c>
      <c r="P96" s="58">
        <f>D96*'Breast Cancer Epi'!$J$63</f>
        <v>4.1262266264097723E-3</v>
      </c>
      <c r="Q96" s="58">
        <f>E96*'Breast Cancer Epi'!$J$63</f>
        <v>1.5794601634134826E-2</v>
      </c>
      <c r="R96" s="58">
        <f>F96*'Breast Cancer Epi'!$J$63</f>
        <v>1.8180383832210911E-10</v>
      </c>
      <c r="S96" s="93">
        <f t="shared" si="7"/>
        <v>1.6140420759751859</v>
      </c>
      <c r="T96" s="93">
        <f t="shared" si="6"/>
        <v>167.08921382026105</v>
      </c>
    </row>
    <row r="97" spans="1:20">
      <c r="A97" s="58">
        <v>99</v>
      </c>
      <c r="B97" s="93">
        <f>'Mortal Baseline'!X97*('Breast Cancer Epi'!$G$63*'Breast Cancer Epi'!Q$66)</f>
        <v>9.8504360539925528</v>
      </c>
      <c r="C97" s="93">
        <f>'Mortal Baseline'!Y97*('Breast Cancer Epi'!$G$63*'Breast Cancer Epi'!R$66)</f>
        <v>6.2233079932637846E-3</v>
      </c>
      <c r="D97" s="93">
        <f>'Mortal Baseline'!Z97*('Breast Cancer Epi'!$G$63*'Breast Cancer Epi'!S$66)</f>
        <v>1.8411424859027761E-2</v>
      </c>
      <c r="E97" s="93">
        <f>'Mortal Baseline'!AA97*('Breast Cancer Epi'!$G$63*'Breast Cancer Epi'!T$66)</f>
        <v>0.1014376221428582</v>
      </c>
      <c r="F97" s="93">
        <f>'Mortal Baseline'!AB97*('Breast Cancer Epi'!$G$63*'Breast Cancer Epi'!U$66)</f>
        <v>2.8234729166918739E-10</v>
      </c>
      <c r="G97" s="93">
        <f t="shared" si="5"/>
        <v>9.9765084092700498</v>
      </c>
      <c r="H97" s="2">
        <f>B97/'Mortal Baseline'!X97</f>
        <v>4.1999999999999997E-3</v>
      </c>
      <c r="I97" s="2">
        <f>C97/'Mortal Baseline'!Y97</f>
        <v>3.9905819174108747E-3</v>
      </c>
      <c r="J97" s="2">
        <f>D97/'Mortal Baseline'!Z97</f>
        <v>3.900281036051043E-3</v>
      </c>
      <c r="K97" s="2">
        <f>E97/'Mortal Baseline'!AA97</f>
        <v>3.8248834114610803E-3</v>
      </c>
      <c r="L97" s="2">
        <f>F97/'Mortal Baseline'!AB97</f>
        <v>3.7342962775033825E-3</v>
      </c>
      <c r="M97" s="2">
        <f>SUM(B97:F97)/SUM('Mortal Baseline'!X97:AB97)</f>
        <v>4.1950845323321315E-3</v>
      </c>
      <c r="N97" s="58">
        <f>B97*'Breast Cancer Epi'!$J$63</f>
        <v>1.2588857277002483</v>
      </c>
      <c r="O97" s="58">
        <f>C97*'Breast Cancer Epi'!$J$63</f>
        <v>7.9533876153911165E-4</v>
      </c>
      <c r="P97" s="58">
        <f>D97*'Breast Cancer Epi'!$J$63</f>
        <v>2.352980096983748E-3</v>
      </c>
      <c r="Q97" s="58">
        <f>E97*'Breast Cancer Epi'!$J$63</f>
        <v>1.2963728109857279E-2</v>
      </c>
      <c r="R97" s="58">
        <f>F97*'Breast Cancer Epi'!$J$63</f>
        <v>3.6083983875322148E-11</v>
      </c>
      <c r="S97" s="93">
        <f t="shared" si="7"/>
        <v>1.2749977747047125</v>
      </c>
      <c r="T97" s="93">
        <f t="shared" si="6"/>
        <v>168.36421159496575</v>
      </c>
    </row>
    <row r="98" spans="1:20">
      <c r="A98" s="58">
        <v>100</v>
      </c>
      <c r="B98" s="93">
        <f>'Mortal Baseline'!X98*('Breast Cancer Epi'!$G$64*'Breast Cancer Epi'!Q$66)</f>
        <v>7.9685205568597963</v>
      </c>
      <c r="C98" s="93">
        <f>'Mortal Baseline'!Y98*('Breast Cancer Epi'!$G$64*'Breast Cancer Epi'!R$66)</f>
        <v>2.32075077574303E-3</v>
      </c>
      <c r="D98" s="93">
        <f>'Mortal Baseline'!Z98*('Breast Cancer Epi'!$G$64*'Breast Cancer Epi'!S$66)</f>
        <v>1.0599850722978494E-2</v>
      </c>
      <c r="E98" s="93">
        <f>'Mortal Baseline'!AA98*('Breast Cancer Epi'!$G$64*'Breast Cancer Epi'!T$66)</f>
        <v>8.6651498051804388E-2</v>
      </c>
      <c r="F98" s="93">
        <f>'Mortal Baseline'!AB98*('Breast Cancer Epi'!$G$64*'Breast Cancer Epi'!U$66)</f>
        <v>5.3832323956913616E-11</v>
      </c>
      <c r="G98" s="93">
        <f t="shared" si="5"/>
        <v>8.0680926564641542</v>
      </c>
      <c r="H98" s="2">
        <f>B98/'Mortal Baseline'!X98</f>
        <v>4.3E-3</v>
      </c>
      <c r="I98" s="2">
        <f>C98/'Mortal Baseline'!Y98</f>
        <v>4.085595772587324E-3</v>
      </c>
      <c r="J98" s="2">
        <f>D98/'Mortal Baseline'!Z98</f>
        <v>3.9931448702427352E-3</v>
      </c>
      <c r="K98" s="2">
        <f>E98/'Mortal Baseline'!AA98</f>
        <v>3.915952064114916E-3</v>
      </c>
      <c r="L98" s="2">
        <f>F98/'Mortal Baseline'!AB98</f>
        <v>3.8232080936344156E-3</v>
      </c>
      <c r="M98" s="2">
        <f>SUM(B98:F98)/SUM('Mortal Baseline'!X98:AB98)</f>
        <v>4.2949776358848692E-3</v>
      </c>
      <c r="N98" s="58">
        <f>B98*'Breast Cancer Epi'!$J$64</f>
        <v>1.0207674833337399</v>
      </c>
      <c r="O98" s="58">
        <f>C98*'Breast Cancer Epi'!$J$64</f>
        <v>2.9728817437268214E-4</v>
      </c>
      <c r="P98" s="58">
        <f>D98*'Breast Cancer Epi'!$J$64</f>
        <v>1.3578408776135449E-3</v>
      </c>
      <c r="Q98" s="58">
        <f>E98*'Breast Cancer Epi'!$J$64</f>
        <v>1.1100056900436141E-2</v>
      </c>
      <c r="R98" s="58">
        <f>F98*'Breast Cancer Epi'!$J$64</f>
        <v>6.895920698880634E-12</v>
      </c>
      <c r="S98" s="93">
        <f t="shared" si="7"/>
        <v>1.0335226692930581</v>
      </c>
      <c r="T98" s="93">
        <f t="shared" si="6"/>
        <v>169.39773426425882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Q145"/>
  <sheetViews>
    <sheetView topLeftCell="E38" workbookViewId="0">
      <selection activeCell="M45" sqref="F45:M45"/>
    </sheetView>
  </sheetViews>
  <sheetFormatPr defaultRowHeight="15"/>
  <sheetData>
    <row r="3" spans="1:31">
      <c r="C3" t="s">
        <v>193</v>
      </c>
      <c r="E3" t="s">
        <v>158</v>
      </c>
    </row>
    <row r="5" spans="1:31">
      <c r="D5" s="161" t="s">
        <v>189</v>
      </c>
      <c r="E5" s="161" t="s">
        <v>190</v>
      </c>
      <c r="F5" s="161" t="s">
        <v>191</v>
      </c>
      <c r="G5" s="161" t="s">
        <v>129</v>
      </c>
      <c r="H5" s="161" t="s">
        <v>130</v>
      </c>
      <c r="I5" s="161" t="s">
        <v>131</v>
      </c>
      <c r="J5" s="161" t="s">
        <v>132</v>
      </c>
      <c r="K5" s="161" t="s">
        <v>133</v>
      </c>
      <c r="L5" s="161" t="s">
        <v>134</v>
      </c>
      <c r="M5" s="161" t="s">
        <v>135</v>
      </c>
      <c r="N5" s="161" t="s">
        <v>136</v>
      </c>
      <c r="O5" s="161" t="s">
        <v>137</v>
      </c>
      <c r="P5" s="161" t="s">
        <v>138</v>
      </c>
      <c r="Q5" s="161" t="s">
        <v>139</v>
      </c>
      <c r="R5" s="161" t="s">
        <v>140</v>
      </c>
      <c r="S5" s="161" t="s">
        <v>141</v>
      </c>
      <c r="T5" s="161" t="s">
        <v>142</v>
      </c>
      <c r="U5" s="161" t="s">
        <v>143</v>
      </c>
      <c r="V5" s="161" t="s">
        <v>95</v>
      </c>
      <c r="W5" s="162" t="s">
        <v>96</v>
      </c>
    </row>
    <row r="6" spans="1:31"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2"/>
    </row>
    <row r="7" spans="1:31">
      <c r="A7" t="s">
        <v>194</v>
      </c>
      <c r="C7" s="35" t="s">
        <v>44</v>
      </c>
      <c r="D7" s="35">
        <v>0</v>
      </c>
      <c r="E7" s="35">
        <v>0</v>
      </c>
      <c r="F7">
        <v>0</v>
      </c>
      <c r="G7" s="35">
        <v>0.3</v>
      </c>
      <c r="H7" s="35">
        <v>1</v>
      </c>
      <c r="I7" s="35">
        <v>1.6</v>
      </c>
      <c r="J7" s="35">
        <v>3.3</v>
      </c>
      <c r="K7" s="35">
        <v>6.2</v>
      </c>
      <c r="L7" s="35">
        <v>8.4</v>
      </c>
      <c r="M7" s="35">
        <v>12.9</v>
      </c>
      <c r="N7" s="35">
        <v>22.1</v>
      </c>
      <c r="O7" s="35">
        <v>48.2</v>
      </c>
      <c r="P7" s="35">
        <v>85.3</v>
      </c>
      <c r="Q7" s="35">
        <v>151.9</v>
      </c>
      <c r="R7" s="35">
        <v>196.5</v>
      </c>
      <c r="S7" s="35">
        <v>306.10000000000002</v>
      </c>
      <c r="T7" s="35">
        <v>369.1</v>
      </c>
      <c r="U7" s="35">
        <v>463.1</v>
      </c>
      <c r="V7" s="35">
        <v>503.6</v>
      </c>
      <c r="W7" s="35">
        <v>494</v>
      </c>
    </row>
    <row r="8" spans="1:31">
      <c r="C8" s="35" t="s">
        <v>59</v>
      </c>
      <c r="D8" s="35">
        <v>0</v>
      </c>
      <c r="E8" s="35">
        <v>0</v>
      </c>
      <c r="F8">
        <v>0</v>
      </c>
      <c r="G8" s="35">
        <v>1.2</v>
      </c>
      <c r="H8" s="35">
        <v>2.5</v>
      </c>
      <c r="I8" s="35">
        <v>2.2999999999999998</v>
      </c>
      <c r="J8" s="35">
        <v>3.1</v>
      </c>
      <c r="K8" s="35">
        <v>7.1</v>
      </c>
      <c r="L8" s="35">
        <v>6.9</v>
      </c>
      <c r="M8" s="35">
        <v>11.5</v>
      </c>
      <c r="N8" s="35">
        <v>20.2</v>
      </c>
      <c r="O8" s="35">
        <v>35.200000000000003</v>
      </c>
      <c r="P8" s="35">
        <v>61.2</v>
      </c>
      <c r="Q8" s="35">
        <v>89</v>
      </c>
      <c r="R8" s="35">
        <v>115.9</v>
      </c>
      <c r="S8" s="35">
        <v>178.9</v>
      </c>
      <c r="T8" s="35">
        <v>235.6</v>
      </c>
      <c r="U8" s="35">
        <v>311.8</v>
      </c>
      <c r="V8" s="35">
        <v>340.2</v>
      </c>
      <c r="W8" s="35">
        <v>306.7</v>
      </c>
    </row>
    <row r="11" spans="1:31">
      <c r="O11" t="s">
        <v>249</v>
      </c>
    </row>
    <row r="12" spans="1:31">
      <c r="C12" t="s">
        <v>207</v>
      </c>
      <c r="O12" t="s">
        <v>225</v>
      </c>
    </row>
    <row r="13" spans="1:31">
      <c r="O13" s="3" t="s">
        <v>250</v>
      </c>
      <c r="P13" s="85"/>
      <c r="Q13" s="85"/>
      <c r="R13" s="90" t="s">
        <v>55</v>
      </c>
      <c r="S13" s="83" t="s">
        <v>226</v>
      </c>
      <c r="T13" s="84" t="s">
        <v>190</v>
      </c>
      <c r="U13" s="84" t="s">
        <v>227</v>
      </c>
      <c r="V13" s="83" t="s">
        <v>115</v>
      </c>
      <c r="W13" s="83" t="s">
        <v>116</v>
      </c>
      <c r="X13" s="83" t="s">
        <v>117</v>
      </c>
      <c r="Y13" s="83" t="s">
        <v>119</v>
      </c>
      <c r="Z13" s="83" t="s">
        <v>120</v>
      </c>
      <c r="AA13" s="83" t="s">
        <v>121</v>
      </c>
      <c r="AB13" s="83" t="s">
        <v>122</v>
      </c>
      <c r="AC13" s="83" t="s">
        <v>95</v>
      </c>
      <c r="AD13" s="83" t="s">
        <v>228</v>
      </c>
      <c r="AE13" s="3"/>
    </row>
    <row r="14" spans="1:31">
      <c r="C14" s="155" t="s">
        <v>208</v>
      </c>
      <c r="D14" s="155" t="s">
        <v>151</v>
      </c>
      <c r="E14" s="157" t="s">
        <v>73</v>
      </c>
      <c r="F14" s="159" t="s">
        <v>209</v>
      </c>
      <c r="G14" s="149" t="s">
        <v>210</v>
      </c>
      <c r="H14" s="149"/>
      <c r="I14" s="149"/>
      <c r="J14" s="149" t="s">
        <v>211</v>
      </c>
      <c r="K14" s="149"/>
      <c r="L14" s="149"/>
      <c r="O14" s="3"/>
      <c r="P14" s="85"/>
      <c r="Q14" s="85"/>
      <c r="R14" s="90" t="s">
        <v>251</v>
      </c>
      <c r="S14" s="83">
        <v>1</v>
      </c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 t="s">
        <v>229</v>
      </c>
      <c r="AE14" s="3"/>
    </row>
    <row r="15" spans="1:31" ht="15.75" thickBot="1">
      <c r="C15" s="156"/>
      <c r="D15" s="156"/>
      <c r="E15" s="158"/>
      <c r="F15" s="160"/>
      <c r="G15" s="59" t="s">
        <v>212</v>
      </c>
      <c r="H15" s="150" t="s">
        <v>110</v>
      </c>
      <c r="I15" s="150"/>
      <c r="J15" s="59" t="s">
        <v>212</v>
      </c>
      <c r="K15" s="150" t="s">
        <v>110</v>
      </c>
      <c r="L15" s="150"/>
      <c r="O15" s="3" t="s">
        <v>252</v>
      </c>
      <c r="P15" s="85" t="s">
        <v>231</v>
      </c>
      <c r="Q15" s="3" t="s">
        <v>232</v>
      </c>
      <c r="R15" s="86">
        <v>196</v>
      </c>
      <c r="S15" s="87"/>
      <c r="T15" s="87"/>
      <c r="U15" s="87"/>
      <c r="V15" s="87"/>
      <c r="W15" s="87">
        <v>5</v>
      </c>
      <c r="X15" s="87">
        <v>11</v>
      </c>
      <c r="Y15" s="87">
        <v>48</v>
      </c>
      <c r="Z15" s="87">
        <v>162</v>
      </c>
      <c r="AA15" s="87">
        <v>426</v>
      </c>
      <c r="AB15" s="87">
        <v>1044</v>
      </c>
      <c r="AC15" s="87">
        <v>1986</v>
      </c>
      <c r="AD15" s="87">
        <v>2344</v>
      </c>
      <c r="AE15" s="3"/>
    </row>
    <row r="16" spans="1:31" ht="15.75" thickTop="1">
      <c r="C16" s="163" t="s">
        <v>222</v>
      </c>
      <c r="D16" s="166" t="s">
        <v>146</v>
      </c>
      <c r="E16" s="73" t="s">
        <v>214</v>
      </c>
      <c r="F16" s="153">
        <v>88791</v>
      </c>
      <c r="G16" s="61">
        <v>75.860687255859375</v>
      </c>
      <c r="H16" s="61">
        <v>75.537025451660156</v>
      </c>
      <c r="I16" s="62">
        <v>76.184341430664063</v>
      </c>
      <c r="J16" s="62">
        <v>56.499282836914063</v>
      </c>
      <c r="K16" s="62">
        <v>55.864398956298828</v>
      </c>
      <c r="L16" s="62">
        <v>57.134170532226562</v>
      </c>
      <c r="O16" s="3"/>
      <c r="P16" s="85" t="s">
        <v>253</v>
      </c>
      <c r="Q16" s="3" t="s">
        <v>234</v>
      </c>
      <c r="R16" s="86">
        <v>139</v>
      </c>
      <c r="S16" s="87"/>
      <c r="T16" s="87"/>
      <c r="U16" s="87"/>
      <c r="V16" s="87"/>
      <c r="W16" s="87">
        <v>5</v>
      </c>
      <c r="X16" s="87">
        <v>10</v>
      </c>
      <c r="Y16" s="87">
        <v>39</v>
      </c>
      <c r="Z16" s="87">
        <v>118</v>
      </c>
      <c r="AA16" s="87">
        <v>294</v>
      </c>
      <c r="AB16" s="87">
        <v>739</v>
      </c>
      <c r="AC16" s="87">
        <v>1371</v>
      </c>
      <c r="AD16" s="87">
        <v>1849</v>
      </c>
      <c r="AE16" s="3"/>
    </row>
    <row r="17" spans="3:31">
      <c r="C17" s="164"/>
      <c r="D17" s="167"/>
      <c r="E17" s="74" t="s">
        <v>215</v>
      </c>
      <c r="F17" s="168"/>
      <c r="G17" s="61">
        <v>76.285797119140625</v>
      </c>
      <c r="H17" s="63">
        <v>75.982368469238281</v>
      </c>
      <c r="I17" s="64">
        <v>76.589225769042969</v>
      </c>
      <c r="J17" s="62">
        <v>56.934497833251953</v>
      </c>
      <c r="K17" s="64">
        <v>56.375049591064453</v>
      </c>
      <c r="L17" s="64">
        <v>57.493949890136719</v>
      </c>
      <c r="O17" s="3"/>
      <c r="P17" s="85"/>
      <c r="Q17" s="3"/>
      <c r="R17" s="86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3"/>
    </row>
    <row r="18" spans="3:31">
      <c r="C18" s="164"/>
      <c r="D18" s="167"/>
      <c r="E18" s="75" t="s">
        <v>216</v>
      </c>
      <c r="F18" s="76">
        <v>1238</v>
      </c>
      <c r="G18" s="67">
        <v>83.320960998535156</v>
      </c>
      <c r="H18" s="68">
        <v>81.236083984375</v>
      </c>
      <c r="I18" s="69">
        <v>85.405838012695312</v>
      </c>
      <c r="J18" s="70">
        <v>63.420059204101563</v>
      </c>
      <c r="K18" s="69">
        <v>60.003440856933594</v>
      </c>
      <c r="L18" s="69">
        <v>66.836677551269531</v>
      </c>
      <c r="O18" s="3" t="s">
        <v>254</v>
      </c>
      <c r="P18" s="85" t="s">
        <v>231</v>
      </c>
      <c r="Q18" s="3" t="s">
        <v>232</v>
      </c>
      <c r="R18" s="86">
        <v>151</v>
      </c>
      <c r="S18" s="87"/>
      <c r="T18" s="87"/>
      <c r="U18" s="87"/>
      <c r="V18" s="87"/>
      <c r="W18" s="87">
        <v>5</v>
      </c>
      <c r="X18" s="87">
        <v>14</v>
      </c>
      <c r="Y18" s="87">
        <v>45</v>
      </c>
      <c r="Z18" s="87">
        <v>164</v>
      </c>
      <c r="AA18" s="87">
        <v>358</v>
      </c>
      <c r="AB18" s="87">
        <v>759</v>
      </c>
      <c r="AC18" s="87">
        <v>1245</v>
      </c>
      <c r="AD18" s="87">
        <v>1543</v>
      </c>
      <c r="AE18" s="3"/>
    </row>
    <row r="19" spans="3:31">
      <c r="C19" s="164"/>
      <c r="D19" s="167"/>
      <c r="E19" s="75" t="s">
        <v>217</v>
      </c>
      <c r="F19" s="76">
        <v>3072</v>
      </c>
      <c r="G19" s="67">
        <v>84.751274108886719</v>
      </c>
      <c r="H19" s="68">
        <v>83.469490051269531</v>
      </c>
      <c r="I19" s="69">
        <v>86.033050537109375</v>
      </c>
      <c r="J19" s="70">
        <v>62.076522827148438</v>
      </c>
      <c r="K19" s="69">
        <v>59.881412506103516</v>
      </c>
      <c r="L19" s="69">
        <v>64.271629333496094</v>
      </c>
      <c r="O19" s="3"/>
      <c r="P19" s="85" t="s">
        <v>255</v>
      </c>
      <c r="Q19" s="3" t="s">
        <v>234</v>
      </c>
      <c r="R19" s="86">
        <v>85</v>
      </c>
      <c r="S19" s="87"/>
      <c r="T19" s="87"/>
      <c r="U19" s="87"/>
      <c r="V19" s="87"/>
      <c r="W19" s="87">
        <v>3</v>
      </c>
      <c r="X19" s="87">
        <v>11</v>
      </c>
      <c r="Y19" s="87">
        <v>35</v>
      </c>
      <c r="Z19" s="87">
        <v>90</v>
      </c>
      <c r="AA19" s="87">
        <v>188</v>
      </c>
      <c r="AB19" s="87">
        <v>406</v>
      </c>
      <c r="AC19" s="87">
        <v>699</v>
      </c>
      <c r="AD19" s="87">
        <v>1013</v>
      </c>
      <c r="AE19" s="3"/>
    </row>
    <row r="20" spans="3:31">
      <c r="C20" s="164"/>
      <c r="D20" s="167"/>
      <c r="E20" s="75" t="s">
        <v>218</v>
      </c>
      <c r="F20" s="76">
        <v>9519</v>
      </c>
      <c r="G20" s="67">
        <v>83.888191223144531</v>
      </c>
      <c r="H20" s="68">
        <v>83.135643005371094</v>
      </c>
      <c r="I20" s="69">
        <v>84.640731811523438</v>
      </c>
      <c r="J20" s="70">
        <v>61.380580902099609</v>
      </c>
      <c r="K20" s="69">
        <v>60.085403442382812</v>
      </c>
      <c r="L20" s="69">
        <v>62.675762176513672</v>
      </c>
      <c r="O20" s="3"/>
      <c r="P20" s="85" t="s">
        <v>256</v>
      </c>
      <c r="Q20" s="3"/>
      <c r="R20" s="86"/>
      <c r="S20" s="87"/>
      <c r="T20" s="87"/>
      <c r="U20" s="87"/>
      <c r="V20" s="87"/>
      <c r="W20" s="87"/>
      <c r="X20" s="87"/>
      <c r="Y20" s="87"/>
      <c r="Z20" s="87"/>
      <c r="AA20" s="87"/>
      <c r="AB20" s="87"/>
      <c r="AC20" s="87"/>
      <c r="AD20" s="87"/>
      <c r="AE20" s="3"/>
    </row>
    <row r="21" spans="3:31">
      <c r="C21" s="164"/>
      <c r="D21" s="167"/>
      <c r="E21" s="75" t="s">
        <v>219</v>
      </c>
      <c r="F21" s="76">
        <v>25679</v>
      </c>
      <c r="G21" s="67">
        <v>84.084976196289063</v>
      </c>
      <c r="H21" s="68">
        <v>83.617927551269531</v>
      </c>
      <c r="I21" s="69">
        <v>84.552024841308594</v>
      </c>
      <c r="J21" s="70">
        <v>65.125808715820313</v>
      </c>
      <c r="K21" s="69">
        <v>64.26947021484375</v>
      </c>
      <c r="L21" s="69">
        <v>65.982154846191406</v>
      </c>
    </row>
    <row r="22" spans="3:31">
      <c r="C22" s="164"/>
      <c r="D22" s="167"/>
      <c r="E22" s="75" t="s">
        <v>220</v>
      </c>
      <c r="F22" s="76">
        <v>29188</v>
      </c>
      <c r="G22" s="67">
        <v>76.331718444824219</v>
      </c>
      <c r="H22" s="68">
        <v>75.80401611328125</v>
      </c>
      <c r="I22" s="69">
        <v>76.859413146972656</v>
      </c>
      <c r="J22" s="70">
        <v>57.161754608154297</v>
      </c>
      <c r="K22" s="69">
        <v>56.196762084960938</v>
      </c>
      <c r="L22" s="69">
        <v>58.126747131347656</v>
      </c>
    </row>
    <row r="23" spans="3:31">
      <c r="C23" s="164"/>
      <c r="D23" s="167"/>
      <c r="E23" s="75" t="s">
        <v>221</v>
      </c>
      <c r="F23" s="76">
        <v>20095</v>
      </c>
      <c r="G23" s="77">
        <v>60.927791595458984</v>
      </c>
      <c r="H23" s="78">
        <v>60.159877777099609</v>
      </c>
      <c r="I23" s="78">
        <v>61.695705413818359</v>
      </c>
      <c r="J23" s="77">
        <v>42.857913970947266</v>
      </c>
      <c r="K23" s="78">
        <v>41.323604583740234</v>
      </c>
      <c r="L23" s="78">
        <v>44.392227172851563</v>
      </c>
      <c r="O23" t="s">
        <v>257</v>
      </c>
      <c r="Q23" t="s">
        <v>232</v>
      </c>
      <c r="R23" s="32">
        <f>R15+R18</f>
        <v>347</v>
      </c>
      <c r="S23" s="32">
        <f t="shared" ref="S23:AD23" si="0">S15+S18</f>
        <v>0</v>
      </c>
      <c r="T23" s="32">
        <f t="shared" si="0"/>
        <v>0</v>
      </c>
      <c r="U23" s="32">
        <f t="shared" si="0"/>
        <v>0</v>
      </c>
      <c r="V23" s="32">
        <f t="shared" si="0"/>
        <v>0</v>
      </c>
      <c r="W23" s="32">
        <f t="shared" si="0"/>
        <v>10</v>
      </c>
      <c r="X23" s="32">
        <f t="shared" si="0"/>
        <v>25</v>
      </c>
      <c r="Y23" s="32">
        <f t="shared" si="0"/>
        <v>93</v>
      </c>
      <c r="Z23" s="32">
        <f t="shared" si="0"/>
        <v>326</v>
      </c>
      <c r="AA23" s="32">
        <f t="shared" si="0"/>
        <v>784</v>
      </c>
      <c r="AB23" s="32">
        <f t="shared" si="0"/>
        <v>1803</v>
      </c>
      <c r="AC23" s="32">
        <f t="shared" si="0"/>
        <v>3231</v>
      </c>
      <c r="AD23" s="32">
        <f t="shared" si="0"/>
        <v>3887</v>
      </c>
    </row>
    <row r="24" spans="3:31">
      <c r="C24" s="164"/>
      <c r="D24" s="169" t="s">
        <v>149</v>
      </c>
      <c r="E24" s="79" t="s">
        <v>214</v>
      </c>
      <c r="F24" s="171">
        <v>70656</v>
      </c>
      <c r="G24" s="61">
        <v>74.682388305664063</v>
      </c>
      <c r="H24" s="61">
        <v>74.334663391113281</v>
      </c>
      <c r="I24" s="62">
        <v>75.030120849609375</v>
      </c>
      <c r="J24" s="62">
        <v>57.822174072265625</v>
      </c>
      <c r="K24" s="62">
        <v>57.215518951416016</v>
      </c>
      <c r="L24" s="62">
        <v>58.428829193115234</v>
      </c>
      <c r="Q24" t="s">
        <v>234</v>
      </c>
      <c r="R24" s="32">
        <f>R16+R19</f>
        <v>224</v>
      </c>
      <c r="S24" s="32">
        <f t="shared" ref="S24:AD24" si="1">S16+S19</f>
        <v>0</v>
      </c>
      <c r="T24" s="32">
        <f t="shared" si="1"/>
        <v>0</v>
      </c>
      <c r="U24" s="32">
        <f t="shared" si="1"/>
        <v>0</v>
      </c>
      <c r="V24" s="32">
        <f t="shared" si="1"/>
        <v>0</v>
      </c>
      <c r="W24" s="32">
        <f t="shared" si="1"/>
        <v>8</v>
      </c>
      <c r="X24" s="32">
        <f t="shared" si="1"/>
        <v>21</v>
      </c>
      <c r="Y24" s="32">
        <f t="shared" si="1"/>
        <v>74</v>
      </c>
      <c r="Z24" s="32">
        <f t="shared" si="1"/>
        <v>208</v>
      </c>
      <c r="AA24" s="32">
        <f t="shared" si="1"/>
        <v>482</v>
      </c>
      <c r="AB24" s="32">
        <f t="shared" si="1"/>
        <v>1145</v>
      </c>
      <c r="AC24" s="32">
        <f t="shared" si="1"/>
        <v>2070</v>
      </c>
      <c r="AD24" s="32">
        <f t="shared" si="1"/>
        <v>2862</v>
      </c>
    </row>
    <row r="25" spans="3:31">
      <c r="C25" s="164"/>
      <c r="D25" s="167"/>
      <c r="E25" s="74" t="s">
        <v>215</v>
      </c>
      <c r="F25" s="168"/>
      <c r="G25" s="61">
        <v>72.934677124023438</v>
      </c>
      <c r="H25" s="63">
        <v>72.585052490234375</v>
      </c>
      <c r="I25" s="64">
        <v>73.2843017578125</v>
      </c>
      <c r="J25" s="62">
        <v>56.252235412597656</v>
      </c>
      <c r="K25" s="64">
        <v>55.661628723144531</v>
      </c>
      <c r="L25" s="64">
        <v>56.842838287353516</v>
      </c>
    </row>
    <row r="26" spans="3:31">
      <c r="C26" s="164"/>
      <c r="D26" s="167"/>
      <c r="E26" s="75" t="s">
        <v>216</v>
      </c>
      <c r="F26" s="76">
        <v>1169</v>
      </c>
      <c r="G26" s="67">
        <v>86.262107849121094</v>
      </c>
      <c r="H26" s="68">
        <v>84.285270690917969</v>
      </c>
      <c r="I26" s="69">
        <v>88.238945007324219</v>
      </c>
      <c r="J26" s="70">
        <v>65.733787536621094</v>
      </c>
      <c r="K26" s="69">
        <v>62.253158569335938</v>
      </c>
      <c r="L26" s="69">
        <v>69.21441650390625</v>
      </c>
    </row>
    <row r="27" spans="3:31">
      <c r="C27" s="164"/>
      <c r="D27" s="167"/>
      <c r="E27" s="75" t="s">
        <v>217</v>
      </c>
      <c r="F27" s="76">
        <v>2811</v>
      </c>
      <c r="G27" s="67">
        <v>86.440444946289063</v>
      </c>
      <c r="H27" s="68">
        <v>85.167839050292969</v>
      </c>
      <c r="I27" s="69">
        <v>87.713043212890625</v>
      </c>
      <c r="J27" s="70">
        <v>64.196830749511719</v>
      </c>
      <c r="K27" s="69">
        <v>61.922885894775391</v>
      </c>
      <c r="L27" s="69">
        <v>66.470779418945313</v>
      </c>
    </row>
    <row r="28" spans="3:31">
      <c r="C28" s="164"/>
      <c r="D28" s="167"/>
      <c r="E28" s="75" t="s">
        <v>218</v>
      </c>
      <c r="F28" s="76">
        <v>7094</v>
      </c>
      <c r="G28" s="67">
        <v>85.101043701171875</v>
      </c>
      <c r="H28" s="68">
        <v>84.261680603027344</v>
      </c>
      <c r="I28" s="69">
        <v>85.940414428710938</v>
      </c>
      <c r="J28" s="70">
        <v>64.214584350585938</v>
      </c>
      <c r="K28" s="69">
        <v>62.797458648681641</v>
      </c>
      <c r="L28" s="69">
        <v>65.631706237792969</v>
      </c>
    </row>
    <row r="29" spans="3:31">
      <c r="C29" s="164"/>
      <c r="D29" s="167"/>
      <c r="E29" s="75" t="s">
        <v>219</v>
      </c>
      <c r="F29" s="76">
        <v>16056</v>
      </c>
      <c r="G29" s="67">
        <v>83.575080871582031</v>
      </c>
      <c r="H29" s="68">
        <v>82.986984252929688</v>
      </c>
      <c r="I29" s="69">
        <v>84.163177490234375</v>
      </c>
      <c r="J29" s="70">
        <v>66.163192749023437</v>
      </c>
      <c r="K29" s="69">
        <v>65.1728515625</v>
      </c>
      <c r="L29" s="69">
        <v>67.153533935546875</v>
      </c>
    </row>
    <row r="30" spans="3:31">
      <c r="C30" s="164"/>
      <c r="D30" s="167"/>
      <c r="E30" s="75" t="s">
        <v>220</v>
      </c>
      <c r="F30" s="76">
        <v>20832</v>
      </c>
      <c r="G30" s="67">
        <v>75.252304077148438</v>
      </c>
      <c r="H30" s="68">
        <v>74.63543701171875</v>
      </c>
      <c r="I30" s="69">
        <v>75.869171142578125</v>
      </c>
      <c r="J30" s="70">
        <v>59.261241912841797</v>
      </c>
      <c r="K30" s="69">
        <v>58.240718841552734</v>
      </c>
      <c r="L30" s="69">
        <v>60.281764984130859</v>
      </c>
    </row>
    <row r="31" spans="3:31">
      <c r="C31" s="164"/>
      <c r="D31" s="170"/>
      <c r="E31" s="80" t="s">
        <v>221</v>
      </c>
      <c r="F31" s="76">
        <v>22694</v>
      </c>
      <c r="G31" s="77">
        <v>57.119174957275391</v>
      </c>
      <c r="H31" s="78">
        <v>56.407596588134766</v>
      </c>
      <c r="I31" s="78">
        <v>57.830753326416016</v>
      </c>
      <c r="J31" s="77">
        <v>42.496589660644531</v>
      </c>
      <c r="K31" s="78">
        <v>41.215560913085938</v>
      </c>
      <c r="L31" s="78">
        <v>43.777618408203125</v>
      </c>
    </row>
    <row r="32" spans="3:31">
      <c r="C32" s="164"/>
      <c r="D32" s="167"/>
      <c r="E32" s="74"/>
      <c r="F32" s="171"/>
      <c r="G32" s="61"/>
      <c r="H32" s="61"/>
      <c r="I32" s="62"/>
      <c r="J32" s="62"/>
      <c r="K32" s="62"/>
      <c r="L32" s="62"/>
    </row>
    <row r="33" spans="1:69">
      <c r="C33" s="164"/>
      <c r="D33" s="167"/>
      <c r="E33" s="74"/>
      <c r="F33" s="168"/>
      <c r="G33" s="61"/>
      <c r="H33" s="63"/>
      <c r="I33" s="64"/>
      <c r="J33" s="62"/>
      <c r="K33" s="64"/>
      <c r="L33" s="64"/>
    </row>
    <row r="34" spans="1:69">
      <c r="C34" s="164"/>
      <c r="D34" s="167"/>
      <c r="E34" s="75"/>
      <c r="F34" s="76"/>
      <c r="G34" s="67"/>
      <c r="H34" s="68"/>
      <c r="I34" s="69"/>
      <c r="J34" s="70"/>
      <c r="K34" s="69"/>
      <c r="L34" s="69"/>
    </row>
    <row r="35" spans="1:69">
      <c r="C35" s="164"/>
      <c r="D35" s="167"/>
      <c r="E35" s="75"/>
      <c r="F35" s="76"/>
      <c r="G35" s="67"/>
      <c r="H35" s="68"/>
      <c r="I35" s="69"/>
      <c r="J35" s="70"/>
      <c r="K35" s="69"/>
      <c r="L35" s="69"/>
    </row>
    <row r="36" spans="1:69">
      <c r="C36" s="164"/>
      <c r="D36" s="167"/>
      <c r="E36" s="75"/>
      <c r="F36" s="76"/>
      <c r="G36" s="67"/>
      <c r="H36" s="68"/>
      <c r="I36" s="69"/>
      <c r="J36" s="70"/>
      <c r="K36" s="69"/>
      <c r="L36" s="69"/>
    </row>
    <row r="37" spans="1:69">
      <c r="C37" s="164"/>
      <c r="D37" s="167"/>
      <c r="E37" s="75"/>
      <c r="F37" s="76"/>
      <c r="G37" s="67"/>
      <c r="H37" s="68"/>
      <c r="I37" s="69"/>
      <c r="J37" s="70"/>
      <c r="K37" s="69"/>
      <c r="L37" s="69"/>
    </row>
    <row r="38" spans="1:69">
      <c r="C38" s="164"/>
      <c r="D38" s="167"/>
      <c r="E38" s="75"/>
      <c r="F38" s="76"/>
      <c r="G38" s="67"/>
      <c r="H38" s="68"/>
      <c r="I38" s="69"/>
      <c r="J38" s="70"/>
      <c r="K38" s="69"/>
      <c r="L38" s="69"/>
    </row>
    <row r="39" spans="1:69">
      <c r="C39" s="165"/>
      <c r="D39" s="172"/>
      <c r="E39" s="81"/>
      <c r="F39" s="82"/>
      <c r="G39" s="71"/>
      <c r="H39" s="72"/>
      <c r="I39" s="72"/>
      <c r="J39" s="71"/>
      <c r="K39" s="72"/>
      <c r="L39" s="72"/>
    </row>
    <row r="43" spans="1:69">
      <c r="B43" s="58" t="s">
        <v>44</v>
      </c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 t="s">
        <v>59</v>
      </c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AA43" s="58"/>
      <c r="AB43" s="58" t="s">
        <v>415</v>
      </c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S43" s="58" t="s">
        <v>458</v>
      </c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 t="s">
        <v>459</v>
      </c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</row>
    <row r="44" spans="1:69">
      <c r="B44" s="58" t="s">
        <v>265</v>
      </c>
      <c r="C44" s="58"/>
      <c r="D44" s="58"/>
      <c r="E44" s="58"/>
      <c r="F44" s="58" t="s">
        <v>278</v>
      </c>
      <c r="G44" s="58"/>
      <c r="H44" s="58"/>
      <c r="I44" s="58"/>
      <c r="J44" s="58"/>
      <c r="K44" s="58"/>
      <c r="L44" s="58"/>
      <c r="M44" s="58"/>
      <c r="N44" s="58" t="s">
        <v>265</v>
      </c>
      <c r="O44" s="58"/>
      <c r="P44" s="58"/>
      <c r="Q44" s="58"/>
      <c r="R44" s="58" t="s">
        <v>278</v>
      </c>
      <c r="S44" s="58"/>
      <c r="T44" s="58"/>
      <c r="U44" s="58"/>
      <c r="V44" s="58"/>
      <c r="W44" s="58"/>
      <c r="X44" s="58"/>
      <c r="Y44" s="58"/>
      <c r="AA44" s="58"/>
      <c r="AB44" s="58" t="s">
        <v>44</v>
      </c>
      <c r="AC44" s="58"/>
      <c r="AD44" s="58"/>
      <c r="AE44" s="58"/>
      <c r="AF44" s="58"/>
      <c r="AG44" s="58"/>
      <c r="AH44" s="58"/>
      <c r="AI44" s="58"/>
      <c r="AJ44" s="58" t="s">
        <v>59</v>
      </c>
      <c r="AK44" s="58"/>
      <c r="AL44" s="58"/>
      <c r="AM44" s="58"/>
      <c r="AN44" s="58"/>
      <c r="AO44" s="58"/>
      <c r="AP44" s="58"/>
      <c r="AQ44" s="58"/>
      <c r="AS44" s="20" t="s">
        <v>44</v>
      </c>
      <c r="AT44" s="20"/>
      <c r="AU44" s="20"/>
      <c r="AV44" s="20"/>
      <c r="AW44" s="20"/>
      <c r="AX44" s="20"/>
      <c r="AY44" s="20" t="s">
        <v>59</v>
      </c>
      <c r="AZ44" s="20"/>
      <c r="BA44" s="20"/>
      <c r="BB44" s="20"/>
      <c r="BC44" s="20"/>
      <c r="BD44" s="20"/>
      <c r="BE44" s="58"/>
      <c r="BF44" s="20" t="s">
        <v>44</v>
      </c>
      <c r="BG44" s="20"/>
      <c r="BH44" s="20"/>
      <c r="BI44" s="20"/>
      <c r="BJ44" s="20"/>
      <c r="BK44" s="20"/>
      <c r="BL44" s="20" t="s">
        <v>59</v>
      </c>
      <c r="BM44" s="20"/>
      <c r="BN44" s="20"/>
      <c r="BO44" s="20"/>
      <c r="BP44" s="20"/>
      <c r="BQ44" s="20"/>
    </row>
    <row r="45" spans="1:69">
      <c r="B45" s="58" t="s">
        <v>158</v>
      </c>
      <c r="C45" s="58" t="s">
        <v>267</v>
      </c>
      <c r="D45" s="58" t="s">
        <v>268</v>
      </c>
      <c r="E45" s="58" t="s">
        <v>269</v>
      </c>
      <c r="F45" s="58" t="s">
        <v>158</v>
      </c>
      <c r="G45" s="58" t="s">
        <v>270</v>
      </c>
      <c r="H45" s="58" t="s">
        <v>267</v>
      </c>
      <c r="I45" s="58" t="s">
        <v>268</v>
      </c>
      <c r="J45" s="58" t="s">
        <v>271</v>
      </c>
      <c r="K45" s="58" t="s">
        <v>269</v>
      </c>
      <c r="L45" s="58" t="s">
        <v>272</v>
      </c>
      <c r="M45" s="58" t="s">
        <v>273</v>
      </c>
      <c r="N45" s="58" t="str">
        <f>B45</f>
        <v>Incidence</v>
      </c>
      <c r="O45" s="58" t="str">
        <f t="shared" ref="O45:Y45" si="2">C45</f>
        <v>Remission</v>
      </c>
      <c r="P45" s="58" t="str">
        <f t="shared" si="2"/>
        <v>Case Fatality</v>
      </c>
      <c r="Q45" s="58" t="str">
        <f t="shared" si="2"/>
        <v>Mortality</v>
      </c>
      <c r="R45" s="58" t="str">
        <f t="shared" si="2"/>
        <v>Incidence</v>
      </c>
      <c r="S45" s="58" t="str">
        <f t="shared" si="2"/>
        <v>Prevalence</v>
      </c>
      <c r="T45" s="58" t="str">
        <f t="shared" si="2"/>
        <v>Remission</v>
      </c>
      <c r="U45" s="58" t="str">
        <f t="shared" si="2"/>
        <v>Case Fatality</v>
      </c>
      <c r="V45" s="58" t="str">
        <f t="shared" si="2"/>
        <v>Duration</v>
      </c>
      <c r="W45" s="58" t="str">
        <f t="shared" si="2"/>
        <v>Mortality</v>
      </c>
      <c r="X45" s="58" t="str">
        <f t="shared" si="2"/>
        <v>RR Mortality</v>
      </c>
      <c r="Y45" s="58" t="str">
        <f t="shared" si="2"/>
        <v>Age of Onset</v>
      </c>
      <c r="AA45" s="58" t="s">
        <v>58</v>
      </c>
      <c r="AB45" s="58" t="str">
        <f>F45</f>
        <v>Incidence</v>
      </c>
      <c r="AC45" s="58" t="str">
        <f t="shared" ref="AC45:AI45" si="3">G45</f>
        <v>Prevalence</v>
      </c>
      <c r="AD45" s="58" t="str">
        <f t="shared" si="3"/>
        <v>Remission</v>
      </c>
      <c r="AE45" s="58" t="str">
        <f t="shared" si="3"/>
        <v>Case Fatality</v>
      </c>
      <c r="AF45" s="58" t="str">
        <f t="shared" si="3"/>
        <v>Duration</v>
      </c>
      <c r="AG45" s="58" t="str">
        <f t="shared" si="3"/>
        <v>Mortality</v>
      </c>
      <c r="AH45" s="58" t="str">
        <f t="shared" si="3"/>
        <v>RR Mortality</v>
      </c>
      <c r="AI45" s="58" t="str">
        <f t="shared" si="3"/>
        <v>Age of Onset</v>
      </c>
      <c r="AJ45" s="58" t="str">
        <f>R45</f>
        <v>Incidence</v>
      </c>
      <c r="AK45" s="58" t="str">
        <f t="shared" ref="AK45:AQ45" si="4">S45</f>
        <v>Prevalence</v>
      </c>
      <c r="AL45" s="58" t="str">
        <f t="shared" si="4"/>
        <v>Remission</v>
      </c>
      <c r="AM45" s="58" t="str">
        <f t="shared" si="4"/>
        <v>Case Fatality</v>
      </c>
      <c r="AN45" s="58" t="str">
        <f t="shared" si="4"/>
        <v>Duration</v>
      </c>
      <c r="AO45" s="58" t="str">
        <f t="shared" si="4"/>
        <v>Mortality</v>
      </c>
      <c r="AP45" s="58" t="str">
        <f t="shared" si="4"/>
        <v>RR Mortality</v>
      </c>
      <c r="AQ45" s="58" t="str">
        <f t="shared" si="4"/>
        <v>Age of Onset</v>
      </c>
      <c r="AS45" s="122" t="s">
        <v>454</v>
      </c>
      <c r="AT45" s="122" t="s">
        <v>258</v>
      </c>
      <c r="AU45" s="122" t="s">
        <v>259</v>
      </c>
      <c r="AV45" s="122" t="s">
        <v>260</v>
      </c>
      <c r="AW45" s="122" t="s">
        <v>48</v>
      </c>
      <c r="AX45" s="122" t="s">
        <v>261</v>
      </c>
      <c r="AY45" s="122" t="s">
        <v>454</v>
      </c>
      <c r="AZ45" s="122" t="s">
        <v>258</v>
      </c>
      <c r="BA45" s="122" t="s">
        <v>259</v>
      </c>
      <c r="BB45" s="122" t="s">
        <v>260</v>
      </c>
      <c r="BC45" s="122" t="s">
        <v>48</v>
      </c>
      <c r="BD45" s="122" t="s">
        <v>261</v>
      </c>
      <c r="BE45" s="58"/>
      <c r="BF45" s="122" t="s">
        <v>454</v>
      </c>
      <c r="BG45" s="122" t="s">
        <v>258</v>
      </c>
      <c r="BH45" s="122" t="s">
        <v>259</v>
      </c>
      <c r="BI45" s="122" t="s">
        <v>260</v>
      </c>
      <c r="BJ45" s="122" t="s">
        <v>48</v>
      </c>
      <c r="BK45" s="122" t="s">
        <v>261</v>
      </c>
      <c r="BL45" s="122" t="s">
        <v>454</v>
      </c>
      <c r="BM45" s="122" t="s">
        <v>258</v>
      </c>
      <c r="BN45" s="122" t="s">
        <v>259</v>
      </c>
      <c r="BO45" s="122" t="s">
        <v>260</v>
      </c>
      <c r="BP45" s="122" t="s">
        <v>48</v>
      </c>
      <c r="BQ45" s="122" t="s">
        <v>261</v>
      </c>
    </row>
    <row r="46" spans="1:69">
      <c r="A46" s="92" t="s">
        <v>274</v>
      </c>
      <c r="B46" s="58">
        <v>0</v>
      </c>
      <c r="C46" s="58">
        <v>0</v>
      </c>
      <c r="D46" s="58">
        <v>0.17</v>
      </c>
      <c r="E46" s="58">
        <v>0</v>
      </c>
      <c r="F46" s="58">
        <v>0</v>
      </c>
      <c r="G46" s="58">
        <v>0</v>
      </c>
      <c r="H46" s="58">
        <v>0</v>
      </c>
      <c r="I46" s="58">
        <v>0.17</v>
      </c>
      <c r="J46" s="58">
        <v>5.8807</v>
      </c>
      <c r="K46" s="58">
        <v>0</v>
      </c>
      <c r="L46" s="58">
        <v>976.12959999999998</v>
      </c>
      <c r="M46" s="58">
        <v>3.9943</v>
      </c>
      <c r="N46" s="58">
        <v>0</v>
      </c>
      <c r="O46" s="58">
        <v>0</v>
      </c>
      <c r="P46" s="58">
        <v>0.14000000000000001</v>
      </c>
      <c r="Q46" s="58">
        <v>0</v>
      </c>
      <c r="R46" s="58">
        <v>0</v>
      </c>
      <c r="S46" s="58">
        <v>0</v>
      </c>
      <c r="T46" s="58">
        <v>0</v>
      </c>
      <c r="U46" s="58">
        <v>0.14000000000000001</v>
      </c>
      <c r="V46" s="58">
        <v>7.1481000000000003</v>
      </c>
      <c r="W46" s="58">
        <v>0</v>
      </c>
      <c r="X46" s="58">
        <v>815.41229999999996</v>
      </c>
      <c r="Y46" s="58">
        <v>3.9943</v>
      </c>
      <c r="AA46" s="58">
        <v>1</v>
      </c>
      <c r="AB46" s="32">
        <f>F$46</f>
        <v>0</v>
      </c>
      <c r="AC46" s="32">
        <f t="shared" ref="AC46:AI49" si="5">G$46</f>
        <v>0</v>
      </c>
      <c r="AD46" s="32">
        <f t="shared" si="5"/>
        <v>0</v>
      </c>
      <c r="AE46" s="32">
        <f t="shared" si="5"/>
        <v>0.17</v>
      </c>
      <c r="AF46" s="32">
        <f t="shared" si="5"/>
        <v>5.8807</v>
      </c>
      <c r="AG46" s="32">
        <f t="shared" si="5"/>
        <v>0</v>
      </c>
      <c r="AH46" s="32">
        <f t="shared" si="5"/>
        <v>976.12959999999998</v>
      </c>
      <c r="AI46" s="32">
        <f t="shared" si="5"/>
        <v>3.9943</v>
      </c>
      <c r="AJ46" s="32">
        <f>R$46</f>
        <v>0</v>
      </c>
      <c r="AK46" s="32">
        <f t="shared" ref="AK46:AQ49" si="6">S$46</f>
        <v>0</v>
      </c>
      <c r="AL46" s="32">
        <f t="shared" si="6"/>
        <v>0</v>
      </c>
      <c r="AM46" s="32">
        <f t="shared" si="6"/>
        <v>0.14000000000000001</v>
      </c>
      <c r="AN46" s="32">
        <f t="shared" si="6"/>
        <v>7.1481000000000003</v>
      </c>
      <c r="AO46" s="32">
        <f t="shared" si="6"/>
        <v>0</v>
      </c>
      <c r="AP46" s="32">
        <f t="shared" si="6"/>
        <v>815.41229999999996</v>
      </c>
      <c r="AQ46" s="32">
        <f t="shared" si="6"/>
        <v>3.9943</v>
      </c>
      <c r="AS46" s="125">
        <f>AB46</f>
        <v>0</v>
      </c>
      <c r="AT46" s="125">
        <f>$AS46*B$90</f>
        <v>0</v>
      </c>
      <c r="AU46" s="125">
        <f>$AS46*C$90</f>
        <v>0</v>
      </c>
      <c r="AV46" s="125">
        <f>$AS46*D$90</f>
        <v>0</v>
      </c>
      <c r="AW46" s="125">
        <f>$AS46*E$90</f>
        <v>0</v>
      </c>
      <c r="AX46" s="125">
        <f>$AS46*F$90</f>
        <v>0</v>
      </c>
      <c r="AY46" s="125">
        <f>AJ46</f>
        <v>0</v>
      </c>
      <c r="AZ46" s="125">
        <f>$AY46*B$99</f>
        <v>0</v>
      </c>
      <c r="BA46" s="125">
        <f>$AY46*C$99</f>
        <v>0</v>
      </c>
      <c r="BB46" s="125">
        <f>$AY46*D$99</f>
        <v>0</v>
      </c>
      <c r="BC46" s="125">
        <f>$AY46*E$99</f>
        <v>0</v>
      </c>
      <c r="BD46" s="125">
        <f>$AY46*F$99</f>
        <v>0</v>
      </c>
      <c r="BE46" s="58"/>
      <c r="BF46" s="125">
        <f>AG46</f>
        <v>0</v>
      </c>
      <c r="BG46" s="125">
        <f>$BF46*B$90</f>
        <v>0</v>
      </c>
      <c r="BH46" s="125">
        <f>$BF46*C$90</f>
        <v>0</v>
      </c>
      <c r="BI46" s="125">
        <f>$BF46*D$90</f>
        <v>0</v>
      </c>
      <c r="BJ46" s="125">
        <f>$BF46*E$90</f>
        <v>0</v>
      </c>
      <c r="BK46" s="125">
        <f>$BF46*F$90</f>
        <v>0</v>
      </c>
      <c r="BL46" s="125">
        <f>AO46</f>
        <v>0</v>
      </c>
      <c r="BM46" s="125">
        <f>$BL46*B$99</f>
        <v>0</v>
      </c>
      <c r="BN46" s="125">
        <f>$BL46*C$99</f>
        <v>0</v>
      </c>
      <c r="BO46" s="125">
        <f>$BL46*D$99</f>
        <v>0</v>
      </c>
      <c r="BP46" s="125">
        <f>$BL46*E$99</f>
        <v>0</v>
      </c>
      <c r="BQ46" s="125">
        <f>$BL46*F$99</f>
        <v>0</v>
      </c>
    </row>
    <row r="47" spans="1:69">
      <c r="A47" s="92" t="s">
        <v>191</v>
      </c>
      <c r="B47" s="58">
        <v>0</v>
      </c>
      <c r="C47" s="58">
        <v>0</v>
      </c>
      <c r="D47" s="58">
        <v>0.17</v>
      </c>
      <c r="E47" s="58">
        <v>0</v>
      </c>
      <c r="F47" s="58">
        <v>0</v>
      </c>
      <c r="G47" s="58">
        <v>0</v>
      </c>
      <c r="H47" s="58">
        <v>0</v>
      </c>
      <c r="I47" s="58">
        <v>0.17</v>
      </c>
      <c r="J47" s="58">
        <v>5.8837000000000002</v>
      </c>
      <c r="K47" s="58">
        <v>0</v>
      </c>
      <c r="L47" s="58">
        <v>1788.8294000000001</v>
      </c>
      <c r="M47" s="58">
        <v>7.8140000000000001</v>
      </c>
      <c r="N47" s="58">
        <v>0</v>
      </c>
      <c r="O47" s="58">
        <v>0</v>
      </c>
      <c r="P47" s="58">
        <v>0.14000000000000001</v>
      </c>
      <c r="Q47" s="58">
        <v>0</v>
      </c>
      <c r="R47" s="58">
        <v>0</v>
      </c>
      <c r="S47" s="58">
        <v>0</v>
      </c>
      <c r="T47" s="58">
        <v>0</v>
      </c>
      <c r="U47" s="58">
        <v>0.14000000000000001</v>
      </c>
      <c r="V47" s="58">
        <v>7.1570999999999998</v>
      </c>
      <c r="W47" s="58">
        <v>0</v>
      </c>
      <c r="X47" s="58">
        <v>1416.4793</v>
      </c>
      <c r="Y47" s="58">
        <v>7.9212999999999996</v>
      </c>
      <c r="AA47" s="58">
        <v>2</v>
      </c>
      <c r="AB47" s="32">
        <f>F$46</f>
        <v>0</v>
      </c>
      <c r="AC47" s="32">
        <f t="shared" si="5"/>
        <v>0</v>
      </c>
      <c r="AD47" s="32">
        <f t="shared" si="5"/>
        <v>0</v>
      </c>
      <c r="AE47" s="32">
        <f t="shared" si="5"/>
        <v>0.17</v>
      </c>
      <c r="AF47" s="32">
        <f t="shared" si="5"/>
        <v>5.8807</v>
      </c>
      <c r="AG47" s="32">
        <f t="shared" si="5"/>
        <v>0</v>
      </c>
      <c r="AH47" s="32">
        <f t="shared" si="5"/>
        <v>976.12959999999998</v>
      </c>
      <c r="AI47" s="32">
        <f t="shared" si="5"/>
        <v>3.9943</v>
      </c>
      <c r="AJ47" s="32">
        <f>R$46</f>
        <v>0</v>
      </c>
      <c r="AK47" s="32">
        <f t="shared" si="6"/>
        <v>0</v>
      </c>
      <c r="AL47" s="32">
        <f t="shared" si="6"/>
        <v>0</v>
      </c>
      <c r="AM47" s="32">
        <f t="shared" si="6"/>
        <v>0.14000000000000001</v>
      </c>
      <c r="AN47" s="32">
        <f t="shared" si="6"/>
        <v>7.1481000000000003</v>
      </c>
      <c r="AO47" s="32">
        <f t="shared" si="6"/>
        <v>0</v>
      </c>
      <c r="AP47" s="32">
        <f t="shared" si="6"/>
        <v>815.41229999999996</v>
      </c>
      <c r="AQ47" s="32">
        <f t="shared" si="6"/>
        <v>3.9943</v>
      </c>
      <c r="AS47" s="125">
        <f t="shared" ref="AS47:AS110" si="7">AB47</f>
        <v>0</v>
      </c>
      <c r="AT47" s="125">
        <f t="shared" ref="AT47:AT110" si="8">$AS47*B$90</f>
        <v>0</v>
      </c>
      <c r="AU47" s="125">
        <f t="shared" ref="AU47:AU110" si="9">$AS47*C$90</f>
        <v>0</v>
      </c>
      <c r="AV47" s="125">
        <f t="shared" ref="AV47:AV110" si="10">$AS47*D$90</f>
        <v>0</v>
      </c>
      <c r="AW47" s="125">
        <f t="shared" ref="AW47:AW110" si="11">$AS47*E$90</f>
        <v>0</v>
      </c>
      <c r="AX47" s="125">
        <f t="shared" ref="AX47:AX110" si="12">$AS47*F$90</f>
        <v>0</v>
      </c>
      <c r="AY47" s="125">
        <f t="shared" ref="AY47:AY110" si="13">AJ47</f>
        <v>0</v>
      </c>
      <c r="AZ47" s="125">
        <f t="shared" ref="AZ47:AZ110" si="14">$AY47*B$99</f>
        <v>0</v>
      </c>
      <c r="BA47" s="125">
        <f t="shared" ref="BA47:BA110" si="15">$AY47*C$99</f>
        <v>0</v>
      </c>
      <c r="BB47" s="125">
        <f t="shared" ref="BB47:BB110" si="16">$AY47*D$99</f>
        <v>0</v>
      </c>
      <c r="BC47" s="125">
        <f t="shared" ref="BC47:BC110" si="17">$AY47*E$99</f>
        <v>0</v>
      </c>
      <c r="BD47" s="125">
        <f t="shared" ref="BD47:BD110" si="18">$AY47*F$99</f>
        <v>0</v>
      </c>
      <c r="BE47" s="58"/>
      <c r="BF47" s="125">
        <f t="shared" ref="BF47:BF110" si="19">AG47</f>
        <v>0</v>
      </c>
      <c r="BG47" s="125">
        <f t="shared" ref="BG47:BG110" si="20">$BF47*B$90</f>
        <v>0</v>
      </c>
      <c r="BH47" s="125">
        <f t="shared" ref="BH47:BH110" si="21">$BF47*C$90</f>
        <v>0</v>
      </c>
      <c r="BI47" s="125">
        <f t="shared" ref="BI47:BI110" si="22">$BF47*D$90</f>
        <v>0</v>
      </c>
      <c r="BJ47" s="125">
        <f t="shared" ref="BJ47:BJ110" si="23">$BF47*E$90</f>
        <v>0</v>
      </c>
      <c r="BK47" s="125">
        <f t="shared" ref="BK47:BK110" si="24">$BF47*F$90</f>
        <v>0</v>
      </c>
      <c r="BL47" s="125">
        <f t="shared" ref="BL47:BL110" si="25">AO47</f>
        <v>0</v>
      </c>
      <c r="BM47" s="125">
        <f t="shared" ref="BM47:BM110" si="26">$BL47*B$99</f>
        <v>0</v>
      </c>
      <c r="BN47" s="125">
        <f t="shared" ref="BN47:BN110" si="27">$BL47*C$99</f>
        <v>0</v>
      </c>
      <c r="BO47" s="125">
        <f t="shared" ref="BO47:BO110" si="28">$BL47*D$99</f>
        <v>0</v>
      </c>
      <c r="BP47" s="125">
        <f t="shared" ref="BP47:BP110" si="29">$BL47*E$99</f>
        <v>0</v>
      </c>
      <c r="BQ47" s="125">
        <f t="shared" ref="BQ47:BQ110" si="30">$BL47*F$99</f>
        <v>0</v>
      </c>
    </row>
    <row r="48" spans="1:69">
      <c r="A48" s="92" t="s">
        <v>129</v>
      </c>
      <c r="B48" s="58">
        <v>0</v>
      </c>
      <c r="C48" s="58">
        <v>0</v>
      </c>
      <c r="D48" s="58">
        <v>0.17</v>
      </c>
      <c r="E48" s="58">
        <v>0</v>
      </c>
      <c r="F48" s="58">
        <v>0</v>
      </c>
      <c r="G48" s="58">
        <v>0</v>
      </c>
      <c r="H48" s="58">
        <v>0</v>
      </c>
      <c r="I48" s="58">
        <v>0.17</v>
      </c>
      <c r="J48" s="58">
        <v>5.8890000000000002</v>
      </c>
      <c r="K48" s="58">
        <v>0</v>
      </c>
      <c r="L48" s="58">
        <v>1626.0754999999999</v>
      </c>
      <c r="M48" s="58">
        <v>12.334300000000001</v>
      </c>
      <c r="N48" s="58">
        <v>0</v>
      </c>
      <c r="O48" s="58">
        <v>0</v>
      </c>
      <c r="P48" s="58">
        <v>0.14000000000000001</v>
      </c>
      <c r="Q48" s="58">
        <v>0</v>
      </c>
      <c r="R48" s="58">
        <v>0</v>
      </c>
      <c r="S48" s="58">
        <v>0</v>
      </c>
      <c r="T48" s="58">
        <v>0</v>
      </c>
      <c r="U48" s="58">
        <v>0.14000000000000001</v>
      </c>
      <c r="V48" s="58">
        <v>7.1748000000000003</v>
      </c>
      <c r="W48" s="58">
        <v>0</v>
      </c>
      <c r="X48" s="58">
        <v>1429.404</v>
      </c>
      <c r="Y48" s="58">
        <v>12.603</v>
      </c>
      <c r="AA48" s="58">
        <v>3</v>
      </c>
      <c r="AB48" s="32">
        <f>F$46</f>
        <v>0</v>
      </c>
      <c r="AC48" s="32">
        <f t="shared" si="5"/>
        <v>0</v>
      </c>
      <c r="AD48" s="32">
        <f t="shared" si="5"/>
        <v>0</v>
      </c>
      <c r="AE48" s="32">
        <f t="shared" si="5"/>
        <v>0.17</v>
      </c>
      <c r="AF48" s="32">
        <f t="shared" si="5"/>
        <v>5.8807</v>
      </c>
      <c r="AG48" s="32">
        <f t="shared" si="5"/>
        <v>0</v>
      </c>
      <c r="AH48" s="32">
        <f t="shared" si="5"/>
        <v>976.12959999999998</v>
      </c>
      <c r="AI48" s="32">
        <f t="shared" si="5"/>
        <v>3.9943</v>
      </c>
      <c r="AJ48" s="32">
        <f>R$46</f>
        <v>0</v>
      </c>
      <c r="AK48" s="32">
        <f t="shared" si="6"/>
        <v>0</v>
      </c>
      <c r="AL48" s="32">
        <f t="shared" si="6"/>
        <v>0</v>
      </c>
      <c r="AM48" s="32">
        <f t="shared" si="6"/>
        <v>0.14000000000000001</v>
      </c>
      <c r="AN48" s="32">
        <f t="shared" si="6"/>
        <v>7.1481000000000003</v>
      </c>
      <c r="AO48" s="32">
        <f t="shared" si="6"/>
        <v>0</v>
      </c>
      <c r="AP48" s="32">
        <f t="shared" si="6"/>
        <v>815.41229999999996</v>
      </c>
      <c r="AQ48" s="32">
        <f t="shared" si="6"/>
        <v>3.9943</v>
      </c>
      <c r="AS48" s="125">
        <f t="shared" si="7"/>
        <v>0</v>
      </c>
      <c r="AT48" s="125">
        <f t="shared" si="8"/>
        <v>0</v>
      </c>
      <c r="AU48" s="125">
        <f t="shared" si="9"/>
        <v>0</v>
      </c>
      <c r="AV48" s="125">
        <f t="shared" si="10"/>
        <v>0</v>
      </c>
      <c r="AW48" s="125">
        <f t="shared" si="11"/>
        <v>0</v>
      </c>
      <c r="AX48" s="125">
        <f t="shared" si="12"/>
        <v>0</v>
      </c>
      <c r="AY48" s="125">
        <f t="shared" si="13"/>
        <v>0</v>
      </c>
      <c r="AZ48" s="125">
        <f t="shared" si="14"/>
        <v>0</v>
      </c>
      <c r="BA48" s="125">
        <f t="shared" si="15"/>
        <v>0</v>
      </c>
      <c r="BB48" s="125">
        <f t="shared" si="16"/>
        <v>0</v>
      </c>
      <c r="BC48" s="125">
        <f t="shared" si="17"/>
        <v>0</v>
      </c>
      <c r="BD48" s="125">
        <f t="shared" si="18"/>
        <v>0</v>
      </c>
      <c r="BE48" s="58"/>
      <c r="BF48" s="125">
        <f t="shared" si="19"/>
        <v>0</v>
      </c>
      <c r="BG48" s="125">
        <f t="shared" si="20"/>
        <v>0</v>
      </c>
      <c r="BH48" s="125">
        <f t="shared" si="21"/>
        <v>0</v>
      </c>
      <c r="BI48" s="125">
        <f t="shared" si="22"/>
        <v>0</v>
      </c>
      <c r="BJ48" s="125">
        <f t="shared" si="23"/>
        <v>0</v>
      </c>
      <c r="BK48" s="125">
        <f t="shared" si="24"/>
        <v>0</v>
      </c>
      <c r="BL48" s="125">
        <f t="shared" si="25"/>
        <v>0</v>
      </c>
      <c r="BM48" s="125">
        <f t="shared" si="26"/>
        <v>0</v>
      </c>
      <c r="BN48" s="125">
        <f t="shared" si="27"/>
        <v>0</v>
      </c>
      <c r="BO48" s="125">
        <f t="shared" si="28"/>
        <v>0</v>
      </c>
      <c r="BP48" s="125">
        <f t="shared" si="29"/>
        <v>0</v>
      </c>
      <c r="BQ48" s="125">
        <f t="shared" si="30"/>
        <v>0</v>
      </c>
    </row>
    <row r="49" spans="1:69">
      <c r="A49" s="92" t="s">
        <v>130</v>
      </c>
      <c r="B49" s="58">
        <v>0</v>
      </c>
      <c r="C49" s="58">
        <v>0</v>
      </c>
      <c r="D49" s="58">
        <v>0.17</v>
      </c>
      <c r="E49" s="58">
        <v>0</v>
      </c>
      <c r="F49" s="58">
        <v>0</v>
      </c>
      <c r="G49" s="58">
        <v>0</v>
      </c>
      <c r="H49" s="58">
        <v>0</v>
      </c>
      <c r="I49" s="58">
        <v>0.17</v>
      </c>
      <c r="J49" s="58">
        <v>5.9103000000000003</v>
      </c>
      <c r="K49" s="58">
        <v>0</v>
      </c>
      <c r="L49" s="58">
        <v>567.56179999999995</v>
      </c>
      <c r="M49" s="58">
        <v>18.114699999999999</v>
      </c>
      <c r="N49" s="58">
        <v>0</v>
      </c>
      <c r="O49" s="58">
        <v>0</v>
      </c>
      <c r="P49" s="58">
        <v>0.14000000000000001</v>
      </c>
      <c r="Q49" s="58">
        <v>0</v>
      </c>
      <c r="R49" s="58">
        <v>0</v>
      </c>
      <c r="S49" s="58">
        <v>1E-4</v>
      </c>
      <c r="T49" s="58">
        <v>0</v>
      </c>
      <c r="U49" s="58">
        <v>0.14000000000000001</v>
      </c>
      <c r="V49" s="58">
        <v>7.2121000000000004</v>
      </c>
      <c r="W49" s="58">
        <v>0</v>
      </c>
      <c r="X49" s="58">
        <v>1328.6545000000001</v>
      </c>
      <c r="Y49" s="58">
        <v>17.631699999999999</v>
      </c>
      <c r="AA49" s="58">
        <v>4</v>
      </c>
      <c r="AB49" s="32">
        <f>F$46</f>
        <v>0</v>
      </c>
      <c r="AC49" s="32">
        <f t="shared" si="5"/>
        <v>0</v>
      </c>
      <c r="AD49" s="32">
        <f t="shared" si="5"/>
        <v>0</v>
      </c>
      <c r="AE49" s="32">
        <f t="shared" si="5"/>
        <v>0.17</v>
      </c>
      <c r="AF49" s="32">
        <f t="shared" si="5"/>
        <v>5.8807</v>
      </c>
      <c r="AG49" s="32">
        <f t="shared" si="5"/>
        <v>0</v>
      </c>
      <c r="AH49" s="32">
        <f t="shared" si="5"/>
        <v>976.12959999999998</v>
      </c>
      <c r="AI49" s="32">
        <f t="shared" si="5"/>
        <v>3.9943</v>
      </c>
      <c r="AJ49" s="32">
        <f>R$46</f>
        <v>0</v>
      </c>
      <c r="AK49" s="32">
        <f t="shared" si="6"/>
        <v>0</v>
      </c>
      <c r="AL49" s="32">
        <f t="shared" si="6"/>
        <v>0</v>
      </c>
      <c r="AM49" s="32">
        <f t="shared" si="6"/>
        <v>0.14000000000000001</v>
      </c>
      <c r="AN49" s="32">
        <f t="shared" si="6"/>
        <v>7.1481000000000003</v>
      </c>
      <c r="AO49" s="32">
        <f t="shared" si="6"/>
        <v>0</v>
      </c>
      <c r="AP49" s="32">
        <f t="shared" si="6"/>
        <v>815.41229999999996</v>
      </c>
      <c r="AQ49" s="32">
        <f t="shared" si="6"/>
        <v>3.9943</v>
      </c>
      <c r="AS49" s="125">
        <f t="shared" si="7"/>
        <v>0</v>
      </c>
      <c r="AT49" s="125">
        <f t="shared" si="8"/>
        <v>0</v>
      </c>
      <c r="AU49" s="125">
        <f t="shared" si="9"/>
        <v>0</v>
      </c>
      <c r="AV49" s="125">
        <f t="shared" si="10"/>
        <v>0</v>
      </c>
      <c r="AW49" s="125">
        <f t="shared" si="11"/>
        <v>0</v>
      </c>
      <c r="AX49" s="125">
        <f t="shared" si="12"/>
        <v>0</v>
      </c>
      <c r="AY49" s="125">
        <f t="shared" si="13"/>
        <v>0</v>
      </c>
      <c r="AZ49" s="125">
        <f t="shared" si="14"/>
        <v>0</v>
      </c>
      <c r="BA49" s="125">
        <f t="shared" si="15"/>
        <v>0</v>
      </c>
      <c r="BB49" s="125">
        <f t="shared" si="16"/>
        <v>0</v>
      </c>
      <c r="BC49" s="125">
        <f t="shared" si="17"/>
        <v>0</v>
      </c>
      <c r="BD49" s="125">
        <f t="shared" si="18"/>
        <v>0</v>
      </c>
      <c r="BE49" s="58"/>
      <c r="BF49" s="125">
        <f t="shared" si="19"/>
        <v>0</v>
      </c>
      <c r="BG49" s="125">
        <f t="shared" si="20"/>
        <v>0</v>
      </c>
      <c r="BH49" s="125">
        <f t="shared" si="21"/>
        <v>0</v>
      </c>
      <c r="BI49" s="125">
        <f t="shared" si="22"/>
        <v>0</v>
      </c>
      <c r="BJ49" s="125">
        <f t="shared" si="23"/>
        <v>0</v>
      </c>
      <c r="BK49" s="125">
        <f t="shared" si="24"/>
        <v>0</v>
      </c>
      <c r="BL49" s="125">
        <f t="shared" si="25"/>
        <v>0</v>
      </c>
      <c r="BM49" s="125">
        <f t="shared" si="26"/>
        <v>0</v>
      </c>
      <c r="BN49" s="125">
        <f t="shared" si="27"/>
        <v>0</v>
      </c>
      <c r="BO49" s="125">
        <f t="shared" si="28"/>
        <v>0</v>
      </c>
      <c r="BP49" s="125">
        <f t="shared" si="29"/>
        <v>0</v>
      </c>
      <c r="BQ49" s="125">
        <f t="shared" si="30"/>
        <v>0</v>
      </c>
    </row>
    <row r="50" spans="1:69">
      <c r="A50" s="92" t="s">
        <v>131</v>
      </c>
      <c r="B50" s="58">
        <v>0</v>
      </c>
      <c r="C50" s="58">
        <v>0</v>
      </c>
      <c r="D50" s="58">
        <v>0.17</v>
      </c>
      <c r="E50" s="58">
        <v>0</v>
      </c>
      <c r="F50" s="58">
        <v>0</v>
      </c>
      <c r="G50" s="58">
        <v>0</v>
      </c>
      <c r="H50" s="58">
        <v>0</v>
      </c>
      <c r="I50" s="58">
        <v>0.1696</v>
      </c>
      <c r="J50" s="58">
        <v>5.9553000000000003</v>
      </c>
      <c r="K50" s="58">
        <v>0</v>
      </c>
      <c r="L50" s="58">
        <v>338.79340000000002</v>
      </c>
      <c r="M50" s="58">
        <v>22.706700000000001</v>
      </c>
      <c r="N50" s="58">
        <v>0</v>
      </c>
      <c r="O50" s="58">
        <v>0</v>
      </c>
      <c r="P50" s="58">
        <v>0.14000000000000001</v>
      </c>
      <c r="Q50" s="58">
        <v>0</v>
      </c>
      <c r="R50" s="58">
        <v>0</v>
      </c>
      <c r="S50" s="58">
        <v>1E-4</v>
      </c>
      <c r="T50" s="58">
        <v>0</v>
      </c>
      <c r="U50" s="58">
        <v>0.1386</v>
      </c>
      <c r="V50" s="58">
        <v>7.2630999999999997</v>
      </c>
      <c r="W50" s="58">
        <v>0</v>
      </c>
      <c r="X50" s="58">
        <v>718.11410000000001</v>
      </c>
      <c r="Y50" s="58">
        <v>22.369599999999998</v>
      </c>
      <c r="AA50" s="58">
        <v>5</v>
      </c>
      <c r="AB50" s="32">
        <f>F$47</f>
        <v>0</v>
      </c>
      <c r="AC50" s="32">
        <f t="shared" ref="AC50:AI54" si="31">G$47</f>
        <v>0</v>
      </c>
      <c r="AD50" s="32">
        <f t="shared" si="31"/>
        <v>0</v>
      </c>
      <c r="AE50" s="32">
        <f t="shared" si="31"/>
        <v>0.17</v>
      </c>
      <c r="AF50" s="32">
        <f t="shared" si="31"/>
        <v>5.8837000000000002</v>
      </c>
      <c r="AG50" s="32">
        <f t="shared" si="31"/>
        <v>0</v>
      </c>
      <c r="AH50" s="32">
        <f t="shared" si="31"/>
        <v>1788.8294000000001</v>
      </c>
      <c r="AI50" s="32">
        <f t="shared" si="31"/>
        <v>7.8140000000000001</v>
      </c>
      <c r="AJ50" s="32">
        <f>R$47</f>
        <v>0</v>
      </c>
      <c r="AK50" s="32">
        <f t="shared" ref="AK50:AQ54" si="32">S$47</f>
        <v>0</v>
      </c>
      <c r="AL50" s="32">
        <f t="shared" si="32"/>
        <v>0</v>
      </c>
      <c r="AM50" s="32">
        <f t="shared" si="32"/>
        <v>0.14000000000000001</v>
      </c>
      <c r="AN50" s="32">
        <f t="shared" si="32"/>
        <v>7.1570999999999998</v>
      </c>
      <c r="AO50" s="32">
        <f t="shared" si="32"/>
        <v>0</v>
      </c>
      <c r="AP50" s="32">
        <f t="shared" si="32"/>
        <v>1416.4793</v>
      </c>
      <c r="AQ50" s="32">
        <f t="shared" si="32"/>
        <v>7.9212999999999996</v>
      </c>
      <c r="AS50" s="125">
        <f t="shared" si="7"/>
        <v>0</v>
      </c>
      <c r="AT50" s="125">
        <f t="shared" si="8"/>
        <v>0</v>
      </c>
      <c r="AU50" s="125">
        <f t="shared" si="9"/>
        <v>0</v>
      </c>
      <c r="AV50" s="125">
        <f t="shared" si="10"/>
        <v>0</v>
      </c>
      <c r="AW50" s="125">
        <f t="shared" si="11"/>
        <v>0</v>
      </c>
      <c r="AX50" s="125">
        <f t="shared" si="12"/>
        <v>0</v>
      </c>
      <c r="AY50" s="125">
        <f t="shared" si="13"/>
        <v>0</v>
      </c>
      <c r="AZ50" s="125">
        <f t="shared" si="14"/>
        <v>0</v>
      </c>
      <c r="BA50" s="125">
        <f t="shared" si="15"/>
        <v>0</v>
      </c>
      <c r="BB50" s="125">
        <f t="shared" si="16"/>
        <v>0</v>
      </c>
      <c r="BC50" s="125">
        <f t="shared" si="17"/>
        <v>0</v>
      </c>
      <c r="BD50" s="125">
        <f t="shared" si="18"/>
        <v>0</v>
      </c>
      <c r="BE50" s="58"/>
      <c r="BF50" s="125">
        <f t="shared" si="19"/>
        <v>0</v>
      </c>
      <c r="BG50" s="125">
        <f t="shared" si="20"/>
        <v>0</v>
      </c>
      <c r="BH50" s="125">
        <f t="shared" si="21"/>
        <v>0</v>
      </c>
      <c r="BI50" s="125">
        <f t="shared" si="22"/>
        <v>0</v>
      </c>
      <c r="BJ50" s="125">
        <f t="shared" si="23"/>
        <v>0</v>
      </c>
      <c r="BK50" s="125">
        <f t="shared" si="24"/>
        <v>0</v>
      </c>
      <c r="BL50" s="125">
        <f t="shared" si="25"/>
        <v>0</v>
      </c>
      <c r="BM50" s="125">
        <f t="shared" si="26"/>
        <v>0</v>
      </c>
      <c r="BN50" s="125">
        <f t="shared" si="27"/>
        <v>0</v>
      </c>
      <c r="BO50" s="125">
        <f t="shared" si="28"/>
        <v>0</v>
      </c>
      <c r="BP50" s="125">
        <f t="shared" si="29"/>
        <v>0</v>
      </c>
      <c r="BQ50" s="125">
        <f t="shared" si="30"/>
        <v>0</v>
      </c>
    </row>
    <row r="51" spans="1:69">
      <c r="A51" s="92" t="s">
        <v>132</v>
      </c>
      <c r="B51" s="58">
        <v>0</v>
      </c>
      <c r="C51" s="58">
        <v>0</v>
      </c>
      <c r="D51" s="58">
        <v>0.17</v>
      </c>
      <c r="E51" s="58">
        <v>0</v>
      </c>
      <c r="F51" s="58">
        <v>0</v>
      </c>
      <c r="G51" s="58">
        <v>1E-4</v>
      </c>
      <c r="H51" s="58">
        <v>0</v>
      </c>
      <c r="I51" s="58">
        <v>0.16839999999999999</v>
      </c>
      <c r="J51" s="58">
        <v>6.0343</v>
      </c>
      <c r="K51" s="58">
        <v>0</v>
      </c>
      <c r="L51" s="58">
        <v>278.83949999999999</v>
      </c>
      <c r="M51" s="58">
        <v>27.532599999999999</v>
      </c>
      <c r="N51" s="58">
        <v>0</v>
      </c>
      <c r="O51" s="58">
        <v>0</v>
      </c>
      <c r="P51" s="58">
        <v>0.14000000000000001</v>
      </c>
      <c r="Q51" s="58">
        <v>0</v>
      </c>
      <c r="R51" s="58">
        <v>0</v>
      </c>
      <c r="S51" s="58">
        <v>1E-4</v>
      </c>
      <c r="T51" s="58">
        <v>0</v>
      </c>
      <c r="U51" s="58">
        <v>0.13589999999999999</v>
      </c>
      <c r="V51" s="58">
        <v>7.2586000000000004</v>
      </c>
      <c r="W51" s="58">
        <v>0</v>
      </c>
      <c r="X51" s="58">
        <v>459.28949999999998</v>
      </c>
      <c r="Y51" s="58">
        <v>27.310400000000001</v>
      </c>
      <c r="AA51" s="58">
        <v>6</v>
      </c>
      <c r="AB51" s="32">
        <f>F$47</f>
        <v>0</v>
      </c>
      <c r="AC51" s="32">
        <f t="shared" si="31"/>
        <v>0</v>
      </c>
      <c r="AD51" s="32">
        <f t="shared" si="31"/>
        <v>0</v>
      </c>
      <c r="AE51" s="32">
        <f t="shared" si="31"/>
        <v>0.17</v>
      </c>
      <c r="AF51" s="32">
        <f t="shared" si="31"/>
        <v>5.8837000000000002</v>
      </c>
      <c r="AG51" s="32">
        <f t="shared" si="31"/>
        <v>0</v>
      </c>
      <c r="AH51" s="32">
        <f t="shared" si="31"/>
        <v>1788.8294000000001</v>
      </c>
      <c r="AI51" s="32">
        <f t="shared" si="31"/>
        <v>7.8140000000000001</v>
      </c>
      <c r="AJ51" s="32">
        <f>R$47</f>
        <v>0</v>
      </c>
      <c r="AK51" s="32">
        <f t="shared" si="32"/>
        <v>0</v>
      </c>
      <c r="AL51" s="32">
        <f t="shared" si="32"/>
        <v>0</v>
      </c>
      <c r="AM51" s="32">
        <f t="shared" si="32"/>
        <v>0.14000000000000001</v>
      </c>
      <c r="AN51" s="32">
        <f t="shared" si="32"/>
        <v>7.1570999999999998</v>
      </c>
      <c r="AO51" s="32">
        <f t="shared" si="32"/>
        <v>0</v>
      </c>
      <c r="AP51" s="32">
        <f t="shared" si="32"/>
        <v>1416.4793</v>
      </c>
      <c r="AQ51" s="32">
        <f t="shared" si="32"/>
        <v>7.9212999999999996</v>
      </c>
      <c r="AS51" s="125">
        <f t="shared" si="7"/>
        <v>0</v>
      </c>
      <c r="AT51" s="125">
        <f t="shared" si="8"/>
        <v>0</v>
      </c>
      <c r="AU51" s="125">
        <f t="shared" si="9"/>
        <v>0</v>
      </c>
      <c r="AV51" s="125">
        <f t="shared" si="10"/>
        <v>0</v>
      </c>
      <c r="AW51" s="125">
        <f t="shared" si="11"/>
        <v>0</v>
      </c>
      <c r="AX51" s="125">
        <f t="shared" si="12"/>
        <v>0</v>
      </c>
      <c r="AY51" s="125">
        <f t="shared" si="13"/>
        <v>0</v>
      </c>
      <c r="AZ51" s="125">
        <f t="shared" si="14"/>
        <v>0</v>
      </c>
      <c r="BA51" s="125">
        <f t="shared" si="15"/>
        <v>0</v>
      </c>
      <c r="BB51" s="125">
        <f t="shared" si="16"/>
        <v>0</v>
      </c>
      <c r="BC51" s="125">
        <f t="shared" si="17"/>
        <v>0</v>
      </c>
      <c r="BD51" s="125">
        <f t="shared" si="18"/>
        <v>0</v>
      </c>
      <c r="BE51" s="58"/>
      <c r="BF51" s="125">
        <f t="shared" si="19"/>
        <v>0</v>
      </c>
      <c r="BG51" s="125">
        <f t="shared" si="20"/>
        <v>0</v>
      </c>
      <c r="BH51" s="125">
        <f t="shared" si="21"/>
        <v>0</v>
      </c>
      <c r="BI51" s="125">
        <f t="shared" si="22"/>
        <v>0</v>
      </c>
      <c r="BJ51" s="125">
        <f t="shared" si="23"/>
        <v>0</v>
      </c>
      <c r="BK51" s="125">
        <f t="shared" si="24"/>
        <v>0</v>
      </c>
      <c r="BL51" s="125">
        <f t="shared" si="25"/>
        <v>0</v>
      </c>
      <c r="BM51" s="125">
        <f t="shared" si="26"/>
        <v>0</v>
      </c>
      <c r="BN51" s="125">
        <f t="shared" si="27"/>
        <v>0</v>
      </c>
      <c r="BO51" s="125">
        <f t="shared" si="28"/>
        <v>0</v>
      </c>
      <c r="BP51" s="125">
        <f t="shared" si="29"/>
        <v>0</v>
      </c>
      <c r="BQ51" s="125">
        <f t="shared" si="30"/>
        <v>0</v>
      </c>
    </row>
    <row r="52" spans="1:69">
      <c r="A52" s="92" t="s">
        <v>133</v>
      </c>
      <c r="B52" s="58">
        <v>1E-4</v>
      </c>
      <c r="C52" s="58">
        <v>0</v>
      </c>
      <c r="D52" s="58">
        <v>0.17</v>
      </c>
      <c r="E52" s="58">
        <v>0</v>
      </c>
      <c r="F52" s="58">
        <v>0</v>
      </c>
      <c r="G52" s="58">
        <v>1E-4</v>
      </c>
      <c r="H52" s="58">
        <v>0</v>
      </c>
      <c r="I52" s="58">
        <v>0.16639999999999999</v>
      </c>
      <c r="J52" s="58">
        <v>6.1634000000000002</v>
      </c>
      <c r="K52" s="58">
        <v>0</v>
      </c>
      <c r="L52" s="58">
        <v>207.4032</v>
      </c>
      <c r="M52" s="58">
        <v>32.706400000000002</v>
      </c>
      <c r="N52" s="58">
        <v>1E-4</v>
      </c>
      <c r="O52" s="58">
        <v>0</v>
      </c>
      <c r="P52" s="58">
        <v>0.14000000000000001</v>
      </c>
      <c r="Q52" s="58">
        <v>0</v>
      </c>
      <c r="R52" s="58">
        <v>0</v>
      </c>
      <c r="S52" s="58">
        <v>1E-4</v>
      </c>
      <c r="T52" s="58">
        <v>0</v>
      </c>
      <c r="U52" s="58">
        <v>0.13639999999999999</v>
      </c>
      <c r="V52" s="58">
        <v>7.1649000000000003</v>
      </c>
      <c r="W52" s="58">
        <v>0</v>
      </c>
      <c r="X52" s="58">
        <v>337.40929999999997</v>
      </c>
      <c r="Y52" s="58">
        <v>32.888599999999997</v>
      </c>
      <c r="AA52" s="58">
        <v>7</v>
      </c>
      <c r="AB52" s="32">
        <f>F$47</f>
        <v>0</v>
      </c>
      <c r="AC52" s="32">
        <f t="shared" si="31"/>
        <v>0</v>
      </c>
      <c r="AD52" s="32">
        <f t="shared" si="31"/>
        <v>0</v>
      </c>
      <c r="AE52" s="32">
        <f t="shared" si="31"/>
        <v>0.17</v>
      </c>
      <c r="AF52" s="32">
        <f t="shared" si="31"/>
        <v>5.8837000000000002</v>
      </c>
      <c r="AG52" s="32">
        <f t="shared" si="31"/>
        <v>0</v>
      </c>
      <c r="AH52" s="32">
        <f t="shared" si="31"/>
        <v>1788.8294000000001</v>
      </c>
      <c r="AI52" s="32">
        <f t="shared" si="31"/>
        <v>7.8140000000000001</v>
      </c>
      <c r="AJ52" s="32">
        <f>R$47</f>
        <v>0</v>
      </c>
      <c r="AK52" s="32">
        <f t="shared" si="32"/>
        <v>0</v>
      </c>
      <c r="AL52" s="32">
        <f t="shared" si="32"/>
        <v>0</v>
      </c>
      <c r="AM52" s="32">
        <f t="shared" si="32"/>
        <v>0.14000000000000001</v>
      </c>
      <c r="AN52" s="32">
        <f t="shared" si="32"/>
        <v>7.1570999999999998</v>
      </c>
      <c r="AO52" s="32">
        <f t="shared" si="32"/>
        <v>0</v>
      </c>
      <c r="AP52" s="32">
        <f t="shared" si="32"/>
        <v>1416.4793</v>
      </c>
      <c r="AQ52" s="32">
        <f t="shared" si="32"/>
        <v>7.9212999999999996</v>
      </c>
      <c r="AS52" s="125">
        <f t="shared" si="7"/>
        <v>0</v>
      </c>
      <c r="AT52" s="125">
        <f t="shared" si="8"/>
        <v>0</v>
      </c>
      <c r="AU52" s="125">
        <f t="shared" si="9"/>
        <v>0</v>
      </c>
      <c r="AV52" s="125">
        <f t="shared" si="10"/>
        <v>0</v>
      </c>
      <c r="AW52" s="125">
        <f t="shared" si="11"/>
        <v>0</v>
      </c>
      <c r="AX52" s="125">
        <f t="shared" si="12"/>
        <v>0</v>
      </c>
      <c r="AY52" s="125">
        <f t="shared" si="13"/>
        <v>0</v>
      </c>
      <c r="AZ52" s="125">
        <f t="shared" si="14"/>
        <v>0</v>
      </c>
      <c r="BA52" s="125">
        <f t="shared" si="15"/>
        <v>0</v>
      </c>
      <c r="BB52" s="125">
        <f t="shared" si="16"/>
        <v>0</v>
      </c>
      <c r="BC52" s="125">
        <f t="shared" si="17"/>
        <v>0</v>
      </c>
      <c r="BD52" s="125">
        <f t="shared" si="18"/>
        <v>0</v>
      </c>
      <c r="BE52" s="58"/>
      <c r="BF52" s="125">
        <f t="shared" si="19"/>
        <v>0</v>
      </c>
      <c r="BG52" s="125">
        <f t="shared" si="20"/>
        <v>0</v>
      </c>
      <c r="BH52" s="125">
        <f t="shared" si="21"/>
        <v>0</v>
      </c>
      <c r="BI52" s="125">
        <f t="shared" si="22"/>
        <v>0</v>
      </c>
      <c r="BJ52" s="125">
        <f t="shared" si="23"/>
        <v>0</v>
      </c>
      <c r="BK52" s="125">
        <f t="shared" si="24"/>
        <v>0</v>
      </c>
      <c r="BL52" s="125">
        <f t="shared" si="25"/>
        <v>0</v>
      </c>
      <c r="BM52" s="125">
        <f t="shared" si="26"/>
        <v>0</v>
      </c>
      <c r="BN52" s="125">
        <f t="shared" si="27"/>
        <v>0</v>
      </c>
      <c r="BO52" s="125">
        <f t="shared" si="28"/>
        <v>0</v>
      </c>
      <c r="BP52" s="125">
        <f t="shared" si="29"/>
        <v>0</v>
      </c>
      <c r="BQ52" s="125">
        <f t="shared" si="30"/>
        <v>0</v>
      </c>
    </row>
    <row r="53" spans="1:69">
      <c r="A53" s="92" t="s">
        <v>134</v>
      </c>
      <c r="B53" s="58">
        <v>1E-4</v>
      </c>
      <c r="C53" s="58">
        <v>0</v>
      </c>
      <c r="D53" s="58">
        <v>0.17</v>
      </c>
      <c r="E53" s="58">
        <v>0</v>
      </c>
      <c r="F53" s="58">
        <v>0</v>
      </c>
      <c r="G53" s="58">
        <v>1E-4</v>
      </c>
      <c r="H53" s="58">
        <v>0</v>
      </c>
      <c r="I53" s="58">
        <v>0.16189999999999999</v>
      </c>
      <c r="J53" s="58">
        <v>6.3301999999999996</v>
      </c>
      <c r="K53" s="58">
        <v>0</v>
      </c>
      <c r="L53" s="58">
        <v>135.07900000000001</v>
      </c>
      <c r="M53" s="58">
        <v>37.790900000000001</v>
      </c>
      <c r="N53" s="58">
        <v>1E-4</v>
      </c>
      <c r="O53" s="58">
        <v>0</v>
      </c>
      <c r="P53" s="58">
        <v>0.14000000000000001</v>
      </c>
      <c r="Q53" s="58">
        <v>0</v>
      </c>
      <c r="R53" s="58">
        <v>0</v>
      </c>
      <c r="S53" s="58">
        <v>1E-4</v>
      </c>
      <c r="T53" s="58">
        <v>0</v>
      </c>
      <c r="U53" s="58">
        <v>0.13789999999999999</v>
      </c>
      <c r="V53" s="58">
        <v>7.0749000000000004</v>
      </c>
      <c r="W53" s="58">
        <v>0</v>
      </c>
      <c r="X53" s="58">
        <v>198.30019999999999</v>
      </c>
      <c r="Y53" s="58">
        <v>37.812399999999997</v>
      </c>
      <c r="AA53" s="58">
        <v>8</v>
      </c>
      <c r="AB53" s="32">
        <f>F$47</f>
        <v>0</v>
      </c>
      <c r="AC53" s="32">
        <f t="shared" si="31"/>
        <v>0</v>
      </c>
      <c r="AD53" s="32">
        <f t="shared" si="31"/>
        <v>0</v>
      </c>
      <c r="AE53" s="32">
        <f t="shared" si="31"/>
        <v>0.17</v>
      </c>
      <c r="AF53" s="32">
        <f t="shared" si="31"/>
        <v>5.8837000000000002</v>
      </c>
      <c r="AG53" s="32">
        <f t="shared" si="31"/>
        <v>0</v>
      </c>
      <c r="AH53" s="32">
        <f t="shared" si="31"/>
        <v>1788.8294000000001</v>
      </c>
      <c r="AI53" s="32">
        <f t="shared" si="31"/>
        <v>7.8140000000000001</v>
      </c>
      <c r="AJ53" s="32">
        <f>R$47</f>
        <v>0</v>
      </c>
      <c r="AK53" s="32">
        <f t="shared" si="32"/>
        <v>0</v>
      </c>
      <c r="AL53" s="32">
        <f t="shared" si="32"/>
        <v>0</v>
      </c>
      <c r="AM53" s="32">
        <f t="shared" si="32"/>
        <v>0.14000000000000001</v>
      </c>
      <c r="AN53" s="32">
        <f t="shared" si="32"/>
        <v>7.1570999999999998</v>
      </c>
      <c r="AO53" s="32">
        <f t="shared" si="32"/>
        <v>0</v>
      </c>
      <c r="AP53" s="32">
        <f t="shared" si="32"/>
        <v>1416.4793</v>
      </c>
      <c r="AQ53" s="32">
        <f t="shared" si="32"/>
        <v>7.9212999999999996</v>
      </c>
      <c r="AS53" s="125">
        <f t="shared" si="7"/>
        <v>0</v>
      </c>
      <c r="AT53" s="125">
        <f t="shared" si="8"/>
        <v>0</v>
      </c>
      <c r="AU53" s="125">
        <f t="shared" si="9"/>
        <v>0</v>
      </c>
      <c r="AV53" s="125">
        <f t="shared" si="10"/>
        <v>0</v>
      </c>
      <c r="AW53" s="125">
        <f t="shared" si="11"/>
        <v>0</v>
      </c>
      <c r="AX53" s="125">
        <f t="shared" si="12"/>
        <v>0</v>
      </c>
      <c r="AY53" s="125">
        <f t="shared" si="13"/>
        <v>0</v>
      </c>
      <c r="AZ53" s="125">
        <f t="shared" si="14"/>
        <v>0</v>
      </c>
      <c r="BA53" s="125">
        <f t="shared" si="15"/>
        <v>0</v>
      </c>
      <c r="BB53" s="125">
        <f t="shared" si="16"/>
        <v>0</v>
      </c>
      <c r="BC53" s="125">
        <f t="shared" si="17"/>
        <v>0</v>
      </c>
      <c r="BD53" s="125">
        <f t="shared" si="18"/>
        <v>0</v>
      </c>
      <c r="BE53" s="58"/>
      <c r="BF53" s="125">
        <f t="shared" si="19"/>
        <v>0</v>
      </c>
      <c r="BG53" s="125">
        <f t="shared" si="20"/>
        <v>0</v>
      </c>
      <c r="BH53" s="125">
        <f t="shared" si="21"/>
        <v>0</v>
      </c>
      <c r="BI53" s="125">
        <f t="shared" si="22"/>
        <v>0</v>
      </c>
      <c r="BJ53" s="125">
        <f t="shared" si="23"/>
        <v>0</v>
      </c>
      <c r="BK53" s="125">
        <f t="shared" si="24"/>
        <v>0</v>
      </c>
      <c r="BL53" s="125">
        <f t="shared" si="25"/>
        <v>0</v>
      </c>
      <c r="BM53" s="125">
        <f t="shared" si="26"/>
        <v>0</v>
      </c>
      <c r="BN53" s="125">
        <f t="shared" si="27"/>
        <v>0</v>
      </c>
      <c r="BO53" s="125">
        <f t="shared" si="28"/>
        <v>0</v>
      </c>
      <c r="BP53" s="125">
        <f t="shared" si="29"/>
        <v>0</v>
      </c>
      <c r="BQ53" s="125">
        <f t="shared" si="30"/>
        <v>0</v>
      </c>
    </row>
    <row r="54" spans="1:69">
      <c r="A54" s="92" t="s">
        <v>135</v>
      </c>
      <c r="B54" s="58">
        <v>1E-4</v>
      </c>
      <c r="C54" s="58">
        <v>0</v>
      </c>
      <c r="D54" s="58">
        <v>0.15</v>
      </c>
      <c r="E54" s="58">
        <v>0</v>
      </c>
      <c r="F54" s="58">
        <v>1E-4</v>
      </c>
      <c r="G54" s="58">
        <v>2.9999999999999997E-4</v>
      </c>
      <c r="H54" s="58">
        <v>0</v>
      </c>
      <c r="I54" s="58">
        <v>0.153</v>
      </c>
      <c r="J54" s="58">
        <v>6.4086999999999996</v>
      </c>
      <c r="K54" s="58">
        <v>0</v>
      </c>
      <c r="L54" s="58">
        <v>90.028199999999998</v>
      </c>
      <c r="M54" s="58">
        <v>42.685099999999998</v>
      </c>
      <c r="N54" s="58">
        <v>1E-4</v>
      </c>
      <c r="O54" s="58">
        <v>0</v>
      </c>
      <c r="P54" s="58">
        <v>0.14000000000000001</v>
      </c>
      <c r="Q54" s="58">
        <v>0</v>
      </c>
      <c r="R54" s="58">
        <v>1E-4</v>
      </c>
      <c r="S54" s="58">
        <v>2.9999999999999997E-4</v>
      </c>
      <c r="T54" s="58">
        <v>0</v>
      </c>
      <c r="U54" s="58">
        <v>0.13700000000000001</v>
      </c>
      <c r="V54" s="58">
        <v>6.9366000000000003</v>
      </c>
      <c r="W54" s="58">
        <v>0</v>
      </c>
      <c r="X54" s="58">
        <v>135.29900000000001</v>
      </c>
      <c r="Y54" s="58">
        <v>42.6646</v>
      </c>
      <c r="AA54" s="58">
        <v>9</v>
      </c>
      <c r="AB54" s="32">
        <f>F$47</f>
        <v>0</v>
      </c>
      <c r="AC54" s="32">
        <f t="shared" si="31"/>
        <v>0</v>
      </c>
      <c r="AD54" s="32">
        <f t="shared" si="31"/>
        <v>0</v>
      </c>
      <c r="AE54" s="32">
        <f t="shared" si="31"/>
        <v>0.17</v>
      </c>
      <c r="AF54" s="32">
        <f t="shared" si="31"/>
        <v>5.8837000000000002</v>
      </c>
      <c r="AG54" s="32">
        <f t="shared" si="31"/>
        <v>0</v>
      </c>
      <c r="AH54" s="32">
        <f t="shared" si="31"/>
        <v>1788.8294000000001</v>
      </c>
      <c r="AI54" s="32">
        <f t="shared" si="31"/>
        <v>7.8140000000000001</v>
      </c>
      <c r="AJ54" s="32">
        <f>R$47</f>
        <v>0</v>
      </c>
      <c r="AK54" s="32">
        <f t="shared" si="32"/>
        <v>0</v>
      </c>
      <c r="AL54" s="32">
        <f t="shared" si="32"/>
        <v>0</v>
      </c>
      <c r="AM54" s="32">
        <f t="shared" si="32"/>
        <v>0.14000000000000001</v>
      </c>
      <c r="AN54" s="32">
        <f t="shared" si="32"/>
        <v>7.1570999999999998</v>
      </c>
      <c r="AO54" s="32">
        <f t="shared" si="32"/>
        <v>0</v>
      </c>
      <c r="AP54" s="32">
        <f t="shared" si="32"/>
        <v>1416.4793</v>
      </c>
      <c r="AQ54" s="32">
        <f t="shared" si="32"/>
        <v>7.9212999999999996</v>
      </c>
      <c r="AS54" s="125">
        <f t="shared" si="7"/>
        <v>0</v>
      </c>
      <c r="AT54" s="125">
        <f t="shared" si="8"/>
        <v>0</v>
      </c>
      <c r="AU54" s="125">
        <f t="shared" si="9"/>
        <v>0</v>
      </c>
      <c r="AV54" s="125">
        <f t="shared" si="10"/>
        <v>0</v>
      </c>
      <c r="AW54" s="125">
        <f t="shared" si="11"/>
        <v>0</v>
      </c>
      <c r="AX54" s="125">
        <f t="shared" si="12"/>
        <v>0</v>
      </c>
      <c r="AY54" s="125">
        <f t="shared" si="13"/>
        <v>0</v>
      </c>
      <c r="AZ54" s="125">
        <f t="shared" si="14"/>
        <v>0</v>
      </c>
      <c r="BA54" s="125">
        <f t="shared" si="15"/>
        <v>0</v>
      </c>
      <c r="BB54" s="125">
        <f t="shared" si="16"/>
        <v>0</v>
      </c>
      <c r="BC54" s="125">
        <f t="shared" si="17"/>
        <v>0</v>
      </c>
      <c r="BD54" s="125">
        <f t="shared" si="18"/>
        <v>0</v>
      </c>
      <c r="BE54" s="58"/>
      <c r="BF54" s="125">
        <f t="shared" si="19"/>
        <v>0</v>
      </c>
      <c r="BG54" s="125">
        <f t="shared" si="20"/>
        <v>0</v>
      </c>
      <c r="BH54" s="125">
        <f t="shared" si="21"/>
        <v>0</v>
      </c>
      <c r="BI54" s="125">
        <f t="shared" si="22"/>
        <v>0</v>
      </c>
      <c r="BJ54" s="125">
        <f t="shared" si="23"/>
        <v>0</v>
      </c>
      <c r="BK54" s="125">
        <f t="shared" si="24"/>
        <v>0</v>
      </c>
      <c r="BL54" s="125">
        <f t="shared" si="25"/>
        <v>0</v>
      </c>
      <c r="BM54" s="125">
        <f t="shared" si="26"/>
        <v>0</v>
      </c>
      <c r="BN54" s="125">
        <f t="shared" si="27"/>
        <v>0</v>
      </c>
      <c r="BO54" s="125">
        <f t="shared" si="28"/>
        <v>0</v>
      </c>
      <c r="BP54" s="125">
        <f t="shared" si="29"/>
        <v>0</v>
      </c>
      <c r="BQ54" s="125">
        <f t="shared" si="30"/>
        <v>0</v>
      </c>
    </row>
    <row r="55" spans="1:69">
      <c r="A55" s="92" t="s">
        <v>136</v>
      </c>
      <c r="B55" s="58">
        <v>2.0000000000000001E-4</v>
      </c>
      <c r="C55" s="58">
        <v>0</v>
      </c>
      <c r="D55" s="58">
        <v>0.15</v>
      </c>
      <c r="E55" s="58">
        <v>1E-4</v>
      </c>
      <c r="F55" s="58">
        <v>1E-4</v>
      </c>
      <c r="G55" s="58">
        <v>5.0000000000000001E-4</v>
      </c>
      <c r="H55" s="58">
        <v>0</v>
      </c>
      <c r="I55" s="58">
        <v>0.14990000000000001</v>
      </c>
      <c r="J55" s="58">
        <v>6.2409999999999997</v>
      </c>
      <c r="K55" s="58">
        <v>1E-4</v>
      </c>
      <c r="L55" s="58">
        <v>60.261200000000002</v>
      </c>
      <c r="M55" s="58">
        <v>47.748199999999997</v>
      </c>
      <c r="N55" s="58">
        <v>2.0000000000000001E-4</v>
      </c>
      <c r="O55" s="58">
        <v>0</v>
      </c>
      <c r="P55" s="58">
        <v>0.14000000000000001</v>
      </c>
      <c r="Q55" s="58">
        <v>1E-4</v>
      </c>
      <c r="R55" s="58">
        <v>1E-4</v>
      </c>
      <c r="S55" s="58">
        <v>4.0000000000000002E-4</v>
      </c>
      <c r="T55" s="58">
        <v>0</v>
      </c>
      <c r="U55" s="58">
        <v>0.1391</v>
      </c>
      <c r="V55" s="58">
        <v>6.6539000000000001</v>
      </c>
      <c r="W55" s="58">
        <v>1E-4</v>
      </c>
      <c r="X55" s="58">
        <v>87.142399999999995</v>
      </c>
      <c r="Y55" s="58">
        <v>47.736199999999997</v>
      </c>
      <c r="AA55" s="58">
        <v>10</v>
      </c>
      <c r="AB55" s="32">
        <f>F$48</f>
        <v>0</v>
      </c>
      <c r="AC55" s="32">
        <f t="shared" ref="AC55:AI59" si="33">G$48</f>
        <v>0</v>
      </c>
      <c r="AD55" s="32">
        <f t="shared" si="33"/>
        <v>0</v>
      </c>
      <c r="AE55" s="32">
        <f t="shared" si="33"/>
        <v>0.17</v>
      </c>
      <c r="AF55" s="32">
        <f t="shared" si="33"/>
        <v>5.8890000000000002</v>
      </c>
      <c r="AG55" s="32">
        <f t="shared" si="33"/>
        <v>0</v>
      </c>
      <c r="AH55" s="32">
        <f t="shared" si="33"/>
        <v>1626.0754999999999</v>
      </c>
      <c r="AI55" s="32">
        <f t="shared" si="33"/>
        <v>12.334300000000001</v>
      </c>
      <c r="AJ55" s="32">
        <f>R$48</f>
        <v>0</v>
      </c>
      <c r="AK55" s="32">
        <f t="shared" ref="AK55:AQ59" si="34">S$48</f>
        <v>0</v>
      </c>
      <c r="AL55" s="32">
        <f t="shared" si="34"/>
        <v>0</v>
      </c>
      <c r="AM55" s="32">
        <f t="shared" si="34"/>
        <v>0.14000000000000001</v>
      </c>
      <c r="AN55" s="32">
        <f t="shared" si="34"/>
        <v>7.1748000000000003</v>
      </c>
      <c r="AO55" s="32">
        <f t="shared" si="34"/>
        <v>0</v>
      </c>
      <c r="AP55" s="32">
        <f t="shared" si="34"/>
        <v>1429.404</v>
      </c>
      <c r="AQ55" s="32">
        <f t="shared" si="34"/>
        <v>12.603</v>
      </c>
      <c r="AS55" s="125">
        <f t="shared" si="7"/>
        <v>0</v>
      </c>
      <c r="AT55" s="125">
        <f t="shared" si="8"/>
        <v>0</v>
      </c>
      <c r="AU55" s="125">
        <f t="shared" si="9"/>
        <v>0</v>
      </c>
      <c r="AV55" s="125">
        <f t="shared" si="10"/>
        <v>0</v>
      </c>
      <c r="AW55" s="125">
        <f t="shared" si="11"/>
        <v>0</v>
      </c>
      <c r="AX55" s="125">
        <f t="shared" si="12"/>
        <v>0</v>
      </c>
      <c r="AY55" s="125">
        <f t="shared" si="13"/>
        <v>0</v>
      </c>
      <c r="AZ55" s="125">
        <f t="shared" si="14"/>
        <v>0</v>
      </c>
      <c r="BA55" s="125">
        <f t="shared" si="15"/>
        <v>0</v>
      </c>
      <c r="BB55" s="125">
        <f t="shared" si="16"/>
        <v>0</v>
      </c>
      <c r="BC55" s="125">
        <f t="shared" si="17"/>
        <v>0</v>
      </c>
      <c r="BD55" s="125">
        <f t="shared" si="18"/>
        <v>0</v>
      </c>
      <c r="BE55" s="58"/>
      <c r="BF55" s="125">
        <f t="shared" si="19"/>
        <v>0</v>
      </c>
      <c r="BG55" s="125">
        <f t="shared" si="20"/>
        <v>0</v>
      </c>
      <c r="BH55" s="125">
        <f t="shared" si="21"/>
        <v>0</v>
      </c>
      <c r="BI55" s="125">
        <f t="shared" si="22"/>
        <v>0</v>
      </c>
      <c r="BJ55" s="125">
        <f t="shared" si="23"/>
        <v>0</v>
      </c>
      <c r="BK55" s="125">
        <f t="shared" si="24"/>
        <v>0</v>
      </c>
      <c r="BL55" s="125">
        <f t="shared" si="25"/>
        <v>0</v>
      </c>
      <c r="BM55" s="125">
        <f t="shared" si="26"/>
        <v>0</v>
      </c>
      <c r="BN55" s="125">
        <f t="shared" si="27"/>
        <v>0</v>
      </c>
      <c r="BO55" s="125">
        <f t="shared" si="28"/>
        <v>0</v>
      </c>
      <c r="BP55" s="125">
        <f t="shared" si="29"/>
        <v>0</v>
      </c>
      <c r="BQ55" s="125">
        <f t="shared" si="30"/>
        <v>0</v>
      </c>
    </row>
    <row r="56" spans="1:69">
      <c r="A56" s="92" t="s">
        <v>137</v>
      </c>
      <c r="B56" s="58">
        <v>5.0000000000000001E-4</v>
      </c>
      <c r="C56" s="58">
        <v>0</v>
      </c>
      <c r="D56" s="58">
        <v>0.16</v>
      </c>
      <c r="E56" s="58">
        <v>1E-4</v>
      </c>
      <c r="F56" s="58">
        <v>2.9999999999999997E-4</v>
      </c>
      <c r="G56" s="58">
        <v>8.9999999999999998E-4</v>
      </c>
      <c r="H56" s="58">
        <v>0</v>
      </c>
      <c r="I56" s="58">
        <v>0.155</v>
      </c>
      <c r="J56" s="58">
        <v>5.9919000000000002</v>
      </c>
      <c r="K56" s="58">
        <v>1E-4</v>
      </c>
      <c r="L56" s="58">
        <v>41.889699999999998</v>
      </c>
      <c r="M56" s="58">
        <v>52.854300000000002</v>
      </c>
      <c r="N56" s="58">
        <v>4.0000000000000002E-4</v>
      </c>
      <c r="O56" s="58">
        <v>0</v>
      </c>
      <c r="P56" s="58">
        <v>0.15</v>
      </c>
      <c r="Q56" s="58">
        <v>1E-4</v>
      </c>
      <c r="R56" s="58">
        <v>2.0000000000000001E-4</v>
      </c>
      <c r="S56" s="58">
        <v>8.0000000000000004E-4</v>
      </c>
      <c r="T56" s="58">
        <v>0</v>
      </c>
      <c r="U56" s="58">
        <v>0.14480000000000001</v>
      </c>
      <c r="V56" s="58">
        <v>6.3276000000000003</v>
      </c>
      <c r="W56" s="58">
        <v>1E-4</v>
      </c>
      <c r="X56" s="58">
        <v>57.740299999999998</v>
      </c>
      <c r="Y56" s="58">
        <v>52.800400000000003</v>
      </c>
      <c r="AA56" s="58">
        <v>11</v>
      </c>
      <c r="AB56" s="32">
        <f>F$48</f>
        <v>0</v>
      </c>
      <c r="AC56" s="32">
        <f t="shared" si="33"/>
        <v>0</v>
      </c>
      <c r="AD56" s="32">
        <f t="shared" si="33"/>
        <v>0</v>
      </c>
      <c r="AE56" s="32">
        <f t="shared" si="33"/>
        <v>0.17</v>
      </c>
      <c r="AF56" s="32">
        <f t="shared" si="33"/>
        <v>5.8890000000000002</v>
      </c>
      <c r="AG56" s="32">
        <f t="shared" si="33"/>
        <v>0</v>
      </c>
      <c r="AH56" s="32">
        <f t="shared" si="33"/>
        <v>1626.0754999999999</v>
      </c>
      <c r="AI56" s="32">
        <f t="shared" si="33"/>
        <v>12.334300000000001</v>
      </c>
      <c r="AJ56" s="32">
        <f>R$48</f>
        <v>0</v>
      </c>
      <c r="AK56" s="32">
        <f t="shared" si="34"/>
        <v>0</v>
      </c>
      <c r="AL56" s="32">
        <f t="shared" si="34"/>
        <v>0</v>
      </c>
      <c r="AM56" s="32">
        <f t="shared" si="34"/>
        <v>0.14000000000000001</v>
      </c>
      <c r="AN56" s="32">
        <f t="shared" si="34"/>
        <v>7.1748000000000003</v>
      </c>
      <c r="AO56" s="32">
        <f t="shared" si="34"/>
        <v>0</v>
      </c>
      <c r="AP56" s="32">
        <f t="shared" si="34"/>
        <v>1429.404</v>
      </c>
      <c r="AQ56" s="32">
        <f t="shared" si="34"/>
        <v>12.603</v>
      </c>
      <c r="AS56" s="125">
        <f t="shared" si="7"/>
        <v>0</v>
      </c>
      <c r="AT56" s="125">
        <f t="shared" si="8"/>
        <v>0</v>
      </c>
      <c r="AU56" s="125">
        <f t="shared" si="9"/>
        <v>0</v>
      </c>
      <c r="AV56" s="125">
        <f t="shared" si="10"/>
        <v>0</v>
      </c>
      <c r="AW56" s="125">
        <f t="shared" si="11"/>
        <v>0</v>
      </c>
      <c r="AX56" s="125">
        <f t="shared" si="12"/>
        <v>0</v>
      </c>
      <c r="AY56" s="125">
        <f t="shared" si="13"/>
        <v>0</v>
      </c>
      <c r="AZ56" s="125">
        <f t="shared" si="14"/>
        <v>0</v>
      </c>
      <c r="BA56" s="125">
        <f t="shared" si="15"/>
        <v>0</v>
      </c>
      <c r="BB56" s="125">
        <f t="shared" si="16"/>
        <v>0</v>
      </c>
      <c r="BC56" s="125">
        <f t="shared" si="17"/>
        <v>0</v>
      </c>
      <c r="BD56" s="125">
        <f t="shared" si="18"/>
        <v>0</v>
      </c>
      <c r="BE56" s="58"/>
      <c r="BF56" s="125">
        <f t="shared" si="19"/>
        <v>0</v>
      </c>
      <c r="BG56" s="125">
        <f t="shared" si="20"/>
        <v>0</v>
      </c>
      <c r="BH56" s="125">
        <f t="shared" si="21"/>
        <v>0</v>
      </c>
      <c r="BI56" s="125">
        <f t="shared" si="22"/>
        <v>0</v>
      </c>
      <c r="BJ56" s="125">
        <f t="shared" si="23"/>
        <v>0</v>
      </c>
      <c r="BK56" s="125">
        <f t="shared" si="24"/>
        <v>0</v>
      </c>
      <c r="BL56" s="125">
        <f t="shared" si="25"/>
        <v>0</v>
      </c>
      <c r="BM56" s="125">
        <f t="shared" si="26"/>
        <v>0</v>
      </c>
      <c r="BN56" s="125">
        <f t="shared" si="27"/>
        <v>0</v>
      </c>
      <c r="BO56" s="125">
        <f t="shared" si="28"/>
        <v>0</v>
      </c>
      <c r="BP56" s="125">
        <f t="shared" si="29"/>
        <v>0</v>
      </c>
      <c r="BQ56" s="125">
        <f t="shared" si="30"/>
        <v>0</v>
      </c>
    </row>
    <row r="57" spans="1:69">
      <c r="A57" s="92" t="s">
        <v>138</v>
      </c>
      <c r="B57" s="58">
        <v>8.9999999999999998E-4</v>
      </c>
      <c r="C57" s="58">
        <v>0</v>
      </c>
      <c r="D57" s="58">
        <v>0.16</v>
      </c>
      <c r="E57" s="58">
        <v>2.9999999999999997E-4</v>
      </c>
      <c r="F57" s="58">
        <v>5.0000000000000001E-4</v>
      </c>
      <c r="G57" s="58">
        <v>1.9E-3</v>
      </c>
      <c r="H57" s="58">
        <v>0</v>
      </c>
      <c r="I57" s="58">
        <v>0.157</v>
      </c>
      <c r="J57" s="58">
        <v>5.7207999999999997</v>
      </c>
      <c r="K57" s="58">
        <v>2.9999999999999997E-4</v>
      </c>
      <c r="L57" s="58">
        <v>27.1541</v>
      </c>
      <c r="M57" s="58">
        <v>57.636600000000001</v>
      </c>
      <c r="N57" s="58">
        <v>5.9999999999999995E-4</v>
      </c>
      <c r="O57" s="58">
        <v>0</v>
      </c>
      <c r="P57" s="58">
        <v>0.15</v>
      </c>
      <c r="Q57" s="58">
        <v>2.0000000000000001E-4</v>
      </c>
      <c r="R57" s="58">
        <v>4.0000000000000002E-4</v>
      </c>
      <c r="S57" s="58">
        <v>1.4E-3</v>
      </c>
      <c r="T57" s="58">
        <v>0</v>
      </c>
      <c r="U57" s="58">
        <v>0.14860000000000001</v>
      </c>
      <c r="V57" s="58">
        <v>5.9428000000000001</v>
      </c>
      <c r="W57" s="58">
        <v>2.0000000000000001E-4</v>
      </c>
      <c r="X57" s="58">
        <v>37.781999999999996</v>
      </c>
      <c r="Y57" s="58">
        <v>57.599800000000002</v>
      </c>
      <c r="AA57" s="58">
        <v>12</v>
      </c>
      <c r="AB57" s="32">
        <f>F$48</f>
        <v>0</v>
      </c>
      <c r="AC57" s="32">
        <f t="shared" si="33"/>
        <v>0</v>
      </c>
      <c r="AD57" s="32">
        <f t="shared" si="33"/>
        <v>0</v>
      </c>
      <c r="AE57" s="32">
        <f t="shared" si="33"/>
        <v>0.17</v>
      </c>
      <c r="AF57" s="32">
        <f t="shared" si="33"/>
        <v>5.8890000000000002</v>
      </c>
      <c r="AG57" s="32">
        <f t="shared" si="33"/>
        <v>0</v>
      </c>
      <c r="AH57" s="32">
        <f t="shared" si="33"/>
        <v>1626.0754999999999</v>
      </c>
      <c r="AI57" s="32">
        <f t="shared" si="33"/>
        <v>12.334300000000001</v>
      </c>
      <c r="AJ57" s="32">
        <f>R$48</f>
        <v>0</v>
      </c>
      <c r="AK57" s="32">
        <f t="shared" si="34"/>
        <v>0</v>
      </c>
      <c r="AL57" s="32">
        <f t="shared" si="34"/>
        <v>0</v>
      </c>
      <c r="AM57" s="32">
        <f t="shared" si="34"/>
        <v>0.14000000000000001</v>
      </c>
      <c r="AN57" s="32">
        <f t="shared" si="34"/>
        <v>7.1748000000000003</v>
      </c>
      <c r="AO57" s="32">
        <f t="shared" si="34"/>
        <v>0</v>
      </c>
      <c r="AP57" s="32">
        <f t="shared" si="34"/>
        <v>1429.404</v>
      </c>
      <c r="AQ57" s="32">
        <f t="shared" si="34"/>
        <v>12.603</v>
      </c>
      <c r="AS57" s="125">
        <f t="shared" si="7"/>
        <v>0</v>
      </c>
      <c r="AT57" s="125">
        <f t="shared" si="8"/>
        <v>0</v>
      </c>
      <c r="AU57" s="125">
        <f t="shared" si="9"/>
        <v>0</v>
      </c>
      <c r="AV57" s="125">
        <f t="shared" si="10"/>
        <v>0</v>
      </c>
      <c r="AW57" s="125">
        <f t="shared" si="11"/>
        <v>0</v>
      </c>
      <c r="AX57" s="125">
        <f t="shared" si="12"/>
        <v>0</v>
      </c>
      <c r="AY57" s="125">
        <f t="shared" si="13"/>
        <v>0</v>
      </c>
      <c r="AZ57" s="125">
        <f t="shared" si="14"/>
        <v>0</v>
      </c>
      <c r="BA57" s="125">
        <f t="shared" si="15"/>
        <v>0</v>
      </c>
      <c r="BB57" s="125">
        <f t="shared" si="16"/>
        <v>0</v>
      </c>
      <c r="BC57" s="125">
        <f t="shared" si="17"/>
        <v>0</v>
      </c>
      <c r="BD57" s="125">
        <f t="shared" si="18"/>
        <v>0</v>
      </c>
      <c r="BE57" s="58"/>
      <c r="BF57" s="125">
        <f t="shared" si="19"/>
        <v>0</v>
      </c>
      <c r="BG57" s="125">
        <f t="shared" si="20"/>
        <v>0</v>
      </c>
      <c r="BH57" s="125">
        <f t="shared" si="21"/>
        <v>0</v>
      </c>
      <c r="BI57" s="125">
        <f t="shared" si="22"/>
        <v>0</v>
      </c>
      <c r="BJ57" s="125">
        <f t="shared" si="23"/>
        <v>0</v>
      </c>
      <c r="BK57" s="125">
        <f t="shared" si="24"/>
        <v>0</v>
      </c>
      <c r="BL57" s="125">
        <f t="shared" si="25"/>
        <v>0</v>
      </c>
      <c r="BM57" s="125">
        <f t="shared" si="26"/>
        <v>0</v>
      </c>
      <c r="BN57" s="125">
        <f t="shared" si="27"/>
        <v>0</v>
      </c>
      <c r="BO57" s="125">
        <f t="shared" si="28"/>
        <v>0</v>
      </c>
      <c r="BP57" s="125">
        <f t="shared" si="29"/>
        <v>0</v>
      </c>
      <c r="BQ57" s="125">
        <f t="shared" si="30"/>
        <v>0</v>
      </c>
    </row>
    <row r="58" spans="1:69">
      <c r="A58" s="92" t="s">
        <v>139</v>
      </c>
      <c r="B58" s="58">
        <v>1.5E-3</v>
      </c>
      <c r="C58" s="58">
        <v>0</v>
      </c>
      <c r="D58" s="58">
        <v>0.16</v>
      </c>
      <c r="E58" s="58">
        <v>2.9999999999999997E-4</v>
      </c>
      <c r="F58" s="58">
        <v>6.9999999999999999E-4</v>
      </c>
      <c r="G58" s="58">
        <v>3.0000000000000001E-3</v>
      </c>
      <c r="H58" s="58">
        <v>0</v>
      </c>
      <c r="I58" s="58">
        <v>0.15840000000000001</v>
      </c>
      <c r="J58" s="58">
        <v>5.2561</v>
      </c>
      <c r="K58" s="58">
        <v>5.0000000000000001E-4</v>
      </c>
      <c r="L58" s="58">
        <v>17.508400000000002</v>
      </c>
      <c r="M58" s="58">
        <v>62.651400000000002</v>
      </c>
      <c r="N58" s="58">
        <v>8.9999999999999998E-4</v>
      </c>
      <c r="O58" s="58">
        <v>0</v>
      </c>
      <c r="P58" s="58">
        <v>0.16</v>
      </c>
      <c r="Q58" s="58">
        <v>2.0000000000000001E-4</v>
      </c>
      <c r="R58" s="58">
        <v>4.0000000000000002E-4</v>
      </c>
      <c r="S58" s="58">
        <v>2E-3</v>
      </c>
      <c r="T58" s="58">
        <v>0</v>
      </c>
      <c r="U58" s="58">
        <v>0.1555</v>
      </c>
      <c r="V58" s="58">
        <v>5.37</v>
      </c>
      <c r="W58" s="58">
        <v>2.9999999999999997E-4</v>
      </c>
      <c r="X58" s="58">
        <v>26.3369</v>
      </c>
      <c r="Y58" s="58">
        <v>62.626199999999997</v>
      </c>
      <c r="AA58" s="58">
        <v>13</v>
      </c>
      <c r="AB58" s="32">
        <f>F$48</f>
        <v>0</v>
      </c>
      <c r="AC58" s="32">
        <f t="shared" si="33"/>
        <v>0</v>
      </c>
      <c r="AD58" s="32">
        <f t="shared" si="33"/>
        <v>0</v>
      </c>
      <c r="AE58" s="32">
        <f t="shared" si="33"/>
        <v>0.17</v>
      </c>
      <c r="AF58" s="32">
        <f t="shared" si="33"/>
        <v>5.8890000000000002</v>
      </c>
      <c r="AG58" s="32">
        <f t="shared" si="33"/>
        <v>0</v>
      </c>
      <c r="AH58" s="32">
        <f t="shared" si="33"/>
        <v>1626.0754999999999</v>
      </c>
      <c r="AI58" s="32">
        <f t="shared" si="33"/>
        <v>12.334300000000001</v>
      </c>
      <c r="AJ58" s="32">
        <f>R$48</f>
        <v>0</v>
      </c>
      <c r="AK58" s="32">
        <f t="shared" si="34"/>
        <v>0</v>
      </c>
      <c r="AL58" s="32">
        <f t="shared" si="34"/>
        <v>0</v>
      </c>
      <c r="AM58" s="32">
        <f t="shared" si="34"/>
        <v>0.14000000000000001</v>
      </c>
      <c r="AN58" s="32">
        <f t="shared" si="34"/>
        <v>7.1748000000000003</v>
      </c>
      <c r="AO58" s="32">
        <f t="shared" si="34"/>
        <v>0</v>
      </c>
      <c r="AP58" s="32">
        <f t="shared" si="34"/>
        <v>1429.404</v>
      </c>
      <c r="AQ58" s="32">
        <f t="shared" si="34"/>
        <v>12.603</v>
      </c>
      <c r="AS58" s="125">
        <f t="shared" si="7"/>
        <v>0</v>
      </c>
      <c r="AT58" s="125">
        <f t="shared" si="8"/>
        <v>0</v>
      </c>
      <c r="AU58" s="125">
        <f t="shared" si="9"/>
        <v>0</v>
      </c>
      <c r="AV58" s="125">
        <f t="shared" si="10"/>
        <v>0</v>
      </c>
      <c r="AW58" s="125">
        <f t="shared" si="11"/>
        <v>0</v>
      </c>
      <c r="AX58" s="125">
        <f t="shared" si="12"/>
        <v>0</v>
      </c>
      <c r="AY58" s="125">
        <f t="shared" si="13"/>
        <v>0</v>
      </c>
      <c r="AZ58" s="125">
        <f t="shared" si="14"/>
        <v>0</v>
      </c>
      <c r="BA58" s="125">
        <f t="shared" si="15"/>
        <v>0</v>
      </c>
      <c r="BB58" s="125">
        <f t="shared" si="16"/>
        <v>0</v>
      </c>
      <c r="BC58" s="125">
        <f t="shared" si="17"/>
        <v>0</v>
      </c>
      <c r="BD58" s="125">
        <f t="shared" si="18"/>
        <v>0</v>
      </c>
      <c r="BE58" s="58"/>
      <c r="BF58" s="125">
        <f t="shared" si="19"/>
        <v>0</v>
      </c>
      <c r="BG58" s="125">
        <f t="shared" si="20"/>
        <v>0</v>
      </c>
      <c r="BH58" s="125">
        <f t="shared" si="21"/>
        <v>0</v>
      </c>
      <c r="BI58" s="125">
        <f t="shared" si="22"/>
        <v>0</v>
      </c>
      <c r="BJ58" s="125">
        <f t="shared" si="23"/>
        <v>0</v>
      </c>
      <c r="BK58" s="125">
        <f t="shared" si="24"/>
        <v>0</v>
      </c>
      <c r="BL58" s="125">
        <f t="shared" si="25"/>
        <v>0</v>
      </c>
      <c r="BM58" s="125">
        <f t="shared" si="26"/>
        <v>0</v>
      </c>
      <c r="BN58" s="125">
        <f t="shared" si="27"/>
        <v>0</v>
      </c>
      <c r="BO58" s="125">
        <f t="shared" si="28"/>
        <v>0</v>
      </c>
      <c r="BP58" s="125">
        <f t="shared" si="29"/>
        <v>0</v>
      </c>
      <c r="BQ58" s="125">
        <f t="shared" si="30"/>
        <v>0</v>
      </c>
    </row>
    <row r="59" spans="1:69">
      <c r="A59" s="92" t="s">
        <v>140</v>
      </c>
      <c r="B59" s="58">
        <v>2E-3</v>
      </c>
      <c r="C59" s="58">
        <v>0</v>
      </c>
      <c r="D59" s="58">
        <v>0.16</v>
      </c>
      <c r="E59" s="58">
        <v>8.0000000000000004E-4</v>
      </c>
      <c r="F59" s="58">
        <v>1.1999999999999999E-3</v>
      </c>
      <c r="G59" s="58">
        <v>4.4999999999999997E-3</v>
      </c>
      <c r="H59" s="58">
        <v>0</v>
      </c>
      <c r="I59" s="58">
        <v>0.17030000000000001</v>
      </c>
      <c r="J59" s="58">
        <v>4.5243000000000002</v>
      </c>
      <c r="K59" s="58">
        <v>8.0000000000000004E-4</v>
      </c>
      <c r="L59" s="58">
        <v>12.6119</v>
      </c>
      <c r="M59" s="58">
        <v>67.691100000000006</v>
      </c>
      <c r="N59" s="58">
        <v>1.1999999999999999E-3</v>
      </c>
      <c r="O59" s="58">
        <v>0</v>
      </c>
      <c r="P59" s="58">
        <v>0.16</v>
      </c>
      <c r="Q59" s="58">
        <v>5.0000000000000001E-4</v>
      </c>
      <c r="R59" s="58">
        <v>6.9999999999999999E-4</v>
      </c>
      <c r="S59" s="58">
        <v>2.8E-3</v>
      </c>
      <c r="T59" s="58">
        <v>0</v>
      </c>
      <c r="U59" s="58">
        <v>0.1709</v>
      </c>
      <c r="V59" s="58">
        <v>4.5785999999999998</v>
      </c>
      <c r="W59" s="58">
        <v>5.0000000000000001E-4</v>
      </c>
      <c r="X59" s="58">
        <v>18.8171</v>
      </c>
      <c r="Y59" s="58">
        <v>67.694400000000002</v>
      </c>
      <c r="AA59" s="58">
        <v>14</v>
      </c>
      <c r="AB59" s="32">
        <f>F$48</f>
        <v>0</v>
      </c>
      <c r="AC59" s="32">
        <f t="shared" si="33"/>
        <v>0</v>
      </c>
      <c r="AD59" s="32">
        <f t="shared" si="33"/>
        <v>0</v>
      </c>
      <c r="AE59" s="32">
        <f t="shared" si="33"/>
        <v>0.17</v>
      </c>
      <c r="AF59" s="32">
        <f t="shared" si="33"/>
        <v>5.8890000000000002</v>
      </c>
      <c r="AG59" s="32">
        <f t="shared" si="33"/>
        <v>0</v>
      </c>
      <c r="AH59" s="32">
        <f t="shared" si="33"/>
        <v>1626.0754999999999</v>
      </c>
      <c r="AI59" s="32">
        <f t="shared" si="33"/>
        <v>12.334300000000001</v>
      </c>
      <c r="AJ59" s="32">
        <f>R$48</f>
        <v>0</v>
      </c>
      <c r="AK59" s="32">
        <f t="shared" si="34"/>
        <v>0</v>
      </c>
      <c r="AL59" s="32">
        <f t="shared" si="34"/>
        <v>0</v>
      </c>
      <c r="AM59" s="32">
        <f t="shared" si="34"/>
        <v>0.14000000000000001</v>
      </c>
      <c r="AN59" s="32">
        <f t="shared" si="34"/>
        <v>7.1748000000000003</v>
      </c>
      <c r="AO59" s="32">
        <f t="shared" si="34"/>
        <v>0</v>
      </c>
      <c r="AP59" s="32">
        <f t="shared" si="34"/>
        <v>1429.404</v>
      </c>
      <c r="AQ59" s="32">
        <f t="shared" si="34"/>
        <v>12.603</v>
      </c>
      <c r="AS59" s="125">
        <f t="shared" si="7"/>
        <v>0</v>
      </c>
      <c r="AT59" s="125">
        <f t="shared" si="8"/>
        <v>0</v>
      </c>
      <c r="AU59" s="125">
        <f t="shared" si="9"/>
        <v>0</v>
      </c>
      <c r="AV59" s="125">
        <f t="shared" si="10"/>
        <v>0</v>
      </c>
      <c r="AW59" s="125">
        <f t="shared" si="11"/>
        <v>0</v>
      </c>
      <c r="AX59" s="125">
        <f t="shared" si="12"/>
        <v>0</v>
      </c>
      <c r="AY59" s="125">
        <f t="shared" si="13"/>
        <v>0</v>
      </c>
      <c r="AZ59" s="125">
        <f t="shared" si="14"/>
        <v>0</v>
      </c>
      <c r="BA59" s="125">
        <f t="shared" si="15"/>
        <v>0</v>
      </c>
      <c r="BB59" s="125">
        <f t="shared" si="16"/>
        <v>0</v>
      </c>
      <c r="BC59" s="125">
        <f t="shared" si="17"/>
        <v>0</v>
      </c>
      <c r="BD59" s="125">
        <f t="shared" si="18"/>
        <v>0</v>
      </c>
      <c r="BE59" s="58"/>
      <c r="BF59" s="125">
        <f t="shared" si="19"/>
        <v>0</v>
      </c>
      <c r="BG59" s="125">
        <f t="shared" si="20"/>
        <v>0</v>
      </c>
      <c r="BH59" s="125">
        <f t="shared" si="21"/>
        <v>0</v>
      </c>
      <c r="BI59" s="125">
        <f t="shared" si="22"/>
        <v>0</v>
      </c>
      <c r="BJ59" s="125">
        <f t="shared" si="23"/>
        <v>0</v>
      </c>
      <c r="BK59" s="125">
        <f t="shared" si="24"/>
        <v>0</v>
      </c>
      <c r="BL59" s="125">
        <f t="shared" si="25"/>
        <v>0</v>
      </c>
      <c r="BM59" s="125">
        <f t="shared" si="26"/>
        <v>0</v>
      </c>
      <c r="BN59" s="125">
        <f t="shared" si="27"/>
        <v>0</v>
      </c>
      <c r="BO59" s="125">
        <f t="shared" si="28"/>
        <v>0</v>
      </c>
      <c r="BP59" s="125">
        <f t="shared" si="29"/>
        <v>0</v>
      </c>
      <c r="BQ59" s="125">
        <f t="shared" si="30"/>
        <v>0</v>
      </c>
    </row>
    <row r="60" spans="1:69">
      <c r="A60" s="92" t="s">
        <v>141</v>
      </c>
      <c r="B60" s="58">
        <v>3.0999999999999999E-3</v>
      </c>
      <c r="C60" s="58">
        <v>0</v>
      </c>
      <c r="D60" s="58">
        <v>0.24</v>
      </c>
      <c r="E60" s="58">
        <v>8.0000000000000004E-4</v>
      </c>
      <c r="F60" s="58">
        <v>1.5E-3</v>
      </c>
      <c r="G60" s="58">
        <v>6.3E-3</v>
      </c>
      <c r="H60" s="58">
        <v>0</v>
      </c>
      <c r="I60" s="58">
        <v>0.20349999999999999</v>
      </c>
      <c r="J60" s="58">
        <v>3.6919</v>
      </c>
      <c r="K60" s="58">
        <v>1.2999999999999999E-3</v>
      </c>
      <c r="L60" s="58">
        <v>9.2383000000000006</v>
      </c>
      <c r="M60" s="58">
        <v>72.558000000000007</v>
      </c>
      <c r="N60" s="58">
        <v>1.8E-3</v>
      </c>
      <c r="O60" s="58">
        <v>0</v>
      </c>
      <c r="P60" s="58">
        <v>0.25</v>
      </c>
      <c r="Q60" s="58">
        <v>5.0000000000000001E-4</v>
      </c>
      <c r="R60" s="58">
        <v>8.9999999999999998E-4</v>
      </c>
      <c r="S60" s="58">
        <v>3.8E-3</v>
      </c>
      <c r="T60" s="58">
        <v>0</v>
      </c>
      <c r="U60" s="58">
        <v>0.2087</v>
      </c>
      <c r="V60" s="58">
        <v>3.7046000000000001</v>
      </c>
      <c r="W60" s="58">
        <v>8.0000000000000004E-4</v>
      </c>
      <c r="X60" s="58">
        <v>13.8751</v>
      </c>
      <c r="Y60" s="58">
        <v>72.559700000000007</v>
      </c>
      <c r="AA60" s="58">
        <v>15</v>
      </c>
      <c r="AB60" s="32">
        <f>F$49</f>
        <v>0</v>
      </c>
      <c r="AC60" s="32">
        <f t="shared" ref="AC60:AI64" si="35">G$49</f>
        <v>0</v>
      </c>
      <c r="AD60" s="32">
        <f t="shared" si="35"/>
        <v>0</v>
      </c>
      <c r="AE60" s="32">
        <f t="shared" si="35"/>
        <v>0.17</v>
      </c>
      <c r="AF60" s="32">
        <f t="shared" si="35"/>
        <v>5.9103000000000003</v>
      </c>
      <c r="AG60" s="32">
        <f t="shared" si="35"/>
        <v>0</v>
      </c>
      <c r="AH60" s="32">
        <f t="shared" si="35"/>
        <v>567.56179999999995</v>
      </c>
      <c r="AI60" s="32">
        <f t="shared" si="35"/>
        <v>18.114699999999999</v>
      </c>
      <c r="AJ60" s="32">
        <f>R$49</f>
        <v>0</v>
      </c>
      <c r="AK60" s="32">
        <f t="shared" ref="AK60:AQ64" si="36">S$49</f>
        <v>1E-4</v>
      </c>
      <c r="AL60" s="32">
        <f t="shared" si="36"/>
        <v>0</v>
      </c>
      <c r="AM60" s="32">
        <f t="shared" si="36"/>
        <v>0.14000000000000001</v>
      </c>
      <c r="AN60" s="32">
        <f t="shared" si="36"/>
        <v>7.2121000000000004</v>
      </c>
      <c r="AO60" s="32">
        <f t="shared" si="36"/>
        <v>0</v>
      </c>
      <c r="AP60" s="32">
        <f t="shared" si="36"/>
        <v>1328.6545000000001</v>
      </c>
      <c r="AQ60" s="32">
        <f t="shared" si="36"/>
        <v>17.631699999999999</v>
      </c>
      <c r="AS60" s="125">
        <f t="shared" si="7"/>
        <v>0</v>
      </c>
      <c r="AT60" s="125">
        <f t="shared" si="8"/>
        <v>0</v>
      </c>
      <c r="AU60" s="125">
        <f t="shared" si="9"/>
        <v>0</v>
      </c>
      <c r="AV60" s="125">
        <f t="shared" si="10"/>
        <v>0</v>
      </c>
      <c r="AW60" s="125">
        <f t="shared" si="11"/>
        <v>0</v>
      </c>
      <c r="AX60" s="125">
        <f t="shared" si="12"/>
        <v>0</v>
      </c>
      <c r="AY60" s="125">
        <f t="shared" si="13"/>
        <v>0</v>
      </c>
      <c r="AZ60" s="125">
        <f t="shared" si="14"/>
        <v>0</v>
      </c>
      <c r="BA60" s="125">
        <f t="shared" si="15"/>
        <v>0</v>
      </c>
      <c r="BB60" s="125">
        <f t="shared" si="16"/>
        <v>0</v>
      </c>
      <c r="BC60" s="125">
        <f t="shared" si="17"/>
        <v>0</v>
      </c>
      <c r="BD60" s="125">
        <f t="shared" si="18"/>
        <v>0</v>
      </c>
      <c r="BE60" s="58"/>
      <c r="BF60" s="125">
        <f t="shared" si="19"/>
        <v>0</v>
      </c>
      <c r="BG60" s="125">
        <f t="shared" si="20"/>
        <v>0</v>
      </c>
      <c r="BH60" s="125">
        <f t="shared" si="21"/>
        <v>0</v>
      </c>
      <c r="BI60" s="125">
        <f t="shared" si="22"/>
        <v>0</v>
      </c>
      <c r="BJ60" s="125">
        <f t="shared" si="23"/>
        <v>0</v>
      </c>
      <c r="BK60" s="125">
        <f t="shared" si="24"/>
        <v>0</v>
      </c>
      <c r="BL60" s="125">
        <f t="shared" si="25"/>
        <v>0</v>
      </c>
      <c r="BM60" s="125">
        <f t="shared" si="26"/>
        <v>0</v>
      </c>
      <c r="BN60" s="125">
        <f t="shared" si="27"/>
        <v>0</v>
      </c>
      <c r="BO60" s="125">
        <f t="shared" si="28"/>
        <v>0</v>
      </c>
      <c r="BP60" s="125">
        <f t="shared" si="29"/>
        <v>0</v>
      </c>
      <c r="BQ60" s="125">
        <f t="shared" si="30"/>
        <v>0</v>
      </c>
    </row>
    <row r="61" spans="1:69">
      <c r="A61" s="92" t="s">
        <v>142</v>
      </c>
      <c r="B61" s="58">
        <v>3.7000000000000002E-3</v>
      </c>
      <c r="C61" s="58">
        <v>0</v>
      </c>
      <c r="D61" s="58">
        <v>0.24</v>
      </c>
      <c r="E61" s="58">
        <v>1.8E-3</v>
      </c>
      <c r="F61" s="58">
        <v>2E-3</v>
      </c>
      <c r="G61" s="58">
        <v>7.1000000000000004E-3</v>
      </c>
      <c r="H61" s="58">
        <v>0</v>
      </c>
      <c r="I61" s="58">
        <v>0.25530000000000003</v>
      </c>
      <c r="J61" s="58">
        <v>2.9186999999999999</v>
      </c>
      <c r="K61" s="58">
        <v>1.8E-3</v>
      </c>
      <c r="L61" s="58">
        <v>7.2079000000000004</v>
      </c>
      <c r="M61" s="58">
        <v>77.6327</v>
      </c>
      <c r="N61" s="58">
        <v>2.3999999999999998E-3</v>
      </c>
      <c r="O61" s="58">
        <v>0</v>
      </c>
      <c r="P61" s="58">
        <v>0.25</v>
      </c>
      <c r="Q61" s="58">
        <v>1.1000000000000001E-3</v>
      </c>
      <c r="R61" s="58">
        <v>1.1999999999999999E-3</v>
      </c>
      <c r="S61" s="58">
        <v>4.1999999999999997E-3</v>
      </c>
      <c r="T61" s="58">
        <v>0</v>
      </c>
      <c r="U61" s="58">
        <v>0.26769999999999999</v>
      </c>
      <c r="V61" s="58">
        <v>2.903</v>
      </c>
      <c r="W61" s="58">
        <v>1.1000000000000001E-3</v>
      </c>
      <c r="X61" s="58">
        <v>10.4346</v>
      </c>
      <c r="Y61" s="58">
        <v>77.648600000000002</v>
      </c>
      <c r="AA61" s="58">
        <v>16</v>
      </c>
      <c r="AB61" s="32">
        <f>F$49</f>
        <v>0</v>
      </c>
      <c r="AC61" s="32">
        <f t="shared" si="35"/>
        <v>0</v>
      </c>
      <c r="AD61" s="32">
        <f t="shared" si="35"/>
        <v>0</v>
      </c>
      <c r="AE61" s="32">
        <f t="shared" si="35"/>
        <v>0.17</v>
      </c>
      <c r="AF61" s="32">
        <f t="shared" si="35"/>
        <v>5.9103000000000003</v>
      </c>
      <c r="AG61" s="32">
        <f t="shared" si="35"/>
        <v>0</v>
      </c>
      <c r="AH61" s="32">
        <f t="shared" si="35"/>
        <v>567.56179999999995</v>
      </c>
      <c r="AI61" s="32">
        <f t="shared" si="35"/>
        <v>18.114699999999999</v>
      </c>
      <c r="AJ61" s="32">
        <f>R$49</f>
        <v>0</v>
      </c>
      <c r="AK61" s="32">
        <f t="shared" si="36"/>
        <v>1E-4</v>
      </c>
      <c r="AL61" s="32">
        <f t="shared" si="36"/>
        <v>0</v>
      </c>
      <c r="AM61" s="32">
        <f t="shared" si="36"/>
        <v>0.14000000000000001</v>
      </c>
      <c r="AN61" s="32">
        <f t="shared" si="36"/>
        <v>7.2121000000000004</v>
      </c>
      <c r="AO61" s="32">
        <f t="shared" si="36"/>
        <v>0</v>
      </c>
      <c r="AP61" s="32">
        <f t="shared" si="36"/>
        <v>1328.6545000000001</v>
      </c>
      <c r="AQ61" s="32">
        <f t="shared" si="36"/>
        <v>17.631699999999999</v>
      </c>
      <c r="AS61" s="125">
        <f t="shared" si="7"/>
        <v>0</v>
      </c>
      <c r="AT61" s="125">
        <f t="shared" si="8"/>
        <v>0</v>
      </c>
      <c r="AU61" s="125">
        <f t="shared" si="9"/>
        <v>0</v>
      </c>
      <c r="AV61" s="125">
        <f t="shared" si="10"/>
        <v>0</v>
      </c>
      <c r="AW61" s="125">
        <f t="shared" si="11"/>
        <v>0</v>
      </c>
      <c r="AX61" s="125">
        <f t="shared" si="12"/>
        <v>0</v>
      </c>
      <c r="AY61" s="125">
        <f t="shared" si="13"/>
        <v>0</v>
      </c>
      <c r="AZ61" s="125">
        <f t="shared" si="14"/>
        <v>0</v>
      </c>
      <c r="BA61" s="125">
        <f t="shared" si="15"/>
        <v>0</v>
      </c>
      <c r="BB61" s="125">
        <f t="shared" si="16"/>
        <v>0</v>
      </c>
      <c r="BC61" s="125">
        <f t="shared" si="17"/>
        <v>0</v>
      </c>
      <c r="BD61" s="125">
        <f t="shared" si="18"/>
        <v>0</v>
      </c>
      <c r="BE61" s="58"/>
      <c r="BF61" s="125">
        <f t="shared" si="19"/>
        <v>0</v>
      </c>
      <c r="BG61" s="125">
        <f t="shared" si="20"/>
        <v>0</v>
      </c>
      <c r="BH61" s="125">
        <f t="shared" si="21"/>
        <v>0</v>
      </c>
      <c r="BI61" s="125">
        <f t="shared" si="22"/>
        <v>0</v>
      </c>
      <c r="BJ61" s="125">
        <f t="shared" si="23"/>
        <v>0</v>
      </c>
      <c r="BK61" s="125">
        <f t="shared" si="24"/>
        <v>0</v>
      </c>
      <c r="BL61" s="125">
        <f t="shared" si="25"/>
        <v>0</v>
      </c>
      <c r="BM61" s="125">
        <f t="shared" si="26"/>
        <v>0</v>
      </c>
      <c r="BN61" s="125">
        <f t="shared" si="27"/>
        <v>0</v>
      </c>
      <c r="BO61" s="125">
        <f t="shared" si="28"/>
        <v>0</v>
      </c>
      <c r="BP61" s="125">
        <f t="shared" si="29"/>
        <v>0</v>
      </c>
      <c r="BQ61" s="125">
        <f t="shared" si="30"/>
        <v>0</v>
      </c>
    </row>
    <row r="62" spans="1:69">
      <c r="A62" s="92" t="s">
        <v>143</v>
      </c>
      <c r="B62" s="58">
        <v>4.5999999999999999E-3</v>
      </c>
      <c r="C62" s="58">
        <v>0</v>
      </c>
      <c r="D62" s="58">
        <v>0.39</v>
      </c>
      <c r="E62" s="58">
        <v>1.8E-3</v>
      </c>
      <c r="F62" s="58">
        <v>2.8E-3</v>
      </c>
      <c r="G62" s="58">
        <v>8.0999999999999996E-3</v>
      </c>
      <c r="H62" s="58">
        <v>0</v>
      </c>
      <c r="I62" s="58">
        <v>0.3175</v>
      </c>
      <c r="J62" s="58">
        <v>2.2894000000000001</v>
      </c>
      <c r="K62" s="58">
        <v>2.5999999999999999E-3</v>
      </c>
      <c r="L62" s="58">
        <v>5.2618999999999998</v>
      </c>
      <c r="M62" s="58">
        <v>82.647099999999995</v>
      </c>
      <c r="N62" s="58">
        <v>3.0999999999999999E-3</v>
      </c>
      <c r="O62" s="58">
        <v>0</v>
      </c>
      <c r="P62" s="58">
        <v>0.43</v>
      </c>
      <c r="Q62" s="58">
        <v>1.1000000000000001E-3</v>
      </c>
      <c r="R62" s="58">
        <v>1.8E-3</v>
      </c>
      <c r="S62" s="58">
        <v>4.7999999999999996E-3</v>
      </c>
      <c r="T62" s="58">
        <v>0</v>
      </c>
      <c r="U62" s="58">
        <v>0.34039999999999998</v>
      </c>
      <c r="V62" s="58">
        <v>2.2633999999999999</v>
      </c>
      <c r="W62" s="58">
        <v>1.6000000000000001E-3</v>
      </c>
      <c r="X62" s="58">
        <v>7.2525000000000004</v>
      </c>
      <c r="Y62" s="58">
        <v>82.653599999999997</v>
      </c>
      <c r="AA62" s="58">
        <v>17</v>
      </c>
      <c r="AB62" s="32">
        <f>F$49</f>
        <v>0</v>
      </c>
      <c r="AC62" s="32">
        <f t="shared" si="35"/>
        <v>0</v>
      </c>
      <c r="AD62" s="32">
        <f t="shared" si="35"/>
        <v>0</v>
      </c>
      <c r="AE62" s="32">
        <f t="shared" si="35"/>
        <v>0.17</v>
      </c>
      <c r="AF62" s="32">
        <f t="shared" si="35"/>
        <v>5.9103000000000003</v>
      </c>
      <c r="AG62" s="32">
        <f t="shared" si="35"/>
        <v>0</v>
      </c>
      <c r="AH62" s="32">
        <f t="shared" si="35"/>
        <v>567.56179999999995</v>
      </c>
      <c r="AI62" s="32">
        <f t="shared" si="35"/>
        <v>18.114699999999999</v>
      </c>
      <c r="AJ62" s="32">
        <f>R$49</f>
        <v>0</v>
      </c>
      <c r="AK62" s="32">
        <f t="shared" si="36"/>
        <v>1E-4</v>
      </c>
      <c r="AL62" s="32">
        <f t="shared" si="36"/>
        <v>0</v>
      </c>
      <c r="AM62" s="32">
        <f t="shared" si="36"/>
        <v>0.14000000000000001</v>
      </c>
      <c r="AN62" s="32">
        <f t="shared" si="36"/>
        <v>7.2121000000000004</v>
      </c>
      <c r="AO62" s="32">
        <f t="shared" si="36"/>
        <v>0</v>
      </c>
      <c r="AP62" s="32">
        <f t="shared" si="36"/>
        <v>1328.6545000000001</v>
      </c>
      <c r="AQ62" s="32">
        <f t="shared" si="36"/>
        <v>17.631699999999999</v>
      </c>
      <c r="AS62" s="125">
        <f t="shared" si="7"/>
        <v>0</v>
      </c>
      <c r="AT62" s="125">
        <f t="shared" si="8"/>
        <v>0</v>
      </c>
      <c r="AU62" s="125">
        <f t="shared" si="9"/>
        <v>0</v>
      </c>
      <c r="AV62" s="125">
        <f t="shared" si="10"/>
        <v>0</v>
      </c>
      <c r="AW62" s="125">
        <f t="shared" si="11"/>
        <v>0</v>
      </c>
      <c r="AX62" s="125">
        <f t="shared" si="12"/>
        <v>0</v>
      </c>
      <c r="AY62" s="125">
        <f t="shared" si="13"/>
        <v>0</v>
      </c>
      <c r="AZ62" s="125">
        <f t="shared" si="14"/>
        <v>0</v>
      </c>
      <c r="BA62" s="125">
        <f t="shared" si="15"/>
        <v>0</v>
      </c>
      <c r="BB62" s="125">
        <f t="shared" si="16"/>
        <v>0</v>
      </c>
      <c r="BC62" s="125">
        <f t="shared" si="17"/>
        <v>0</v>
      </c>
      <c r="BD62" s="125">
        <f t="shared" si="18"/>
        <v>0</v>
      </c>
      <c r="BE62" s="58"/>
      <c r="BF62" s="125">
        <f t="shared" si="19"/>
        <v>0</v>
      </c>
      <c r="BG62" s="125">
        <f t="shared" si="20"/>
        <v>0</v>
      </c>
      <c r="BH62" s="125">
        <f t="shared" si="21"/>
        <v>0</v>
      </c>
      <c r="BI62" s="125">
        <f t="shared" si="22"/>
        <v>0</v>
      </c>
      <c r="BJ62" s="125">
        <f t="shared" si="23"/>
        <v>0</v>
      </c>
      <c r="BK62" s="125">
        <f t="shared" si="24"/>
        <v>0</v>
      </c>
      <c r="BL62" s="125">
        <f t="shared" si="25"/>
        <v>0</v>
      </c>
      <c r="BM62" s="125">
        <f t="shared" si="26"/>
        <v>0</v>
      </c>
      <c r="BN62" s="125">
        <f t="shared" si="27"/>
        <v>0</v>
      </c>
      <c r="BO62" s="125">
        <f t="shared" si="28"/>
        <v>0</v>
      </c>
      <c r="BP62" s="125">
        <f t="shared" si="29"/>
        <v>0</v>
      </c>
      <c r="BQ62" s="125">
        <f t="shared" si="30"/>
        <v>0</v>
      </c>
    </row>
    <row r="63" spans="1:69">
      <c r="A63" s="92" t="s">
        <v>95</v>
      </c>
      <c r="B63" s="58">
        <v>5.0000000000000001E-3</v>
      </c>
      <c r="C63" s="58">
        <v>0</v>
      </c>
      <c r="D63" s="58">
        <v>0.39</v>
      </c>
      <c r="E63" s="58">
        <v>3.2000000000000002E-3</v>
      </c>
      <c r="F63" s="58">
        <v>3.8E-3</v>
      </c>
      <c r="G63" s="58">
        <v>9.4999999999999998E-3</v>
      </c>
      <c r="H63" s="58">
        <v>0</v>
      </c>
      <c r="I63" s="58">
        <v>0.372</v>
      </c>
      <c r="J63" s="58">
        <v>1.9378</v>
      </c>
      <c r="K63" s="58">
        <v>3.5000000000000001E-3</v>
      </c>
      <c r="L63" s="58">
        <v>4.0574000000000003</v>
      </c>
      <c r="M63" s="58">
        <v>87.585300000000004</v>
      </c>
      <c r="N63" s="58">
        <v>3.3999999999999998E-3</v>
      </c>
      <c r="O63" s="58">
        <v>0</v>
      </c>
      <c r="P63" s="58">
        <v>0.43</v>
      </c>
      <c r="Q63" s="58">
        <v>2.0999999999999999E-3</v>
      </c>
      <c r="R63" s="58">
        <v>2.5000000000000001E-3</v>
      </c>
      <c r="S63" s="58">
        <v>5.5999999999999999E-3</v>
      </c>
      <c r="T63" s="58">
        <v>0</v>
      </c>
      <c r="U63" s="58">
        <v>0.40799999999999997</v>
      </c>
      <c r="V63" s="58">
        <v>1.9032</v>
      </c>
      <c r="W63" s="58">
        <v>2.3E-3</v>
      </c>
      <c r="X63" s="58">
        <v>5.3478000000000003</v>
      </c>
      <c r="Y63" s="58">
        <v>87.596299999999999</v>
      </c>
      <c r="AA63" s="58">
        <v>18</v>
      </c>
      <c r="AB63" s="32">
        <f>F$49</f>
        <v>0</v>
      </c>
      <c r="AC63" s="32">
        <f t="shared" si="35"/>
        <v>0</v>
      </c>
      <c r="AD63" s="32">
        <f t="shared" si="35"/>
        <v>0</v>
      </c>
      <c r="AE63" s="32">
        <f t="shared" si="35"/>
        <v>0.17</v>
      </c>
      <c r="AF63" s="32">
        <f t="shared" si="35"/>
        <v>5.9103000000000003</v>
      </c>
      <c r="AG63" s="32">
        <f t="shared" si="35"/>
        <v>0</v>
      </c>
      <c r="AH63" s="32">
        <f t="shared" si="35"/>
        <v>567.56179999999995</v>
      </c>
      <c r="AI63" s="32">
        <f t="shared" si="35"/>
        <v>18.114699999999999</v>
      </c>
      <c r="AJ63" s="32">
        <f>R$49</f>
        <v>0</v>
      </c>
      <c r="AK63" s="32">
        <f t="shared" si="36"/>
        <v>1E-4</v>
      </c>
      <c r="AL63" s="32">
        <f t="shared" si="36"/>
        <v>0</v>
      </c>
      <c r="AM63" s="32">
        <f t="shared" si="36"/>
        <v>0.14000000000000001</v>
      </c>
      <c r="AN63" s="32">
        <f t="shared" si="36"/>
        <v>7.2121000000000004</v>
      </c>
      <c r="AO63" s="32">
        <f t="shared" si="36"/>
        <v>0</v>
      </c>
      <c r="AP63" s="32">
        <f t="shared" si="36"/>
        <v>1328.6545000000001</v>
      </c>
      <c r="AQ63" s="32">
        <f t="shared" si="36"/>
        <v>17.631699999999999</v>
      </c>
      <c r="AS63" s="125">
        <f t="shared" si="7"/>
        <v>0</v>
      </c>
      <c r="AT63" s="125">
        <f t="shared" si="8"/>
        <v>0</v>
      </c>
      <c r="AU63" s="125">
        <f t="shared" si="9"/>
        <v>0</v>
      </c>
      <c r="AV63" s="125">
        <f t="shared" si="10"/>
        <v>0</v>
      </c>
      <c r="AW63" s="125">
        <f t="shared" si="11"/>
        <v>0</v>
      </c>
      <c r="AX63" s="125">
        <f t="shared" si="12"/>
        <v>0</v>
      </c>
      <c r="AY63" s="125">
        <f t="shared" si="13"/>
        <v>0</v>
      </c>
      <c r="AZ63" s="125">
        <f t="shared" si="14"/>
        <v>0</v>
      </c>
      <c r="BA63" s="125">
        <f t="shared" si="15"/>
        <v>0</v>
      </c>
      <c r="BB63" s="125">
        <f t="shared" si="16"/>
        <v>0</v>
      </c>
      <c r="BC63" s="125">
        <f t="shared" si="17"/>
        <v>0</v>
      </c>
      <c r="BD63" s="125">
        <f t="shared" si="18"/>
        <v>0</v>
      </c>
      <c r="BE63" s="58"/>
      <c r="BF63" s="125">
        <f t="shared" si="19"/>
        <v>0</v>
      </c>
      <c r="BG63" s="125">
        <f t="shared" si="20"/>
        <v>0</v>
      </c>
      <c r="BH63" s="125">
        <f t="shared" si="21"/>
        <v>0</v>
      </c>
      <c r="BI63" s="125">
        <f t="shared" si="22"/>
        <v>0</v>
      </c>
      <c r="BJ63" s="125">
        <f t="shared" si="23"/>
        <v>0</v>
      </c>
      <c r="BK63" s="125">
        <f t="shared" si="24"/>
        <v>0</v>
      </c>
      <c r="BL63" s="125">
        <f t="shared" si="25"/>
        <v>0</v>
      </c>
      <c r="BM63" s="125">
        <f t="shared" si="26"/>
        <v>0</v>
      </c>
      <c r="BN63" s="125">
        <f t="shared" si="27"/>
        <v>0</v>
      </c>
      <c r="BO63" s="125">
        <f t="shared" si="28"/>
        <v>0</v>
      </c>
      <c r="BP63" s="125">
        <f t="shared" si="29"/>
        <v>0</v>
      </c>
      <c r="BQ63" s="125">
        <f t="shared" si="30"/>
        <v>0</v>
      </c>
    </row>
    <row r="64" spans="1:69">
      <c r="A64" s="92" t="s">
        <v>275</v>
      </c>
      <c r="B64" s="58">
        <v>4.8999999999999998E-3</v>
      </c>
      <c r="C64" s="58">
        <v>0</v>
      </c>
      <c r="D64" s="58">
        <v>0.39</v>
      </c>
      <c r="E64" s="58">
        <v>3.8999999999999998E-3</v>
      </c>
      <c r="F64" s="58">
        <v>4.4000000000000003E-3</v>
      </c>
      <c r="G64" s="58">
        <v>1.0699999999999999E-2</v>
      </c>
      <c r="H64" s="58">
        <v>0</v>
      </c>
      <c r="I64" s="58">
        <v>0.38800000000000001</v>
      </c>
      <c r="J64" s="58">
        <v>1.7124999999999999</v>
      </c>
      <c r="K64" s="58">
        <v>4.1999999999999997E-3</v>
      </c>
      <c r="L64" s="58">
        <v>3.1901000000000002</v>
      </c>
      <c r="M64" s="58">
        <v>92.524900000000002</v>
      </c>
      <c r="N64" s="58">
        <v>3.0999999999999999E-3</v>
      </c>
      <c r="O64" s="58">
        <v>0</v>
      </c>
      <c r="P64" s="58">
        <v>0.43</v>
      </c>
      <c r="Q64" s="58">
        <v>2.8999999999999998E-3</v>
      </c>
      <c r="R64" s="58">
        <v>2.8999999999999998E-3</v>
      </c>
      <c r="S64" s="58">
        <v>6.4000000000000003E-3</v>
      </c>
      <c r="T64" s="58">
        <v>0</v>
      </c>
      <c r="U64" s="58">
        <v>0.42849999999999999</v>
      </c>
      <c r="V64" s="58">
        <v>1.6904999999999999</v>
      </c>
      <c r="W64" s="58">
        <v>2.8E-3</v>
      </c>
      <c r="X64" s="58">
        <v>3.9895</v>
      </c>
      <c r="Y64" s="58">
        <v>92.534999999999997</v>
      </c>
      <c r="AA64" s="58">
        <v>19</v>
      </c>
      <c r="AB64" s="32">
        <f>F$49</f>
        <v>0</v>
      </c>
      <c r="AC64" s="32">
        <f t="shared" si="35"/>
        <v>0</v>
      </c>
      <c r="AD64" s="32">
        <f t="shared" si="35"/>
        <v>0</v>
      </c>
      <c r="AE64" s="32">
        <f t="shared" si="35"/>
        <v>0.17</v>
      </c>
      <c r="AF64" s="32">
        <f t="shared" si="35"/>
        <v>5.9103000000000003</v>
      </c>
      <c r="AG64" s="32">
        <f t="shared" si="35"/>
        <v>0</v>
      </c>
      <c r="AH64" s="32">
        <f t="shared" si="35"/>
        <v>567.56179999999995</v>
      </c>
      <c r="AI64" s="32">
        <f t="shared" si="35"/>
        <v>18.114699999999999</v>
      </c>
      <c r="AJ64" s="32">
        <f>R$49</f>
        <v>0</v>
      </c>
      <c r="AK64" s="32">
        <f t="shared" si="36"/>
        <v>1E-4</v>
      </c>
      <c r="AL64" s="32">
        <f t="shared" si="36"/>
        <v>0</v>
      </c>
      <c r="AM64" s="32">
        <f t="shared" si="36"/>
        <v>0.14000000000000001</v>
      </c>
      <c r="AN64" s="32">
        <f t="shared" si="36"/>
        <v>7.2121000000000004</v>
      </c>
      <c r="AO64" s="32">
        <f t="shared" si="36"/>
        <v>0</v>
      </c>
      <c r="AP64" s="32">
        <f t="shared" si="36"/>
        <v>1328.6545000000001</v>
      </c>
      <c r="AQ64" s="32">
        <f t="shared" si="36"/>
        <v>17.631699999999999</v>
      </c>
      <c r="AS64" s="125">
        <f t="shared" si="7"/>
        <v>0</v>
      </c>
      <c r="AT64" s="125">
        <f t="shared" si="8"/>
        <v>0</v>
      </c>
      <c r="AU64" s="125">
        <f t="shared" si="9"/>
        <v>0</v>
      </c>
      <c r="AV64" s="125">
        <f t="shared" si="10"/>
        <v>0</v>
      </c>
      <c r="AW64" s="125">
        <f t="shared" si="11"/>
        <v>0</v>
      </c>
      <c r="AX64" s="125">
        <f t="shared" si="12"/>
        <v>0</v>
      </c>
      <c r="AY64" s="125">
        <f t="shared" si="13"/>
        <v>0</v>
      </c>
      <c r="AZ64" s="125">
        <f t="shared" si="14"/>
        <v>0</v>
      </c>
      <c r="BA64" s="125">
        <f t="shared" si="15"/>
        <v>0</v>
      </c>
      <c r="BB64" s="125">
        <f t="shared" si="16"/>
        <v>0</v>
      </c>
      <c r="BC64" s="125">
        <f t="shared" si="17"/>
        <v>0</v>
      </c>
      <c r="BD64" s="125">
        <f t="shared" si="18"/>
        <v>0</v>
      </c>
      <c r="BE64" s="58"/>
      <c r="BF64" s="125">
        <f t="shared" si="19"/>
        <v>0</v>
      </c>
      <c r="BG64" s="125">
        <f t="shared" si="20"/>
        <v>0</v>
      </c>
      <c r="BH64" s="125">
        <f t="shared" si="21"/>
        <v>0</v>
      </c>
      <c r="BI64" s="125">
        <f t="shared" si="22"/>
        <v>0</v>
      </c>
      <c r="BJ64" s="125">
        <f t="shared" si="23"/>
        <v>0</v>
      </c>
      <c r="BK64" s="125">
        <f t="shared" si="24"/>
        <v>0</v>
      </c>
      <c r="BL64" s="125">
        <f t="shared" si="25"/>
        <v>0</v>
      </c>
      <c r="BM64" s="125">
        <f t="shared" si="26"/>
        <v>0</v>
      </c>
      <c r="BN64" s="125">
        <f t="shared" si="27"/>
        <v>0</v>
      </c>
      <c r="BO64" s="125">
        <f t="shared" si="28"/>
        <v>0</v>
      </c>
      <c r="BP64" s="125">
        <f t="shared" si="29"/>
        <v>0</v>
      </c>
      <c r="BQ64" s="125">
        <f t="shared" si="30"/>
        <v>0</v>
      </c>
    </row>
    <row r="65" spans="1:69">
      <c r="A65" s="92" t="s">
        <v>276</v>
      </c>
      <c r="B65" s="58">
        <v>4.8999999999999998E-3</v>
      </c>
      <c r="C65" s="58">
        <v>0</v>
      </c>
      <c r="D65" s="58">
        <v>0.39</v>
      </c>
      <c r="E65" s="58">
        <v>3.8999999999999998E-3</v>
      </c>
      <c r="F65" s="58">
        <v>4.4999999999999997E-3</v>
      </c>
      <c r="G65" s="58">
        <v>1.1299999999999999E-2</v>
      </c>
      <c r="H65" s="58">
        <v>0</v>
      </c>
      <c r="I65" s="58">
        <v>0.38869999999999999</v>
      </c>
      <c r="J65" s="58">
        <v>1.5513999999999999</v>
      </c>
      <c r="K65" s="58">
        <v>4.4000000000000003E-3</v>
      </c>
      <c r="L65" s="58">
        <v>2.597</v>
      </c>
      <c r="M65" s="58">
        <v>97.497200000000007</v>
      </c>
      <c r="N65" s="58">
        <v>3.0999999999999999E-3</v>
      </c>
      <c r="O65" s="58">
        <v>0</v>
      </c>
      <c r="P65" s="58">
        <v>0.43</v>
      </c>
      <c r="Q65" s="58">
        <v>2.8999999999999998E-3</v>
      </c>
      <c r="R65" s="58">
        <v>3.0000000000000001E-3</v>
      </c>
      <c r="S65" s="58">
        <v>6.8999999999999999E-3</v>
      </c>
      <c r="T65" s="58">
        <v>0</v>
      </c>
      <c r="U65" s="58">
        <v>0.42980000000000002</v>
      </c>
      <c r="V65" s="58">
        <v>1.5313000000000001</v>
      </c>
      <c r="W65" s="58">
        <v>3.0000000000000001E-3</v>
      </c>
      <c r="X65" s="58">
        <v>3.0619000000000001</v>
      </c>
      <c r="Y65" s="58">
        <v>97.496300000000005</v>
      </c>
      <c r="AA65" s="58">
        <v>20</v>
      </c>
      <c r="AB65" s="32">
        <f>F$50</f>
        <v>0</v>
      </c>
      <c r="AC65" s="32">
        <f t="shared" ref="AC65:AI69" si="37">G$50</f>
        <v>0</v>
      </c>
      <c r="AD65" s="32">
        <f t="shared" si="37"/>
        <v>0</v>
      </c>
      <c r="AE65" s="32">
        <f t="shared" si="37"/>
        <v>0.1696</v>
      </c>
      <c r="AF65" s="32">
        <f t="shared" si="37"/>
        <v>5.9553000000000003</v>
      </c>
      <c r="AG65" s="32">
        <f t="shared" si="37"/>
        <v>0</v>
      </c>
      <c r="AH65" s="32">
        <f t="shared" si="37"/>
        <v>338.79340000000002</v>
      </c>
      <c r="AI65" s="32">
        <f t="shared" si="37"/>
        <v>22.706700000000001</v>
      </c>
      <c r="AJ65" s="32">
        <f>R$50</f>
        <v>0</v>
      </c>
      <c r="AK65" s="32">
        <f t="shared" ref="AK65:AQ69" si="38">S$50</f>
        <v>1E-4</v>
      </c>
      <c r="AL65" s="32">
        <f t="shared" si="38"/>
        <v>0</v>
      </c>
      <c r="AM65" s="32">
        <f t="shared" si="38"/>
        <v>0.1386</v>
      </c>
      <c r="AN65" s="32">
        <f t="shared" si="38"/>
        <v>7.2630999999999997</v>
      </c>
      <c r="AO65" s="32">
        <f t="shared" si="38"/>
        <v>0</v>
      </c>
      <c r="AP65" s="32">
        <f t="shared" si="38"/>
        <v>718.11410000000001</v>
      </c>
      <c r="AQ65" s="32">
        <f t="shared" si="38"/>
        <v>22.369599999999998</v>
      </c>
      <c r="AS65" s="125">
        <f t="shared" si="7"/>
        <v>0</v>
      </c>
      <c r="AT65" s="125">
        <f t="shared" si="8"/>
        <v>0</v>
      </c>
      <c r="AU65" s="125">
        <f t="shared" si="9"/>
        <v>0</v>
      </c>
      <c r="AV65" s="125">
        <f t="shared" si="10"/>
        <v>0</v>
      </c>
      <c r="AW65" s="125">
        <f t="shared" si="11"/>
        <v>0</v>
      </c>
      <c r="AX65" s="125">
        <f t="shared" si="12"/>
        <v>0</v>
      </c>
      <c r="AY65" s="125">
        <f t="shared" si="13"/>
        <v>0</v>
      </c>
      <c r="AZ65" s="125">
        <f t="shared" si="14"/>
        <v>0</v>
      </c>
      <c r="BA65" s="125">
        <f t="shared" si="15"/>
        <v>0</v>
      </c>
      <c r="BB65" s="125">
        <f t="shared" si="16"/>
        <v>0</v>
      </c>
      <c r="BC65" s="125">
        <f t="shared" si="17"/>
        <v>0</v>
      </c>
      <c r="BD65" s="125">
        <f t="shared" si="18"/>
        <v>0</v>
      </c>
      <c r="BE65" s="58"/>
      <c r="BF65" s="125">
        <f t="shared" si="19"/>
        <v>0</v>
      </c>
      <c r="BG65" s="125">
        <f t="shared" si="20"/>
        <v>0</v>
      </c>
      <c r="BH65" s="125">
        <f t="shared" si="21"/>
        <v>0</v>
      </c>
      <c r="BI65" s="125">
        <f t="shared" si="22"/>
        <v>0</v>
      </c>
      <c r="BJ65" s="125">
        <f t="shared" si="23"/>
        <v>0</v>
      </c>
      <c r="BK65" s="125">
        <f t="shared" si="24"/>
        <v>0</v>
      </c>
      <c r="BL65" s="125">
        <f t="shared" si="25"/>
        <v>0</v>
      </c>
      <c r="BM65" s="125">
        <f t="shared" si="26"/>
        <v>0</v>
      </c>
      <c r="BN65" s="125">
        <f t="shared" si="27"/>
        <v>0</v>
      </c>
      <c r="BO65" s="125">
        <f t="shared" si="28"/>
        <v>0</v>
      </c>
      <c r="BP65" s="125">
        <f t="shared" si="29"/>
        <v>0</v>
      </c>
      <c r="BQ65" s="125">
        <f t="shared" si="30"/>
        <v>0</v>
      </c>
    </row>
    <row r="66" spans="1:69">
      <c r="A66" s="92" t="s">
        <v>277</v>
      </c>
      <c r="B66" s="58">
        <v>4.8999999999999998E-3</v>
      </c>
      <c r="C66" s="58">
        <v>0</v>
      </c>
      <c r="D66" s="58">
        <v>0.39</v>
      </c>
      <c r="E66" s="58">
        <v>3.8999999999999998E-3</v>
      </c>
      <c r="F66" s="58">
        <v>4.4000000000000003E-3</v>
      </c>
      <c r="G66" s="58">
        <v>1.14E-2</v>
      </c>
      <c r="H66" s="58">
        <v>0</v>
      </c>
      <c r="I66" s="58">
        <v>0.38850000000000001</v>
      </c>
      <c r="J66" s="58">
        <v>1.4970000000000001</v>
      </c>
      <c r="K66" s="58">
        <v>4.4000000000000003E-3</v>
      </c>
      <c r="L66" s="58">
        <v>2.3679000000000001</v>
      </c>
      <c r="M66" s="58">
        <v>103.02030000000001</v>
      </c>
      <c r="N66" s="58">
        <v>3.0999999999999999E-3</v>
      </c>
      <c r="O66" s="58">
        <v>0</v>
      </c>
      <c r="P66" s="58">
        <v>0.43</v>
      </c>
      <c r="Q66" s="58">
        <v>2.8999999999999998E-3</v>
      </c>
      <c r="R66" s="58">
        <v>3.0000000000000001E-3</v>
      </c>
      <c r="S66" s="58">
        <v>6.8999999999999999E-3</v>
      </c>
      <c r="T66" s="58">
        <v>0</v>
      </c>
      <c r="U66" s="58">
        <v>0.42959999999999998</v>
      </c>
      <c r="V66" s="58">
        <v>1.4744999999999999</v>
      </c>
      <c r="W66" s="58">
        <v>3.0000000000000001E-3</v>
      </c>
      <c r="X66" s="58">
        <v>2.7071000000000001</v>
      </c>
      <c r="Y66" s="58">
        <v>103.47029999999999</v>
      </c>
      <c r="AA66" s="58">
        <v>21</v>
      </c>
      <c r="AB66" s="32">
        <f>F$50</f>
        <v>0</v>
      </c>
      <c r="AC66" s="32">
        <f t="shared" si="37"/>
        <v>0</v>
      </c>
      <c r="AD66" s="32">
        <f t="shared" si="37"/>
        <v>0</v>
      </c>
      <c r="AE66" s="32">
        <f t="shared" si="37"/>
        <v>0.1696</v>
      </c>
      <c r="AF66" s="32">
        <f t="shared" si="37"/>
        <v>5.9553000000000003</v>
      </c>
      <c r="AG66" s="32">
        <f t="shared" si="37"/>
        <v>0</v>
      </c>
      <c r="AH66" s="32">
        <f t="shared" si="37"/>
        <v>338.79340000000002</v>
      </c>
      <c r="AI66" s="32">
        <f t="shared" si="37"/>
        <v>22.706700000000001</v>
      </c>
      <c r="AJ66" s="32">
        <f>R$50</f>
        <v>0</v>
      </c>
      <c r="AK66" s="32">
        <f t="shared" si="38"/>
        <v>1E-4</v>
      </c>
      <c r="AL66" s="32">
        <f t="shared" si="38"/>
        <v>0</v>
      </c>
      <c r="AM66" s="32">
        <f t="shared" si="38"/>
        <v>0.1386</v>
      </c>
      <c r="AN66" s="32">
        <f t="shared" si="38"/>
        <v>7.2630999999999997</v>
      </c>
      <c r="AO66" s="32">
        <f t="shared" si="38"/>
        <v>0</v>
      </c>
      <c r="AP66" s="32">
        <f t="shared" si="38"/>
        <v>718.11410000000001</v>
      </c>
      <c r="AQ66" s="32">
        <f t="shared" si="38"/>
        <v>22.369599999999998</v>
      </c>
      <c r="AS66" s="125">
        <f t="shared" si="7"/>
        <v>0</v>
      </c>
      <c r="AT66" s="125">
        <f t="shared" si="8"/>
        <v>0</v>
      </c>
      <c r="AU66" s="125">
        <f t="shared" si="9"/>
        <v>0</v>
      </c>
      <c r="AV66" s="125">
        <f t="shared" si="10"/>
        <v>0</v>
      </c>
      <c r="AW66" s="125">
        <f t="shared" si="11"/>
        <v>0</v>
      </c>
      <c r="AX66" s="125">
        <f t="shared" si="12"/>
        <v>0</v>
      </c>
      <c r="AY66" s="125">
        <f t="shared" si="13"/>
        <v>0</v>
      </c>
      <c r="AZ66" s="125">
        <f t="shared" si="14"/>
        <v>0</v>
      </c>
      <c r="BA66" s="125">
        <f t="shared" si="15"/>
        <v>0</v>
      </c>
      <c r="BB66" s="125">
        <f t="shared" si="16"/>
        <v>0</v>
      </c>
      <c r="BC66" s="125">
        <f t="shared" si="17"/>
        <v>0</v>
      </c>
      <c r="BD66" s="125">
        <f t="shared" si="18"/>
        <v>0</v>
      </c>
      <c r="BE66" s="58"/>
      <c r="BF66" s="125">
        <f t="shared" si="19"/>
        <v>0</v>
      </c>
      <c r="BG66" s="125">
        <f t="shared" si="20"/>
        <v>0</v>
      </c>
      <c r="BH66" s="125">
        <f t="shared" si="21"/>
        <v>0</v>
      </c>
      <c r="BI66" s="125">
        <f t="shared" si="22"/>
        <v>0</v>
      </c>
      <c r="BJ66" s="125">
        <f t="shared" si="23"/>
        <v>0</v>
      </c>
      <c r="BK66" s="125">
        <f t="shared" si="24"/>
        <v>0</v>
      </c>
      <c r="BL66" s="125">
        <f t="shared" si="25"/>
        <v>0</v>
      </c>
      <c r="BM66" s="125">
        <f t="shared" si="26"/>
        <v>0</v>
      </c>
      <c r="BN66" s="125">
        <f t="shared" si="27"/>
        <v>0</v>
      </c>
      <c r="BO66" s="125">
        <f t="shared" si="28"/>
        <v>0</v>
      </c>
      <c r="BP66" s="125">
        <f t="shared" si="29"/>
        <v>0</v>
      </c>
      <c r="BQ66" s="125">
        <f t="shared" si="30"/>
        <v>0</v>
      </c>
    </row>
    <row r="67" spans="1:69">
      <c r="AA67" s="58">
        <v>22</v>
      </c>
      <c r="AB67" s="32">
        <f>F$50</f>
        <v>0</v>
      </c>
      <c r="AC67" s="32">
        <f t="shared" si="37"/>
        <v>0</v>
      </c>
      <c r="AD67" s="32">
        <f t="shared" si="37"/>
        <v>0</v>
      </c>
      <c r="AE67" s="32">
        <f t="shared" si="37"/>
        <v>0.1696</v>
      </c>
      <c r="AF67" s="32">
        <f t="shared" si="37"/>
        <v>5.9553000000000003</v>
      </c>
      <c r="AG67" s="32">
        <f t="shared" si="37"/>
        <v>0</v>
      </c>
      <c r="AH67" s="32">
        <f t="shared" si="37"/>
        <v>338.79340000000002</v>
      </c>
      <c r="AI67" s="32">
        <f t="shared" si="37"/>
        <v>22.706700000000001</v>
      </c>
      <c r="AJ67" s="32">
        <f>R$50</f>
        <v>0</v>
      </c>
      <c r="AK67" s="32">
        <f t="shared" si="38"/>
        <v>1E-4</v>
      </c>
      <c r="AL67" s="32">
        <f t="shared" si="38"/>
        <v>0</v>
      </c>
      <c r="AM67" s="32">
        <f t="shared" si="38"/>
        <v>0.1386</v>
      </c>
      <c r="AN67" s="32">
        <f t="shared" si="38"/>
        <v>7.2630999999999997</v>
      </c>
      <c r="AO67" s="32">
        <f t="shared" si="38"/>
        <v>0</v>
      </c>
      <c r="AP67" s="32">
        <f t="shared" si="38"/>
        <v>718.11410000000001</v>
      </c>
      <c r="AQ67" s="32">
        <f t="shared" si="38"/>
        <v>22.369599999999998</v>
      </c>
      <c r="AS67" s="125">
        <f t="shared" si="7"/>
        <v>0</v>
      </c>
      <c r="AT67" s="125">
        <f t="shared" si="8"/>
        <v>0</v>
      </c>
      <c r="AU67" s="125">
        <f t="shared" si="9"/>
        <v>0</v>
      </c>
      <c r="AV67" s="125">
        <f t="shared" si="10"/>
        <v>0</v>
      </c>
      <c r="AW67" s="125">
        <f t="shared" si="11"/>
        <v>0</v>
      </c>
      <c r="AX67" s="125">
        <f t="shared" si="12"/>
        <v>0</v>
      </c>
      <c r="AY67" s="125">
        <f t="shared" si="13"/>
        <v>0</v>
      </c>
      <c r="AZ67" s="125">
        <f t="shared" si="14"/>
        <v>0</v>
      </c>
      <c r="BA67" s="125">
        <f t="shared" si="15"/>
        <v>0</v>
      </c>
      <c r="BB67" s="125">
        <f t="shared" si="16"/>
        <v>0</v>
      </c>
      <c r="BC67" s="125">
        <f t="shared" si="17"/>
        <v>0</v>
      </c>
      <c r="BD67" s="125">
        <f t="shared" si="18"/>
        <v>0</v>
      </c>
      <c r="BE67" s="58"/>
      <c r="BF67" s="125">
        <f t="shared" si="19"/>
        <v>0</v>
      </c>
      <c r="BG67" s="125">
        <f t="shared" si="20"/>
        <v>0</v>
      </c>
      <c r="BH67" s="125">
        <f t="shared" si="21"/>
        <v>0</v>
      </c>
      <c r="BI67" s="125">
        <f t="shared" si="22"/>
        <v>0</v>
      </c>
      <c r="BJ67" s="125">
        <f t="shared" si="23"/>
        <v>0</v>
      </c>
      <c r="BK67" s="125">
        <f t="shared" si="24"/>
        <v>0</v>
      </c>
      <c r="BL67" s="125">
        <f t="shared" si="25"/>
        <v>0</v>
      </c>
      <c r="BM67" s="125">
        <f t="shared" si="26"/>
        <v>0</v>
      </c>
      <c r="BN67" s="125">
        <f t="shared" si="27"/>
        <v>0</v>
      </c>
      <c r="BO67" s="125">
        <f t="shared" si="28"/>
        <v>0</v>
      </c>
      <c r="BP67" s="125">
        <f t="shared" si="29"/>
        <v>0</v>
      </c>
      <c r="BQ67" s="125">
        <f t="shared" si="30"/>
        <v>0</v>
      </c>
    </row>
    <row r="68" spans="1:69">
      <c r="A68" s="58" t="s">
        <v>404</v>
      </c>
      <c r="B68" s="58"/>
      <c r="C68" s="58"/>
      <c r="D68" s="58"/>
      <c r="E68" s="58"/>
      <c r="F68" s="58"/>
      <c r="G68" s="58"/>
      <c r="H68" s="58"/>
      <c r="AA68" s="58">
        <v>23</v>
      </c>
      <c r="AB68" s="32">
        <f>F$50</f>
        <v>0</v>
      </c>
      <c r="AC68" s="32">
        <f t="shared" si="37"/>
        <v>0</v>
      </c>
      <c r="AD68" s="32">
        <f t="shared" si="37"/>
        <v>0</v>
      </c>
      <c r="AE68" s="32">
        <f t="shared" si="37"/>
        <v>0.1696</v>
      </c>
      <c r="AF68" s="32">
        <f t="shared" si="37"/>
        <v>5.9553000000000003</v>
      </c>
      <c r="AG68" s="32">
        <f t="shared" si="37"/>
        <v>0</v>
      </c>
      <c r="AH68" s="32">
        <f t="shared" si="37"/>
        <v>338.79340000000002</v>
      </c>
      <c r="AI68" s="32">
        <f t="shared" si="37"/>
        <v>22.706700000000001</v>
      </c>
      <c r="AJ68" s="32">
        <f>R$50</f>
        <v>0</v>
      </c>
      <c r="AK68" s="32">
        <f t="shared" si="38"/>
        <v>1E-4</v>
      </c>
      <c r="AL68" s="32">
        <f t="shared" si="38"/>
        <v>0</v>
      </c>
      <c r="AM68" s="32">
        <f t="shared" si="38"/>
        <v>0.1386</v>
      </c>
      <c r="AN68" s="32">
        <f t="shared" si="38"/>
        <v>7.2630999999999997</v>
      </c>
      <c r="AO68" s="32">
        <f t="shared" si="38"/>
        <v>0</v>
      </c>
      <c r="AP68" s="32">
        <f t="shared" si="38"/>
        <v>718.11410000000001</v>
      </c>
      <c r="AQ68" s="32">
        <f t="shared" si="38"/>
        <v>22.369599999999998</v>
      </c>
      <c r="AS68" s="125">
        <f t="shared" si="7"/>
        <v>0</v>
      </c>
      <c r="AT68" s="125">
        <f t="shared" si="8"/>
        <v>0</v>
      </c>
      <c r="AU68" s="125">
        <f t="shared" si="9"/>
        <v>0</v>
      </c>
      <c r="AV68" s="125">
        <f t="shared" si="10"/>
        <v>0</v>
      </c>
      <c r="AW68" s="125">
        <f t="shared" si="11"/>
        <v>0</v>
      </c>
      <c r="AX68" s="125">
        <f t="shared" si="12"/>
        <v>0</v>
      </c>
      <c r="AY68" s="125">
        <f t="shared" si="13"/>
        <v>0</v>
      </c>
      <c r="AZ68" s="125">
        <f t="shared" si="14"/>
        <v>0</v>
      </c>
      <c r="BA68" s="125">
        <f t="shared" si="15"/>
        <v>0</v>
      </c>
      <c r="BB68" s="125">
        <f t="shared" si="16"/>
        <v>0</v>
      </c>
      <c r="BC68" s="125">
        <f t="shared" si="17"/>
        <v>0</v>
      </c>
      <c r="BD68" s="125">
        <f t="shared" si="18"/>
        <v>0</v>
      </c>
      <c r="BE68" s="58"/>
      <c r="BF68" s="125">
        <f t="shared" si="19"/>
        <v>0</v>
      </c>
      <c r="BG68" s="125">
        <f t="shared" si="20"/>
        <v>0</v>
      </c>
      <c r="BH68" s="125">
        <f t="shared" si="21"/>
        <v>0</v>
      </c>
      <c r="BI68" s="125">
        <f t="shared" si="22"/>
        <v>0</v>
      </c>
      <c r="BJ68" s="125">
        <f t="shared" si="23"/>
        <v>0</v>
      </c>
      <c r="BK68" s="125">
        <f t="shared" si="24"/>
        <v>0</v>
      </c>
      <c r="BL68" s="125">
        <f t="shared" si="25"/>
        <v>0</v>
      </c>
      <c r="BM68" s="125">
        <f t="shared" si="26"/>
        <v>0</v>
      </c>
      <c r="BN68" s="125">
        <f t="shared" si="27"/>
        <v>0</v>
      </c>
      <c r="BO68" s="125">
        <f t="shared" si="28"/>
        <v>0</v>
      </c>
      <c r="BP68" s="125">
        <f t="shared" si="29"/>
        <v>0</v>
      </c>
      <c r="BQ68" s="125">
        <f t="shared" si="30"/>
        <v>0</v>
      </c>
    </row>
    <row r="69" spans="1:69">
      <c r="A69" s="58"/>
      <c r="B69" s="58"/>
      <c r="C69" s="58"/>
      <c r="D69" s="58"/>
      <c r="E69" s="58"/>
      <c r="F69" s="58"/>
      <c r="G69" s="58"/>
      <c r="H69" s="58"/>
      <c r="AA69" s="58">
        <v>24</v>
      </c>
      <c r="AB69" s="32">
        <f>F$50</f>
        <v>0</v>
      </c>
      <c r="AC69" s="32">
        <f t="shared" si="37"/>
        <v>0</v>
      </c>
      <c r="AD69" s="32">
        <f t="shared" si="37"/>
        <v>0</v>
      </c>
      <c r="AE69" s="32">
        <f t="shared" si="37"/>
        <v>0.1696</v>
      </c>
      <c r="AF69" s="32">
        <f t="shared" si="37"/>
        <v>5.9553000000000003</v>
      </c>
      <c r="AG69" s="32">
        <f t="shared" si="37"/>
        <v>0</v>
      </c>
      <c r="AH69" s="32">
        <f t="shared" si="37"/>
        <v>338.79340000000002</v>
      </c>
      <c r="AI69" s="32">
        <f t="shared" si="37"/>
        <v>22.706700000000001</v>
      </c>
      <c r="AJ69" s="32">
        <f>R$50</f>
        <v>0</v>
      </c>
      <c r="AK69" s="32">
        <f t="shared" si="38"/>
        <v>1E-4</v>
      </c>
      <c r="AL69" s="32">
        <f t="shared" si="38"/>
        <v>0</v>
      </c>
      <c r="AM69" s="32">
        <f t="shared" si="38"/>
        <v>0.1386</v>
      </c>
      <c r="AN69" s="32">
        <f t="shared" si="38"/>
        <v>7.2630999999999997</v>
      </c>
      <c r="AO69" s="32">
        <f t="shared" si="38"/>
        <v>0</v>
      </c>
      <c r="AP69" s="32">
        <f t="shared" si="38"/>
        <v>718.11410000000001</v>
      </c>
      <c r="AQ69" s="32">
        <f t="shared" si="38"/>
        <v>22.369599999999998</v>
      </c>
      <c r="AS69" s="125">
        <f t="shared" si="7"/>
        <v>0</v>
      </c>
      <c r="AT69" s="125">
        <f t="shared" si="8"/>
        <v>0</v>
      </c>
      <c r="AU69" s="125">
        <f t="shared" si="9"/>
        <v>0</v>
      </c>
      <c r="AV69" s="125">
        <f t="shared" si="10"/>
        <v>0</v>
      </c>
      <c r="AW69" s="125">
        <f t="shared" si="11"/>
        <v>0</v>
      </c>
      <c r="AX69" s="125">
        <f t="shared" si="12"/>
        <v>0</v>
      </c>
      <c r="AY69" s="125">
        <f t="shared" si="13"/>
        <v>0</v>
      </c>
      <c r="AZ69" s="125">
        <f t="shared" si="14"/>
        <v>0</v>
      </c>
      <c r="BA69" s="125">
        <f t="shared" si="15"/>
        <v>0</v>
      </c>
      <c r="BB69" s="125">
        <f t="shared" si="16"/>
        <v>0</v>
      </c>
      <c r="BC69" s="125">
        <f t="shared" si="17"/>
        <v>0</v>
      </c>
      <c r="BD69" s="125">
        <f t="shared" si="18"/>
        <v>0</v>
      </c>
      <c r="BE69" s="58"/>
      <c r="BF69" s="125">
        <f t="shared" si="19"/>
        <v>0</v>
      </c>
      <c r="BG69" s="125">
        <f t="shared" si="20"/>
        <v>0</v>
      </c>
      <c r="BH69" s="125">
        <f t="shared" si="21"/>
        <v>0</v>
      </c>
      <c r="BI69" s="125">
        <f t="shared" si="22"/>
        <v>0</v>
      </c>
      <c r="BJ69" s="125">
        <f t="shared" si="23"/>
        <v>0</v>
      </c>
      <c r="BK69" s="125">
        <f t="shared" si="24"/>
        <v>0</v>
      </c>
      <c r="BL69" s="125">
        <f t="shared" si="25"/>
        <v>0</v>
      </c>
      <c r="BM69" s="125">
        <f t="shared" si="26"/>
        <v>0</v>
      </c>
      <c r="BN69" s="125">
        <f t="shared" si="27"/>
        <v>0</v>
      </c>
      <c r="BO69" s="125">
        <f t="shared" si="28"/>
        <v>0</v>
      </c>
      <c r="BP69" s="125">
        <f t="shared" si="29"/>
        <v>0</v>
      </c>
      <c r="BQ69" s="125">
        <f t="shared" si="30"/>
        <v>0</v>
      </c>
    </row>
    <row r="70" spans="1:69">
      <c r="A70" s="58" t="s">
        <v>370</v>
      </c>
      <c r="B70" s="58"/>
      <c r="C70" s="58"/>
      <c r="D70" s="58"/>
      <c r="E70" s="58"/>
      <c r="F70" s="58"/>
      <c r="G70" s="58"/>
      <c r="H70" s="58"/>
      <c r="AA70" s="58">
        <v>25</v>
      </c>
      <c r="AB70" s="32">
        <f>F$51</f>
        <v>0</v>
      </c>
      <c r="AC70" s="32">
        <f t="shared" ref="AC70:AI74" si="39">G$51</f>
        <v>1E-4</v>
      </c>
      <c r="AD70" s="32">
        <f t="shared" si="39"/>
        <v>0</v>
      </c>
      <c r="AE70" s="32">
        <f t="shared" si="39"/>
        <v>0.16839999999999999</v>
      </c>
      <c r="AF70" s="32">
        <f t="shared" si="39"/>
        <v>6.0343</v>
      </c>
      <c r="AG70" s="32">
        <f t="shared" si="39"/>
        <v>0</v>
      </c>
      <c r="AH70" s="32">
        <f t="shared" si="39"/>
        <v>278.83949999999999</v>
      </c>
      <c r="AI70" s="32">
        <f t="shared" si="39"/>
        <v>27.532599999999999</v>
      </c>
      <c r="AJ70" s="32">
        <f>R$51</f>
        <v>0</v>
      </c>
      <c r="AK70" s="32">
        <f t="shared" ref="AK70:AQ74" si="40">S$51</f>
        <v>1E-4</v>
      </c>
      <c r="AL70" s="32">
        <f t="shared" si="40"/>
        <v>0</v>
      </c>
      <c r="AM70" s="32">
        <f t="shared" si="40"/>
        <v>0.13589999999999999</v>
      </c>
      <c r="AN70" s="32">
        <f t="shared" si="40"/>
        <v>7.2586000000000004</v>
      </c>
      <c r="AO70" s="32">
        <f t="shared" si="40"/>
        <v>0</v>
      </c>
      <c r="AP70" s="32">
        <f t="shared" si="40"/>
        <v>459.28949999999998</v>
      </c>
      <c r="AQ70" s="32">
        <f t="shared" si="40"/>
        <v>27.310400000000001</v>
      </c>
      <c r="AS70" s="125">
        <f t="shared" si="7"/>
        <v>0</v>
      </c>
      <c r="AT70" s="125">
        <f t="shared" si="8"/>
        <v>0</v>
      </c>
      <c r="AU70" s="125">
        <f t="shared" si="9"/>
        <v>0</v>
      </c>
      <c r="AV70" s="125">
        <f t="shared" si="10"/>
        <v>0</v>
      </c>
      <c r="AW70" s="125">
        <f t="shared" si="11"/>
        <v>0</v>
      </c>
      <c r="AX70" s="125">
        <f t="shared" si="12"/>
        <v>0</v>
      </c>
      <c r="AY70" s="125">
        <f t="shared" si="13"/>
        <v>0</v>
      </c>
      <c r="AZ70" s="125">
        <f t="shared" si="14"/>
        <v>0</v>
      </c>
      <c r="BA70" s="125">
        <f t="shared" si="15"/>
        <v>0</v>
      </c>
      <c r="BB70" s="125">
        <f t="shared" si="16"/>
        <v>0</v>
      </c>
      <c r="BC70" s="125">
        <f t="shared" si="17"/>
        <v>0</v>
      </c>
      <c r="BD70" s="125">
        <f t="shared" si="18"/>
        <v>0</v>
      </c>
      <c r="BE70" s="58"/>
      <c r="BF70" s="125">
        <f t="shared" si="19"/>
        <v>0</v>
      </c>
      <c r="BG70" s="125">
        <f t="shared" si="20"/>
        <v>0</v>
      </c>
      <c r="BH70" s="125">
        <f t="shared" si="21"/>
        <v>0</v>
      </c>
      <c r="BI70" s="125">
        <f t="shared" si="22"/>
        <v>0</v>
      </c>
      <c r="BJ70" s="125">
        <f t="shared" si="23"/>
        <v>0</v>
      </c>
      <c r="BK70" s="125">
        <f t="shared" si="24"/>
        <v>0</v>
      </c>
      <c r="BL70" s="125">
        <f t="shared" si="25"/>
        <v>0</v>
      </c>
      <c r="BM70" s="125">
        <f t="shared" si="26"/>
        <v>0</v>
      </c>
      <c r="BN70" s="125">
        <f t="shared" si="27"/>
        <v>0</v>
      </c>
      <c r="BO70" s="125">
        <f t="shared" si="28"/>
        <v>0</v>
      </c>
      <c r="BP70" s="125">
        <f t="shared" si="29"/>
        <v>0</v>
      </c>
      <c r="BQ70" s="125">
        <f t="shared" si="30"/>
        <v>0</v>
      </c>
    </row>
    <row r="71" spans="1:69">
      <c r="A71" s="58" t="s">
        <v>371</v>
      </c>
      <c r="B71" s="58">
        <f>(0.91-1)/(1.61^0.25)</f>
        <v>-7.9898024321861119E-2</v>
      </c>
      <c r="C71" s="58"/>
      <c r="D71" s="58"/>
      <c r="E71" s="58"/>
      <c r="F71" s="58"/>
      <c r="G71" s="58"/>
      <c r="H71" s="58"/>
      <c r="AA71" s="58">
        <v>26</v>
      </c>
      <c r="AB71" s="32">
        <f>F$51</f>
        <v>0</v>
      </c>
      <c r="AC71" s="32">
        <f t="shared" si="39"/>
        <v>1E-4</v>
      </c>
      <c r="AD71" s="32">
        <f t="shared" si="39"/>
        <v>0</v>
      </c>
      <c r="AE71" s="32">
        <f t="shared" si="39"/>
        <v>0.16839999999999999</v>
      </c>
      <c r="AF71" s="32">
        <f t="shared" si="39"/>
        <v>6.0343</v>
      </c>
      <c r="AG71" s="32">
        <f t="shared" si="39"/>
        <v>0</v>
      </c>
      <c r="AH71" s="32">
        <f t="shared" si="39"/>
        <v>278.83949999999999</v>
      </c>
      <c r="AI71" s="32">
        <f t="shared" si="39"/>
        <v>27.532599999999999</v>
      </c>
      <c r="AJ71" s="32">
        <f>R$51</f>
        <v>0</v>
      </c>
      <c r="AK71" s="32">
        <f t="shared" si="40"/>
        <v>1E-4</v>
      </c>
      <c r="AL71" s="32">
        <f t="shared" si="40"/>
        <v>0</v>
      </c>
      <c r="AM71" s="32">
        <f t="shared" si="40"/>
        <v>0.13589999999999999</v>
      </c>
      <c r="AN71" s="32">
        <f t="shared" si="40"/>
        <v>7.2586000000000004</v>
      </c>
      <c r="AO71" s="32">
        <f t="shared" si="40"/>
        <v>0</v>
      </c>
      <c r="AP71" s="32">
        <f t="shared" si="40"/>
        <v>459.28949999999998</v>
      </c>
      <c r="AQ71" s="32">
        <f t="shared" si="40"/>
        <v>27.310400000000001</v>
      </c>
      <c r="AS71" s="125">
        <f t="shared" si="7"/>
        <v>0</v>
      </c>
      <c r="AT71" s="125">
        <f t="shared" si="8"/>
        <v>0</v>
      </c>
      <c r="AU71" s="125">
        <f t="shared" si="9"/>
        <v>0</v>
      </c>
      <c r="AV71" s="125">
        <f t="shared" si="10"/>
        <v>0</v>
      </c>
      <c r="AW71" s="125">
        <f t="shared" si="11"/>
        <v>0</v>
      </c>
      <c r="AX71" s="125">
        <f t="shared" si="12"/>
        <v>0</v>
      </c>
      <c r="AY71" s="125">
        <f t="shared" si="13"/>
        <v>0</v>
      </c>
      <c r="AZ71" s="125">
        <f t="shared" si="14"/>
        <v>0</v>
      </c>
      <c r="BA71" s="125">
        <f t="shared" si="15"/>
        <v>0</v>
      </c>
      <c r="BB71" s="125">
        <f t="shared" si="16"/>
        <v>0</v>
      </c>
      <c r="BC71" s="125">
        <f t="shared" si="17"/>
        <v>0</v>
      </c>
      <c r="BD71" s="125">
        <f t="shared" si="18"/>
        <v>0</v>
      </c>
      <c r="BE71" s="58"/>
      <c r="BF71" s="125">
        <f t="shared" si="19"/>
        <v>0</v>
      </c>
      <c r="BG71" s="125">
        <f t="shared" si="20"/>
        <v>0</v>
      </c>
      <c r="BH71" s="125">
        <f t="shared" si="21"/>
        <v>0</v>
      </c>
      <c r="BI71" s="125">
        <f t="shared" si="22"/>
        <v>0</v>
      </c>
      <c r="BJ71" s="125">
        <f t="shared" si="23"/>
        <v>0</v>
      </c>
      <c r="BK71" s="125">
        <f t="shared" si="24"/>
        <v>0</v>
      </c>
      <c r="BL71" s="125">
        <f t="shared" si="25"/>
        <v>0</v>
      </c>
      <c r="BM71" s="125">
        <f t="shared" si="26"/>
        <v>0</v>
      </c>
      <c r="BN71" s="125">
        <f t="shared" si="27"/>
        <v>0</v>
      </c>
      <c r="BO71" s="125">
        <f t="shared" si="28"/>
        <v>0</v>
      </c>
      <c r="BP71" s="125">
        <f t="shared" si="29"/>
        <v>0</v>
      </c>
      <c r="BQ71" s="125">
        <f t="shared" si="30"/>
        <v>0</v>
      </c>
    </row>
    <row r="72" spans="1:69">
      <c r="A72" s="58"/>
      <c r="B72" s="58" t="s">
        <v>372</v>
      </c>
      <c r="C72" s="58" t="s">
        <v>373</v>
      </c>
      <c r="D72" s="58"/>
      <c r="E72" s="58"/>
      <c r="F72" s="58"/>
      <c r="G72" s="58"/>
      <c r="H72" s="58"/>
      <c r="AA72" s="58">
        <v>27</v>
      </c>
      <c r="AB72" s="32">
        <f>F$51</f>
        <v>0</v>
      </c>
      <c r="AC72" s="32">
        <f t="shared" si="39"/>
        <v>1E-4</v>
      </c>
      <c r="AD72" s="32">
        <f t="shared" si="39"/>
        <v>0</v>
      </c>
      <c r="AE72" s="32">
        <f t="shared" si="39"/>
        <v>0.16839999999999999</v>
      </c>
      <c r="AF72" s="32">
        <f t="shared" si="39"/>
        <v>6.0343</v>
      </c>
      <c r="AG72" s="32">
        <f t="shared" si="39"/>
        <v>0</v>
      </c>
      <c r="AH72" s="32">
        <f t="shared" si="39"/>
        <v>278.83949999999999</v>
      </c>
      <c r="AI72" s="32">
        <f t="shared" si="39"/>
        <v>27.532599999999999</v>
      </c>
      <c r="AJ72" s="32">
        <f>R$51</f>
        <v>0</v>
      </c>
      <c r="AK72" s="32">
        <f t="shared" si="40"/>
        <v>1E-4</v>
      </c>
      <c r="AL72" s="32">
        <f t="shared" si="40"/>
        <v>0</v>
      </c>
      <c r="AM72" s="32">
        <f t="shared" si="40"/>
        <v>0.13589999999999999</v>
      </c>
      <c r="AN72" s="32">
        <f t="shared" si="40"/>
        <v>7.2586000000000004</v>
      </c>
      <c r="AO72" s="32">
        <f t="shared" si="40"/>
        <v>0</v>
      </c>
      <c r="AP72" s="32">
        <f t="shared" si="40"/>
        <v>459.28949999999998</v>
      </c>
      <c r="AQ72" s="32">
        <f t="shared" si="40"/>
        <v>27.310400000000001</v>
      </c>
      <c r="AS72" s="125">
        <f t="shared" si="7"/>
        <v>0</v>
      </c>
      <c r="AT72" s="125">
        <f t="shared" si="8"/>
        <v>0</v>
      </c>
      <c r="AU72" s="125">
        <f t="shared" si="9"/>
        <v>0</v>
      </c>
      <c r="AV72" s="125">
        <f t="shared" si="10"/>
        <v>0</v>
      </c>
      <c r="AW72" s="125">
        <f t="shared" si="11"/>
        <v>0</v>
      </c>
      <c r="AX72" s="125">
        <f t="shared" si="12"/>
        <v>0</v>
      </c>
      <c r="AY72" s="125">
        <f t="shared" si="13"/>
        <v>0</v>
      </c>
      <c r="AZ72" s="125">
        <f t="shared" si="14"/>
        <v>0</v>
      </c>
      <c r="BA72" s="125">
        <f t="shared" si="15"/>
        <v>0</v>
      </c>
      <c r="BB72" s="125">
        <f t="shared" si="16"/>
        <v>0</v>
      </c>
      <c r="BC72" s="125">
        <f t="shared" si="17"/>
        <v>0</v>
      </c>
      <c r="BD72" s="125">
        <f t="shared" si="18"/>
        <v>0</v>
      </c>
      <c r="BE72" s="58"/>
      <c r="BF72" s="125">
        <f t="shared" si="19"/>
        <v>0</v>
      </c>
      <c r="BG72" s="125">
        <f t="shared" si="20"/>
        <v>0</v>
      </c>
      <c r="BH72" s="125">
        <f t="shared" si="21"/>
        <v>0</v>
      </c>
      <c r="BI72" s="125">
        <f t="shared" si="22"/>
        <v>0</v>
      </c>
      <c r="BJ72" s="125">
        <f t="shared" si="23"/>
        <v>0</v>
      </c>
      <c r="BK72" s="125">
        <f t="shared" si="24"/>
        <v>0</v>
      </c>
      <c r="BL72" s="125">
        <f t="shared" si="25"/>
        <v>0</v>
      </c>
      <c r="BM72" s="125">
        <f t="shared" si="26"/>
        <v>0</v>
      </c>
      <c r="BN72" s="125">
        <f t="shared" si="27"/>
        <v>0</v>
      </c>
      <c r="BO72" s="125">
        <f t="shared" si="28"/>
        <v>0</v>
      </c>
      <c r="BP72" s="125">
        <f t="shared" si="29"/>
        <v>0</v>
      </c>
      <c r="BQ72" s="125">
        <f t="shared" si="30"/>
        <v>0</v>
      </c>
    </row>
    <row r="73" spans="1:69">
      <c r="A73" s="58" t="s">
        <v>258</v>
      </c>
      <c r="B73" s="58">
        <v>0</v>
      </c>
      <c r="C73" s="93">
        <f>1+$B$71*B73^0.25</f>
        <v>1</v>
      </c>
      <c r="D73" s="58"/>
      <c r="E73" s="109"/>
      <c r="F73" s="58"/>
      <c r="G73" s="58"/>
      <c r="H73" s="58"/>
      <c r="AA73" s="58">
        <v>28</v>
      </c>
      <c r="AB73" s="32">
        <f>F$51</f>
        <v>0</v>
      </c>
      <c r="AC73" s="32">
        <f t="shared" si="39"/>
        <v>1E-4</v>
      </c>
      <c r="AD73" s="32">
        <f t="shared" si="39"/>
        <v>0</v>
      </c>
      <c r="AE73" s="32">
        <f t="shared" si="39"/>
        <v>0.16839999999999999</v>
      </c>
      <c r="AF73" s="32">
        <f t="shared" si="39"/>
        <v>6.0343</v>
      </c>
      <c r="AG73" s="32">
        <f t="shared" si="39"/>
        <v>0</v>
      </c>
      <c r="AH73" s="32">
        <f t="shared" si="39"/>
        <v>278.83949999999999</v>
      </c>
      <c r="AI73" s="32">
        <f t="shared" si="39"/>
        <v>27.532599999999999</v>
      </c>
      <c r="AJ73" s="32">
        <f>R$51</f>
        <v>0</v>
      </c>
      <c r="AK73" s="32">
        <f t="shared" si="40"/>
        <v>1E-4</v>
      </c>
      <c r="AL73" s="32">
        <f t="shared" si="40"/>
        <v>0</v>
      </c>
      <c r="AM73" s="32">
        <f t="shared" si="40"/>
        <v>0.13589999999999999</v>
      </c>
      <c r="AN73" s="32">
        <f t="shared" si="40"/>
        <v>7.2586000000000004</v>
      </c>
      <c r="AO73" s="32">
        <f t="shared" si="40"/>
        <v>0</v>
      </c>
      <c r="AP73" s="32">
        <f t="shared" si="40"/>
        <v>459.28949999999998</v>
      </c>
      <c r="AQ73" s="32">
        <f t="shared" si="40"/>
        <v>27.310400000000001</v>
      </c>
      <c r="AS73" s="125">
        <f t="shared" si="7"/>
        <v>0</v>
      </c>
      <c r="AT73" s="125">
        <f t="shared" si="8"/>
        <v>0</v>
      </c>
      <c r="AU73" s="125">
        <f t="shared" si="9"/>
        <v>0</v>
      </c>
      <c r="AV73" s="125">
        <f t="shared" si="10"/>
        <v>0</v>
      </c>
      <c r="AW73" s="125">
        <f t="shared" si="11"/>
        <v>0</v>
      </c>
      <c r="AX73" s="125">
        <f t="shared" si="12"/>
        <v>0</v>
      </c>
      <c r="AY73" s="125">
        <f t="shared" si="13"/>
        <v>0</v>
      </c>
      <c r="AZ73" s="125">
        <f t="shared" si="14"/>
        <v>0</v>
      </c>
      <c r="BA73" s="125">
        <f t="shared" si="15"/>
        <v>0</v>
      </c>
      <c r="BB73" s="125">
        <f t="shared" si="16"/>
        <v>0</v>
      </c>
      <c r="BC73" s="125">
        <f t="shared" si="17"/>
        <v>0</v>
      </c>
      <c r="BD73" s="125">
        <f t="shared" si="18"/>
        <v>0</v>
      </c>
      <c r="BE73" s="58"/>
      <c r="BF73" s="125">
        <f t="shared" si="19"/>
        <v>0</v>
      </c>
      <c r="BG73" s="125">
        <f t="shared" si="20"/>
        <v>0</v>
      </c>
      <c r="BH73" s="125">
        <f t="shared" si="21"/>
        <v>0</v>
      </c>
      <c r="BI73" s="125">
        <f t="shared" si="22"/>
        <v>0</v>
      </c>
      <c r="BJ73" s="125">
        <f t="shared" si="23"/>
        <v>0</v>
      </c>
      <c r="BK73" s="125">
        <f t="shared" si="24"/>
        <v>0</v>
      </c>
      <c r="BL73" s="125">
        <f t="shared" si="25"/>
        <v>0</v>
      </c>
      <c r="BM73" s="125">
        <f t="shared" si="26"/>
        <v>0</v>
      </c>
      <c r="BN73" s="125">
        <f t="shared" si="27"/>
        <v>0</v>
      </c>
      <c r="BO73" s="125">
        <f t="shared" si="28"/>
        <v>0</v>
      </c>
      <c r="BP73" s="125">
        <f t="shared" si="29"/>
        <v>0</v>
      </c>
      <c r="BQ73" s="125">
        <f t="shared" si="30"/>
        <v>0</v>
      </c>
    </row>
    <row r="74" spans="1:69">
      <c r="A74" s="58" t="s">
        <v>259</v>
      </c>
      <c r="B74" s="58">
        <v>1</v>
      </c>
      <c r="C74" s="93">
        <f t="shared" ref="C74:C77" si="41">1+$B$71*B74^0.25</f>
        <v>0.92010197567813889</v>
      </c>
      <c r="D74" s="58"/>
      <c r="E74" s="58"/>
      <c r="F74" s="58"/>
      <c r="G74" s="58"/>
      <c r="H74" s="58"/>
      <c r="AA74" s="58">
        <v>29</v>
      </c>
      <c r="AB74" s="32">
        <f>F$51</f>
        <v>0</v>
      </c>
      <c r="AC74" s="32">
        <f t="shared" si="39"/>
        <v>1E-4</v>
      </c>
      <c r="AD74" s="32">
        <f t="shared" si="39"/>
        <v>0</v>
      </c>
      <c r="AE74" s="32">
        <f t="shared" si="39"/>
        <v>0.16839999999999999</v>
      </c>
      <c r="AF74" s="32">
        <f t="shared" si="39"/>
        <v>6.0343</v>
      </c>
      <c r="AG74" s="32">
        <f t="shared" si="39"/>
        <v>0</v>
      </c>
      <c r="AH74" s="32">
        <f t="shared" si="39"/>
        <v>278.83949999999999</v>
      </c>
      <c r="AI74" s="32">
        <f t="shared" si="39"/>
        <v>27.532599999999999</v>
      </c>
      <c r="AJ74" s="32">
        <f>R$51</f>
        <v>0</v>
      </c>
      <c r="AK74" s="32">
        <f t="shared" si="40"/>
        <v>1E-4</v>
      </c>
      <c r="AL74" s="32">
        <f t="shared" si="40"/>
        <v>0</v>
      </c>
      <c r="AM74" s="32">
        <f t="shared" si="40"/>
        <v>0.13589999999999999</v>
      </c>
      <c r="AN74" s="32">
        <f t="shared" si="40"/>
        <v>7.2586000000000004</v>
      </c>
      <c r="AO74" s="32">
        <f t="shared" si="40"/>
        <v>0</v>
      </c>
      <c r="AP74" s="32">
        <f t="shared" si="40"/>
        <v>459.28949999999998</v>
      </c>
      <c r="AQ74" s="32">
        <f t="shared" si="40"/>
        <v>27.310400000000001</v>
      </c>
      <c r="AS74" s="125">
        <f t="shared" si="7"/>
        <v>0</v>
      </c>
      <c r="AT74" s="125">
        <f t="shared" si="8"/>
        <v>0</v>
      </c>
      <c r="AU74" s="125">
        <f t="shared" si="9"/>
        <v>0</v>
      </c>
      <c r="AV74" s="125">
        <f t="shared" si="10"/>
        <v>0</v>
      </c>
      <c r="AW74" s="125">
        <f t="shared" si="11"/>
        <v>0</v>
      </c>
      <c r="AX74" s="125">
        <f t="shared" si="12"/>
        <v>0</v>
      </c>
      <c r="AY74" s="125">
        <f t="shared" si="13"/>
        <v>0</v>
      </c>
      <c r="AZ74" s="125">
        <f t="shared" si="14"/>
        <v>0</v>
      </c>
      <c r="BA74" s="125">
        <f t="shared" si="15"/>
        <v>0</v>
      </c>
      <c r="BB74" s="125">
        <f t="shared" si="16"/>
        <v>0</v>
      </c>
      <c r="BC74" s="125">
        <f t="shared" si="17"/>
        <v>0</v>
      </c>
      <c r="BD74" s="125">
        <f t="shared" si="18"/>
        <v>0</v>
      </c>
      <c r="BE74" s="58"/>
      <c r="BF74" s="125">
        <f t="shared" si="19"/>
        <v>0</v>
      </c>
      <c r="BG74" s="125">
        <f t="shared" si="20"/>
        <v>0</v>
      </c>
      <c r="BH74" s="125">
        <f t="shared" si="21"/>
        <v>0</v>
      </c>
      <c r="BI74" s="125">
        <f t="shared" si="22"/>
        <v>0</v>
      </c>
      <c r="BJ74" s="125">
        <f t="shared" si="23"/>
        <v>0</v>
      </c>
      <c r="BK74" s="125">
        <f t="shared" si="24"/>
        <v>0</v>
      </c>
      <c r="BL74" s="125">
        <f t="shared" si="25"/>
        <v>0</v>
      </c>
      <c r="BM74" s="125">
        <f t="shared" si="26"/>
        <v>0</v>
      </c>
      <c r="BN74" s="125">
        <f t="shared" si="27"/>
        <v>0</v>
      </c>
      <c r="BO74" s="125">
        <f t="shared" si="28"/>
        <v>0</v>
      </c>
      <c r="BP74" s="125">
        <f t="shared" si="29"/>
        <v>0</v>
      </c>
      <c r="BQ74" s="125">
        <f t="shared" si="30"/>
        <v>0</v>
      </c>
    </row>
    <row r="75" spans="1:69">
      <c r="A75" s="58" t="s">
        <v>260</v>
      </c>
      <c r="B75" s="58">
        <v>2</v>
      </c>
      <c r="C75" s="93">
        <f t="shared" si="41"/>
        <v>0.9049847010017823</v>
      </c>
      <c r="D75" s="58"/>
      <c r="E75" s="58"/>
      <c r="F75" s="58"/>
      <c r="G75" s="58"/>
      <c r="H75" s="58"/>
      <c r="AA75" s="58">
        <v>30</v>
      </c>
      <c r="AB75" s="32">
        <f>F$52</f>
        <v>0</v>
      </c>
      <c r="AC75" s="32">
        <f t="shared" ref="AC75:AI79" si="42">G$52</f>
        <v>1E-4</v>
      </c>
      <c r="AD75" s="32">
        <f t="shared" si="42"/>
        <v>0</v>
      </c>
      <c r="AE75" s="32">
        <f t="shared" si="42"/>
        <v>0.16639999999999999</v>
      </c>
      <c r="AF75" s="32">
        <f t="shared" si="42"/>
        <v>6.1634000000000002</v>
      </c>
      <c r="AG75" s="32">
        <f t="shared" si="42"/>
        <v>0</v>
      </c>
      <c r="AH75" s="32">
        <f t="shared" si="42"/>
        <v>207.4032</v>
      </c>
      <c r="AI75" s="32">
        <f t="shared" si="42"/>
        <v>32.706400000000002</v>
      </c>
      <c r="AJ75" s="32">
        <f>R$52</f>
        <v>0</v>
      </c>
      <c r="AK75" s="32">
        <f t="shared" ref="AK75:AQ79" si="43">S$52</f>
        <v>1E-4</v>
      </c>
      <c r="AL75" s="32">
        <f t="shared" si="43"/>
        <v>0</v>
      </c>
      <c r="AM75" s="32">
        <f t="shared" si="43"/>
        <v>0.13639999999999999</v>
      </c>
      <c r="AN75" s="32">
        <f t="shared" si="43"/>
        <v>7.1649000000000003</v>
      </c>
      <c r="AO75" s="32">
        <f t="shared" si="43"/>
        <v>0</v>
      </c>
      <c r="AP75" s="32">
        <f t="shared" si="43"/>
        <v>337.40929999999997</v>
      </c>
      <c r="AQ75" s="32">
        <f t="shared" si="43"/>
        <v>32.888599999999997</v>
      </c>
      <c r="AS75" s="125">
        <f t="shared" si="7"/>
        <v>0</v>
      </c>
      <c r="AT75" s="125">
        <f t="shared" si="8"/>
        <v>0</v>
      </c>
      <c r="AU75" s="125">
        <f t="shared" si="9"/>
        <v>0</v>
      </c>
      <c r="AV75" s="125">
        <f t="shared" si="10"/>
        <v>0</v>
      </c>
      <c r="AW75" s="125">
        <f t="shared" si="11"/>
        <v>0</v>
      </c>
      <c r="AX75" s="125">
        <f t="shared" si="12"/>
        <v>0</v>
      </c>
      <c r="AY75" s="125">
        <f t="shared" si="13"/>
        <v>0</v>
      </c>
      <c r="AZ75" s="125">
        <f t="shared" si="14"/>
        <v>0</v>
      </c>
      <c r="BA75" s="125">
        <f t="shared" si="15"/>
        <v>0</v>
      </c>
      <c r="BB75" s="125">
        <f t="shared" si="16"/>
        <v>0</v>
      </c>
      <c r="BC75" s="125">
        <f t="shared" si="17"/>
        <v>0</v>
      </c>
      <c r="BD75" s="125">
        <f t="shared" si="18"/>
        <v>0</v>
      </c>
      <c r="BE75" s="58"/>
      <c r="BF75" s="125">
        <f t="shared" si="19"/>
        <v>0</v>
      </c>
      <c r="BG75" s="125">
        <f t="shared" si="20"/>
        <v>0</v>
      </c>
      <c r="BH75" s="125">
        <f t="shared" si="21"/>
        <v>0</v>
      </c>
      <c r="BI75" s="125">
        <f t="shared" si="22"/>
        <v>0</v>
      </c>
      <c r="BJ75" s="125">
        <f t="shared" si="23"/>
        <v>0</v>
      </c>
      <c r="BK75" s="125">
        <f t="shared" si="24"/>
        <v>0</v>
      </c>
      <c r="BL75" s="125">
        <f t="shared" si="25"/>
        <v>0</v>
      </c>
      <c r="BM75" s="125">
        <f t="shared" si="26"/>
        <v>0</v>
      </c>
      <c r="BN75" s="125">
        <f t="shared" si="27"/>
        <v>0</v>
      </c>
      <c r="BO75" s="125">
        <f t="shared" si="28"/>
        <v>0</v>
      </c>
      <c r="BP75" s="125">
        <f t="shared" si="29"/>
        <v>0</v>
      </c>
      <c r="BQ75" s="125">
        <f t="shared" si="30"/>
        <v>0</v>
      </c>
    </row>
    <row r="76" spans="1:69">
      <c r="A76" s="58" t="s">
        <v>48</v>
      </c>
      <c r="B76" s="58">
        <v>3</v>
      </c>
      <c r="C76" s="93">
        <f t="shared" si="41"/>
        <v>0.89484828650375237</v>
      </c>
      <c r="D76" s="58"/>
      <c r="E76" s="58"/>
      <c r="F76" s="58"/>
      <c r="G76" s="58"/>
      <c r="H76" s="58"/>
      <c r="AA76" s="58">
        <v>31</v>
      </c>
      <c r="AB76" s="32">
        <f>F$52</f>
        <v>0</v>
      </c>
      <c r="AC76" s="32">
        <f t="shared" si="42"/>
        <v>1E-4</v>
      </c>
      <c r="AD76" s="32">
        <f t="shared" si="42"/>
        <v>0</v>
      </c>
      <c r="AE76" s="32">
        <f t="shared" si="42"/>
        <v>0.16639999999999999</v>
      </c>
      <c r="AF76" s="32">
        <f t="shared" si="42"/>
        <v>6.1634000000000002</v>
      </c>
      <c r="AG76" s="32">
        <f t="shared" si="42"/>
        <v>0</v>
      </c>
      <c r="AH76" s="32">
        <f t="shared" si="42"/>
        <v>207.4032</v>
      </c>
      <c r="AI76" s="32">
        <f t="shared" si="42"/>
        <v>32.706400000000002</v>
      </c>
      <c r="AJ76" s="32">
        <f>R$52</f>
        <v>0</v>
      </c>
      <c r="AK76" s="32">
        <f t="shared" si="43"/>
        <v>1E-4</v>
      </c>
      <c r="AL76" s="32">
        <f t="shared" si="43"/>
        <v>0</v>
      </c>
      <c r="AM76" s="32">
        <f t="shared" si="43"/>
        <v>0.13639999999999999</v>
      </c>
      <c r="AN76" s="32">
        <f t="shared" si="43"/>
        <v>7.1649000000000003</v>
      </c>
      <c r="AO76" s="32">
        <f t="shared" si="43"/>
        <v>0</v>
      </c>
      <c r="AP76" s="32">
        <f t="shared" si="43"/>
        <v>337.40929999999997</v>
      </c>
      <c r="AQ76" s="32">
        <f t="shared" si="43"/>
        <v>32.888599999999997</v>
      </c>
      <c r="AS76" s="125">
        <f t="shared" si="7"/>
        <v>0</v>
      </c>
      <c r="AT76" s="125">
        <f t="shared" si="8"/>
        <v>0</v>
      </c>
      <c r="AU76" s="125">
        <f t="shared" si="9"/>
        <v>0</v>
      </c>
      <c r="AV76" s="125">
        <f t="shared" si="10"/>
        <v>0</v>
      </c>
      <c r="AW76" s="125">
        <f t="shared" si="11"/>
        <v>0</v>
      </c>
      <c r="AX76" s="125">
        <f t="shared" si="12"/>
        <v>0</v>
      </c>
      <c r="AY76" s="125">
        <f t="shared" si="13"/>
        <v>0</v>
      </c>
      <c r="AZ76" s="125">
        <f t="shared" si="14"/>
        <v>0</v>
      </c>
      <c r="BA76" s="125">
        <f t="shared" si="15"/>
        <v>0</v>
      </c>
      <c r="BB76" s="125">
        <f t="shared" si="16"/>
        <v>0</v>
      </c>
      <c r="BC76" s="125">
        <f t="shared" si="17"/>
        <v>0</v>
      </c>
      <c r="BD76" s="125">
        <f t="shared" si="18"/>
        <v>0</v>
      </c>
      <c r="BE76" s="58"/>
      <c r="BF76" s="125">
        <f t="shared" si="19"/>
        <v>0</v>
      </c>
      <c r="BG76" s="125">
        <f t="shared" si="20"/>
        <v>0</v>
      </c>
      <c r="BH76" s="125">
        <f t="shared" si="21"/>
        <v>0</v>
      </c>
      <c r="BI76" s="125">
        <f t="shared" si="22"/>
        <v>0</v>
      </c>
      <c r="BJ76" s="125">
        <f t="shared" si="23"/>
        <v>0</v>
      </c>
      <c r="BK76" s="125">
        <f t="shared" si="24"/>
        <v>0</v>
      </c>
      <c r="BL76" s="125">
        <f t="shared" si="25"/>
        <v>0</v>
      </c>
      <c r="BM76" s="125">
        <f t="shared" si="26"/>
        <v>0</v>
      </c>
      <c r="BN76" s="125">
        <f t="shared" si="27"/>
        <v>0</v>
      </c>
      <c r="BO76" s="125">
        <f t="shared" si="28"/>
        <v>0</v>
      </c>
      <c r="BP76" s="125">
        <f t="shared" si="29"/>
        <v>0</v>
      </c>
      <c r="BQ76" s="125">
        <f t="shared" si="30"/>
        <v>0</v>
      </c>
    </row>
    <row r="77" spans="1:69">
      <c r="A77" s="58" t="s">
        <v>261</v>
      </c>
      <c r="B77" s="58">
        <v>4</v>
      </c>
      <c r="C77" s="93">
        <f t="shared" si="41"/>
        <v>0.88700713039720858</v>
      </c>
      <c r="D77" s="58"/>
      <c r="E77" s="58"/>
      <c r="F77" s="58"/>
      <c r="G77" s="58"/>
      <c r="H77" s="58"/>
      <c r="AA77" s="58">
        <v>32</v>
      </c>
      <c r="AB77" s="32">
        <f>F$52</f>
        <v>0</v>
      </c>
      <c r="AC77" s="32">
        <f t="shared" si="42"/>
        <v>1E-4</v>
      </c>
      <c r="AD77" s="32">
        <f t="shared" si="42"/>
        <v>0</v>
      </c>
      <c r="AE77" s="32">
        <f t="shared" si="42"/>
        <v>0.16639999999999999</v>
      </c>
      <c r="AF77" s="32">
        <f t="shared" si="42"/>
        <v>6.1634000000000002</v>
      </c>
      <c r="AG77" s="32">
        <f t="shared" si="42"/>
        <v>0</v>
      </c>
      <c r="AH77" s="32">
        <f t="shared" si="42"/>
        <v>207.4032</v>
      </c>
      <c r="AI77" s="32">
        <f t="shared" si="42"/>
        <v>32.706400000000002</v>
      </c>
      <c r="AJ77" s="32">
        <f>R$52</f>
        <v>0</v>
      </c>
      <c r="AK77" s="32">
        <f t="shared" si="43"/>
        <v>1E-4</v>
      </c>
      <c r="AL77" s="32">
        <f t="shared" si="43"/>
        <v>0</v>
      </c>
      <c r="AM77" s="32">
        <f t="shared" si="43"/>
        <v>0.13639999999999999</v>
      </c>
      <c r="AN77" s="32">
        <f t="shared" si="43"/>
        <v>7.1649000000000003</v>
      </c>
      <c r="AO77" s="32">
        <f t="shared" si="43"/>
        <v>0</v>
      </c>
      <c r="AP77" s="32">
        <f t="shared" si="43"/>
        <v>337.40929999999997</v>
      </c>
      <c r="AQ77" s="32">
        <f t="shared" si="43"/>
        <v>32.888599999999997</v>
      </c>
      <c r="AS77" s="125">
        <f t="shared" si="7"/>
        <v>0</v>
      </c>
      <c r="AT77" s="125">
        <f t="shared" si="8"/>
        <v>0</v>
      </c>
      <c r="AU77" s="125">
        <f t="shared" si="9"/>
        <v>0</v>
      </c>
      <c r="AV77" s="125">
        <f t="shared" si="10"/>
        <v>0</v>
      </c>
      <c r="AW77" s="125">
        <f t="shared" si="11"/>
        <v>0</v>
      </c>
      <c r="AX77" s="125">
        <f t="shared" si="12"/>
        <v>0</v>
      </c>
      <c r="AY77" s="125">
        <f t="shared" si="13"/>
        <v>0</v>
      </c>
      <c r="AZ77" s="125">
        <f t="shared" si="14"/>
        <v>0</v>
      </c>
      <c r="BA77" s="125">
        <f t="shared" si="15"/>
        <v>0</v>
      </c>
      <c r="BB77" s="125">
        <f t="shared" si="16"/>
        <v>0</v>
      </c>
      <c r="BC77" s="125">
        <f t="shared" si="17"/>
        <v>0</v>
      </c>
      <c r="BD77" s="125">
        <f t="shared" si="18"/>
        <v>0</v>
      </c>
      <c r="BE77" s="58"/>
      <c r="BF77" s="125">
        <f t="shared" si="19"/>
        <v>0</v>
      </c>
      <c r="BG77" s="125">
        <f t="shared" si="20"/>
        <v>0</v>
      </c>
      <c r="BH77" s="125">
        <f t="shared" si="21"/>
        <v>0</v>
      </c>
      <c r="BI77" s="125">
        <f t="shared" si="22"/>
        <v>0</v>
      </c>
      <c r="BJ77" s="125">
        <f t="shared" si="23"/>
        <v>0</v>
      </c>
      <c r="BK77" s="125">
        <f t="shared" si="24"/>
        <v>0</v>
      </c>
      <c r="BL77" s="125">
        <f t="shared" si="25"/>
        <v>0</v>
      </c>
      <c r="BM77" s="125">
        <f t="shared" si="26"/>
        <v>0</v>
      </c>
      <c r="BN77" s="125">
        <f t="shared" si="27"/>
        <v>0</v>
      </c>
      <c r="BO77" s="125">
        <f t="shared" si="28"/>
        <v>0</v>
      </c>
      <c r="BP77" s="125">
        <f t="shared" si="29"/>
        <v>0</v>
      </c>
      <c r="BQ77" s="125">
        <f t="shared" si="30"/>
        <v>0</v>
      </c>
    </row>
    <row r="78" spans="1:69">
      <c r="A78" s="58"/>
      <c r="B78" s="58"/>
      <c r="C78" s="58"/>
      <c r="D78" s="58"/>
      <c r="E78" s="58"/>
      <c r="F78" s="58"/>
      <c r="G78" s="58"/>
      <c r="H78" s="58"/>
      <c r="AA78" s="58">
        <v>33</v>
      </c>
      <c r="AB78" s="32">
        <f>F$52</f>
        <v>0</v>
      </c>
      <c r="AC78" s="32">
        <f t="shared" si="42"/>
        <v>1E-4</v>
      </c>
      <c r="AD78" s="32">
        <f t="shared" si="42"/>
        <v>0</v>
      </c>
      <c r="AE78" s="32">
        <f t="shared" si="42"/>
        <v>0.16639999999999999</v>
      </c>
      <c r="AF78" s="32">
        <f t="shared" si="42"/>
        <v>6.1634000000000002</v>
      </c>
      <c r="AG78" s="32">
        <f t="shared" si="42"/>
        <v>0</v>
      </c>
      <c r="AH78" s="32">
        <f t="shared" si="42"/>
        <v>207.4032</v>
      </c>
      <c r="AI78" s="32">
        <f t="shared" si="42"/>
        <v>32.706400000000002</v>
      </c>
      <c r="AJ78" s="32">
        <f>R$52</f>
        <v>0</v>
      </c>
      <c r="AK78" s="32">
        <f t="shared" si="43"/>
        <v>1E-4</v>
      </c>
      <c r="AL78" s="32">
        <f t="shared" si="43"/>
        <v>0</v>
      </c>
      <c r="AM78" s="32">
        <f t="shared" si="43"/>
        <v>0.13639999999999999</v>
      </c>
      <c r="AN78" s="32">
        <f t="shared" si="43"/>
        <v>7.1649000000000003</v>
      </c>
      <c r="AO78" s="32">
        <f t="shared" si="43"/>
        <v>0</v>
      </c>
      <c r="AP78" s="32">
        <f t="shared" si="43"/>
        <v>337.40929999999997</v>
      </c>
      <c r="AQ78" s="32">
        <f t="shared" si="43"/>
        <v>32.888599999999997</v>
      </c>
      <c r="AS78" s="125">
        <f t="shared" si="7"/>
        <v>0</v>
      </c>
      <c r="AT78" s="125">
        <f t="shared" si="8"/>
        <v>0</v>
      </c>
      <c r="AU78" s="125">
        <f t="shared" si="9"/>
        <v>0</v>
      </c>
      <c r="AV78" s="125">
        <f t="shared" si="10"/>
        <v>0</v>
      </c>
      <c r="AW78" s="125">
        <f t="shared" si="11"/>
        <v>0</v>
      </c>
      <c r="AX78" s="125">
        <f t="shared" si="12"/>
        <v>0</v>
      </c>
      <c r="AY78" s="125">
        <f t="shared" si="13"/>
        <v>0</v>
      </c>
      <c r="AZ78" s="125">
        <f t="shared" si="14"/>
        <v>0</v>
      </c>
      <c r="BA78" s="125">
        <f t="shared" si="15"/>
        <v>0</v>
      </c>
      <c r="BB78" s="125">
        <f t="shared" si="16"/>
        <v>0</v>
      </c>
      <c r="BC78" s="125">
        <f t="shared" si="17"/>
        <v>0</v>
      </c>
      <c r="BD78" s="125">
        <f t="shared" si="18"/>
        <v>0</v>
      </c>
      <c r="BE78" s="58"/>
      <c r="BF78" s="125">
        <f t="shared" si="19"/>
        <v>0</v>
      </c>
      <c r="BG78" s="125">
        <f t="shared" si="20"/>
        <v>0</v>
      </c>
      <c r="BH78" s="125">
        <f t="shared" si="21"/>
        <v>0</v>
      </c>
      <c r="BI78" s="125">
        <f t="shared" si="22"/>
        <v>0</v>
      </c>
      <c r="BJ78" s="125">
        <f t="shared" si="23"/>
        <v>0</v>
      </c>
      <c r="BK78" s="125">
        <f t="shared" si="24"/>
        <v>0</v>
      </c>
      <c r="BL78" s="125">
        <f t="shared" si="25"/>
        <v>0</v>
      </c>
      <c r="BM78" s="125">
        <f t="shared" si="26"/>
        <v>0</v>
      </c>
      <c r="BN78" s="125">
        <f t="shared" si="27"/>
        <v>0</v>
      </c>
      <c r="BO78" s="125">
        <f t="shared" si="28"/>
        <v>0</v>
      </c>
      <c r="BP78" s="125">
        <f t="shared" si="29"/>
        <v>0</v>
      </c>
      <c r="BQ78" s="125">
        <f t="shared" si="30"/>
        <v>0</v>
      </c>
    </row>
    <row r="79" spans="1:69">
      <c r="A79" s="109" t="s">
        <v>385</v>
      </c>
      <c r="B79" s="58" t="s">
        <v>258</v>
      </c>
      <c r="C79" s="58" t="s">
        <v>259</v>
      </c>
      <c r="D79" s="58" t="s">
        <v>260</v>
      </c>
      <c r="E79" s="58" t="s">
        <v>48</v>
      </c>
      <c r="F79" s="58" t="s">
        <v>261</v>
      </c>
      <c r="G79" s="58"/>
      <c r="H79" s="58"/>
      <c r="AA79" s="58">
        <v>34</v>
      </c>
      <c r="AB79" s="32">
        <f>F$52</f>
        <v>0</v>
      </c>
      <c r="AC79" s="32">
        <f t="shared" si="42"/>
        <v>1E-4</v>
      </c>
      <c r="AD79" s="32">
        <f t="shared" si="42"/>
        <v>0</v>
      </c>
      <c r="AE79" s="32">
        <f t="shared" si="42"/>
        <v>0.16639999999999999</v>
      </c>
      <c r="AF79" s="32">
        <f t="shared" si="42"/>
        <v>6.1634000000000002</v>
      </c>
      <c r="AG79" s="32">
        <f t="shared" si="42"/>
        <v>0</v>
      </c>
      <c r="AH79" s="32">
        <f t="shared" si="42"/>
        <v>207.4032</v>
      </c>
      <c r="AI79" s="32">
        <f t="shared" si="42"/>
        <v>32.706400000000002</v>
      </c>
      <c r="AJ79" s="32">
        <f>R$52</f>
        <v>0</v>
      </c>
      <c r="AK79" s="32">
        <f t="shared" si="43"/>
        <v>1E-4</v>
      </c>
      <c r="AL79" s="32">
        <f t="shared" si="43"/>
        <v>0</v>
      </c>
      <c r="AM79" s="32">
        <f t="shared" si="43"/>
        <v>0.13639999999999999</v>
      </c>
      <c r="AN79" s="32">
        <f t="shared" si="43"/>
        <v>7.1649000000000003</v>
      </c>
      <c r="AO79" s="32">
        <f t="shared" si="43"/>
        <v>0</v>
      </c>
      <c r="AP79" s="32">
        <f t="shared" si="43"/>
        <v>337.40929999999997</v>
      </c>
      <c r="AQ79" s="32">
        <f t="shared" si="43"/>
        <v>32.888599999999997</v>
      </c>
      <c r="AS79" s="125">
        <f t="shared" si="7"/>
        <v>0</v>
      </c>
      <c r="AT79" s="125">
        <f t="shared" si="8"/>
        <v>0</v>
      </c>
      <c r="AU79" s="125">
        <f t="shared" si="9"/>
        <v>0</v>
      </c>
      <c r="AV79" s="125">
        <f t="shared" si="10"/>
        <v>0</v>
      </c>
      <c r="AW79" s="125">
        <f t="shared" si="11"/>
        <v>0</v>
      </c>
      <c r="AX79" s="125">
        <f t="shared" si="12"/>
        <v>0</v>
      </c>
      <c r="AY79" s="125">
        <f t="shared" si="13"/>
        <v>0</v>
      </c>
      <c r="AZ79" s="125">
        <f t="shared" si="14"/>
        <v>0</v>
      </c>
      <c r="BA79" s="125">
        <f t="shared" si="15"/>
        <v>0</v>
      </c>
      <c r="BB79" s="125">
        <f t="shared" si="16"/>
        <v>0</v>
      </c>
      <c r="BC79" s="125">
        <f t="shared" si="17"/>
        <v>0</v>
      </c>
      <c r="BD79" s="125">
        <f t="shared" si="18"/>
        <v>0</v>
      </c>
      <c r="BE79" s="58"/>
      <c r="BF79" s="125">
        <f t="shared" si="19"/>
        <v>0</v>
      </c>
      <c r="BG79" s="125">
        <f t="shared" si="20"/>
        <v>0</v>
      </c>
      <c r="BH79" s="125">
        <f t="shared" si="21"/>
        <v>0</v>
      </c>
      <c r="BI79" s="125">
        <f t="shared" si="22"/>
        <v>0</v>
      </c>
      <c r="BJ79" s="125">
        <f t="shared" si="23"/>
        <v>0</v>
      </c>
      <c r="BK79" s="125">
        <f t="shared" si="24"/>
        <v>0</v>
      </c>
      <c r="BL79" s="125">
        <f t="shared" si="25"/>
        <v>0</v>
      </c>
      <c r="BM79" s="125">
        <f t="shared" si="26"/>
        <v>0</v>
      </c>
      <c r="BN79" s="125">
        <f t="shared" si="27"/>
        <v>0</v>
      </c>
      <c r="BO79" s="125">
        <f t="shared" si="28"/>
        <v>0</v>
      </c>
      <c r="BP79" s="125">
        <f t="shared" si="29"/>
        <v>0</v>
      </c>
      <c r="BQ79" s="125">
        <f t="shared" si="30"/>
        <v>0</v>
      </c>
    </row>
    <row r="80" spans="1:69">
      <c r="A80" s="58" t="s">
        <v>399</v>
      </c>
      <c r="B80" s="58">
        <v>0</v>
      </c>
      <c r="C80" s="58">
        <v>1</v>
      </c>
      <c r="D80" s="58">
        <v>2</v>
      </c>
      <c r="E80" s="58">
        <v>3</v>
      </c>
      <c r="F80" s="58">
        <v>4</v>
      </c>
      <c r="G80" s="58"/>
      <c r="H80" s="58"/>
      <c r="AA80" s="58">
        <v>35</v>
      </c>
      <c r="AB80" s="32">
        <f>F$53</f>
        <v>0</v>
      </c>
      <c r="AC80" s="32">
        <f t="shared" ref="AC80:AI84" si="44">G$53</f>
        <v>1E-4</v>
      </c>
      <c r="AD80" s="32">
        <f t="shared" si="44"/>
        <v>0</v>
      </c>
      <c r="AE80" s="32">
        <f t="shared" si="44"/>
        <v>0.16189999999999999</v>
      </c>
      <c r="AF80" s="32">
        <f t="shared" si="44"/>
        <v>6.3301999999999996</v>
      </c>
      <c r="AG80" s="32">
        <f t="shared" si="44"/>
        <v>0</v>
      </c>
      <c r="AH80" s="32">
        <f t="shared" si="44"/>
        <v>135.07900000000001</v>
      </c>
      <c r="AI80" s="32">
        <f t="shared" si="44"/>
        <v>37.790900000000001</v>
      </c>
      <c r="AJ80" s="32">
        <f>R$53</f>
        <v>0</v>
      </c>
      <c r="AK80" s="32">
        <f t="shared" ref="AK80:AQ84" si="45">S$53</f>
        <v>1E-4</v>
      </c>
      <c r="AL80" s="32">
        <f t="shared" si="45"/>
        <v>0</v>
      </c>
      <c r="AM80" s="32">
        <f t="shared" si="45"/>
        <v>0.13789999999999999</v>
      </c>
      <c r="AN80" s="32">
        <f t="shared" si="45"/>
        <v>7.0749000000000004</v>
      </c>
      <c r="AO80" s="32">
        <f t="shared" si="45"/>
        <v>0</v>
      </c>
      <c r="AP80" s="32">
        <f t="shared" si="45"/>
        <v>198.30019999999999</v>
      </c>
      <c r="AQ80" s="32">
        <f t="shared" si="45"/>
        <v>37.812399999999997</v>
      </c>
      <c r="AS80" s="125">
        <f t="shared" si="7"/>
        <v>0</v>
      </c>
      <c r="AT80" s="125">
        <f t="shared" si="8"/>
        <v>0</v>
      </c>
      <c r="AU80" s="125">
        <f t="shared" si="9"/>
        <v>0</v>
      </c>
      <c r="AV80" s="125">
        <f t="shared" si="10"/>
        <v>0</v>
      </c>
      <c r="AW80" s="125">
        <f t="shared" si="11"/>
        <v>0</v>
      </c>
      <c r="AX80" s="125">
        <f t="shared" si="12"/>
        <v>0</v>
      </c>
      <c r="AY80" s="125">
        <f t="shared" si="13"/>
        <v>0</v>
      </c>
      <c r="AZ80" s="125">
        <f t="shared" si="14"/>
        <v>0</v>
      </c>
      <c r="BA80" s="125">
        <f t="shared" si="15"/>
        <v>0</v>
      </c>
      <c r="BB80" s="125">
        <f t="shared" si="16"/>
        <v>0</v>
      </c>
      <c r="BC80" s="125">
        <f t="shared" si="17"/>
        <v>0</v>
      </c>
      <c r="BD80" s="125">
        <f t="shared" si="18"/>
        <v>0</v>
      </c>
      <c r="BE80" s="58"/>
      <c r="BF80" s="125">
        <f t="shared" si="19"/>
        <v>0</v>
      </c>
      <c r="BG80" s="125">
        <f t="shared" si="20"/>
        <v>0</v>
      </c>
      <c r="BH80" s="125">
        <f t="shared" si="21"/>
        <v>0</v>
      </c>
      <c r="BI80" s="125">
        <f t="shared" si="22"/>
        <v>0</v>
      </c>
      <c r="BJ80" s="125">
        <f t="shared" si="23"/>
        <v>0</v>
      </c>
      <c r="BK80" s="125">
        <f t="shared" si="24"/>
        <v>0</v>
      </c>
      <c r="BL80" s="125">
        <f t="shared" si="25"/>
        <v>0</v>
      </c>
      <c r="BM80" s="125">
        <f t="shared" si="26"/>
        <v>0</v>
      </c>
      <c r="BN80" s="125">
        <f t="shared" si="27"/>
        <v>0</v>
      </c>
      <c r="BO80" s="125">
        <f t="shared" si="28"/>
        <v>0</v>
      </c>
      <c r="BP80" s="125">
        <f t="shared" si="29"/>
        <v>0</v>
      </c>
      <c r="BQ80" s="125">
        <f t="shared" si="30"/>
        <v>0</v>
      </c>
    </row>
    <row r="81" spans="1:69">
      <c r="A81" s="58" t="s">
        <v>373</v>
      </c>
      <c r="B81" s="93">
        <f>1+$B$71*B80^0.25</f>
        <v>1</v>
      </c>
      <c r="C81" s="93">
        <f>1+$B$71*C80^0.25</f>
        <v>0.92010197567813889</v>
      </c>
      <c r="D81" s="93">
        <f>1+$B$71*D80^0.25</f>
        <v>0.9049847010017823</v>
      </c>
      <c r="E81" s="93">
        <f>1+$B$71*E80^0.25</f>
        <v>0.89484828650375237</v>
      </c>
      <c r="F81" s="93">
        <f>1+$B$71*F80^0.25</f>
        <v>0.88700713039720858</v>
      </c>
      <c r="G81" s="58"/>
      <c r="H81" s="58"/>
      <c r="AA81" s="58">
        <v>36</v>
      </c>
      <c r="AB81" s="32">
        <f>F$53</f>
        <v>0</v>
      </c>
      <c r="AC81" s="32">
        <f t="shared" si="44"/>
        <v>1E-4</v>
      </c>
      <c r="AD81" s="32">
        <f t="shared" si="44"/>
        <v>0</v>
      </c>
      <c r="AE81" s="32">
        <f t="shared" si="44"/>
        <v>0.16189999999999999</v>
      </c>
      <c r="AF81" s="32">
        <f t="shared" si="44"/>
        <v>6.3301999999999996</v>
      </c>
      <c r="AG81" s="32">
        <f t="shared" si="44"/>
        <v>0</v>
      </c>
      <c r="AH81" s="32">
        <f t="shared" si="44"/>
        <v>135.07900000000001</v>
      </c>
      <c r="AI81" s="32">
        <f t="shared" si="44"/>
        <v>37.790900000000001</v>
      </c>
      <c r="AJ81" s="32">
        <f>R$53</f>
        <v>0</v>
      </c>
      <c r="AK81" s="32">
        <f t="shared" si="45"/>
        <v>1E-4</v>
      </c>
      <c r="AL81" s="32">
        <f t="shared" si="45"/>
        <v>0</v>
      </c>
      <c r="AM81" s="32">
        <f t="shared" si="45"/>
        <v>0.13789999999999999</v>
      </c>
      <c r="AN81" s="32">
        <f t="shared" si="45"/>
        <v>7.0749000000000004</v>
      </c>
      <c r="AO81" s="32">
        <f t="shared" si="45"/>
        <v>0</v>
      </c>
      <c r="AP81" s="32">
        <f t="shared" si="45"/>
        <v>198.30019999999999</v>
      </c>
      <c r="AQ81" s="32">
        <f t="shared" si="45"/>
        <v>37.812399999999997</v>
      </c>
      <c r="AS81" s="125">
        <f t="shared" si="7"/>
        <v>0</v>
      </c>
      <c r="AT81" s="125">
        <f t="shared" si="8"/>
        <v>0</v>
      </c>
      <c r="AU81" s="125">
        <f t="shared" si="9"/>
        <v>0</v>
      </c>
      <c r="AV81" s="125">
        <f t="shared" si="10"/>
        <v>0</v>
      </c>
      <c r="AW81" s="125">
        <f t="shared" si="11"/>
        <v>0</v>
      </c>
      <c r="AX81" s="125">
        <f t="shared" si="12"/>
        <v>0</v>
      </c>
      <c r="AY81" s="125">
        <f t="shared" si="13"/>
        <v>0</v>
      </c>
      <c r="AZ81" s="125">
        <f t="shared" si="14"/>
        <v>0</v>
      </c>
      <c r="BA81" s="125">
        <f t="shared" si="15"/>
        <v>0</v>
      </c>
      <c r="BB81" s="125">
        <f t="shared" si="16"/>
        <v>0</v>
      </c>
      <c r="BC81" s="125">
        <f t="shared" si="17"/>
        <v>0</v>
      </c>
      <c r="BD81" s="125">
        <f t="shared" si="18"/>
        <v>0</v>
      </c>
      <c r="BE81" s="58"/>
      <c r="BF81" s="125">
        <f t="shared" si="19"/>
        <v>0</v>
      </c>
      <c r="BG81" s="125">
        <f t="shared" si="20"/>
        <v>0</v>
      </c>
      <c r="BH81" s="125">
        <f t="shared" si="21"/>
        <v>0</v>
      </c>
      <c r="BI81" s="125">
        <f t="shared" si="22"/>
        <v>0</v>
      </c>
      <c r="BJ81" s="125">
        <f t="shared" si="23"/>
        <v>0</v>
      </c>
      <c r="BK81" s="125">
        <f t="shared" si="24"/>
        <v>0</v>
      </c>
      <c r="BL81" s="125">
        <f t="shared" si="25"/>
        <v>0</v>
      </c>
      <c r="BM81" s="125">
        <f t="shared" si="26"/>
        <v>0</v>
      </c>
      <c r="BN81" s="125">
        <f t="shared" si="27"/>
        <v>0</v>
      </c>
      <c r="BO81" s="125">
        <f t="shared" si="28"/>
        <v>0</v>
      </c>
      <c r="BP81" s="125">
        <f t="shared" si="29"/>
        <v>0</v>
      </c>
      <c r="BQ81" s="125">
        <f t="shared" si="30"/>
        <v>0</v>
      </c>
    </row>
    <row r="82" spans="1:69">
      <c r="A82" s="58"/>
      <c r="B82" s="93"/>
      <c r="C82" s="93"/>
      <c r="D82" s="93"/>
      <c r="E82" s="93"/>
      <c r="F82" s="93"/>
      <c r="G82" s="58"/>
      <c r="H82" s="58"/>
      <c r="AA82" s="58">
        <v>37</v>
      </c>
      <c r="AB82" s="32">
        <f>F$53</f>
        <v>0</v>
      </c>
      <c r="AC82" s="32">
        <f t="shared" si="44"/>
        <v>1E-4</v>
      </c>
      <c r="AD82" s="32">
        <f t="shared" si="44"/>
        <v>0</v>
      </c>
      <c r="AE82" s="32">
        <f t="shared" si="44"/>
        <v>0.16189999999999999</v>
      </c>
      <c r="AF82" s="32">
        <f t="shared" si="44"/>
        <v>6.3301999999999996</v>
      </c>
      <c r="AG82" s="32">
        <f t="shared" si="44"/>
        <v>0</v>
      </c>
      <c r="AH82" s="32">
        <f t="shared" si="44"/>
        <v>135.07900000000001</v>
      </c>
      <c r="AI82" s="32">
        <f t="shared" si="44"/>
        <v>37.790900000000001</v>
      </c>
      <c r="AJ82" s="32">
        <f>R$53</f>
        <v>0</v>
      </c>
      <c r="AK82" s="32">
        <f t="shared" si="45"/>
        <v>1E-4</v>
      </c>
      <c r="AL82" s="32">
        <f t="shared" si="45"/>
        <v>0</v>
      </c>
      <c r="AM82" s="32">
        <f t="shared" si="45"/>
        <v>0.13789999999999999</v>
      </c>
      <c r="AN82" s="32">
        <f t="shared" si="45"/>
        <v>7.0749000000000004</v>
      </c>
      <c r="AO82" s="32">
        <f t="shared" si="45"/>
        <v>0</v>
      </c>
      <c r="AP82" s="32">
        <f t="shared" si="45"/>
        <v>198.30019999999999</v>
      </c>
      <c r="AQ82" s="32">
        <f t="shared" si="45"/>
        <v>37.812399999999997</v>
      </c>
      <c r="AS82" s="125">
        <f t="shared" si="7"/>
        <v>0</v>
      </c>
      <c r="AT82" s="125">
        <f t="shared" si="8"/>
        <v>0</v>
      </c>
      <c r="AU82" s="125">
        <f t="shared" si="9"/>
        <v>0</v>
      </c>
      <c r="AV82" s="125">
        <f t="shared" si="10"/>
        <v>0</v>
      </c>
      <c r="AW82" s="125">
        <f t="shared" si="11"/>
        <v>0</v>
      </c>
      <c r="AX82" s="125">
        <f t="shared" si="12"/>
        <v>0</v>
      </c>
      <c r="AY82" s="125">
        <f t="shared" si="13"/>
        <v>0</v>
      </c>
      <c r="AZ82" s="125">
        <f t="shared" si="14"/>
        <v>0</v>
      </c>
      <c r="BA82" s="125">
        <f t="shared" si="15"/>
        <v>0</v>
      </c>
      <c r="BB82" s="125">
        <f t="shared" si="16"/>
        <v>0</v>
      </c>
      <c r="BC82" s="125">
        <f t="shared" si="17"/>
        <v>0</v>
      </c>
      <c r="BD82" s="125">
        <f t="shared" si="18"/>
        <v>0</v>
      </c>
      <c r="BE82" s="58"/>
      <c r="BF82" s="125">
        <f t="shared" si="19"/>
        <v>0</v>
      </c>
      <c r="BG82" s="125">
        <f t="shared" si="20"/>
        <v>0</v>
      </c>
      <c r="BH82" s="125">
        <f t="shared" si="21"/>
        <v>0</v>
      </c>
      <c r="BI82" s="125">
        <f t="shared" si="22"/>
        <v>0</v>
      </c>
      <c r="BJ82" s="125">
        <f t="shared" si="23"/>
        <v>0</v>
      </c>
      <c r="BK82" s="125">
        <f t="shared" si="24"/>
        <v>0</v>
      </c>
      <c r="BL82" s="125">
        <f t="shared" si="25"/>
        <v>0</v>
      </c>
      <c r="BM82" s="125">
        <f t="shared" si="26"/>
        <v>0</v>
      </c>
      <c r="BN82" s="125">
        <f t="shared" si="27"/>
        <v>0</v>
      </c>
      <c r="BO82" s="125">
        <f t="shared" si="28"/>
        <v>0</v>
      </c>
      <c r="BP82" s="125">
        <f t="shared" si="29"/>
        <v>0</v>
      </c>
      <c r="BQ82" s="125">
        <f t="shared" si="30"/>
        <v>0</v>
      </c>
    </row>
    <row r="83" spans="1:69">
      <c r="A83" s="58" t="s">
        <v>44</v>
      </c>
      <c r="B83" s="58"/>
      <c r="C83" s="58"/>
      <c r="D83" s="58"/>
      <c r="E83" s="58"/>
      <c r="F83" s="58"/>
      <c r="G83" s="58"/>
      <c r="H83" s="58"/>
      <c r="AA83" s="58">
        <v>38</v>
      </c>
      <c r="AB83" s="32">
        <f>F$53</f>
        <v>0</v>
      </c>
      <c r="AC83" s="32">
        <f t="shared" si="44"/>
        <v>1E-4</v>
      </c>
      <c r="AD83" s="32">
        <f t="shared" si="44"/>
        <v>0</v>
      </c>
      <c r="AE83" s="32">
        <f t="shared" si="44"/>
        <v>0.16189999999999999</v>
      </c>
      <c r="AF83" s="32">
        <f t="shared" si="44"/>
        <v>6.3301999999999996</v>
      </c>
      <c r="AG83" s="32">
        <f t="shared" si="44"/>
        <v>0</v>
      </c>
      <c r="AH83" s="32">
        <f t="shared" si="44"/>
        <v>135.07900000000001</v>
      </c>
      <c r="AI83" s="32">
        <f t="shared" si="44"/>
        <v>37.790900000000001</v>
      </c>
      <c r="AJ83" s="32">
        <f>R$53</f>
        <v>0</v>
      </c>
      <c r="AK83" s="32">
        <f t="shared" si="45"/>
        <v>1E-4</v>
      </c>
      <c r="AL83" s="32">
        <f t="shared" si="45"/>
        <v>0</v>
      </c>
      <c r="AM83" s="32">
        <f t="shared" si="45"/>
        <v>0.13789999999999999</v>
      </c>
      <c r="AN83" s="32">
        <f t="shared" si="45"/>
        <v>7.0749000000000004</v>
      </c>
      <c r="AO83" s="32">
        <f t="shared" si="45"/>
        <v>0</v>
      </c>
      <c r="AP83" s="32">
        <f t="shared" si="45"/>
        <v>198.30019999999999</v>
      </c>
      <c r="AQ83" s="32">
        <f t="shared" si="45"/>
        <v>37.812399999999997</v>
      </c>
      <c r="AS83" s="125">
        <f t="shared" si="7"/>
        <v>0</v>
      </c>
      <c r="AT83" s="125">
        <f t="shared" si="8"/>
        <v>0</v>
      </c>
      <c r="AU83" s="125">
        <f t="shared" si="9"/>
        <v>0</v>
      </c>
      <c r="AV83" s="125">
        <f t="shared" si="10"/>
        <v>0</v>
      </c>
      <c r="AW83" s="125">
        <f t="shared" si="11"/>
        <v>0</v>
      </c>
      <c r="AX83" s="125">
        <f t="shared" si="12"/>
        <v>0</v>
      </c>
      <c r="AY83" s="125">
        <f t="shared" si="13"/>
        <v>0</v>
      </c>
      <c r="AZ83" s="125">
        <f t="shared" si="14"/>
        <v>0</v>
      </c>
      <c r="BA83" s="125">
        <f t="shared" si="15"/>
        <v>0</v>
      </c>
      <c r="BB83" s="125">
        <f t="shared" si="16"/>
        <v>0</v>
      </c>
      <c r="BC83" s="125">
        <f t="shared" si="17"/>
        <v>0</v>
      </c>
      <c r="BD83" s="125">
        <f t="shared" si="18"/>
        <v>0</v>
      </c>
      <c r="BE83" s="58"/>
      <c r="BF83" s="125">
        <f t="shared" si="19"/>
        <v>0</v>
      </c>
      <c r="BG83" s="125">
        <f t="shared" si="20"/>
        <v>0</v>
      </c>
      <c r="BH83" s="125">
        <f t="shared" si="21"/>
        <v>0</v>
      </c>
      <c r="BI83" s="125">
        <f t="shared" si="22"/>
        <v>0</v>
      </c>
      <c r="BJ83" s="125">
        <f t="shared" si="23"/>
        <v>0</v>
      </c>
      <c r="BK83" s="125">
        <f t="shared" si="24"/>
        <v>0</v>
      </c>
      <c r="BL83" s="125">
        <f t="shared" si="25"/>
        <v>0</v>
      </c>
      <c r="BM83" s="125">
        <f t="shared" si="26"/>
        <v>0</v>
      </c>
      <c r="BN83" s="125">
        <f t="shared" si="27"/>
        <v>0</v>
      </c>
      <c r="BO83" s="125">
        <f t="shared" si="28"/>
        <v>0</v>
      </c>
      <c r="BP83" s="125">
        <f t="shared" si="29"/>
        <v>0</v>
      </c>
      <c r="BQ83" s="125">
        <f t="shared" si="30"/>
        <v>0</v>
      </c>
    </row>
    <row r="84" spans="1:69">
      <c r="A84" s="109" t="s">
        <v>395</v>
      </c>
      <c r="B84" s="58" t="str">
        <f>B79</f>
        <v>Sedentary</v>
      </c>
      <c r="C84" s="58" t="str">
        <f>C79</f>
        <v>Barely</v>
      </c>
      <c r="D84" s="58" t="str">
        <f>D79</f>
        <v>Somewhat</v>
      </c>
      <c r="E84" s="58" t="str">
        <f>E79</f>
        <v>Active</v>
      </c>
      <c r="F84" s="58" t="str">
        <f>F79</f>
        <v>Highly</v>
      </c>
      <c r="G84" s="58"/>
      <c r="H84" s="58"/>
      <c r="AA84" s="58">
        <v>39</v>
      </c>
      <c r="AB84" s="32">
        <f>F$53</f>
        <v>0</v>
      </c>
      <c r="AC84" s="32">
        <f t="shared" si="44"/>
        <v>1E-4</v>
      </c>
      <c r="AD84" s="32">
        <f t="shared" si="44"/>
        <v>0</v>
      </c>
      <c r="AE84" s="32">
        <f t="shared" si="44"/>
        <v>0.16189999999999999</v>
      </c>
      <c r="AF84" s="32">
        <f t="shared" si="44"/>
        <v>6.3301999999999996</v>
      </c>
      <c r="AG84" s="32">
        <f t="shared" si="44"/>
        <v>0</v>
      </c>
      <c r="AH84" s="32">
        <f t="shared" si="44"/>
        <v>135.07900000000001</v>
      </c>
      <c r="AI84" s="32">
        <f t="shared" si="44"/>
        <v>37.790900000000001</v>
      </c>
      <c r="AJ84" s="32">
        <f>R$53</f>
        <v>0</v>
      </c>
      <c r="AK84" s="32">
        <f t="shared" si="45"/>
        <v>1E-4</v>
      </c>
      <c r="AL84" s="32">
        <f t="shared" si="45"/>
        <v>0</v>
      </c>
      <c r="AM84" s="32">
        <f t="shared" si="45"/>
        <v>0.13789999999999999</v>
      </c>
      <c r="AN84" s="32">
        <f t="shared" si="45"/>
        <v>7.0749000000000004</v>
      </c>
      <c r="AO84" s="32">
        <f t="shared" si="45"/>
        <v>0</v>
      </c>
      <c r="AP84" s="32">
        <f t="shared" si="45"/>
        <v>198.30019999999999</v>
      </c>
      <c r="AQ84" s="32">
        <f t="shared" si="45"/>
        <v>37.812399999999997</v>
      </c>
      <c r="AS84" s="125">
        <f t="shared" si="7"/>
        <v>0</v>
      </c>
      <c r="AT84" s="125">
        <f t="shared" si="8"/>
        <v>0</v>
      </c>
      <c r="AU84" s="125">
        <f t="shared" si="9"/>
        <v>0</v>
      </c>
      <c r="AV84" s="125">
        <f t="shared" si="10"/>
        <v>0</v>
      </c>
      <c r="AW84" s="125">
        <f t="shared" si="11"/>
        <v>0</v>
      </c>
      <c r="AX84" s="125">
        <f t="shared" si="12"/>
        <v>0</v>
      </c>
      <c r="AY84" s="125">
        <f t="shared" si="13"/>
        <v>0</v>
      </c>
      <c r="AZ84" s="125">
        <f t="shared" si="14"/>
        <v>0</v>
      </c>
      <c r="BA84" s="125">
        <f t="shared" si="15"/>
        <v>0</v>
      </c>
      <c r="BB84" s="125">
        <f t="shared" si="16"/>
        <v>0</v>
      </c>
      <c r="BC84" s="125">
        <f t="shared" si="17"/>
        <v>0</v>
      </c>
      <c r="BD84" s="125">
        <f t="shared" si="18"/>
        <v>0</v>
      </c>
      <c r="BE84" s="58"/>
      <c r="BF84" s="125">
        <f t="shared" si="19"/>
        <v>0</v>
      </c>
      <c r="BG84" s="125">
        <f t="shared" si="20"/>
        <v>0</v>
      </c>
      <c r="BH84" s="125">
        <f t="shared" si="21"/>
        <v>0</v>
      </c>
      <c r="BI84" s="125">
        <f t="shared" si="22"/>
        <v>0</v>
      </c>
      <c r="BJ84" s="125">
        <f t="shared" si="23"/>
        <v>0</v>
      </c>
      <c r="BK84" s="125">
        <f t="shared" si="24"/>
        <v>0</v>
      </c>
      <c r="BL84" s="125">
        <f t="shared" si="25"/>
        <v>0</v>
      </c>
      <c r="BM84" s="125">
        <f t="shared" si="26"/>
        <v>0</v>
      </c>
      <c r="BN84" s="125">
        <f t="shared" si="27"/>
        <v>0</v>
      </c>
      <c r="BO84" s="125">
        <f t="shared" si="28"/>
        <v>0</v>
      </c>
      <c r="BP84" s="125">
        <f t="shared" si="29"/>
        <v>0</v>
      </c>
      <c r="BQ84" s="125">
        <f t="shared" si="30"/>
        <v>0</v>
      </c>
    </row>
    <row r="85" spans="1:69">
      <c r="A85" s="58" t="s">
        <v>399</v>
      </c>
      <c r="B85" s="5">
        <v>0</v>
      </c>
      <c r="C85" s="5">
        <f>(D107/7)/60</f>
        <v>0.91281595238095237</v>
      </c>
      <c r="D85" s="5">
        <f>(D108/7)/60</f>
        <v>3.2664071428571431</v>
      </c>
      <c r="E85" s="5">
        <f>(D109/7)/60</f>
        <v>8.5385214285714301</v>
      </c>
      <c r="F85" s="5">
        <f>(D110/7)/60</f>
        <v>24.988738095238094</v>
      </c>
      <c r="G85" s="58"/>
      <c r="H85" s="58"/>
      <c r="AA85" s="58">
        <v>40</v>
      </c>
      <c r="AB85" s="32">
        <f>F$54</f>
        <v>1E-4</v>
      </c>
      <c r="AC85" s="32">
        <f t="shared" ref="AC85:AI89" si="46">G$54</f>
        <v>2.9999999999999997E-4</v>
      </c>
      <c r="AD85" s="32">
        <f t="shared" si="46"/>
        <v>0</v>
      </c>
      <c r="AE85" s="32">
        <f t="shared" si="46"/>
        <v>0.153</v>
      </c>
      <c r="AF85" s="32">
        <f t="shared" si="46"/>
        <v>6.4086999999999996</v>
      </c>
      <c r="AG85" s="32">
        <f t="shared" si="46"/>
        <v>0</v>
      </c>
      <c r="AH85" s="32">
        <f t="shared" si="46"/>
        <v>90.028199999999998</v>
      </c>
      <c r="AI85" s="32">
        <f t="shared" si="46"/>
        <v>42.685099999999998</v>
      </c>
      <c r="AJ85" s="32">
        <f>R$54</f>
        <v>1E-4</v>
      </c>
      <c r="AK85" s="32">
        <f t="shared" ref="AK85:AQ89" si="47">S$54</f>
        <v>2.9999999999999997E-4</v>
      </c>
      <c r="AL85" s="32">
        <f t="shared" si="47"/>
        <v>0</v>
      </c>
      <c r="AM85" s="32">
        <f t="shared" si="47"/>
        <v>0.13700000000000001</v>
      </c>
      <c r="AN85" s="32">
        <f t="shared" si="47"/>
        <v>6.9366000000000003</v>
      </c>
      <c r="AO85" s="32">
        <f t="shared" si="47"/>
        <v>0</v>
      </c>
      <c r="AP85" s="32">
        <f t="shared" si="47"/>
        <v>135.29900000000001</v>
      </c>
      <c r="AQ85" s="32">
        <f t="shared" si="47"/>
        <v>42.6646</v>
      </c>
      <c r="AS85" s="125">
        <f t="shared" si="7"/>
        <v>1E-4</v>
      </c>
      <c r="AT85" s="125">
        <f t="shared" si="8"/>
        <v>1E-4</v>
      </c>
      <c r="AU85" s="125">
        <f t="shared" si="9"/>
        <v>9.2412977101151043E-5</v>
      </c>
      <c r="AV85" s="125">
        <f t="shared" si="10"/>
        <v>8.9295454640843952E-5</v>
      </c>
      <c r="AW85" s="125">
        <f t="shared" si="11"/>
        <v>8.6374109960909095E-5</v>
      </c>
      <c r="AX85" s="125">
        <f t="shared" si="12"/>
        <v>8.2888396183407136E-5</v>
      </c>
      <c r="AY85" s="125">
        <f t="shared" si="13"/>
        <v>1E-4</v>
      </c>
      <c r="AZ85" s="125">
        <f t="shared" si="14"/>
        <v>1E-4</v>
      </c>
      <c r="BA85" s="125">
        <f t="shared" si="15"/>
        <v>9.2520782764674112E-5</v>
      </c>
      <c r="BB85" s="125">
        <f t="shared" si="16"/>
        <v>8.9295751287537259E-5</v>
      </c>
      <c r="BC85" s="125">
        <f t="shared" si="17"/>
        <v>8.6602978980752891E-5</v>
      </c>
      <c r="BD85" s="125">
        <f t="shared" si="18"/>
        <v>8.3367724196549398E-5</v>
      </c>
      <c r="BE85" s="58"/>
      <c r="BF85" s="125">
        <f t="shared" si="19"/>
        <v>0</v>
      </c>
      <c r="BG85" s="125">
        <f t="shared" si="20"/>
        <v>0</v>
      </c>
      <c r="BH85" s="125">
        <f t="shared" si="21"/>
        <v>0</v>
      </c>
      <c r="BI85" s="125">
        <f t="shared" si="22"/>
        <v>0</v>
      </c>
      <c r="BJ85" s="125">
        <f t="shared" si="23"/>
        <v>0</v>
      </c>
      <c r="BK85" s="125">
        <f t="shared" si="24"/>
        <v>0</v>
      </c>
      <c r="BL85" s="125">
        <f t="shared" si="25"/>
        <v>0</v>
      </c>
      <c r="BM85" s="125">
        <f t="shared" si="26"/>
        <v>0</v>
      </c>
      <c r="BN85" s="125">
        <f t="shared" si="27"/>
        <v>0</v>
      </c>
      <c r="BO85" s="125">
        <f t="shared" si="28"/>
        <v>0</v>
      </c>
      <c r="BP85" s="125">
        <f t="shared" si="29"/>
        <v>0</v>
      </c>
      <c r="BQ85" s="125">
        <f t="shared" si="30"/>
        <v>0</v>
      </c>
    </row>
    <row r="86" spans="1:69">
      <c r="A86" s="58" t="s">
        <v>373</v>
      </c>
      <c r="B86" s="93">
        <f>1+$B$71*B85^0.25</f>
        <v>1</v>
      </c>
      <c r="C86" s="93">
        <f>1+$B$71*C85^0.25</f>
        <v>0.92190345056392453</v>
      </c>
      <c r="D86" s="93">
        <f t="shared" ref="D86:E86" si="48">1+$B$71*D85^0.25</f>
        <v>0.89258779808120758</v>
      </c>
      <c r="E86" s="93">
        <f t="shared" si="48"/>
        <v>0.86342169815085912</v>
      </c>
      <c r="F86" s="93">
        <f>1+$B$71*F85^0.25</f>
        <v>0.8213627099759373</v>
      </c>
      <c r="G86" s="58"/>
      <c r="H86" s="58"/>
      <c r="AA86" s="58">
        <v>41</v>
      </c>
      <c r="AB86" s="32">
        <f>F$54</f>
        <v>1E-4</v>
      </c>
      <c r="AC86" s="32">
        <f t="shared" si="46"/>
        <v>2.9999999999999997E-4</v>
      </c>
      <c r="AD86" s="32">
        <f t="shared" si="46"/>
        <v>0</v>
      </c>
      <c r="AE86" s="32">
        <f t="shared" si="46"/>
        <v>0.153</v>
      </c>
      <c r="AF86" s="32">
        <f t="shared" si="46"/>
        <v>6.4086999999999996</v>
      </c>
      <c r="AG86" s="32">
        <f t="shared" si="46"/>
        <v>0</v>
      </c>
      <c r="AH86" s="32">
        <f t="shared" si="46"/>
        <v>90.028199999999998</v>
      </c>
      <c r="AI86" s="32">
        <f t="shared" si="46"/>
        <v>42.685099999999998</v>
      </c>
      <c r="AJ86" s="32">
        <f>R$54</f>
        <v>1E-4</v>
      </c>
      <c r="AK86" s="32">
        <f t="shared" si="47"/>
        <v>2.9999999999999997E-4</v>
      </c>
      <c r="AL86" s="32">
        <f t="shared" si="47"/>
        <v>0</v>
      </c>
      <c r="AM86" s="32">
        <f t="shared" si="47"/>
        <v>0.13700000000000001</v>
      </c>
      <c r="AN86" s="32">
        <f t="shared" si="47"/>
        <v>6.9366000000000003</v>
      </c>
      <c r="AO86" s="32">
        <f t="shared" si="47"/>
        <v>0</v>
      </c>
      <c r="AP86" s="32">
        <f t="shared" si="47"/>
        <v>135.29900000000001</v>
      </c>
      <c r="AQ86" s="32">
        <f t="shared" si="47"/>
        <v>42.6646</v>
      </c>
      <c r="AS86" s="125">
        <f t="shared" si="7"/>
        <v>1E-4</v>
      </c>
      <c r="AT86" s="125">
        <f t="shared" si="8"/>
        <v>1E-4</v>
      </c>
      <c r="AU86" s="125">
        <f t="shared" si="9"/>
        <v>9.2412977101151043E-5</v>
      </c>
      <c r="AV86" s="125">
        <f t="shared" si="10"/>
        <v>8.9295454640843952E-5</v>
      </c>
      <c r="AW86" s="125">
        <f t="shared" si="11"/>
        <v>8.6374109960909095E-5</v>
      </c>
      <c r="AX86" s="125">
        <f t="shared" si="12"/>
        <v>8.2888396183407136E-5</v>
      </c>
      <c r="AY86" s="125">
        <f t="shared" si="13"/>
        <v>1E-4</v>
      </c>
      <c r="AZ86" s="125">
        <f t="shared" si="14"/>
        <v>1E-4</v>
      </c>
      <c r="BA86" s="125">
        <f t="shared" si="15"/>
        <v>9.2520782764674112E-5</v>
      </c>
      <c r="BB86" s="125">
        <f t="shared" si="16"/>
        <v>8.9295751287537259E-5</v>
      </c>
      <c r="BC86" s="125">
        <f t="shared" si="17"/>
        <v>8.6602978980752891E-5</v>
      </c>
      <c r="BD86" s="125">
        <f t="shared" si="18"/>
        <v>8.3367724196549398E-5</v>
      </c>
      <c r="BE86" s="58"/>
      <c r="BF86" s="125">
        <f t="shared" si="19"/>
        <v>0</v>
      </c>
      <c r="BG86" s="125">
        <f t="shared" si="20"/>
        <v>0</v>
      </c>
      <c r="BH86" s="125">
        <f t="shared" si="21"/>
        <v>0</v>
      </c>
      <c r="BI86" s="125">
        <f t="shared" si="22"/>
        <v>0</v>
      </c>
      <c r="BJ86" s="125">
        <f t="shared" si="23"/>
        <v>0</v>
      </c>
      <c r="BK86" s="125">
        <f t="shared" si="24"/>
        <v>0</v>
      </c>
      <c r="BL86" s="125">
        <f t="shared" si="25"/>
        <v>0</v>
      </c>
      <c r="BM86" s="125">
        <f t="shared" si="26"/>
        <v>0</v>
      </c>
      <c r="BN86" s="125">
        <f t="shared" si="27"/>
        <v>0</v>
      </c>
      <c r="BO86" s="125">
        <f t="shared" si="28"/>
        <v>0</v>
      </c>
      <c r="BP86" s="125">
        <f t="shared" si="29"/>
        <v>0</v>
      </c>
      <c r="BQ86" s="125">
        <f t="shared" si="30"/>
        <v>0</v>
      </c>
    </row>
    <row r="87" spans="1:69">
      <c r="A87" s="58"/>
      <c r="B87" s="58"/>
      <c r="C87" s="58"/>
      <c r="D87" s="58"/>
      <c r="E87" s="58"/>
      <c r="F87" s="58"/>
      <c r="G87" s="58"/>
      <c r="H87" s="58"/>
      <c r="AA87" s="58">
        <v>42</v>
      </c>
      <c r="AB87" s="32">
        <f>F$54</f>
        <v>1E-4</v>
      </c>
      <c r="AC87" s="32">
        <f t="shared" si="46"/>
        <v>2.9999999999999997E-4</v>
      </c>
      <c r="AD87" s="32">
        <f t="shared" si="46"/>
        <v>0</v>
      </c>
      <c r="AE87" s="32">
        <f t="shared" si="46"/>
        <v>0.153</v>
      </c>
      <c r="AF87" s="32">
        <f t="shared" si="46"/>
        <v>6.4086999999999996</v>
      </c>
      <c r="AG87" s="32">
        <f t="shared" si="46"/>
        <v>0</v>
      </c>
      <c r="AH87" s="32">
        <f t="shared" si="46"/>
        <v>90.028199999999998</v>
      </c>
      <c r="AI87" s="32">
        <f t="shared" si="46"/>
        <v>42.685099999999998</v>
      </c>
      <c r="AJ87" s="32">
        <f>R$54</f>
        <v>1E-4</v>
      </c>
      <c r="AK87" s="32">
        <f t="shared" si="47"/>
        <v>2.9999999999999997E-4</v>
      </c>
      <c r="AL87" s="32">
        <f t="shared" si="47"/>
        <v>0</v>
      </c>
      <c r="AM87" s="32">
        <f t="shared" si="47"/>
        <v>0.13700000000000001</v>
      </c>
      <c r="AN87" s="32">
        <f t="shared" si="47"/>
        <v>6.9366000000000003</v>
      </c>
      <c r="AO87" s="32">
        <f t="shared" si="47"/>
        <v>0</v>
      </c>
      <c r="AP87" s="32">
        <f t="shared" si="47"/>
        <v>135.29900000000001</v>
      </c>
      <c r="AQ87" s="32">
        <f t="shared" si="47"/>
        <v>42.6646</v>
      </c>
      <c r="AS87" s="125">
        <f t="shared" si="7"/>
        <v>1E-4</v>
      </c>
      <c r="AT87" s="125">
        <f t="shared" si="8"/>
        <v>1E-4</v>
      </c>
      <c r="AU87" s="125">
        <f t="shared" si="9"/>
        <v>9.2412977101151043E-5</v>
      </c>
      <c r="AV87" s="125">
        <f t="shared" si="10"/>
        <v>8.9295454640843952E-5</v>
      </c>
      <c r="AW87" s="125">
        <f t="shared" si="11"/>
        <v>8.6374109960909095E-5</v>
      </c>
      <c r="AX87" s="125">
        <f t="shared" si="12"/>
        <v>8.2888396183407136E-5</v>
      </c>
      <c r="AY87" s="125">
        <f t="shared" si="13"/>
        <v>1E-4</v>
      </c>
      <c r="AZ87" s="125">
        <f t="shared" si="14"/>
        <v>1E-4</v>
      </c>
      <c r="BA87" s="125">
        <f t="shared" si="15"/>
        <v>9.2520782764674112E-5</v>
      </c>
      <c r="BB87" s="125">
        <f t="shared" si="16"/>
        <v>8.9295751287537259E-5</v>
      </c>
      <c r="BC87" s="125">
        <f t="shared" si="17"/>
        <v>8.6602978980752891E-5</v>
      </c>
      <c r="BD87" s="125">
        <f t="shared" si="18"/>
        <v>8.3367724196549398E-5</v>
      </c>
      <c r="BE87" s="58"/>
      <c r="BF87" s="125">
        <f t="shared" si="19"/>
        <v>0</v>
      </c>
      <c r="BG87" s="125">
        <f t="shared" si="20"/>
        <v>0</v>
      </c>
      <c r="BH87" s="125">
        <f t="shared" si="21"/>
        <v>0</v>
      </c>
      <c r="BI87" s="125">
        <f t="shared" si="22"/>
        <v>0</v>
      </c>
      <c r="BJ87" s="125">
        <f t="shared" si="23"/>
        <v>0</v>
      </c>
      <c r="BK87" s="125">
        <f t="shared" si="24"/>
        <v>0</v>
      </c>
      <c r="BL87" s="125">
        <f t="shared" si="25"/>
        <v>0</v>
      </c>
      <c r="BM87" s="125">
        <f t="shared" si="26"/>
        <v>0</v>
      </c>
      <c r="BN87" s="125">
        <f t="shared" si="27"/>
        <v>0</v>
      </c>
      <c r="BO87" s="125">
        <f t="shared" si="28"/>
        <v>0</v>
      </c>
      <c r="BP87" s="125">
        <f t="shared" si="29"/>
        <v>0</v>
      </c>
      <c r="BQ87" s="125">
        <f t="shared" si="30"/>
        <v>0</v>
      </c>
    </row>
    <row r="88" spans="1:69">
      <c r="A88" s="109" t="s">
        <v>396</v>
      </c>
      <c r="B88" s="58" t="str">
        <f>B84</f>
        <v>Sedentary</v>
      </c>
      <c r="C88" s="58" t="str">
        <f>C84</f>
        <v>Barely</v>
      </c>
      <c r="D88" s="58" t="str">
        <f>D84</f>
        <v>Somewhat</v>
      </c>
      <c r="E88" s="58" t="str">
        <f>E84</f>
        <v>Active</v>
      </c>
      <c r="F88" s="58" t="str">
        <f>F84</f>
        <v>Highly</v>
      </c>
      <c r="G88" s="58"/>
      <c r="H88" s="58"/>
      <c r="AA88" s="58">
        <v>43</v>
      </c>
      <c r="AB88" s="32">
        <f>F$54</f>
        <v>1E-4</v>
      </c>
      <c r="AC88" s="32">
        <f t="shared" si="46"/>
        <v>2.9999999999999997E-4</v>
      </c>
      <c r="AD88" s="32">
        <f t="shared" si="46"/>
        <v>0</v>
      </c>
      <c r="AE88" s="32">
        <f t="shared" si="46"/>
        <v>0.153</v>
      </c>
      <c r="AF88" s="32">
        <f t="shared" si="46"/>
        <v>6.4086999999999996</v>
      </c>
      <c r="AG88" s="32">
        <f t="shared" si="46"/>
        <v>0</v>
      </c>
      <c r="AH88" s="32">
        <f t="shared" si="46"/>
        <v>90.028199999999998</v>
      </c>
      <c r="AI88" s="32">
        <f t="shared" si="46"/>
        <v>42.685099999999998</v>
      </c>
      <c r="AJ88" s="32">
        <f>R$54</f>
        <v>1E-4</v>
      </c>
      <c r="AK88" s="32">
        <f t="shared" si="47"/>
        <v>2.9999999999999997E-4</v>
      </c>
      <c r="AL88" s="32">
        <f t="shared" si="47"/>
        <v>0</v>
      </c>
      <c r="AM88" s="32">
        <f t="shared" si="47"/>
        <v>0.13700000000000001</v>
      </c>
      <c r="AN88" s="32">
        <f t="shared" si="47"/>
        <v>6.9366000000000003</v>
      </c>
      <c r="AO88" s="32">
        <f t="shared" si="47"/>
        <v>0</v>
      </c>
      <c r="AP88" s="32">
        <f t="shared" si="47"/>
        <v>135.29900000000001</v>
      </c>
      <c r="AQ88" s="32">
        <f t="shared" si="47"/>
        <v>42.6646</v>
      </c>
      <c r="AS88" s="125">
        <f t="shared" si="7"/>
        <v>1E-4</v>
      </c>
      <c r="AT88" s="125">
        <f t="shared" si="8"/>
        <v>1E-4</v>
      </c>
      <c r="AU88" s="125">
        <f t="shared" si="9"/>
        <v>9.2412977101151043E-5</v>
      </c>
      <c r="AV88" s="125">
        <f t="shared" si="10"/>
        <v>8.9295454640843952E-5</v>
      </c>
      <c r="AW88" s="125">
        <f t="shared" si="11"/>
        <v>8.6374109960909095E-5</v>
      </c>
      <c r="AX88" s="125">
        <f t="shared" si="12"/>
        <v>8.2888396183407136E-5</v>
      </c>
      <c r="AY88" s="125">
        <f t="shared" si="13"/>
        <v>1E-4</v>
      </c>
      <c r="AZ88" s="125">
        <f t="shared" si="14"/>
        <v>1E-4</v>
      </c>
      <c r="BA88" s="125">
        <f t="shared" si="15"/>
        <v>9.2520782764674112E-5</v>
      </c>
      <c r="BB88" s="125">
        <f t="shared" si="16"/>
        <v>8.9295751287537259E-5</v>
      </c>
      <c r="BC88" s="125">
        <f t="shared" si="17"/>
        <v>8.6602978980752891E-5</v>
      </c>
      <c r="BD88" s="125">
        <f t="shared" si="18"/>
        <v>8.3367724196549398E-5</v>
      </c>
      <c r="BE88" s="58"/>
      <c r="BF88" s="125">
        <f t="shared" si="19"/>
        <v>0</v>
      </c>
      <c r="BG88" s="125">
        <f t="shared" si="20"/>
        <v>0</v>
      </c>
      <c r="BH88" s="125">
        <f t="shared" si="21"/>
        <v>0</v>
      </c>
      <c r="BI88" s="125">
        <f t="shared" si="22"/>
        <v>0</v>
      </c>
      <c r="BJ88" s="125">
        <f t="shared" si="23"/>
        <v>0</v>
      </c>
      <c r="BK88" s="125">
        <f t="shared" si="24"/>
        <v>0</v>
      </c>
      <c r="BL88" s="125">
        <f t="shared" si="25"/>
        <v>0</v>
      </c>
      <c r="BM88" s="125">
        <f t="shared" si="26"/>
        <v>0</v>
      </c>
      <c r="BN88" s="125">
        <f t="shared" si="27"/>
        <v>0</v>
      </c>
      <c r="BO88" s="125">
        <f t="shared" si="28"/>
        <v>0</v>
      </c>
      <c r="BP88" s="125">
        <f t="shared" si="29"/>
        <v>0</v>
      </c>
      <c r="BQ88" s="125">
        <f t="shared" si="30"/>
        <v>0</v>
      </c>
    </row>
    <row r="89" spans="1:69">
      <c r="A89" s="58" t="s">
        <v>399</v>
      </c>
      <c r="B89" s="5">
        <f>(0/7)/60</f>
        <v>0</v>
      </c>
      <c r="C89" s="5">
        <f>(D127/7)/60</f>
        <v>0.81309523809523809</v>
      </c>
      <c r="D89" s="5">
        <f>(D128/7)/60</f>
        <v>3.2220238095238098</v>
      </c>
      <c r="E89" s="5">
        <f>(D129/7)/60</f>
        <v>8.4589285714285705</v>
      </c>
      <c r="F89" s="5">
        <f>(D130/7)/60</f>
        <v>21.038690476190478</v>
      </c>
      <c r="G89" s="58"/>
      <c r="H89" s="58"/>
      <c r="AA89" s="58">
        <v>44</v>
      </c>
      <c r="AB89" s="32">
        <f>F$54</f>
        <v>1E-4</v>
      </c>
      <c r="AC89" s="32">
        <f t="shared" si="46"/>
        <v>2.9999999999999997E-4</v>
      </c>
      <c r="AD89" s="32">
        <f t="shared" si="46"/>
        <v>0</v>
      </c>
      <c r="AE89" s="32">
        <f t="shared" si="46"/>
        <v>0.153</v>
      </c>
      <c r="AF89" s="32">
        <f t="shared" si="46"/>
        <v>6.4086999999999996</v>
      </c>
      <c r="AG89" s="32">
        <f t="shared" si="46"/>
        <v>0</v>
      </c>
      <c r="AH89" s="32">
        <f t="shared" si="46"/>
        <v>90.028199999999998</v>
      </c>
      <c r="AI89" s="32">
        <f t="shared" si="46"/>
        <v>42.685099999999998</v>
      </c>
      <c r="AJ89" s="32">
        <f>R$54</f>
        <v>1E-4</v>
      </c>
      <c r="AK89" s="32">
        <f t="shared" si="47"/>
        <v>2.9999999999999997E-4</v>
      </c>
      <c r="AL89" s="32">
        <f t="shared" si="47"/>
        <v>0</v>
      </c>
      <c r="AM89" s="32">
        <f t="shared" si="47"/>
        <v>0.13700000000000001</v>
      </c>
      <c r="AN89" s="32">
        <f t="shared" si="47"/>
        <v>6.9366000000000003</v>
      </c>
      <c r="AO89" s="32">
        <f t="shared" si="47"/>
        <v>0</v>
      </c>
      <c r="AP89" s="32">
        <f t="shared" si="47"/>
        <v>135.29900000000001</v>
      </c>
      <c r="AQ89" s="32">
        <f t="shared" si="47"/>
        <v>42.6646</v>
      </c>
      <c r="AS89" s="125">
        <f t="shared" si="7"/>
        <v>1E-4</v>
      </c>
      <c r="AT89" s="125">
        <f t="shared" si="8"/>
        <v>1E-4</v>
      </c>
      <c r="AU89" s="125">
        <f t="shared" si="9"/>
        <v>9.2412977101151043E-5</v>
      </c>
      <c r="AV89" s="125">
        <f t="shared" si="10"/>
        <v>8.9295454640843952E-5</v>
      </c>
      <c r="AW89" s="125">
        <f t="shared" si="11"/>
        <v>8.6374109960909095E-5</v>
      </c>
      <c r="AX89" s="125">
        <f t="shared" si="12"/>
        <v>8.2888396183407136E-5</v>
      </c>
      <c r="AY89" s="125">
        <f t="shared" si="13"/>
        <v>1E-4</v>
      </c>
      <c r="AZ89" s="125">
        <f t="shared" si="14"/>
        <v>1E-4</v>
      </c>
      <c r="BA89" s="125">
        <f t="shared" si="15"/>
        <v>9.2520782764674112E-5</v>
      </c>
      <c r="BB89" s="125">
        <f t="shared" si="16"/>
        <v>8.9295751287537259E-5</v>
      </c>
      <c r="BC89" s="125">
        <f t="shared" si="17"/>
        <v>8.6602978980752891E-5</v>
      </c>
      <c r="BD89" s="125">
        <f t="shared" si="18"/>
        <v>8.3367724196549398E-5</v>
      </c>
      <c r="BE89" s="58"/>
      <c r="BF89" s="125">
        <f t="shared" si="19"/>
        <v>0</v>
      </c>
      <c r="BG89" s="125">
        <f t="shared" si="20"/>
        <v>0</v>
      </c>
      <c r="BH89" s="125">
        <f t="shared" si="21"/>
        <v>0</v>
      </c>
      <c r="BI89" s="125">
        <f t="shared" si="22"/>
        <v>0</v>
      </c>
      <c r="BJ89" s="125">
        <f t="shared" si="23"/>
        <v>0</v>
      </c>
      <c r="BK89" s="125">
        <f t="shared" si="24"/>
        <v>0</v>
      </c>
      <c r="BL89" s="125">
        <f t="shared" si="25"/>
        <v>0</v>
      </c>
      <c r="BM89" s="125">
        <f t="shared" si="26"/>
        <v>0</v>
      </c>
      <c r="BN89" s="125">
        <f t="shared" si="27"/>
        <v>0</v>
      </c>
      <c r="BO89" s="125">
        <f t="shared" si="28"/>
        <v>0</v>
      </c>
      <c r="BP89" s="125">
        <f t="shared" si="29"/>
        <v>0</v>
      </c>
      <c r="BQ89" s="125">
        <f t="shared" si="30"/>
        <v>0</v>
      </c>
    </row>
    <row r="90" spans="1:69">
      <c r="A90" s="58" t="s">
        <v>373</v>
      </c>
      <c r="B90" s="93">
        <f>1+$B$71*B89^0.25</f>
        <v>1</v>
      </c>
      <c r="C90" s="93">
        <f t="shared" ref="C90:F90" si="49">1+$B$71*C89^0.25</f>
        <v>0.92412977101151039</v>
      </c>
      <c r="D90" s="93">
        <f t="shared" si="49"/>
        <v>0.89295454640843952</v>
      </c>
      <c r="E90" s="93">
        <f t="shared" si="49"/>
        <v>0.86374109960909085</v>
      </c>
      <c r="F90" s="93">
        <f t="shared" si="49"/>
        <v>0.82888396183407131</v>
      </c>
      <c r="G90" s="58"/>
      <c r="H90" s="58"/>
      <c r="AA90" s="58">
        <v>45</v>
      </c>
      <c r="AB90" s="32">
        <f>F$55</f>
        <v>1E-4</v>
      </c>
      <c r="AC90" s="32">
        <f t="shared" ref="AC90:AI94" si="50">G$55</f>
        <v>5.0000000000000001E-4</v>
      </c>
      <c r="AD90" s="32">
        <f t="shared" si="50"/>
        <v>0</v>
      </c>
      <c r="AE90" s="32">
        <f t="shared" si="50"/>
        <v>0.14990000000000001</v>
      </c>
      <c r="AF90" s="32">
        <f t="shared" si="50"/>
        <v>6.2409999999999997</v>
      </c>
      <c r="AG90" s="32">
        <f t="shared" si="50"/>
        <v>1E-4</v>
      </c>
      <c r="AH90" s="32">
        <f t="shared" si="50"/>
        <v>60.261200000000002</v>
      </c>
      <c r="AI90" s="32">
        <f t="shared" si="50"/>
        <v>47.748199999999997</v>
      </c>
      <c r="AJ90" s="32">
        <f>R$55</f>
        <v>1E-4</v>
      </c>
      <c r="AK90" s="32">
        <f t="shared" ref="AK90:AQ94" si="51">S$55</f>
        <v>4.0000000000000002E-4</v>
      </c>
      <c r="AL90" s="32">
        <f t="shared" si="51"/>
        <v>0</v>
      </c>
      <c r="AM90" s="32">
        <f t="shared" si="51"/>
        <v>0.1391</v>
      </c>
      <c r="AN90" s="32">
        <f t="shared" si="51"/>
        <v>6.6539000000000001</v>
      </c>
      <c r="AO90" s="32">
        <f t="shared" si="51"/>
        <v>1E-4</v>
      </c>
      <c r="AP90" s="32">
        <f t="shared" si="51"/>
        <v>87.142399999999995</v>
      </c>
      <c r="AQ90" s="32">
        <f t="shared" si="51"/>
        <v>47.736199999999997</v>
      </c>
      <c r="AS90" s="125">
        <f t="shared" si="7"/>
        <v>1E-4</v>
      </c>
      <c r="AT90" s="125">
        <f t="shared" si="8"/>
        <v>1E-4</v>
      </c>
      <c r="AU90" s="125">
        <f t="shared" si="9"/>
        <v>9.2412977101151043E-5</v>
      </c>
      <c r="AV90" s="125">
        <f t="shared" si="10"/>
        <v>8.9295454640843952E-5</v>
      </c>
      <c r="AW90" s="125">
        <f t="shared" si="11"/>
        <v>8.6374109960909095E-5</v>
      </c>
      <c r="AX90" s="125">
        <f t="shared" si="12"/>
        <v>8.2888396183407136E-5</v>
      </c>
      <c r="AY90" s="125">
        <f t="shared" si="13"/>
        <v>1E-4</v>
      </c>
      <c r="AZ90" s="125">
        <f t="shared" si="14"/>
        <v>1E-4</v>
      </c>
      <c r="BA90" s="125">
        <f t="shared" si="15"/>
        <v>9.2520782764674112E-5</v>
      </c>
      <c r="BB90" s="125">
        <f t="shared" si="16"/>
        <v>8.9295751287537259E-5</v>
      </c>
      <c r="BC90" s="125">
        <f t="shared" si="17"/>
        <v>8.6602978980752891E-5</v>
      </c>
      <c r="BD90" s="125">
        <f t="shared" si="18"/>
        <v>8.3367724196549398E-5</v>
      </c>
      <c r="BE90" s="58"/>
      <c r="BF90" s="125">
        <f t="shared" si="19"/>
        <v>1E-4</v>
      </c>
      <c r="BG90" s="125">
        <f t="shared" si="20"/>
        <v>1E-4</v>
      </c>
      <c r="BH90" s="125">
        <f t="shared" si="21"/>
        <v>9.2412977101151043E-5</v>
      </c>
      <c r="BI90" s="125">
        <f t="shared" si="22"/>
        <v>8.9295454640843952E-5</v>
      </c>
      <c r="BJ90" s="125">
        <f t="shared" si="23"/>
        <v>8.6374109960909095E-5</v>
      </c>
      <c r="BK90" s="125">
        <f t="shared" si="24"/>
        <v>8.2888396183407136E-5</v>
      </c>
      <c r="BL90" s="125">
        <f t="shared" si="25"/>
        <v>1E-4</v>
      </c>
      <c r="BM90" s="125">
        <f t="shared" si="26"/>
        <v>1E-4</v>
      </c>
      <c r="BN90" s="125">
        <f t="shared" si="27"/>
        <v>9.2520782764674112E-5</v>
      </c>
      <c r="BO90" s="125">
        <f t="shared" si="28"/>
        <v>8.9295751287537259E-5</v>
      </c>
      <c r="BP90" s="125">
        <f t="shared" si="29"/>
        <v>8.6602978980752891E-5</v>
      </c>
      <c r="BQ90" s="125">
        <f t="shared" si="30"/>
        <v>8.3367724196549398E-5</v>
      </c>
    </row>
    <row r="91" spans="1:69">
      <c r="A91" s="58"/>
      <c r="B91" s="93"/>
      <c r="C91" s="93"/>
      <c r="D91" s="93"/>
      <c r="E91" s="93"/>
      <c r="F91" s="93"/>
      <c r="G91" s="58"/>
      <c r="H91" s="58"/>
      <c r="AA91" s="58">
        <v>46</v>
      </c>
      <c r="AB91" s="32">
        <f>F$55</f>
        <v>1E-4</v>
      </c>
      <c r="AC91" s="32">
        <f t="shared" si="50"/>
        <v>5.0000000000000001E-4</v>
      </c>
      <c r="AD91" s="32">
        <f t="shared" si="50"/>
        <v>0</v>
      </c>
      <c r="AE91" s="32">
        <f t="shared" si="50"/>
        <v>0.14990000000000001</v>
      </c>
      <c r="AF91" s="32">
        <f t="shared" si="50"/>
        <v>6.2409999999999997</v>
      </c>
      <c r="AG91" s="32">
        <f t="shared" si="50"/>
        <v>1E-4</v>
      </c>
      <c r="AH91" s="32">
        <f t="shared" si="50"/>
        <v>60.261200000000002</v>
      </c>
      <c r="AI91" s="32">
        <f t="shared" si="50"/>
        <v>47.748199999999997</v>
      </c>
      <c r="AJ91" s="32">
        <f>R$55</f>
        <v>1E-4</v>
      </c>
      <c r="AK91" s="32">
        <f t="shared" si="51"/>
        <v>4.0000000000000002E-4</v>
      </c>
      <c r="AL91" s="32">
        <f t="shared" si="51"/>
        <v>0</v>
      </c>
      <c r="AM91" s="32">
        <f t="shared" si="51"/>
        <v>0.1391</v>
      </c>
      <c r="AN91" s="32">
        <f t="shared" si="51"/>
        <v>6.6539000000000001</v>
      </c>
      <c r="AO91" s="32">
        <f t="shared" si="51"/>
        <v>1E-4</v>
      </c>
      <c r="AP91" s="32">
        <f t="shared" si="51"/>
        <v>87.142399999999995</v>
      </c>
      <c r="AQ91" s="32">
        <f t="shared" si="51"/>
        <v>47.736199999999997</v>
      </c>
      <c r="AS91" s="125">
        <f t="shared" si="7"/>
        <v>1E-4</v>
      </c>
      <c r="AT91" s="125">
        <f t="shared" si="8"/>
        <v>1E-4</v>
      </c>
      <c r="AU91" s="125">
        <f t="shared" si="9"/>
        <v>9.2412977101151043E-5</v>
      </c>
      <c r="AV91" s="125">
        <f t="shared" si="10"/>
        <v>8.9295454640843952E-5</v>
      </c>
      <c r="AW91" s="125">
        <f t="shared" si="11"/>
        <v>8.6374109960909095E-5</v>
      </c>
      <c r="AX91" s="125">
        <f t="shared" si="12"/>
        <v>8.2888396183407136E-5</v>
      </c>
      <c r="AY91" s="125">
        <f t="shared" si="13"/>
        <v>1E-4</v>
      </c>
      <c r="AZ91" s="125">
        <f t="shared" si="14"/>
        <v>1E-4</v>
      </c>
      <c r="BA91" s="125">
        <f t="shared" si="15"/>
        <v>9.2520782764674112E-5</v>
      </c>
      <c r="BB91" s="125">
        <f t="shared" si="16"/>
        <v>8.9295751287537259E-5</v>
      </c>
      <c r="BC91" s="125">
        <f t="shared" si="17"/>
        <v>8.6602978980752891E-5</v>
      </c>
      <c r="BD91" s="125">
        <f t="shared" si="18"/>
        <v>8.3367724196549398E-5</v>
      </c>
      <c r="BE91" s="58"/>
      <c r="BF91" s="125">
        <f t="shared" si="19"/>
        <v>1E-4</v>
      </c>
      <c r="BG91" s="125">
        <f t="shared" si="20"/>
        <v>1E-4</v>
      </c>
      <c r="BH91" s="125">
        <f t="shared" si="21"/>
        <v>9.2412977101151043E-5</v>
      </c>
      <c r="BI91" s="125">
        <f t="shared" si="22"/>
        <v>8.9295454640843952E-5</v>
      </c>
      <c r="BJ91" s="125">
        <f t="shared" si="23"/>
        <v>8.6374109960909095E-5</v>
      </c>
      <c r="BK91" s="125">
        <f t="shared" si="24"/>
        <v>8.2888396183407136E-5</v>
      </c>
      <c r="BL91" s="125">
        <f t="shared" si="25"/>
        <v>1E-4</v>
      </c>
      <c r="BM91" s="125">
        <f t="shared" si="26"/>
        <v>1E-4</v>
      </c>
      <c r="BN91" s="125">
        <f t="shared" si="27"/>
        <v>9.2520782764674112E-5</v>
      </c>
      <c r="BO91" s="125">
        <f t="shared" si="28"/>
        <v>8.9295751287537259E-5</v>
      </c>
      <c r="BP91" s="125">
        <f t="shared" si="29"/>
        <v>8.6602978980752891E-5</v>
      </c>
      <c r="BQ91" s="125">
        <f t="shared" si="30"/>
        <v>8.3367724196549398E-5</v>
      </c>
    </row>
    <row r="92" spans="1:69">
      <c r="A92" s="58" t="s">
        <v>59</v>
      </c>
      <c r="B92" s="93"/>
      <c r="C92" s="93"/>
      <c r="D92" s="93"/>
      <c r="E92" s="93"/>
      <c r="F92" s="93"/>
      <c r="G92" s="58"/>
      <c r="H92" s="58"/>
      <c r="AA92" s="58">
        <v>47</v>
      </c>
      <c r="AB92" s="32">
        <f>F$55</f>
        <v>1E-4</v>
      </c>
      <c r="AC92" s="32">
        <f t="shared" si="50"/>
        <v>5.0000000000000001E-4</v>
      </c>
      <c r="AD92" s="32">
        <f t="shared" si="50"/>
        <v>0</v>
      </c>
      <c r="AE92" s="32">
        <f t="shared" si="50"/>
        <v>0.14990000000000001</v>
      </c>
      <c r="AF92" s="32">
        <f t="shared" si="50"/>
        <v>6.2409999999999997</v>
      </c>
      <c r="AG92" s="32">
        <f t="shared" si="50"/>
        <v>1E-4</v>
      </c>
      <c r="AH92" s="32">
        <f t="shared" si="50"/>
        <v>60.261200000000002</v>
      </c>
      <c r="AI92" s="32">
        <f t="shared" si="50"/>
        <v>47.748199999999997</v>
      </c>
      <c r="AJ92" s="32">
        <f>R$55</f>
        <v>1E-4</v>
      </c>
      <c r="AK92" s="32">
        <f t="shared" si="51"/>
        <v>4.0000000000000002E-4</v>
      </c>
      <c r="AL92" s="32">
        <f t="shared" si="51"/>
        <v>0</v>
      </c>
      <c r="AM92" s="32">
        <f t="shared" si="51"/>
        <v>0.1391</v>
      </c>
      <c r="AN92" s="32">
        <f t="shared" si="51"/>
        <v>6.6539000000000001</v>
      </c>
      <c r="AO92" s="32">
        <f t="shared" si="51"/>
        <v>1E-4</v>
      </c>
      <c r="AP92" s="32">
        <f t="shared" si="51"/>
        <v>87.142399999999995</v>
      </c>
      <c r="AQ92" s="32">
        <f t="shared" si="51"/>
        <v>47.736199999999997</v>
      </c>
      <c r="AS92" s="125">
        <f t="shared" si="7"/>
        <v>1E-4</v>
      </c>
      <c r="AT92" s="125">
        <f t="shared" si="8"/>
        <v>1E-4</v>
      </c>
      <c r="AU92" s="125">
        <f t="shared" si="9"/>
        <v>9.2412977101151043E-5</v>
      </c>
      <c r="AV92" s="125">
        <f t="shared" si="10"/>
        <v>8.9295454640843952E-5</v>
      </c>
      <c r="AW92" s="125">
        <f t="shared" si="11"/>
        <v>8.6374109960909095E-5</v>
      </c>
      <c r="AX92" s="125">
        <f t="shared" si="12"/>
        <v>8.2888396183407136E-5</v>
      </c>
      <c r="AY92" s="125">
        <f t="shared" si="13"/>
        <v>1E-4</v>
      </c>
      <c r="AZ92" s="125">
        <f t="shared" si="14"/>
        <v>1E-4</v>
      </c>
      <c r="BA92" s="125">
        <f t="shared" si="15"/>
        <v>9.2520782764674112E-5</v>
      </c>
      <c r="BB92" s="125">
        <f t="shared" si="16"/>
        <v>8.9295751287537259E-5</v>
      </c>
      <c r="BC92" s="125">
        <f t="shared" si="17"/>
        <v>8.6602978980752891E-5</v>
      </c>
      <c r="BD92" s="125">
        <f t="shared" si="18"/>
        <v>8.3367724196549398E-5</v>
      </c>
      <c r="BE92" s="58"/>
      <c r="BF92" s="125">
        <f t="shared" si="19"/>
        <v>1E-4</v>
      </c>
      <c r="BG92" s="125">
        <f t="shared" si="20"/>
        <v>1E-4</v>
      </c>
      <c r="BH92" s="125">
        <f t="shared" si="21"/>
        <v>9.2412977101151043E-5</v>
      </c>
      <c r="BI92" s="125">
        <f t="shared" si="22"/>
        <v>8.9295454640843952E-5</v>
      </c>
      <c r="BJ92" s="125">
        <f t="shared" si="23"/>
        <v>8.6374109960909095E-5</v>
      </c>
      <c r="BK92" s="125">
        <f t="shared" si="24"/>
        <v>8.2888396183407136E-5</v>
      </c>
      <c r="BL92" s="125">
        <f t="shared" si="25"/>
        <v>1E-4</v>
      </c>
      <c r="BM92" s="125">
        <f t="shared" si="26"/>
        <v>1E-4</v>
      </c>
      <c r="BN92" s="125">
        <f t="shared" si="27"/>
        <v>9.2520782764674112E-5</v>
      </c>
      <c r="BO92" s="125">
        <f t="shared" si="28"/>
        <v>8.9295751287537259E-5</v>
      </c>
      <c r="BP92" s="125">
        <f t="shared" si="29"/>
        <v>8.6602978980752891E-5</v>
      </c>
      <c r="BQ92" s="125">
        <f t="shared" si="30"/>
        <v>8.3367724196549398E-5</v>
      </c>
    </row>
    <row r="93" spans="1:69">
      <c r="A93" s="109" t="str">
        <f>A84</f>
        <v>From HSE Means</v>
      </c>
      <c r="B93" s="58" t="str">
        <f t="shared" ref="B93:F93" si="52">B84</f>
        <v>Sedentary</v>
      </c>
      <c r="C93" s="58" t="str">
        <f t="shared" si="52"/>
        <v>Barely</v>
      </c>
      <c r="D93" s="58" t="str">
        <f t="shared" si="52"/>
        <v>Somewhat</v>
      </c>
      <c r="E93" s="58" t="str">
        <f t="shared" si="52"/>
        <v>Active</v>
      </c>
      <c r="F93" s="58" t="str">
        <f t="shared" si="52"/>
        <v>Highly</v>
      </c>
      <c r="G93" s="58"/>
      <c r="H93" s="58"/>
      <c r="AA93" s="58">
        <v>48</v>
      </c>
      <c r="AB93" s="32">
        <f>F$55</f>
        <v>1E-4</v>
      </c>
      <c r="AC93" s="32">
        <f t="shared" si="50"/>
        <v>5.0000000000000001E-4</v>
      </c>
      <c r="AD93" s="32">
        <f t="shared" si="50"/>
        <v>0</v>
      </c>
      <c r="AE93" s="32">
        <f t="shared" si="50"/>
        <v>0.14990000000000001</v>
      </c>
      <c r="AF93" s="32">
        <f t="shared" si="50"/>
        <v>6.2409999999999997</v>
      </c>
      <c r="AG93" s="32">
        <f t="shared" si="50"/>
        <v>1E-4</v>
      </c>
      <c r="AH93" s="32">
        <f t="shared" si="50"/>
        <v>60.261200000000002</v>
      </c>
      <c r="AI93" s="32">
        <f t="shared" si="50"/>
        <v>47.748199999999997</v>
      </c>
      <c r="AJ93" s="32">
        <f>R$55</f>
        <v>1E-4</v>
      </c>
      <c r="AK93" s="32">
        <f t="shared" si="51"/>
        <v>4.0000000000000002E-4</v>
      </c>
      <c r="AL93" s="32">
        <f t="shared" si="51"/>
        <v>0</v>
      </c>
      <c r="AM93" s="32">
        <f t="shared" si="51"/>
        <v>0.1391</v>
      </c>
      <c r="AN93" s="32">
        <f t="shared" si="51"/>
        <v>6.6539000000000001</v>
      </c>
      <c r="AO93" s="32">
        <f t="shared" si="51"/>
        <v>1E-4</v>
      </c>
      <c r="AP93" s="32">
        <f t="shared" si="51"/>
        <v>87.142399999999995</v>
      </c>
      <c r="AQ93" s="32">
        <f t="shared" si="51"/>
        <v>47.736199999999997</v>
      </c>
      <c r="AS93" s="125">
        <f t="shared" si="7"/>
        <v>1E-4</v>
      </c>
      <c r="AT93" s="125">
        <f t="shared" si="8"/>
        <v>1E-4</v>
      </c>
      <c r="AU93" s="125">
        <f t="shared" si="9"/>
        <v>9.2412977101151043E-5</v>
      </c>
      <c r="AV93" s="125">
        <f t="shared" si="10"/>
        <v>8.9295454640843952E-5</v>
      </c>
      <c r="AW93" s="125">
        <f t="shared" si="11"/>
        <v>8.6374109960909095E-5</v>
      </c>
      <c r="AX93" s="125">
        <f t="shared" si="12"/>
        <v>8.2888396183407136E-5</v>
      </c>
      <c r="AY93" s="125">
        <f t="shared" si="13"/>
        <v>1E-4</v>
      </c>
      <c r="AZ93" s="125">
        <f t="shared" si="14"/>
        <v>1E-4</v>
      </c>
      <c r="BA93" s="125">
        <f t="shared" si="15"/>
        <v>9.2520782764674112E-5</v>
      </c>
      <c r="BB93" s="125">
        <f t="shared" si="16"/>
        <v>8.9295751287537259E-5</v>
      </c>
      <c r="BC93" s="125">
        <f t="shared" si="17"/>
        <v>8.6602978980752891E-5</v>
      </c>
      <c r="BD93" s="125">
        <f t="shared" si="18"/>
        <v>8.3367724196549398E-5</v>
      </c>
      <c r="BE93" s="58"/>
      <c r="BF93" s="125">
        <f t="shared" si="19"/>
        <v>1E-4</v>
      </c>
      <c r="BG93" s="125">
        <f t="shared" si="20"/>
        <v>1E-4</v>
      </c>
      <c r="BH93" s="125">
        <f t="shared" si="21"/>
        <v>9.2412977101151043E-5</v>
      </c>
      <c r="BI93" s="125">
        <f t="shared" si="22"/>
        <v>8.9295454640843952E-5</v>
      </c>
      <c r="BJ93" s="125">
        <f t="shared" si="23"/>
        <v>8.6374109960909095E-5</v>
      </c>
      <c r="BK93" s="125">
        <f t="shared" si="24"/>
        <v>8.2888396183407136E-5</v>
      </c>
      <c r="BL93" s="125">
        <f t="shared" si="25"/>
        <v>1E-4</v>
      </c>
      <c r="BM93" s="125">
        <f t="shared" si="26"/>
        <v>1E-4</v>
      </c>
      <c r="BN93" s="125">
        <f t="shared" si="27"/>
        <v>9.2520782764674112E-5</v>
      </c>
      <c r="BO93" s="125">
        <f t="shared" si="28"/>
        <v>8.9295751287537259E-5</v>
      </c>
      <c r="BP93" s="125">
        <f t="shared" si="29"/>
        <v>8.6602978980752891E-5</v>
      </c>
      <c r="BQ93" s="125">
        <f t="shared" si="30"/>
        <v>8.3367724196549398E-5</v>
      </c>
    </row>
    <row r="94" spans="1:69">
      <c r="A94" s="58" t="str">
        <f t="shared" ref="A94:A95" si="53">A85</f>
        <v>MET/h day</v>
      </c>
      <c r="B94" s="93">
        <f>D116</f>
        <v>0</v>
      </c>
      <c r="C94" s="93">
        <f>(D117/7)/60</f>
        <v>0.90490285714285712</v>
      </c>
      <c r="D94" s="93">
        <f>(D118/7)/60</f>
        <v>3.260507142857143</v>
      </c>
      <c r="E94" s="93">
        <f>(D119/7)/60</f>
        <v>8.2207071428571439</v>
      </c>
      <c r="F94" s="93">
        <f>(D120/7)/60</f>
        <v>21.871795238095238</v>
      </c>
      <c r="G94" s="58"/>
      <c r="H94" s="58"/>
      <c r="AA94" s="58">
        <v>49</v>
      </c>
      <c r="AB94" s="32">
        <f>F$55</f>
        <v>1E-4</v>
      </c>
      <c r="AC94" s="32">
        <f t="shared" si="50"/>
        <v>5.0000000000000001E-4</v>
      </c>
      <c r="AD94" s="32">
        <f t="shared" si="50"/>
        <v>0</v>
      </c>
      <c r="AE94" s="32">
        <f t="shared" si="50"/>
        <v>0.14990000000000001</v>
      </c>
      <c r="AF94" s="32">
        <f t="shared" si="50"/>
        <v>6.2409999999999997</v>
      </c>
      <c r="AG94" s="32">
        <f t="shared" si="50"/>
        <v>1E-4</v>
      </c>
      <c r="AH94" s="32">
        <f t="shared" si="50"/>
        <v>60.261200000000002</v>
      </c>
      <c r="AI94" s="32">
        <f t="shared" si="50"/>
        <v>47.748199999999997</v>
      </c>
      <c r="AJ94" s="32">
        <f>R$55</f>
        <v>1E-4</v>
      </c>
      <c r="AK94" s="32">
        <f t="shared" si="51"/>
        <v>4.0000000000000002E-4</v>
      </c>
      <c r="AL94" s="32">
        <f t="shared" si="51"/>
        <v>0</v>
      </c>
      <c r="AM94" s="32">
        <f t="shared" si="51"/>
        <v>0.1391</v>
      </c>
      <c r="AN94" s="32">
        <f t="shared" si="51"/>
        <v>6.6539000000000001</v>
      </c>
      <c r="AO94" s="32">
        <f t="shared" si="51"/>
        <v>1E-4</v>
      </c>
      <c r="AP94" s="32">
        <f t="shared" si="51"/>
        <v>87.142399999999995</v>
      </c>
      <c r="AQ94" s="32">
        <f t="shared" si="51"/>
        <v>47.736199999999997</v>
      </c>
      <c r="AS94" s="125">
        <f t="shared" si="7"/>
        <v>1E-4</v>
      </c>
      <c r="AT94" s="125">
        <f t="shared" si="8"/>
        <v>1E-4</v>
      </c>
      <c r="AU94" s="125">
        <f t="shared" si="9"/>
        <v>9.2412977101151043E-5</v>
      </c>
      <c r="AV94" s="125">
        <f t="shared" si="10"/>
        <v>8.9295454640843952E-5</v>
      </c>
      <c r="AW94" s="125">
        <f t="shared" si="11"/>
        <v>8.6374109960909095E-5</v>
      </c>
      <c r="AX94" s="125">
        <f t="shared" si="12"/>
        <v>8.2888396183407136E-5</v>
      </c>
      <c r="AY94" s="125">
        <f t="shared" si="13"/>
        <v>1E-4</v>
      </c>
      <c r="AZ94" s="125">
        <f t="shared" si="14"/>
        <v>1E-4</v>
      </c>
      <c r="BA94" s="125">
        <f t="shared" si="15"/>
        <v>9.2520782764674112E-5</v>
      </c>
      <c r="BB94" s="125">
        <f t="shared" si="16"/>
        <v>8.9295751287537259E-5</v>
      </c>
      <c r="BC94" s="125">
        <f t="shared" si="17"/>
        <v>8.6602978980752891E-5</v>
      </c>
      <c r="BD94" s="125">
        <f t="shared" si="18"/>
        <v>8.3367724196549398E-5</v>
      </c>
      <c r="BE94" s="58"/>
      <c r="BF94" s="125">
        <f t="shared" si="19"/>
        <v>1E-4</v>
      </c>
      <c r="BG94" s="125">
        <f t="shared" si="20"/>
        <v>1E-4</v>
      </c>
      <c r="BH94" s="125">
        <f t="shared" si="21"/>
        <v>9.2412977101151043E-5</v>
      </c>
      <c r="BI94" s="125">
        <f t="shared" si="22"/>
        <v>8.9295454640843952E-5</v>
      </c>
      <c r="BJ94" s="125">
        <f t="shared" si="23"/>
        <v>8.6374109960909095E-5</v>
      </c>
      <c r="BK94" s="125">
        <f t="shared" si="24"/>
        <v>8.2888396183407136E-5</v>
      </c>
      <c r="BL94" s="125">
        <f t="shared" si="25"/>
        <v>1E-4</v>
      </c>
      <c r="BM94" s="125">
        <f t="shared" si="26"/>
        <v>1E-4</v>
      </c>
      <c r="BN94" s="125">
        <f t="shared" si="27"/>
        <v>9.2520782764674112E-5</v>
      </c>
      <c r="BO94" s="125">
        <f t="shared" si="28"/>
        <v>8.9295751287537259E-5</v>
      </c>
      <c r="BP94" s="125">
        <f t="shared" si="29"/>
        <v>8.6602978980752891E-5</v>
      </c>
      <c r="BQ94" s="125">
        <f t="shared" si="30"/>
        <v>8.3367724196549398E-5</v>
      </c>
    </row>
    <row r="95" spans="1:69">
      <c r="A95" s="58" t="str">
        <f t="shared" si="53"/>
        <v>RR</v>
      </c>
      <c r="B95" s="93">
        <f>1+$B$71*B94^0.25</f>
        <v>1</v>
      </c>
      <c r="C95" s="93">
        <f t="shared" ref="C95:F95" si="54">1+$B$71*C94^0.25</f>
        <v>0.92207325604832691</v>
      </c>
      <c r="D95" s="93">
        <f t="shared" si="54"/>
        <v>0.892636334720597</v>
      </c>
      <c r="E95" s="93">
        <f t="shared" si="54"/>
        <v>0.86471073582870261</v>
      </c>
      <c r="F95" s="93">
        <f t="shared" si="54"/>
        <v>0.82721455800469135</v>
      </c>
      <c r="G95" s="58"/>
      <c r="H95" s="58"/>
      <c r="AA95" s="58">
        <v>50</v>
      </c>
      <c r="AB95" s="32">
        <f>F$56</f>
        <v>2.9999999999999997E-4</v>
      </c>
      <c r="AC95" s="32">
        <f t="shared" ref="AC95:AI99" si="55">G$56</f>
        <v>8.9999999999999998E-4</v>
      </c>
      <c r="AD95" s="32">
        <f t="shared" si="55"/>
        <v>0</v>
      </c>
      <c r="AE95" s="32">
        <f t="shared" si="55"/>
        <v>0.155</v>
      </c>
      <c r="AF95" s="32">
        <f t="shared" si="55"/>
        <v>5.9919000000000002</v>
      </c>
      <c r="AG95" s="32">
        <f t="shared" si="55"/>
        <v>1E-4</v>
      </c>
      <c r="AH95" s="32">
        <f t="shared" si="55"/>
        <v>41.889699999999998</v>
      </c>
      <c r="AI95" s="32">
        <f t="shared" si="55"/>
        <v>52.854300000000002</v>
      </c>
      <c r="AJ95" s="32">
        <f>R$56</f>
        <v>2.0000000000000001E-4</v>
      </c>
      <c r="AK95" s="32">
        <f t="shared" ref="AK95:AQ99" si="56">S$56</f>
        <v>8.0000000000000004E-4</v>
      </c>
      <c r="AL95" s="32">
        <f t="shared" si="56"/>
        <v>0</v>
      </c>
      <c r="AM95" s="32">
        <f t="shared" si="56"/>
        <v>0.14480000000000001</v>
      </c>
      <c r="AN95" s="32">
        <f t="shared" si="56"/>
        <v>6.3276000000000003</v>
      </c>
      <c r="AO95" s="32">
        <f t="shared" si="56"/>
        <v>1E-4</v>
      </c>
      <c r="AP95" s="32">
        <f t="shared" si="56"/>
        <v>57.740299999999998</v>
      </c>
      <c r="AQ95" s="32">
        <f t="shared" si="56"/>
        <v>52.800400000000003</v>
      </c>
      <c r="AS95" s="125">
        <f t="shared" si="7"/>
        <v>2.9999999999999997E-4</v>
      </c>
      <c r="AT95" s="125">
        <f t="shared" si="8"/>
        <v>2.9999999999999997E-4</v>
      </c>
      <c r="AU95" s="125">
        <f t="shared" si="9"/>
        <v>2.772389313034531E-4</v>
      </c>
      <c r="AV95" s="125">
        <f t="shared" si="10"/>
        <v>2.6788636392253182E-4</v>
      </c>
      <c r="AW95" s="125">
        <f t="shared" si="11"/>
        <v>2.5912232988272723E-4</v>
      </c>
      <c r="AX95" s="125">
        <f t="shared" si="12"/>
        <v>2.4866518855022135E-4</v>
      </c>
      <c r="AY95" s="125">
        <f t="shared" si="13"/>
        <v>2.0000000000000001E-4</v>
      </c>
      <c r="AZ95" s="125">
        <f t="shared" si="14"/>
        <v>2.0000000000000001E-4</v>
      </c>
      <c r="BA95" s="125">
        <f t="shared" si="15"/>
        <v>1.8504156552934822E-4</v>
      </c>
      <c r="BB95" s="125">
        <f t="shared" si="16"/>
        <v>1.7859150257507452E-4</v>
      </c>
      <c r="BC95" s="125">
        <f t="shared" si="17"/>
        <v>1.7320595796150578E-4</v>
      </c>
      <c r="BD95" s="125">
        <f t="shared" si="18"/>
        <v>1.667354483930988E-4</v>
      </c>
      <c r="BE95" s="58"/>
      <c r="BF95" s="125">
        <f t="shared" si="19"/>
        <v>1E-4</v>
      </c>
      <c r="BG95" s="125">
        <f t="shared" si="20"/>
        <v>1E-4</v>
      </c>
      <c r="BH95" s="125">
        <f t="shared" si="21"/>
        <v>9.2412977101151043E-5</v>
      </c>
      <c r="BI95" s="125">
        <f t="shared" si="22"/>
        <v>8.9295454640843952E-5</v>
      </c>
      <c r="BJ95" s="125">
        <f t="shared" si="23"/>
        <v>8.6374109960909095E-5</v>
      </c>
      <c r="BK95" s="125">
        <f t="shared" si="24"/>
        <v>8.2888396183407136E-5</v>
      </c>
      <c r="BL95" s="125">
        <f t="shared" si="25"/>
        <v>1E-4</v>
      </c>
      <c r="BM95" s="125">
        <f t="shared" si="26"/>
        <v>1E-4</v>
      </c>
      <c r="BN95" s="125">
        <f t="shared" si="27"/>
        <v>9.2520782764674112E-5</v>
      </c>
      <c r="BO95" s="125">
        <f t="shared" si="28"/>
        <v>8.9295751287537259E-5</v>
      </c>
      <c r="BP95" s="125">
        <f t="shared" si="29"/>
        <v>8.6602978980752891E-5</v>
      </c>
      <c r="BQ95" s="125">
        <f t="shared" si="30"/>
        <v>8.3367724196549398E-5</v>
      </c>
    </row>
    <row r="96" spans="1:69">
      <c r="A96" s="58"/>
      <c r="B96" s="93"/>
      <c r="C96" s="93"/>
      <c r="D96" s="93"/>
      <c r="E96" s="93"/>
      <c r="F96" s="93"/>
      <c r="G96" s="58"/>
      <c r="H96" s="58"/>
      <c r="AA96" s="58">
        <v>51</v>
      </c>
      <c r="AB96" s="32">
        <f>F$56</f>
        <v>2.9999999999999997E-4</v>
      </c>
      <c r="AC96" s="32">
        <f t="shared" si="55"/>
        <v>8.9999999999999998E-4</v>
      </c>
      <c r="AD96" s="32">
        <f t="shared" si="55"/>
        <v>0</v>
      </c>
      <c r="AE96" s="32">
        <f t="shared" si="55"/>
        <v>0.155</v>
      </c>
      <c r="AF96" s="32">
        <f t="shared" si="55"/>
        <v>5.9919000000000002</v>
      </c>
      <c r="AG96" s="32">
        <f t="shared" si="55"/>
        <v>1E-4</v>
      </c>
      <c r="AH96" s="32">
        <f t="shared" si="55"/>
        <v>41.889699999999998</v>
      </c>
      <c r="AI96" s="32">
        <f t="shared" si="55"/>
        <v>52.854300000000002</v>
      </c>
      <c r="AJ96" s="32">
        <f>R$56</f>
        <v>2.0000000000000001E-4</v>
      </c>
      <c r="AK96" s="32">
        <f t="shared" si="56"/>
        <v>8.0000000000000004E-4</v>
      </c>
      <c r="AL96" s="32">
        <f t="shared" si="56"/>
        <v>0</v>
      </c>
      <c r="AM96" s="32">
        <f t="shared" si="56"/>
        <v>0.14480000000000001</v>
      </c>
      <c r="AN96" s="32">
        <f t="shared" si="56"/>
        <v>6.3276000000000003</v>
      </c>
      <c r="AO96" s="32">
        <f t="shared" si="56"/>
        <v>1E-4</v>
      </c>
      <c r="AP96" s="32">
        <f t="shared" si="56"/>
        <v>57.740299999999998</v>
      </c>
      <c r="AQ96" s="32">
        <f t="shared" si="56"/>
        <v>52.800400000000003</v>
      </c>
      <c r="AS96" s="125">
        <f t="shared" si="7"/>
        <v>2.9999999999999997E-4</v>
      </c>
      <c r="AT96" s="125">
        <f t="shared" si="8"/>
        <v>2.9999999999999997E-4</v>
      </c>
      <c r="AU96" s="125">
        <f t="shared" si="9"/>
        <v>2.772389313034531E-4</v>
      </c>
      <c r="AV96" s="125">
        <f t="shared" si="10"/>
        <v>2.6788636392253182E-4</v>
      </c>
      <c r="AW96" s="125">
        <f t="shared" si="11"/>
        <v>2.5912232988272723E-4</v>
      </c>
      <c r="AX96" s="125">
        <f t="shared" si="12"/>
        <v>2.4866518855022135E-4</v>
      </c>
      <c r="AY96" s="125">
        <f t="shared" si="13"/>
        <v>2.0000000000000001E-4</v>
      </c>
      <c r="AZ96" s="125">
        <f t="shared" si="14"/>
        <v>2.0000000000000001E-4</v>
      </c>
      <c r="BA96" s="125">
        <f t="shared" si="15"/>
        <v>1.8504156552934822E-4</v>
      </c>
      <c r="BB96" s="125">
        <f t="shared" si="16"/>
        <v>1.7859150257507452E-4</v>
      </c>
      <c r="BC96" s="125">
        <f t="shared" si="17"/>
        <v>1.7320595796150578E-4</v>
      </c>
      <c r="BD96" s="125">
        <f t="shared" si="18"/>
        <v>1.667354483930988E-4</v>
      </c>
      <c r="BE96" s="58"/>
      <c r="BF96" s="125">
        <f t="shared" si="19"/>
        <v>1E-4</v>
      </c>
      <c r="BG96" s="125">
        <f t="shared" si="20"/>
        <v>1E-4</v>
      </c>
      <c r="BH96" s="125">
        <f t="shared" si="21"/>
        <v>9.2412977101151043E-5</v>
      </c>
      <c r="BI96" s="125">
        <f t="shared" si="22"/>
        <v>8.9295454640843952E-5</v>
      </c>
      <c r="BJ96" s="125">
        <f t="shared" si="23"/>
        <v>8.6374109960909095E-5</v>
      </c>
      <c r="BK96" s="125">
        <f t="shared" si="24"/>
        <v>8.2888396183407136E-5</v>
      </c>
      <c r="BL96" s="125">
        <f t="shared" si="25"/>
        <v>1E-4</v>
      </c>
      <c r="BM96" s="125">
        <f t="shared" si="26"/>
        <v>1E-4</v>
      </c>
      <c r="BN96" s="125">
        <f t="shared" si="27"/>
        <v>9.2520782764674112E-5</v>
      </c>
      <c r="BO96" s="125">
        <f t="shared" si="28"/>
        <v>8.9295751287537259E-5</v>
      </c>
      <c r="BP96" s="125">
        <f t="shared" si="29"/>
        <v>8.6602978980752891E-5</v>
      </c>
      <c r="BQ96" s="125">
        <f t="shared" si="30"/>
        <v>8.3367724196549398E-5</v>
      </c>
    </row>
    <row r="97" spans="1:69">
      <c r="A97" s="109" t="str">
        <f>A88</f>
        <v>From HSE Medians</v>
      </c>
      <c r="B97" s="58" t="str">
        <f t="shared" ref="B97:F97" si="57">B88</f>
        <v>Sedentary</v>
      </c>
      <c r="C97" s="58" t="str">
        <f t="shared" si="57"/>
        <v>Barely</v>
      </c>
      <c r="D97" s="58" t="str">
        <f t="shared" si="57"/>
        <v>Somewhat</v>
      </c>
      <c r="E97" s="58" t="str">
        <f t="shared" si="57"/>
        <v>Active</v>
      </c>
      <c r="F97" s="58" t="str">
        <f t="shared" si="57"/>
        <v>Highly</v>
      </c>
      <c r="G97" s="58"/>
      <c r="H97" s="58"/>
      <c r="AA97" s="58">
        <v>52</v>
      </c>
      <c r="AB97" s="32">
        <f>F$56</f>
        <v>2.9999999999999997E-4</v>
      </c>
      <c r="AC97" s="32">
        <f t="shared" si="55"/>
        <v>8.9999999999999998E-4</v>
      </c>
      <c r="AD97" s="32">
        <f t="shared" si="55"/>
        <v>0</v>
      </c>
      <c r="AE97" s="32">
        <f t="shared" si="55"/>
        <v>0.155</v>
      </c>
      <c r="AF97" s="32">
        <f t="shared" si="55"/>
        <v>5.9919000000000002</v>
      </c>
      <c r="AG97" s="32">
        <f t="shared" si="55"/>
        <v>1E-4</v>
      </c>
      <c r="AH97" s="32">
        <f t="shared" si="55"/>
        <v>41.889699999999998</v>
      </c>
      <c r="AI97" s="32">
        <f t="shared" si="55"/>
        <v>52.854300000000002</v>
      </c>
      <c r="AJ97" s="32">
        <f>R$56</f>
        <v>2.0000000000000001E-4</v>
      </c>
      <c r="AK97" s="32">
        <f t="shared" si="56"/>
        <v>8.0000000000000004E-4</v>
      </c>
      <c r="AL97" s="32">
        <f t="shared" si="56"/>
        <v>0</v>
      </c>
      <c r="AM97" s="32">
        <f t="shared" si="56"/>
        <v>0.14480000000000001</v>
      </c>
      <c r="AN97" s="32">
        <f t="shared" si="56"/>
        <v>6.3276000000000003</v>
      </c>
      <c r="AO97" s="32">
        <f t="shared" si="56"/>
        <v>1E-4</v>
      </c>
      <c r="AP97" s="32">
        <f t="shared" si="56"/>
        <v>57.740299999999998</v>
      </c>
      <c r="AQ97" s="32">
        <f t="shared" si="56"/>
        <v>52.800400000000003</v>
      </c>
      <c r="AS97" s="125">
        <f t="shared" si="7"/>
        <v>2.9999999999999997E-4</v>
      </c>
      <c r="AT97" s="125">
        <f t="shared" si="8"/>
        <v>2.9999999999999997E-4</v>
      </c>
      <c r="AU97" s="125">
        <f t="shared" si="9"/>
        <v>2.772389313034531E-4</v>
      </c>
      <c r="AV97" s="125">
        <f t="shared" si="10"/>
        <v>2.6788636392253182E-4</v>
      </c>
      <c r="AW97" s="125">
        <f t="shared" si="11"/>
        <v>2.5912232988272723E-4</v>
      </c>
      <c r="AX97" s="125">
        <f t="shared" si="12"/>
        <v>2.4866518855022135E-4</v>
      </c>
      <c r="AY97" s="125">
        <f t="shared" si="13"/>
        <v>2.0000000000000001E-4</v>
      </c>
      <c r="AZ97" s="125">
        <f t="shared" si="14"/>
        <v>2.0000000000000001E-4</v>
      </c>
      <c r="BA97" s="125">
        <f t="shared" si="15"/>
        <v>1.8504156552934822E-4</v>
      </c>
      <c r="BB97" s="125">
        <f t="shared" si="16"/>
        <v>1.7859150257507452E-4</v>
      </c>
      <c r="BC97" s="125">
        <f t="shared" si="17"/>
        <v>1.7320595796150578E-4</v>
      </c>
      <c r="BD97" s="125">
        <f t="shared" si="18"/>
        <v>1.667354483930988E-4</v>
      </c>
      <c r="BE97" s="58"/>
      <c r="BF97" s="125">
        <f t="shared" si="19"/>
        <v>1E-4</v>
      </c>
      <c r="BG97" s="125">
        <f t="shared" si="20"/>
        <v>1E-4</v>
      </c>
      <c r="BH97" s="125">
        <f t="shared" si="21"/>
        <v>9.2412977101151043E-5</v>
      </c>
      <c r="BI97" s="125">
        <f t="shared" si="22"/>
        <v>8.9295454640843952E-5</v>
      </c>
      <c r="BJ97" s="125">
        <f t="shared" si="23"/>
        <v>8.6374109960909095E-5</v>
      </c>
      <c r="BK97" s="125">
        <f t="shared" si="24"/>
        <v>8.2888396183407136E-5</v>
      </c>
      <c r="BL97" s="125">
        <f t="shared" si="25"/>
        <v>1E-4</v>
      </c>
      <c r="BM97" s="125">
        <f t="shared" si="26"/>
        <v>1E-4</v>
      </c>
      <c r="BN97" s="125">
        <f t="shared" si="27"/>
        <v>9.2520782764674112E-5</v>
      </c>
      <c r="BO97" s="125">
        <f t="shared" si="28"/>
        <v>8.9295751287537259E-5</v>
      </c>
      <c r="BP97" s="125">
        <f t="shared" si="29"/>
        <v>8.6602978980752891E-5</v>
      </c>
      <c r="BQ97" s="125">
        <f t="shared" si="30"/>
        <v>8.3367724196549398E-5</v>
      </c>
    </row>
    <row r="98" spans="1:69">
      <c r="A98" s="58" t="str">
        <f t="shared" ref="A98:A99" si="58">A89</f>
        <v>MET/h day</v>
      </c>
      <c r="B98" s="93">
        <f>(D136/7)/60</f>
        <v>0</v>
      </c>
      <c r="C98" s="93">
        <f>(D137/7)/60</f>
        <v>0.76785714285714279</v>
      </c>
      <c r="D98" s="93">
        <f>(D138/7)/60</f>
        <v>3.2216666666666662</v>
      </c>
      <c r="E98" s="93">
        <f>(D139/7)/60</f>
        <v>7.9047619047619042</v>
      </c>
      <c r="F98" s="93">
        <f>(D140/7)/60</f>
        <v>18.778571428571428</v>
      </c>
      <c r="G98" s="58"/>
      <c r="H98" s="58"/>
      <c r="AA98" s="58">
        <v>53</v>
      </c>
      <c r="AB98" s="32">
        <f>F$56</f>
        <v>2.9999999999999997E-4</v>
      </c>
      <c r="AC98" s="32">
        <f t="shared" si="55"/>
        <v>8.9999999999999998E-4</v>
      </c>
      <c r="AD98" s="32">
        <f t="shared" si="55"/>
        <v>0</v>
      </c>
      <c r="AE98" s="32">
        <f t="shared" si="55"/>
        <v>0.155</v>
      </c>
      <c r="AF98" s="32">
        <f t="shared" si="55"/>
        <v>5.9919000000000002</v>
      </c>
      <c r="AG98" s="32">
        <f t="shared" si="55"/>
        <v>1E-4</v>
      </c>
      <c r="AH98" s="32">
        <f t="shared" si="55"/>
        <v>41.889699999999998</v>
      </c>
      <c r="AI98" s="32">
        <f t="shared" si="55"/>
        <v>52.854300000000002</v>
      </c>
      <c r="AJ98" s="32">
        <f>R$56</f>
        <v>2.0000000000000001E-4</v>
      </c>
      <c r="AK98" s="32">
        <f t="shared" si="56"/>
        <v>8.0000000000000004E-4</v>
      </c>
      <c r="AL98" s="32">
        <f t="shared" si="56"/>
        <v>0</v>
      </c>
      <c r="AM98" s="32">
        <f t="shared" si="56"/>
        <v>0.14480000000000001</v>
      </c>
      <c r="AN98" s="32">
        <f t="shared" si="56"/>
        <v>6.3276000000000003</v>
      </c>
      <c r="AO98" s="32">
        <f t="shared" si="56"/>
        <v>1E-4</v>
      </c>
      <c r="AP98" s="32">
        <f t="shared" si="56"/>
        <v>57.740299999999998</v>
      </c>
      <c r="AQ98" s="32">
        <f t="shared" si="56"/>
        <v>52.800400000000003</v>
      </c>
      <c r="AS98" s="125">
        <f t="shared" si="7"/>
        <v>2.9999999999999997E-4</v>
      </c>
      <c r="AT98" s="125">
        <f t="shared" si="8"/>
        <v>2.9999999999999997E-4</v>
      </c>
      <c r="AU98" s="125">
        <f t="shared" si="9"/>
        <v>2.772389313034531E-4</v>
      </c>
      <c r="AV98" s="125">
        <f t="shared" si="10"/>
        <v>2.6788636392253182E-4</v>
      </c>
      <c r="AW98" s="125">
        <f t="shared" si="11"/>
        <v>2.5912232988272723E-4</v>
      </c>
      <c r="AX98" s="125">
        <f t="shared" si="12"/>
        <v>2.4866518855022135E-4</v>
      </c>
      <c r="AY98" s="125">
        <f t="shared" si="13"/>
        <v>2.0000000000000001E-4</v>
      </c>
      <c r="AZ98" s="125">
        <f t="shared" si="14"/>
        <v>2.0000000000000001E-4</v>
      </c>
      <c r="BA98" s="125">
        <f t="shared" si="15"/>
        <v>1.8504156552934822E-4</v>
      </c>
      <c r="BB98" s="125">
        <f t="shared" si="16"/>
        <v>1.7859150257507452E-4</v>
      </c>
      <c r="BC98" s="125">
        <f t="shared" si="17"/>
        <v>1.7320595796150578E-4</v>
      </c>
      <c r="BD98" s="125">
        <f t="shared" si="18"/>
        <v>1.667354483930988E-4</v>
      </c>
      <c r="BE98" s="58"/>
      <c r="BF98" s="125">
        <f t="shared" si="19"/>
        <v>1E-4</v>
      </c>
      <c r="BG98" s="125">
        <f t="shared" si="20"/>
        <v>1E-4</v>
      </c>
      <c r="BH98" s="125">
        <f t="shared" si="21"/>
        <v>9.2412977101151043E-5</v>
      </c>
      <c r="BI98" s="125">
        <f t="shared" si="22"/>
        <v>8.9295454640843952E-5</v>
      </c>
      <c r="BJ98" s="125">
        <f t="shared" si="23"/>
        <v>8.6374109960909095E-5</v>
      </c>
      <c r="BK98" s="125">
        <f t="shared" si="24"/>
        <v>8.2888396183407136E-5</v>
      </c>
      <c r="BL98" s="125">
        <f t="shared" si="25"/>
        <v>1E-4</v>
      </c>
      <c r="BM98" s="125">
        <f t="shared" si="26"/>
        <v>1E-4</v>
      </c>
      <c r="BN98" s="125">
        <f t="shared" si="27"/>
        <v>9.2520782764674112E-5</v>
      </c>
      <c r="BO98" s="125">
        <f t="shared" si="28"/>
        <v>8.9295751287537259E-5</v>
      </c>
      <c r="BP98" s="125">
        <f t="shared" si="29"/>
        <v>8.6602978980752891E-5</v>
      </c>
      <c r="BQ98" s="125">
        <f t="shared" si="30"/>
        <v>8.3367724196549398E-5</v>
      </c>
    </row>
    <row r="99" spans="1:69">
      <c r="A99" s="58" t="str">
        <f t="shared" si="58"/>
        <v>RR</v>
      </c>
      <c r="B99" s="93">
        <f>1+$B$71*B98^0.25</f>
        <v>1</v>
      </c>
      <c r="C99" s="93">
        <f t="shared" ref="C99:F99" si="59">1+$B$71*C98^0.25</f>
        <v>0.92520782764674114</v>
      </c>
      <c r="D99" s="93">
        <f t="shared" si="59"/>
        <v>0.89295751287537262</v>
      </c>
      <c r="E99" s="93">
        <f t="shared" si="59"/>
        <v>0.86602978980752887</v>
      </c>
      <c r="F99" s="93">
        <f t="shared" si="59"/>
        <v>0.83367724196549398</v>
      </c>
      <c r="G99" s="58"/>
      <c r="H99" s="58"/>
      <c r="AA99" s="58">
        <v>54</v>
      </c>
      <c r="AB99" s="32">
        <f>F$56</f>
        <v>2.9999999999999997E-4</v>
      </c>
      <c r="AC99" s="32">
        <f t="shared" si="55"/>
        <v>8.9999999999999998E-4</v>
      </c>
      <c r="AD99" s="32">
        <f t="shared" si="55"/>
        <v>0</v>
      </c>
      <c r="AE99" s="32">
        <f t="shared" si="55"/>
        <v>0.155</v>
      </c>
      <c r="AF99" s="32">
        <f t="shared" si="55"/>
        <v>5.9919000000000002</v>
      </c>
      <c r="AG99" s="32">
        <f t="shared" si="55"/>
        <v>1E-4</v>
      </c>
      <c r="AH99" s="32">
        <f t="shared" si="55"/>
        <v>41.889699999999998</v>
      </c>
      <c r="AI99" s="32">
        <f t="shared" si="55"/>
        <v>52.854300000000002</v>
      </c>
      <c r="AJ99" s="32">
        <f>R$56</f>
        <v>2.0000000000000001E-4</v>
      </c>
      <c r="AK99" s="32">
        <f t="shared" si="56"/>
        <v>8.0000000000000004E-4</v>
      </c>
      <c r="AL99" s="32">
        <f t="shared" si="56"/>
        <v>0</v>
      </c>
      <c r="AM99" s="32">
        <f t="shared" si="56"/>
        <v>0.14480000000000001</v>
      </c>
      <c r="AN99" s="32">
        <f t="shared" si="56"/>
        <v>6.3276000000000003</v>
      </c>
      <c r="AO99" s="32">
        <f t="shared" si="56"/>
        <v>1E-4</v>
      </c>
      <c r="AP99" s="32">
        <f t="shared" si="56"/>
        <v>57.740299999999998</v>
      </c>
      <c r="AQ99" s="32">
        <f t="shared" si="56"/>
        <v>52.800400000000003</v>
      </c>
      <c r="AS99" s="125">
        <f t="shared" si="7"/>
        <v>2.9999999999999997E-4</v>
      </c>
      <c r="AT99" s="125">
        <f t="shared" si="8"/>
        <v>2.9999999999999997E-4</v>
      </c>
      <c r="AU99" s="125">
        <f t="shared" si="9"/>
        <v>2.772389313034531E-4</v>
      </c>
      <c r="AV99" s="125">
        <f t="shared" si="10"/>
        <v>2.6788636392253182E-4</v>
      </c>
      <c r="AW99" s="125">
        <f t="shared" si="11"/>
        <v>2.5912232988272723E-4</v>
      </c>
      <c r="AX99" s="125">
        <f t="shared" si="12"/>
        <v>2.4866518855022135E-4</v>
      </c>
      <c r="AY99" s="125">
        <f t="shared" si="13"/>
        <v>2.0000000000000001E-4</v>
      </c>
      <c r="AZ99" s="125">
        <f t="shared" si="14"/>
        <v>2.0000000000000001E-4</v>
      </c>
      <c r="BA99" s="125">
        <f t="shared" si="15"/>
        <v>1.8504156552934822E-4</v>
      </c>
      <c r="BB99" s="125">
        <f t="shared" si="16"/>
        <v>1.7859150257507452E-4</v>
      </c>
      <c r="BC99" s="125">
        <f t="shared" si="17"/>
        <v>1.7320595796150578E-4</v>
      </c>
      <c r="BD99" s="125">
        <f t="shared" si="18"/>
        <v>1.667354483930988E-4</v>
      </c>
      <c r="BE99" s="58"/>
      <c r="BF99" s="125">
        <f t="shared" si="19"/>
        <v>1E-4</v>
      </c>
      <c r="BG99" s="125">
        <f t="shared" si="20"/>
        <v>1E-4</v>
      </c>
      <c r="BH99" s="125">
        <f t="shared" si="21"/>
        <v>9.2412977101151043E-5</v>
      </c>
      <c r="BI99" s="125">
        <f t="shared" si="22"/>
        <v>8.9295454640843952E-5</v>
      </c>
      <c r="BJ99" s="125">
        <f t="shared" si="23"/>
        <v>8.6374109960909095E-5</v>
      </c>
      <c r="BK99" s="125">
        <f t="shared" si="24"/>
        <v>8.2888396183407136E-5</v>
      </c>
      <c r="BL99" s="125">
        <f t="shared" si="25"/>
        <v>1E-4</v>
      </c>
      <c r="BM99" s="125">
        <f t="shared" si="26"/>
        <v>1E-4</v>
      </c>
      <c r="BN99" s="125">
        <f t="shared" si="27"/>
        <v>9.2520782764674112E-5</v>
      </c>
      <c r="BO99" s="125">
        <f t="shared" si="28"/>
        <v>8.9295751287537259E-5</v>
      </c>
      <c r="BP99" s="125">
        <f t="shared" si="29"/>
        <v>8.6602978980752891E-5</v>
      </c>
      <c r="BQ99" s="125">
        <f t="shared" si="30"/>
        <v>8.3367724196549398E-5</v>
      </c>
    </row>
    <row r="100" spans="1:69">
      <c r="A100" s="58"/>
      <c r="B100" s="58"/>
      <c r="C100" s="58"/>
      <c r="D100" s="58"/>
      <c r="E100" s="58"/>
      <c r="F100" s="58"/>
      <c r="G100" s="58"/>
      <c r="H100" s="58"/>
      <c r="AA100" s="58">
        <v>55</v>
      </c>
      <c r="AB100" s="58">
        <f>F$57</f>
        <v>5.0000000000000001E-4</v>
      </c>
      <c r="AC100" s="58">
        <f t="shared" ref="AC100:AI104" si="60">G$57</f>
        <v>1.9E-3</v>
      </c>
      <c r="AD100" s="58">
        <f t="shared" si="60"/>
        <v>0</v>
      </c>
      <c r="AE100" s="58">
        <f t="shared" si="60"/>
        <v>0.157</v>
      </c>
      <c r="AF100" s="58">
        <f t="shared" si="60"/>
        <v>5.7207999999999997</v>
      </c>
      <c r="AG100" s="58">
        <f t="shared" si="60"/>
        <v>2.9999999999999997E-4</v>
      </c>
      <c r="AH100" s="58">
        <f t="shared" si="60"/>
        <v>27.1541</v>
      </c>
      <c r="AI100" s="58">
        <f t="shared" si="60"/>
        <v>57.636600000000001</v>
      </c>
      <c r="AJ100" s="58">
        <f>R$57</f>
        <v>4.0000000000000002E-4</v>
      </c>
      <c r="AK100" s="58">
        <f t="shared" ref="AK100:AQ104" si="61">S$57</f>
        <v>1.4E-3</v>
      </c>
      <c r="AL100" s="58">
        <f t="shared" si="61"/>
        <v>0</v>
      </c>
      <c r="AM100" s="58">
        <f t="shared" si="61"/>
        <v>0.14860000000000001</v>
      </c>
      <c r="AN100" s="58">
        <f t="shared" si="61"/>
        <v>5.9428000000000001</v>
      </c>
      <c r="AO100" s="58">
        <f t="shared" si="61"/>
        <v>2.0000000000000001E-4</v>
      </c>
      <c r="AP100" s="58">
        <f t="shared" si="61"/>
        <v>37.781999999999996</v>
      </c>
      <c r="AQ100" s="58">
        <f t="shared" si="61"/>
        <v>57.599800000000002</v>
      </c>
      <c r="AS100" s="125">
        <f t="shared" si="7"/>
        <v>5.0000000000000001E-4</v>
      </c>
      <c r="AT100" s="125">
        <f t="shared" si="8"/>
        <v>5.0000000000000001E-4</v>
      </c>
      <c r="AU100" s="125">
        <f t="shared" si="9"/>
        <v>4.6206488550575519E-4</v>
      </c>
      <c r="AV100" s="125">
        <f t="shared" si="10"/>
        <v>4.4647727320421975E-4</v>
      </c>
      <c r="AW100" s="125">
        <f t="shared" si="11"/>
        <v>4.3187054980454542E-4</v>
      </c>
      <c r="AX100" s="125">
        <f t="shared" si="12"/>
        <v>4.1444198091703568E-4</v>
      </c>
      <c r="AY100" s="125">
        <f t="shared" si="13"/>
        <v>4.0000000000000002E-4</v>
      </c>
      <c r="AZ100" s="125">
        <f t="shared" si="14"/>
        <v>4.0000000000000002E-4</v>
      </c>
      <c r="BA100" s="125">
        <f t="shared" si="15"/>
        <v>3.7008313105869645E-4</v>
      </c>
      <c r="BB100" s="125">
        <f t="shared" si="16"/>
        <v>3.5718300515014904E-4</v>
      </c>
      <c r="BC100" s="125">
        <f t="shared" si="17"/>
        <v>3.4641191592301156E-4</v>
      </c>
      <c r="BD100" s="125">
        <f t="shared" si="18"/>
        <v>3.3347089678619759E-4</v>
      </c>
      <c r="BE100" s="58"/>
      <c r="BF100" s="125">
        <f t="shared" si="19"/>
        <v>2.9999999999999997E-4</v>
      </c>
      <c r="BG100" s="125">
        <f t="shared" si="20"/>
        <v>2.9999999999999997E-4</v>
      </c>
      <c r="BH100" s="125">
        <f t="shared" si="21"/>
        <v>2.772389313034531E-4</v>
      </c>
      <c r="BI100" s="125">
        <f t="shared" si="22"/>
        <v>2.6788636392253182E-4</v>
      </c>
      <c r="BJ100" s="125">
        <f t="shared" si="23"/>
        <v>2.5912232988272723E-4</v>
      </c>
      <c r="BK100" s="125">
        <f t="shared" si="24"/>
        <v>2.4866518855022135E-4</v>
      </c>
      <c r="BL100" s="125">
        <f t="shared" si="25"/>
        <v>2.0000000000000001E-4</v>
      </c>
      <c r="BM100" s="125">
        <f t="shared" si="26"/>
        <v>2.0000000000000001E-4</v>
      </c>
      <c r="BN100" s="125">
        <f t="shared" si="27"/>
        <v>1.8504156552934822E-4</v>
      </c>
      <c r="BO100" s="125">
        <f t="shared" si="28"/>
        <v>1.7859150257507452E-4</v>
      </c>
      <c r="BP100" s="125">
        <f t="shared" si="29"/>
        <v>1.7320595796150578E-4</v>
      </c>
      <c r="BQ100" s="125">
        <f t="shared" si="30"/>
        <v>1.667354483930988E-4</v>
      </c>
    </row>
    <row r="101" spans="1:69">
      <c r="A101" s="5" t="s">
        <v>375</v>
      </c>
      <c r="B101" s="5"/>
      <c r="C101" s="5"/>
      <c r="D101" s="5"/>
      <c r="E101" s="5"/>
      <c r="F101" s="58"/>
      <c r="G101" s="58"/>
      <c r="H101" s="58"/>
      <c r="AA101" s="58">
        <v>56</v>
      </c>
      <c r="AB101" s="58">
        <f>F$57</f>
        <v>5.0000000000000001E-4</v>
      </c>
      <c r="AC101" s="58">
        <f t="shared" si="60"/>
        <v>1.9E-3</v>
      </c>
      <c r="AD101" s="58">
        <f t="shared" si="60"/>
        <v>0</v>
      </c>
      <c r="AE101" s="58">
        <f t="shared" si="60"/>
        <v>0.157</v>
      </c>
      <c r="AF101" s="58">
        <f t="shared" si="60"/>
        <v>5.7207999999999997</v>
      </c>
      <c r="AG101" s="58">
        <f t="shared" si="60"/>
        <v>2.9999999999999997E-4</v>
      </c>
      <c r="AH101" s="58">
        <f t="shared" si="60"/>
        <v>27.1541</v>
      </c>
      <c r="AI101" s="58">
        <f t="shared" si="60"/>
        <v>57.636600000000001</v>
      </c>
      <c r="AJ101" s="58">
        <f>R$57</f>
        <v>4.0000000000000002E-4</v>
      </c>
      <c r="AK101" s="58">
        <f t="shared" si="61"/>
        <v>1.4E-3</v>
      </c>
      <c r="AL101" s="58">
        <f t="shared" si="61"/>
        <v>0</v>
      </c>
      <c r="AM101" s="58">
        <f t="shared" si="61"/>
        <v>0.14860000000000001</v>
      </c>
      <c r="AN101" s="58">
        <f t="shared" si="61"/>
        <v>5.9428000000000001</v>
      </c>
      <c r="AO101" s="58">
        <f t="shared" si="61"/>
        <v>2.0000000000000001E-4</v>
      </c>
      <c r="AP101" s="58">
        <f t="shared" si="61"/>
        <v>37.781999999999996</v>
      </c>
      <c r="AQ101" s="58">
        <f t="shared" si="61"/>
        <v>57.599800000000002</v>
      </c>
      <c r="AS101" s="125">
        <f t="shared" si="7"/>
        <v>5.0000000000000001E-4</v>
      </c>
      <c r="AT101" s="125">
        <f t="shared" si="8"/>
        <v>5.0000000000000001E-4</v>
      </c>
      <c r="AU101" s="125">
        <f t="shared" si="9"/>
        <v>4.6206488550575519E-4</v>
      </c>
      <c r="AV101" s="125">
        <f t="shared" si="10"/>
        <v>4.4647727320421975E-4</v>
      </c>
      <c r="AW101" s="125">
        <f t="shared" si="11"/>
        <v>4.3187054980454542E-4</v>
      </c>
      <c r="AX101" s="125">
        <f t="shared" si="12"/>
        <v>4.1444198091703568E-4</v>
      </c>
      <c r="AY101" s="125">
        <f t="shared" si="13"/>
        <v>4.0000000000000002E-4</v>
      </c>
      <c r="AZ101" s="125">
        <f t="shared" si="14"/>
        <v>4.0000000000000002E-4</v>
      </c>
      <c r="BA101" s="125">
        <f t="shared" si="15"/>
        <v>3.7008313105869645E-4</v>
      </c>
      <c r="BB101" s="125">
        <f t="shared" si="16"/>
        <v>3.5718300515014904E-4</v>
      </c>
      <c r="BC101" s="125">
        <f t="shared" si="17"/>
        <v>3.4641191592301156E-4</v>
      </c>
      <c r="BD101" s="125">
        <f t="shared" si="18"/>
        <v>3.3347089678619759E-4</v>
      </c>
      <c r="BE101" s="58"/>
      <c r="BF101" s="125">
        <f t="shared" si="19"/>
        <v>2.9999999999999997E-4</v>
      </c>
      <c r="BG101" s="125">
        <f t="shared" si="20"/>
        <v>2.9999999999999997E-4</v>
      </c>
      <c r="BH101" s="125">
        <f t="shared" si="21"/>
        <v>2.772389313034531E-4</v>
      </c>
      <c r="BI101" s="125">
        <f t="shared" si="22"/>
        <v>2.6788636392253182E-4</v>
      </c>
      <c r="BJ101" s="125">
        <f t="shared" si="23"/>
        <v>2.5912232988272723E-4</v>
      </c>
      <c r="BK101" s="125">
        <f t="shared" si="24"/>
        <v>2.4866518855022135E-4</v>
      </c>
      <c r="BL101" s="125">
        <f t="shared" si="25"/>
        <v>2.0000000000000001E-4</v>
      </c>
      <c r="BM101" s="125">
        <f t="shared" si="26"/>
        <v>2.0000000000000001E-4</v>
      </c>
      <c r="BN101" s="125">
        <f t="shared" si="27"/>
        <v>1.8504156552934822E-4</v>
      </c>
      <c r="BO101" s="125">
        <f t="shared" si="28"/>
        <v>1.7859150257507452E-4</v>
      </c>
      <c r="BP101" s="125">
        <f t="shared" si="29"/>
        <v>1.7320595796150578E-4</v>
      </c>
      <c r="BQ101" s="125">
        <f t="shared" si="30"/>
        <v>1.667354483930988E-4</v>
      </c>
    </row>
    <row r="102" spans="1:69">
      <c r="A102" s="5" t="s">
        <v>376</v>
      </c>
      <c r="B102" s="5"/>
      <c r="C102" s="5"/>
      <c r="D102" s="5"/>
      <c r="E102" s="5"/>
      <c r="F102" s="58"/>
      <c r="G102" s="58"/>
      <c r="H102" s="58"/>
      <c r="AA102" s="58">
        <v>57</v>
      </c>
      <c r="AB102" s="58">
        <f>F$57</f>
        <v>5.0000000000000001E-4</v>
      </c>
      <c r="AC102" s="58">
        <f t="shared" si="60"/>
        <v>1.9E-3</v>
      </c>
      <c r="AD102" s="58">
        <f t="shared" si="60"/>
        <v>0</v>
      </c>
      <c r="AE102" s="58">
        <f t="shared" si="60"/>
        <v>0.157</v>
      </c>
      <c r="AF102" s="58">
        <f t="shared" si="60"/>
        <v>5.7207999999999997</v>
      </c>
      <c r="AG102" s="58">
        <f t="shared" si="60"/>
        <v>2.9999999999999997E-4</v>
      </c>
      <c r="AH102" s="58">
        <f t="shared" si="60"/>
        <v>27.1541</v>
      </c>
      <c r="AI102" s="58">
        <f t="shared" si="60"/>
        <v>57.636600000000001</v>
      </c>
      <c r="AJ102" s="58">
        <f>R$57</f>
        <v>4.0000000000000002E-4</v>
      </c>
      <c r="AK102" s="58">
        <f t="shared" si="61"/>
        <v>1.4E-3</v>
      </c>
      <c r="AL102" s="58">
        <f t="shared" si="61"/>
        <v>0</v>
      </c>
      <c r="AM102" s="58">
        <f t="shared" si="61"/>
        <v>0.14860000000000001</v>
      </c>
      <c r="AN102" s="58">
        <f t="shared" si="61"/>
        <v>5.9428000000000001</v>
      </c>
      <c r="AO102" s="58">
        <f t="shared" si="61"/>
        <v>2.0000000000000001E-4</v>
      </c>
      <c r="AP102" s="58">
        <f t="shared" si="61"/>
        <v>37.781999999999996</v>
      </c>
      <c r="AQ102" s="58">
        <f t="shared" si="61"/>
        <v>57.599800000000002</v>
      </c>
      <c r="AS102" s="125">
        <f t="shared" si="7"/>
        <v>5.0000000000000001E-4</v>
      </c>
      <c r="AT102" s="125">
        <f t="shared" si="8"/>
        <v>5.0000000000000001E-4</v>
      </c>
      <c r="AU102" s="125">
        <f t="shared" si="9"/>
        <v>4.6206488550575519E-4</v>
      </c>
      <c r="AV102" s="125">
        <f t="shared" si="10"/>
        <v>4.4647727320421975E-4</v>
      </c>
      <c r="AW102" s="125">
        <f t="shared" si="11"/>
        <v>4.3187054980454542E-4</v>
      </c>
      <c r="AX102" s="125">
        <f t="shared" si="12"/>
        <v>4.1444198091703568E-4</v>
      </c>
      <c r="AY102" s="125">
        <f t="shared" si="13"/>
        <v>4.0000000000000002E-4</v>
      </c>
      <c r="AZ102" s="125">
        <f t="shared" si="14"/>
        <v>4.0000000000000002E-4</v>
      </c>
      <c r="BA102" s="125">
        <f t="shared" si="15"/>
        <v>3.7008313105869645E-4</v>
      </c>
      <c r="BB102" s="125">
        <f t="shared" si="16"/>
        <v>3.5718300515014904E-4</v>
      </c>
      <c r="BC102" s="125">
        <f t="shared" si="17"/>
        <v>3.4641191592301156E-4</v>
      </c>
      <c r="BD102" s="125">
        <f t="shared" si="18"/>
        <v>3.3347089678619759E-4</v>
      </c>
      <c r="BE102" s="58"/>
      <c r="BF102" s="125">
        <f t="shared" si="19"/>
        <v>2.9999999999999997E-4</v>
      </c>
      <c r="BG102" s="125">
        <f t="shared" si="20"/>
        <v>2.9999999999999997E-4</v>
      </c>
      <c r="BH102" s="125">
        <f t="shared" si="21"/>
        <v>2.772389313034531E-4</v>
      </c>
      <c r="BI102" s="125">
        <f t="shared" si="22"/>
        <v>2.6788636392253182E-4</v>
      </c>
      <c r="BJ102" s="125">
        <f t="shared" si="23"/>
        <v>2.5912232988272723E-4</v>
      </c>
      <c r="BK102" s="125">
        <f t="shared" si="24"/>
        <v>2.4866518855022135E-4</v>
      </c>
      <c r="BL102" s="125">
        <f t="shared" si="25"/>
        <v>2.0000000000000001E-4</v>
      </c>
      <c r="BM102" s="125">
        <f t="shared" si="26"/>
        <v>2.0000000000000001E-4</v>
      </c>
      <c r="BN102" s="125">
        <f t="shared" si="27"/>
        <v>1.8504156552934822E-4</v>
      </c>
      <c r="BO102" s="125">
        <f t="shared" si="28"/>
        <v>1.7859150257507452E-4</v>
      </c>
      <c r="BP102" s="125">
        <f t="shared" si="29"/>
        <v>1.7320595796150578E-4</v>
      </c>
      <c r="BQ102" s="125">
        <f t="shared" si="30"/>
        <v>1.667354483930988E-4</v>
      </c>
    </row>
    <row r="103" spans="1:69">
      <c r="A103" s="5"/>
      <c r="B103" s="5"/>
      <c r="C103" s="5"/>
      <c r="D103" s="5"/>
      <c r="E103" s="5"/>
      <c r="F103" s="58"/>
      <c r="G103" s="58"/>
      <c r="H103" s="58"/>
      <c r="AA103" s="58">
        <v>58</v>
      </c>
      <c r="AB103" s="58">
        <f>F$57</f>
        <v>5.0000000000000001E-4</v>
      </c>
      <c r="AC103" s="58">
        <f t="shared" si="60"/>
        <v>1.9E-3</v>
      </c>
      <c r="AD103" s="58">
        <f t="shared" si="60"/>
        <v>0</v>
      </c>
      <c r="AE103" s="58">
        <f t="shared" si="60"/>
        <v>0.157</v>
      </c>
      <c r="AF103" s="58">
        <f t="shared" si="60"/>
        <v>5.7207999999999997</v>
      </c>
      <c r="AG103" s="58">
        <f t="shared" si="60"/>
        <v>2.9999999999999997E-4</v>
      </c>
      <c r="AH103" s="58">
        <f t="shared" si="60"/>
        <v>27.1541</v>
      </c>
      <c r="AI103" s="58">
        <f t="shared" si="60"/>
        <v>57.636600000000001</v>
      </c>
      <c r="AJ103" s="58">
        <f>R$57</f>
        <v>4.0000000000000002E-4</v>
      </c>
      <c r="AK103" s="58">
        <f t="shared" si="61"/>
        <v>1.4E-3</v>
      </c>
      <c r="AL103" s="58">
        <f t="shared" si="61"/>
        <v>0</v>
      </c>
      <c r="AM103" s="58">
        <f t="shared" si="61"/>
        <v>0.14860000000000001</v>
      </c>
      <c r="AN103" s="58">
        <f t="shared" si="61"/>
        <v>5.9428000000000001</v>
      </c>
      <c r="AO103" s="58">
        <f t="shared" si="61"/>
        <v>2.0000000000000001E-4</v>
      </c>
      <c r="AP103" s="58">
        <f t="shared" si="61"/>
        <v>37.781999999999996</v>
      </c>
      <c r="AQ103" s="58">
        <f t="shared" si="61"/>
        <v>57.599800000000002</v>
      </c>
      <c r="AS103" s="125">
        <f t="shared" si="7"/>
        <v>5.0000000000000001E-4</v>
      </c>
      <c r="AT103" s="125">
        <f t="shared" si="8"/>
        <v>5.0000000000000001E-4</v>
      </c>
      <c r="AU103" s="125">
        <f t="shared" si="9"/>
        <v>4.6206488550575519E-4</v>
      </c>
      <c r="AV103" s="125">
        <f t="shared" si="10"/>
        <v>4.4647727320421975E-4</v>
      </c>
      <c r="AW103" s="125">
        <f t="shared" si="11"/>
        <v>4.3187054980454542E-4</v>
      </c>
      <c r="AX103" s="125">
        <f t="shared" si="12"/>
        <v>4.1444198091703568E-4</v>
      </c>
      <c r="AY103" s="125">
        <f t="shared" si="13"/>
        <v>4.0000000000000002E-4</v>
      </c>
      <c r="AZ103" s="125">
        <f t="shared" si="14"/>
        <v>4.0000000000000002E-4</v>
      </c>
      <c r="BA103" s="125">
        <f t="shared" si="15"/>
        <v>3.7008313105869645E-4</v>
      </c>
      <c r="BB103" s="125">
        <f t="shared" si="16"/>
        <v>3.5718300515014904E-4</v>
      </c>
      <c r="BC103" s="125">
        <f t="shared" si="17"/>
        <v>3.4641191592301156E-4</v>
      </c>
      <c r="BD103" s="125">
        <f t="shared" si="18"/>
        <v>3.3347089678619759E-4</v>
      </c>
      <c r="BE103" s="58"/>
      <c r="BF103" s="125">
        <f t="shared" si="19"/>
        <v>2.9999999999999997E-4</v>
      </c>
      <c r="BG103" s="125">
        <f t="shared" si="20"/>
        <v>2.9999999999999997E-4</v>
      </c>
      <c r="BH103" s="125">
        <f t="shared" si="21"/>
        <v>2.772389313034531E-4</v>
      </c>
      <c r="BI103" s="125">
        <f t="shared" si="22"/>
        <v>2.6788636392253182E-4</v>
      </c>
      <c r="BJ103" s="125">
        <f t="shared" si="23"/>
        <v>2.5912232988272723E-4</v>
      </c>
      <c r="BK103" s="125">
        <f t="shared" si="24"/>
        <v>2.4866518855022135E-4</v>
      </c>
      <c r="BL103" s="125">
        <f t="shared" si="25"/>
        <v>2.0000000000000001E-4</v>
      </c>
      <c r="BM103" s="125">
        <f t="shared" si="26"/>
        <v>2.0000000000000001E-4</v>
      </c>
      <c r="BN103" s="125">
        <f t="shared" si="27"/>
        <v>1.8504156552934822E-4</v>
      </c>
      <c r="BO103" s="125">
        <f t="shared" si="28"/>
        <v>1.7859150257507452E-4</v>
      </c>
      <c r="BP103" s="125">
        <f t="shared" si="29"/>
        <v>1.7320595796150578E-4</v>
      </c>
      <c r="BQ103" s="125">
        <f t="shared" si="30"/>
        <v>1.667354483930988E-4</v>
      </c>
    </row>
    <row r="104" spans="1:69">
      <c r="A104" s="5" t="s">
        <v>394</v>
      </c>
      <c r="B104" s="5"/>
      <c r="C104" s="5" t="s">
        <v>377</v>
      </c>
      <c r="D104" s="5" t="s">
        <v>378</v>
      </c>
      <c r="E104" s="5" t="s">
        <v>379</v>
      </c>
      <c r="F104" s="58"/>
      <c r="G104" s="58"/>
      <c r="H104" s="58"/>
      <c r="AA104" s="58">
        <v>59</v>
      </c>
      <c r="AB104" s="58">
        <f>F$57</f>
        <v>5.0000000000000001E-4</v>
      </c>
      <c r="AC104" s="58">
        <f t="shared" si="60"/>
        <v>1.9E-3</v>
      </c>
      <c r="AD104" s="58">
        <f t="shared" si="60"/>
        <v>0</v>
      </c>
      <c r="AE104" s="58">
        <f t="shared" si="60"/>
        <v>0.157</v>
      </c>
      <c r="AF104" s="58">
        <f t="shared" si="60"/>
        <v>5.7207999999999997</v>
      </c>
      <c r="AG104" s="58">
        <f t="shared" si="60"/>
        <v>2.9999999999999997E-4</v>
      </c>
      <c r="AH104" s="58">
        <f t="shared" si="60"/>
        <v>27.1541</v>
      </c>
      <c r="AI104" s="58">
        <f t="shared" si="60"/>
        <v>57.636600000000001</v>
      </c>
      <c r="AJ104" s="58">
        <f>R$57</f>
        <v>4.0000000000000002E-4</v>
      </c>
      <c r="AK104" s="58">
        <f t="shared" si="61"/>
        <v>1.4E-3</v>
      </c>
      <c r="AL104" s="58">
        <f t="shared" si="61"/>
        <v>0</v>
      </c>
      <c r="AM104" s="58">
        <f t="shared" si="61"/>
        <v>0.14860000000000001</v>
      </c>
      <c r="AN104" s="58">
        <f t="shared" si="61"/>
        <v>5.9428000000000001</v>
      </c>
      <c r="AO104" s="58">
        <f t="shared" si="61"/>
        <v>2.0000000000000001E-4</v>
      </c>
      <c r="AP104" s="58">
        <f t="shared" si="61"/>
        <v>37.781999999999996</v>
      </c>
      <c r="AQ104" s="58">
        <f t="shared" si="61"/>
        <v>57.599800000000002</v>
      </c>
      <c r="AS104" s="125">
        <f t="shared" si="7"/>
        <v>5.0000000000000001E-4</v>
      </c>
      <c r="AT104" s="125">
        <f t="shared" si="8"/>
        <v>5.0000000000000001E-4</v>
      </c>
      <c r="AU104" s="125">
        <f t="shared" si="9"/>
        <v>4.6206488550575519E-4</v>
      </c>
      <c r="AV104" s="125">
        <f t="shared" si="10"/>
        <v>4.4647727320421975E-4</v>
      </c>
      <c r="AW104" s="125">
        <f t="shared" si="11"/>
        <v>4.3187054980454542E-4</v>
      </c>
      <c r="AX104" s="125">
        <f t="shared" si="12"/>
        <v>4.1444198091703568E-4</v>
      </c>
      <c r="AY104" s="125">
        <f t="shared" si="13"/>
        <v>4.0000000000000002E-4</v>
      </c>
      <c r="AZ104" s="125">
        <f t="shared" si="14"/>
        <v>4.0000000000000002E-4</v>
      </c>
      <c r="BA104" s="125">
        <f t="shared" si="15"/>
        <v>3.7008313105869645E-4</v>
      </c>
      <c r="BB104" s="125">
        <f t="shared" si="16"/>
        <v>3.5718300515014904E-4</v>
      </c>
      <c r="BC104" s="125">
        <f t="shared" si="17"/>
        <v>3.4641191592301156E-4</v>
      </c>
      <c r="BD104" s="125">
        <f t="shared" si="18"/>
        <v>3.3347089678619759E-4</v>
      </c>
      <c r="BE104" s="58"/>
      <c r="BF104" s="125">
        <f t="shared" si="19"/>
        <v>2.9999999999999997E-4</v>
      </c>
      <c r="BG104" s="125">
        <f t="shared" si="20"/>
        <v>2.9999999999999997E-4</v>
      </c>
      <c r="BH104" s="125">
        <f t="shared" si="21"/>
        <v>2.772389313034531E-4</v>
      </c>
      <c r="BI104" s="125">
        <f t="shared" si="22"/>
        <v>2.6788636392253182E-4</v>
      </c>
      <c r="BJ104" s="125">
        <f t="shared" si="23"/>
        <v>2.5912232988272723E-4</v>
      </c>
      <c r="BK104" s="125">
        <f t="shared" si="24"/>
        <v>2.4866518855022135E-4</v>
      </c>
      <c r="BL104" s="125">
        <f t="shared" si="25"/>
        <v>2.0000000000000001E-4</v>
      </c>
      <c r="BM104" s="125">
        <f t="shared" si="26"/>
        <v>2.0000000000000001E-4</v>
      </c>
      <c r="BN104" s="125">
        <f t="shared" si="27"/>
        <v>1.8504156552934822E-4</v>
      </c>
      <c r="BO104" s="125">
        <f t="shared" si="28"/>
        <v>1.7859150257507452E-4</v>
      </c>
      <c r="BP104" s="125">
        <f t="shared" si="29"/>
        <v>1.7320595796150578E-4</v>
      </c>
      <c r="BQ104" s="125">
        <f t="shared" si="30"/>
        <v>1.667354483930988E-4</v>
      </c>
    </row>
    <row r="105" spans="1:69">
      <c r="A105" s="5"/>
      <c r="B105" s="5"/>
      <c r="C105" s="5"/>
      <c r="D105" s="5"/>
      <c r="E105" s="5"/>
      <c r="F105" s="58"/>
      <c r="G105" s="58"/>
      <c r="H105" s="58"/>
      <c r="AA105" s="58">
        <v>60</v>
      </c>
      <c r="AB105" s="58">
        <f>F$58</f>
        <v>6.9999999999999999E-4</v>
      </c>
      <c r="AC105" s="58">
        <f t="shared" ref="AC105:AI109" si="62">G$58</f>
        <v>3.0000000000000001E-3</v>
      </c>
      <c r="AD105" s="58">
        <f t="shared" si="62"/>
        <v>0</v>
      </c>
      <c r="AE105" s="58">
        <f t="shared" si="62"/>
        <v>0.15840000000000001</v>
      </c>
      <c r="AF105" s="58">
        <f t="shared" si="62"/>
        <v>5.2561</v>
      </c>
      <c r="AG105" s="58">
        <f t="shared" si="62"/>
        <v>5.0000000000000001E-4</v>
      </c>
      <c r="AH105" s="58">
        <f t="shared" si="62"/>
        <v>17.508400000000002</v>
      </c>
      <c r="AI105" s="58">
        <f t="shared" si="62"/>
        <v>62.651400000000002</v>
      </c>
      <c r="AJ105" s="58">
        <f>R$58</f>
        <v>4.0000000000000002E-4</v>
      </c>
      <c r="AK105" s="58">
        <f t="shared" ref="AK105:AQ109" si="63">S$58</f>
        <v>2E-3</v>
      </c>
      <c r="AL105" s="58">
        <f t="shared" si="63"/>
        <v>0</v>
      </c>
      <c r="AM105" s="58">
        <f t="shared" si="63"/>
        <v>0.1555</v>
      </c>
      <c r="AN105" s="58">
        <f t="shared" si="63"/>
        <v>5.37</v>
      </c>
      <c r="AO105" s="58">
        <f t="shared" si="63"/>
        <v>2.9999999999999997E-4</v>
      </c>
      <c r="AP105" s="58">
        <f t="shared" si="63"/>
        <v>26.3369</v>
      </c>
      <c r="AQ105" s="58">
        <f t="shared" si="63"/>
        <v>62.626199999999997</v>
      </c>
      <c r="AS105" s="125">
        <f t="shared" si="7"/>
        <v>6.9999999999999999E-4</v>
      </c>
      <c r="AT105" s="125">
        <f t="shared" si="8"/>
        <v>6.9999999999999999E-4</v>
      </c>
      <c r="AU105" s="125">
        <f t="shared" si="9"/>
        <v>6.4689083970805722E-4</v>
      </c>
      <c r="AV105" s="125">
        <f t="shared" si="10"/>
        <v>6.2506818248590768E-4</v>
      </c>
      <c r="AW105" s="125">
        <f t="shared" si="11"/>
        <v>6.0461876972636361E-4</v>
      </c>
      <c r="AX105" s="125">
        <f t="shared" si="12"/>
        <v>5.802187732838499E-4</v>
      </c>
      <c r="AY105" s="125">
        <f t="shared" si="13"/>
        <v>4.0000000000000002E-4</v>
      </c>
      <c r="AZ105" s="125">
        <f t="shared" si="14"/>
        <v>4.0000000000000002E-4</v>
      </c>
      <c r="BA105" s="125">
        <f t="shared" si="15"/>
        <v>3.7008313105869645E-4</v>
      </c>
      <c r="BB105" s="125">
        <f t="shared" si="16"/>
        <v>3.5718300515014904E-4</v>
      </c>
      <c r="BC105" s="125">
        <f t="shared" si="17"/>
        <v>3.4641191592301156E-4</v>
      </c>
      <c r="BD105" s="125">
        <f t="shared" si="18"/>
        <v>3.3347089678619759E-4</v>
      </c>
      <c r="BE105" s="58"/>
      <c r="BF105" s="125">
        <f t="shared" si="19"/>
        <v>5.0000000000000001E-4</v>
      </c>
      <c r="BG105" s="125">
        <f t="shared" si="20"/>
        <v>5.0000000000000001E-4</v>
      </c>
      <c r="BH105" s="125">
        <f t="shared" si="21"/>
        <v>4.6206488550575519E-4</v>
      </c>
      <c r="BI105" s="125">
        <f t="shared" si="22"/>
        <v>4.4647727320421975E-4</v>
      </c>
      <c r="BJ105" s="125">
        <f t="shared" si="23"/>
        <v>4.3187054980454542E-4</v>
      </c>
      <c r="BK105" s="125">
        <f t="shared" si="24"/>
        <v>4.1444198091703568E-4</v>
      </c>
      <c r="BL105" s="125">
        <f t="shared" si="25"/>
        <v>2.9999999999999997E-4</v>
      </c>
      <c r="BM105" s="125">
        <f t="shared" si="26"/>
        <v>2.9999999999999997E-4</v>
      </c>
      <c r="BN105" s="125">
        <f t="shared" si="27"/>
        <v>2.7756234829402234E-4</v>
      </c>
      <c r="BO105" s="125">
        <f t="shared" si="28"/>
        <v>2.6788725386261178E-4</v>
      </c>
      <c r="BP105" s="125">
        <f t="shared" si="29"/>
        <v>2.5980893694225863E-4</v>
      </c>
      <c r="BQ105" s="125">
        <f t="shared" si="30"/>
        <v>2.5010317258964819E-4</v>
      </c>
    </row>
    <row r="106" spans="1:69">
      <c r="A106" s="5"/>
      <c r="B106" s="5"/>
      <c r="C106" s="5">
        <v>0</v>
      </c>
      <c r="D106" s="5">
        <v>0</v>
      </c>
      <c r="E106" s="5">
        <v>0</v>
      </c>
      <c r="F106" s="58"/>
      <c r="G106" s="58"/>
      <c r="H106" s="58"/>
      <c r="AA106" s="58">
        <v>61</v>
      </c>
      <c r="AB106" s="58">
        <f>F$58</f>
        <v>6.9999999999999999E-4</v>
      </c>
      <c r="AC106" s="58">
        <f t="shared" si="62"/>
        <v>3.0000000000000001E-3</v>
      </c>
      <c r="AD106" s="58">
        <f t="shared" si="62"/>
        <v>0</v>
      </c>
      <c r="AE106" s="58">
        <f t="shared" si="62"/>
        <v>0.15840000000000001</v>
      </c>
      <c r="AF106" s="58">
        <f t="shared" si="62"/>
        <v>5.2561</v>
      </c>
      <c r="AG106" s="58">
        <f t="shared" si="62"/>
        <v>5.0000000000000001E-4</v>
      </c>
      <c r="AH106" s="58">
        <f t="shared" si="62"/>
        <v>17.508400000000002</v>
      </c>
      <c r="AI106" s="58">
        <f t="shared" si="62"/>
        <v>62.651400000000002</v>
      </c>
      <c r="AJ106" s="58">
        <f>R$58</f>
        <v>4.0000000000000002E-4</v>
      </c>
      <c r="AK106" s="58">
        <f t="shared" si="63"/>
        <v>2E-3</v>
      </c>
      <c r="AL106" s="58">
        <f t="shared" si="63"/>
        <v>0</v>
      </c>
      <c r="AM106" s="58">
        <f t="shared" si="63"/>
        <v>0.1555</v>
      </c>
      <c r="AN106" s="58">
        <f t="shared" si="63"/>
        <v>5.37</v>
      </c>
      <c r="AO106" s="58">
        <f t="shared" si="63"/>
        <v>2.9999999999999997E-4</v>
      </c>
      <c r="AP106" s="58">
        <f t="shared" si="63"/>
        <v>26.3369</v>
      </c>
      <c r="AQ106" s="58">
        <f t="shared" si="63"/>
        <v>62.626199999999997</v>
      </c>
      <c r="AS106" s="125">
        <f t="shared" si="7"/>
        <v>6.9999999999999999E-4</v>
      </c>
      <c r="AT106" s="125">
        <f t="shared" si="8"/>
        <v>6.9999999999999999E-4</v>
      </c>
      <c r="AU106" s="125">
        <f t="shared" si="9"/>
        <v>6.4689083970805722E-4</v>
      </c>
      <c r="AV106" s="125">
        <f t="shared" si="10"/>
        <v>6.2506818248590768E-4</v>
      </c>
      <c r="AW106" s="125">
        <f t="shared" si="11"/>
        <v>6.0461876972636361E-4</v>
      </c>
      <c r="AX106" s="125">
        <f t="shared" si="12"/>
        <v>5.802187732838499E-4</v>
      </c>
      <c r="AY106" s="125">
        <f t="shared" si="13"/>
        <v>4.0000000000000002E-4</v>
      </c>
      <c r="AZ106" s="125">
        <f t="shared" si="14"/>
        <v>4.0000000000000002E-4</v>
      </c>
      <c r="BA106" s="125">
        <f t="shared" si="15"/>
        <v>3.7008313105869645E-4</v>
      </c>
      <c r="BB106" s="125">
        <f t="shared" si="16"/>
        <v>3.5718300515014904E-4</v>
      </c>
      <c r="BC106" s="125">
        <f t="shared" si="17"/>
        <v>3.4641191592301156E-4</v>
      </c>
      <c r="BD106" s="125">
        <f t="shared" si="18"/>
        <v>3.3347089678619759E-4</v>
      </c>
      <c r="BE106" s="58"/>
      <c r="BF106" s="125">
        <f t="shared" si="19"/>
        <v>5.0000000000000001E-4</v>
      </c>
      <c r="BG106" s="125">
        <f t="shared" si="20"/>
        <v>5.0000000000000001E-4</v>
      </c>
      <c r="BH106" s="125">
        <f t="shared" si="21"/>
        <v>4.6206488550575519E-4</v>
      </c>
      <c r="BI106" s="125">
        <f t="shared" si="22"/>
        <v>4.4647727320421975E-4</v>
      </c>
      <c r="BJ106" s="125">
        <f t="shared" si="23"/>
        <v>4.3187054980454542E-4</v>
      </c>
      <c r="BK106" s="125">
        <f t="shared" si="24"/>
        <v>4.1444198091703568E-4</v>
      </c>
      <c r="BL106" s="125">
        <f t="shared" si="25"/>
        <v>2.9999999999999997E-4</v>
      </c>
      <c r="BM106" s="125">
        <f t="shared" si="26"/>
        <v>2.9999999999999997E-4</v>
      </c>
      <c r="BN106" s="125">
        <f t="shared" si="27"/>
        <v>2.7756234829402234E-4</v>
      </c>
      <c r="BO106" s="125">
        <f t="shared" si="28"/>
        <v>2.6788725386261178E-4</v>
      </c>
      <c r="BP106" s="125">
        <f t="shared" si="29"/>
        <v>2.5980893694225863E-4</v>
      </c>
      <c r="BQ106" s="125">
        <f t="shared" si="30"/>
        <v>2.5010317258964819E-4</v>
      </c>
    </row>
    <row r="107" spans="1:69">
      <c r="A107" s="5"/>
      <c r="B107" s="5"/>
      <c r="C107" s="5">
        <v>1</v>
      </c>
      <c r="D107" s="5">
        <v>383.3827</v>
      </c>
      <c r="E107" s="5">
        <v>286.4237</v>
      </c>
      <c r="F107" s="58"/>
      <c r="G107" s="58"/>
      <c r="H107" s="58"/>
      <c r="AA107" s="58">
        <v>62</v>
      </c>
      <c r="AB107" s="58">
        <f>F$58</f>
        <v>6.9999999999999999E-4</v>
      </c>
      <c r="AC107" s="58">
        <f t="shared" si="62"/>
        <v>3.0000000000000001E-3</v>
      </c>
      <c r="AD107" s="58">
        <f t="shared" si="62"/>
        <v>0</v>
      </c>
      <c r="AE107" s="58">
        <f t="shared" si="62"/>
        <v>0.15840000000000001</v>
      </c>
      <c r="AF107" s="58">
        <f t="shared" si="62"/>
        <v>5.2561</v>
      </c>
      <c r="AG107" s="58">
        <f t="shared" si="62"/>
        <v>5.0000000000000001E-4</v>
      </c>
      <c r="AH107" s="58">
        <f t="shared" si="62"/>
        <v>17.508400000000002</v>
      </c>
      <c r="AI107" s="58">
        <f t="shared" si="62"/>
        <v>62.651400000000002</v>
      </c>
      <c r="AJ107" s="58">
        <f>R$58</f>
        <v>4.0000000000000002E-4</v>
      </c>
      <c r="AK107" s="58">
        <f t="shared" si="63"/>
        <v>2E-3</v>
      </c>
      <c r="AL107" s="58">
        <f t="shared" si="63"/>
        <v>0</v>
      </c>
      <c r="AM107" s="58">
        <f t="shared" si="63"/>
        <v>0.1555</v>
      </c>
      <c r="AN107" s="58">
        <f t="shared" si="63"/>
        <v>5.37</v>
      </c>
      <c r="AO107" s="58">
        <f t="shared" si="63"/>
        <v>2.9999999999999997E-4</v>
      </c>
      <c r="AP107" s="58">
        <f t="shared" si="63"/>
        <v>26.3369</v>
      </c>
      <c r="AQ107" s="58">
        <f t="shared" si="63"/>
        <v>62.626199999999997</v>
      </c>
      <c r="AS107" s="125">
        <f t="shared" si="7"/>
        <v>6.9999999999999999E-4</v>
      </c>
      <c r="AT107" s="125">
        <f t="shared" si="8"/>
        <v>6.9999999999999999E-4</v>
      </c>
      <c r="AU107" s="125">
        <f t="shared" si="9"/>
        <v>6.4689083970805722E-4</v>
      </c>
      <c r="AV107" s="125">
        <f t="shared" si="10"/>
        <v>6.2506818248590768E-4</v>
      </c>
      <c r="AW107" s="125">
        <f t="shared" si="11"/>
        <v>6.0461876972636361E-4</v>
      </c>
      <c r="AX107" s="125">
        <f t="shared" si="12"/>
        <v>5.802187732838499E-4</v>
      </c>
      <c r="AY107" s="125">
        <f t="shared" si="13"/>
        <v>4.0000000000000002E-4</v>
      </c>
      <c r="AZ107" s="125">
        <f t="shared" si="14"/>
        <v>4.0000000000000002E-4</v>
      </c>
      <c r="BA107" s="125">
        <f t="shared" si="15"/>
        <v>3.7008313105869645E-4</v>
      </c>
      <c r="BB107" s="125">
        <f t="shared" si="16"/>
        <v>3.5718300515014904E-4</v>
      </c>
      <c r="BC107" s="125">
        <f t="shared" si="17"/>
        <v>3.4641191592301156E-4</v>
      </c>
      <c r="BD107" s="125">
        <f t="shared" si="18"/>
        <v>3.3347089678619759E-4</v>
      </c>
      <c r="BE107" s="58"/>
      <c r="BF107" s="125">
        <f t="shared" si="19"/>
        <v>5.0000000000000001E-4</v>
      </c>
      <c r="BG107" s="125">
        <f t="shared" si="20"/>
        <v>5.0000000000000001E-4</v>
      </c>
      <c r="BH107" s="125">
        <f t="shared" si="21"/>
        <v>4.6206488550575519E-4</v>
      </c>
      <c r="BI107" s="125">
        <f t="shared" si="22"/>
        <v>4.4647727320421975E-4</v>
      </c>
      <c r="BJ107" s="125">
        <f t="shared" si="23"/>
        <v>4.3187054980454542E-4</v>
      </c>
      <c r="BK107" s="125">
        <f t="shared" si="24"/>
        <v>4.1444198091703568E-4</v>
      </c>
      <c r="BL107" s="125">
        <f t="shared" si="25"/>
        <v>2.9999999999999997E-4</v>
      </c>
      <c r="BM107" s="125">
        <f t="shared" si="26"/>
        <v>2.9999999999999997E-4</v>
      </c>
      <c r="BN107" s="125">
        <f t="shared" si="27"/>
        <v>2.7756234829402234E-4</v>
      </c>
      <c r="BO107" s="125">
        <f t="shared" si="28"/>
        <v>2.6788725386261178E-4</v>
      </c>
      <c r="BP107" s="125">
        <f t="shared" si="29"/>
        <v>2.5980893694225863E-4</v>
      </c>
      <c r="BQ107" s="125">
        <f t="shared" si="30"/>
        <v>2.5010317258964819E-4</v>
      </c>
    </row>
    <row r="108" spans="1:69">
      <c r="A108" s="5"/>
      <c r="B108" s="5"/>
      <c r="C108" s="5">
        <v>2</v>
      </c>
      <c r="D108" s="5">
        <v>1371.8910000000001</v>
      </c>
      <c r="E108" s="5">
        <v>259.57080000000002</v>
      </c>
      <c r="F108" s="58"/>
      <c r="G108" s="58"/>
      <c r="H108" s="58"/>
      <c r="AA108" s="58">
        <v>63</v>
      </c>
      <c r="AB108" s="58">
        <f>F$58</f>
        <v>6.9999999999999999E-4</v>
      </c>
      <c r="AC108" s="58">
        <f t="shared" si="62"/>
        <v>3.0000000000000001E-3</v>
      </c>
      <c r="AD108" s="58">
        <f t="shared" si="62"/>
        <v>0</v>
      </c>
      <c r="AE108" s="58">
        <f t="shared" si="62"/>
        <v>0.15840000000000001</v>
      </c>
      <c r="AF108" s="58">
        <f t="shared" si="62"/>
        <v>5.2561</v>
      </c>
      <c r="AG108" s="58">
        <f t="shared" si="62"/>
        <v>5.0000000000000001E-4</v>
      </c>
      <c r="AH108" s="58">
        <f t="shared" si="62"/>
        <v>17.508400000000002</v>
      </c>
      <c r="AI108" s="58">
        <f t="shared" si="62"/>
        <v>62.651400000000002</v>
      </c>
      <c r="AJ108" s="58">
        <f>R$58</f>
        <v>4.0000000000000002E-4</v>
      </c>
      <c r="AK108" s="58">
        <f t="shared" si="63"/>
        <v>2E-3</v>
      </c>
      <c r="AL108" s="58">
        <f t="shared" si="63"/>
        <v>0</v>
      </c>
      <c r="AM108" s="58">
        <f t="shared" si="63"/>
        <v>0.1555</v>
      </c>
      <c r="AN108" s="58">
        <f t="shared" si="63"/>
        <v>5.37</v>
      </c>
      <c r="AO108" s="58">
        <f t="shared" si="63"/>
        <v>2.9999999999999997E-4</v>
      </c>
      <c r="AP108" s="58">
        <f t="shared" si="63"/>
        <v>26.3369</v>
      </c>
      <c r="AQ108" s="58">
        <f t="shared" si="63"/>
        <v>62.626199999999997</v>
      </c>
      <c r="AS108" s="125">
        <f t="shared" si="7"/>
        <v>6.9999999999999999E-4</v>
      </c>
      <c r="AT108" s="125">
        <f t="shared" si="8"/>
        <v>6.9999999999999999E-4</v>
      </c>
      <c r="AU108" s="125">
        <f t="shared" si="9"/>
        <v>6.4689083970805722E-4</v>
      </c>
      <c r="AV108" s="125">
        <f t="shared" si="10"/>
        <v>6.2506818248590768E-4</v>
      </c>
      <c r="AW108" s="125">
        <f t="shared" si="11"/>
        <v>6.0461876972636361E-4</v>
      </c>
      <c r="AX108" s="125">
        <f t="shared" si="12"/>
        <v>5.802187732838499E-4</v>
      </c>
      <c r="AY108" s="125">
        <f t="shared" si="13"/>
        <v>4.0000000000000002E-4</v>
      </c>
      <c r="AZ108" s="125">
        <f t="shared" si="14"/>
        <v>4.0000000000000002E-4</v>
      </c>
      <c r="BA108" s="125">
        <f t="shared" si="15"/>
        <v>3.7008313105869645E-4</v>
      </c>
      <c r="BB108" s="125">
        <f t="shared" si="16"/>
        <v>3.5718300515014904E-4</v>
      </c>
      <c r="BC108" s="125">
        <f t="shared" si="17"/>
        <v>3.4641191592301156E-4</v>
      </c>
      <c r="BD108" s="125">
        <f t="shared" si="18"/>
        <v>3.3347089678619759E-4</v>
      </c>
      <c r="BE108" s="58"/>
      <c r="BF108" s="125">
        <f t="shared" si="19"/>
        <v>5.0000000000000001E-4</v>
      </c>
      <c r="BG108" s="125">
        <f t="shared" si="20"/>
        <v>5.0000000000000001E-4</v>
      </c>
      <c r="BH108" s="125">
        <f t="shared" si="21"/>
        <v>4.6206488550575519E-4</v>
      </c>
      <c r="BI108" s="125">
        <f t="shared" si="22"/>
        <v>4.4647727320421975E-4</v>
      </c>
      <c r="BJ108" s="125">
        <f t="shared" si="23"/>
        <v>4.3187054980454542E-4</v>
      </c>
      <c r="BK108" s="125">
        <f t="shared" si="24"/>
        <v>4.1444198091703568E-4</v>
      </c>
      <c r="BL108" s="125">
        <f t="shared" si="25"/>
        <v>2.9999999999999997E-4</v>
      </c>
      <c r="BM108" s="125">
        <f t="shared" si="26"/>
        <v>2.9999999999999997E-4</v>
      </c>
      <c r="BN108" s="125">
        <f t="shared" si="27"/>
        <v>2.7756234829402234E-4</v>
      </c>
      <c r="BO108" s="125">
        <f t="shared" si="28"/>
        <v>2.6788725386261178E-4</v>
      </c>
      <c r="BP108" s="125">
        <f t="shared" si="29"/>
        <v>2.5980893694225863E-4</v>
      </c>
      <c r="BQ108" s="125">
        <f t="shared" si="30"/>
        <v>2.5010317258964819E-4</v>
      </c>
    </row>
    <row r="109" spans="1:69">
      <c r="A109" s="5"/>
      <c r="B109" s="5"/>
      <c r="C109" s="5">
        <v>3</v>
      </c>
      <c r="D109" s="5">
        <v>3586.1790000000001</v>
      </c>
      <c r="E109" s="5">
        <v>1042.9760000000001</v>
      </c>
      <c r="F109" s="58"/>
      <c r="G109" s="58"/>
      <c r="H109" s="58"/>
      <c r="AA109" s="58">
        <v>64</v>
      </c>
      <c r="AB109" s="58">
        <f>F$58</f>
        <v>6.9999999999999999E-4</v>
      </c>
      <c r="AC109" s="58">
        <f t="shared" si="62"/>
        <v>3.0000000000000001E-3</v>
      </c>
      <c r="AD109" s="58">
        <f t="shared" si="62"/>
        <v>0</v>
      </c>
      <c r="AE109" s="58">
        <f t="shared" si="62"/>
        <v>0.15840000000000001</v>
      </c>
      <c r="AF109" s="58">
        <f t="shared" si="62"/>
        <v>5.2561</v>
      </c>
      <c r="AG109" s="58">
        <f t="shared" si="62"/>
        <v>5.0000000000000001E-4</v>
      </c>
      <c r="AH109" s="58">
        <f t="shared" si="62"/>
        <v>17.508400000000002</v>
      </c>
      <c r="AI109" s="58">
        <f t="shared" si="62"/>
        <v>62.651400000000002</v>
      </c>
      <c r="AJ109" s="58">
        <f>R$58</f>
        <v>4.0000000000000002E-4</v>
      </c>
      <c r="AK109" s="58">
        <f t="shared" si="63"/>
        <v>2E-3</v>
      </c>
      <c r="AL109" s="58">
        <f t="shared" si="63"/>
        <v>0</v>
      </c>
      <c r="AM109" s="58">
        <f t="shared" si="63"/>
        <v>0.1555</v>
      </c>
      <c r="AN109" s="58">
        <f t="shared" si="63"/>
        <v>5.37</v>
      </c>
      <c r="AO109" s="58">
        <f t="shared" si="63"/>
        <v>2.9999999999999997E-4</v>
      </c>
      <c r="AP109" s="58">
        <f t="shared" si="63"/>
        <v>26.3369</v>
      </c>
      <c r="AQ109" s="58">
        <f t="shared" si="63"/>
        <v>62.626199999999997</v>
      </c>
      <c r="AS109" s="125">
        <f t="shared" si="7"/>
        <v>6.9999999999999999E-4</v>
      </c>
      <c r="AT109" s="125">
        <f t="shared" si="8"/>
        <v>6.9999999999999999E-4</v>
      </c>
      <c r="AU109" s="125">
        <f t="shared" si="9"/>
        <v>6.4689083970805722E-4</v>
      </c>
      <c r="AV109" s="125">
        <f t="shared" si="10"/>
        <v>6.2506818248590768E-4</v>
      </c>
      <c r="AW109" s="125">
        <f t="shared" si="11"/>
        <v>6.0461876972636361E-4</v>
      </c>
      <c r="AX109" s="125">
        <f t="shared" si="12"/>
        <v>5.802187732838499E-4</v>
      </c>
      <c r="AY109" s="125">
        <f t="shared" si="13"/>
        <v>4.0000000000000002E-4</v>
      </c>
      <c r="AZ109" s="125">
        <f t="shared" si="14"/>
        <v>4.0000000000000002E-4</v>
      </c>
      <c r="BA109" s="125">
        <f t="shared" si="15"/>
        <v>3.7008313105869645E-4</v>
      </c>
      <c r="BB109" s="125">
        <f t="shared" si="16"/>
        <v>3.5718300515014904E-4</v>
      </c>
      <c r="BC109" s="125">
        <f t="shared" si="17"/>
        <v>3.4641191592301156E-4</v>
      </c>
      <c r="BD109" s="125">
        <f t="shared" si="18"/>
        <v>3.3347089678619759E-4</v>
      </c>
      <c r="BE109" s="58"/>
      <c r="BF109" s="125">
        <f t="shared" si="19"/>
        <v>5.0000000000000001E-4</v>
      </c>
      <c r="BG109" s="125">
        <f t="shared" si="20"/>
        <v>5.0000000000000001E-4</v>
      </c>
      <c r="BH109" s="125">
        <f t="shared" si="21"/>
        <v>4.6206488550575519E-4</v>
      </c>
      <c r="BI109" s="125">
        <f t="shared" si="22"/>
        <v>4.4647727320421975E-4</v>
      </c>
      <c r="BJ109" s="125">
        <f t="shared" si="23"/>
        <v>4.3187054980454542E-4</v>
      </c>
      <c r="BK109" s="125">
        <f t="shared" si="24"/>
        <v>4.1444198091703568E-4</v>
      </c>
      <c r="BL109" s="125">
        <f t="shared" si="25"/>
        <v>2.9999999999999997E-4</v>
      </c>
      <c r="BM109" s="125">
        <f t="shared" si="26"/>
        <v>2.9999999999999997E-4</v>
      </c>
      <c r="BN109" s="125">
        <f t="shared" si="27"/>
        <v>2.7756234829402234E-4</v>
      </c>
      <c r="BO109" s="125">
        <f t="shared" si="28"/>
        <v>2.6788725386261178E-4</v>
      </c>
      <c r="BP109" s="125">
        <f t="shared" si="29"/>
        <v>2.5980893694225863E-4</v>
      </c>
      <c r="BQ109" s="125">
        <f t="shared" si="30"/>
        <v>2.5010317258964819E-4</v>
      </c>
    </row>
    <row r="110" spans="1:69">
      <c r="A110" s="5"/>
      <c r="B110" s="5"/>
      <c r="C110" s="5">
        <v>4</v>
      </c>
      <c r="D110" s="5">
        <v>10495.27</v>
      </c>
      <c r="E110" s="5">
        <v>5611.3530000000001</v>
      </c>
      <c r="F110" s="58"/>
      <c r="G110" s="58"/>
      <c r="H110" s="58"/>
      <c r="AA110" s="58">
        <v>65</v>
      </c>
      <c r="AB110" s="58">
        <f>F$59</f>
        <v>1.1999999999999999E-3</v>
      </c>
      <c r="AC110" s="58">
        <f t="shared" ref="AC110:AI114" si="64">G$59</f>
        <v>4.4999999999999997E-3</v>
      </c>
      <c r="AD110" s="58">
        <f t="shared" si="64"/>
        <v>0</v>
      </c>
      <c r="AE110" s="58">
        <f t="shared" si="64"/>
        <v>0.17030000000000001</v>
      </c>
      <c r="AF110" s="58">
        <f t="shared" si="64"/>
        <v>4.5243000000000002</v>
      </c>
      <c r="AG110" s="58">
        <f t="shared" si="64"/>
        <v>8.0000000000000004E-4</v>
      </c>
      <c r="AH110" s="58">
        <f t="shared" si="64"/>
        <v>12.6119</v>
      </c>
      <c r="AI110" s="58">
        <f t="shared" si="64"/>
        <v>67.691100000000006</v>
      </c>
      <c r="AJ110" s="58">
        <f>R$59</f>
        <v>6.9999999999999999E-4</v>
      </c>
      <c r="AK110" s="58">
        <f t="shared" ref="AK110:AQ114" si="65">S$59</f>
        <v>2.8E-3</v>
      </c>
      <c r="AL110" s="58">
        <f t="shared" si="65"/>
        <v>0</v>
      </c>
      <c r="AM110" s="58">
        <f t="shared" si="65"/>
        <v>0.1709</v>
      </c>
      <c r="AN110" s="58">
        <f t="shared" si="65"/>
        <v>4.5785999999999998</v>
      </c>
      <c r="AO110" s="58">
        <f t="shared" si="65"/>
        <v>5.0000000000000001E-4</v>
      </c>
      <c r="AP110" s="58">
        <f t="shared" si="65"/>
        <v>18.8171</v>
      </c>
      <c r="AQ110" s="58">
        <f t="shared" si="65"/>
        <v>67.694400000000002</v>
      </c>
      <c r="AS110" s="125">
        <f t="shared" si="7"/>
        <v>1.1999999999999999E-3</v>
      </c>
      <c r="AT110" s="125">
        <f t="shared" si="8"/>
        <v>1.1999999999999999E-3</v>
      </c>
      <c r="AU110" s="125">
        <f t="shared" si="9"/>
        <v>1.1089557252138124E-3</v>
      </c>
      <c r="AV110" s="125">
        <f t="shared" si="10"/>
        <v>1.0715454556901273E-3</v>
      </c>
      <c r="AW110" s="125">
        <f t="shared" si="11"/>
        <v>1.0364893195309089E-3</v>
      </c>
      <c r="AX110" s="125">
        <f t="shared" si="12"/>
        <v>9.9466075420088541E-4</v>
      </c>
      <c r="AY110" s="125">
        <f t="shared" si="13"/>
        <v>6.9999999999999999E-4</v>
      </c>
      <c r="AZ110" s="125">
        <f t="shared" si="14"/>
        <v>6.9999999999999999E-4</v>
      </c>
      <c r="BA110" s="125">
        <f t="shared" si="15"/>
        <v>6.4764547935271884E-4</v>
      </c>
      <c r="BB110" s="125">
        <f t="shared" si="16"/>
        <v>6.2507025901276081E-4</v>
      </c>
      <c r="BC110" s="125">
        <f t="shared" si="17"/>
        <v>6.0622085286527025E-4</v>
      </c>
      <c r="BD110" s="125">
        <f t="shared" si="18"/>
        <v>5.8357406937584579E-4</v>
      </c>
      <c r="BE110" s="58"/>
      <c r="BF110" s="125">
        <f t="shared" si="19"/>
        <v>8.0000000000000004E-4</v>
      </c>
      <c r="BG110" s="125">
        <f t="shared" si="20"/>
        <v>8.0000000000000004E-4</v>
      </c>
      <c r="BH110" s="125">
        <f t="shared" si="21"/>
        <v>7.3930381680920834E-4</v>
      </c>
      <c r="BI110" s="125">
        <f t="shared" si="22"/>
        <v>7.1436363712675162E-4</v>
      </c>
      <c r="BJ110" s="125">
        <f t="shared" si="23"/>
        <v>6.9099287968727276E-4</v>
      </c>
      <c r="BK110" s="125">
        <f t="shared" si="24"/>
        <v>6.6310716946725709E-4</v>
      </c>
      <c r="BL110" s="125">
        <f t="shared" si="25"/>
        <v>5.0000000000000001E-4</v>
      </c>
      <c r="BM110" s="125">
        <f t="shared" si="26"/>
        <v>5.0000000000000001E-4</v>
      </c>
      <c r="BN110" s="125">
        <f t="shared" si="27"/>
        <v>4.6260391382337056E-4</v>
      </c>
      <c r="BO110" s="125">
        <f t="shared" si="28"/>
        <v>4.464787564376863E-4</v>
      </c>
      <c r="BP110" s="125">
        <f t="shared" si="29"/>
        <v>4.3301489490376444E-4</v>
      </c>
      <c r="BQ110" s="125">
        <f t="shared" si="30"/>
        <v>4.1683862098274699E-4</v>
      </c>
    </row>
    <row r="111" spans="1:69">
      <c r="A111" s="5"/>
      <c r="B111" s="5"/>
      <c r="C111" s="5"/>
      <c r="D111" s="5"/>
      <c r="E111" s="5"/>
      <c r="F111" s="58"/>
      <c r="G111" s="58"/>
      <c r="H111" s="58"/>
      <c r="AA111" s="58">
        <v>66</v>
      </c>
      <c r="AB111" s="58">
        <f>F$59</f>
        <v>1.1999999999999999E-3</v>
      </c>
      <c r="AC111" s="58">
        <f t="shared" si="64"/>
        <v>4.4999999999999997E-3</v>
      </c>
      <c r="AD111" s="58">
        <f t="shared" si="64"/>
        <v>0</v>
      </c>
      <c r="AE111" s="58">
        <f t="shared" si="64"/>
        <v>0.17030000000000001</v>
      </c>
      <c r="AF111" s="58">
        <f t="shared" si="64"/>
        <v>4.5243000000000002</v>
      </c>
      <c r="AG111" s="58">
        <f t="shared" si="64"/>
        <v>8.0000000000000004E-4</v>
      </c>
      <c r="AH111" s="58">
        <f t="shared" si="64"/>
        <v>12.6119</v>
      </c>
      <c r="AI111" s="58">
        <f t="shared" si="64"/>
        <v>67.691100000000006</v>
      </c>
      <c r="AJ111" s="58">
        <f>R$59</f>
        <v>6.9999999999999999E-4</v>
      </c>
      <c r="AK111" s="58">
        <f t="shared" si="65"/>
        <v>2.8E-3</v>
      </c>
      <c r="AL111" s="58">
        <f t="shared" si="65"/>
        <v>0</v>
      </c>
      <c r="AM111" s="58">
        <f t="shared" si="65"/>
        <v>0.1709</v>
      </c>
      <c r="AN111" s="58">
        <f t="shared" si="65"/>
        <v>4.5785999999999998</v>
      </c>
      <c r="AO111" s="58">
        <f t="shared" si="65"/>
        <v>5.0000000000000001E-4</v>
      </c>
      <c r="AP111" s="58">
        <f t="shared" si="65"/>
        <v>18.8171</v>
      </c>
      <c r="AQ111" s="58">
        <f t="shared" si="65"/>
        <v>67.694400000000002</v>
      </c>
      <c r="AS111" s="125">
        <f t="shared" ref="AS111:AS145" si="66">AB111</f>
        <v>1.1999999999999999E-3</v>
      </c>
      <c r="AT111" s="125">
        <f t="shared" ref="AT111:AT145" si="67">$AS111*B$90</f>
        <v>1.1999999999999999E-3</v>
      </c>
      <c r="AU111" s="125">
        <f t="shared" ref="AU111:AU145" si="68">$AS111*C$90</f>
        <v>1.1089557252138124E-3</v>
      </c>
      <c r="AV111" s="125">
        <f t="shared" ref="AV111:AV145" si="69">$AS111*D$90</f>
        <v>1.0715454556901273E-3</v>
      </c>
      <c r="AW111" s="125">
        <f t="shared" ref="AW111:AW145" si="70">$AS111*E$90</f>
        <v>1.0364893195309089E-3</v>
      </c>
      <c r="AX111" s="125">
        <f t="shared" ref="AX111:AX145" si="71">$AS111*F$90</f>
        <v>9.9466075420088541E-4</v>
      </c>
      <c r="AY111" s="125">
        <f t="shared" ref="AY111:AY145" si="72">AJ111</f>
        <v>6.9999999999999999E-4</v>
      </c>
      <c r="AZ111" s="125">
        <f t="shared" ref="AZ111:AZ145" si="73">$AY111*B$99</f>
        <v>6.9999999999999999E-4</v>
      </c>
      <c r="BA111" s="125">
        <f t="shared" ref="BA111:BA145" si="74">$AY111*C$99</f>
        <v>6.4764547935271884E-4</v>
      </c>
      <c r="BB111" s="125">
        <f t="shared" ref="BB111:BB145" si="75">$AY111*D$99</f>
        <v>6.2507025901276081E-4</v>
      </c>
      <c r="BC111" s="125">
        <f t="shared" ref="BC111:BC145" si="76">$AY111*E$99</f>
        <v>6.0622085286527025E-4</v>
      </c>
      <c r="BD111" s="125">
        <f t="shared" ref="BD111:BD145" si="77">$AY111*F$99</f>
        <v>5.8357406937584579E-4</v>
      </c>
      <c r="BE111" s="58"/>
      <c r="BF111" s="125">
        <f t="shared" ref="BF111:BF145" si="78">AG111</f>
        <v>8.0000000000000004E-4</v>
      </c>
      <c r="BG111" s="125">
        <f t="shared" ref="BG111:BG145" si="79">$BF111*B$90</f>
        <v>8.0000000000000004E-4</v>
      </c>
      <c r="BH111" s="125">
        <f t="shared" ref="BH111:BH145" si="80">$BF111*C$90</f>
        <v>7.3930381680920834E-4</v>
      </c>
      <c r="BI111" s="125">
        <f t="shared" ref="BI111:BI145" si="81">$BF111*D$90</f>
        <v>7.1436363712675162E-4</v>
      </c>
      <c r="BJ111" s="125">
        <f t="shared" ref="BJ111:BJ145" si="82">$BF111*E$90</f>
        <v>6.9099287968727276E-4</v>
      </c>
      <c r="BK111" s="125">
        <f t="shared" ref="BK111:BK145" si="83">$BF111*F$90</f>
        <v>6.6310716946725709E-4</v>
      </c>
      <c r="BL111" s="125">
        <f t="shared" ref="BL111:BL145" si="84">AO111</f>
        <v>5.0000000000000001E-4</v>
      </c>
      <c r="BM111" s="125">
        <f t="shared" ref="BM111:BM145" si="85">$BL111*B$99</f>
        <v>5.0000000000000001E-4</v>
      </c>
      <c r="BN111" s="125">
        <f t="shared" ref="BN111:BN145" si="86">$BL111*C$99</f>
        <v>4.6260391382337056E-4</v>
      </c>
      <c r="BO111" s="125">
        <f t="shared" ref="BO111:BO145" si="87">$BL111*D$99</f>
        <v>4.464787564376863E-4</v>
      </c>
      <c r="BP111" s="125">
        <f t="shared" ref="BP111:BP145" si="88">$BL111*E$99</f>
        <v>4.3301489490376444E-4</v>
      </c>
      <c r="BQ111" s="125">
        <f t="shared" ref="BQ111:BQ145" si="89">$BL111*F$99</f>
        <v>4.1683862098274699E-4</v>
      </c>
    </row>
    <row r="112" spans="1:69">
      <c r="A112" s="5"/>
      <c r="B112" s="5"/>
      <c r="C112" s="5" t="s">
        <v>107</v>
      </c>
      <c r="D112" s="5">
        <v>4244.6980000000003</v>
      </c>
      <c r="E112" s="5">
        <v>5100.8180000000002</v>
      </c>
      <c r="F112" s="58"/>
      <c r="G112" s="58"/>
      <c r="H112" s="58"/>
      <c r="AA112" s="58">
        <v>67</v>
      </c>
      <c r="AB112" s="58">
        <f>F$59</f>
        <v>1.1999999999999999E-3</v>
      </c>
      <c r="AC112" s="58">
        <f t="shared" si="64"/>
        <v>4.4999999999999997E-3</v>
      </c>
      <c r="AD112" s="58">
        <f t="shared" si="64"/>
        <v>0</v>
      </c>
      <c r="AE112" s="58">
        <f t="shared" si="64"/>
        <v>0.17030000000000001</v>
      </c>
      <c r="AF112" s="58">
        <f t="shared" si="64"/>
        <v>4.5243000000000002</v>
      </c>
      <c r="AG112" s="58">
        <f t="shared" si="64"/>
        <v>8.0000000000000004E-4</v>
      </c>
      <c r="AH112" s="58">
        <f t="shared" si="64"/>
        <v>12.6119</v>
      </c>
      <c r="AI112" s="58">
        <f t="shared" si="64"/>
        <v>67.691100000000006</v>
      </c>
      <c r="AJ112" s="58">
        <f>R$59</f>
        <v>6.9999999999999999E-4</v>
      </c>
      <c r="AK112" s="58">
        <f t="shared" si="65"/>
        <v>2.8E-3</v>
      </c>
      <c r="AL112" s="58">
        <f t="shared" si="65"/>
        <v>0</v>
      </c>
      <c r="AM112" s="58">
        <f t="shared" si="65"/>
        <v>0.1709</v>
      </c>
      <c r="AN112" s="58">
        <f t="shared" si="65"/>
        <v>4.5785999999999998</v>
      </c>
      <c r="AO112" s="58">
        <f t="shared" si="65"/>
        <v>5.0000000000000001E-4</v>
      </c>
      <c r="AP112" s="58">
        <f t="shared" si="65"/>
        <v>18.8171</v>
      </c>
      <c r="AQ112" s="58">
        <f t="shared" si="65"/>
        <v>67.694400000000002</v>
      </c>
      <c r="AS112" s="125">
        <f t="shared" si="66"/>
        <v>1.1999999999999999E-3</v>
      </c>
      <c r="AT112" s="125">
        <f t="shared" si="67"/>
        <v>1.1999999999999999E-3</v>
      </c>
      <c r="AU112" s="125">
        <f t="shared" si="68"/>
        <v>1.1089557252138124E-3</v>
      </c>
      <c r="AV112" s="125">
        <f t="shared" si="69"/>
        <v>1.0715454556901273E-3</v>
      </c>
      <c r="AW112" s="125">
        <f t="shared" si="70"/>
        <v>1.0364893195309089E-3</v>
      </c>
      <c r="AX112" s="125">
        <f t="shared" si="71"/>
        <v>9.9466075420088541E-4</v>
      </c>
      <c r="AY112" s="125">
        <f t="shared" si="72"/>
        <v>6.9999999999999999E-4</v>
      </c>
      <c r="AZ112" s="125">
        <f t="shared" si="73"/>
        <v>6.9999999999999999E-4</v>
      </c>
      <c r="BA112" s="125">
        <f t="shared" si="74"/>
        <v>6.4764547935271884E-4</v>
      </c>
      <c r="BB112" s="125">
        <f t="shared" si="75"/>
        <v>6.2507025901276081E-4</v>
      </c>
      <c r="BC112" s="125">
        <f t="shared" si="76"/>
        <v>6.0622085286527025E-4</v>
      </c>
      <c r="BD112" s="125">
        <f t="shared" si="77"/>
        <v>5.8357406937584579E-4</v>
      </c>
      <c r="BE112" s="58"/>
      <c r="BF112" s="125">
        <f t="shared" si="78"/>
        <v>8.0000000000000004E-4</v>
      </c>
      <c r="BG112" s="125">
        <f t="shared" si="79"/>
        <v>8.0000000000000004E-4</v>
      </c>
      <c r="BH112" s="125">
        <f t="shared" si="80"/>
        <v>7.3930381680920834E-4</v>
      </c>
      <c r="BI112" s="125">
        <f t="shared" si="81"/>
        <v>7.1436363712675162E-4</v>
      </c>
      <c r="BJ112" s="125">
        <f t="shared" si="82"/>
        <v>6.9099287968727276E-4</v>
      </c>
      <c r="BK112" s="125">
        <f t="shared" si="83"/>
        <v>6.6310716946725709E-4</v>
      </c>
      <c r="BL112" s="125">
        <f t="shared" si="84"/>
        <v>5.0000000000000001E-4</v>
      </c>
      <c r="BM112" s="125">
        <f t="shared" si="85"/>
        <v>5.0000000000000001E-4</v>
      </c>
      <c r="BN112" s="125">
        <f t="shared" si="86"/>
        <v>4.6260391382337056E-4</v>
      </c>
      <c r="BO112" s="125">
        <f t="shared" si="87"/>
        <v>4.464787564376863E-4</v>
      </c>
      <c r="BP112" s="125">
        <f t="shared" si="88"/>
        <v>4.3301489490376444E-4</v>
      </c>
      <c r="BQ112" s="125">
        <f t="shared" si="89"/>
        <v>4.1683862098274699E-4</v>
      </c>
    </row>
    <row r="113" spans="1:69">
      <c r="A113" s="5"/>
      <c r="B113" s="5"/>
      <c r="C113" s="5"/>
      <c r="D113" s="5"/>
      <c r="E113" s="5"/>
      <c r="F113" s="58"/>
      <c r="G113" s="58"/>
      <c r="H113" s="58"/>
      <c r="AA113" s="58">
        <v>68</v>
      </c>
      <c r="AB113" s="58">
        <f>F$59</f>
        <v>1.1999999999999999E-3</v>
      </c>
      <c r="AC113" s="58">
        <f t="shared" si="64"/>
        <v>4.4999999999999997E-3</v>
      </c>
      <c r="AD113" s="58">
        <f t="shared" si="64"/>
        <v>0</v>
      </c>
      <c r="AE113" s="58">
        <f t="shared" si="64"/>
        <v>0.17030000000000001</v>
      </c>
      <c r="AF113" s="58">
        <f t="shared" si="64"/>
        <v>4.5243000000000002</v>
      </c>
      <c r="AG113" s="58">
        <f t="shared" si="64"/>
        <v>8.0000000000000004E-4</v>
      </c>
      <c r="AH113" s="58">
        <f t="shared" si="64"/>
        <v>12.6119</v>
      </c>
      <c r="AI113" s="58">
        <f t="shared" si="64"/>
        <v>67.691100000000006</v>
      </c>
      <c r="AJ113" s="58">
        <f>R$59</f>
        <v>6.9999999999999999E-4</v>
      </c>
      <c r="AK113" s="58">
        <f t="shared" si="65"/>
        <v>2.8E-3</v>
      </c>
      <c r="AL113" s="58">
        <f t="shared" si="65"/>
        <v>0</v>
      </c>
      <c r="AM113" s="58">
        <f t="shared" si="65"/>
        <v>0.1709</v>
      </c>
      <c r="AN113" s="58">
        <f t="shared" si="65"/>
        <v>4.5785999999999998</v>
      </c>
      <c r="AO113" s="58">
        <f t="shared" si="65"/>
        <v>5.0000000000000001E-4</v>
      </c>
      <c r="AP113" s="58">
        <f t="shared" si="65"/>
        <v>18.8171</v>
      </c>
      <c r="AQ113" s="58">
        <f t="shared" si="65"/>
        <v>67.694400000000002</v>
      </c>
      <c r="AS113" s="125">
        <f t="shared" si="66"/>
        <v>1.1999999999999999E-3</v>
      </c>
      <c r="AT113" s="125">
        <f t="shared" si="67"/>
        <v>1.1999999999999999E-3</v>
      </c>
      <c r="AU113" s="125">
        <f t="shared" si="68"/>
        <v>1.1089557252138124E-3</v>
      </c>
      <c r="AV113" s="125">
        <f t="shared" si="69"/>
        <v>1.0715454556901273E-3</v>
      </c>
      <c r="AW113" s="125">
        <f t="shared" si="70"/>
        <v>1.0364893195309089E-3</v>
      </c>
      <c r="AX113" s="125">
        <f t="shared" si="71"/>
        <v>9.9466075420088541E-4</v>
      </c>
      <c r="AY113" s="125">
        <f t="shared" si="72"/>
        <v>6.9999999999999999E-4</v>
      </c>
      <c r="AZ113" s="125">
        <f t="shared" si="73"/>
        <v>6.9999999999999999E-4</v>
      </c>
      <c r="BA113" s="125">
        <f t="shared" si="74"/>
        <v>6.4764547935271884E-4</v>
      </c>
      <c r="BB113" s="125">
        <f t="shared" si="75"/>
        <v>6.2507025901276081E-4</v>
      </c>
      <c r="BC113" s="125">
        <f t="shared" si="76"/>
        <v>6.0622085286527025E-4</v>
      </c>
      <c r="BD113" s="125">
        <f t="shared" si="77"/>
        <v>5.8357406937584579E-4</v>
      </c>
      <c r="BE113" s="58"/>
      <c r="BF113" s="125">
        <f t="shared" si="78"/>
        <v>8.0000000000000004E-4</v>
      </c>
      <c r="BG113" s="125">
        <f t="shared" si="79"/>
        <v>8.0000000000000004E-4</v>
      </c>
      <c r="BH113" s="125">
        <f t="shared" si="80"/>
        <v>7.3930381680920834E-4</v>
      </c>
      <c r="BI113" s="125">
        <f t="shared" si="81"/>
        <v>7.1436363712675162E-4</v>
      </c>
      <c r="BJ113" s="125">
        <f t="shared" si="82"/>
        <v>6.9099287968727276E-4</v>
      </c>
      <c r="BK113" s="125">
        <f t="shared" si="83"/>
        <v>6.6310716946725709E-4</v>
      </c>
      <c r="BL113" s="125">
        <f t="shared" si="84"/>
        <v>5.0000000000000001E-4</v>
      </c>
      <c r="BM113" s="125">
        <f t="shared" si="85"/>
        <v>5.0000000000000001E-4</v>
      </c>
      <c r="BN113" s="125">
        <f t="shared" si="86"/>
        <v>4.6260391382337056E-4</v>
      </c>
      <c r="BO113" s="125">
        <f t="shared" si="87"/>
        <v>4.464787564376863E-4</v>
      </c>
      <c r="BP113" s="125">
        <f t="shared" si="88"/>
        <v>4.3301489490376444E-4</v>
      </c>
      <c r="BQ113" s="125">
        <f t="shared" si="89"/>
        <v>4.1683862098274699E-4</v>
      </c>
    </row>
    <row r="114" spans="1:69">
      <c r="A114" s="5" t="s">
        <v>393</v>
      </c>
      <c r="B114" s="5"/>
      <c r="C114" s="5" t="s">
        <v>377</v>
      </c>
      <c r="D114" s="5" t="s">
        <v>389</v>
      </c>
      <c r="E114" s="5" t="s">
        <v>390</v>
      </c>
      <c r="F114" s="58"/>
      <c r="G114" s="58"/>
      <c r="H114" s="58"/>
      <c r="AA114" s="58">
        <v>69</v>
      </c>
      <c r="AB114" s="58">
        <f>F$59</f>
        <v>1.1999999999999999E-3</v>
      </c>
      <c r="AC114" s="58">
        <f t="shared" si="64"/>
        <v>4.4999999999999997E-3</v>
      </c>
      <c r="AD114" s="58">
        <f t="shared" si="64"/>
        <v>0</v>
      </c>
      <c r="AE114" s="58">
        <f t="shared" si="64"/>
        <v>0.17030000000000001</v>
      </c>
      <c r="AF114" s="58">
        <f t="shared" si="64"/>
        <v>4.5243000000000002</v>
      </c>
      <c r="AG114" s="58">
        <f t="shared" si="64"/>
        <v>8.0000000000000004E-4</v>
      </c>
      <c r="AH114" s="58">
        <f t="shared" si="64"/>
        <v>12.6119</v>
      </c>
      <c r="AI114" s="58">
        <f t="shared" si="64"/>
        <v>67.691100000000006</v>
      </c>
      <c r="AJ114" s="58">
        <f>R$59</f>
        <v>6.9999999999999999E-4</v>
      </c>
      <c r="AK114" s="58">
        <f t="shared" si="65"/>
        <v>2.8E-3</v>
      </c>
      <c r="AL114" s="58">
        <f t="shared" si="65"/>
        <v>0</v>
      </c>
      <c r="AM114" s="58">
        <f t="shared" si="65"/>
        <v>0.1709</v>
      </c>
      <c r="AN114" s="58">
        <f t="shared" si="65"/>
        <v>4.5785999999999998</v>
      </c>
      <c r="AO114" s="58">
        <f t="shared" si="65"/>
        <v>5.0000000000000001E-4</v>
      </c>
      <c r="AP114" s="58">
        <f t="shared" si="65"/>
        <v>18.8171</v>
      </c>
      <c r="AQ114" s="58">
        <f t="shared" si="65"/>
        <v>67.694400000000002</v>
      </c>
      <c r="AS114" s="125">
        <f t="shared" si="66"/>
        <v>1.1999999999999999E-3</v>
      </c>
      <c r="AT114" s="125">
        <f t="shared" si="67"/>
        <v>1.1999999999999999E-3</v>
      </c>
      <c r="AU114" s="125">
        <f t="shared" si="68"/>
        <v>1.1089557252138124E-3</v>
      </c>
      <c r="AV114" s="125">
        <f t="shared" si="69"/>
        <v>1.0715454556901273E-3</v>
      </c>
      <c r="AW114" s="125">
        <f t="shared" si="70"/>
        <v>1.0364893195309089E-3</v>
      </c>
      <c r="AX114" s="125">
        <f t="shared" si="71"/>
        <v>9.9466075420088541E-4</v>
      </c>
      <c r="AY114" s="125">
        <f t="shared" si="72"/>
        <v>6.9999999999999999E-4</v>
      </c>
      <c r="AZ114" s="125">
        <f t="shared" si="73"/>
        <v>6.9999999999999999E-4</v>
      </c>
      <c r="BA114" s="125">
        <f t="shared" si="74"/>
        <v>6.4764547935271884E-4</v>
      </c>
      <c r="BB114" s="125">
        <f t="shared" si="75"/>
        <v>6.2507025901276081E-4</v>
      </c>
      <c r="BC114" s="125">
        <f t="shared" si="76"/>
        <v>6.0622085286527025E-4</v>
      </c>
      <c r="BD114" s="125">
        <f t="shared" si="77"/>
        <v>5.8357406937584579E-4</v>
      </c>
      <c r="BE114" s="58"/>
      <c r="BF114" s="125">
        <f t="shared" si="78"/>
        <v>8.0000000000000004E-4</v>
      </c>
      <c r="BG114" s="125">
        <f t="shared" si="79"/>
        <v>8.0000000000000004E-4</v>
      </c>
      <c r="BH114" s="125">
        <f t="shared" si="80"/>
        <v>7.3930381680920834E-4</v>
      </c>
      <c r="BI114" s="125">
        <f t="shared" si="81"/>
        <v>7.1436363712675162E-4</v>
      </c>
      <c r="BJ114" s="125">
        <f t="shared" si="82"/>
        <v>6.9099287968727276E-4</v>
      </c>
      <c r="BK114" s="125">
        <f t="shared" si="83"/>
        <v>6.6310716946725709E-4</v>
      </c>
      <c r="BL114" s="125">
        <f t="shared" si="84"/>
        <v>5.0000000000000001E-4</v>
      </c>
      <c r="BM114" s="125">
        <f t="shared" si="85"/>
        <v>5.0000000000000001E-4</v>
      </c>
      <c r="BN114" s="125">
        <f t="shared" si="86"/>
        <v>4.6260391382337056E-4</v>
      </c>
      <c r="BO114" s="125">
        <f t="shared" si="87"/>
        <v>4.464787564376863E-4</v>
      </c>
      <c r="BP114" s="125">
        <f t="shared" si="88"/>
        <v>4.3301489490376444E-4</v>
      </c>
      <c r="BQ114" s="125">
        <f t="shared" si="89"/>
        <v>4.1683862098274699E-4</v>
      </c>
    </row>
    <row r="115" spans="1:69">
      <c r="A115" s="5"/>
      <c r="B115" s="5"/>
      <c r="C115" s="5"/>
      <c r="D115" s="5"/>
      <c r="E115" s="5"/>
      <c r="F115" s="58"/>
      <c r="G115" s="58"/>
      <c r="H115" s="58"/>
      <c r="AA115" s="58">
        <v>70</v>
      </c>
      <c r="AB115" s="58">
        <f>F$60</f>
        <v>1.5E-3</v>
      </c>
      <c r="AC115" s="58">
        <f t="shared" ref="AC115:AI119" si="90">G$60</f>
        <v>6.3E-3</v>
      </c>
      <c r="AD115" s="58">
        <f t="shared" si="90"/>
        <v>0</v>
      </c>
      <c r="AE115" s="58">
        <f t="shared" si="90"/>
        <v>0.20349999999999999</v>
      </c>
      <c r="AF115" s="58">
        <f t="shared" si="90"/>
        <v>3.6919</v>
      </c>
      <c r="AG115" s="58">
        <f t="shared" si="90"/>
        <v>1.2999999999999999E-3</v>
      </c>
      <c r="AH115" s="58">
        <f t="shared" si="90"/>
        <v>9.2383000000000006</v>
      </c>
      <c r="AI115" s="58">
        <f t="shared" si="90"/>
        <v>72.558000000000007</v>
      </c>
      <c r="AJ115" s="58">
        <f>R$60</f>
        <v>8.9999999999999998E-4</v>
      </c>
      <c r="AK115" s="58">
        <f t="shared" ref="AK115:AQ119" si="91">S$60</f>
        <v>3.8E-3</v>
      </c>
      <c r="AL115" s="58">
        <f t="shared" si="91"/>
        <v>0</v>
      </c>
      <c r="AM115" s="58">
        <f t="shared" si="91"/>
        <v>0.2087</v>
      </c>
      <c r="AN115" s="58">
        <f t="shared" si="91"/>
        <v>3.7046000000000001</v>
      </c>
      <c r="AO115" s="58">
        <f t="shared" si="91"/>
        <v>8.0000000000000004E-4</v>
      </c>
      <c r="AP115" s="58">
        <f t="shared" si="91"/>
        <v>13.8751</v>
      </c>
      <c r="AQ115" s="58">
        <f t="shared" si="91"/>
        <v>72.559700000000007</v>
      </c>
      <c r="AS115" s="125">
        <f t="shared" si="66"/>
        <v>1.5E-3</v>
      </c>
      <c r="AT115" s="125">
        <f t="shared" si="67"/>
        <v>1.5E-3</v>
      </c>
      <c r="AU115" s="125">
        <f t="shared" si="68"/>
        <v>1.3861946565172656E-3</v>
      </c>
      <c r="AV115" s="125">
        <f t="shared" si="69"/>
        <v>1.3394318196126593E-3</v>
      </c>
      <c r="AW115" s="125">
        <f t="shared" si="70"/>
        <v>1.2956116494136363E-3</v>
      </c>
      <c r="AX115" s="125">
        <f t="shared" si="71"/>
        <v>1.243325942751107E-3</v>
      </c>
      <c r="AY115" s="125">
        <f t="shared" si="72"/>
        <v>8.9999999999999998E-4</v>
      </c>
      <c r="AZ115" s="125">
        <f t="shared" si="73"/>
        <v>8.9999999999999998E-4</v>
      </c>
      <c r="BA115" s="125">
        <f t="shared" si="74"/>
        <v>8.3268704488206695E-4</v>
      </c>
      <c r="BB115" s="125">
        <f t="shared" si="75"/>
        <v>8.0366176158783533E-4</v>
      </c>
      <c r="BC115" s="125">
        <f t="shared" si="76"/>
        <v>7.79426810826776E-4</v>
      </c>
      <c r="BD115" s="125">
        <f t="shared" si="77"/>
        <v>7.5030951776894458E-4</v>
      </c>
      <c r="BE115" s="58"/>
      <c r="BF115" s="125">
        <f t="shared" si="78"/>
        <v>1.2999999999999999E-3</v>
      </c>
      <c r="BG115" s="125">
        <f t="shared" si="79"/>
        <v>1.2999999999999999E-3</v>
      </c>
      <c r="BH115" s="125">
        <f t="shared" si="80"/>
        <v>1.2013687023149635E-3</v>
      </c>
      <c r="BI115" s="125">
        <f t="shared" si="81"/>
        <v>1.1608409103309714E-3</v>
      </c>
      <c r="BJ115" s="125">
        <f t="shared" si="82"/>
        <v>1.122863429491818E-3</v>
      </c>
      <c r="BK115" s="125">
        <f t="shared" si="83"/>
        <v>1.0775491503842926E-3</v>
      </c>
      <c r="BL115" s="125">
        <f t="shared" si="84"/>
        <v>8.0000000000000004E-4</v>
      </c>
      <c r="BM115" s="125">
        <f t="shared" si="85"/>
        <v>8.0000000000000004E-4</v>
      </c>
      <c r="BN115" s="125">
        <f t="shared" si="86"/>
        <v>7.401662621173929E-4</v>
      </c>
      <c r="BO115" s="125">
        <f t="shared" si="87"/>
        <v>7.1436601030029807E-4</v>
      </c>
      <c r="BP115" s="125">
        <f t="shared" si="88"/>
        <v>6.9282383184602313E-4</v>
      </c>
      <c r="BQ115" s="125">
        <f t="shared" si="89"/>
        <v>6.6694179357239518E-4</v>
      </c>
    </row>
    <row r="116" spans="1:69">
      <c r="A116" s="5"/>
      <c r="B116" s="5"/>
      <c r="C116" s="5">
        <v>0</v>
      </c>
      <c r="D116" s="5">
        <v>0</v>
      </c>
      <c r="E116" s="5">
        <v>0</v>
      </c>
      <c r="F116" s="58"/>
      <c r="G116" s="58"/>
      <c r="H116" s="58"/>
      <c r="AA116" s="58">
        <v>71</v>
      </c>
      <c r="AB116" s="58">
        <f>F$60</f>
        <v>1.5E-3</v>
      </c>
      <c r="AC116" s="58">
        <f t="shared" si="90"/>
        <v>6.3E-3</v>
      </c>
      <c r="AD116" s="58">
        <f t="shared" si="90"/>
        <v>0</v>
      </c>
      <c r="AE116" s="58">
        <f t="shared" si="90"/>
        <v>0.20349999999999999</v>
      </c>
      <c r="AF116" s="58">
        <f t="shared" si="90"/>
        <v>3.6919</v>
      </c>
      <c r="AG116" s="58">
        <f t="shared" si="90"/>
        <v>1.2999999999999999E-3</v>
      </c>
      <c r="AH116" s="58">
        <f t="shared" si="90"/>
        <v>9.2383000000000006</v>
      </c>
      <c r="AI116" s="58">
        <f t="shared" si="90"/>
        <v>72.558000000000007</v>
      </c>
      <c r="AJ116" s="58">
        <f>R$60</f>
        <v>8.9999999999999998E-4</v>
      </c>
      <c r="AK116" s="58">
        <f t="shared" si="91"/>
        <v>3.8E-3</v>
      </c>
      <c r="AL116" s="58">
        <f t="shared" si="91"/>
        <v>0</v>
      </c>
      <c r="AM116" s="58">
        <f t="shared" si="91"/>
        <v>0.2087</v>
      </c>
      <c r="AN116" s="58">
        <f t="shared" si="91"/>
        <v>3.7046000000000001</v>
      </c>
      <c r="AO116" s="58">
        <f t="shared" si="91"/>
        <v>8.0000000000000004E-4</v>
      </c>
      <c r="AP116" s="58">
        <f t="shared" si="91"/>
        <v>13.8751</v>
      </c>
      <c r="AQ116" s="58">
        <f t="shared" si="91"/>
        <v>72.559700000000007</v>
      </c>
      <c r="AS116" s="125">
        <f t="shared" si="66"/>
        <v>1.5E-3</v>
      </c>
      <c r="AT116" s="125">
        <f t="shared" si="67"/>
        <v>1.5E-3</v>
      </c>
      <c r="AU116" s="125">
        <f t="shared" si="68"/>
        <v>1.3861946565172656E-3</v>
      </c>
      <c r="AV116" s="125">
        <f t="shared" si="69"/>
        <v>1.3394318196126593E-3</v>
      </c>
      <c r="AW116" s="125">
        <f t="shared" si="70"/>
        <v>1.2956116494136363E-3</v>
      </c>
      <c r="AX116" s="125">
        <f t="shared" si="71"/>
        <v>1.243325942751107E-3</v>
      </c>
      <c r="AY116" s="125">
        <f t="shared" si="72"/>
        <v>8.9999999999999998E-4</v>
      </c>
      <c r="AZ116" s="125">
        <f t="shared" si="73"/>
        <v>8.9999999999999998E-4</v>
      </c>
      <c r="BA116" s="125">
        <f t="shared" si="74"/>
        <v>8.3268704488206695E-4</v>
      </c>
      <c r="BB116" s="125">
        <f t="shared" si="75"/>
        <v>8.0366176158783533E-4</v>
      </c>
      <c r="BC116" s="125">
        <f t="shared" si="76"/>
        <v>7.79426810826776E-4</v>
      </c>
      <c r="BD116" s="125">
        <f t="shared" si="77"/>
        <v>7.5030951776894458E-4</v>
      </c>
      <c r="BE116" s="58"/>
      <c r="BF116" s="125">
        <f t="shared" si="78"/>
        <v>1.2999999999999999E-3</v>
      </c>
      <c r="BG116" s="125">
        <f t="shared" si="79"/>
        <v>1.2999999999999999E-3</v>
      </c>
      <c r="BH116" s="125">
        <f t="shared" si="80"/>
        <v>1.2013687023149635E-3</v>
      </c>
      <c r="BI116" s="125">
        <f t="shared" si="81"/>
        <v>1.1608409103309714E-3</v>
      </c>
      <c r="BJ116" s="125">
        <f t="shared" si="82"/>
        <v>1.122863429491818E-3</v>
      </c>
      <c r="BK116" s="125">
        <f t="shared" si="83"/>
        <v>1.0775491503842926E-3</v>
      </c>
      <c r="BL116" s="125">
        <f t="shared" si="84"/>
        <v>8.0000000000000004E-4</v>
      </c>
      <c r="BM116" s="125">
        <f t="shared" si="85"/>
        <v>8.0000000000000004E-4</v>
      </c>
      <c r="BN116" s="125">
        <f t="shared" si="86"/>
        <v>7.401662621173929E-4</v>
      </c>
      <c r="BO116" s="125">
        <f t="shared" si="87"/>
        <v>7.1436601030029807E-4</v>
      </c>
      <c r="BP116" s="125">
        <f t="shared" si="88"/>
        <v>6.9282383184602313E-4</v>
      </c>
      <c r="BQ116" s="125">
        <f t="shared" si="89"/>
        <v>6.6694179357239518E-4</v>
      </c>
    </row>
    <row r="117" spans="1:69">
      <c r="A117" s="5"/>
      <c r="B117" s="5"/>
      <c r="C117" s="5">
        <v>1</v>
      </c>
      <c r="D117" s="5">
        <v>380.05919999999998</v>
      </c>
      <c r="E117" s="5">
        <v>281.13580000000002</v>
      </c>
      <c r="F117" s="58"/>
      <c r="G117" s="58"/>
      <c r="H117" s="58"/>
      <c r="AA117" s="58">
        <v>72</v>
      </c>
      <c r="AB117" s="58">
        <f>F$60</f>
        <v>1.5E-3</v>
      </c>
      <c r="AC117" s="58">
        <f t="shared" si="90"/>
        <v>6.3E-3</v>
      </c>
      <c r="AD117" s="58">
        <f t="shared" si="90"/>
        <v>0</v>
      </c>
      <c r="AE117" s="58">
        <f t="shared" si="90"/>
        <v>0.20349999999999999</v>
      </c>
      <c r="AF117" s="58">
        <f t="shared" si="90"/>
        <v>3.6919</v>
      </c>
      <c r="AG117" s="58">
        <f t="shared" si="90"/>
        <v>1.2999999999999999E-3</v>
      </c>
      <c r="AH117" s="58">
        <f t="shared" si="90"/>
        <v>9.2383000000000006</v>
      </c>
      <c r="AI117" s="58">
        <f t="shared" si="90"/>
        <v>72.558000000000007</v>
      </c>
      <c r="AJ117" s="58">
        <f>R$60</f>
        <v>8.9999999999999998E-4</v>
      </c>
      <c r="AK117" s="58">
        <f t="shared" si="91"/>
        <v>3.8E-3</v>
      </c>
      <c r="AL117" s="58">
        <f t="shared" si="91"/>
        <v>0</v>
      </c>
      <c r="AM117" s="58">
        <f t="shared" si="91"/>
        <v>0.2087</v>
      </c>
      <c r="AN117" s="58">
        <f t="shared" si="91"/>
        <v>3.7046000000000001</v>
      </c>
      <c r="AO117" s="58">
        <f t="shared" si="91"/>
        <v>8.0000000000000004E-4</v>
      </c>
      <c r="AP117" s="58">
        <f t="shared" si="91"/>
        <v>13.8751</v>
      </c>
      <c r="AQ117" s="58">
        <f t="shared" si="91"/>
        <v>72.559700000000007</v>
      </c>
      <c r="AS117" s="125">
        <f t="shared" si="66"/>
        <v>1.5E-3</v>
      </c>
      <c r="AT117" s="125">
        <f t="shared" si="67"/>
        <v>1.5E-3</v>
      </c>
      <c r="AU117" s="125">
        <f t="shared" si="68"/>
        <v>1.3861946565172656E-3</v>
      </c>
      <c r="AV117" s="125">
        <f t="shared" si="69"/>
        <v>1.3394318196126593E-3</v>
      </c>
      <c r="AW117" s="125">
        <f t="shared" si="70"/>
        <v>1.2956116494136363E-3</v>
      </c>
      <c r="AX117" s="125">
        <f t="shared" si="71"/>
        <v>1.243325942751107E-3</v>
      </c>
      <c r="AY117" s="125">
        <f t="shared" si="72"/>
        <v>8.9999999999999998E-4</v>
      </c>
      <c r="AZ117" s="125">
        <f t="shared" si="73"/>
        <v>8.9999999999999998E-4</v>
      </c>
      <c r="BA117" s="125">
        <f t="shared" si="74"/>
        <v>8.3268704488206695E-4</v>
      </c>
      <c r="BB117" s="125">
        <f t="shared" si="75"/>
        <v>8.0366176158783533E-4</v>
      </c>
      <c r="BC117" s="125">
        <f t="shared" si="76"/>
        <v>7.79426810826776E-4</v>
      </c>
      <c r="BD117" s="125">
        <f t="shared" si="77"/>
        <v>7.5030951776894458E-4</v>
      </c>
      <c r="BE117" s="58"/>
      <c r="BF117" s="125">
        <f t="shared" si="78"/>
        <v>1.2999999999999999E-3</v>
      </c>
      <c r="BG117" s="125">
        <f t="shared" si="79"/>
        <v>1.2999999999999999E-3</v>
      </c>
      <c r="BH117" s="125">
        <f t="shared" si="80"/>
        <v>1.2013687023149635E-3</v>
      </c>
      <c r="BI117" s="125">
        <f t="shared" si="81"/>
        <v>1.1608409103309714E-3</v>
      </c>
      <c r="BJ117" s="125">
        <f t="shared" si="82"/>
        <v>1.122863429491818E-3</v>
      </c>
      <c r="BK117" s="125">
        <f t="shared" si="83"/>
        <v>1.0775491503842926E-3</v>
      </c>
      <c r="BL117" s="125">
        <f t="shared" si="84"/>
        <v>8.0000000000000004E-4</v>
      </c>
      <c r="BM117" s="125">
        <f t="shared" si="85"/>
        <v>8.0000000000000004E-4</v>
      </c>
      <c r="BN117" s="125">
        <f t="shared" si="86"/>
        <v>7.401662621173929E-4</v>
      </c>
      <c r="BO117" s="125">
        <f t="shared" si="87"/>
        <v>7.1436601030029807E-4</v>
      </c>
      <c r="BP117" s="125">
        <f t="shared" si="88"/>
        <v>6.9282383184602313E-4</v>
      </c>
      <c r="BQ117" s="125">
        <f t="shared" si="89"/>
        <v>6.6694179357239518E-4</v>
      </c>
    </row>
    <row r="118" spans="1:69">
      <c r="A118" s="5"/>
      <c r="B118" s="5"/>
      <c r="C118" s="5">
        <v>2</v>
      </c>
      <c r="D118" s="5">
        <v>1369.413</v>
      </c>
      <c r="E118" s="5">
        <v>251.24940000000001</v>
      </c>
      <c r="F118" s="58"/>
      <c r="G118" s="58"/>
      <c r="H118" s="58"/>
      <c r="AA118" s="58">
        <v>73</v>
      </c>
      <c r="AB118" s="58">
        <f>F$60</f>
        <v>1.5E-3</v>
      </c>
      <c r="AC118" s="58">
        <f t="shared" si="90"/>
        <v>6.3E-3</v>
      </c>
      <c r="AD118" s="58">
        <f t="shared" si="90"/>
        <v>0</v>
      </c>
      <c r="AE118" s="58">
        <f t="shared" si="90"/>
        <v>0.20349999999999999</v>
      </c>
      <c r="AF118" s="58">
        <f t="shared" si="90"/>
        <v>3.6919</v>
      </c>
      <c r="AG118" s="58">
        <f t="shared" si="90"/>
        <v>1.2999999999999999E-3</v>
      </c>
      <c r="AH118" s="58">
        <f t="shared" si="90"/>
        <v>9.2383000000000006</v>
      </c>
      <c r="AI118" s="58">
        <f t="shared" si="90"/>
        <v>72.558000000000007</v>
      </c>
      <c r="AJ118" s="58">
        <f>R$60</f>
        <v>8.9999999999999998E-4</v>
      </c>
      <c r="AK118" s="58">
        <f t="shared" si="91"/>
        <v>3.8E-3</v>
      </c>
      <c r="AL118" s="58">
        <f t="shared" si="91"/>
        <v>0</v>
      </c>
      <c r="AM118" s="58">
        <f t="shared" si="91"/>
        <v>0.2087</v>
      </c>
      <c r="AN118" s="58">
        <f t="shared" si="91"/>
        <v>3.7046000000000001</v>
      </c>
      <c r="AO118" s="58">
        <f t="shared" si="91"/>
        <v>8.0000000000000004E-4</v>
      </c>
      <c r="AP118" s="58">
        <f t="shared" si="91"/>
        <v>13.8751</v>
      </c>
      <c r="AQ118" s="58">
        <f t="shared" si="91"/>
        <v>72.559700000000007</v>
      </c>
      <c r="AS118" s="125">
        <f t="shared" si="66"/>
        <v>1.5E-3</v>
      </c>
      <c r="AT118" s="125">
        <f t="shared" si="67"/>
        <v>1.5E-3</v>
      </c>
      <c r="AU118" s="125">
        <f t="shared" si="68"/>
        <v>1.3861946565172656E-3</v>
      </c>
      <c r="AV118" s="125">
        <f t="shared" si="69"/>
        <v>1.3394318196126593E-3</v>
      </c>
      <c r="AW118" s="125">
        <f t="shared" si="70"/>
        <v>1.2956116494136363E-3</v>
      </c>
      <c r="AX118" s="125">
        <f t="shared" si="71"/>
        <v>1.243325942751107E-3</v>
      </c>
      <c r="AY118" s="125">
        <f t="shared" si="72"/>
        <v>8.9999999999999998E-4</v>
      </c>
      <c r="AZ118" s="125">
        <f t="shared" si="73"/>
        <v>8.9999999999999998E-4</v>
      </c>
      <c r="BA118" s="125">
        <f t="shared" si="74"/>
        <v>8.3268704488206695E-4</v>
      </c>
      <c r="BB118" s="125">
        <f t="shared" si="75"/>
        <v>8.0366176158783533E-4</v>
      </c>
      <c r="BC118" s="125">
        <f t="shared" si="76"/>
        <v>7.79426810826776E-4</v>
      </c>
      <c r="BD118" s="125">
        <f t="shared" si="77"/>
        <v>7.5030951776894458E-4</v>
      </c>
      <c r="BE118" s="58"/>
      <c r="BF118" s="125">
        <f t="shared" si="78"/>
        <v>1.2999999999999999E-3</v>
      </c>
      <c r="BG118" s="125">
        <f t="shared" si="79"/>
        <v>1.2999999999999999E-3</v>
      </c>
      <c r="BH118" s="125">
        <f t="shared" si="80"/>
        <v>1.2013687023149635E-3</v>
      </c>
      <c r="BI118" s="125">
        <f t="shared" si="81"/>
        <v>1.1608409103309714E-3</v>
      </c>
      <c r="BJ118" s="125">
        <f t="shared" si="82"/>
        <v>1.122863429491818E-3</v>
      </c>
      <c r="BK118" s="125">
        <f t="shared" si="83"/>
        <v>1.0775491503842926E-3</v>
      </c>
      <c r="BL118" s="125">
        <f t="shared" si="84"/>
        <v>8.0000000000000004E-4</v>
      </c>
      <c r="BM118" s="125">
        <f t="shared" si="85"/>
        <v>8.0000000000000004E-4</v>
      </c>
      <c r="BN118" s="125">
        <f t="shared" si="86"/>
        <v>7.401662621173929E-4</v>
      </c>
      <c r="BO118" s="125">
        <f t="shared" si="87"/>
        <v>7.1436601030029807E-4</v>
      </c>
      <c r="BP118" s="125">
        <f t="shared" si="88"/>
        <v>6.9282383184602313E-4</v>
      </c>
      <c r="BQ118" s="125">
        <f t="shared" si="89"/>
        <v>6.6694179357239518E-4</v>
      </c>
    </row>
    <row r="119" spans="1:69">
      <c r="A119" s="5"/>
      <c r="B119" s="5"/>
      <c r="C119" s="5">
        <v>3</v>
      </c>
      <c r="D119" s="5">
        <v>3452.6970000000001</v>
      </c>
      <c r="E119" s="5">
        <v>1045.624</v>
      </c>
      <c r="F119" s="58"/>
      <c r="G119" s="58"/>
      <c r="H119" s="58"/>
      <c r="AA119" s="58">
        <v>74</v>
      </c>
      <c r="AB119" s="58">
        <f>F$60</f>
        <v>1.5E-3</v>
      </c>
      <c r="AC119" s="58">
        <f t="shared" si="90"/>
        <v>6.3E-3</v>
      </c>
      <c r="AD119" s="58">
        <f t="shared" si="90"/>
        <v>0</v>
      </c>
      <c r="AE119" s="58">
        <f t="shared" si="90"/>
        <v>0.20349999999999999</v>
      </c>
      <c r="AF119" s="58">
        <f t="shared" si="90"/>
        <v>3.6919</v>
      </c>
      <c r="AG119" s="58">
        <f t="shared" si="90"/>
        <v>1.2999999999999999E-3</v>
      </c>
      <c r="AH119" s="58">
        <f t="shared" si="90"/>
        <v>9.2383000000000006</v>
      </c>
      <c r="AI119" s="58">
        <f t="shared" si="90"/>
        <v>72.558000000000007</v>
      </c>
      <c r="AJ119" s="58">
        <f>R$60</f>
        <v>8.9999999999999998E-4</v>
      </c>
      <c r="AK119" s="58">
        <f t="shared" si="91"/>
        <v>3.8E-3</v>
      </c>
      <c r="AL119" s="58">
        <f t="shared" si="91"/>
        <v>0</v>
      </c>
      <c r="AM119" s="58">
        <f t="shared" si="91"/>
        <v>0.2087</v>
      </c>
      <c r="AN119" s="58">
        <f t="shared" si="91"/>
        <v>3.7046000000000001</v>
      </c>
      <c r="AO119" s="58">
        <f t="shared" si="91"/>
        <v>8.0000000000000004E-4</v>
      </c>
      <c r="AP119" s="58">
        <f t="shared" si="91"/>
        <v>13.8751</v>
      </c>
      <c r="AQ119" s="58">
        <f t="shared" si="91"/>
        <v>72.559700000000007</v>
      </c>
      <c r="AS119" s="125">
        <f t="shared" si="66"/>
        <v>1.5E-3</v>
      </c>
      <c r="AT119" s="125">
        <f t="shared" si="67"/>
        <v>1.5E-3</v>
      </c>
      <c r="AU119" s="125">
        <f t="shared" si="68"/>
        <v>1.3861946565172656E-3</v>
      </c>
      <c r="AV119" s="125">
        <f t="shared" si="69"/>
        <v>1.3394318196126593E-3</v>
      </c>
      <c r="AW119" s="125">
        <f t="shared" si="70"/>
        <v>1.2956116494136363E-3</v>
      </c>
      <c r="AX119" s="125">
        <f t="shared" si="71"/>
        <v>1.243325942751107E-3</v>
      </c>
      <c r="AY119" s="125">
        <f t="shared" si="72"/>
        <v>8.9999999999999998E-4</v>
      </c>
      <c r="AZ119" s="125">
        <f t="shared" si="73"/>
        <v>8.9999999999999998E-4</v>
      </c>
      <c r="BA119" s="125">
        <f t="shared" si="74"/>
        <v>8.3268704488206695E-4</v>
      </c>
      <c r="BB119" s="125">
        <f t="shared" si="75"/>
        <v>8.0366176158783533E-4</v>
      </c>
      <c r="BC119" s="125">
        <f t="shared" si="76"/>
        <v>7.79426810826776E-4</v>
      </c>
      <c r="BD119" s="125">
        <f t="shared" si="77"/>
        <v>7.5030951776894458E-4</v>
      </c>
      <c r="BE119" s="58"/>
      <c r="BF119" s="125">
        <f t="shared" si="78"/>
        <v>1.2999999999999999E-3</v>
      </c>
      <c r="BG119" s="125">
        <f t="shared" si="79"/>
        <v>1.2999999999999999E-3</v>
      </c>
      <c r="BH119" s="125">
        <f t="shared" si="80"/>
        <v>1.2013687023149635E-3</v>
      </c>
      <c r="BI119" s="125">
        <f t="shared" si="81"/>
        <v>1.1608409103309714E-3</v>
      </c>
      <c r="BJ119" s="125">
        <f t="shared" si="82"/>
        <v>1.122863429491818E-3</v>
      </c>
      <c r="BK119" s="125">
        <f t="shared" si="83"/>
        <v>1.0775491503842926E-3</v>
      </c>
      <c r="BL119" s="125">
        <f t="shared" si="84"/>
        <v>8.0000000000000004E-4</v>
      </c>
      <c r="BM119" s="125">
        <f t="shared" si="85"/>
        <v>8.0000000000000004E-4</v>
      </c>
      <c r="BN119" s="125">
        <f t="shared" si="86"/>
        <v>7.401662621173929E-4</v>
      </c>
      <c r="BO119" s="125">
        <f t="shared" si="87"/>
        <v>7.1436601030029807E-4</v>
      </c>
      <c r="BP119" s="125">
        <f t="shared" si="88"/>
        <v>6.9282383184602313E-4</v>
      </c>
      <c r="BQ119" s="125">
        <f t="shared" si="89"/>
        <v>6.6694179357239518E-4</v>
      </c>
    </row>
    <row r="120" spans="1:69">
      <c r="A120" s="5"/>
      <c r="B120" s="5"/>
      <c r="C120" s="5">
        <v>4</v>
      </c>
      <c r="D120" s="5">
        <v>9186.1540000000005</v>
      </c>
      <c r="E120" s="5">
        <v>4771.2089999999998</v>
      </c>
      <c r="F120" s="58"/>
      <c r="G120" s="58"/>
      <c r="H120" s="58"/>
      <c r="AA120" s="58">
        <v>75</v>
      </c>
      <c r="AB120" s="58">
        <f>F$61</f>
        <v>2E-3</v>
      </c>
      <c r="AC120" s="58">
        <f t="shared" ref="AC120:AI124" si="92">G$61</f>
        <v>7.1000000000000004E-3</v>
      </c>
      <c r="AD120" s="58">
        <f t="shared" si="92"/>
        <v>0</v>
      </c>
      <c r="AE120" s="58">
        <f t="shared" si="92"/>
        <v>0.25530000000000003</v>
      </c>
      <c r="AF120" s="58">
        <f t="shared" si="92"/>
        <v>2.9186999999999999</v>
      </c>
      <c r="AG120" s="58">
        <f t="shared" si="92"/>
        <v>1.8E-3</v>
      </c>
      <c r="AH120" s="58">
        <f t="shared" si="92"/>
        <v>7.2079000000000004</v>
      </c>
      <c r="AI120" s="58">
        <f t="shared" si="92"/>
        <v>77.6327</v>
      </c>
      <c r="AJ120" s="58">
        <f>R$61</f>
        <v>1.1999999999999999E-3</v>
      </c>
      <c r="AK120" s="58">
        <f t="shared" ref="AK120:AQ124" si="93">S$61</f>
        <v>4.1999999999999997E-3</v>
      </c>
      <c r="AL120" s="58">
        <f t="shared" si="93"/>
        <v>0</v>
      </c>
      <c r="AM120" s="58">
        <f t="shared" si="93"/>
        <v>0.26769999999999999</v>
      </c>
      <c r="AN120" s="58">
        <f t="shared" si="93"/>
        <v>2.903</v>
      </c>
      <c r="AO120" s="58">
        <f t="shared" si="93"/>
        <v>1.1000000000000001E-3</v>
      </c>
      <c r="AP120" s="58">
        <f t="shared" si="93"/>
        <v>10.4346</v>
      </c>
      <c r="AQ120" s="58">
        <f t="shared" si="93"/>
        <v>77.648600000000002</v>
      </c>
      <c r="AS120" s="125">
        <f t="shared" si="66"/>
        <v>2E-3</v>
      </c>
      <c r="AT120" s="125">
        <f t="shared" si="67"/>
        <v>2E-3</v>
      </c>
      <c r="AU120" s="125">
        <f t="shared" si="68"/>
        <v>1.8482595420230208E-3</v>
      </c>
      <c r="AV120" s="125">
        <f t="shared" si="69"/>
        <v>1.785909092816879E-3</v>
      </c>
      <c r="AW120" s="125">
        <f t="shared" si="70"/>
        <v>1.7274821992181817E-3</v>
      </c>
      <c r="AX120" s="125">
        <f t="shared" si="71"/>
        <v>1.6577679236681427E-3</v>
      </c>
      <c r="AY120" s="125">
        <f t="shared" si="72"/>
        <v>1.1999999999999999E-3</v>
      </c>
      <c r="AZ120" s="125">
        <f t="shared" si="73"/>
        <v>1.1999999999999999E-3</v>
      </c>
      <c r="BA120" s="125">
        <f t="shared" si="74"/>
        <v>1.1102493931760893E-3</v>
      </c>
      <c r="BB120" s="125">
        <f t="shared" si="75"/>
        <v>1.0715490154504471E-3</v>
      </c>
      <c r="BC120" s="125">
        <f t="shared" si="76"/>
        <v>1.0392357477690345E-3</v>
      </c>
      <c r="BD120" s="125">
        <f t="shared" si="77"/>
        <v>1.0004126903585928E-3</v>
      </c>
      <c r="BE120" s="58"/>
      <c r="BF120" s="125">
        <f t="shared" si="78"/>
        <v>1.8E-3</v>
      </c>
      <c r="BG120" s="125">
        <f t="shared" si="79"/>
        <v>1.8E-3</v>
      </c>
      <c r="BH120" s="125">
        <f t="shared" si="80"/>
        <v>1.6634335878207187E-3</v>
      </c>
      <c r="BI120" s="125">
        <f t="shared" si="81"/>
        <v>1.6073181835351911E-3</v>
      </c>
      <c r="BJ120" s="125">
        <f t="shared" si="82"/>
        <v>1.5547339792963634E-3</v>
      </c>
      <c r="BK120" s="125">
        <f t="shared" si="83"/>
        <v>1.4919911313013283E-3</v>
      </c>
      <c r="BL120" s="125">
        <f t="shared" si="84"/>
        <v>1.1000000000000001E-3</v>
      </c>
      <c r="BM120" s="125">
        <f t="shared" si="85"/>
        <v>1.1000000000000001E-3</v>
      </c>
      <c r="BN120" s="125">
        <f t="shared" si="86"/>
        <v>1.0177286104114153E-3</v>
      </c>
      <c r="BO120" s="125">
        <f t="shared" si="87"/>
        <v>9.8225326416290985E-4</v>
      </c>
      <c r="BP120" s="125">
        <f t="shared" si="88"/>
        <v>9.5263276878828186E-4</v>
      </c>
      <c r="BQ120" s="125">
        <f t="shared" si="89"/>
        <v>9.1704496616204338E-4</v>
      </c>
    </row>
    <row r="121" spans="1:69">
      <c r="A121" s="5"/>
      <c r="B121" s="5"/>
      <c r="C121" s="5"/>
      <c r="D121" s="5"/>
      <c r="E121" s="5"/>
      <c r="F121" s="58"/>
      <c r="G121" s="58"/>
      <c r="H121" s="58"/>
      <c r="AA121" s="58">
        <v>76</v>
      </c>
      <c r="AB121" s="58">
        <f>F$61</f>
        <v>2E-3</v>
      </c>
      <c r="AC121" s="58">
        <f t="shared" si="92"/>
        <v>7.1000000000000004E-3</v>
      </c>
      <c r="AD121" s="58">
        <f t="shared" si="92"/>
        <v>0</v>
      </c>
      <c r="AE121" s="58">
        <f t="shared" si="92"/>
        <v>0.25530000000000003</v>
      </c>
      <c r="AF121" s="58">
        <f t="shared" si="92"/>
        <v>2.9186999999999999</v>
      </c>
      <c r="AG121" s="58">
        <f t="shared" si="92"/>
        <v>1.8E-3</v>
      </c>
      <c r="AH121" s="58">
        <f t="shared" si="92"/>
        <v>7.2079000000000004</v>
      </c>
      <c r="AI121" s="58">
        <f t="shared" si="92"/>
        <v>77.6327</v>
      </c>
      <c r="AJ121" s="58">
        <f>R$61</f>
        <v>1.1999999999999999E-3</v>
      </c>
      <c r="AK121" s="58">
        <f t="shared" si="93"/>
        <v>4.1999999999999997E-3</v>
      </c>
      <c r="AL121" s="58">
        <f t="shared" si="93"/>
        <v>0</v>
      </c>
      <c r="AM121" s="58">
        <f t="shared" si="93"/>
        <v>0.26769999999999999</v>
      </c>
      <c r="AN121" s="58">
        <f t="shared" si="93"/>
        <v>2.903</v>
      </c>
      <c r="AO121" s="58">
        <f t="shared" si="93"/>
        <v>1.1000000000000001E-3</v>
      </c>
      <c r="AP121" s="58">
        <f t="shared" si="93"/>
        <v>10.4346</v>
      </c>
      <c r="AQ121" s="58">
        <f t="shared" si="93"/>
        <v>77.648600000000002</v>
      </c>
      <c r="AS121" s="125">
        <f t="shared" si="66"/>
        <v>2E-3</v>
      </c>
      <c r="AT121" s="125">
        <f t="shared" si="67"/>
        <v>2E-3</v>
      </c>
      <c r="AU121" s="125">
        <f t="shared" si="68"/>
        <v>1.8482595420230208E-3</v>
      </c>
      <c r="AV121" s="125">
        <f t="shared" si="69"/>
        <v>1.785909092816879E-3</v>
      </c>
      <c r="AW121" s="125">
        <f t="shared" si="70"/>
        <v>1.7274821992181817E-3</v>
      </c>
      <c r="AX121" s="125">
        <f t="shared" si="71"/>
        <v>1.6577679236681427E-3</v>
      </c>
      <c r="AY121" s="125">
        <f t="shared" si="72"/>
        <v>1.1999999999999999E-3</v>
      </c>
      <c r="AZ121" s="125">
        <f t="shared" si="73"/>
        <v>1.1999999999999999E-3</v>
      </c>
      <c r="BA121" s="125">
        <f t="shared" si="74"/>
        <v>1.1102493931760893E-3</v>
      </c>
      <c r="BB121" s="125">
        <f t="shared" si="75"/>
        <v>1.0715490154504471E-3</v>
      </c>
      <c r="BC121" s="125">
        <f t="shared" si="76"/>
        <v>1.0392357477690345E-3</v>
      </c>
      <c r="BD121" s="125">
        <f t="shared" si="77"/>
        <v>1.0004126903585928E-3</v>
      </c>
      <c r="BE121" s="58"/>
      <c r="BF121" s="125">
        <f t="shared" si="78"/>
        <v>1.8E-3</v>
      </c>
      <c r="BG121" s="125">
        <f t="shared" si="79"/>
        <v>1.8E-3</v>
      </c>
      <c r="BH121" s="125">
        <f t="shared" si="80"/>
        <v>1.6634335878207187E-3</v>
      </c>
      <c r="BI121" s="125">
        <f t="shared" si="81"/>
        <v>1.6073181835351911E-3</v>
      </c>
      <c r="BJ121" s="125">
        <f t="shared" si="82"/>
        <v>1.5547339792963634E-3</v>
      </c>
      <c r="BK121" s="125">
        <f t="shared" si="83"/>
        <v>1.4919911313013283E-3</v>
      </c>
      <c r="BL121" s="125">
        <f t="shared" si="84"/>
        <v>1.1000000000000001E-3</v>
      </c>
      <c r="BM121" s="125">
        <f t="shared" si="85"/>
        <v>1.1000000000000001E-3</v>
      </c>
      <c r="BN121" s="125">
        <f t="shared" si="86"/>
        <v>1.0177286104114153E-3</v>
      </c>
      <c r="BO121" s="125">
        <f t="shared" si="87"/>
        <v>9.8225326416290985E-4</v>
      </c>
      <c r="BP121" s="125">
        <f t="shared" si="88"/>
        <v>9.5263276878828186E-4</v>
      </c>
      <c r="BQ121" s="125">
        <f t="shared" si="89"/>
        <v>9.1704496616204338E-4</v>
      </c>
    </row>
    <row r="122" spans="1:69">
      <c r="A122" s="5"/>
      <c r="B122" s="5"/>
      <c r="C122" s="5" t="s">
        <v>107</v>
      </c>
      <c r="D122" s="5">
        <v>2851.962</v>
      </c>
      <c r="E122" s="5">
        <v>3690.779</v>
      </c>
      <c r="F122" s="58"/>
      <c r="G122" s="58"/>
      <c r="H122" s="58"/>
      <c r="AA122" s="58">
        <v>77</v>
      </c>
      <c r="AB122" s="58">
        <f>F$61</f>
        <v>2E-3</v>
      </c>
      <c r="AC122" s="58">
        <f t="shared" si="92"/>
        <v>7.1000000000000004E-3</v>
      </c>
      <c r="AD122" s="58">
        <f t="shared" si="92"/>
        <v>0</v>
      </c>
      <c r="AE122" s="58">
        <f t="shared" si="92"/>
        <v>0.25530000000000003</v>
      </c>
      <c r="AF122" s="58">
        <f t="shared" si="92"/>
        <v>2.9186999999999999</v>
      </c>
      <c r="AG122" s="58">
        <f t="shared" si="92"/>
        <v>1.8E-3</v>
      </c>
      <c r="AH122" s="58">
        <f t="shared" si="92"/>
        <v>7.2079000000000004</v>
      </c>
      <c r="AI122" s="58">
        <f t="shared" si="92"/>
        <v>77.6327</v>
      </c>
      <c r="AJ122" s="58">
        <f>R$61</f>
        <v>1.1999999999999999E-3</v>
      </c>
      <c r="AK122" s="58">
        <f t="shared" si="93"/>
        <v>4.1999999999999997E-3</v>
      </c>
      <c r="AL122" s="58">
        <f t="shared" si="93"/>
        <v>0</v>
      </c>
      <c r="AM122" s="58">
        <f t="shared" si="93"/>
        <v>0.26769999999999999</v>
      </c>
      <c r="AN122" s="58">
        <f t="shared" si="93"/>
        <v>2.903</v>
      </c>
      <c r="AO122" s="58">
        <f t="shared" si="93"/>
        <v>1.1000000000000001E-3</v>
      </c>
      <c r="AP122" s="58">
        <f t="shared" si="93"/>
        <v>10.4346</v>
      </c>
      <c r="AQ122" s="58">
        <f t="shared" si="93"/>
        <v>77.648600000000002</v>
      </c>
      <c r="AS122" s="125">
        <f t="shared" si="66"/>
        <v>2E-3</v>
      </c>
      <c r="AT122" s="125">
        <f t="shared" si="67"/>
        <v>2E-3</v>
      </c>
      <c r="AU122" s="125">
        <f t="shared" si="68"/>
        <v>1.8482595420230208E-3</v>
      </c>
      <c r="AV122" s="125">
        <f t="shared" si="69"/>
        <v>1.785909092816879E-3</v>
      </c>
      <c r="AW122" s="125">
        <f t="shared" si="70"/>
        <v>1.7274821992181817E-3</v>
      </c>
      <c r="AX122" s="125">
        <f t="shared" si="71"/>
        <v>1.6577679236681427E-3</v>
      </c>
      <c r="AY122" s="125">
        <f t="shared" si="72"/>
        <v>1.1999999999999999E-3</v>
      </c>
      <c r="AZ122" s="125">
        <f t="shared" si="73"/>
        <v>1.1999999999999999E-3</v>
      </c>
      <c r="BA122" s="125">
        <f t="shared" si="74"/>
        <v>1.1102493931760893E-3</v>
      </c>
      <c r="BB122" s="125">
        <f t="shared" si="75"/>
        <v>1.0715490154504471E-3</v>
      </c>
      <c r="BC122" s="125">
        <f t="shared" si="76"/>
        <v>1.0392357477690345E-3</v>
      </c>
      <c r="BD122" s="125">
        <f t="shared" si="77"/>
        <v>1.0004126903585928E-3</v>
      </c>
      <c r="BE122" s="58"/>
      <c r="BF122" s="125">
        <f t="shared" si="78"/>
        <v>1.8E-3</v>
      </c>
      <c r="BG122" s="125">
        <f t="shared" si="79"/>
        <v>1.8E-3</v>
      </c>
      <c r="BH122" s="125">
        <f t="shared" si="80"/>
        <v>1.6634335878207187E-3</v>
      </c>
      <c r="BI122" s="125">
        <f t="shared" si="81"/>
        <v>1.6073181835351911E-3</v>
      </c>
      <c r="BJ122" s="125">
        <f t="shared" si="82"/>
        <v>1.5547339792963634E-3</v>
      </c>
      <c r="BK122" s="125">
        <f t="shared" si="83"/>
        <v>1.4919911313013283E-3</v>
      </c>
      <c r="BL122" s="125">
        <f t="shared" si="84"/>
        <v>1.1000000000000001E-3</v>
      </c>
      <c r="BM122" s="125">
        <f t="shared" si="85"/>
        <v>1.1000000000000001E-3</v>
      </c>
      <c r="BN122" s="125">
        <f t="shared" si="86"/>
        <v>1.0177286104114153E-3</v>
      </c>
      <c r="BO122" s="125">
        <f t="shared" si="87"/>
        <v>9.8225326416290985E-4</v>
      </c>
      <c r="BP122" s="125">
        <f t="shared" si="88"/>
        <v>9.5263276878828186E-4</v>
      </c>
      <c r="BQ122" s="125">
        <f t="shared" si="89"/>
        <v>9.1704496616204338E-4</v>
      </c>
    </row>
    <row r="123" spans="1:69">
      <c r="A123" s="5"/>
      <c r="B123" s="5"/>
      <c r="C123" s="5"/>
      <c r="D123" s="5"/>
      <c r="E123" s="5"/>
      <c r="F123" s="58"/>
      <c r="G123" s="58"/>
      <c r="H123" s="58"/>
      <c r="AA123" s="58">
        <v>78</v>
      </c>
      <c r="AB123" s="58">
        <f>F$61</f>
        <v>2E-3</v>
      </c>
      <c r="AC123" s="58">
        <f t="shared" si="92"/>
        <v>7.1000000000000004E-3</v>
      </c>
      <c r="AD123" s="58">
        <f t="shared" si="92"/>
        <v>0</v>
      </c>
      <c r="AE123" s="58">
        <f t="shared" si="92"/>
        <v>0.25530000000000003</v>
      </c>
      <c r="AF123" s="58">
        <f t="shared" si="92"/>
        <v>2.9186999999999999</v>
      </c>
      <c r="AG123" s="58">
        <f t="shared" si="92"/>
        <v>1.8E-3</v>
      </c>
      <c r="AH123" s="58">
        <f t="shared" si="92"/>
        <v>7.2079000000000004</v>
      </c>
      <c r="AI123" s="58">
        <f t="shared" si="92"/>
        <v>77.6327</v>
      </c>
      <c r="AJ123" s="58">
        <f>R$61</f>
        <v>1.1999999999999999E-3</v>
      </c>
      <c r="AK123" s="58">
        <f t="shared" si="93"/>
        <v>4.1999999999999997E-3</v>
      </c>
      <c r="AL123" s="58">
        <f t="shared" si="93"/>
        <v>0</v>
      </c>
      <c r="AM123" s="58">
        <f t="shared" si="93"/>
        <v>0.26769999999999999</v>
      </c>
      <c r="AN123" s="58">
        <f t="shared" si="93"/>
        <v>2.903</v>
      </c>
      <c r="AO123" s="58">
        <f t="shared" si="93"/>
        <v>1.1000000000000001E-3</v>
      </c>
      <c r="AP123" s="58">
        <f t="shared" si="93"/>
        <v>10.4346</v>
      </c>
      <c r="AQ123" s="58">
        <f t="shared" si="93"/>
        <v>77.648600000000002</v>
      </c>
      <c r="AS123" s="125">
        <f t="shared" si="66"/>
        <v>2E-3</v>
      </c>
      <c r="AT123" s="125">
        <f t="shared" si="67"/>
        <v>2E-3</v>
      </c>
      <c r="AU123" s="125">
        <f t="shared" si="68"/>
        <v>1.8482595420230208E-3</v>
      </c>
      <c r="AV123" s="125">
        <f t="shared" si="69"/>
        <v>1.785909092816879E-3</v>
      </c>
      <c r="AW123" s="125">
        <f t="shared" si="70"/>
        <v>1.7274821992181817E-3</v>
      </c>
      <c r="AX123" s="125">
        <f t="shared" si="71"/>
        <v>1.6577679236681427E-3</v>
      </c>
      <c r="AY123" s="125">
        <f t="shared" si="72"/>
        <v>1.1999999999999999E-3</v>
      </c>
      <c r="AZ123" s="125">
        <f t="shared" si="73"/>
        <v>1.1999999999999999E-3</v>
      </c>
      <c r="BA123" s="125">
        <f t="shared" si="74"/>
        <v>1.1102493931760893E-3</v>
      </c>
      <c r="BB123" s="125">
        <f t="shared" si="75"/>
        <v>1.0715490154504471E-3</v>
      </c>
      <c r="BC123" s="125">
        <f t="shared" si="76"/>
        <v>1.0392357477690345E-3</v>
      </c>
      <c r="BD123" s="125">
        <f t="shared" si="77"/>
        <v>1.0004126903585928E-3</v>
      </c>
      <c r="BE123" s="58"/>
      <c r="BF123" s="125">
        <f t="shared" si="78"/>
        <v>1.8E-3</v>
      </c>
      <c r="BG123" s="125">
        <f t="shared" si="79"/>
        <v>1.8E-3</v>
      </c>
      <c r="BH123" s="125">
        <f t="shared" si="80"/>
        <v>1.6634335878207187E-3</v>
      </c>
      <c r="BI123" s="125">
        <f t="shared" si="81"/>
        <v>1.6073181835351911E-3</v>
      </c>
      <c r="BJ123" s="125">
        <f t="shared" si="82"/>
        <v>1.5547339792963634E-3</v>
      </c>
      <c r="BK123" s="125">
        <f t="shared" si="83"/>
        <v>1.4919911313013283E-3</v>
      </c>
      <c r="BL123" s="125">
        <f t="shared" si="84"/>
        <v>1.1000000000000001E-3</v>
      </c>
      <c r="BM123" s="125">
        <f t="shared" si="85"/>
        <v>1.1000000000000001E-3</v>
      </c>
      <c r="BN123" s="125">
        <f t="shared" si="86"/>
        <v>1.0177286104114153E-3</v>
      </c>
      <c r="BO123" s="125">
        <f t="shared" si="87"/>
        <v>9.8225326416290985E-4</v>
      </c>
      <c r="BP123" s="125">
        <f t="shared" si="88"/>
        <v>9.5263276878828186E-4</v>
      </c>
      <c r="BQ123" s="125">
        <f t="shared" si="89"/>
        <v>9.1704496616204338E-4</v>
      </c>
    </row>
    <row r="124" spans="1:69">
      <c r="A124" s="5" t="s">
        <v>392</v>
      </c>
      <c r="B124" s="5"/>
      <c r="C124" s="5" t="s">
        <v>377</v>
      </c>
      <c r="D124" s="5" t="s">
        <v>388</v>
      </c>
      <c r="E124" s="5" t="s">
        <v>391</v>
      </c>
      <c r="F124" s="58"/>
      <c r="G124" s="58"/>
      <c r="H124" s="58"/>
      <c r="AA124" s="58">
        <v>79</v>
      </c>
      <c r="AB124" s="58">
        <f>F$61</f>
        <v>2E-3</v>
      </c>
      <c r="AC124" s="58">
        <f t="shared" si="92"/>
        <v>7.1000000000000004E-3</v>
      </c>
      <c r="AD124" s="58">
        <f t="shared" si="92"/>
        <v>0</v>
      </c>
      <c r="AE124" s="58">
        <f t="shared" si="92"/>
        <v>0.25530000000000003</v>
      </c>
      <c r="AF124" s="58">
        <f t="shared" si="92"/>
        <v>2.9186999999999999</v>
      </c>
      <c r="AG124" s="58">
        <f t="shared" si="92"/>
        <v>1.8E-3</v>
      </c>
      <c r="AH124" s="58">
        <f t="shared" si="92"/>
        <v>7.2079000000000004</v>
      </c>
      <c r="AI124" s="58">
        <f t="shared" si="92"/>
        <v>77.6327</v>
      </c>
      <c r="AJ124" s="58">
        <f>R$61</f>
        <v>1.1999999999999999E-3</v>
      </c>
      <c r="AK124" s="58">
        <f t="shared" si="93"/>
        <v>4.1999999999999997E-3</v>
      </c>
      <c r="AL124" s="58">
        <f t="shared" si="93"/>
        <v>0</v>
      </c>
      <c r="AM124" s="58">
        <f t="shared" si="93"/>
        <v>0.26769999999999999</v>
      </c>
      <c r="AN124" s="58">
        <f t="shared" si="93"/>
        <v>2.903</v>
      </c>
      <c r="AO124" s="58">
        <f t="shared" si="93"/>
        <v>1.1000000000000001E-3</v>
      </c>
      <c r="AP124" s="58">
        <f t="shared" si="93"/>
        <v>10.4346</v>
      </c>
      <c r="AQ124" s="58">
        <f t="shared" si="93"/>
        <v>77.648600000000002</v>
      </c>
      <c r="AS124" s="125">
        <f t="shared" si="66"/>
        <v>2E-3</v>
      </c>
      <c r="AT124" s="125">
        <f t="shared" si="67"/>
        <v>2E-3</v>
      </c>
      <c r="AU124" s="125">
        <f t="shared" si="68"/>
        <v>1.8482595420230208E-3</v>
      </c>
      <c r="AV124" s="125">
        <f t="shared" si="69"/>
        <v>1.785909092816879E-3</v>
      </c>
      <c r="AW124" s="125">
        <f t="shared" si="70"/>
        <v>1.7274821992181817E-3</v>
      </c>
      <c r="AX124" s="125">
        <f t="shared" si="71"/>
        <v>1.6577679236681427E-3</v>
      </c>
      <c r="AY124" s="125">
        <f t="shared" si="72"/>
        <v>1.1999999999999999E-3</v>
      </c>
      <c r="AZ124" s="125">
        <f t="shared" si="73"/>
        <v>1.1999999999999999E-3</v>
      </c>
      <c r="BA124" s="125">
        <f t="shared" si="74"/>
        <v>1.1102493931760893E-3</v>
      </c>
      <c r="BB124" s="125">
        <f t="shared" si="75"/>
        <v>1.0715490154504471E-3</v>
      </c>
      <c r="BC124" s="125">
        <f t="shared" si="76"/>
        <v>1.0392357477690345E-3</v>
      </c>
      <c r="BD124" s="125">
        <f t="shared" si="77"/>
        <v>1.0004126903585928E-3</v>
      </c>
      <c r="BE124" s="58"/>
      <c r="BF124" s="125">
        <f t="shared" si="78"/>
        <v>1.8E-3</v>
      </c>
      <c r="BG124" s="125">
        <f t="shared" si="79"/>
        <v>1.8E-3</v>
      </c>
      <c r="BH124" s="125">
        <f t="shared" si="80"/>
        <v>1.6634335878207187E-3</v>
      </c>
      <c r="BI124" s="125">
        <f t="shared" si="81"/>
        <v>1.6073181835351911E-3</v>
      </c>
      <c r="BJ124" s="125">
        <f t="shared" si="82"/>
        <v>1.5547339792963634E-3</v>
      </c>
      <c r="BK124" s="125">
        <f t="shared" si="83"/>
        <v>1.4919911313013283E-3</v>
      </c>
      <c r="BL124" s="125">
        <f t="shared" si="84"/>
        <v>1.1000000000000001E-3</v>
      </c>
      <c r="BM124" s="125">
        <f t="shared" si="85"/>
        <v>1.1000000000000001E-3</v>
      </c>
      <c r="BN124" s="125">
        <f t="shared" si="86"/>
        <v>1.0177286104114153E-3</v>
      </c>
      <c r="BO124" s="125">
        <f t="shared" si="87"/>
        <v>9.8225326416290985E-4</v>
      </c>
      <c r="BP124" s="125">
        <f t="shared" si="88"/>
        <v>9.5263276878828186E-4</v>
      </c>
      <c r="BQ124" s="125">
        <f t="shared" si="89"/>
        <v>9.1704496616204338E-4</v>
      </c>
    </row>
    <row r="125" spans="1:69">
      <c r="A125" s="5"/>
      <c r="B125" s="5"/>
      <c r="C125" s="5"/>
      <c r="D125" s="5"/>
      <c r="E125" s="5"/>
      <c r="F125" s="58"/>
      <c r="G125" s="58"/>
      <c r="H125" s="58"/>
      <c r="AA125" s="58">
        <v>80</v>
      </c>
      <c r="AB125" s="58">
        <f>F$62</f>
        <v>2.8E-3</v>
      </c>
      <c r="AC125" s="58">
        <f t="shared" ref="AC125:AI129" si="94">G$62</f>
        <v>8.0999999999999996E-3</v>
      </c>
      <c r="AD125" s="58">
        <f t="shared" si="94"/>
        <v>0</v>
      </c>
      <c r="AE125" s="58">
        <f t="shared" si="94"/>
        <v>0.3175</v>
      </c>
      <c r="AF125" s="58">
        <f t="shared" si="94"/>
        <v>2.2894000000000001</v>
      </c>
      <c r="AG125" s="58">
        <f t="shared" si="94"/>
        <v>2.5999999999999999E-3</v>
      </c>
      <c r="AH125" s="58">
        <f t="shared" si="94"/>
        <v>5.2618999999999998</v>
      </c>
      <c r="AI125" s="58">
        <f t="shared" si="94"/>
        <v>82.647099999999995</v>
      </c>
      <c r="AJ125" s="58">
        <f>R$62</f>
        <v>1.8E-3</v>
      </c>
      <c r="AK125" s="58">
        <f t="shared" ref="AK125:AQ129" si="95">S$62</f>
        <v>4.7999999999999996E-3</v>
      </c>
      <c r="AL125" s="58">
        <f t="shared" si="95"/>
        <v>0</v>
      </c>
      <c r="AM125" s="58">
        <f t="shared" si="95"/>
        <v>0.34039999999999998</v>
      </c>
      <c r="AN125" s="58">
        <f t="shared" si="95"/>
        <v>2.2633999999999999</v>
      </c>
      <c r="AO125" s="58">
        <f t="shared" si="95"/>
        <v>1.6000000000000001E-3</v>
      </c>
      <c r="AP125" s="58">
        <f t="shared" si="95"/>
        <v>7.2525000000000004</v>
      </c>
      <c r="AQ125" s="58">
        <f t="shared" si="95"/>
        <v>82.653599999999997</v>
      </c>
      <c r="AS125" s="125">
        <f t="shared" si="66"/>
        <v>2.8E-3</v>
      </c>
      <c r="AT125" s="125">
        <f t="shared" si="67"/>
        <v>2.8E-3</v>
      </c>
      <c r="AU125" s="125">
        <f t="shared" si="68"/>
        <v>2.5875633588322289E-3</v>
      </c>
      <c r="AV125" s="125">
        <f t="shared" si="69"/>
        <v>2.5002727299436307E-3</v>
      </c>
      <c r="AW125" s="125">
        <f t="shared" si="70"/>
        <v>2.4184750789054544E-3</v>
      </c>
      <c r="AX125" s="125">
        <f t="shared" si="71"/>
        <v>2.3208750931353996E-3</v>
      </c>
      <c r="AY125" s="125">
        <f t="shared" si="72"/>
        <v>1.8E-3</v>
      </c>
      <c r="AZ125" s="125">
        <f t="shared" si="73"/>
        <v>1.8E-3</v>
      </c>
      <c r="BA125" s="125">
        <f t="shared" si="74"/>
        <v>1.6653740897641339E-3</v>
      </c>
      <c r="BB125" s="125">
        <f t="shared" si="75"/>
        <v>1.6073235231756707E-3</v>
      </c>
      <c r="BC125" s="125">
        <f t="shared" si="76"/>
        <v>1.558853621653552E-3</v>
      </c>
      <c r="BD125" s="125">
        <f t="shared" si="77"/>
        <v>1.5006190355378892E-3</v>
      </c>
      <c r="BE125" s="58"/>
      <c r="BF125" s="125">
        <f t="shared" si="78"/>
        <v>2.5999999999999999E-3</v>
      </c>
      <c r="BG125" s="125">
        <f t="shared" si="79"/>
        <v>2.5999999999999999E-3</v>
      </c>
      <c r="BH125" s="125">
        <f t="shared" si="80"/>
        <v>2.4027374046299271E-3</v>
      </c>
      <c r="BI125" s="125">
        <f t="shared" si="81"/>
        <v>2.3216818206619428E-3</v>
      </c>
      <c r="BJ125" s="125">
        <f t="shared" si="82"/>
        <v>2.2457268589836359E-3</v>
      </c>
      <c r="BK125" s="125">
        <f t="shared" si="83"/>
        <v>2.1550983007685852E-3</v>
      </c>
      <c r="BL125" s="125">
        <f t="shared" si="84"/>
        <v>1.6000000000000001E-3</v>
      </c>
      <c r="BM125" s="125">
        <f t="shared" si="85"/>
        <v>1.6000000000000001E-3</v>
      </c>
      <c r="BN125" s="125">
        <f t="shared" si="86"/>
        <v>1.4803325242347858E-3</v>
      </c>
      <c r="BO125" s="125">
        <f t="shared" si="87"/>
        <v>1.4287320206005961E-3</v>
      </c>
      <c r="BP125" s="125">
        <f t="shared" si="88"/>
        <v>1.3856476636920463E-3</v>
      </c>
      <c r="BQ125" s="125">
        <f t="shared" si="89"/>
        <v>1.3338835871447904E-3</v>
      </c>
    </row>
    <row r="126" spans="1:69">
      <c r="A126" s="5"/>
      <c r="B126" s="5"/>
      <c r="C126" s="5">
        <v>0</v>
      </c>
      <c r="D126" s="5">
        <v>0</v>
      </c>
      <c r="E126" s="5">
        <v>0</v>
      </c>
      <c r="F126" s="58"/>
      <c r="G126" s="58"/>
      <c r="H126" s="58"/>
      <c r="AA126" s="58">
        <v>81</v>
      </c>
      <c r="AB126" s="58">
        <f>F$62</f>
        <v>2.8E-3</v>
      </c>
      <c r="AC126" s="58">
        <f t="shared" si="94"/>
        <v>8.0999999999999996E-3</v>
      </c>
      <c r="AD126" s="58">
        <f t="shared" si="94"/>
        <v>0</v>
      </c>
      <c r="AE126" s="58">
        <f t="shared" si="94"/>
        <v>0.3175</v>
      </c>
      <c r="AF126" s="58">
        <f t="shared" si="94"/>
        <v>2.2894000000000001</v>
      </c>
      <c r="AG126" s="58">
        <f t="shared" si="94"/>
        <v>2.5999999999999999E-3</v>
      </c>
      <c r="AH126" s="58">
        <f t="shared" si="94"/>
        <v>5.2618999999999998</v>
      </c>
      <c r="AI126" s="58">
        <f t="shared" si="94"/>
        <v>82.647099999999995</v>
      </c>
      <c r="AJ126" s="58">
        <f>R$62</f>
        <v>1.8E-3</v>
      </c>
      <c r="AK126" s="58">
        <f t="shared" si="95"/>
        <v>4.7999999999999996E-3</v>
      </c>
      <c r="AL126" s="58">
        <f t="shared" si="95"/>
        <v>0</v>
      </c>
      <c r="AM126" s="58">
        <f t="shared" si="95"/>
        <v>0.34039999999999998</v>
      </c>
      <c r="AN126" s="58">
        <f t="shared" si="95"/>
        <v>2.2633999999999999</v>
      </c>
      <c r="AO126" s="58">
        <f t="shared" si="95"/>
        <v>1.6000000000000001E-3</v>
      </c>
      <c r="AP126" s="58">
        <f t="shared" si="95"/>
        <v>7.2525000000000004</v>
      </c>
      <c r="AQ126" s="58">
        <f t="shared" si="95"/>
        <v>82.653599999999997</v>
      </c>
      <c r="AS126" s="125">
        <f t="shared" si="66"/>
        <v>2.8E-3</v>
      </c>
      <c r="AT126" s="125">
        <f t="shared" si="67"/>
        <v>2.8E-3</v>
      </c>
      <c r="AU126" s="125">
        <f t="shared" si="68"/>
        <v>2.5875633588322289E-3</v>
      </c>
      <c r="AV126" s="125">
        <f t="shared" si="69"/>
        <v>2.5002727299436307E-3</v>
      </c>
      <c r="AW126" s="125">
        <f t="shared" si="70"/>
        <v>2.4184750789054544E-3</v>
      </c>
      <c r="AX126" s="125">
        <f t="shared" si="71"/>
        <v>2.3208750931353996E-3</v>
      </c>
      <c r="AY126" s="125">
        <f t="shared" si="72"/>
        <v>1.8E-3</v>
      </c>
      <c r="AZ126" s="125">
        <f t="shared" si="73"/>
        <v>1.8E-3</v>
      </c>
      <c r="BA126" s="125">
        <f t="shared" si="74"/>
        <v>1.6653740897641339E-3</v>
      </c>
      <c r="BB126" s="125">
        <f t="shared" si="75"/>
        <v>1.6073235231756707E-3</v>
      </c>
      <c r="BC126" s="125">
        <f t="shared" si="76"/>
        <v>1.558853621653552E-3</v>
      </c>
      <c r="BD126" s="125">
        <f t="shared" si="77"/>
        <v>1.5006190355378892E-3</v>
      </c>
      <c r="BE126" s="58"/>
      <c r="BF126" s="125">
        <f t="shared" si="78"/>
        <v>2.5999999999999999E-3</v>
      </c>
      <c r="BG126" s="125">
        <f t="shared" si="79"/>
        <v>2.5999999999999999E-3</v>
      </c>
      <c r="BH126" s="125">
        <f t="shared" si="80"/>
        <v>2.4027374046299271E-3</v>
      </c>
      <c r="BI126" s="125">
        <f t="shared" si="81"/>
        <v>2.3216818206619428E-3</v>
      </c>
      <c r="BJ126" s="125">
        <f t="shared" si="82"/>
        <v>2.2457268589836359E-3</v>
      </c>
      <c r="BK126" s="125">
        <f t="shared" si="83"/>
        <v>2.1550983007685852E-3</v>
      </c>
      <c r="BL126" s="125">
        <f t="shared" si="84"/>
        <v>1.6000000000000001E-3</v>
      </c>
      <c r="BM126" s="125">
        <f t="shared" si="85"/>
        <v>1.6000000000000001E-3</v>
      </c>
      <c r="BN126" s="125">
        <f t="shared" si="86"/>
        <v>1.4803325242347858E-3</v>
      </c>
      <c r="BO126" s="125">
        <f t="shared" si="87"/>
        <v>1.4287320206005961E-3</v>
      </c>
      <c r="BP126" s="125">
        <f t="shared" si="88"/>
        <v>1.3856476636920463E-3</v>
      </c>
      <c r="BQ126" s="125">
        <f t="shared" si="89"/>
        <v>1.3338835871447904E-3</v>
      </c>
    </row>
    <row r="127" spans="1:69">
      <c r="A127" s="5"/>
      <c r="B127" s="5"/>
      <c r="C127" s="5">
        <v>1</v>
      </c>
      <c r="D127" s="5">
        <v>341.5</v>
      </c>
      <c r="E127" s="5">
        <v>82038.55</v>
      </c>
      <c r="F127" s="58"/>
      <c r="G127" s="58"/>
      <c r="H127" s="58"/>
      <c r="AA127" s="58">
        <v>82</v>
      </c>
      <c r="AB127" s="58">
        <f>F$62</f>
        <v>2.8E-3</v>
      </c>
      <c r="AC127" s="58">
        <f t="shared" si="94"/>
        <v>8.0999999999999996E-3</v>
      </c>
      <c r="AD127" s="58">
        <f t="shared" si="94"/>
        <v>0</v>
      </c>
      <c r="AE127" s="58">
        <f t="shared" si="94"/>
        <v>0.3175</v>
      </c>
      <c r="AF127" s="58">
        <f t="shared" si="94"/>
        <v>2.2894000000000001</v>
      </c>
      <c r="AG127" s="58">
        <f t="shared" si="94"/>
        <v>2.5999999999999999E-3</v>
      </c>
      <c r="AH127" s="58">
        <f t="shared" si="94"/>
        <v>5.2618999999999998</v>
      </c>
      <c r="AI127" s="58">
        <f t="shared" si="94"/>
        <v>82.647099999999995</v>
      </c>
      <c r="AJ127" s="58">
        <f>R$62</f>
        <v>1.8E-3</v>
      </c>
      <c r="AK127" s="58">
        <f t="shared" si="95"/>
        <v>4.7999999999999996E-3</v>
      </c>
      <c r="AL127" s="58">
        <f t="shared" si="95"/>
        <v>0</v>
      </c>
      <c r="AM127" s="58">
        <f t="shared" si="95"/>
        <v>0.34039999999999998</v>
      </c>
      <c r="AN127" s="58">
        <f t="shared" si="95"/>
        <v>2.2633999999999999</v>
      </c>
      <c r="AO127" s="58">
        <f t="shared" si="95"/>
        <v>1.6000000000000001E-3</v>
      </c>
      <c r="AP127" s="58">
        <f t="shared" si="95"/>
        <v>7.2525000000000004</v>
      </c>
      <c r="AQ127" s="58">
        <f t="shared" si="95"/>
        <v>82.653599999999997</v>
      </c>
      <c r="AS127" s="125">
        <f t="shared" si="66"/>
        <v>2.8E-3</v>
      </c>
      <c r="AT127" s="125">
        <f t="shared" si="67"/>
        <v>2.8E-3</v>
      </c>
      <c r="AU127" s="125">
        <f t="shared" si="68"/>
        <v>2.5875633588322289E-3</v>
      </c>
      <c r="AV127" s="125">
        <f t="shared" si="69"/>
        <v>2.5002727299436307E-3</v>
      </c>
      <c r="AW127" s="125">
        <f t="shared" si="70"/>
        <v>2.4184750789054544E-3</v>
      </c>
      <c r="AX127" s="125">
        <f t="shared" si="71"/>
        <v>2.3208750931353996E-3</v>
      </c>
      <c r="AY127" s="125">
        <f t="shared" si="72"/>
        <v>1.8E-3</v>
      </c>
      <c r="AZ127" s="125">
        <f t="shared" si="73"/>
        <v>1.8E-3</v>
      </c>
      <c r="BA127" s="125">
        <f t="shared" si="74"/>
        <v>1.6653740897641339E-3</v>
      </c>
      <c r="BB127" s="125">
        <f t="shared" si="75"/>
        <v>1.6073235231756707E-3</v>
      </c>
      <c r="BC127" s="125">
        <f t="shared" si="76"/>
        <v>1.558853621653552E-3</v>
      </c>
      <c r="BD127" s="125">
        <f t="shared" si="77"/>
        <v>1.5006190355378892E-3</v>
      </c>
      <c r="BE127" s="58"/>
      <c r="BF127" s="125">
        <f t="shared" si="78"/>
        <v>2.5999999999999999E-3</v>
      </c>
      <c r="BG127" s="125">
        <f t="shared" si="79"/>
        <v>2.5999999999999999E-3</v>
      </c>
      <c r="BH127" s="125">
        <f t="shared" si="80"/>
        <v>2.4027374046299271E-3</v>
      </c>
      <c r="BI127" s="125">
        <f t="shared" si="81"/>
        <v>2.3216818206619428E-3</v>
      </c>
      <c r="BJ127" s="125">
        <f t="shared" si="82"/>
        <v>2.2457268589836359E-3</v>
      </c>
      <c r="BK127" s="125">
        <f t="shared" si="83"/>
        <v>2.1550983007685852E-3</v>
      </c>
      <c r="BL127" s="125">
        <f t="shared" si="84"/>
        <v>1.6000000000000001E-3</v>
      </c>
      <c r="BM127" s="125">
        <f t="shared" si="85"/>
        <v>1.6000000000000001E-3</v>
      </c>
      <c r="BN127" s="125">
        <f t="shared" si="86"/>
        <v>1.4803325242347858E-3</v>
      </c>
      <c r="BO127" s="125">
        <f t="shared" si="87"/>
        <v>1.4287320206005961E-3</v>
      </c>
      <c r="BP127" s="125">
        <f t="shared" si="88"/>
        <v>1.3856476636920463E-3</v>
      </c>
      <c r="BQ127" s="125">
        <f t="shared" si="89"/>
        <v>1.3338835871447904E-3</v>
      </c>
    </row>
    <row r="128" spans="1:69">
      <c r="A128" s="5"/>
      <c r="B128" s="5"/>
      <c r="C128" s="5">
        <v>2</v>
      </c>
      <c r="D128" s="5">
        <v>1353.25</v>
      </c>
      <c r="E128" s="5">
        <v>67376.990000000005</v>
      </c>
      <c r="F128" s="58"/>
      <c r="G128" s="58"/>
      <c r="H128" s="58"/>
      <c r="AA128" s="58">
        <v>83</v>
      </c>
      <c r="AB128" s="58">
        <f>F$62</f>
        <v>2.8E-3</v>
      </c>
      <c r="AC128" s="58">
        <f t="shared" si="94"/>
        <v>8.0999999999999996E-3</v>
      </c>
      <c r="AD128" s="58">
        <f t="shared" si="94"/>
        <v>0</v>
      </c>
      <c r="AE128" s="58">
        <f t="shared" si="94"/>
        <v>0.3175</v>
      </c>
      <c r="AF128" s="58">
        <f t="shared" si="94"/>
        <v>2.2894000000000001</v>
      </c>
      <c r="AG128" s="58">
        <f t="shared" si="94"/>
        <v>2.5999999999999999E-3</v>
      </c>
      <c r="AH128" s="58">
        <f t="shared" si="94"/>
        <v>5.2618999999999998</v>
      </c>
      <c r="AI128" s="58">
        <f t="shared" si="94"/>
        <v>82.647099999999995</v>
      </c>
      <c r="AJ128" s="58">
        <f>R$62</f>
        <v>1.8E-3</v>
      </c>
      <c r="AK128" s="58">
        <f t="shared" si="95"/>
        <v>4.7999999999999996E-3</v>
      </c>
      <c r="AL128" s="58">
        <f t="shared" si="95"/>
        <v>0</v>
      </c>
      <c r="AM128" s="58">
        <f t="shared" si="95"/>
        <v>0.34039999999999998</v>
      </c>
      <c r="AN128" s="58">
        <f t="shared" si="95"/>
        <v>2.2633999999999999</v>
      </c>
      <c r="AO128" s="58">
        <f t="shared" si="95"/>
        <v>1.6000000000000001E-3</v>
      </c>
      <c r="AP128" s="58">
        <f t="shared" si="95"/>
        <v>7.2525000000000004</v>
      </c>
      <c r="AQ128" s="58">
        <f t="shared" si="95"/>
        <v>82.653599999999997</v>
      </c>
      <c r="AS128" s="125">
        <f t="shared" si="66"/>
        <v>2.8E-3</v>
      </c>
      <c r="AT128" s="125">
        <f t="shared" si="67"/>
        <v>2.8E-3</v>
      </c>
      <c r="AU128" s="125">
        <f t="shared" si="68"/>
        <v>2.5875633588322289E-3</v>
      </c>
      <c r="AV128" s="125">
        <f t="shared" si="69"/>
        <v>2.5002727299436307E-3</v>
      </c>
      <c r="AW128" s="125">
        <f t="shared" si="70"/>
        <v>2.4184750789054544E-3</v>
      </c>
      <c r="AX128" s="125">
        <f t="shared" si="71"/>
        <v>2.3208750931353996E-3</v>
      </c>
      <c r="AY128" s="125">
        <f t="shared" si="72"/>
        <v>1.8E-3</v>
      </c>
      <c r="AZ128" s="125">
        <f t="shared" si="73"/>
        <v>1.8E-3</v>
      </c>
      <c r="BA128" s="125">
        <f t="shared" si="74"/>
        <v>1.6653740897641339E-3</v>
      </c>
      <c r="BB128" s="125">
        <f t="shared" si="75"/>
        <v>1.6073235231756707E-3</v>
      </c>
      <c r="BC128" s="125">
        <f t="shared" si="76"/>
        <v>1.558853621653552E-3</v>
      </c>
      <c r="BD128" s="125">
        <f t="shared" si="77"/>
        <v>1.5006190355378892E-3</v>
      </c>
      <c r="BE128" s="58"/>
      <c r="BF128" s="125">
        <f t="shared" si="78"/>
        <v>2.5999999999999999E-3</v>
      </c>
      <c r="BG128" s="125">
        <f t="shared" si="79"/>
        <v>2.5999999999999999E-3</v>
      </c>
      <c r="BH128" s="125">
        <f t="shared" si="80"/>
        <v>2.4027374046299271E-3</v>
      </c>
      <c r="BI128" s="125">
        <f t="shared" si="81"/>
        <v>2.3216818206619428E-3</v>
      </c>
      <c r="BJ128" s="125">
        <f t="shared" si="82"/>
        <v>2.2457268589836359E-3</v>
      </c>
      <c r="BK128" s="125">
        <f t="shared" si="83"/>
        <v>2.1550983007685852E-3</v>
      </c>
      <c r="BL128" s="125">
        <f t="shared" si="84"/>
        <v>1.6000000000000001E-3</v>
      </c>
      <c r="BM128" s="125">
        <f t="shared" si="85"/>
        <v>1.6000000000000001E-3</v>
      </c>
      <c r="BN128" s="125">
        <f t="shared" si="86"/>
        <v>1.4803325242347858E-3</v>
      </c>
      <c r="BO128" s="125">
        <f t="shared" si="87"/>
        <v>1.4287320206005961E-3</v>
      </c>
      <c r="BP128" s="125">
        <f t="shared" si="88"/>
        <v>1.3856476636920463E-3</v>
      </c>
      <c r="BQ128" s="125">
        <f t="shared" si="89"/>
        <v>1.3338835871447904E-3</v>
      </c>
    </row>
    <row r="129" spans="1:69">
      <c r="A129" s="5"/>
      <c r="B129" s="5"/>
      <c r="C129" s="5">
        <v>3</v>
      </c>
      <c r="D129" s="5">
        <v>3552.75</v>
      </c>
      <c r="E129" s="5">
        <v>1087798</v>
      </c>
      <c r="F129" s="58"/>
      <c r="G129" s="58"/>
      <c r="H129" s="58"/>
      <c r="AA129" s="58">
        <v>84</v>
      </c>
      <c r="AB129" s="58">
        <f>F$62</f>
        <v>2.8E-3</v>
      </c>
      <c r="AC129" s="58">
        <f t="shared" si="94"/>
        <v>8.0999999999999996E-3</v>
      </c>
      <c r="AD129" s="58">
        <f t="shared" si="94"/>
        <v>0</v>
      </c>
      <c r="AE129" s="58">
        <f t="shared" si="94"/>
        <v>0.3175</v>
      </c>
      <c r="AF129" s="58">
        <f t="shared" si="94"/>
        <v>2.2894000000000001</v>
      </c>
      <c r="AG129" s="58">
        <f t="shared" si="94"/>
        <v>2.5999999999999999E-3</v>
      </c>
      <c r="AH129" s="58">
        <f t="shared" si="94"/>
        <v>5.2618999999999998</v>
      </c>
      <c r="AI129" s="58">
        <f t="shared" si="94"/>
        <v>82.647099999999995</v>
      </c>
      <c r="AJ129" s="58">
        <f>R$62</f>
        <v>1.8E-3</v>
      </c>
      <c r="AK129" s="58">
        <f t="shared" si="95"/>
        <v>4.7999999999999996E-3</v>
      </c>
      <c r="AL129" s="58">
        <f t="shared" si="95"/>
        <v>0</v>
      </c>
      <c r="AM129" s="58">
        <f t="shared" si="95"/>
        <v>0.34039999999999998</v>
      </c>
      <c r="AN129" s="58">
        <f t="shared" si="95"/>
        <v>2.2633999999999999</v>
      </c>
      <c r="AO129" s="58">
        <f t="shared" si="95"/>
        <v>1.6000000000000001E-3</v>
      </c>
      <c r="AP129" s="58">
        <f t="shared" si="95"/>
        <v>7.2525000000000004</v>
      </c>
      <c r="AQ129" s="58">
        <f t="shared" si="95"/>
        <v>82.653599999999997</v>
      </c>
      <c r="AS129" s="125">
        <f t="shared" si="66"/>
        <v>2.8E-3</v>
      </c>
      <c r="AT129" s="125">
        <f t="shared" si="67"/>
        <v>2.8E-3</v>
      </c>
      <c r="AU129" s="125">
        <f t="shared" si="68"/>
        <v>2.5875633588322289E-3</v>
      </c>
      <c r="AV129" s="125">
        <f t="shared" si="69"/>
        <v>2.5002727299436307E-3</v>
      </c>
      <c r="AW129" s="125">
        <f t="shared" si="70"/>
        <v>2.4184750789054544E-3</v>
      </c>
      <c r="AX129" s="125">
        <f t="shared" si="71"/>
        <v>2.3208750931353996E-3</v>
      </c>
      <c r="AY129" s="125">
        <f t="shared" si="72"/>
        <v>1.8E-3</v>
      </c>
      <c r="AZ129" s="125">
        <f t="shared" si="73"/>
        <v>1.8E-3</v>
      </c>
      <c r="BA129" s="125">
        <f t="shared" si="74"/>
        <v>1.6653740897641339E-3</v>
      </c>
      <c r="BB129" s="125">
        <f t="shared" si="75"/>
        <v>1.6073235231756707E-3</v>
      </c>
      <c r="BC129" s="125">
        <f t="shared" si="76"/>
        <v>1.558853621653552E-3</v>
      </c>
      <c r="BD129" s="125">
        <f t="shared" si="77"/>
        <v>1.5006190355378892E-3</v>
      </c>
      <c r="BE129" s="58"/>
      <c r="BF129" s="125">
        <f t="shared" si="78"/>
        <v>2.5999999999999999E-3</v>
      </c>
      <c r="BG129" s="125">
        <f t="shared" si="79"/>
        <v>2.5999999999999999E-3</v>
      </c>
      <c r="BH129" s="125">
        <f t="shared" si="80"/>
        <v>2.4027374046299271E-3</v>
      </c>
      <c r="BI129" s="125">
        <f t="shared" si="81"/>
        <v>2.3216818206619428E-3</v>
      </c>
      <c r="BJ129" s="125">
        <f t="shared" si="82"/>
        <v>2.2457268589836359E-3</v>
      </c>
      <c r="BK129" s="125">
        <f t="shared" si="83"/>
        <v>2.1550983007685852E-3</v>
      </c>
      <c r="BL129" s="125">
        <f t="shared" si="84"/>
        <v>1.6000000000000001E-3</v>
      </c>
      <c r="BM129" s="125">
        <f t="shared" si="85"/>
        <v>1.6000000000000001E-3</v>
      </c>
      <c r="BN129" s="125">
        <f t="shared" si="86"/>
        <v>1.4803325242347858E-3</v>
      </c>
      <c r="BO129" s="125">
        <f t="shared" si="87"/>
        <v>1.4287320206005961E-3</v>
      </c>
      <c r="BP129" s="125">
        <f t="shared" si="88"/>
        <v>1.3856476636920463E-3</v>
      </c>
      <c r="BQ129" s="125">
        <f t="shared" si="89"/>
        <v>1.3338835871447904E-3</v>
      </c>
    </row>
    <row r="130" spans="1:69">
      <c r="A130" s="5"/>
      <c r="B130" s="5"/>
      <c r="C130" s="5">
        <v>4</v>
      </c>
      <c r="D130" s="5">
        <v>8836.25</v>
      </c>
      <c r="E130" s="113">
        <v>31500000</v>
      </c>
      <c r="F130" s="58"/>
      <c r="G130" s="58"/>
      <c r="H130" s="58"/>
      <c r="AA130" s="58">
        <v>85</v>
      </c>
      <c r="AB130" s="58">
        <f>F$63</f>
        <v>3.8E-3</v>
      </c>
      <c r="AC130" s="58">
        <f t="shared" ref="AC130:AI134" si="96">G$63</f>
        <v>9.4999999999999998E-3</v>
      </c>
      <c r="AD130" s="58">
        <f t="shared" si="96"/>
        <v>0</v>
      </c>
      <c r="AE130" s="58">
        <f t="shared" si="96"/>
        <v>0.372</v>
      </c>
      <c r="AF130" s="58">
        <f t="shared" si="96"/>
        <v>1.9378</v>
      </c>
      <c r="AG130" s="58">
        <f t="shared" si="96"/>
        <v>3.5000000000000001E-3</v>
      </c>
      <c r="AH130" s="58">
        <f t="shared" si="96"/>
        <v>4.0574000000000003</v>
      </c>
      <c r="AI130" s="58">
        <f t="shared" si="96"/>
        <v>87.585300000000004</v>
      </c>
      <c r="AJ130" s="58">
        <f>R$63</f>
        <v>2.5000000000000001E-3</v>
      </c>
      <c r="AK130" s="58">
        <f t="shared" ref="AK130:AQ134" si="97">S$63</f>
        <v>5.5999999999999999E-3</v>
      </c>
      <c r="AL130" s="58">
        <f t="shared" si="97"/>
        <v>0</v>
      </c>
      <c r="AM130" s="58">
        <f t="shared" si="97"/>
        <v>0.40799999999999997</v>
      </c>
      <c r="AN130" s="58">
        <f t="shared" si="97"/>
        <v>1.9032</v>
      </c>
      <c r="AO130" s="58">
        <f t="shared" si="97"/>
        <v>2.3E-3</v>
      </c>
      <c r="AP130" s="58">
        <f t="shared" si="97"/>
        <v>5.3478000000000003</v>
      </c>
      <c r="AQ130" s="58">
        <f t="shared" si="97"/>
        <v>87.596299999999999</v>
      </c>
      <c r="AS130" s="125">
        <f t="shared" si="66"/>
        <v>3.8E-3</v>
      </c>
      <c r="AT130" s="125">
        <f t="shared" si="67"/>
        <v>3.8E-3</v>
      </c>
      <c r="AU130" s="125">
        <f t="shared" si="68"/>
        <v>3.5116931298437397E-3</v>
      </c>
      <c r="AV130" s="125">
        <f t="shared" si="69"/>
        <v>3.3932272763520701E-3</v>
      </c>
      <c r="AW130" s="125">
        <f t="shared" si="70"/>
        <v>3.2822161785145453E-3</v>
      </c>
      <c r="AX130" s="125">
        <f t="shared" si="71"/>
        <v>3.1497590549694711E-3</v>
      </c>
      <c r="AY130" s="125">
        <f t="shared" si="72"/>
        <v>2.5000000000000001E-3</v>
      </c>
      <c r="AZ130" s="125">
        <f t="shared" si="73"/>
        <v>2.5000000000000001E-3</v>
      </c>
      <c r="BA130" s="125">
        <f t="shared" si="74"/>
        <v>2.313019569116853E-3</v>
      </c>
      <c r="BB130" s="125">
        <f t="shared" si="75"/>
        <v>2.2323937821884317E-3</v>
      </c>
      <c r="BC130" s="125">
        <f t="shared" si="76"/>
        <v>2.1650744745188221E-3</v>
      </c>
      <c r="BD130" s="125">
        <f t="shared" si="77"/>
        <v>2.0841931049137351E-3</v>
      </c>
      <c r="BE130" s="58"/>
      <c r="BF130" s="125">
        <f t="shared" si="78"/>
        <v>3.5000000000000001E-3</v>
      </c>
      <c r="BG130" s="125">
        <f t="shared" si="79"/>
        <v>3.5000000000000001E-3</v>
      </c>
      <c r="BH130" s="125">
        <f t="shared" si="80"/>
        <v>3.2344541985402865E-3</v>
      </c>
      <c r="BI130" s="125">
        <f t="shared" si="81"/>
        <v>3.1253409124295385E-3</v>
      </c>
      <c r="BJ130" s="125">
        <f t="shared" si="82"/>
        <v>3.0230938486318182E-3</v>
      </c>
      <c r="BK130" s="125">
        <f t="shared" si="83"/>
        <v>2.9010938664192497E-3</v>
      </c>
      <c r="BL130" s="125">
        <f t="shared" si="84"/>
        <v>2.3E-3</v>
      </c>
      <c r="BM130" s="125">
        <f t="shared" si="85"/>
        <v>2.3E-3</v>
      </c>
      <c r="BN130" s="125">
        <f t="shared" si="86"/>
        <v>2.1279780035875044E-3</v>
      </c>
      <c r="BO130" s="125">
        <f t="shared" si="87"/>
        <v>2.0538022796133572E-3</v>
      </c>
      <c r="BP130" s="125">
        <f t="shared" si="88"/>
        <v>1.9918685165573164E-3</v>
      </c>
      <c r="BQ130" s="125">
        <f t="shared" si="89"/>
        <v>1.917457656520636E-3</v>
      </c>
    </row>
    <row r="131" spans="1:69">
      <c r="A131" s="5"/>
      <c r="B131" s="5"/>
      <c r="C131" s="5"/>
      <c r="D131" s="5"/>
      <c r="E131" s="5"/>
      <c r="F131" s="58"/>
      <c r="G131" s="58"/>
      <c r="H131" s="58"/>
      <c r="AA131" s="58">
        <v>86</v>
      </c>
      <c r="AB131" s="58">
        <f>F$63</f>
        <v>3.8E-3</v>
      </c>
      <c r="AC131" s="58">
        <f t="shared" si="96"/>
        <v>9.4999999999999998E-3</v>
      </c>
      <c r="AD131" s="58">
        <f t="shared" si="96"/>
        <v>0</v>
      </c>
      <c r="AE131" s="58">
        <f t="shared" si="96"/>
        <v>0.372</v>
      </c>
      <c r="AF131" s="58">
        <f t="shared" si="96"/>
        <v>1.9378</v>
      </c>
      <c r="AG131" s="58">
        <f t="shared" si="96"/>
        <v>3.5000000000000001E-3</v>
      </c>
      <c r="AH131" s="58">
        <f t="shared" si="96"/>
        <v>4.0574000000000003</v>
      </c>
      <c r="AI131" s="58">
        <f t="shared" si="96"/>
        <v>87.585300000000004</v>
      </c>
      <c r="AJ131" s="58">
        <f>R$63</f>
        <v>2.5000000000000001E-3</v>
      </c>
      <c r="AK131" s="58">
        <f t="shared" si="97"/>
        <v>5.5999999999999999E-3</v>
      </c>
      <c r="AL131" s="58">
        <f t="shared" si="97"/>
        <v>0</v>
      </c>
      <c r="AM131" s="58">
        <f t="shared" si="97"/>
        <v>0.40799999999999997</v>
      </c>
      <c r="AN131" s="58">
        <f t="shared" si="97"/>
        <v>1.9032</v>
      </c>
      <c r="AO131" s="58">
        <f t="shared" si="97"/>
        <v>2.3E-3</v>
      </c>
      <c r="AP131" s="58">
        <f t="shared" si="97"/>
        <v>5.3478000000000003</v>
      </c>
      <c r="AQ131" s="58">
        <f t="shared" si="97"/>
        <v>87.596299999999999</v>
      </c>
      <c r="AS131" s="125">
        <f t="shared" si="66"/>
        <v>3.8E-3</v>
      </c>
      <c r="AT131" s="125">
        <f t="shared" si="67"/>
        <v>3.8E-3</v>
      </c>
      <c r="AU131" s="125">
        <f t="shared" si="68"/>
        <v>3.5116931298437397E-3</v>
      </c>
      <c r="AV131" s="125">
        <f t="shared" si="69"/>
        <v>3.3932272763520701E-3</v>
      </c>
      <c r="AW131" s="125">
        <f t="shared" si="70"/>
        <v>3.2822161785145453E-3</v>
      </c>
      <c r="AX131" s="125">
        <f t="shared" si="71"/>
        <v>3.1497590549694711E-3</v>
      </c>
      <c r="AY131" s="125">
        <f t="shared" si="72"/>
        <v>2.5000000000000001E-3</v>
      </c>
      <c r="AZ131" s="125">
        <f t="shared" si="73"/>
        <v>2.5000000000000001E-3</v>
      </c>
      <c r="BA131" s="125">
        <f t="shared" si="74"/>
        <v>2.313019569116853E-3</v>
      </c>
      <c r="BB131" s="125">
        <f t="shared" si="75"/>
        <v>2.2323937821884317E-3</v>
      </c>
      <c r="BC131" s="125">
        <f t="shared" si="76"/>
        <v>2.1650744745188221E-3</v>
      </c>
      <c r="BD131" s="125">
        <f t="shared" si="77"/>
        <v>2.0841931049137351E-3</v>
      </c>
      <c r="BE131" s="58"/>
      <c r="BF131" s="125">
        <f t="shared" si="78"/>
        <v>3.5000000000000001E-3</v>
      </c>
      <c r="BG131" s="125">
        <f t="shared" si="79"/>
        <v>3.5000000000000001E-3</v>
      </c>
      <c r="BH131" s="125">
        <f t="shared" si="80"/>
        <v>3.2344541985402865E-3</v>
      </c>
      <c r="BI131" s="125">
        <f t="shared" si="81"/>
        <v>3.1253409124295385E-3</v>
      </c>
      <c r="BJ131" s="125">
        <f t="shared" si="82"/>
        <v>3.0230938486318182E-3</v>
      </c>
      <c r="BK131" s="125">
        <f t="shared" si="83"/>
        <v>2.9010938664192497E-3</v>
      </c>
      <c r="BL131" s="125">
        <f t="shared" si="84"/>
        <v>2.3E-3</v>
      </c>
      <c r="BM131" s="125">
        <f t="shared" si="85"/>
        <v>2.3E-3</v>
      </c>
      <c r="BN131" s="125">
        <f t="shared" si="86"/>
        <v>2.1279780035875044E-3</v>
      </c>
      <c r="BO131" s="125">
        <f t="shared" si="87"/>
        <v>2.0538022796133572E-3</v>
      </c>
      <c r="BP131" s="125">
        <f t="shared" si="88"/>
        <v>1.9918685165573164E-3</v>
      </c>
      <c r="BQ131" s="125">
        <f t="shared" si="89"/>
        <v>1.917457656520636E-3</v>
      </c>
    </row>
    <row r="132" spans="1:69">
      <c r="A132" s="5"/>
      <c r="B132" s="5"/>
      <c r="C132" s="5" t="s">
        <v>107</v>
      </c>
      <c r="D132" s="5">
        <v>2840.125</v>
      </c>
      <c r="E132" s="113">
        <v>26000000</v>
      </c>
      <c r="F132" s="58"/>
      <c r="G132" s="58"/>
      <c r="H132" s="58"/>
      <c r="AA132" s="58">
        <v>87</v>
      </c>
      <c r="AB132" s="58">
        <f>F$63</f>
        <v>3.8E-3</v>
      </c>
      <c r="AC132" s="58">
        <f t="shared" si="96"/>
        <v>9.4999999999999998E-3</v>
      </c>
      <c r="AD132" s="58">
        <f t="shared" si="96"/>
        <v>0</v>
      </c>
      <c r="AE132" s="58">
        <f t="shared" si="96"/>
        <v>0.372</v>
      </c>
      <c r="AF132" s="58">
        <f t="shared" si="96"/>
        <v>1.9378</v>
      </c>
      <c r="AG132" s="58">
        <f t="shared" si="96"/>
        <v>3.5000000000000001E-3</v>
      </c>
      <c r="AH132" s="58">
        <f t="shared" si="96"/>
        <v>4.0574000000000003</v>
      </c>
      <c r="AI132" s="58">
        <f t="shared" si="96"/>
        <v>87.585300000000004</v>
      </c>
      <c r="AJ132" s="58">
        <f>R$63</f>
        <v>2.5000000000000001E-3</v>
      </c>
      <c r="AK132" s="58">
        <f t="shared" si="97"/>
        <v>5.5999999999999999E-3</v>
      </c>
      <c r="AL132" s="58">
        <f t="shared" si="97"/>
        <v>0</v>
      </c>
      <c r="AM132" s="58">
        <f t="shared" si="97"/>
        <v>0.40799999999999997</v>
      </c>
      <c r="AN132" s="58">
        <f t="shared" si="97"/>
        <v>1.9032</v>
      </c>
      <c r="AO132" s="58">
        <f t="shared" si="97"/>
        <v>2.3E-3</v>
      </c>
      <c r="AP132" s="58">
        <f t="shared" si="97"/>
        <v>5.3478000000000003</v>
      </c>
      <c r="AQ132" s="58">
        <f t="shared" si="97"/>
        <v>87.596299999999999</v>
      </c>
      <c r="AS132" s="125">
        <f t="shared" si="66"/>
        <v>3.8E-3</v>
      </c>
      <c r="AT132" s="125">
        <f t="shared" si="67"/>
        <v>3.8E-3</v>
      </c>
      <c r="AU132" s="125">
        <f t="shared" si="68"/>
        <v>3.5116931298437397E-3</v>
      </c>
      <c r="AV132" s="125">
        <f t="shared" si="69"/>
        <v>3.3932272763520701E-3</v>
      </c>
      <c r="AW132" s="125">
        <f t="shared" si="70"/>
        <v>3.2822161785145453E-3</v>
      </c>
      <c r="AX132" s="125">
        <f t="shared" si="71"/>
        <v>3.1497590549694711E-3</v>
      </c>
      <c r="AY132" s="125">
        <f t="shared" si="72"/>
        <v>2.5000000000000001E-3</v>
      </c>
      <c r="AZ132" s="125">
        <f t="shared" si="73"/>
        <v>2.5000000000000001E-3</v>
      </c>
      <c r="BA132" s="125">
        <f t="shared" si="74"/>
        <v>2.313019569116853E-3</v>
      </c>
      <c r="BB132" s="125">
        <f t="shared" si="75"/>
        <v>2.2323937821884317E-3</v>
      </c>
      <c r="BC132" s="125">
        <f t="shared" si="76"/>
        <v>2.1650744745188221E-3</v>
      </c>
      <c r="BD132" s="125">
        <f t="shared" si="77"/>
        <v>2.0841931049137351E-3</v>
      </c>
      <c r="BE132" s="58"/>
      <c r="BF132" s="125">
        <f t="shared" si="78"/>
        <v>3.5000000000000001E-3</v>
      </c>
      <c r="BG132" s="125">
        <f t="shared" si="79"/>
        <v>3.5000000000000001E-3</v>
      </c>
      <c r="BH132" s="125">
        <f t="shared" si="80"/>
        <v>3.2344541985402865E-3</v>
      </c>
      <c r="BI132" s="125">
        <f t="shared" si="81"/>
        <v>3.1253409124295385E-3</v>
      </c>
      <c r="BJ132" s="125">
        <f t="shared" si="82"/>
        <v>3.0230938486318182E-3</v>
      </c>
      <c r="BK132" s="125">
        <f t="shared" si="83"/>
        <v>2.9010938664192497E-3</v>
      </c>
      <c r="BL132" s="125">
        <f t="shared" si="84"/>
        <v>2.3E-3</v>
      </c>
      <c r="BM132" s="125">
        <f t="shared" si="85"/>
        <v>2.3E-3</v>
      </c>
      <c r="BN132" s="125">
        <f t="shared" si="86"/>
        <v>2.1279780035875044E-3</v>
      </c>
      <c r="BO132" s="125">
        <f t="shared" si="87"/>
        <v>2.0538022796133572E-3</v>
      </c>
      <c r="BP132" s="125">
        <f t="shared" si="88"/>
        <v>1.9918685165573164E-3</v>
      </c>
      <c r="BQ132" s="125">
        <f t="shared" si="89"/>
        <v>1.917457656520636E-3</v>
      </c>
    </row>
    <row r="133" spans="1:69">
      <c r="A133" s="5"/>
      <c r="B133" s="5"/>
      <c r="C133" s="5"/>
      <c r="D133" s="5"/>
      <c r="E133" s="5"/>
      <c r="F133" s="58"/>
      <c r="G133" s="58"/>
      <c r="H133" s="58"/>
      <c r="AA133" s="58">
        <v>88</v>
      </c>
      <c r="AB133" s="58">
        <f>F$63</f>
        <v>3.8E-3</v>
      </c>
      <c r="AC133" s="58">
        <f t="shared" si="96"/>
        <v>9.4999999999999998E-3</v>
      </c>
      <c r="AD133" s="58">
        <f t="shared" si="96"/>
        <v>0</v>
      </c>
      <c r="AE133" s="58">
        <f t="shared" si="96"/>
        <v>0.372</v>
      </c>
      <c r="AF133" s="58">
        <f t="shared" si="96"/>
        <v>1.9378</v>
      </c>
      <c r="AG133" s="58">
        <f t="shared" si="96"/>
        <v>3.5000000000000001E-3</v>
      </c>
      <c r="AH133" s="58">
        <f t="shared" si="96"/>
        <v>4.0574000000000003</v>
      </c>
      <c r="AI133" s="58">
        <f t="shared" si="96"/>
        <v>87.585300000000004</v>
      </c>
      <c r="AJ133" s="58">
        <f>R$63</f>
        <v>2.5000000000000001E-3</v>
      </c>
      <c r="AK133" s="58">
        <f t="shared" si="97"/>
        <v>5.5999999999999999E-3</v>
      </c>
      <c r="AL133" s="58">
        <f t="shared" si="97"/>
        <v>0</v>
      </c>
      <c r="AM133" s="58">
        <f t="shared" si="97"/>
        <v>0.40799999999999997</v>
      </c>
      <c r="AN133" s="58">
        <f t="shared" si="97"/>
        <v>1.9032</v>
      </c>
      <c r="AO133" s="58">
        <f t="shared" si="97"/>
        <v>2.3E-3</v>
      </c>
      <c r="AP133" s="58">
        <f t="shared" si="97"/>
        <v>5.3478000000000003</v>
      </c>
      <c r="AQ133" s="58">
        <f t="shared" si="97"/>
        <v>87.596299999999999</v>
      </c>
      <c r="AS133" s="125">
        <f t="shared" si="66"/>
        <v>3.8E-3</v>
      </c>
      <c r="AT133" s="125">
        <f t="shared" si="67"/>
        <v>3.8E-3</v>
      </c>
      <c r="AU133" s="125">
        <f t="shared" si="68"/>
        <v>3.5116931298437397E-3</v>
      </c>
      <c r="AV133" s="125">
        <f t="shared" si="69"/>
        <v>3.3932272763520701E-3</v>
      </c>
      <c r="AW133" s="125">
        <f t="shared" si="70"/>
        <v>3.2822161785145453E-3</v>
      </c>
      <c r="AX133" s="125">
        <f t="shared" si="71"/>
        <v>3.1497590549694711E-3</v>
      </c>
      <c r="AY133" s="125">
        <f t="shared" si="72"/>
        <v>2.5000000000000001E-3</v>
      </c>
      <c r="AZ133" s="125">
        <f t="shared" si="73"/>
        <v>2.5000000000000001E-3</v>
      </c>
      <c r="BA133" s="125">
        <f t="shared" si="74"/>
        <v>2.313019569116853E-3</v>
      </c>
      <c r="BB133" s="125">
        <f t="shared" si="75"/>
        <v>2.2323937821884317E-3</v>
      </c>
      <c r="BC133" s="125">
        <f t="shared" si="76"/>
        <v>2.1650744745188221E-3</v>
      </c>
      <c r="BD133" s="125">
        <f t="shared" si="77"/>
        <v>2.0841931049137351E-3</v>
      </c>
      <c r="BE133" s="58"/>
      <c r="BF133" s="125">
        <f t="shared" si="78"/>
        <v>3.5000000000000001E-3</v>
      </c>
      <c r="BG133" s="125">
        <f t="shared" si="79"/>
        <v>3.5000000000000001E-3</v>
      </c>
      <c r="BH133" s="125">
        <f t="shared" si="80"/>
        <v>3.2344541985402865E-3</v>
      </c>
      <c r="BI133" s="125">
        <f t="shared" si="81"/>
        <v>3.1253409124295385E-3</v>
      </c>
      <c r="BJ133" s="125">
        <f t="shared" si="82"/>
        <v>3.0230938486318182E-3</v>
      </c>
      <c r="BK133" s="125">
        <f t="shared" si="83"/>
        <v>2.9010938664192497E-3</v>
      </c>
      <c r="BL133" s="125">
        <f t="shared" si="84"/>
        <v>2.3E-3</v>
      </c>
      <c r="BM133" s="125">
        <f t="shared" si="85"/>
        <v>2.3E-3</v>
      </c>
      <c r="BN133" s="125">
        <f t="shared" si="86"/>
        <v>2.1279780035875044E-3</v>
      </c>
      <c r="BO133" s="125">
        <f t="shared" si="87"/>
        <v>2.0538022796133572E-3</v>
      </c>
      <c r="BP133" s="125">
        <f t="shared" si="88"/>
        <v>1.9918685165573164E-3</v>
      </c>
      <c r="BQ133" s="125">
        <f t="shared" si="89"/>
        <v>1.917457656520636E-3</v>
      </c>
    </row>
    <row r="134" spans="1:69">
      <c r="A134" s="5" t="s">
        <v>397</v>
      </c>
      <c r="B134" s="5"/>
      <c r="C134" s="5" t="s">
        <v>398</v>
      </c>
      <c r="D134" s="5" t="s">
        <v>388</v>
      </c>
      <c r="E134" s="5" t="s">
        <v>391</v>
      </c>
      <c r="F134" s="58"/>
      <c r="G134" s="58"/>
      <c r="H134" s="58"/>
      <c r="AA134" s="58">
        <v>89</v>
      </c>
      <c r="AB134" s="58">
        <f>F$63</f>
        <v>3.8E-3</v>
      </c>
      <c r="AC134" s="58">
        <f t="shared" si="96"/>
        <v>9.4999999999999998E-3</v>
      </c>
      <c r="AD134" s="58">
        <f t="shared" si="96"/>
        <v>0</v>
      </c>
      <c r="AE134" s="58">
        <f t="shared" si="96"/>
        <v>0.372</v>
      </c>
      <c r="AF134" s="58">
        <f t="shared" si="96"/>
        <v>1.9378</v>
      </c>
      <c r="AG134" s="58">
        <f t="shared" si="96"/>
        <v>3.5000000000000001E-3</v>
      </c>
      <c r="AH134" s="58">
        <f t="shared" si="96"/>
        <v>4.0574000000000003</v>
      </c>
      <c r="AI134" s="58">
        <f t="shared" si="96"/>
        <v>87.585300000000004</v>
      </c>
      <c r="AJ134" s="58">
        <f>R$63</f>
        <v>2.5000000000000001E-3</v>
      </c>
      <c r="AK134" s="58">
        <f t="shared" si="97"/>
        <v>5.5999999999999999E-3</v>
      </c>
      <c r="AL134" s="58">
        <f t="shared" si="97"/>
        <v>0</v>
      </c>
      <c r="AM134" s="58">
        <f t="shared" si="97"/>
        <v>0.40799999999999997</v>
      </c>
      <c r="AN134" s="58">
        <f t="shared" si="97"/>
        <v>1.9032</v>
      </c>
      <c r="AO134" s="58">
        <f t="shared" si="97"/>
        <v>2.3E-3</v>
      </c>
      <c r="AP134" s="58">
        <f t="shared" si="97"/>
        <v>5.3478000000000003</v>
      </c>
      <c r="AQ134" s="58">
        <f t="shared" si="97"/>
        <v>87.596299999999999</v>
      </c>
      <c r="AS134" s="125">
        <f t="shared" si="66"/>
        <v>3.8E-3</v>
      </c>
      <c r="AT134" s="125">
        <f t="shared" si="67"/>
        <v>3.8E-3</v>
      </c>
      <c r="AU134" s="125">
        <f t="shared" si="68"/>
        <v>3.5116931298437397E-3</v>
      </c>
      <c r="AV134" s="125">
        <f t="shared" si="69"/>
        <v>3.3932272763520701E-3</v>
      </c>
      <c r="AW134" s="125">
        <f t="shared" si="70"/>
        <v>3.2822161785145453E-3</v>
      </c>
      <c r="AX134" s="125">
        <f t="shared" si="71"/>
        <v>3.1497590549694711E-3</v>
      </c>
      <c r="AY134" s="125">
        <f t="shared" si="72"/>
        <v>2.5000000000000001E-3</v>
      </c>
      <c r="AZ134" s="125">
        <f t="shared" si="73"/>
        <v>2.5000000000000001E-3</v>
      </c>
      <c r="BA134" s="125">
        <f t="shared" si="74"/>
        <v>2.313019569116853E-3</v>
      </c>
      <c r="BB134" s="125">
        <f t="shared" si="75"/>
        <v>2.2323937821884317E-3</v>
      </c>
      <c r="BC134" s="125">
        <f t="shared" si="76"/>
        <v>2.1650744745188221E-3</v>
      </c>
      <c r="BD134" s="125">
        <f t="shared" si="77"/>
        <v>2.0841931049137351E-3</v>
      </c>
      <c r="BE134" s="58"/>
      <c r="BF134" s="125">
        <f t="shared" si="78"/>
        <v>3.5000000000000001E-3</v>
      </c>
      <c r="BG134" s="125">
        <f t="shared" si="79"/>
        <v>3.5000000000000001E-3</v>
      </c>
      <c r="BH134" s="125">
        <f t="shared" si="80"/>
        <v>3.2344541985402865E-3</v>
      </c>
      <c r="BI134" s="125">
        <f t="shared" si="81"/>
        <v>3.1253409124295385E-3</v>
      </c>
      <c r="BJ134" s="125">
        <f t="shared" si="82"/>
        <v>3.0230938486318182E-3</v>
      </c>
      <c r="BK134" s="125">
        <f t="shared" si="83"/>
        <v>2.9010938664192497E-3</v>
      </c>
      <c r="BL134" s="125">
        <f t="shared" si="84"/>
        <v>2.3E-3</v>
      </c>
      <c r="BM134" s="125">
        <f t="shared" si="85"/>
        <v>2.3E-3</v>
      </c>
      <c r="BN134" s="125">
        <f t="shared" si="86"/>
        <v>2.1279780035875044E-3</v>
      </c>
      <c r="BO134" s="125">
        <f t="shared" si="87"/>
        <v>2.0538022796133572E-3</v>
      </c>
      <c r="BP134" s="125">
        <f t="shared" si="88"/>
        <v>1.9918685165573164E-3</v>
      </c>
      <c r="BQ134" s="125">
        <f t="shared" si="89"/>
        <v>1.917457656520636E-3</v>
      </c>
    </row>
    <row r="135" spans="1:69">
      <c r="A135" s="5"/>
      <c r="B135" s="5"/>
      <c r="C135" s="5"/>
      <c r="D135" s="5"/>
      <c r="E135" s="5"/>
      <c r="F135" s="58"/>
      <c r="G135" s="58"/>
      <c r="H135" s="58"/>
      <c r="AA135" s="58">
        <v>90</v>
      </c>
      <c r="AB135" s="58">
        <f>F$64</f>
        <v>4.4000000000000003E-3</v>
      </c>
      <c r="AC135" s="58">
        <f t="shared" ref="AC135:AI139" si="98">G$64</f>
        <v>1.0699999999999999E-2</v>
      </c>
      <c r="AD135" s="58">
        <f t="shared" si="98"/>
        <v>0</v>
      </c>
      <c r="AE135" s="58">
        <f t="shared" si="98"/>
        <v>0.38800000000000001</v>
      </c>
      <c r="AF135" s="58">
        <f t="shared" si="98"/>
        <v>1.7124999999999999</v>
      </c>
      <c r="AG135" s="58">
        <f t="shared" si="98"/>
        <v>4.1999999999999997E-3</v>
      </c>
      <c r="AH135" s="58">
        <f t="shared" si="98"/>
        <v>3.1901000000000002</v>
      </c>
      <c r="AI135" s="58">
        <f t="shared" si="98"/>
        <v>92.524900000000002</v>
      </c>
      <c r="AJ135" s="58">
        <f>R$64</f>
        <v>2.8999999999999998E-3</v>
      </c>
      <c r="AK135" s="58">
        <f t="shared" ref="AK135:AQ139" si="99">S$64</f>
        <v>6.4000000000000003E-3</v>
      </c>
      <c r="AL135" s="58">
        <f t="shared" si="99"/>
        <v>0</v>
      </c>
      <c r="AM135" s="58">
        <f t="shared" si="99"/>
        <v>0.42849999999999999</v>
      </c>
      <c r="AN135" s="58">
        <f t="shared" si="99"/>
        <v>1.6904999999999999</v>
      </c>
      <c r="AO135" s="58">
        <f t="shared" si="99"/>
        <v>2.8E-3</v>
      </c>
      <c r="AP135" s="58">
        <f t="shared" si="99"/>
        <v>3.9895</v>
      </c>
      <c r="AQ135" s="58">
        <f t="shared" si="99"/>
        <v>92.534999999999997</v>
      </c>
      <c r="AS135" s="125">
        <f t="shared" si="66"/>
        <v>4.4000000000000003E-3</v>
      </c>
      <c r="AT135" s="125">
        <f t="shared" si="67"/>
        <v>4.4000000000000003E-3</v>
      </c>
      <c r="AU135" s="125">
        <f t="shared" si="68"/>
        <v>4.066170992450646E-3</v>
      </c>
      <c r="AV135" s="125">
        <f t="shared" si="69"/>
        <v>3.9290000041971342E-3</v>
      </c>
      <c r="AW135" s="125">
        <f t="shared" si="70"/>
        <v>3.80046083828E-3</v>
      </c>
      <c r="AX135" s="125">
        <f t="shared" si="71"/>
        <v>3.6470894320699142E-3</v>
      </c>
      <c r="AY135" s="125">
        <f t="shared" si="72"/>
        <v>2.8999999999999998E-3</v>
      </c>
      <c r="AZ135" s="125">
        <f t="shared" si="73"/>
        <v>2.8999999999999998E-3</v>
      </c>
      <c r="BA135" s="125">
        <f t="shared" si="74"/>
        <v>2.6831027001755492E-3</v>
      </c>
      <c r="BB135" s="125">
        <f t="shared" si="75"/>
        <v>2.5895767873385803E-3</v>
      </c>
      <c r="BC135" s="125">
        <f t="shared" si="76"/>
        <v>2.5114863904418337E-3</v>
      </c>
      <c r="BD135" s="125">
        <f t="shared" si="77"/>
        <v>2.4176640016999322E-3</v>
      </c>
      <c r="BE135" s="58"/>
      <c r="BF135" s="125">
        <f t="shared" si="78"/>
        <v>4.1999999999999997E-3</v>
      </c>
      <c r="BG135" s="125">
        <f t="shared" si="79"/>
        <v>4.1999999999999997E-3</v>
      </c>
      <c r="BH135" s="125">
        <f t="shared" si="80"/>
        <v>3.8813450382483433E-3</v>
      </c>
      <c r="BI135" s="125">
        <f t="shared" si="81"/>
        <v>3.7504090949154458E-3</v>
      </c>
      <c r="BJ135" s="125">
        <f t="shared" si="82"/>
        <v>3.6277126183581814E-3</v>
      </c>
      <c r="BK135" s="125">
        <f t="shared" si="83"/>
        <v>3.4813126397030994E-3</v>
      </c>
      <c r="BL135" s="125">
        <f t="shared" si="84"/>
        <v>2.8E-3</v>
      </c>
      <c r="BM135" s="125">
        <f t="shared" si="85"/>
        <v>2.8E-3</v>
      </c>
      <c r="BN135" s="125">
        <f t="shared" si="86"/>
        <v>2.5905819174108754E-3</v>
      </c>
      <c r="BO135" s="125">
        <f t="shared" si="87"/>
        <v>2.5002810360510433E-3</v>
      </c>
      <c r="BP135" s="125">
        <f t="shared" si="88"/>
        <v>2.424883411461081E-3</v>
      </c>
      <c r="BQ135" s="125">
        <f t="shared" si="89"/>
        <v>2.3342962775033831E-3</v>
      </c>
    </row>
    <row r="136" spans="1:69">
      <c r="A136" s="5"/>
      <c r="B136" s="5"/>
      <c r="C136" s="5">
        <v>0</v>
      </c>
      <c r="D136" s="5">
        <v>0</v>
      </c>
      <c r="E136" s="5">
        <v>0</v>
      </c>
      <c r="F136" s="58"/>
      <c r="G136" s="58"/>
      <c r="H136" s="58"/>
      <c r="AA136" s="58">
        <v>91</v>
      </c>
      <c r="AB136" s="58">
        <f>F$64</f>
        <v>4.4000000000000003E-3</v>
      </c>
      <c r="AC136" s="58">
        <f t="shared" si="98"/>
        <v>1.0699999999999999E-2</v>
      </c>
      <c r="AD136" s="58">
        <f t="shared" si="98"/>
        <v>0</v>
      </c>
      <c r="AE136" s="58">
        <f t="shared" si="98"/>
        <v>0.38800000000000001</v>
      </c>
      <c r="AF136" s="58">
        <f t="shared" si="98"/>
        <v>1.7124999999999999</v>
      </c>
      <c r="AG136" s="58">
        <f t="shared" si="98"/>
        <v>4.1999999999999997E-3</v>
      </c>
      <c r="AH136" s="58">
        <f t="shared" si="98"/>
        <v>3.1901000000000002</v>
      </c>
      <c r="AI136" s="58">
        <f t="shared" si="98"/>
        <v>92.524900000000002</v>
      </c>
      <c r="AJ136" s="58">
        <f>R$64</f>
        <v>2.8999999999999998E-3</v>
      </c>
      <c r="AK136" s="58">
        <f t="shared" si="99"/>
        <v>6.4000000000000003E-3</v>
      </c>
      <c r="AL136" s="58">
        <f t="shared" si="99"/>
        <v>0</v>
      </c>
      <c r="AM136" s="58">
        <f t="shared" si="99"/>
        <v>0.42849999999999999</v>
      </c>
      <c r="AN136" s="58">
        <f t="shared" si="99"/>
        <v>1.6904999999999999</v>
      </c>
      <c r="AO136" s="58">
        <f t="shared" si="99"/>
        <v>2.8E-3</v>
      </c>
      <c r="AP136" s="58">
        <f t="shared" si="99"/>
        <v>3.9895</v>
      </c>
      <c r="AQ136" s="58">
        <f t="shared" si="99"/>
        <v>92.534999999999997</v>
      </c>
      <c r="AS136" s="125">
        <f t="shared" si="66"/>
        <v>4.4000000000000003E-3</v>
      </c>
      <c r="AT136" s="125">
        <f t="shared" si="67"/>
        <v>4.4000000000000003E-3</v>
      </c>
      <c r="AU136" s="125">
        <f t="shared" si="68"/>
        <v>4.066170992450646E-3</v>
      </c>
      <c r="AV136" s="125">
        <f t="shared" si="69"/>
        <v>3.9290000041971342E-3</v>
      </c>
      <c r="AW136" s="125">
        <f t="shared" si="70"/>
        <v>3.80046083828E-3</v>
      </c>
      <c r="AX136" s="125">
        <f t="shared" si="71"/>
        <v>3.6470894320699142E-3</v>
      </c>
      <c r="AY136" s="125">
        <f t="shared" si="72"/>
        <v>2.8999999999999998E-3</v>
      </c>
      <c r="AZ136" s="125">
        <f t="shared" si="73"/>
        <v>2.8999999999999998E-3</v>
      </c>
      <c r="BA136" s="125">
        <f t="shared" si="74"/>
        <v>2.6831027001755492E-3</v>
      </c>
      <c r="BB136" s="125">
        <f t="shared" si="75"/>
        <v>2.5895767873385803E-3</v>
      </c>
      <c r="BC136" s="125">
        <f t="shared" si="76"/>
        <v>2.5114863904418337E-3</v>
      </c>
      <c r="BD136" s="125">
        <f t="shared" si="77"/>
        <v>2.4176640016999322E-3</v>
      </c>
      <c r="BE136" s="58"/>
      <c r="BF136" s="125">
        <f t="shared" si="78"/>
        <v>4.1999999999999997E-3</v>
      </c>
      <c r="BG136" s="125">
        <f t="shared" si="79"/>
        <v>4.1999999999999997E-3</v>
      </c>
      <c r="BH136" s="125">
        <f t="shared" si="80"/>
        <v>3.8813450382483433E-3</v>
      </c>
      <c r="BI136" s="125">
        <f t="shared" si="81"/>
        <v>3.7504090949154458E-3</v>
      </c>
      <c r="BJ136" s="125">
        <f t="shared" si="82"/>
        <v>3.6277126183581814E-3</v>
      </c>
      <c r="BK136" s="125">
        <f t="shared" si="83"/>
        <v>3.4813126397030994E-3</v>
      </c>
      <c r="BL136" s="125">
        <f t="shared" si="84"/>
        <v>2.8E-3</v>
      </c>
      <c r="BM136" s="125">
        <f t="shared" si="85"/>
        <v>2.8E-3</v>
      </c>
      <c r="BN136" s="125">
        <f t="shared" si="86"/>
        <v>2.5905819174108754E-3</v>
      </c>
      <c r="BO136" s="125">
        <f t="shared" si="87"/>
        <v>2.5002810360510433E-3</v>
      </c>
      <c r="BP136" s="125">
        <f t="shared" si="88"/>
        <v>2.424883411461081E-3</v>
      </c>
      <c r="BQ136" s="125">
        <f t="shared" si="89"/>
        <v>2.3342962775033831E-3</v>
      </c>
    </row>
    <row r="137" spans="1:69">
      <c r="A137" s="5"/>
      <c r="B137" s="5"/>
      <c r="C137" s="5">
        <v>1</v>
      </c>
      <c r="D137" s="5">
        <v>322.5</v>
      </c>
      <c r="E137" s="5">
        <v>79037.34</v>
      </c>
      <c r="F137" s="58"/>
      <c r="G137" s="58"/>
      <c r="H137" s="58"/>
      <c r="AA137" s="58">
        <v>92</v>
      </c>
      <c r="AB137" s="58">
        <f>F$64</f>
        <v>4.4000000000000003E-3</v>
      </c>
      <c r="AC137" s="58">
        <f t="shared" si="98"/>
        <v>1.0699999999999999E-2</v>
      </c>
      <c r="AD137" s="58">
        <f t="shared" si="98"/>
        <v>0</v>
      </c>
      <c r="AE137" s="58">
        <f t="shared" si="98"/>
        <v>0.38800000000000001</v>
      </c>
      <c r="AF137" s="58">
        <f t="shared" si="98"/>
        <v>1.7124999999999999</v>
      </c>
      <c r="AG137" s="58">
        <f t="shared" si="98"/>
        <v>4.1999999999999997E-3</v>
      </c>
      <c r="AH137" s="58">
        <f t="shared" si="98"/>
        <v>3.1901000000000002</v>
      </c>
      <c r="AI137" s="58">
        <f t="shared" si="98"/>
        <v>92.524900000000002</v>
      </c>
      <c r="AJ137" s="58">
        <f>R$64</f>
        <v>2.8999999999999998E-3</v>
      </c>
      <c r="AK137" s="58">
        <f t="shared" si="99"/>
        <v>6.4000000000000003E-3</v>
      </c>
      <c r="AL137" s="58">
        <f t="shared" si="99"/>
        <v>0</v>
      </c>
      <c r="AM137" s="58">
        <f t="shared" si="99"/>
        <v>0.42849999999999999</v>
      </c>
      <c r="AN137" s="58">
        <f t="shared" si="99"/>
        <v>1.6904999999999999</v>
      </c>
      <c r="AO137" s="58">
        <f t="shared" si="99"/>
        <v>2.8E-3</v>
      </c>
      <c r="AP137" s="58">
        <f t="shared" si="99"/>
        <v>3.9895</v>
      </c>
      <c r="AQ137" s="58">
        <f t="shared" si="99"/>
        <v>92.534999999999997</v>
      </c>
      <c r="AS137" s="125">
        <f t="shared" si="66"/>
        <v>4.4000000000000003E-3</v>
      </c>
      <c r="AT137" s="125">
        <f t="shared" si="67"/>
        <v>4.4000000000000003E-3</v>
      </c>
      <c r="AU137" s="125">
        <f t="shared" si="68"/>
        <v>4.066170992450646E-3</v>
      </c>
      <c r="AV137" s="125">
        <f t="shared" si="69"/>
        <v>3.9290000041971342E-3</v>
      </c>
      <c r="AW137" s="125">
        <f t="shared" si="70"/>
        <v>3.80046083828E-3</v>
      </c>
      <c r="AX137" s="125">
        <f t="shared" si="71"/>
        <v>3.6470894320699142E-3</v>
      </c>
      <c r="AY137" s="125">
        <f t="shared" si="72"/>
        <v>2.8999999999999998E-3</v>
      </c>
      <c r="AZ137" s="125">
        <f t="shared" si="73"/>
        <v>2.8999999999999998E-3</v>
      </c>
      <c r="BA137" s="125">
        <f t="shared" si="74"/>
        <v>2.6831027001755492E-3</v>
      </c>
      <c r="BB137" s="125">
        <f t="shared" si="75"/>
        <v>2.5895767873385803E-3</v>
      </c>
      <c r="BC137" s="125">
        <f t="shared" si="76"/>
        <v>2.5114863904418337E-3</v>
      </c>
      <c r="BD137" s="125">
        <f t="shared" si="77"/>
        <v>2.4176640016999322E-3</v>
      </c>
      <c r="BE137" s="58"/>
      <c r="BF137" s="125">
        <f t="shared" si="78"/>
        <v>4.1999999999999997E-3</v>
      </c>
      <c r="BG137" s="125">
        <f t="shared" si="79"/>
        <v>4.1999999999999997E-3</v>
      </c>
      <c r="BH137" s="125">
        <f t="shared" si="80"/>
        <v>3.8813450382483433E-3</v>
      </c>
      <c r="BI137" s="125">
        <f t="shared" si="81"/>
        <v>3.7504090949154458E-3</v>
      </c>
      <c r="BJ137" s="125">
        <f t="shared" si="82"/>
        <v>3.6277126183581814E-3</v>
      </c>
      <c r="BK137" s="125">
        <f t="shared" si="83"/>
        <v>3.4813126397030994E-3</v>
      </c>
      <c r="BL137" s="125">
        <f t="shared" si="84"/>
        <v>2.8E-3</v>
      </c>
      <c r="BM137" s="125">
        <f t="shared" si="85"/>
        <v>2.8E-3</v>
      </c>
      <c r="BN137" s="125">
        <f t="shared" si="86"/>
        <v>2.5905819174108754E-3</v>
      </c>
      <c r="BO137" s="125">
        <f t="shared" si="87"/>
        <v>2.5002810360510433E-3</v>
      </c>
      <c r="BP137" s="125">
        <f t="shared" si="88"/>
        <v>2.424883411461081E-3</v>
      </c>
      <c r="BQ137" s="125">
        <f t="shared" si="89"/>
        <v>2.3342962775033831E-3</v>
      </c>
    </row>
    <row r="138" spans="1:69">
      <c r="A138" s="5"/>
      <c r="B138" s="5"/>
      <c r="C138" s="5">
        <v>2</v>
      </c>
      <c r="D138" s="5">
        <v>1353.1</v>
      </c>
      <c r="E138" s="5">
        <v>63126.27</v>
      </c>
      <c r="F138" s="58"/>
      <c r="G138" s="58"/>
      <c r="H138" s="58"/>
      <c r="AA138" s="58">
        <v>93</v>
      </c>
      <c r="AB138" s="58">
        <f>F$64</f>
        <v>4.4000000000000003E-3</v>
      </c>
      <c r="AC138" s="58">
        <f t="shared" si="98"/>
        <v>1.0699999999999999E-2</v>
      </c>
      <c r="AD138" s="58">
        <f t="shared" si="98"/>
        <v>0</v>
      </c>
      <c r="AE138" s="58">
        <f t="shared" si="98"/>
        <v>0.38800000000000001</v>
      </c>
      <c r="AF138" s="58">
        <f t="shared" si="98"/>
        <v>1.7124999999999999</v>
      </c>
      <c r="AG138" s="58">
        <f t="shared" si="98"/>
        <v>4.1999999999999997E-3</v>
      </c>
      <c r="AH138" s="58">
        <f t="shared" si="98"/>
        <v>3.1901000000000002</v>
      </c>
      <c r="AI138" s="58">
        <f t="shared" si="98"/>
        <v>92.524900000000002</v>
      </c>
      <c r="AJ138" s="58">
        <f>R$64</f>
        <v>2.8999999999999998E-3</v>
      </c>
      <c r="AK138" s="58">
        <f t="shared" si="99"/>
        <v>6.4000000000000003E-3</v>
      </c>
      <c r="AL138" s="58">
        <f t="shared" si="99"/>
        <v>0</v>
      </c>
      <c r="AM138" s="58">
        <f t="shared" si="99"/>
        <v>0.42849999999999999</v>
      </c>
      <c r="AN138" s="58">
        <f t="shared" si="99"/>
        <v>1.6904999999999999</v>
      </c>
      <c r="AO138" s="58">
        <f t="shared" si="99"/>
        <v>2.8E-3</v>
      </c>
      <c r="AP138" s="58">
        <f t="shared" si="99"/>
        <v>3.9895</v>
      </c>
      <c r="AQ138" s="58">
        <f t="shared" si="99"/>
        <v>92.534999999999997</v>
      </c>
      <c r="AS138" s="125">
        <f t="shared" si="66"/>
        <v>4.4000000000000003E-3</v>
      </c>
      <c r="AT138" s="125">
        <f t="shared" si="67"/>
        <v>4.4000000000000003E-3</v>
      </c>
      <c r="AU138" s="125">
        <f t="shared" si="68"/>
        <v>4.066170992450646E-3</v>
      </c>
      <c r="AV138" s="125">
        <f t="shared" si="69"/>
        <v>3.9290000041971342E-3</v>
      </c>
      <c r="AW138" s="125">
        <f t="shared" si="70"/>
        <v>3.80046083828E-3</v>
      </c>
      <c r="AX138" s="125">
        <f t="shared" si="71"/>
        <v>3.6470894320699142E-3</v>
      </c>
      <c r="AY138" s="125">
        <f t="shared" si="72"/>
        <v>2.8999999999999998E-3</v>
      </c>
      <c r="AZ138" s="125">
        <f t="shared" si="73"/>
        <v>2.8999999999999998E-3</v>
      </c>
      <c r="BA138" s="125">
        <f t="shared" si="74"/>
        <v>2.6831027001755492E-3</v>
      </c>
      <c r="BB138" s="125">
        <f t="shared" si="75"/>
        <v>2.5895767873385803E-3</v>
      </c>
      <c r="BC138" s="125">
        <f t="shared" si="76"/>
        <v>2.5114863904418337E-3</v>
      </c>
      <c r="BD138" s="125">
        <f t="shared" si="77"/>
        <v>2.4176640016999322E-3</v>
      </c>
      <c r="BE138" s="58"/>
      <c r="BF138" s="125">
        <f t="shared" si="78"/>
        <v>4.1999999999999997E-3</v>
      </c>
      <c r="BG138" s="125">
        <f t="shared" si="79"/>
        <v>4.1999999999999997E-3</v>
      </c>
      <c r="BH138" s="125">
        <f t="shared" si="80"/>
        <v>3.8813450382483433E-3</v>
      </c>
      <c r="BI138" s="125">
        <f t="shared" si="81"/>
        <v>3.7504090949154458E-3</v>
      </c>
      <c r="BJ138" s="125">
        <f t="shared" si="82"/>
        <v>3.6277126183581814E-3</v>
      </c>
      <c r="BK138" s="125">
        <f t="shared" si="83"/>
        <v>3.4813126397030994E-3</v>
      </c>
      <c r="BL138" s="125">
        <f t="shared" si="84"/>
        <v>2.8E-3</v>
      </c>
      <c r="BM138" s="125">
        <f t="shared" si="85"/>
        <v>2.8E-3</v>
      </c>
      <c r="BN138" s="125">
        <f t="shared" si="86"/>
        <v>2.5905819174108754E-3</v>
      </c>
      <c r="BO138" s="125">
        <f t="shared" si="87"/>
        <v>2.5002810360510433E-3</v>
      </c>
      <c r="BP138" s="125">
        <f t="shared" si="88"/>
        <v>2.424883411461081E-3</v>
      </c>
      <c r="BQ138" s="125">
        <f t="shared" si="89"/>
        <v>2.3342962775033831E-3</v>
      </c>
    </row>
    <row r="139" spans="1:69">
      <c r="A139" s="5"/>
      <c r="B139" s="5"/>
      <c r="C139" s="5">
        <v>3</v>
      </c>
      <c r="D139" s="5">
        <v>3320</v>
      </c>
      <c r="E139" s="5">
        <v>1093330</v>
      </c>
      <c r="F139" s="58"/>
      <c r="G139" s="58"/>
      <c r="H139" s="58"/>
      <c r="AA139" s="58">
        <v>94</v>
      </c>
      <c r="AB139" s="58">
        <f>F$64</f>
        <v>4.4000000000000003E-3</v>
      </c>
      <c r="AC139" s="58">
        <f t="shared" si="98"/>
        <v>1.0699999999999999E-2</v>
      </c>
      <c r="AD139" s="58">
        <f t="shared" si="98"/>
        <v>0</v>
      </c>
      <c r="AE139" s="58">
        <f t="shared" si="98"/>
        <v>0.38800000000000001</v>
      </c>
      <c r="AF139" s="58">
        <f t="shared" si="98"/>
        <v>1.7124999999999999</v>
      </c>
      <c r="AG139" s="58">
        <f t="shared" si="98"/>
        <v>4.1999999999999997E-3</v>
      </c>
      <c r="AH139" s="58">
        <f t="shared" si="98"/>
        <v>3.1901000000000002</v>
      </c>
      <c r="AI139" s="58">
        <f t="shared" si="98"/>
        <v>92.524900000000002</v>
      </c>
      <c r="AJ139" s="58">
        <f>R$64</f>
        <v>2.8999999999999998E-3</v>
      </c>
      <c r="AK139" s="58">
        <f t="shared" si="99"/>
        <v>6.4000000000000003E-3</v>
      </c>
      <c r="AL139" s="58">
        <f t="shared" si="99"/>
        <v>0</v>
      </c>
      <c r="AM139" s="58">
        <f t="shared" si="99"/>
        <v>0.42849999999999999</v>
      </c>
      <c r="AN139" s="58">
        <f t="shared" si="99"/>
        <v>1.6904999999999999</v>
      </c>
      <c r="AO139" s="58">
        <f t="shared" si="99"/>
        <v>2.8E-3</v>
      </c>
      <c r="AP139" s="58">
        <f t="shared" si="99"/>
        <v>3.9895</v>
      </c>
      <c r="AQ139" s="58">
        <f t="shared" si="99"/>
        <v>92.534999999999997</v>
      </c>
      <c r="AS139" s="125">
        <f t="shared" si="66"/>
        <v>4.4000000000000003E-3</v>
      </c>
      <c r="AT139" s="125">
        <f t="shared" si="67"/>
        <v>4.4000000000000003E-3</v>
      </c>
      <c r="AU139" s="125">
        <f t="shared" si="68"/>
        <v>4.066170992450646E-3</v>
      </c>
      <c r="AV139" s="125">
        <f t="shared" si="69"/>
        <v>3.9290000041971342E-3</v>
      </c>
      <c r="AW139" s="125">
        <f t="shared" si="70"/>
        <v>3.80046083828E-3</v>
      </c>
      <c r="AX139" s="125">
        <f t="shared" si="71"/>
        <v>3.6470894320699142E-3</v>
      </c>
      <c r="AY139" s="125">
        <f t="shared" si="72"/>
        <v>2.8999999999999998E-3</v>
      </c>
      <c r="AZ139" s="125">
        <f t="shared" si="73"/>
        <v>2.8999999999999998E-3</v>
      </c>
      <c r="BA139" s="125">
        <f t="shared" si="74"/>
        <v>2.6831027001755492E-3</v>
      </c>
      <c r="BB139" s="125">
        <f t="shared" si="75"/>
        <v>2.5895767873385803E-3</v>
      </c>
      <c r="BC139" s="125">
        <f t="shared" si="76"/>
        <v>2.5114863904418337E-3</v>
      </c>
      <c r="BD139" s="125">
        <f t="shared" si="77"/>
        <v>2.4176640016999322E-3</v>
      </c>
      <c r="BE139" s="58"/>
      <c r="BF139" s="125">
        <f t="shared" si="78"/>
        <v>4.1999999999999997E-3</v>
      </c>
      <c r="BG139" s="125">
        <f t="shared" si="79"/>
        <v>4.1999999999999997E-3</v>
      </c>
      <c r="BH139" s="125">
        <f t="shared" si="80"/>
        <v>3.8813450382483433E-3</v>
      </c>
      <c r="BI139" s="125">
        <f t="shared" si="81"/>
        <v>3.7504090949154458E-3</v>
      </c>
      <c r="BJ139" s="125">
        <f t="shared" si="82"/>
        <v>3.6277126183581814E-3</v>
      </c>
      <c r="BK139" s="125">
        <f t="shared" si="83"/>
        <v>3.4813126397030994E-3</v>
      </c>
      <c r="BL139" s="125">
        <f t="shared" si="84"/>
        <v>2.8E-3</v>
      </c>
      <c r="BM139" s="125">
        <f t="shared" si="85"/>
        <v>2.8E-3</v>
      </c>
      <c r="BN139" s="125">
        <f t="shared" si="86"/>
        <v>2.5905819174108754E-3</v>
      </c>
      <c r="BO139" s="125">
        <f t="shared" si="87"/>
        <v>2.5002810360510433E-3</v>
      </c>
      <c r="BP139" s="125">
        <f t="shared" si="88"/>
        <v>2.424883411461081E-3</v>
      </c>
      <c r="BQ139" s="125">
        <f t="shared" si="89"/>
        <v>2.3342962775033831E-3</v>
      </c>
    </row>
    <row r="140" spans="1:69">
      <c r="A140" s="5"/>
      <c r="B140" s="5"/>
      <c r="C140" s="5">
        <v>4</v>
      </c>
      <c r="D140" s="5">
        <v>7887</v>
      </c>
      <c r="E140" s="113">
        <v>22800000</v>
      </c>
      <c r="F140" s="58"/>
      <c r="G140" s="58"/>
      <c r="H140" s="58"/>
      <c r="AA140" s="58">
        <v>95</v>
      </c>
      <c r="AB140" s="58">
        <f>F$65</f>
        <v>4.4999999999999997E-3</v>
      </c>
      <c r="AC140" s="58">
        <f t="shared" ref="AC140:AI144" si="100">G$65</f>
        <v>1.1299999999999999E-2</v>
      </c>
      <c r="AD140" s="58">
        <f t="shared" si="100"/>
        <v>0</v>
      </c>
      <c r="AE140" s="58">
        <f t="shared" si="100"/>
        <v>0.38869999999999999</v>
      </c>
      <c r="AF140" s="58">
        <f t="shared" si="100"/>
        <v>1.5513999999999999</v>
      </c>
      <c r="AG140" s="58">
        <f t="shared" si="100"/>
        <v>4.4000000000000003E-3</v>
      </c>
      <c r="AH140" s="58">
        <f t="shared" si="100"/>
        <v>2.597</v>
      </c>
      <c r="AI140" s="58">
        <f t="shared" si="100"/>
        <v>97.497200000000007</v>
      </c>
      <c r="AJ140" s="58">
        <f>R$65</f>
        <v>3.0000000000000001E-3</v>
      </c>
      <c r="AK140" s="58">
        <f t="shared" ref="AK140:AQ144" si="101">S$65</f>
        <v>6.8999999999999999E-3</v>
      </c>
      <c r="AL140" s="58">
        <f t="shared" si="101"/>
        <v>0</v>
      </c>
      <c r="AM140" s="58">
        <f t="shared" si="101"/>
        <v>0.42980000000000002</v>
      </c>
      <c r="AN140" s="58">
        <f t="shared" si="101"/>
        <v>1.5313000000000001</v>
      </c>
      <c r="AO140" s="58">
        <f t="shared" si="101"/>
        <v>3.0000000000000001E-3</v>
      </c>
      <c r="AP140" s="58">
        <f t="shared" si="101"/>
        <v>3.0619000000000001</v>
      </c>
      <c r="AQ140" s="58">
        <f t="shared" si="101"/>
        <v>97.496300000000005</v>
      </c>
      <c r="AS140" s="125">
        <f t="shared" si="66"/>
        <v>4.4999999999999997E-3</v>
      </c>
      <c r="AT140" s="125">
        <f t="shared" si="67"/>
        <v>4.4999999999999997E-3</v>
      </c>
      <c r="AU140" s="125">
        <f t="shared" si="68"/>
        <v>4.158583969551796E-3</v>
      </c>
      <c r="AV140" s="125">
        <f t="shared" si="69"/>
        <v>4.0182954588379779E-3</v>
      </c>
      <c r="AW140" s="125">
        <f t="shared" si="70"/>
        <v>3.8868349482409086E-3</v>
      </c>
      <c r="AX140" s="125">
        <f t="shared" si="71"/>
        <v>3.7299778282533207E-3</v>
      </c>
      <c r="AY140" s="125">
        <f t="shared" si="72"/>
        <v>3.0000000000000001E-3</v>
      </c>
      <c r="AZ140" s="125">
        <f t="shared" si="73"/>
        <v>3.0000000000000001E-3</v>
      </c>
      <c r="BA140" s="125">
        <f t="shared" si="74"/>
        <v>2.7756234829402235E-3</v>
      </c>
      <c r="BB140" s="125">
        <f t="shared" si="75"/>
        <v>2.6788725386261178E-3</v>
      </c>
      <c r="BC140" s="125">
        <f t="shared" si="76"/>
        <v>2.5980893694225867E-3</v>
      </c>
      <c r="BD140" s="125">
        <f t="shared" si="77"/>
        <v>2.5010317258964822E-3</v>
      </c>
      <c r="BE140" s="58"/>
      <c r="BF140" s="125">
        <f t="shared" si="78"/>
        <v>4.4000000000000003E-3</v>
      </c>
      <c r="BG140" s="125">
        <f t="shared" si="79"/>
        <v>4.4000000000000003E-3</v>
      </c>
      <c r="BH140" s="125">
        <f t="shared" si="80"/>
        <v>4.066170992450646E-3</v>
      </c>
      <c r="BI140" s="125">
        <f t="shared" si="81"/>
        <v>3.9290000041971342E-3</v>
      </c>
      <c r="BJ140" s="125">
        <f t="shared" si="82"/>
        <v>3.80046083828E-3</v>
      </c>
      <c r="BK140" s="125">
        <f t="shared" si="83"/>
        <v>3.6470894320699142E-3</v>
      </c>
      <c r="BL140" s="125">
        <f t="shared" si="84"/>
        <v>3.0000000000000001E-3</v>
      </c>
      <c r="BM140" s="125">
        <f t="shared" si="85"/>
        <v>3.0000000000000001E-3</v>
      </c>
      <c r="BN140" s="125">
        <f t="shared" si="86"/>
        <v>2.7756234829402235E-3</v>
      </c>
      <c r="BO140" s="125">
        <f t="shared" si="87"/>
        <v>2.6788725386261178E-3</v>
      </c>
      <c r="BP140" s="125">
        <f t="shared" si="88"/>
        <v>2.5980893694225867E-3</v>
      </c>
      <c r="BQ140" s="125">
        <f t="shared" si="89"/>
        <v>2.5010317258964822E-3</v>
      </c>
    </row>
    <row r="141" spans="1:69">
      <c r="A141" s="5"/>
      <c r="B141" s="5"/>
      <c r="C141" s="5"/>
      <c r="D141" s="5"/>
      <c r="E141" s="5"/>
      <c r="F141" s="58"/>
      <c r="G141" s="58"/>
      <c r="H141" s="58"/>
      <c r="AA141" s="58">
        <v>96</v>
      </c>
      <c r="AB141" s="58">
        <f>F$65</f>
        <v>4.4999999999999997E-3</v>
      </c>
      <c r="AC141" s="58">
        <f t="shared" si="100"/>
        <v>1.1299999999999999E-2</v>
      </c>
      <c r="AD141" s="58">
        <f t="shared" si="100"/>
        <v>0</v>
      </c>
      <c r="AE141" s="58">
        <f t="shared" si="100"/>
        <v>0.38869999999999999</v>
      </c>
      <c r="AF141" s="58">
        <f t="shared" si="100"/>
        <v>1.5513999999999999</v>
      </c>
      <c r="AG141" s="58">
        <f t="shared" si="100"/>
        <v>4.4000000000000003E-3</v>
      </c>
      <c r="AH141" s="58">
        <f t="shared" si="100"/>
        <v>2.597</v>
      </c>
      <c r="AI141" s="58">
        <f t="shared" si="100"/>
        <v>97.497200000000007</v>
      </c>
      <c r="AJ141" s="58">
        <f>R$65</f>
        <v>3.0000000000000001E-3</v>
      </c>
      <c r="AK141" s="58">
        <f t="shared" si="101"/>
        <v>6.8999999999999999E-3</v>
      </c>
      <c r="AL141" s="58">
        <f t="shared" si="101"/>
        <v>0</v>
      </c>
      <c r="AM141" s="58">
        <f t="shared" si="101"/>
        <v>0.42980000000000002</v>
      </c>
      <c r="AN141" s="58">
        <f t="shared" si="101"/>
        <v>1.5313000000000001</v>
      </c>
      <c r="AO141" s="58">
        <f t="shared" si="101"/>
        <v>3.0000000000000001E-3</v>
      </c>
      <c r="AP141" s="58">
        <f t="shared" si="101"/>
        <v>3.0619000000000001</v>
      </c>
      <c r="AQ141" s="58">
        <f t="shared" si="101"/>
        <v>97.496300000000005</v>
      </c>
      <c r="AS141" s="125">
        <f t="shared" si="66"/>
        <v>4.4999999999999997E-3</v>
      </c>
      <c r="AT141" s="125">
        <f t="shared" si="67"/>
        <v>4.4999999999999997E-3</v>
      </c>
      <c r="AU141" s="125">
        <f t="shared" si="68"/>
        <v>4.158583969551796E-3</v>
      </c>
      <c r="AV141" s="125">
        <f t="shared" si="69"/>
        <v>4.0182954588379779E-3</v>
      </c>
      <c r="AW141" s="125">
        <f t="shared" si="70"/>
        <v>3.8868349482409086E-3</v>
      </c>
      <c r="AX141" s="125">
        <f t="shared" si="71"/>
        <v>3.7299778282533207E-3</v>
      </c>
      <c r="AY141" s="125">
        <f t="shared" si="72"/>
        <v>3.0000000000000001E-3</v>
      </c>
      <c r="AZ141" s="125">
        <f t="shared" si="73"/>
        <v>3.0000000000000001E-3</v>
      </c>
      <c r="BA141" s="125">
        <f t="shared" si="74"/>
        <v>2.7756234829402235E-3</v>
      </c>
      <c r="BB141" s="125">
        <f t="shared" si="75"/>
        <v>2.6788725386261178E-3</v>
      </c>
      <c r="BC141" s="125">
        <f t="shared" si="76"/>
        <v>2.5980893694225867E-3</v>
      </c>
      <c r="BD141" s="125">
        <f t="shared" si="77"/>
        <v>2.5010317258964822E-3</v>
      </c>
      <c r="BE141" s="58"/>
      <c r="BF141" s="125">
        <f t="shared" si="78"/>
        <v>4.4000000000000003E-3</v>
      </c>
      <c r="BG141" s="125">
        <f t="shared" si="79"/>
        <v>4.4000000000000003E-3</v>
      </c>
      <c r="BH141" s="125">
        <f t="shared" si="80"/>
        <v>4.066170992450646E-3</v>
      </c>
      <c r="BI141" s="125">
        <f t="shared" si="81"/>
        <v>3.9290000041971342E-3</v>
      </c>
      <c r="BJ141" s="125">
        <f t="shared" si="82"/>
        <v>3.80046083828E-3</v>
      </c>
      <c r="BK141" s="125">
        <f t="shared" si="83"/>
        <v>3.6470894320699142E-3</v>
      </c>
      <c r="BL141" s="125">
        <f t="shared" si="84"/>
        <v>3.0000000000000001E-3</v>
      </c>
      <c r="BM141" s="125">
        <f t="shared" si="85"/>
        <v>3.0000000000000001E-3</v>
      </c>
      <c r="BN141" s="125">
        <f t="shared" si="86"/>
        <v>2.7756234829402235E-3</v>
      </c>
      <c r="BO141" s="125">
        <f t="shared" si="87"/>
        <v>2.6788725386261178E-3</v>
      </c>
      <c r="BP141" s="125">
        <f t="shared" si="88"/>
        <v>2.5980893694225867E-3</v>
      </c>
      <c r="BQ141" s="125">
        <f t="shared" si="89"/>
        <v>2.5010317258964822E-3</v>
      </c>
    </row>
    <row r="142" spans="1:69">
      <c r="A142" s="5"/>
      <c r="B142" s="5"/>
      <c r="C142" s="5" t="s">
        <v>107</v>
      </c>
      <c r="D142" s="5">
        <v>1702.25</v>
      </c>
      <c r="E142" s="113">
        <v>13600000</v>
      </c>
      <c r="F142" s="58"/>
      <c r="G142" s="58"/>
      <c r="H142" s="58"/>
      <c r="AA142" s="58">
        <v>97</v>
      </c>
      <c r="AB142" s="58">
        <f>F$65</f>
        <v>4.4999999999999997E-3</v>
      </c>
      <c r="AC142" s="58">
        <f t="shared" si="100"/>
        <v>1.1299999999999999E-2</v>
      </c>
      <c r="AD142" s="58">
        <f t="shared" si="100"/>
        <v>0</v>
      </c>
      <c r="AE142" s="58">
        <f t="shared" si="100"/>
        <v>0.38869999999999999</v>
      </c>
      <c r="AF142" s="58">
        <f t="shared" si="100"/>
        <v>1.5513999999999999</v>
      </c>
      <c r="AG142" s="58">
        <f t="shared" si="100"/>
        <v>4.4000000000000003E-3</v>
      </c>
      <c r="AH142" s="58">
        <f t="shared" si="100"/>
        <v>2.597</v>
      </c>
      <c r="AI142" s="58">
        <f t="shared" si="100"/>
        <v>97.497200000000007</v>
      </c>
      <c r="AJ142" s="58">
        <f>R$65</f>
        <v>3.0000000000000001E-3</v>
      </c>
      <c r="AK142" s="58">
        <f t="shared" si="101"/>
        <v>6.8999999999999999E-3</v>
      </c>
      <c r="AL142" s="58">
        <f t="shared" si="101"/>
        <v>0</v>
      </c>
      <c r="AM142" s="58">
        <f t="shared" si="101"/>
        <v>0.42980000000000002</v>
      </c>
      <c r="AN142" s="58">
        <f t="shared" si="101"/>
        <v>1.5313000000000001</v>
      </c>
      <c r="AO142" s="58">
        <f t="shared" si="101"/>
        <v>3.0000000000000001E-3</v>
      </c>
      <c r="AP142" s="58">
        <f t="shared" si="101"/>
        <v>3.0619000000000001</v>
      </c>
      <c r="AQ142" s="58">
        <f t="shared" si="101"/>
        <v>97.496300000000005</v>
      </c>
      <c r="AS142" s="125">
        <f t="shared" si="66"/>
        <v>4.4999999999999997E-3</v>
      </c>
      <c r="AT142" s="125">
        <f t="shared" si="67"/>
        <v>4.4999999999999997E-3</v>
      </c>
      <c r="AU142" s="125">
        <f t="shared" si="68"/>
        <v>4.158583969551796E-3</v>
      </c>
      <c r="AV142" s="125">
        <f t="shared" si="69"/>
        <v>4.0182954588379779E-3</v>
      </c>
      <c r="AW142" s="125">
        <f t="shared" si="70"/>
        <v>3.8868349482409086E-3</v>
      </c>
      <c r="AX142" s="125">
        <f t="shared" si="71"/>
        <v>3.7299778282533207E-3</v>
      </c>
      <c r="AY142" s="125">
        <f t="shared" si="72"/>
        <v>3.0000000000000001E-3</v>
      </c>
      <c r="AZ142" s="125">
        <f t="shared" si="73"/>
        <v>3.0000000000000001E-3</v>
      </c>
      <c r="BA142" s="125">
        <f t="shared" si="74"/>
        <v>2.7756234829402235E-3</v>
      </c>
      <c r="BB142" s="125">
        <f t="shared" si="75"/>
        <v>2.6788725386261178E-3</v>
      </c>
      <c r="BC142" s="125">
        <f t="shared" si="76"/>
        <v>2.5980893694225867E-3</v>
      </c>
      <c r="BD142" s="125">
        <f t="shared" si="77"/>
        <v>2.5010317258964822E-3</v>
      </c>
      <c r="BE142" s="58"/>
      <c r="BF142" s="125">
        <f t="shared" si="78"/>
        <v>4.4000000000000003E-3</v>
      </c>
      <c r="BG142" s="125">
        <f t="shared" si="79"/>
        <v>4.4000000000000003E-3</v>
      </c>
      <c r="BH142" s="125">
        <f t="shared" si="80"/>
        <v>4.066170992450646E-3</v>
      </c>
      <c r="BI142" s="125">
        <f t="shared" si="81"/>
        <v>3.9290000041971342E-3</v>
      </c>
      <c r="BJ142" s="125">
        <f t="shared" si="82"/>
        <v>3.80046083828E-3</v>
      </c>
      <c r="BK142" s="125">
        <f t="shared" si="83"/>
        <v>3.6470894320699142E-3</v>
      </c>
      <c r="BL142" s="125">
        <f t="shared" si="84"/>
        <v>3.0000000000000001E-3</v>
      </c>
      <c r="BM142" s="125">
        <f t="shared" si="85"/>
        <v>3.0000000000000001E-3</v>
      </c>
      <c r="BN142" s="125">
        <f t="shared" si="86"/>
        <v>2.7756234829402235E-3</v>
      </c>
      <c r="BO142" s="125">
        <f t="shared" si="87"/>
        <v>2.6788725386261178E-3</v>
      </c>
      <c r="BP142" s="125">
        <f t="shared" si="88"/>
        <v>2.5980893694225867E-3</v>
      </c>
      <c r="BQ142" s="125">
        <f t="shared" si="89"/>
        <v>2.5010317258964822E-3</v>
      </c>
    </row>
    <row r="143" spans="1:69">
      <c r="AA143" s="58">
        <v>98</v>
      </c>
      <c r="AB143" s="58">
        <f>F$65</f>
        <v>4.4999999999999997E-3</v>
      </c>
      <c r="AC143" s="58">
        <f t="shared" si="100"/>
        <v>1.1299999999999999E-2</v>
      </c>
      <c r="AD143" s="58">
        <f t="shared" si="100"/>
        <v>0</v>
      </c>
      <c r="AE143" s="58">
        <f t="shared" si="100"/>
        <v>0.38869999999999999</v>
      </c>
      <c r="AF143" s="58">
        <f t="shared" si="100"/>
        <v>1.5513999999999999</v>
      </c>
      <c r="AG143" s="58">
        <f t="shared" si="100"/>
        <v>4.4000000000000003E-3</v>
      </c>
      <c r="AH143" s="58">
        <f t="shared" si="100"/>
        <v>2.597</v>
      </c>
      <c r="AI143" s="58">
        <f t="shared" si="100"/>
        <v>97.497200000000007</v>
      </c>
      <c r="AJ143" s="58">
        <f>R$65</f>
        <v>3.0000000000000001E-3</v>
      </c>
      <c r="AK143" s="58">
        <f t="shared" si="101"/>
        <v>6.8999999999999999E-3</v>
      </c>
      <c r="AL143" s="58">
        <f t="shared" si="101"/>
        <v>0</v>
      </c>
      <c r="AM143" s="58">
        <f t="shared" si="101"/>
        <v>0.42980000000000002</v>
      </c>
      <c r="AN143" s="58">
        <f t="shared" si="101"/>
        <v>1.5313000000000001</v>
      </c>
      <c r="AO143" s="58">
        <f t="shared" si="101"/>
        <v>3.0000000000000001E-3</v>
      </c>
      <c r="AP143" s="58">
        <f t="shared" si="101"/>
        <v>3.0619000000000001</v>
      </c>
      <c r="AQ143" s="58">
        <f t="shared" si="101"/>
        <v>97.496300000000005</v>
      </c>
      <c r="AS143" s="125">
        <f t="shared" si="66"/>
        <v>4.4999999999999997E-3</v>
      </c>
      <c r="AT143" s="125">
        <f t="shared" si="67"/>
        <v>4.4999999999999997E-3</v>
      </c>
      <c r="AU143" s="125">
        <f t="shared" si="68"/>
        <v>4.158583969551796E-3</v>
      </c>
      <c r="AV143" s="125">
        <f t="shared" si="69"/>
        <v>4.0182954588379779E-3</v>
      </c>
      <c r="AW143" s="125">
        <f t="shared" si="70"/>
        <v>3.8868349482409086E-3</v>
      </c>
      <c r="AX143" s="125">
        <f t="shared" si="71"/>
        <v>3.7299778282533207E-3</v>
      </c>
      <c r="AY143" s="125">
        <f t="shared" si="72"/>
        <v>3.0000000000000001E-3</v>
      </c>
      <c r="AZ143" s="125">
        <f t="shared" si="73"/>
        <v>3.0000000000000001E-3</v>
      </c>
      <c r="BA143" s="125">
        <f t="shared" si="74"/>
        <v>2.7756234829402235E-3</v>
      </c>
      <c r="BB143" s="125">
        <f t="shared" si="75"/>
        <v>2.6788725386261178E-3</v>
      </c>
      <c r="BC143" s="125">
        <f t="shared" si="76"/>
        <v>2.5980893694225867E-3</v>
      </c>
      <c r="BD143" s="125">
        <f t="shared" si="77"/>
        <v>2.5010317258964822E-3</v>
      </c>
      <c r="BE143" s="58"/>
      <c r="BF143" s="125">
        <f t="shared" si="78"/>
        <v>4.4000000000000003E-3</v>
      </c>
      <c r="BG143" s="125">
        <f t="shared" si="79"/>
        <v>4.4000000000000003E-3</v>
      </c>
      <c r="BH143" s="125">
        <f t="shared" si="80"/>
        <v>4.066170992450646E-3</v>
      </c>
      <c r="BI143" s="125">
        <f t="shared" si="81"/>
        <v>3.9290000041971342E-3</v>
      </c>
      <c r="BJ143" s="125">
        <f t="shared" si="82"/>
        <v>3.80046083828E-3</v>
      </c>
      <c r="BK143" s="125">
        <f t="shared" si="83"/>
        <v>3.6470894320699142E-3</v>
      </c>
      <c r="BL143" s="125">
        <f t="shared" si="84"/>
        <v>3.0000000000000001E-3</v>
      </c>
      <c r="BM143" s="125">
        <f t="shared" si="85"/>
        <v>3.0000000000000001E-3</v>
      </c>
      <c r="BN143" s="125">
        <f t="shared" si="86"/>
        <v>2.7756234829402235E-3</v>
      </c>
      <c r="BO143" s="125">
        <f t="shared" si="87"/>
        <v>2.6788725386261178E-3</v>
      </c>
      <c r="BP143" s="125">
        <f t="shared" si="88"/>
        <v>2.5980893694225867E-3</v>
      </c>
      <c r="BQ143" s="125">
        <f t="shared" si="89"/>
        <v>2.5010317258964822E-3</v>
      </c>
    </row>
    <row r="144" spans="1:69">
      <c r="AA144" s="58">
        <v>99</v>
      </c>
      <c r="AB144" s="58">
        <f>F$65</f>
        <v>4.4999999999999997E-3</v>
      </c>
      <c r="AC144" s="58">
        <f t="shared" si="100"/>
        <v>1.1299999999999999E-2</v>
      </c>
      <c r="AD144" s="58">
        <f t="shared" si="100"/>
        <v>0</v>
      </c>
      <c r="AE144" s="58">
        <f t="shared" si="100"/>
        <v>0.38869999999999999</v>
      </c>
      <c r="AF144" s="58">
        <f t="shared" si="100"/>
        <v>1.5513999999999999</v>
      </c>
      <c r="AG144" s="58">
        <f t="shared" si="100"/>
        <v>4.4000000000000003E-3</v>
      </c>
      <c r="AH144" s="58">
        <f t="shared" si="100"/>
        <v>2.597</v>
      </c>
      <c r="AI144" s="58">
        <f t="shared" si="100"/>
        <v>97.497200000000007</v>
      </c>
      <c r="AJ144" s="58">
        <f>R$65</f>
        <v>3.0000000000000001E-3</v>
      </c>
      <c r="AK144" s="58">
        <f t="shared" si="101"/>
        <v>6.8999999999999999E-3</v>
      </c>
      <c r="AL144" s="58">
        <f t="shared" si="101"/>
        <v>0</v>
      </c>
      <c r="AM144" s="58">
        <f t="shared" si="101"/>
        <v>0.42980000000000002</v>
      </c>
      <c r="AN144" s="58">
        <f t="shared" si="101"/>
        <v>1.5313000000000001</v>
      </c>
      <c r="AO144" s="58">
        <f t="shared" si="101"/>
        <v>3.0000000000000001E-3</v>
      </c>
      <c r="AP144" s="58">
        <f t="shared" si="101"/>
        <v>3.0619000000000001</v>
      </c>
      <c r="AQ144" s="58">
        <f t="shared" si="101"/>
        <v>97.496300000000005</v>
      </c>
      <c r="AS144" s="125">
        <f t="shared" si="66"/>
        <v>4.4999999999999997E-3</v>
      </c>
      <c r="AT144" s="125">
        <f t="shared" si="67"/>
        <v>4.4999999999999997E-3</v>
      </c>
      <c r="AU144" s="125">
        <f t="shared" si="68"/>
        <v>4.158583969551796E-3</v>
      </c>
      <c r="AV144" s="125">
        <f t="shared" si="69"/>
        <v>4.0182954588379779E-3</v>
      </c>
      <c r="AW144" s="125">
        <f t="shared" si="70"/>
        <v>3.8868349482409086E-3</v>
      </c>
      <c r="AX144" s="125">
        <f t="shared" si="71"/>
        <v>3.7299778282533207E-3</v>
      </c>
      <c r="AY144" s="125">
        <f t="shared" si="72"/>
        <v>3.0000000000000001E-3</v>
      </c>
      <c r="AZ144" s="125">
        <f t="shared" si="73"/>
        <v>3.0000000000000001E-3</v>
      </c>
      <c r="BA144" s="125">
        <f t="shared" si="74"/>
        <v>2.7756234829402235E-3</v>
      </c>
      <c r="BB144" s="125">
        <f t="shared" si="75"/>
        <v>2.6788725386261178E-3</v>
      </c>
      <c r="BC144" s="125">
        <f t="shared" si="76"/>
        <v>2.5980893694225867E-3</v>
      </c>
      <c r="BD144" s="125">
        <f t="shared" si="77"/>
        <v>2.5010317258964822E-3</v>
      </c>
      <c r="BE144" s="58"/>
      <c r="BF144" s="125">
        <f t="shared" si="78"/>
        <v>4.4000000000000003E-3</v>
      </c>
      <c r="BG144" s="125">
        <f t="shared" si="79"/>
        <v>4.4000000000000003E-3</v>
      </c>
      <c r="BH144" s="125">
        <f t="shared" si="80"/>
        <v>4.066170992450646E-3</v>
      </c>
      <c r="BI144" s="125">
        <f t="shared" si="81"/>
        <v>3.9290000041971342E-3</v>
      </c>
      <c r="BJ144" s="125">
        <f t="shared" si="82"/>
        <v>3.80046083828E-3</v>
      </c>
      <c r="BK144" s="125">
        <f t="shared" si="83"/>
        <v>3.6470894320699142E-3</v>
      </c>
      <c r="BL144" s="125">
        <f t="shared" si="84"/>
        <v>3.0000000000000001E-3</v>
      </c>
      <c r="BM144" s="125">
        <f t="shared" si="85"/>
        <v>3.0000000000000001E-3</v>
      </c>
      <c r="BN144" s="125">
        <f t="shared" si="86"/>
        <v>2.7756234829402235E-3</v>
      </c>
      <c r="BO144" s="125">
        <f t="shared" si="87"/>
        <v>2.6788725386261178E-3</v>
      </c>
      <c r="BP144" s="125">
        <f t="shared" si="88"/>
        <v>2.5980893694225867E-3</v>
      </c>
      <c r="BQ144" s="125">
        <f t="shared" si="89"/>
        <v>2.5010317258964822E-3</v>
      </c>
    </row>
    <row r="145" spans="27:69">
      <c r="AA145" s="58">
        <v>100</v>
      </c>
      <c r="AB145" s="58">
        <f>F$66</f>
        <v>4.4000000000000003E-3</v>
      </c>
      <c r="AC145" s="58">
        <f t="shared" ref="AC145:AI145" si="102">G$66</f>
        <v>1.14E-2</v>
      </c>
      <c r="AD145" s="58">
        <f t="shared" si="102"/>
        <v>0</v>
      </c>
      <c r="AE145" s="58">
        <f t="shared" si="102"/>
        <v>0.38850000000000001</v>
      </c>
      <c r="AF145" s="58">
        <f t="shared" si="102"/>
        <v>1.4970000000000001</v>
      </c>
      <c r="AG145" s="58">
        <f t="shared" si="102"/>
        <v>4.4000000000000003E-3</v>
      </c>
      <c r="AH145" s="58">
        <f t="shared" si="102"/>
        <v>2.3679000000000001</v>
      </c>
      <c r="AI145" s="58">
        <f t="shared" si="102"/>
        <v>103.02030000000001</v>
      </c>
      <c r="AJ145" s="58">
        <f>R$66</f>
        <v>3.0000000000000001E-3</v>
      </c>
      <c r="AK145" s="58">
        <f t="shared" ref="AK145:AQ145" si="103">S$66</f>
        <v>6.8999999999999999E-3</v>
      </c>
      <c r="AL145" s="58">
        <f t="shared" si="103"/>
        <v>0</v>
      </c>
      <c r="AM145" s="58">
        <f t="shared" si="103"/>
        <v>0.42959999999999998</v>
      </c>
      <c r="AN145" s="58">
        <f t="shared" si="103"/>
        <v>1.4744999999999999</v>
      </c>
      <c r="AO145" s="58">
        <f t="shared" si="103"/>
        <v>3.0000000000000001E-3</v>
      </c>
      <c r="AP145" s="58">
        <f t="shared" si="103"/>
        <v>2.7071000000000001</v>
      </c>
      <c r="AQ145" s="58">
        <f t="shared" si="103"/>
        <v>103.47029999999999</v>
      </c>
      <c r="AS145" s="125">
        <f t="shared" si="66"/>
        <v>4.4000000000000003E-3</v>
      </c>
      <c r="AT145" s="125">
        <f t="shared" si="67"/>
        <v>4.4000000000000003E-3</v>
      </c>
      <c r="AU145" s="125">
        <f t="shared" si="68"/>
        <v>4.066170992450646E-3</v>
      </c>
      <c r="AV145" s="125">
        <f t="shared" si="69"/>
        <v>3.9290000041971342E-3</v>
      </c>
      <c r="AW145" s="125">
        <f t="shared" si="70"/>
        <v>3.80046083828E-3</v>
      </c>
      <c r="AX145" s="125">
        <f t="shared" si="71"/>
        <v>3.6470894320699142E-3</v>
      </c>
      <c r="AY145" s="125">
        <f t="shared" si="72"/>
        <v>3.0000000000000001E-3</v>
      </c>
      <c r="AZ145" s="125">
        <f t="shared" si="73"/>
        <v>3.0000000000000001E-3</v>
      </c>
      <c r="BA145" s="125">
        <f t="shared" si="74"/>
        <v>2.7756234829402235E-3</v>
      </c>
      <c r="BB145" s="125">
        <f t="shared" si="75"/>
        <v>2.6788725386261178E-3</v>
      </c>
      <c r="BC145" s="125">
        <f t="shared" si="76"/>
        <v>2.5980893694225867E-3</v>
      </c>
      <c r="BD145" s="125">
        <f t="shared" si="77"/>
        <v>2.5010317258964822E-3</v>
      </c>
      <c r="BE145" s="58"/>
      <c r="BF145" s="125">
        <f t="shared" si="78"/>
        <v>4.4000000000000003E-3</v>
      </c>
      <c r="BG145" s="125">
        <f t="shared" si="79"/>
        <v>4.4000000000000003E-3</v>
      </c>
      <c r="BH145" s="125">
        <f t="shared" si="80"/>
        <v>4.066170992450646E-3</v>
      </c>
      <c r="BI145" s="125">
        <f t="shared" si="81"/>
        <v>3.9290000041971342E-3</v>
      </c>
      <c r="BJ145" s="125">
        <f t="shared" si="82"/>
        <v>3.80046083828E-3</v>
      </c>
      <c r="BK145" s="125">
        <f t="shared" si="83"/>
        <v>3.6470894320699142E-3</v>
      </c>
      <c r="BL145" s="125">
        <f t="shared" si="84"/>
        <v>3.0000000000000001E-3</v>
      </c>
      <c r="BM145" s="125">
        <f t="shared" si="85"/>
        <v>3.0000000000000001E-3</v>
      </c>
      <c r="BN145" s="125">
        <f t="shared" si="86"/>
        <v>2.7756234829402235E-3</v>
      </c>
      <c r="BO145" s="125">
        <f t="shared" si="87"/>
        <v>2.6788725386261178E-3</v>
      </c>
      <c r="BP145" s="125">
        <f t="shared" si="88"/>
        <v>2.5980893694225867E-3</v>
      </c>
      <c r="BQ145" s="125">
        <f t="shared" si="89"/>
        <v>2.5010317258964822E-3</v>
      </c>
    </row>
  </sheetData>
  <mergeCells count="35">
    <mergeCell ref="C16:C39"/>
    <mergeCell ref="D16:D23"/>
    <mergeCell ref="F16:F17"/>
    <mergeCell ref="D24:D31"/>
    <mergeCell ref="F24:F25"/>
    <mergeCell ref="D32:D39"/>
    <mergeCell ref="F32:F33"/>
    <mergeCell ref="M5:M6"/>
    <mergeCell ref="N5:N6"/>
    <mergeCell ref="O5:O6"/>
    <mergeCell ref="T5:T6"/>
    <mergeCell ref="C14:C15"/>
    <mergeCell ref="D14:D15"/>
    <mergeCell ref="E14:E15"/>
    <mergeCell ref="F14:F15"/>
    <mergeCell ref="G14:I14"/>
    <mergeCell ref="J14:L14"/>
    <mergeCell ref="H15:I15"/>
    <mergeCell ref="K15:L15"/>
    <mergeCell ref="U5:U6"/>
    <mergeCell ref="V5:V6"/>
    <mergeCell ref="W5:W6"/>
    <mergeCell ref="D5:D6"/>
    <mergeCell ref="E5:E6"/>
    <mergeCell ref="F5:F6"/>
    <mergeCell ref="G5:G6"/>
    <mergeCell ref="H5:H6"/>
    <mergeCell ref="I5:I6"/>
    <mergeCell ref="J5:J6"/>
    <mergeCell ref="K5:K6"/>
    <mergeCell ref="P5:P6"/>
    <mergeCell ref="Q5:Q6"/>
    <mergeCell ref="R5:R6"/>
    <mergeCell ref="S5:S6"/>
    <mergeCell ref="L5:L6"/>
  </mergeCells>
  <conditionalFormatting sqref="G16:L39">
    <cfRule type="cellIs" dxfId="1" priority="1" operator="equal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98"/>
  <sheetViews>
    <sheetView workbookViewId="0">
      <pane xSplit="1" ySplit="2" topLeftCell="S80" activePane="bottomRight" state="frozen"/>
      <selection pane="topRight" activeCell="B1" sqref="B1"/>
      <selection pane="bottomLeft" activeCell="A3" sqref="A3"/>
      <selection pane="bottomRight" activeCell="W47" sqref="W47"/>
    </sheetView>
  </sheetViews>
  <sheetFormatPr defaultRowHeight="15"/>
  <sheetData>
    <row r="1" spans="1:41">
      <c r="A1" s="58"/>
      <c r="B1" s="58" t="s">
        <v>365</v>
      </c>
      <c r="C1" s="58"/>
      <c r="D1" s="109" t="s">
        <v>381</v>
      </c>
      <c r="E1" s="58"/>
      <c r="F1" s="58"/>
      <c r="G1" s="58"/>
      <c r="H1" s="58" t="s">
        <v>363</v>
      </c>
      <c r="I1" s="58"/>
      <c r="J1" s="58"/>
      <c r="K1" s="58"/>
      <c r="L1" s="58"/>
      <c r="M1" s="58"/>
      <c r="N1" s="58" t="s">
        <v>367</v>
      </c>
      <c r="O1" s="58"/>
      <c r="P1" s="58"/>
      <c r="Q1" s="109" t="s">
        <v>381</v>
      </c>
      <c r="R1" s="58"/>
      <c r="S1" s="109" t="s">
        <v>381</v>
      </c>
      <c r="T1" s="114" t="s">
        <v>382</v>
      </c>
      <c r="U1" s="58"/>
      <c r="V1" s="58"/>
      <c r="W1" s="58" t="s">
        <v>106</v>
      </c>
      <c r="X1" s="109" t="str">
        <f>Q1</f>
        <v>Annual</v>
      </c>
      <c r="Y1" s="58"/>
      <c r="Z1" s="58"/>
      <c r="AA1" s="58"/>
      <c r="AB1" s="58"/>
      <c r="AC1" s="58" t="s">
        <v>364</v>
      </c>
      <c r="AD1" s="58"/>
      <c r="AE1" s="58"/>
      <c r="AF1" s="58"/>
      <c r="AG1" s="58"/>
      <c r="AH1" s="2"/>
      <c r="AI1" s="58" t="s">
        <v>367</v>
      </c>
      <c r="AJ1" s="58"/>
      <c r="AK1" s="58"/>
      <c r="AL1" s="109" t="s">
        <v>381</v>
      </c>
      <c r="AM1" s="58"/>
      <c r="AN1" s="109" t="s">
        <v>381</v>
      </c>
      <c r="AO1" s="114" t="s">
        <v>382</v>
      </c>
    </row>
    <row r="2" spans="1:41">
      <c r="A2" s="1" t="s">
        <v>58</v>
      </c>
      <c r="B2" s="58" t="s">
        <v>258</v>
      </c>
      <c r="C2" s="58" t="s">
        <v>259</v>
      </c>
      <c r="D2" s="58" t="s">
        <v>260</v>
      </c>
      <c r="E2" s="58" t="s">
        <v>48</v>
      </c>
      <c r="F2" s="58" t="s">
        <v>261</v>
      </c>
      <c r="G2" s="58" t="s">
        <v>366</v>
      </c>
      <c r="H2" s="58" t="s">
        <v>258</v>
      </c>
      <c r="I2" s="58" t="s">
        <v>259</v>
      </c>
      <c r="J2" s="58" t="s">
        <v>260</v>
      </c>
      <c r="K2" s="58" t="s">
        <v>48</v>
      </c>
      <c r="L2" s="58" t="s">
        <v>261</v>
      </c>
      <c r="M2" s="58" t="s">
        <v>107</v>
      </c>
      <c r="N2" s="58" t="s">
        <v>258</v>
      </c>
      <c r="O2" s="58" t="s">
        <v>259</v>
      </c>
      <c r="P2" s="58" t="s">
        <v>260</v>
      </c>
      <c r="Q2" s="58" t="s">
        <v>48</v>
      </c>
      <c r="R2" s="58" t="s">
        <v>261</v>
      </c>
      <c r="S2" s="58" t="s">
        <v>368</v>
      </c>
      <c r="T2" s="93" t="s">
        <v>380</v>
      </c>
      <c r="U2" s="58"/>
      <c r="V2" s="58"/>
      <c r="W2" s="58" t="s">
        <v>258</v>
      </c>
      <c r="X2" s="58" t="s">
        <v>259</v>
      </c>
      <c r="Y2" s="58" t="s">
        <v>260</v>
      </c>
      <c r="Z2" s="58" t="s">
        <v>48</v>
      </c>
      <c r="AA2" s="58" t="s">
        <v>261</v>
      </c>
      <c r="AB2" s="58" t="s">
        <v>366</v>
      </c>
      <c r="AC2" s="58" t="str">
        <f>W2</f>
        <v>Sedentary</v>
      </c>
      <c r="AD2" s="58" t="str">
        <f t="shared" ref="AD2:AG2" si="0">X2</f>
        <v>Barely</v>
      </c>
      <c r="AE2" s="58" t="str">
        <f t="shared" si="0"/>
        <v>Somewhat</v>
      </c>
      <c r="AF2" s="58" t="str">
        <f t="shared" si="0"/>
        <v>Active</v>
      </c>
      <c r="AG2" s="58" t="str">
        <f t="shared" si="0"/>
        <v>Highly</v>
      </c>
      <c r="AH2" s="2" t="s">
        <v>107</v>
      </c>
      <c r="AI2" s="58" t="s">
        <v>258</v>
      </c>
      <c r="AJ2" s="58" t="s">
        <v>259</v>
      </c>
      <c r="AK2" s="58" t="s">
        <v>260</v>
      </c>
      <c r="AL2" s="58" t="s">
        <v>48</v>
      </c>
      <c r="AM2" s="58" t="s">
        <v>261</v>
      </c>
      <c r="AN2" s="58" t="s">
        <v>368</v>
      </c>
      <c r="AO2" s="93" t="s">
        <v>380</v>
      </c>
    </row>
    <row r="3" spans="1:41">
      <c r="A3" s="58">
        <v>5</v>
      </c>
      <c r="B3" s="93">
        <f>'Mortal Baseline'!C3*('Bowel Cancer Epi'!$B$47*'Bowel Cancer Epi'!B$90)</f>
        <v>0</v>
      </c>
      <c r="C3" s="93">
        <f>'Mortal Baseline'!D3*('Bowel Cancer Epi'!$B$47*'Bowel Cancer Epi'!C$90)</f>
        <v>0</v>
      </c>
      <c r="D3" s="93">
        <f>'Mortal Baseline'!E3*('Bowel Cancer Epi'!$B$47*'Bowel Cancer Epi'!D$90)</f>
        <v>0</v>
      </c>
      <c r="E3" s="93">
        <f>'Mortal Baseline'!F3*('Bowel Cancer Epi'!$B$47*'Bowel Cancer Epi'!E$90)</f>
        <v>0</v>
      </c>
      <c r="F3" s="93">
        <f>'Mortal Baseline'!G3*('Bowel Cancer Epi'!$B$47*'Bowel Cancer Epi'!F$90)</f>
        <v>0</v>
      </c>
      <c r="G3" s="93">
        <f>SUM(B3:F3)</f>
        <v>0</v>
      </c>
      <c r="H3" s="2">
        <f>B3/'Mortal Baseline'!C3</f>
        <v>0</v>
      </c>
      <c r="I3" s="2">
        <f>C3/'Mortal Baseline'!D3</f>
        <v>0</v>
      </c>
      <c r="J3" s="2">
        <f>D3/'Mortal Baseline'!E3</f>
        <v>0</v>
      </c>
      <c r="K3" s="2">
        <f>E3/'Mortal Baseline'!F3</f>
        <v>0</v>
      </c>
      <c r="L3" s="2">
        <f>F3/'Mortal Baseline'!G3</f>
        <v>0</v>
      </c>
      <c r="M3" s="2">
        <f>SUM(B3:F3)/SUM('Mortal Baseline'!C3:G3)</f>
        <v>0</v>
      </c>
      <c r="N3" s="93">
        <f>B3*'Bowel Cancer Epi'!$I$47</f>
        <v>0</v>
      </c>
      <c r="O3" s="93">
        <f>C3*'Bowel Cancer Epi'!$I$47</f>
        <v>0</v>
      </c>
      <c r="P3" s="93">
        <f>D3*'Bowel Cancer Epi'!$I$47</f>
        <v>0</v>
      </c>
      <c r="Q3" s="93">
        <f>E3*'Bowel Cancer Epi'!$I$47</f>
        <v>0</v>
      </c>
      <c r="R3" s="93">
        <f>F3*'Bowel Cancer Epi'!$I$47</f>
        <v>0</v>
      </c>
      <c r="S3" s="93">
        <f>SUM(N3:R3)</f>
        <v>0</v>
      </c>
      <c r="T3" s="93">
        <f>S3</f>
        <v>0</v>
      </c>
      <c r="U3" s="2"/>
      <c r="V3" s="2"/>
      <c r="W3" s="93">
        <f>'Mortal Baseline'!X3*('Bowel Cancer Epi'!$N$47*'Bowel Cancer Epi'!B$99)</f>
        <v>0</v>
      </c>
      <c r="X3" s="93">
        <f>'Mortal Baseline'!Y3*('Bowel Cancer Epi'!$N$47*'Bowel Cancer Epi'!C$99)</f>
        <v>0</v>
      </c>
      <c r="Y3" s="93">
        <f>'Mortal Baseline'!Z3*('Bowel Cancer Epi'!$N$47*'Bowel Cancer Epi'!D$99)</f>
        <v>0</v>
      </c>
      <c r="Z3" s="93">
        <f>'Mortal Baseline'!AA3*('Bowel Cancer Epi'!$N$47*'Bowel Cancer Epi'!E$99)</f>
        <v>0</v>
      </c>
      <c r="AA3" s="93">
        <f>'Mortal Baseline'!AB3*('Bowel Cancer Epi'!$N$47*'Bowel Cancer Epi'!F$99)</f>
        <v>0</v>
      </c>
      <c r="AB3" s="93">
        <f>SUM(W3:AA3)</f>
        <v>0</v>
      </c>
      <c r="AC3" s="2">
        <f>W3/'Mortal Baseline'!X3</f>
        <v>0</v>
      </c>
      <c r="AD3" s="2">
        <f>X3/'Mortal Baseline'!Y3</f>
        <v>0</v>
      </c>
      <c r="AE3" s="2">
        <f>Y3/'Mortal Baseline'!Z3</f>
        <v>0</v>
      </c>
      <c r="AF3" s="2">
        <f>Z3/'Mortal Baseline'!AA3</f>
        <v>0</v>
      </c>
      <c r="AG3" s="2">
        <f>AA3/'Mortal Baseline'!AB3</f>
        <v>0</v>
      </c>
      <c r="AH3" s="2">
        <f>SUM(W3:AA3)/SUM('Mortal Baseline'!X3:AB3)</f>
        <v>0</v>
      </c>
      <c r="AI3" s="58">
        <f>W3*'Stroke Epi'!$X$30</f>
        <v>0</v>
      </c>
      <c r="AJ3" s="58">
        <f>X3*'Stroke Epi'!$X$30</f>
        <v>0</v>
      </c>
      <c r="AK3" s="58">
        <f>Y3*'Stroke Epi'!$X$30</f>
        <v>0</v>
      </c>
      <c r="AL3" s="58">
        <f>Z3*'Stroke Epi'!$X$30</f>
        <v>0</v>
      </c>
      <c r="AM3" s="58">
        <f>AA3*'Stroke Epi'!$X$30</f>
        <v>0</v>
      </c>
      <c r="AN3" s="93">
        <f>SUM(AI3:AM3)</f>
        <v>0</v>
      </c>
      <c r="AO3" s="93">
        <f>AN3</f>
        <v>0</v>
      </c>
    </row>
    <row r="4" spans="1:41">
      <c r="A4" s="58">
        <v>6</v>
      </c>
      <c r="B4" s="93">
        <f>'Mortal Baseline'!C4*('Bowel Cancer Epi'!$B$47*'Bowel Cancer Epi'!B$90)</f>
        <v>0</v>
      </c>
      <c r="C4" s="93">
        <f>'Mortal Baseline'!D4*('Bowel Cancer Epi'!$B$47*'Bowel Cancer Epi'!C$90)</f>
        <v>0</v>
      </c>
      <c r="D4" s="93">
        <f>'Mortal Baseline'!E4*('Bowel Cancer Epi'!$B$47*'Bowel Cancer Epi'!D$90)</f>
        <v>0</v>
      </c>
      <c r="E4" s="93">
        <f>'Mortal Baseline'!F4*('Bowel Cancer Epi'!$B$47*'Bowel Cancer Epi'!E$90)</f>
        <v>0</v>
      </c>
      <c r="F4" s="93">
        <f>'Mortal Baseline'!G4*('Bowel Cancer Epi'!$B$47*'Bowel Cancer Epi'!F$90)</f>
        <v>0</v>
      </c>
      <c r="G4" s="93">
        <f t="shared" ref="G4:G67" si="1">SUM(B4:F4)</f>
        <v>0</v>
      </c>
      <c r="H4" s="2">
        <f>B4/'Mortal Baseline'!C4</f>
        <v>0</v>
      </c>
      <c r="I4" s="2">
        <f>C4/'Mortal Baseline'!D4</f>
        <v>0</v>
      </c>
      <c r="J4" s="2">
        <f>D4/'Mortal Baseline'!E4</f>
        <v>0</v>
      </c>
      <c r="K4" s="2">
        <f>E4/'Mortal Baseline'!F4</f>
        <v>0</v>
      </c>
      <c r="L4" s="2">
        <f>F4/'Mortal Baseline'!G4</f>
        <v>0</v>
      </c>
      <c r="M4" s="2">
        <f>SUM(B4:F4)/SUM('Mortal Baseline'!C4:G4)</f>
        <v>0</v>
      </c>
      <c r="N4" s="93">
        <f>B4*'Bowel Cancer Epi'!$I$47</f>
        <v>0</v>
      </c>
      <c r="O4" s="93">
        <f>C4*'Bowel Cancer Epi'!$I$47</f>
        <v>0</v>
      </c>
      <c r="P4" s="93">
        <f>D4*'Bowel Cancer Epi'!$I$47</f>
        <v>0</v>
      </c>
      <c r="Q4" s="93">
        <f>E4*'Bowel Cancer Epi'!$I$47</f>
        <v>0</v>
      </c>
      <c r="R4" s="93">
        <f>F4*'Bowel Cancer Epi'!$I$47</f>
        <v>0</v>
      </c>
      <c r="S4" s="93">
        <f t="shared" ref="S4:S67" si="2">SUM(N4:R4)</f>
        <v>0</v>
      </c>
      <c r="T4" s="93">
        <f>T3+S4</f>
        <v>0</v>
      </c>
      <c r="U4" s="2"/>
      <c r="V4" s="2"/>
      <c r="W4" s="93">
        <f>'Mortal Baseline'!X4*('Bowel Cancer Epi'!$N$47*'Bowel Cancer Epi'!B$99)</f>
        <v>0</v>
      </c>
      <c r="X4" s="93">
        <f>'Mortal Baseline'!Y4*('Bowel Cancer Epi'!$N$47*'Bowel Cancer Epi'!C$99)</f>
        <v>0</v>
      </c>
      <c r="Y4" s="93">
        <f>'Mortal Baseline'!Z4*('Bowel Cancer Epi'!$N$47*'Bowel Cancer Epi'!D$99)</f>
        <v>0</v>
      </c>
      <c r="Z4" s="93">
        <f>'Mortal Baseline'!AA4*('Bowel Cancer Epi'!$N$47*'Bowel Cancer Epi'!E$99)</f>
        <v>0</v>
      </c>
      <c r="AA4" s="93">
        <f>'Mortal Baseline'!AB4*('Bowel Cancer Epi'!$N$47*'Bowel Cancer Epi'!F$99)</f>
        <v>0</v>
      </c>
      <c r="AB4" s="93">
        <f t="shared" ref="AB4:AB67" si="3">SUM(W4:AA4)</f>
        <v>0</v>
      </c>
      <c r="AC4" s="2">
        <f>W4/'Mortal Baseline'!X4</f>
        <v>0</v>
      </c>
      <c r="AD4" s="2">
        <f>X4/'Mortal Baseline'!Y4</f>
        <v>0</v>
      </c>
      <c r="AE4" s="2">
        <f>Y4/'Mortal Baseline'!Z4</f>
        <v>0</v>
      </c>
      <c r="AF4" s="2">
        <f>Z4/'Mortal Baseline'!AA4</f>
        <v>0</v>
      </c>
      <c r="AG4" s="2">
        <f>AA4/'Mortal Baseline'!AB4</f>
        <v>0</v>
      </c>
      <c r="AH4" s="2">
        <f>SUM(W4:AA4)/SUM('Mortal Baseline'!X4:AB4)</f>
        <v>0</v>
      </c>
      <c r="AI4" s="58">
        <f>W4*'Stroke Epi'!$X$30</f>
        <v>0</v>
      </c>
      <c r="AJ4" s="58">
        <f>X4*'Stroke Epi'!$X$30</f>
        <v>0</v>
      </c>
      <c r="AK4" s="58">
        <f>Y4*'Stroke Epi'!$X$30</f>
        <v>0</v>
      </c>
      <c r="AL4" s="58">
        <f>Z4*'Stroke Epi'!$X$30</f>
        <v>0</v>
      </c>
      <c r="AM4" s="58">
        <f>AA4*'Stroke Epi'!$X$30</f>
        <v>0</v>
      </c>
      <c r="AN4" s="93">
        <f t="shared" ref="AN4:AN16" si="4">SUM(AI4:AM4)</f>
        <v>0</v>
      </c>
      <c r="AO4" s="93">
        <f>AO3+AN4</f>
        <v>0</v>
      </c>
    </row>
    <row r="5" spans="1:41">
      <c r="A5" s="58">
        <v>7</v>
      </c>
      <c r="B5" s="93">
        <f>'Mortal Baseline'!C5*('Bowel Cancer Epi'!$B$47*'Bowel Cancer Epi'!B$90)</f>
        <v>0</v>
      </c>
      <c r="C5" s="93">
        <f>'Mortal Baseline'!D5*('Bowel Cancer Epi'!$B$47*'Bowel Cancer Epi'!C$90)</f>
        <v>0</v>
      </c>
      <c r="D5" s="93">
        <f>'Mortal Baseline'!E5*('Bowel Cancer Epi'!$B$47*'Bowel Cancer Epi'!D$90)</f>
        <v>0</v>
      </c>
      <c r="E5" s="93">
        <f>'Mortal Baseline'!F5*('Bowel Cancer Epi'!$B$47*'Bowel Cancer Epi'!E$90)</f>
        <v>0</v>
      </c>
      <c r="F5" s="93">
        <f>'Mortal Baseline'!G5*('Bowel Cancer Epi'!$B$47*'Bowel Cancer Epi'!F$90)</f>
        <v>0</v>
      </c>
      <c r="G5" s="93">
        <f t="shared" si="1"/>
        <v>0</v>
      </c>
      <c r="H5" s="2">
        <f>B5/'Mortal Baseline'!C5</f>
        <v>0</v>
      </c>
      <c r="I5" s="2">
        <f>C5/'Mortal Baseline'!D5</f>
        <v>0</v>
      </c>
      <c r="J5" s="2">
        <f>D5/'Mortal Baseline'!E5</f>
        <v>0</v>
      </c>
      <c r="K5" s="2">
        <f>E5/'Mortal Baseline'!F5</f>
        <v>0</v>
      </c>
      <c r="L5" s="2">
        <f>F5/'Mortal Baseline'!G5</f>
        <v>0</v>
      </c>
      <c r="M5" s="2">
        <f>SUM(B5:F5)/SUM('Mortal Baseline'!C5:G5)</f>
        <v>0</v>
      </c>
      <c r="N5" s="93">
        <f>B5*'Bowel Cancer Epi'!$I$47</f>
        <v>0</v>
      </c>
      <c r="O5" s="93">
        <f>C5*'Bowel Cancer Epi'!$I$47</f>
        <v>0</v>
      </c>
      <c r="P5" s="93">
        <f>D5*'Bowel Cancer Epi'!$I$47</f>
        <v>0</v>
      </c>
      <c r="Q5" s="93">
        <f>E5*'Bowel Cancer Epi'!$I$47</f>
        <v>0</v>
      </c>
      <c r="R5" s="93">
        <f>F5*'Bowel Cancer Epi'!$I$47</f>
        <v>0</v>
      </c>
      <c r="S5" s="93">
        <f t="shared" si="2"/>
        <v>0</v>
      </c>
      <c r="T5" s="93">
        <f t="shared" ref="T5:T68" si="5">T4+S5</f>
        <v>0</v>
      </c>
      <c r="U5" s="2"/>
      <c r="V5" s="2"/>
      <c r="W5" s="93">
        <f>'Mortal Baseline'!X5*('Bowel Cancer Epi'!$N$47*'Bowel Cancer Epi'!B$99)</f>
        <v>0</v>
      </c>
      <c r="X5" s="93">
        <f>'Mortal Baseline'!Y5*('Bowel Cancer Epi'!$N$47*'Bowel Cancer Epi'!C$99)</f>
        <v>0</v>
      </c>
      <c r="Y5" s="93">
        <f>'Mortal Baseline'!Z5*('Bowel Cancer Epi'!$N$47*'Bowel Cancer Epi'!D$99)</f>
        <v>0</v>
      </c>
      <c r="Z5" s="93">
        <f>'Mortal Baseline'!AA5*('Bowel Cancer Epi'!$N$47*'Bowel Cancer Epi'!E$99)</f>
        <v>0</v>
      </c>
      <c r="AA5" s="93">
        <f>'Mortal Baseline'!AB5*('Bowel Cancer Epi'!$N$47*'Bowel Cancer Epi'!F$99)</f>
        <v>0</v>
      </c>
      <c r="AB5" s="93">
        <f t="shared" si="3"/>
        <v>0</v>
      </c>
      <c r="AC5" s="2">
        <f>W5/'Mortal Baseline'!X5</f>
        <v>0</v>
      </c>
      <c r="AD5" s="2">
        <f>X5/'Mortal Baseline'!Y5</f>
        <v>0</v>
      </c>
      <c r="AE5" s="2">
        <f>Y5/'Mortal Baseline'!Z5</f>
        <v>0</v>
      </c>
      <c r="AF5" s="2">
        <f>Z5/'Mortal Baseline'!AA5</f>
        <v>0</v>
      </c>
      <c r="AG5" s="2">
        <f>AA5/'Mortal Baseline'!AB5</f>
        <v>0</v>
      </c>
      <c r="AH5" s="2">
        <f>SUM(W5:AA5)/SUM('Mortal Baseline'!X5:AB5)</f>
        <v>0</v>
      </c>
      <c r="AI5" s="58">
        <f>W5*'Stroke Epi'!$X$30</f>
        <v>0</v>
      </c>
      <c r="AJ5" s="58">
        <f>X5*'Stroke Epi'!$X$30</f>
        <v>0</v>
      </c>
      <c r="AK5" s="58">
        <f>Y5*'Stroke Epi'!$X$30</f>
        <v>0</v>
      </c>
      <c r="AL5" s="58">
        <f>Z5*'Stroke Epi'!$X$30</f>
        <v>0</v>
      </c>
      <c r="AM5" s="58">
        <f>AA5*'Stroke Epi'!$X$30</f>
        <v>0</v>
      </c>
      <c r="AN5" s="93">
        <f t="shared" si="4"/>
        <v>0</v>
      </c>
      <c r="AO5" s="93">
        <f t="shared" ref="AO5:AO68" si="6">AO4+AN5</f>
        <v>0</v>
      </c>
    </row>
    <row r="6" spans="1:41">
      <c r="A6" s="58">
        <v>8</v>
      </c>
      <c r="B6" s="93">
        <f>'Mortal Baseline'!C6*('Bowel Cancer Epi'!$B$47*'Bowel Cancer Epi'!B$90)</f>
        <v>0</v>
      </c>
      <c r="C6" s="93">
        <f>'Mortal Baseline'!D6*('Bowel Cancer Epi'!$B$47*'Bowel Cancer Epi'!C$90)</f>
        <v>0</v>
      </c>
      <c r="D6" s="93">
        <f>'Mortal Baseline'!E6*('Bowel Cancer Epi'!$B$47*'Bowel Cancer Epi'!D$90)</f>
        <v>0</v>
      </c>
      <c r="E6" s="93">
        <f>'Mortal Baseline'!F6*('Bowel Cancer Epi'!$B$47*'Bowel Cancer Epi'!E$90)</f>
        <v>0</v>
      </c>
      <c r="F6" s="93">
        <f>'Mortal Baseline'!G6*('Bowel Cancer Epi'!$B$47*'Bowel Cancer Epi'!F$90)</f>
        <v>0</v>
      </c>
      <c r="G6" s="93">
        <f t="shared" si="1"/>
        <v>0</v>
      </c>
      <c r="H6" s="2">
        <f>B6/'Mortal Baseline'!C6</f>
        <v>0</v>
      </c>
      <c r="I6" s="2">
        <f>C6/'Mortal Baseline'!D6</f>
        <v>0</v>
      </c>
      <c r="J6" s="2">
        <f>D6/'Mortal Baseline'!E6</f>
        <v>0</v>
      </c>
      <c r="K6" s="2">
        <f>E6/'Mortal Baseline'!F6</f>
        <v>0</v>
      </c>
      <c r="L6" s="2">
        <f>F6/'Mortal Baseline'!G6</f>
        <v>0</v>
      </c>
      <c r="M6" s="2">
        <f>SUM(B6:F6)/SUM('Mortal Baseline'!C6:G6)</f>
        <v>0</v>
      </c>
      <c r="N6" s="93">
        <f>B6*'Bowel Cancer Epi'!$I$47</f>
        <v>0</v>
      </c>
      <c r="O6" s="93">
        <f>C6*'Bowel Cancer Epi'!$I$47</f>
        <v>0</v>
      </c>
      <c r="P6" s="93">
        <f>D6*'Bowel Cancer Epi'!$I$47</f>
        <v>0</v>
      </c>
      <c r="Q6" s="93">
        <f>E6*'Bowel Cancer Epi'!$I$47</f>
        <v>0</v>
      </c>
      <c r="R6" s="93">
        <f>F6*'Bowel Cancer Epi'!$I$47</f>
        <v>0</v>
      </c>
      <c r="S6" s="93">
        <f t="shared" si="2"/>
        <v>0</v>
      </c>
      <c r="T6" s="93">
        <f t="shared" si="5"/>
        <v>0</v>
      </c>
      <c r="U6" s="2"/>
      <c r="V6" s="2"/>
      <c r="W6" s="93">
        <f>'Mortal Baseline'!X6*('Bowel Cancer Epi'!$N$47*'Bowel Cancer Epi'!B$99)</f>
        <v>0</v>
      </c>
      <c r="X6" s="93">
        <f>'Mortal Baseline'!Y6*('Bowel Cancer Epi'!$N$47*'Bowel Cancer Epi'!C$99)</f>
        <v>0</v>
      </c>
      <c r="Y6" s="93">
        <f>'Mortal Baseline'!Z6*('Bowel Cancer Epi'!$N$47*'Bowel Cancer Epi'!D$99)</f>
        <v>0</v>
      </c>
      <c r="Z6" s="93">
        <f>'Mortal Baseline'!AA6*('Bowel Cancer Epi'!$N$47*'Bowel Cancer Epi'!E$99)</f>
        <v>0</v>
      </c>
      <c r="AA6" s="93">
        <f>'Mortal Baseline'!AB6*('Bowel Cancer Epi'!$N$47*'Bowel Cancer Epi'!F$99)</f>
        <v>0</v>
      </c>
      <c r="AB6" s="93">
        <f t="shared" si="3"/>
        <v>0</v>
      </c>
      <c r="AC6" s="2">
        <f>W6/'Mortal Baseline'!X6</f>
        <v>0</v>
      </c>
      <c r="AD6" s="2">
        <f>X6/'Mortal Baseline'!Y6</f>
        <v>0</v>
      </c>
      <c r="AE6" s="2">
        <f>Y6/'Mortal Baseline'!Z6</f>
        <v>0</v>
      </c>
      <c r="AF6" s="2">
        <f>Z6/'Mortal Baseline'!AA6</f>
        <v>0</v>
      </c>
      <c r="AG6" s="2">
        <f>AA6/'Mortal Baseline'!AB6</f>
        <v>0</v>
      </c>
      <c r="AH6" s="2">
        <f>SUM(W6:AA6)/SUM('Mortal Baseline'!X6:AB6)</f>
        <v>0</v>
      </c>
      <c r="AI6" s="58">
        <f>W6*'Stroke Epi'!$X$30</f>
        <v>0</v>
      </c>
      <c r="AJ6" s="58">
        <f>X6*'Stroke Epi'!$X$30</f>
        <v>0</v>
      </c>
      <c r="AK6" s="58">
        <f>Y6*'Stroke Epi'!$X$30</f>
        <v>0</v>
      </c>
      <c r="AL6" s="58">
        <f>Z6*'Stroke Epi'!$X$30</f>
        <v>0</v>
      </c>
      <c r="AM6" s="58">
        <f>AA6*'Stroke Epi'!$X$30</f>
        <v>0</v>
      </c>
      <c r="AN6" s="93">
        <f t="shared" si="4"/>
        <v>0</v>
      </c>
      <c r="AO6" s="93">
        <f t="shared" si="6"/>
        <v>0</v>
      </c>
    </row>
    <row r="7" spans="1:41">
      <c r="A7" s="58">
        <v>9</v>
      </c>
      <c r="B7" s="93">
        <f>'Mortal Baseline'!C7*('Bowel Cancer Epi'!$B$47*'Bowel Cancer Epi'!B$90)</f>
        <v>0</v>
      </c>
      <c r="C7" s="93">
        <f>'Mortal Baseline'!D7*('Bowel Cancer Epi'!$B$47*'Bowel Cancer Epi'!C$90)</f>
        <v>0</v>
      </c>
      <c r="D7" s="93">
        <f>'Mortal Baseline'!E7*('Bowel Cancer Epi'!$B$47*'Bowel Cancer Epi'!D$90)</f>
        <v>0</v>
      </c>
      <c r="E7" s="93">
        <f>'Mortal Baseline'!F7*('Bowel Cancer Epi'!$B$47*'Bowel Cancer Epi'!E$90)</f>
        <v>0</v>
      </c>
      <c r="F7" s="93">
        <f>'Mortal Baseline'!G7*('Bowel Cancer Epi'!$B$47*'Bowel Cancer Epi'!F$90)</f>
        <v>0</v>
      </c>
      <c r="G7" s="93">
        <f t="shared" si="1"/>
        <v>0</v>
      </c>
      <c r="H7" s="2">
        <f>B7/'Mortal Baseline'!C7</f>
        <v>0</v>
      </c>
      <c r="I7" s="2">
        <f>C7/'Mortal Baseline'!D7</f>
        <v>0</v>
      </c>
      <c r="J7" s="2">
        <f>D7/'Mortal Baseline'!E7</f>
        <v>0</v>
      </c>
      <c r="K7" s="2">
        <f>E7/'Mortal Baseline'!F7</f>
        <v>0</v>
      </c>
      <c r="L7" s="2">
        <f>F7/'Mortal Baseline'!G7</f>
        <v>0</v>
      </c>
      <c r="M7" s="2">
        <f>SUM(B7:F7)/SUM('Mortal Baseline'!C7:G7)</f>
        <v>0</v>
      </c>
      <c r="N7" s="93">
        <f>B7*'Bowel Cancer Epi'!$I$47</f>
        <v>0</v>
      </c>
      <c r="O7" s="93">
        <f>C7*'Bowel Cancer Epi'!$I$47</f>
        <v>0</v>
      </c>
      <c r="P7" s="93">
        <f>D7*'Bowel Cancer Epi'!$I$47</f>
        <v>0</v>
      </c>
      <c r="Q7" s="93">
        <f>E7*'Bowel Cancer Epi'!$I$47</f>
        <v>0</v>
      </c>
      <c r="R7" s="93">
        <f>F7*'Bowel Cancer Epi'!$I$47</f>
        <v>0</v>
      </c>
      <c r="S7" s="93">
        <f t="shared" si="2"/>
        <v>0</v>
      </c>
      <c r="T7" s="93">
        <f t="shared" si="5"/>
        <v>0</v>
      </c>
      <c r="U7" s="2"/>
      <c r="V7" s="2"/>
      <c r="W7" s="93">
        <f>'Mortal Baseline'!X7*('Bowel Cancer Epi'!$N$47*'Bowel Cancer Epi'!B$99)</f>
        <v>0</v>
      </c>
      <c r="X7" s="93">
        <f>'Mortal Baseline'!Y7*('Bowel Cancer Epi'!$N$47*'Bowel Cancer Epi'!C$99)</f>
        <v>0</v>
      </c>
      <c r="Y7" s="93">
        <f>'Mortal Baseline'!Z7*('Bowel Cancer Epi'!$N$47*'Bowel Cancer Epi'!D$99)</f>
        <v>0</v>
      </c>
      <c r="Z7" s="93">
        <f>'Mortal Baseline'!AA7*('Bowel Cancer Epi'!$N$47*'Bowel Cancer Epi'!E$99)</f>
        <v>0</v>
      </c>
      <c r="AA7" s="93">
        <f>'Mortal Baseline'!AB7*('Bowel Cancer Epi'!$N$47*'Bowel Cancer Epi'!F$99)</f>
        <v>0</v>
      </c>
      <c r="AB7" s="93">
        <f t="shared" si="3"/>
        <v>0</v>
      </c>
      <c r="AC7" s="2">
        <f>W7/'Mortal Baseline'!X7</f>
        <v>0</v>
      </c>
      <c r="AD7" s="2">
        <f>X7/'Mortal Baseline'!Y7</f>
        <v>0</v>
      </c>
      <c r="AE7" s="2">
        <f>Y7/'Mortal Baseline'!Z7</f>
        <v>0</v>
      </c>
      <c r="AF7" s="2">
        <f>Z7/'Mortal Baseline'!AA7</f>
        <v>0</v>
      </c>
      <c r="AG7" s="2">
        <f>AA7/'Mortal Baseline'!AB7</f>
        <v>0</v>
      </c>
      <c r="AH7" s="2">
        <f>SUM(W7:AA7)/SUM('Mortal Baseline'!X7:AB7)</f>
        <v>0</v>
      </c>
      <c r="AI7" s="58">
        <f>W7*'Stroke Epi'!$X$30</f>
        <v>0</v>
      </c>
      <c r="AJ7" s="58">
        <f>X7*'Stroke Epi'!$X$30</f>
        <v>0</v>
      </c>
      <c r="AK7" s="58">
        <f>Y7*'Stroke Epi'!$X$30</f>
        <v>0</v>
      </c>
      <c r="AL7" s="58">
        <f>Z7*'Stroke Epi'!$X$30</f>
        <v>0</v>
      </c>
      <c r="AM7" s="58">
        <f>AA7*'Stroke Epi'!$X$30</f>
        <v>0</v>
      </c>
      <c r="AN7" s="93">
        <f t="shared" si="4"/>
        <v>0</v>
      </c>
      <c r="AO7" s="93">
        <f t="shared" si="6"/>
        <v>0</v>
      </c>
    </row>
    <row r="8" spans="1:41">
      <c r="A8" s="58">
        <v>10</v>
      </c>
      <c r="B8" s="93">
        <f>'Mortal Baseline'!C8*('Bowel Cancer Epi'!$B$48*'Bowel Cancer Epi'!B$90)</f>
        <v>0</v>
      </c>
      <c r="C8" s="93">
        <f>'Mortal Baseline'!D8*('Bowel Cancer Epi'!$B$48*'Bowel Cancer Epi'!C$90)</f>
        <v>0</v>
      </c>
      <c r="D8" s="93">
        <f>'Mortal Baseline'!E8*('Bowel Cancer Epi'!$B$48*'Bowel Cancer Epi'!D$90)</f>
        <v>0</v>
      </c>
      <c r="E8" s="93">
        <f>'Mortal Baseline'!F8*('Bowel Cancer Epi'!$B$48*'Bowel Cancer Epi'!E$90)</f>
        <v>0</v>
      </c>
      <c r="F8" s="93">
        <f>'Mortal Baseline'!G8*('Bowel Cancer Epi'!$B$48*'Bowel Cancer Epi'!F$90)</f>
        <v>0</v>
      </c>
      <c r="G8" s="93">
        <f t="shared" si="1"/>
        <v>0</v>
      </c>
      <c r="H8" s="2">
        <f>B8/'Mortal Baseline'!C8</f>
        <v>0</v>
      </c>
      <c r="I8" s="2">
        <f>C8/'Mortal Baseline'!D8</f>
        <v>0</v>
      </c>
      <c r="J8" s="2">
        <f>D8/'Mortal Baseline'!E8</f>
        <v>0</v>
      </c>
      <c r="K8" s="2">
        <f>E8/'Mortal Baseline'!F8</f>
        <v>0</v>
      </c>
      <c r="L8" s="2">
        <f>F8/'Mortal Baseline'!G8</f>
        <v>0</v>
      </c>
      <c r="M8" s="2">
        <f>SUM(B8:F8)/SUM('Mortal Baseline'!C8:G8)</f>
        <v>0</v>
      </c>
      <c r="N8" s="93">
        <f>B8*'Bowel Cancer Epi'!$I$48</f>
        <v>0</v>
      </c>
      <c r="O8" s="93">
        <f>C8*'Bowel Cancer Epi'!$I$48</f>
        <v>0</v>
      </c>
      <c r="P8" s="93">
        <f>D8*'Bowel Cancer Epi'!$I$48</f>
        <v>0</v>
      </c>
      <c r="Q8" s="93">
        <f>E8*'Bowel Cancer Epi'!$I$48</f>
        <v>0</v>
      </c>
      <c r="R8" s="93">
        <f>F8*'Bowel Cancer Epi'!$I$48</f>
        <v>0</v>
      </c>
      <c r="S8" s="93">
        <f t="shared" si="2"/>
        <v>0</v>
      </c>
      <c r="T8" s="93">
        <f t="shared" si="5"/>
        <v>0</v>
      </c>
      <c r="U8" s="2"/>
      <c r="V8" s="2"/>
      <c r="W8" s="93">
        <f>'Mortal Baseline'!X8*('Bowel Cancer Epi'!$N$48*'Bowel Cancer Epi'!B$99)</f>
        <v>0</v>
      </c>
      <c r="X8" s="93">
        <f>'Mortal Baseline'!Y8*('Bowel Cancer Epi'!$N$48*'Bowel Cancer Epi'!C$99)</f>
        <v>0</v>
      </c>
      <c r="Y8" s="93">
        <f>'Mortal Baseline'!Z8*('Bowel Cancer Epi'!$N$48*'Bowel Cancer Epi'!D$99)</f>
        <v>0</v>
      </c>
      <c r="Z8" s="93">
        <f>'Mortal Baseline'!AA8*('Bowel Cancer Epi'!$N$48*'Bowel Cancer Epi'!E$99)</f>
        <v>0</v>
      </c>
      <c r="AA8" s="93">
        <f>'Mortal Baseline'!AB8*('Bowel Cancer Epi'!$N$48*'Bowel Cancer Epi'!F$99)</f>
        <v>0</v>
      </c>
      <c r="AB8" s="93">
        <f t="shared" si="3"/>
        <v>0</v>
      </c>
      <c r="AC8" s="2">
        <f>W8/'Mortal Baseline'!X8</f>
        <v>0</v>
      </c>
      <c r="AD8" s="2">
        <f>X8/'Mortal Baseline'!Y8</f>
        <v>0</v>
      </c>
      <c r="AE8" s="2">
        <f>Y8/'Mortal Baseline'!Z8</f>
        <v>0</v>
      </c>
      <c r="AF8" s="2">
        <f>Z8/'Mortal Baseline'!AA8</f>
        <v>0</v>
      </c>
      <c r="AG8" s="2">
        <f>AA8/'Mortal Baseline'!AB8</f>
        <v>0</v>
      </c>
      <c r="AH8" s="2">
        <f>SUM(W8:AA8)/SUM('Mortal Baseline'!X8:AB8)</f>
        <v>0</v>
      </c>
      <c r="AI8" s="58">
        <f>W8*'Stroke Epi'!$X$31</f>
        <v>0</v>
      </c>
      <c r="AJ8" s="58">
        <f>X8*'Stroke Epi'!$X$31</f>
        <v>0</v>
      </c>
      <c r="AK8" s="58">
        <f>Y8*'Stroke Epi'!$X$31</f>
        <v>0</v>
      </c>
      <c r="AL8" s="58">
        <f>Z8*'Stroke Epi'!$X$31</f>
        <v>0</v>
      </c>
      <c r="AM8" s="58">
        <f>AA8*'Stroke Epi'!$X$31</f>
        <v>0</v>
      </c>
      <c r="AN8" s="93">
        <f t="shared" si="4"/>
        <v>0</v>
      </c>
      <c r="AO8" s="93">
        <f t="shared" si="6"/>
        <v>0</v>
      </c>
    </row>
    <row r="9" spans="1:41">
      <c r="A9" s="58">
        <v>11</v>
      </c>
      <c r="B9" s="93">
        <f>'Mortal Baseline'!C9*('Bowel Cancer Epi'!$B$48*'Bowel Cancer Epi'!B$90)</f>
        <v>0</v>
      </c>
      <c r="C9" s="93">
        <f>'Mortal Baseline'!D9*('Bowel Cancer Epi'!$B$48*'Bowel Cancer Epi'!C$90)</f>
        <v>0</v>
      </c>
      <c r="D9" s="93">
        <f>'Mortal Baseline'!E9*('Bowel Cancer Epi'!$B$48*'Bowel Cancer Epi'!D$90)</f>
        <v>0</v>
      </c>
      <c r="E9" s="93">
        <f>'Mortal Baseline'!F9*('Bowel Cancer Epi'!$B$48*'Bowel Cancer Epi'!E$90)</f>
        <v>0</v>
      </c>
      <c r="F9" s="93">
        <f>'Mortal Baseline'!G9*('Bowel Cancer Epi'!$B$48*'Bowel Cancer Epi'!F$90)</f>
        <v>0</v>
      </c>
      <c r="G9" s="93">
        <f t="shared" si="1"/>
        <v>0</v>
      </c>
      <c r="H9" s="2">
        <f>B9/'Mortal Baseline'!C9</f>
        <v>0</v>
      </c>
      <c r="I9" s="2">
        <f>C9/'Mortal Baseline'!D9</f>
        <v>0</v>
      </c>
      <c r="J9" s="2">
        <f>D9/'Mortal Baseline'!E9</f>
        <v>0</v>
      </c>
      <c r="K9" s="2">
        <f>E9/'Mortal Baseline'!F9</f>
        <v>0</v>
      </c>
      <c r="L9" s="2">
        <f>F9/'Mortal Baseline'!G9</f>
        <v>0</v>
      </c>
      <c r="M9" s="2">
        <f>SUM(B9:F9)/SUM('Mortal Baseline'!C9:G9)</f>
        <v>0</v>
      </c>
      <c r="N9" s="93">
        <f>B9*'Bowel Cancer Epi'!$I$48</f>
        <v>0</v>
      </c>
      <c r="O9" s="93">
        <f>C9*'Bowel Cancer Epi'!$I$48</f>
        <v>0</v>
      </c>
      <c r="P9" s="93">
        <f>D9*'Bowel Cancer Epi'!$I$48</f>
        <v>0</v>
      </c>
      <c r="Q9" s="93">
        <f>E9*'Bowel Cancer Epi'!$I$48</f>
        <v>0</v>
      </c>
      <c r="R9" s="93">
        <f>F9*'Bowel Cancer Epi'!$I$48</f>
        <v>0</v>
      </c>
      <c r="S9" s="93">
        <f t="shared" si="2"/>
        <v>0</v>
      </c>
      <c r="T9" s="93">
        <f t="shared" si="5"/>
        <v>0</v>
      </c>
      <c r="U9" s="2"/>
      <c r="V9" s="2"/>
      <c r="W9" s="93">
        <f>'Mortal Baseline'!X9*('Bowel Cancer Epi'!$N$48*'Bowel Cancer Epi'!B$99)</f>
        <v>0</v>
      </c>
      <c r="X9" s="93">
        <f>'Mortal Baseline'!Y9*('Bowel Cancer Epi'!$N$48*'Bowel Cancer Epi'!C$99)</f>
        <v>0</v>
      </c>
      <c r="Y9" s="93">
        <f>'Mortal Baseline'!Z9*('Bowel Cancer Epi'!$N$48*'Bowel Cancer Epi'!D$99)</f>
        <v>0</v>
      </c>
      <c r="Z9" s="93">
        <f>'Mortal Baseline'!AA9*('Bowel Cancer Epi'!$N$48*'Bowel Cancer Epi'!E$99)</f>
        <v>0</v>
      </c>
      <c r="AA9" s="93">
        <f>'Mortal Baseline'!AB9*('Bowel Cancer Epi'!$N$48*'Bowel Cancer Epi'!F$99)</f>
        <v>0</v>
      </c>
      <c r="AB9" s="93">
        <f t="shared" si="3"/>
        <v>0</v>
      </c>
      <c r="AC9" s="2">
        <f>W9/'Mortal Baseline'!X9</f>
        <v>0</v>
      </c>
      <c r="AD9" s="2">
        <f>X9/'Mortal Baseline'!Y9</f>
        <v>0</v>
      </c>
      <c r="AE9" s="2">
        <f>Y9/'Mortal Baseline'!Z9</f>
        <v>0</v>
      </c>
      <c r="AF9" s="2">
        <f>Z9/'Mortal Baseline'!AA9</f>
        <v>0</v>
      </c>
      <c r="AG9" s="2">
        <f>AA9/'Mortal Baseline'!AB9</f>
        <v>0</v>
      </c>
      <c r="AH9" s="2">
        <f>SUM(W9:AA9)/SUM('Mortal Baseline'!X9:AB9)</f>
        <v>0</v>
      </c>
      <c r="AI9" s="58">
        <f>W9*'Stroke Epi'!$X$31</f>
        <v>0</v>
      </c>
      <c r="AJ9" s="58">
        <f>X9*'Stroke Epi'!$X$31</f>
        <v>0</v>
      </c>
      <c r="AK9" s="58">
        <f>Y9*'Stroke Epi'!$X$31</f>
        <v>0</v>
      </c>
      <c r="AL9" s="58">
        <f>Z9*'Stroke Epi'!$X$31</f>
        <v>0</v>
      </c>
      <c r="AM9" s="58">
        <f>AA9*'Stroke Epi'!$X$31</f>
        <v>0</v>
      </c>
      <c r="AN9" s="93">
        <f t="shared" si="4"/>
        <v>0</v>
      </c>
      <c r="AO9" s="93">
        <f t="shared" si="6"/>
        <v>0</v>
      </c>
    </row>
    <row r="10" spans="1:41">
      <c r="A10" s="58">
        <v>12</v>
      </c>
      <c r="B10" s="93">
        <f>'Mortal Baseline'!C10*('Bowel Cancer Epi'!$B$48*'Bowel Cancer Epi'!B$90)</f>
        <v>0</v>
      </c>
      <c r="C10" s="93">
        <f>'Mortal Baseline'!D10*('Bowel Cancer Epi'!$B$48*'Bowel Cancer Epi'!C$90)</f>
        <v>0</v>
      </c>
      <c r="D10" s="93">
        <f>'Mortal Baseline'!E10*('Bowel Cancer Epi'!$B$48*'Bowel Cancer Epi'!D$90)</f>
        <v>0</v>
      </c>
      <c r="E10" s="93">
        <f>'Mortal Baseline'!F10*('Bowel Cancer Epi'!$B$48*'Bowel Cancer Epi'!E$90)</f>
        <v>0</v>
      </c>
      <c r="F10" s="93">
        <f>'Mortal Baseline'!G10*('Bowel Cancer Epi'!$B$48*'Bowel Cancer Epi'!F$90)</f>
        <v>0</v>
      </c>
      <c r="G10" s="93">
        <f t="shared" si="1"/>
        <v>0</v>
      </c>
      <c r="H10" s="2">
        <f>B10/'Mortal Baseline'!C10</f>
        <v>0</v>
      </c>
      <c r="I10" s="2">
        <f>C10/'Mortal Baseline'!D10</f>
        <v>0</v>
      </c>
      <c r="J10" s="2">
        <f>D10/'Mortal Baseline'!E10</f>
        <v>0</v>
      </c>
      <c r="K10" s="2">
        <f>E10/'Mortal Baseline'!F10</f>
        <v>0</v>
      </c>
      <c r="L10" s="2">
        <f>F10/'Mortal Baseline'!G10</f>
        <v>0</v>
      </c>
      <c r="M10" s="2">
        <f>SUM(B10:F10)/SUM('Mortal Baseline'!C10:G10)</f>
        <v>0</v>
      </c>
      <c r="N10" s="93">
        <f>B10*'Bowel Cancer Epi'!$I$48</f>
        <v>0</v>
      </c>
      <c r="O10" s="93">
        <f>C10*'Bowel Cancer Epi'!$I$48</f>
        <v>0</v>
      </c>
      <c r="P10" s="93">
        <f>D10*'Bowel Cancer Epi'!$I$48</f>
        <v>0</v>
      </c>
      <c r="Q10" s="93">
        <f>E10*'Bowel Cancer Epi'!$I$48</f>
        <v>0</v>
      </c>
      <c r="R10" s="93">
        <f>F10*'Bowel Cancer Epi'!$I$48</f>
        <v>0</v>
      </c>
      <c r="S10" s="93">
        <f t="shared" si="2"/>
        <v>0</v>
      </c>
      <c r="T10" s="93">
        <f t="shared" si="5"/>
        <v>0</v>
      </c>
      <c r="U10" s="2"/>
      <c r="V10" s="2"/>
      <c r="W10" s="93">
        <f>'Mortal Baseline'!X10*('Bowel Cancer Epi'!$N$48*'Bowel Cancer Epi'!B$99)</f>
        <v>0</v>
      </c>
      <c r="X10" s="93">
        <f>'Mortal Baseline'!Y10*('Bowel Cancer Epi'!$N$48*'Bowel Cancer Epi'!C$99)</f>
        <v>0</v>
      </c>
      <c r="Y10" s="93">
        <f>'Mortal Baseline'!Z10*('Bowel Cancer Epi'!$N$48*'Bowel Cancer Epi'!D$99)</f>
        <v>0</v>
      </c>
      <c r="Z10" s="93">
        <f>'Mortal Baseline'!AA10*('Bowel Cancer Epi'!$N$48*'Bowel Cancer Epi'!E$99)</f>
        <v>0</v>
      </c>
      <c r="AA10" s="93">
        <f>'Mortal Baseline'!AB10*('Bowel Cancer Epi'!$N$48*'Bowel Cancer Epi'!F$99)</f>
        <v>0</v>
      </c>
      <c r="AB10" s="93">
        <f t="shared" si="3"/>
        <v>0</v>
      </c>
      <c r="AC10" s="2">
        <f>W10/'Mortal Baseline'!X10</f>
        <v>0</v>
      </c>
      <c r="AD10" s="2">
        <f>X10/'Mortal Baseline'!Y10</f>
        <v>0</v>
      </c>
      <c r="AE10" s="2">
        <f>Y10/'Mortal Baseline'!Z10</f>
        <v>0</v>
      </c>
      <c r="AF10" s="2">
        <f>Z10/'Mortal Baseline'!AA10</f>
        <v>0</v>
      </c>
      <c r="AG10" s="2">
        <f>AA10/'Mortal Baseline'!AB10</f>
        <v>0</v>
      </c>
      <c r="AH10" s="2">
        <f>SUM(W10:AA10)/SUM('Mortal Baseline'!X10:AB10)</f>
        <v>0</v>
      </c>
      <c r="AI10" s="58">
        <f>W10*'Stroke Epi'!$X$31</f>
        <v>0</v>
      </c>
      <c r="AJ10" s="58">
        <f>X10*'Stroke Epi'!$X$31</f>
        <v>0</v>
      </c>
      <c r="AK10" s="58">
        <f>Y10*'Stroke Epi'!$X$31</f>
        <v>0</v>
      </c>
      <c r="AL10" s="58">
        <f>Z10*'Stroke Epi'!$X$31</f>
        <v>0</v>
      </c>
      <c r="AM10" s="58">
        <f>AA10*'Stroke Epi'!$X$31</f>
        <v>0</v>
      </c>
      <c r="AN10" s="93">
        <f t="shared" si="4"/>
        <v>0</v>
      </c>
      <c r="AO10" s="93">
        <f t="shared" si="6"/>
        <v>0</v>
      </c>
    </row>
    <row r="11" spans="1:41">
      <c r="A11" s="58">
        <v>13</v>
      </c>
      <c r="B11" s="93">
        <f>'Mortal Baseline'!C11*('Bowel Cancer Epi'!$B$48*'Bowel Cancer Epi'!B$90)</f>
        <v>0</v>
      </c>
      <c r="C11" s="93">
        <f>'Mortal Baseline'!D11*('Bowel Cancer Epi'!$B$48*'Bowel Cancer Epi'!C$90)</f>
        <v>0</v>
      </c>
      <c r="D11" s="93">
        <f>'Mortal Baseline'!E11*('Bowel Cancer Epi'!$B$48*'Bowel Cancer Epi'!D$90)</f>
        <v>0</v>
      </c>
      <c r="E11" s="93">
        <f>'Mortal Baseline'!F11*('Bowel Cancer Epi'!$B$48*'Bowel Cancer Epi'!E$90)</f>
        <v>0</v>
      </c>
      <c r="F11" s="93">
        <f>'Mortal Baseline'!G11*('Bowel Cancer Epi'!$B$48*'Bowel Cancer Epi'!F$90)</f>
        <v>0</v>
      </c>
      <c r="G11" s="93">
        <f t="shared" si="1"/>
        <v>0</v>
      </c>
      <c r="H11" s="2">
        <f>B11/'Mortal Baseline'!C11</f>
        <v>0</v>
      </c>
      <c r="I11" s="2">
        <f>C11/'Mortal Baseline'!D11</f>
        <v>0</v>
      </c>
      <c r="J11" s="2">
        <f>D11/'Mortal Baseline'!E11</f>
        <v>0</v>
      </c>
      <c r="K11" s="2">
        <f>E11/'Mortal Baseline'!F11</f>
        <v>0</v>
      </c>
      <c r="L11" s="2">
        <f>F11/'Mortal Baseline'!G11</f>
        <v>0</v>
      </c>
      <c r="M11" s="2">
        <f>SUM(B11:F11)/SUM('Mortal Baseline'!C11:G11)</f>
        <v>0</v>
      </c>
      <c r="N11" s="93">
        <f>B11*'Bowel Cancer Epi'!$I$48</f>
        <v>0</v>
      </c>
      <c r="O11" s="93">
        <f>C11*'Bowel Cancer Epi'!$I$48</f>
        <v>0</v>
      </c>
      <c r="P11" s="93">
        <f>D11*'Bowel Cancer Epi'!$I$48</f>
        <v>0</v>
      </c>
      <c r="Q11" s="93">
        <f>E11*'Bowel Cancer Epi'!$I$48</f>
        <v>0</v>
      </c>
      <c r="R11" s="93">
        <f>F11*'Bowel Cancer Epi'!$I$48</f>
        <v>0</v>
      </c>
      <c r="S11" s="93">
        <f t="shared" si="2"/>
        <v>0</v>
      </c>
      <c r="T11" s="93">
        <f t="shared" si="5"/>
        <v>0</v>
      </c>
      <c r="U11" s="2"/>
      <c r="V11" s="2"/>
      <c r="W11" s="93">
        <f>'Mortal Baseline'!X11*('Bowel Cancer Epi'!$N$48*'Bowel Cancer Epi'!B$99)</f>
        <v>0</v>
      </c>
      <c r="X11" s="93">
        <f>'Mortal Baseline'!Y11*('Bowel Cancer Epi'!$N$48*'Bowel Cancer Epi'!C$99)</f>
        <v>0</v>
      </c>
      <c r="Y11" s="93">
        <f>'Mortal Baseline'!Z11*('Bowel Cancer Epi'!$N$48*'Bowel Cancer Epi'!D$99)</f>
        <v>0</v>
      </c>
      <c r="Z11" s="93">
        <f>'Mortal Baseline'!AA11*('Bowel Cancer Epi'!$N$48*'Bowel Cancer Epi'!E$99)</f>
        <v>0</v>
      </c>
      <c r="AA11" s="93">
        <f>'Mortal Baseline'!AB11*('Bowel Cancer Epi'!$N$48*'Bowel Cancer Epi'!F$99)</f>
        <v>0</v>
      </c>
      <c r="AB11" s="93">
        <f t="shared" si="3"/>
        <v>0</v>
      </c>
      <c r="AC11" s="2">
        <f>W11/'Mortal Baseline'!X11</f>
        <v>0</v>
      </c>
      <c r="AD11" s="2">
        <f>X11/'Mortal Baseline'!Y11</f>
        <v>0</v>
      </c>
      <c r="AE11" s="2">
        <f>Y11/'Mortal Baseline'!Z11</f>
        <v>0</v>
      </c>
      <c r="AF11" s="2">
        <f>Z11/'Mortal Baseline'!AA11</f>
        <v>0</v>
      </c>
      <c r="AG11" s="2">
        <f>AA11/'Mortal Baseline'!AB11</f>
        <v>0</v>
      </c>
      <c r="AH11" s="2">
        <f>SUM(W11:AA11)/SUM('Mortal Baseline'!X11:AB11)</f>
        <v>0</v>
      </c>
      <c r="AI11" s="58">
        <f>W11*'Stroke Epi'!$X$31</f>
        <v>0</v>
      </c>
      <c r="AJ11" s="58">
        <f>X11*'Stroke Epi'!$X$31</f>
        <v>0</v>
      </c>
      <c r="AK11" s="58">
        <f>Y11*'Stroke Epi'!$X$31</f>
        <v>0</v>
      </c>
      <c r="AL11" s="58">
        <f>Z11*'Stroke Epi'!$X$31</f>
        <v>0</v>
      </c>
      <c r="AM11" s="58">
        <f>AA11*'Stroke Epi'!$X$31</f>
        <v>0</v>
      </c>
      <c r="AN11" s="93">
        <f t="shared" si="4"/>
        <v>0</v>
      </c>
      <c r="AO11" s="93">
        <f t="shared" si="6"/>
        <v>0</v>
      </c>
    </row>
    <row r="12" spans="1:41">
      <c r="A12" s="58">
        <v>14</v>
      </c>
      <c r="B12" s="93">
        <f>'Mortal Baseline'!C12*('Bowel Cancer Epi'!$B$48*'Bowel Cancer Epi'!B$90)</f>
        <v>0</v>
      </c>
      <c r="C12" s="93">
        <f>'Mortal Baseline'!D12*('Bowel Cancer Epi'!$B$48*'Bowel Cancer Epi'!C$90)</f>
        <v>0</v>
      </c>
      <c r="D12" s="93">
        <f>'Mortal Baseline'!E12*('Bowel Cancer Epi'!$B$48*'Bowel Cancer Epi'!D$90)</f>
        <v>0</v>
      </c>
      <c r="E12" s="93">
        <f>'Mortal Baseline'!F12*('Bowel Cancer Epi'!$B$48*'Bowel Cancer Epi'!E$90)</f>
        <v>0</v>
      </c>
      <c r="F12" s="93">
        <f>'Mortal Baseline'!G12*('Bowel Cancer Epi'!$B$48*'Bowel Cancer Epi'!F$90)</f>
        <v>0</v>
      </c>
      <c r="G12" s="93">
        <f t="shared" si="1"/>
        <v>0</v>
      </c>
      <c r="H12" s="2">
        <f>B12/'Mortal Baseline'!C12</f>
        <v>0</v>
      </c>
      <c r="I12" s="2">
        <f>C12/'Mortal Baseline'!D12</f>
        <v>0</v>
      </c>
      <c r="J12" s="2">
        <f>D12/'Mortal Baseline'!E12</f>
        <v>0</v>
      </c>
      <c r="K12" s="2">
        <f>E12/'Mortal Baseline'!F12</f>
        <v>0</v>
      </c>
      <c r="L12" s="2">
        <f>F12/'Mortal Baseline'!G12</f>
        <v>0</v>
      </c>
      <c r="M12" s="2">
        <f>SUM(B12:F12)/SUM('Mortal Baseline'!C12:G12)</f>
        <v>0</v>
      </c>
      <c r="N12" s="93">
        <f>B12*'Bowel Cancer Epi'!$I$48</f>
        <v>0</v>
      </c>
      <c r="O12" s="93">
        <f>C12*'Bowel Cancer Epi'!$I$48</f>
        <v>0</v>
      </c>
      <c r="P12" s="93">
        <f>D12*'Bowel Cancer Epi'!$I$48</f>
        <v>0</v>
      </c>
      <c r="Q12" s="93">
        <f>E12*'Bowel Cancer Epi'!$I$48</f>
        <v>0</v>
      </c>
      <c r="R12" s="93">
        <f>F12*'Bowel Cancer Epi'!$I$48</f>
        <v>0</v>
      </c>
      <c r="S12" s="93">
        <f t="shared" si="2"/>
        <v>0</v>
      </c>
      <c r="T12" s="93">
        <f t="shared" si="5"/>
        <v>0</v>
      </c>
      <c r="U12" s="2"/>
      <c r="V12" s="2"/>
      <c r="W12" s="93">
        <f>'Mortal Baseline'!X12*('Bowel Cancer Epi'!$N$48*'Bowel Cancer Epi'!B$99)</f>
        <v>0</v>
      </c>
      <c r="X12" s="93">
        <f>'Mortal Baseline'!Y12*('Bowel Cancer Epi'!$N$48*'Bowel Cancer Epi'!C$99)</f>
        <v>0</v>
      </c>
      <c r="Y12" s="93">
        <f>'Mortal Baseline'!Z12*('Bowel Cancer Epi'!$N$48*'Bowel Cancer Epi'!D$99)</f>
        <v>0</v>
      </c>
      <c r="Z12" s="93">
        <f>'Mortal Baseline'!AA12*('Bowel Cancer Epi'!$N$48*'Bowel Cancer Epi'!E$99)</f>
        <v>0</v>
      </c>
      <c r="AA12" s="93">
        <f>'Mortal Baseline'!AB12*('Bowel Cancer Epi'!$N$48*'Bowel Cancer Epi'!F$99)</f>
        <v>0</v>
      </c>
      <c r="AB12" s="93">
        <f t="shared" si="3"/>
        <v>0</v>
      </c>
      <c r="AC12" s="2">
        <f>W12/'Mortal Baseline'!X12</f>
        <v>0</v>
      </c>
      <c r="AD12" s="2">
        <f>X12/'Mortal Baseline'!Y12</f>
        <v>0</v>
      </c>
      <c r="AE12" s="2">
        <f>Y12/'Mortal Baseline'!Z12</f>
        <v>0</v>
      </c>
      <c r="AF12" s="2">
        <f>Z12/'Mortal Baseline'!AA12</f>
        <v>0</v>
      </c>
      <c r="AG12" s="2">
        <f>AA12/'Mortal Baseline'!AB12</f>
        <v>0</v>
      </c>
      <c r="AH12" s="2">
        <f>SUM(W12:AA12)/SUM('Mortal Baseline'!X12:AB12)</f>
        <v>0</v>
      </c>
      <c r="AI12" s="58">
        <f>W12*'Stroke Epi'!$X$31</f>
        <v>0</v>
      </c>
      <c r="AJ12" s="58">
        <f>X12*'Stroke Epi'!$X$31</f>
        <v>0</v>
      </c>
      <c r="AK12" s="58">
        <f>Y12*'Stroke Epi'!$X$31</f>
        <v>0</v>
      </c>
      <c r="AL12" s="58">
        <f>Z12*'Stroke Epi'!$X$31</f>
        <v>0</v>
      </c>
      <c r="AM12" s="58">
        <f>AA12*'Stroke Epi'!$X$31</f>
        <v>0</v>
      </c>
      <c r="AN12" s="93">
        <f t="shared" si="4"/>
        <v>0</v>
      </c>
      <c r="AO12" s="93">
        <f t="shared" si="6"/>
        <v>0</v>
      </c>
    </row>
    <row r="13" spans="1:41">
      <c r="A13" s="58">
        <v>15</v>
      </c>
      <c r="B13" s="93">
        <f>'Mortal Baseline'!C13*('Bowel Cancer Epi'!$B$49*'Bowel Cancer Epi'!B$90)</f>
        <v>0</v>
      </c>
      <c r="C13" s="93">
        <f>'Mortal Baseline'!D13*('Bowel Cancer Epi'!$B$49*'Bowel Cancer Epi'!C$90)</f>
        <v>0</v>
      </c>
      <c r="D13" s="93">
        <f>'Mortal Baseline'!E13*('Bowel Cancer Epi'!$B$49*'Bowel Cancer Epi'!D$90)</f>
        <v>0</v>
      </c>
      <c r="E13" s="93">
        <f>'Mortal Baseline'!F13*('Bowel Cancer Epi'!$B$49*'Bowel Cancer Epi'!E$90)</f>
        <v>0</v>
      </c>
      <c r="F13" s="93">
        <f>'Mortal Baseline'!G13*('Bowel Cancer Epi'!$B$49*'Bowel Cancer Epi'!F$90)</f>
        <v>0</v>
      </c>
      <c r="G13" s="93">
        <f t="shared" si="1"/>
        <v>0</v>
      </c>
      <c r="H13" s="2">
        <f>B13/'Mortal Baseline'!C13</f>
        <v>0</v>
      </c>
      <c r="I13" s="2">
        <f>C13/'Mortal Baseline'!D13</f>
        <v>0</v>
      </c>
      <c r="J13" s="2">
        <f>D13/'Mortal Baseline'!E13</f>
        <v>0</v>
      </c>
      <c r="K13" s="2">
        <f>E13/'Mortal Baseline'!F13</f>
        <v>0</v>
      </c>
      <c r="L13" s="2">
        <f>F13/'Mortal Baseline'!G13</f>
        <v>0</v>
      </c>
      <c r="M13" s="2">
        <f>SUM(B13:F13)/SUM('Mortal Baseline'!C13:G13)</f>
        <v>0</v>
      </c>
      <c r="N13" s="93">
        <f>B13*'Bowel Cancer Epi'!$I$49</f>
        <v>0</v>
      </c>
      <c r="O13" s="93">
        <f>C13*'Bowel Cancer Epi'!$I$49</f>
        <v>0</v>
      </c>
      <c r="P13" s="93">
        <f>D13*'Bowel Cancer Epi'!$I$49</f>
        <v>0</v>
      </c>
      <c r="Q13" s="93">
        <f>E13*'Bowel Cancer Epi'!$I$49</f>
        <v>0</v>
      </c>
      <c r="R13" s="93">
        <f>F13*'Bowel Cancer Epi'!$I$49</f>
        <v>0</v>
      </c>
      <c r="S13" s="93">
        <f t="shared" si="2"/>
        <v>0</v>
      </c>
      <c r="T13" s="93">
        <f t="shared" si="5"/>
        <v>0</v>
      </c>
      <c r="U13" s="2"/>
      <c r="V13" s="2"/>
      <c r="W13" s="93">
        <f>'Mortal Baseline'!X13*('Bowel Cancer Epi'!$N$49*'Bowel Cancer Epi'!B$99)</f>
        <v>0</v>
      </c>
      <c r="X13" s="93">
        <f>'Mortal Baseline'!Y13*('Bowel Cancer Epi'!$N$49*'Bowel Cancer Epi'!C$99)</f>
        <v>0</v>
      </c>
      <c r="Y13" s="93">
        <f>'Mortal Baseline'!Z13*('Bowel Cancer Epi'!$N$49*'Bowel Cancer Epi'!D$99)</f>
        <v>0</v>
      </c>
      <c r="Z13" s="93">
        <f>'Mortal Baseline'!AA13*('Bowel Cancer Epi'!$N$49*'Bowel Cancer Epi'!E$99)</f>
        <v>0</v>
      </c>
      <c r="AA13" s="93">
        <f>'Mortal Baseline'!AB13*('Bowel Cancer Epi'!$N$49*'Bowel Cancer Epi'!F$99)</f>
        <v>0</v>
      </c>
      <c r="AB13" s="93">
        <f t="shared" si="3"/>
        <v>0</v>
      </c>
      <c r="AC13" s="2">
        <f>W13/'Mortal Baseline'!X13</f>
        <v>0</v>
      </c>
      <c r="AD13" s="2">
        <f>X13/'Mortal Baseline'!Y13</f>
        <v>0</v>
      </c>
      <c r="AE13" s="2">
        <f>Y13/'Mortal Baseline'!Z13</f>
        <v>0</v>
      </c>
      <c r="AF13" s="2">
        <f>Z13/'Mortal Baseline'!AA13</f>
        <v>0</v>
      </c>
      <c r="AG13" s="2">
        <f>AA13/'Mortal Baseline'!AB13</f>
        <v>0</v>
      </c>
      <c r="AH13" s="2">
        <f>SUM(W13:AA13)/SUM('Mortal Baseline'!X13:AB13)</f>
        <v>0</v>
      </c>
      <c r="AI13" s="58">
        <f>W13*'Stroke Epi'!$X$32</f>
        <v>0</v>
      </c>
      <c r="AJ13" s="58">
        <f>X13*'Stroke Epi'!$X$32</f>
        <v>0</v>
      </c>
      <c r="AK13" s="58">
        <f>Y13*'Stroke Epi'!$X$32</f>
        <v>0</v>
      </c>
      <c r="AL13" s="58">
        <f>Z13*'Stroke Epi'!$X$32</f>
        <v>0</v>
      </c>
      <c r="AM13" s="58">
        <f>AA13*'Stroke Epi'!$X$32</f>
        <v>0</v>
      </c>
      <c r="AN13" s="93">
        <f t="shared" si="4"/>
        <v>0</v>
      </c>
      <c r="AO13" s="93">
        <f t="shared" si="6"/>
        <v>0</v>
      </c>
    </row>
    <row r="14" spans="1:41">
      <c r="A14" s="58">
        <v>16</v>
      </c>
      <c r="B14" s="93">
        <f>'Mortal Baseline'!C14*('Bowel Cancer Epi'!$B$49*'Bowel Cancer Epi'!B$90)</f>
        <v>0</v>
      </c>
      <c r="C14" s="93">
        <f>'Mortal Baseline'!D14*('Bowel Cancer Epi'!$B$49*'Bowel Cancer Epi'!C$90)</f>
        <v>0</v>
      </c>
      <c r="D14" s="93">
        <f>'Mortal Baseline'!E14*('Bowel Cancer Epi'!$B$49*'Bowel Cancer Epi'!D$90)</f>
        <v>0</v>
      </c>
      <c r="E14" s="93">
        <f>'Mortal Baseline'!F14*('Bowel Cancer Epi'!$B$49*'Bowel Cancer Epi'!E$90)</f>
        <v>0</v>
      </c>
      <c r="F14" s="93">
        <f>'Mortal Baseline'!G14*('Bowel Cancer Epi'!$B$49*'Bowel Cancer Epi'!F$90)</f>
        <v>0</v>
      </c>
      <c r="G14" s="93">
        <f t="shared" si="1"/>
        <v>0</v>
      </c>
      <c r="H14" s="2">
        <f>B14/'Mortal Baseline'!C14</f>
        <v>0</v>
      </c>
      <c r="I14" s="2">
        <f>C14/'Mortal Baseline'!D14</f>
        <v>0</v>
      </c>
      <c r="J14" s="2">
        <f>D14/'Mortal Baseline'!E14</f>
        <v>0</v>
      </c>
      <c r="K14" s="2">
        <f>E14/'Mortal Baseline'!F14</f>
        <v>0</v>
      </c>
      <c r="L14" s="2">
        <f>F14/'Mortal Baseline'!G14</f>
        <v>0</v>
      </c>
      <c r="M14" s="2">
        <f>SUM(B14:F14)/SUM('Mortal Baseline'!C14:G14)</f>
        <v>0</v>
      </c>
      <c r="N14" s="93">
        <f>B14*'Bowel Cancer Epi'!$I$49</f>
        <v>0</v>
      </c>
      <c r="O14" s="93">
        <f>C14*'Bowel Cancer Epi'!$I$49</f>
        <v>0</v>
      </c>
      <c r="P14" s="93">
        <f>D14*'Bowel Cancer Epi'!$I$49</f>
        <v>0</v>
      </c>
      <c r="Q14" s="93">
        <f>E14*'Bowel Cancer Epi'!$I$49</f>
        <v>0</v>
      </c>
      <c r="R14" s="93">
        <f>F14*'Bowel Cancer Epi'!$I$49</f>
        <v>0</v>
      </c>
      <c r="S14" s="93">
        <f t="shared" si="2"/>
        <v>0</v>
      </c>
      <c r="T14" s="93">
        <f t="shared" si="5"/>
        <v>0</v>
      </c>
      <c r="U14" s="2"/>
      <c r="V14" s="2"/>
      <c r="W14" s="93">
        <f>'Mortal Baseline'!X14*('Bowel Cancer Epi'!$N$49*'Bowel Cancer Epi'!B$99)</f>
        <v>0</v>
      </c>
      <c r="X14" s="93">
        <f>'Mortal Baseline'!Y14*('Bowel Cancer Epi'!$N$49*'Bowel Cancer Epi'!C$99)</f>
        <v>0</v>
      </c>
      <c r="Y14" s="93">
        <f>'Mortal Baseline'!Z14*('Bowel Cancer Epi'!$N$49*'Bowel Cancer Epi'!D$99)</f>
        <v>0</v>
      </c>
      <c r="Z14" s="93">
        <f>'Mortal Baseline'!AA14*('Bowel Cancer Epi'!$N$49*'Bowel Cancer Epi'!E$99)</f>
        <v>0</v>
      </c>
      <c r="AA14" s="93">
        <f>'Mortal Baseline'!AB14*('Bowel Cancer Epi'!$N$49*'Bowel Cancer Epi'!F$99)</f>
        <v>0</v>
      </c>
      <c r="AB14" s="93">
        <f t="shared" si="3"/>
        <v>0</v>
      </c>
      <c r="AC14" s="2">
        <f>W14/'Mortal Baseline'!X14</f>
        <v>0</v>
      </c>
      <c r="AD14" s="2">
        <f>X14/'Mortal Baseline'!Y14</f>
        <v>0</v>
      </c>
      <c r="AE14" s="2">
        <f>Y14/'Mortal Baseline'!Z14</f>
        <v>0</v>
      </c>
      <c r="AF14" s="2">
        <f>Z14/'Mortal Baseline'!AA14</f>
        <v>0</v>
      </c>
      <c r="AG14" s="2">
        <f>AA14/'Mortal Baseline'!AB14</f>
        <v>0</v>
      </c>
      <c r="AH14" s="2">
        <f>SUM(W14:AA14)/SUM('Mortal Baseline'!X14:AB14)</f>
        <v>0</v>
      </c>
      <c r="AI14" s="58">
        <f>W14*'Stroke Epi'!$X$32</f>
        <v>0</v>
      </c>
      <c r="AJ14" s="58">
        <f>X14*'Stroke Epi'!$X$32</f>
        <v>0</v>
      </c>
      <c r="AK14" s="58">
        <f>Y14*'Stroke Epi'!$X$32</f>
        <v>0</v>
      </c>
      <c r="AL14" s="58">
        <f>Z14*'Stroke Epi'!$X$32</f>
        <v>0</v>
      </c>
      <c r="AM14" s="58">
        <f>AA14*'Stroke Epi'!$X$32</f>
        <v>0</v>
      </c>
      <c r="AN14" s="93">
        <f t="shared" si="4"/>
        <v>0</v>
      </c>
      <c r="AO14" s="93">
        <f t="shared" si="6"/>
        <v>0</v>
      </c>
    </row>
    <row r="15" spans="1:41">
      <c r="A15" s="58">
        <v>17</v>
      </c>
      <c r="B15" s="93">
        <f>'Mortal Baseline'!C15*('Bowel Cancer Epi'!$B$49*'Bowel Cancer Epi'!B$90)</f>
        <v>0</v>
      </c>
      <c r="C15" s="93">
        <f>'Mortal Baseline'!D15*('Bowel Cancer Epi'!$B$49*'Bowel Cancer Epi'!C$90)</f>
        <v>0</v>
      </c>
      <c r="D15" s="93">
        <f>'Mortal Baseline'!E15*('Bowel Cancer Epi'!$B$49*'Bowel Cancer Epi'!D$90)</f>
        <v>0</v>
      </c>
      <c r="E15" s="93">
        <f>'Mortal Baseline'!F15*('Bowel Cancer Epi'!$B$49*'Bowel Cancer Epi'!E$90)</f>
        <v>0</v>
      </c>
      <c r="F15" s="93">
        <f>'Mortal Baseline'!G15*('Bowel Cancer Epi'!$B$49*'Bowel Cancer Epi'!F$90)</f>
        <v>0</v>
      </c>
      <c r="G15" s="93">
        <f t="shared" si="1"/>
        <v>0</v>
      </c>
      <c r="H15" s="2">
        <f>B15/'Mortal Baseline'!C15</f>
        <v>0</v>
      </c>
      <c r="I15" s="2">
        <f>C15/'Mortal Baseline'!D15</f>
        <v>0</v>
      </c>
      <c r="J15" s="2">
        <f>D15/'Mortal Baseline'!E15</f>
        <v>0</v>
      </c>
      <c r="K15" s="2">
        <f>E15/'Mortal Baseline'!F15</f>
        <v>0</v>
      </c>
      <c r="L15" s="2">
        <f>F15/'Mortal Baseline'!G15</f>
        <v>0</v>
      </c>
      <c r="M15" s="2">
        <f>SUM(B15:F15)/SUM('Mortal Baseline'!C15:G15)</f>
        <v>0</v>
      </c>
      <c r="N15" s="93">
        <f>B15*'Bowel Cancer Epi'!$I$49</f>
        <v>0</v>
      </c>
      <c r="O15" s="93">
        <f>C15*'Bowel Cancer Epi'!$I$49</f>
        <v>0</v>
      </c>
      <c r="P15" s="93">
        <f>D15*'Bowel Cancer Epi'!$I$49</f>
        <v>0</v>
      </c>
      <c r="Q15" s="93">
        <f>E15*'Bowel Cancer Epi'!$I$49</f>
        <v>0</v>
      </c>
      <c r="R15" s="93">
        <f>F15*'Bowel Cancer Epi'!$I$49</f>
        <v>0</v>
      </c>
      <c r="S15" s="93">
        <f t="shared" si="2"/>
        <v>0</v>
      </c>
      <c r="T15" s="93">
        <f t="shared" si="5"/>
        <v>0</v>
      </c>
      <c r="U15" s="2"/>
      <c r="V15" s="2"/>
      <c r="W15" s="93">
        <f>'Mortal Baseline'!X15*('Bowel Cancer Epi'!$N$49*'Bowel Cancer Epi'!B$99)</f>
        <v>0</v>
      </c>
      <c r="X15" s="93">
        <f>'Mortal Baseline'!Y15*('Bowel Cancer Epi'!$N$49*'Bowel Cancer Epi'!C$99)</f>
        <v>0</v>
      </c>
      <c r="Y15" s="93">
        <f>'Mortal Baseline'!Z15*('Bowel Cancer Epi'!$N$49*'Bowel Cancer Epi'!D$99)</f>
        <v>0</v>
      </c>
      <c r="Z15" s="93">
        <f>'Mortal Baseline'!AA15*('Bowel Cancer Epi'!$N$49*'Bowel Cancer Epi'!E$99)</f>
        <v>0</v>
      </c>
      <c r="AA15" s="93">
        <f>'Mortal Baseline'!AB15*('Bowel Cancer Epi'!$N$49*'Bowel Cancer Epi'!F$99)</f>
        <v>0</v>
      </c>
      <c r="AB15" s="93">
        <f t="shared" si="3"/>
        <v>0</v>
      </c>
      <c r="AC15" s="2">
        <f>W15/'Mortal Baseline'!X15</f>
        <v>0</v>
      </c>
      <c r="AD15" s="2">
        <f>X15/'Mortal Baseline'!Y15</f>
        <v>0</v>
      </c>
      <c r="AE15" s="2">
        <f>Y15/'Mortal Baseline'!Z15</f>
        <v>0</v>
      </c>
      <c r="AF15" s="2">
        <f>Z15/'Mortal Baseline'!AA15</f>
        <v>0</v>
      </c>
      <c r="AG15" s="2">
        <f>AA15/'Mortal Baseline'!AB15</f>
        <v>0</v>
      </c>
      <c r="AH15" s="2">
        <f>SUM(W15:AA15)/SUM('Mortal Baseline'!X15:AB15)</f>
        <v>0</v>
      </c>
      <c r="AI15" s="58">
        <f>W15*'Stroke Epi'!$X$32</f>
        <v>0</v>
      </c>
      <c r="AJ15" s="58">
        <f>X15*'Stroke Epi'!$X$32</f>
        <v>0</v>
      </c>
      <c r="AK15" s="58">
        <f>Y15*'Stroke Epi'!$X$32</f>
        <v>0</v>
      </c>
      <c r="AL15" s="58">
        <f>Z15*'Stroke Epi'!$X$32</f>
        <v>0</v>
      </c>
      <c r="AM15" s="58">
        <f>AA15*'Stroke Epi'!$X$32</f>
        <v>0</v>
      </c>
      <c r="AN15" s="93">
        <f t="shared" si="4"/>
        <v>0</v>
      </c>
      <c r="AO15" s="93">
        <f t="shared" si="6"/>
        <v>0</v>
      </c>
    </row>
    <row r="16" spans="1:41">
      <c r="A16" s="58">
        <v>18</v>
      </c>
      <c r="B16" s="93">
        <f>'Mortal Baseline'!C16*('Bowel Cancer Epi'!$B$49*'Bowel Cancer Epi'!B$90)</f>
        <v>0</v>
      </c>
      <c r="C16" s="93">
        <f>'Mortal Baseline'!D16*('Bowel Cancer Epi'!$B$49*'Bowel Cancer Epi'!C$90)</f>
        <v>0</v>
      </c>
      <c r="D16" s="93">
        <f>'Mortal Baseline'!E16*('Bowel Cancer Epi'!$B$49*'Bowel Cancer Epi'!D$90)</f>
        <v>0</v>
      </c>
      <c r="E16" s="93">
        <f>'Mortal Baseline'!F16*('Bowel Cancer Epi'!$B$49*'Bowel Cancer Epi'!E$90)</f>
        <v>0</v>
      </c>
      <c r="F16" s="93">
        <f>'Mortal Baseline'!G16*('Bowel Cancer Epi'!$B$49*'Bowel Cancer Epi'!F$90)</f>
        <v>0</v>
      </c>
      <c r="G16" s="93">
        <f t="shared" si="1"/>
        <v>0</v>
      </c>
      <c r="H16" s="2">
        <f>B16/'Mortal Baseline'!C16</f>
        <v>0</v>
      </c>
      <c r="I16" s="2">
        <f>C16/'Mortal Baseline'!D16</f>
        <v>0</v>
      </c>
      <c r="J16" s="2">
        <f>D16/'Mortal Baseline'!E16</f>
        <v>0</v>
      </c>
      <c r="K16" s="2">
        <f>E16/'Mortal Baseline'!F16</f>
        <v>0</v>
      </c>
      <c r="L16" s="2">
        <f>F16/'Mortal Baseline'!G16</f>
        <v>0</v>
      </c>
      <c r="M16" s="2">
        <f>SUM(B16:F16)/SUM('Mortal Baseline'!C16:G16)</f>
        <v>0</v>
      </c>
      <c r="N16" s="93">
        <f>B16*'Bowel Cancer Epi'!$I$49</f>
        <v>0</v>
      </c>
      <c r="O16" s="93">
        <f>C16*'Bowel Cancer Epi'!$I$49</f>
        <v>0</v>
      </c>
      <c r="P16" s="93">
        <f>D16*'Bowel Cancer Epi'!$I$49</f>
        <v>0</v>
      </c>
      <c r="Q16" s="93">
        <f>E16*'Bowel Cancer Epi'!$I$49</f>
        <v>0</v>
      </c>
      <c r="R16" s="93">
        <f>F16*'Bowel Cancer Epi'!$I$49</f>
        <v>0</v>
      </c>
      <c r="S16" s="93">
        <f t="shared" si="2"/>
        <v>0</v>
      </c>
      <c r="T16" s="93">
        <f t="shared" si="5"/>
        <v>0</v>
      </c>
      <c r="U16" s="2"/>
      <c r="V16" s="2"/>
      <c r="W16" s="93">
        <f>'Mortal Baseline'!X16*('Bowel Cancer Epi'!$N$49*'Bowel Cancer Epi'!B$99)</f>
        <v>0</v>
      </c>
      <c r="X16" s="93">
        <f>'Mortal Baseline'!Y16*('Bowel Cancer Epi'!$N$49*'Bowel Cancer Epi'!C$99)</f>
        <v>0</v>
      </c>
      <c r="Y16" s="93">
        <f>'Mortal Baseline'!Z16*('Bowel Cancer Epi'!$N$49*'Bowel Cancer Epi'!D$99)</f>
        <v>0</v>
      </c>
      <c r="Z16" s="93">
        <f>'Mortal Baseline'!AA16*('Bowel Cancer Epi'!$N$49*'Bowel Cancer Epi'!E$99)</f>
        <v>0</v>
      </c>
      <c r="AA16" s="93">
        <f>'Mortal Baseline'!AB16*('Bowel Cancer Epi'!$N$49*'Bowel Cancer Epi'!F$99)</f>
        <v>0</v>
      </c>
      <c r="AB16" s="93">
        <f t="shared" si="3"/>
        <v>0</v>
      </c>
      <c r="AC16" s="2">
        <f>W16/'Mortal Baseline'!X16</f>
        <v>0</v>
      </c>
      <c r="AD16" s="2">
        <f>X16/'Mortal Baseline'!Y16</f>
        <v>0</v>
      </c>
      <c r="AE16" s="2">
        <f>Y16/'Mortal Baseline'!Z16</f>
        <v>0</v>
      </c>
      <c r="AF16" s="2">
        <f>Z16/'Mortal Baseline'!AA16</f>
        <v>0</v>
      </c>
      <c r="AG16" s="2">
        <f>AA16/'Mortal Baseline'!AB16</f>
        <v>0</v>
      </c>
      <c r="AH16" s="2">
        <f>SUM(W16:AA16)/SUM('Mortal Baseline'!X16:AB16)</f>
        <v>0</v>
      </c>
      <c r="AI16" s="58">
        <f>W16*'Stroke Epi'!$X$32</f>
        <v>0</v>
      </c>
      <c r="AJ16" s="58">
        <f>X16*'Stroke Epi'!$X$32</f>
        <v>0</v>
      </c>
      <c r="AK16" s="58">
        <f>Y16*'Stroke Epi'!$X$32</f>
        <v>0</v>
      </c>
      <c r="AL16" s="58">
        <f>Z16*'Stroke Epi'!$X$32</f>
        <v>0</v>
      </c>
      <c r="AM16" s="58">
        <f>AA16*'Stroke Epi'!$X$32</f>
        <v>0</v>
      </c>
      <c r="AN16" s="93">
        <f t="shared" si="4"/>
        <v>0</v>
      </c>
      <c r="AO16" s="93">
        <f t="shared" si="6"/>
        <v>0</v>
      </c>
    </row>
    <row r="17" spans="1:41">
      <c r="A17" s="58">
        <v>19</v>
      </c>
      <c r="B17" s="93">
        <f>'Mortal Baseline'!C17*('Bowel Cancer Epi'!$B$49*'Bowel Cancer Epi'!B$90)</f>
        <v>0</v>
      </c>
      <c r="C17" s="93">
        <f>'Mortal Baseline'!D17*('Bowel Cancer Epi'!$B$49*'Bowel Cancer Epi'!C$90)</f>
        <v>0</v>
      </c>
      <c r="D17" s="93">
        <f>'Mortal Baseline'!E17*('Bowel Cancer Epi'!$B$49*'Bowel Cancer Epi'!D$90)</f>
        <v>0</v>
      </c>
      <c r="E17" s="93">
        <f>'Mortal Baseline'!F17*('Bowel Cancer Epi'!$B$49*'Bowel Cancer Epi'!E$90)</f>
        <v>0</v>
      </c>
      <c r="F17" s="93">
        <f>'Mortal Baseline'!G17*('Bowel Cancer Epi'!$B$49*'Bowel Cancer Epi'!F$90)</f>
        <v>0</v>
      </c>
      <c r="G17" s="93">
        <f t="shared" si="1"/>
        <v>0</v>
      </c>
      <c r="H17" s="2">
        <f>B17/'Mortal Baseline'!C17</f>
        <v>0</v>
      </c>
      <c r="I17" s="2">
        <f>C17/'Mortal Baseline'!D17</f>
        <v>0</v>
      </c>
      <c r="J17" s="2">
        <f>D17/'Mortal Baseline'!E17</f>
        <v>0</v>
      </c>
      <c r="K17" s="2">
        <f>E17/'Mortal Baseline'!F17</f>
        <v>0</v>
      </c>
      <c r="L17" s="2">
        <f>F17/'Mortal Baseline'!G17</f>
        <v>0</v>
      </c>
      <c r="M17" s="2">
        <f>SUM(B17:F17)/SUM('Mortal Baseline'!C17:G17)</f>
        <v>0</v>
      </c>
      <c r="N17" s="93">
        <f>B17*'Bowel Cancer Epi'!$I$49</f>
        <v>0</v>
      </c>
      <c r="O17" s="93">
        <f>C17*'Bowel Cancer Epi'!$I$49</f>
        <v>0</v>
      </c>
      <c r="P17" s="93">
        <f>D17*'Bowel Cancer Epi'!$I$49</f>
        <v>0</v>
      </c>
      <c r="Q17" s="93">
        <f>E17*'Bowel Cancer Epi'!$I$49</f>
        <v>0</v>
      </c>
      <c r="R17" s="93">
        <f>F17*'Bowel Cancer Epi'!$I$49</f>
        <v>0</v>
      </c>
      <c r="S17" s="93">
        <f>SUM(N17:R17)</f>
        <v>0</v>
      </c>
      <c r="T17" s="93">
        <f t="shared" si="5"/>
        <v>0</v>
      </c>
      <c r="U17" s="2"/>
      <c r="V17" s="2"/>
      <c r="W17" s="93">
        <f>'Mortal Baseline'!X17*('Bowel Cancer Epi'!$N$49*'Bowel Cancer Epi'!B$99)</f>
        <v>0</v>
      </c>
      <c r="X17" s="93">
        <f>'Mortal Baseline'!Y17*('Bowel Cancer Epi'!$N$49*'Bowel Cancer Epi'!C$99)</f>
        <v>0</v>
      </c>
      <c r="Y17" s="93">
        <f>'Mortal Baseline'!Z17*('Bowel Cancer Epi'!$N$49*'Bowel Cancer Epi'!D$99)</f>
        <v>0</v>
      </c>
      <c r="Z17" s="93">
        <f>'Mortal Baseline'!AA17*('Bowel Cancer Epi'!$N$49*'Bowel Cancer Epi'!E$99)</f>
        <v>0</v>
      </c>
      <c r="AA17" s="93">
        <f>'Mortal Baseline'!AB17*('Bowel Cancer Epi'!$N$49*'Bowel Cancer Epi'!F$99)</f>
        <v>0</v>
      </c>
      <c r="AB17" s="93">
        <f t="shared" si="3"/>
        <v>0</v>
      </c>
      <c r="AC17" s="2">
        <f>W17/'Mortal Baseline'!X17</f>
        <v>0</v>
      </c>
      <c r="AD17" s="2">
        <f>X17/'Mortal Baseline'!Y17</f>
        <v>0</v>
      </c>
      <c r="AE17" s="2">
        <f>Y17/'Mortal Baseline'!Z17</f>
        <v>0</v>
      </c>
      <c r="AF17" s="2">
        <f>Z17/'Mortal Baseline'!AA17</f>
        <v>0</v>
      </c>
      <c r="AG17" s="2">
        <f>AA17/'Mortal Baseline'!AB17</f>
        <v>0</v>
      </c>
      <c r="AH17" s="2">
        <f>SUM(W17:AA17)/SUM('Mortal Baseline'!X17:AB17)</f>
        <v>0</v>
      </c>
      <c r="AI17" s="58">
        <f>W17*'Stroke Epi'!$X$32</f>
        <v>0</v>
      </c>
      <c r="AJ17" s="58">
        <f>X17*'Stroke Epi'!$X$32</f>
        <v>0</v>
      </c>
      <c r="AK17" s="58">
        <f>Y17*'Stroke Epi'!$X$32</f>
        <v>0</v>
      </c>
      <c r="AL17" s="58">
        <f>Z17*'Stroke Epi'!$X$32</f>
        <v>0</v>
      </c>
      <c r="AM17" s="58">
        <f>AA17*'Stroke Epi'!$X$32</f>
        <v>0</v>
      </c>
      <c r="AN17" s="93">
        <f>SUM(AI17:AM17)</f>
        <v>0</v>
      </c>
      <c r="AO17" s="93">
        <f t="shared" si="6"/>
        <v>0</v>
      </c>
    </row>
    <row r="18" spans="1:41">
      <c r="A18" s="58">
        <v>20</v>
      </c>
      <c r="B18" s="93">
        <f>'Mortal Baseline'!C18*('Bowel Cancer Epi'!$B$50*'Bowel Cancer Epi'!B$90)</f>
        <v>0</v>
      </c>
      <c r="C18" s="93">
        <f>'Mortal Baseline'!D18*('Bowel Cancer Epi'!$B$50*'Bowel Cancer Epi'!C$90)</f>
        <v>0</v>
      </c>
      <c r="D18" s="93">
        <f>'Mortal Baseline'!E18*('Bowel Cancer Epi'!$B$50*'Bowel Cancer Epi'!D$90)</f>
        <v>0</v>
      </c>
      <c r="E18" s="93">
        <f>'Mortal Baseline'!F18*('Bowel Cancer Epi'!$B$50*'Bowel Cancer Epi'!E$90)</f>
        <v>0</v>
      </c>
      <c r="F18" s="93">
        <f>'Mortal Baseline'!G18*('Bowel Cancer Epi'!$B$50*'Bowel Cancer Epi'!F$90)</f>
        <v>0</v>
      </c>
      <c r="G18" s="93">
        <f t="shared" si="1"/>
        <v>0</v>
      </c>
      <c r="H18" s="2">
        <f>B18/'Mortal Baseline'!C18</f>
        <v>0</v>
      </c>
      <c r="I18" s="2">
        <f>C18/'Mortal Baseline'!D18</f>
        <v>0</v>
      </c>
      <c r="J18" s="2">
        <f>D18/'Mortal Baseline'!E18</f>
        <v>0</v>
      </c>
      <c r="K18" s="2">
        <f>E18/'Mortal Baseline'!F18</f>
        <v>0</v>
      </c>
      <c r="L18" s="2">
        <f>F18/'Mortal Baseline'!G18</f>
        <v>0</v>
      </c>
      <c r="M18" s="2">
        <f>SUM(B18:F18)/SUM('Mortal Baseline'!C18:G18)</f>
        <v>0</v>
      </c>
      <c r="N18" s="93">
        <f>B18*'Bowel Cancer Epi'!$I$50</f>
        <v>0</v>
      </c>
      <c r="O18" s="93">
        <f>C18*'Bowel Cancer Epi'!$I$50</f>
        <v>0</v>
      </c>
      <c r="P18" s="93">
        <f>D18*'Bowel Cancer Epi'!$I$50</f>
        <v>0</v>
      </c>
      <c r="Q18" s="93">
        <f>E18*'Bowel Cancer Epi'!$I$50</f>
        <v>0</v>
      </c>
      <c r="R18" s="93">
        <f>F18*'Bowel Cancer Epi'!$I$50</f>
        <v>0</v>
      </c>
      <c r="S18" s="93">
        <f t="shared" si="2"/>
        <v>0</v>
      </c>
      <c r="T18" s="93">
        <f t="shared" si="5"/>
        <v>0</v>
      </c>
      <c r="U18" s="2"/>
      <c r="V18" s="2"/>
      <c r="W18" s="93">
        <f>'Mortal Baseline'!X18*('Bowel Cancer Epi'!$N$50*'Bowel Cancer Epi'!B$99)</f>
        <v>0</v>
      </c>
      <c r="X18" s="93">
        <f>'Mortal Baseline'!Y18*('Bowel Cancer Epi'!$N$50*'Bowel Cancer Epi'!C$99)</f>
        <v>0</v>
      </c>
      <c r="Y18" s="93">
        <f>'Mortal Baseline'!Z18*('Bowel Cancer Epi'!$N$50*'Bowel Cancer Epi'!D$99)</f>
        <v>0</v>
      </c>
      <c r="Z18" s="93">
        <f>'Mortal Baseline'!AA18*('Bowel Cancer Epi'!$N$50*'Bowel Cancer Epi'!E$99)</f>
        <v>0</v>
      </c>
      <c r="AA18" s="93">
        <f>'Mortal Baseline'!AB18*('Bowel Cancer Epi'!$N$50*'Bowel Cancer Epi'!F$99)</f>
        <v>0</v>
      </c>
      <c r="AB18" s="93">
        <f t="shared" si="3"/>
        <v>0</v>
      </c>
      <c r="AC18" s="2">
        <f>W18/'Mortal Baseline'!X18</f>
        <v>0</v>
      </c>
      <c r="AD18" s="2">
        <f>X18/'Mortal Baseline'!Y18</f>
        <v>0</v>
      </c>
      <c r="AE18" s="2">
        <f>Y18/'Mortal Baseline'!Z18</f>
        <v>0</v>
      </c>
      <c r="AF18" s="2">
        <f>Z18/'Mortal Baseline'!AA18</f>
        <v>0</v>
      </c>
      <c r="AG18" s="2">
        <f>AA18/'Mortal Baseline'!AB18</f>
        <v>0</v>
      </c>
      <c r="AH18" s="2">
        <f>SUM(W18:AA18)/SUM('Mortal Baseline'!X18:AB18)</f>
        <v>0</v>
      </c>
      <c r="AI18" s="58">
        <f>W18*'Stroke Epi'!$X$33</f>
        <v>0</v>
      </c>
      <c r="AJ18" s="58">
        <f>X18*'Stroke Epi'!$X$33</f>
        <v>0</v>
      </c>
      <c r="AK18" s="58">
        <f>Y18*'Stroke Epi'!$X$33</f>
        <v>0</v>
      </c>
      <c r="AL18" s="58">
        <f>Z18*'Stroke Epi'!$X$33</f>
        <v>0</v>
      </c>
      <c r="AM18" s="58">
        <f>AA18*'Stroke Epi'!$X$33</f>
        <v>0</v>
      </c>
      <c r="AN18" s="93">
        <f t="shared" ref="AN18:AN81" si="7">SUM(AI18:AM18)</f>
        <v>0</v>
      </c>
      <c r="AO18" s="93">
        <f t="shared" si="6"/>
        <v>0</v>
      </c>
    </row>
    <row r="19" spans="1:41">
      <c r="A19" s="58">
        <v>21</v>
      </c>
      <c r="B19" s="93">
        <f>'Mortal Baseline'!C19*('Bowel Cancer Epi'!$B$50*'Bowel Cancer Epi'!B$90)</f>
        <v>0</v>
      </c>
      <c r="C19" s="93">
        <f>'Mortal Baseline'!D19*('Bowel Cancer Epi'!$B$50*'Bowel Cancer Epi'!C$90)</f>
        <v>0</v>
      </c>
      <c r="D19" s="93">
        <f>'Mortal Baseline'!E19*('Bowel Cancer Epi'!$B$50*'Bowel Cancer Epi'!D$90)</f>
        <v>0</v>
      </c>
      <c r="E19" s="93">
        <f>'Mortal Baseline'!F19*('Bowel Cancer Epi'!$B$50*'Bowel Cancer Epi'!E$90)</f>
        <v>0</v>
      </c>
      <c r="F19" s="93">
        <f>'Mortal Baseline'!G19*('Bowel Cancer Epi'!$B$50*'Bowel Cancer Epi'!F$90)</f>
        <v>0</v>
      </c>
      <c r="G19" s="93">
        <f t="shared" si="1"/>
        <v>0</v>
      </c>
      <c r="H19" s="2">
        <f>B19/'Mortal Baseline'!C19</f>
        <v>0</v>
      </c>
      <c r="I19" s="2">
        <f>C19/'Mortal Baseline'!D19</f>
        <v>0</v>
      </c>
      <c r="J19" s="2">
        <f>D19/'Mortal Baseline'!E19</f>
        <v>0</v>
      </c>
      <c r="K19" s="2">
        <f>E19/'Mortal Baseline'!F19</f>
        <v>0</v>
      </c>
      <c r="L19" s="2">
        <f>F19/'Mortal Baseline'!G19</f>
        <v>0</v>
      </c>
      <c r="M19" s="2">
        <f>SUM(B19:F19)/SUM('Mortal Baseline'!C19:G19)</f>
        <v>0</v>
      </c>
      <c r="N19" s="93">
        <f>B19*'Bowel Cancer Epi'!$I$50</f>
        <v>0</v>
      </c>
      <c r="O19" s="93">
        <f>C19*'Bowel Cancer Epi'!$I$50</f>
        <v>0</v>
      </c>
      <c r="P19" s="93">
        <f>D19*'Bowel Cancer Epi'!$I$50</f>
        <v>0</v>
      </c>
      <c r="Q19" s="93">
        <f>E19*'Bowel Cancer Epi'!$I$50</f>
        <v>0</v>
      </c>
      <c r="R19" s="93">
        <f>F19*'Bowel Cancer Epi'!$I$50</f>
        <v>0</v>
      </c>
      <c r="S19" s="93">
        <f t="shared" si="2"/>
        <v>0</v>
      </c>
      <c r="T19" s="93">
        <f t="shared" si="5"/>
        <v>0</v>
      </c>
      <c r="U19" s="2"/>
      <c r="V19" s="2"/>
      <c r="W19" s="93">
        <f>'Mortal Baseline'!X19*('Bowel Cancer Epi'!$N$50*'Bowel Cancer Epi'!B$99)</f>
        <v>0</v>
      </c>
      <c r="X19" s="93">
        <f>'Mortal Baseline'!Y19*('Bowel Cancer Epi'!$N$50*'Bowel Cancer Epi'!C$99)</f>
        <v>0</v>
      </c>
      <c r="Y19" s="93">
        <f>'Mortal Baseline'!Z19*('Bowel Cancer Epi'!$N$50*'Bowel Cancer Epi'!D$99)</f>
        <v>0</v>
      </c>
      <c r="Z19" s="93">
        <f>'Mortal Baseline'!AA19*('Bowel Cancer Epi'!$N$50*'Bowel Cancer Epi'!E$99)</f>
        <v>0</v>
      </c>
      <c r="AA19" s="93">
        <f>'Mortal Baseline'!AB19*('Bowel Cancer Epi'!$N$50*'Bowel Cancer Epi'!F$99)</f>
        <v>0</v>
      </c>
      <c r="AB19" s="93">
        <f t="shared" si="3"/>
        <v>0</v>
      </c>
      <c r="AC19" s="2">
        <f>W19/'Mortal Baseline'!X19</f>
        <v>0</v>
      </c>
      <c r="AD19" s="2">
        <f>X19/'Mortal Baseline'!Y19</f>
        <v>0</v>
      </c>
      <c r="AE19" s="2">
        <f>Y19/'Mortal Baseline'!Z19</f>
        <v>0</v>
      </c>
      <c r="AF19" s="2">
        <f>Z19/'Mortal Baseline'!AA19</f>
        <v>0</v>
      </c>
      <c r="AG19" s="2">
        <f>AA19/'Mortal Baseline'!AB19</f>
        <v>0</v>
      </c>
      <c r="AH19" s="2">
        <f>SUM(W19:AA19)/SUM('Mortal Baseline'!X19:AB19)</f>
        <v>0</v>
      </c>
      <c r="AI19" s="58">
        <f>W19*'Stroke Epi'!$X$33</f>
        <v>0</v>
      </c>
      <c r="AJ19" s="58">
        <f>X19*'Stroke Epi'!$X$33</f>
        <v>0</v>
      </c>
      <c r="AK19" s="58">
        <f>Y19*'Stroke Epi'!$X$33</f>
        <v>0</v>
      </c>
      <c r="AL19" s="58">
        <f>Z19*'Stroke Epi'!$X$33</f>
        <v>0</v>
      </c>
      <c r="AM19" s="58">
        <f>AA19*'Stroke Epi'!$X$33</f>
        <v>0</v>
      </c>
      <c r="AN19" s="93">
        <f t="shared" si="7"/>
        <v>0</v>
      </c>
      <c r="AO19" s="93">
        <f t="shared" si="6"/>
        <v>0</v>
      </c>
    </row>
    <row r="20" spans="1:41">
      <c r="A20" s="58">
        <v>22</v>
      </c>
      <c r="B20" s="93">
        <f>'Mortal Baseline'!C20*('Bowel Cancer Epi'!$B$50*'Bowel Cancer Epi'!B$90)</f>
        <v>0</v>
      </c>
      <c r="C20" s="93">
        <f>'Mortal Baseline'!D20*('Bowel Cancer Epi'!$B$50*'Bowel Cancer Epi'!C$90)</f>
        <v>0</v>
      </c>
      <c r="D20" s="93">
        <f>'Mortal Baseline'!E20*('Bowel Cancer Epi'!$B$50*'Bowel Cancer Epi'!D$90)</f>
        <v>0</v>
      </c>
      <c r="E20" s="93">
        <f>'Mortal Baseline'!F20*('Bowel Cancer Epi'!$B$50*'Bowel Cancer Epi'!E$90)</f>
        <v>0</v>
      </c>
      <c r="F20" s="93">
        <f>'Mortal Baseline'!G20*('Bowel Cancer Epi'!$B$50*'Bowel Cancer Epi'!F$90)</f>
        <v>0</v>
      </c>
      <c r="G20" s="93">
        <f t="shared" si="1"/>
        <v>0</v>
      </c>
      <c r="H20" s="2">
        <f>B20/'Mortal Baseline'!C20</f>
        <v>0</v>
      </c>
      <c r="I20" s="2">
        <f>C20/'Mortal Baseline'!D20</f>
        <v>0</v>
      </c>
      <c r="J20" s="2">
        <f>D20/'Mortal Baseline'!E20</f>
        <v>0</v>
      </c>
      <c r="K20" s="2">
        <f>E20/'Mortal Baseline'!F20</f>
        <v>0</v>
      </c>
      <c r="L20" s="2">
        <f>F20/'Mortal Baseline'!G20</f>
        <v>0</v>
      </c>
      <c r="M20" s="2">
        <f>SUM(B20:F20)/SUM('Mortal Baseline'!C20:G20)</f>
        <v>0</v>
      </c>
      <c r="N20" s="93">
        <f>B20*'Bowel Cancer Epi'!$I$50</f>
        <v>0</v>
      </c>
      <c r="O20" s="93">
        <f>C20*'Bowel Cancer Epi'!$I$50</f>
        <v>0</v>
      </c>
      <c r="P20" s="93">
        <f>D20*'Bowel Cancer Epi'!$I$50</f>
        <v>0</v>
      </c>
      <c r="Q20" s="93">
        <f>E20*'Bowel Cancer Epi'!$I$50</f>
        <v>0</v>
      </c>
      <c r="R20" s="93">
        <f>F20*'Bowel Cancer Epi'!$I$50</f>
        <v>0</v>
      </c>
      <c r="S20" s="93">
        <f t="shared" si="2"/>
        <v>0</v>
      </c>
      <c r="T20" s="93">
        <f t="shared" si="5"/>
        <v>0</v>
      </c>
      <c r="U20" s="2"/>
      <c r="V20" s="2"/>
      <c r="W20" s="93">
        <f>'Mortal Baseline'!X20*('Bowel Cancer Epi'!$N$50*'Bowel Cancer Epi'!B$99)</f>
        <v>0</v>
      </c>
      <c r="X20" s="93">
        <f>'Mortal Baseline'!Y20*('Bowel Cancer Epi'!$N$50*'Bowel Cancer Epi'!C$99)</f>
        <v>0</v>
      </c>
      <c r="Y20" s="93">
        <f>'Mortal Baseline'!Z20*('Bowel Cancer Epi'!$N$50*'Bowel Cancer Epi'!D$99)</f>
        <v>0</v>
      </c>
      <c r="Z20" s="93">
        <f>'Mortal Baseline'!AA20*('Bowel Cancer Epi'!$N$50*'Bowel Cancer Epi'!E$99)</f>
        <v>0</v>
      </c>
      <c r="AA20" s="93">
        <f>'Mortal Baseline'!AB20*('Bowel Cancer Epi'!$N$50*'Bowel Cancer Epi'!F$99)</f>
        <v>0</v>
      </c>
      <c r="AB20" s="93">
        <f t="shared" si="3"/>
        <v>0</v>
      </c>
      <c r="AC20" s="2">
        <f>W20/'Mortal Baseline'!X20</f>
        <v>0</v>
      </c>
      <c r="AD20" s="2">
        <f>X20/'Mortal Baseline'!Y20</f>
        <v>0</v>
      </c>
      <c r="AE20" s="2">
        <f>Y20/'Mortal Baseline'!Z20</f>
        <v>0</v>
      </c>
      <c r="AF20" s="2">
        <f>Z20/'Mortal Baseline'!AA20</f>
        <v>0</v>
      </c>
      <c r="AG20" s="2">
        <f>AA20/'Mortal Baseline'!AB20</f>
        <v>0</v>
      </c>
      <c r="AH20" s="2">
        <f>SUM(W20:AA20)/SUM('Mortal Baseline'!X20:AB20)</f>
        <v>0</v>
      </c>
      <c r="AI20" s="58">
        <f>W20*'Stroke Epi'!$X$33</f>
        <v>0</v>
      </c>
      <c r="AJ20" s="58">
        <f>X20*'Stroke Epi'!$X$33</f>
        <v>0</v>
      </c>
      <c r="AK20" s="58">
        <f>Y20*'Stroke Epi'!$X$33</f>
        <v>0</v>
      </c>
      <c r="AL20" s="58">
        <f>Z20*'Stroke Epi'!$X$33</f>
        <v>0</v>
      </c>
      <c r="AM20" s="58">
        <f>AA20*'Stroke Epi'!$X$33</f>
        <v>0</v>
      </c>
      <c r="AN20" s="93">
        <f t="shared" si="7"/>
        <v>0</v>
      </c>
      <c r="AO20" s="93">
        <f t="shared" si="6"/>
        <v>0</v>
      </c>
    </row>
    <row r="21" spans="1:41">
      <c r="A21" s="58">
        <v>23</v>
      </c>
      <c r="B21" s="93">
        <f>'Mortal Baseline'!C21*('Bowel Cancer Epi'!$B$50*'Bowel Cancer Epi'!B$90)</f>
        <v>0</v>
      </c>
      <c r="C21" s="93">
        <f>'Mortal Baseline'!D21*('Bowel Cancer Epi'!$B$50*'Bowel Cancer Epi'!C$90)</f>
        <v>0</v>
      </c>
      <c r="D21" s="93">
        <f>'Mortal Baseline'!E21*('Bowel Cancer Epi'!$B$50*'Bowel Cancer Epi'!D$90)</f>
        <v>0</v>
      </c>
      <c r="E21" s="93">
        <f>'Mortal Baseline'!F21*('Bowel Cancer Epi'!$B$50*'Bowel Cancer Epi'!E$90)</f>
        <v>0</v>
      </c>
      <c r="F21" s="93">
        <f>'Mortal Baseline'!G21*('Bowel Cancer Epi'!$B$50*'Bowel Cancer Epi'!F$90)</f>
        <v>0</v>
      </c>
      <c r="G21" s="93">
        <f t="shared" si="1"/>
        <v>0</v>
      </c>
      <c r="H21" s="2">
        <f>B21/'Mortal Baseline'!C21</f>
        <v>0</v>
      </c>
      <c r="I21" s="2">
        <f>C21/'Mortal Baseline'!D21</f>
        <v>0</v>
      </c>
      <c r="J21" s="2">
        <f>D21/'Mortal Baseline'!E21</f>
        <v>0</v>
      </c>
      <c r="K21" s="2">
        <f>E21/'Mortal Baseline'!F21</f>
        <v>0</v>
      </c>
      <c r="L21" s="2">
        <f>F21/'Mortal Baseline'!G21</f>
        <v>0</v>
      </c>
      <c r="M21" s="2">
        <f>SUM(B21:F21)/SUM('Mortal Baseline'!C21:G21)</f>
        <v>0</v>
      </c>
      <c r="N21" s="93">
        <f>B21*'Bowel Cancer Epi'!$I$50</f>
        <v>0</v>
      </c>
      <c r="O21" s="93">
        <f>C21*'Bowel Cancer Epi'!$I$50</f>
        <v>0</v>
      </c>
      <c r="P21" s="93">
        <f>D21*'Bowel Cancer Epi'!$I$50</f>
        <v>0</v>
      </c>
      <c r="Q21" s="93">
        <f>E21*'Bowel Cancer Epi'!$I$50</f>
        <v>0</v>
      </c>
      <c r="R21" s="93">
        <f>F21*'Bowel Cancer Epi'!$I$50</f>
        <v>0</v>
      </c>
      <c r="S21" s="93">
        <f t="shared" si="2"/>
        <v>0</v>
      </c>
      <c r="T21" s="93">
        <f t="shared" si="5"/>
        <v>0</v>
      </c>
      <c r="U21" s="2"/>
      <c r="V21" s="2"/>
      <c r="W21" s="93">
        <f>'Mortal Baseline'!X21*('Bowel Cancer Epi'!$N$50*'Bowel Cancer Epi'!B$99)</f>
        <v>0</v>
      </c>
      <c r="X21" s="93">
        <f>'Mortal Baseline'!Y21*('Bowel Cancer Epi'!$N$50*'Bowel Cancer Epi'!C$99)</f>
        <v>0</v>
      </c>
      <c r="Y21" s="93">
        <f>'Mortal Baseline'!Z21*('Bowel Cancer Epi'!$N$50*'Bowel Cancer Epi'!D$99)</f>
        <v>0</v>
      </c>
      <c r="Z21" s="93">
        <f>'Mortal Baseline'!AA21*('Bowel Cancer Epi'!$N$50*'Bowel Cancer Epi'!E$99)</f>
        <v>0</v>
      </c>
      <c r="AA21" s="93">
        <f>'Mortal Baseline'!AB21*('Bowel Cancer Epi'!$N$50*'Bowel Cancer Epi'!F$99)</f>
        <v>0</v>
      </c>
      <c r="AB21" s="93">
        <f t="shared" si="3"/>
        <v>0</v>
      </c>
      <c r="AC21" s="2">
        <f>W21/'Mortal Baseline'!X21</f>
        <v>0</v>
      </c>
      <c r="AD21" s="2">
        <f>X21/'Mortal Baseline'!Y21</f>
        <v>0</v>
      </c>
      <c r="AE21" s="2">
        <f>Y21/'Mortal Baseline'!Z21</f>
        <v>0</v>
      </c>
      <c r="AF21" s="2">
        <f>Z21/'Mortal Baseline'!AA21</f>
        <v>0</v>
      </c>
      <c r="AG21" s="2">
        <f>AA21/'Mortal Baseline'!AB21</f>
        <v>0</v>
      </c>
      <c r="AH21" s="2">
        <f>SUM(W21:AA21)/SUM('Mortal Baseline'!X21:AB21)</f>
        <v>0</v>
      </c>
      <c r="AI21" s="58">
        <f>W21*'Stroke Epi'!$X$33</f>
        <v>0</v>
      </c>
      <c r="AJ21" s="58">
        <f>X21*'Stroke Epi'!$X$33</f>
        <v>0</v>
      </c>
      <c r="AK21" s="58">
        <f>Y21*'Stroke Epi'!$X$33</f>
        <v>0</v>
      </c>
      <c r="AL21" s="58">
        <f>Z21*'Stroke Epi'!$X$33</f>
        <v>0</v>
      </c>
      <c r="AM21" s="58">
        <f>AA21*'Stroke Epi'!$X$33</f>
        <v>0</v>
      </c>
      <c r="AN21" s="93">
        <f t="shared" si="7"/>
        <v>0</v>
      </c>
      <c r="AO21" s="93">
        <f t="shared" si="6"/>
        <v>0</v>
      </c>
    </row>
    <row r="22" spans="1:41">
      <c r="A22" s="58">
        <v>24</v>
      </c>
      <c r="B22" s="93">
        <f>'Mortal Baseline'!C22*('Bowel Cancer Epi'!$B$50*'Bowel Cancer Epi'!B$90)</f>
        <v>0</v>
      </c>
      <c r="C22" s="93">
        <f>'Mortal Baseline'!D22*('Bowel Cancer Epi'!$B$50*'Bowel Cancer Epi'!C$90)</f>
        <v>0</v>
      </c>
      <c r="D22" s="93">
        <f>'Mortal Baseline'!E22*('Bowel Cancer Epi'!$B$50*'Bowel Cancer Epi'!D$90)</f>
        <v>0</v>
      </c>
      <c r="E22" s="93">
        <f>'Mortal Baseline'!F22*('Bowel Cancer Epi'!$B$50*'Bowel Cancer Epi'!E$90)</f>
        <v>0</v>
      </c>
      <c r="F22" s="93">
        <f>'Mortal Baseline'!G22*('Bowel Cancer Epi'!$B$50*'Bowel Cancer Epi'!F$90)</f>
        <v>0</v>
      </c>
      <c r="G22" s="93">
        <f t="shared" si="1"/>
        <v>0</v>
      </c>
      <c r="H22" s="2">
        <f>B22/'Mortal Baseline'!C22</f>
        <v>0</v>
      </c>
      <c r="I22" s="2">
        <f>C22/'Mortal Baseline'!D22</f>
        <v>0</v>
      </c>
      <c r="J22" s="2">
        <f>D22/'Mortal Baseline'!E22</f>
        <v>0</v>
      </c>
      <c r="K22" s="2">
        <f>E22/'Mortal Baseline'!F22</f>
        <v>0</v>
      </c>
      <c r="L22" s="2">
        <f>F22/'Mortal Baseline'!G22</f>
        <v>0</v>
      </c>
      <c r="M22" s="2">
        <f>SUM(B22:F22)/SUM('Mortal Baseline'!C22:G22)</f>
        <v>0</v>
      </c>
      <c r="N22" s="93">
        <f>B22*'Bowel Cancer Epi'!$I$50</f>
        <v>0</v>
      </c>
      <c r="O22" s="93">
        <f>C22*'Bowel Cancer Epi'!$I$50</f>
        <v>0</v>
      </c>
      <c r="P22" s="93">
        <f>D22*'Bowel Cancer Epi'!$I$50</f>
        <v>0</v>
      </c>
      <c r="Q22" s="93">
        <f>E22*'Bowel Cancer Epi'!$I$50</f>
        <v>0</v>
      </c>
      <c r="R22" s="93">
        <f>F22*'Bowel Cancer Epi'!$I$50</f>
        <v>0</v>
      </c>
      <c r="S22" s="93">
        <f t="shared" si="2"/>
        <v>0</v>
      </c>
      <c r="T22" s="93">
        <f t="shared" si="5"/>
        <v>0</v>
      </c>
      <c r="U22" s="2"/>
      <c r="V22" s="2"/>
      <c r="W22" s="93">
        <f>'Mortal Baseline'!X22*('Bowel Cancer Epi'!$N$50*'Bowel Cancer Epi'!B$99)</f>
        <v>0</v>
      </c>
      <c r="X22" s="93">
        <f>'Mortal Baseline'!Y22*('Bowel Cancer Epi'!$N$50*'Bowel Cancer Epi'!C$99)</f>
        <v>0</v>
      </c>
      <c r="Y22" s="93">
        <f>'Mortal Baseline'!Z22*('Bowel Cancer Epi'!$N$50*'Bowel Cancer Epi'!D$99)</f>
        <v>0</v>
      </c>
      <c r="Z22" s="93">
        <f>'Mortal Baseline'!AA22*('Bowel Cancer Epi'!$N$50*'Bowel Cancer Epi'!E$99)</f>
        <v>0</v>
      </c>
      <c r="AA22" s="93">
        <f>'Mortal Baseline'!AB22*('Bowel Cancer Epi'!$N$50*'Bowel Cancer Epi'!F$99)</f>
        <v>0</v>
      </c>
      <c r="AB22" s="93">
        <f t="shared" si="3"/>
        <v>0</v>
      </c>
      <c r="AC22" s="2">
        <f>W22/'Mortal Baseline'!X22</f>
        <v>0</v>
      </c>
      <c r="AD22" s="2">
        <f>X22/'Mortal Baseline'!Y22</f>
        <v>0</v>
      </c>
      <c r="AE22" s="2">
        <f>Y22/'Mortal Baseline'!Z22</f>
        <v>0</v>
      </c>
      <c r="AF22" s="2">
        <f>Z22/'Mortal Baseline'!AA22</f>
        <v>0</v>
      </c>
      <c r="AG22" s="2">
        <f>AA22/'Mortal Baseline'!AB22</f>
        <v>0</v>
      </c>
      <c r="AH22" s="2">
        <f>SUM(W22:AA22)/SUM('Mortal Baseline'!X22:AB22)</f>
        <v>0</v>
      </c>
      <c r="AI22" s="58">
        <f>W22*'Stroke Epi'!$X$33</f>
        <v>0</v>
      </c>
      <c r="AJ22" s="58">
        <f>X22*'Stroke Epi'!$X$33</f>
        <v>0</v>
      </c>
      <c r="AK22" s="58">
        <f>Y22*'Stroke Epi'!$X$33</f>
        <v>0</v>
      </c>
      <c r="AL22" s="58">
        <f>Z22*'Stroke Epi'!$X$33</f>
        <v>0</v>
      </c>
      <c r="AM22" s="58">
        <f>AA22*'Stroke Epi'!$X$33</f>
        <v>0</v>
      </c>
      <c r="AN22" s="93">
        <f t="shared" si="7"/>
        <v>0</v>
      </c>
      <c r="AO22" s="93">
        <f t="shared" si="6"/>
        <v>0</v>
      </c>
    </row>
    <row r="23" spans="1:41">
      <c r="A23" s="58">
        <v>25</v>
      </c>
      <c r="B23" s="93">
        <f>'Mortal Baseline'!C23*('Bowel Cancer Epi'!$B$51*'Bowel Cancer Epi'!B$90)</f>
        <v>0</v>
      </c>
      <c r="C23" s="93">
        <f>'Mortal Baseline'!D23*('Bowel Cancer Epi'!$B$51*'Bowel Cancer Epi'!C$90)</f>
        <v>0</v>
      </c>
      <c r="D23" s="93">
        <f>'Mortal Baseline'!E23*('Bowel Cancer Epi'!$B$51*'Bowel Cancer Epi'!D$90)</f>
        <v>0</v>
      </c>
      <c r="E23" s="93">
        <f>'Mortal Baseline'!F23*('Bowel Cancer Epi'!$B$51*'Bowel Cancer Epi'!E$90)</f>
        <v>0</v>
      </c>
      <c r="F23" s="93">
        <f>'Mortal Baseline'!G23*('Bowel Cancer Epi'!$B$51*'Bowel Cancer Epi'!F$90)</f>
        <v>0</v>
      </c>
      <c r="G23" s="93">
        <f t="shared" si="1"/>
        <v>0</v>
      </c>
      <c r="H23" s="2">
        <f>B23/'Mortal Baseline'!C23</f>
        <v>0</v>
      </c>
      <c r="I23" s="2">
        <f>C23/'Mortal Baseline'!D23</f>
        <v>0</v>
      </c>
      <c r="J23" s="2">
        <f>D23/'Mortal Baseline'!E23</f>
        <v>0</v>
      </c>
      <c r="K23" s="2">
        <f>E23/'Mortal Baseline'!F23</f>
        <v>0</v>
      </c>
      <c r="L23" s="2">
        <f>F23/'Mortal Baseline'!G23</f>
        <v>0</v>
      </c>
      <c r="M23" s="2">
        <f>SUM(B23:F23)/SUM('Mortal Baseline'!C23:G23)</f>
        <v>0</v>
      </c>
      <c r="N23" s="93">
        <f>B23*'Bowel Cancer Epi'!$I$51</f>
        <v>0</v>
      </c>
      <c r="O23" s="93">
        <f>C23*'Bowel Cancer Epi'!$I$51</f>
        <v>0</v>
      </c>
      <c r="P23" s="93">
        <f>D23*'Bowel Cancer Epi'!$I$51</f>
        <v>0</v>
      </c>
      <c r="Q23" s="93">
        <f>E23*'Bowel Cancer Epi'!$I$51</f>
        <v>0</v>
      </c>
      <c r="R23" s="93">
        <f>F23*'Bowel Cancer Epi'!$I$51</f>
        <v>0</v>
      </c>
      <c r="S23" s="93">
        <f t="shared" si="2"/>
        <v>0</v>
      </c>
      <c r="T23" s="93">
        <f t="shared" si="5"/>
        <v>0</v>
      </c>
      <c r="U23" s="2"/>
      <c r="V23" s="2"/>
      <c r="W23" s="93">
        <f>'Mortal Baseline'!X23*('Bowel Cancer Epi'!$N$51*'Bowel Cancer Epi'!B$99)</f>
        <v>0</v>
      </c>
      <c r="X23" s="93">
        <f>'Mortal Baseline'!Y23*('Bowel Cancer Epi'!$N$51*'Bowel Cancer Epi'!C$99)</f>
        <v>0</v>
      </c>
      <c r="Y23" s="93">
        <f>'Mortal Baseline'!Z23*('Bowel Cancer Epi'!$N$51*'Bowel Cancer Epi'!D$99)</f>
        <v>0</v>
      </c>
      <c r="Z23" s="93">
        <f>'Mortal Baseline'!AA23*('Bowel Cancer Epi'!$N$51*'Bowel Cancer Epi'!E$99)</f>
        <v>0</v>
      </c>
      <c r="AA23" s="93">
        <f>'Mortal Baseline'!AB23*('Bowel Cancer Epi'!$N$51*'Bowel Cancer Epi'!F$99)</f>
        <v>0</v>
      </c>
      <c r="AB23" s="93">
        <f t="shared" si="3"/>
        <v>0</v>
      </c>
      <c r="AC23" s="2">
        <f>W23/'Mortal Baseline'!X23</f>
        <v>0</v>
      </c>
      <c r="AD23" s="2">
        <f>X23/'Mortal Baseline'!Y23</f>
        <v>0</v>
      </c>
      <c r="AE23" s="2">
        <f>Y23/'Mortal Baseline'!Z23</f>
        <v>0</v>
      </c>
      <c r="AF23" s="2">
        <f>Z23/'Mortal Baseline'!AA23</f>
        <v>0</v>
      </c>
      <c r="AG23" s="2">
        <f>AA23/'Mortal Baseline'!AB23</f>
        <v>0</v>
      </c>
      <c r="AH23" s="2">
        <f>SUM(W23:AA23)/SUM('Mortal Baseline'!X23:AB23)</f>
        <v>0</v>
      </c>
      <c r="AI23" s="58">
        <f>W23*'Stroke Epi'!$X$34</f>
        <v>0</v>
      </c>
      <c r="AJ23" s="58">
        <f>X23*'Stroke Epi'!$X$34</f>
        <v>0</v>
      </c>
      <c r="AK23" s="58">
        <f>Y23*'Stroke Epi'!$X$34</f>
        <v>0</v>
      </c>
      <c r="AL23" s="58">
        <f>Z23*'Stroke Epi'!$X$34</f>
        <v>0</v>
      </c>
      <c r="AM23" s="58">
        <f>AA23*'Stroke Epi'!$X$34</f>
        <v>0</v>
      </c>
      <c r="AN23" s="93">
        <f t="shared" si="7"/>
        <v>0</v>
      </c>
      <c r="AO23" s="93">
        <f t="shared" si="6"/>
        <v>0</v>
      </c>
    </row>
    <row r="24" spans="1:41">
      <c r="A24" s="58">
        <v>26</v>
      </c>
      <c r="B24" s="93">
        <f>'Mortal Baseline'!C24*('Bowel Cancer Epi'!$B$51*'Bowel Cancer Epi'!B$90)</f>
        <v>0</v>
      </c>
      <c r="C24" s="93">
        <f>'Mortal Baseline'!D24*('Bowel Cancer Epi'!$B$51*'Bowel Cancer Epi'!C$90)</f>
        <v>0</v>
      </c>
      <c r="D24" s="93">
        <f>'Mortal Baseline'!E24*('Bowel Cancer Epi'!$B$51*'Bowel Cancer Epi'!D$90)</f>
        <v>0</v>
      </c>
      <c r="E24" s="93">
        <f>'Mortal Baseline'!F24*('Bowel Cancer Epi'!$B$51*'Bowel Cancer Epi'!E$90)</f>
        <v>0</v>
      </c>
      <c r="F24" s="93">
        <f>'Mortal Baseline'!G24*('Bowel Cancer Epi'!$B$51*'Bowel Cancer Epi'!F$90)</f>
        <v>0</v>
      </c>
      <c r="G24" s="93">
        <f t="shared" si="1"/>
        <v>0</v>
      </c>
      <c r="H24" s="2">
        <f>B24/'Mortal Baseline'!C24</f>
        <v>0</v>
      </c>
      <c r="I24" s="2">
        <f>C24/'Mortal Baseline'!D24</f>
        <v>0</v>
      </c>
      <c r="J24" s="2">
        <f>D24/'Mortal Baseline'!E24</f>
        <v>0</v>
      </c>
      <c r="K24" s="2">
        <f>E24/'Mortal Baseline'!F24</f>
        <v>0</v>
      </c>
      <c r="L24" s="2">
        <f>F24/'Mortal Baseline'!G24</f>
        <v>0</v>
      </c>
      <c r="M24" s="2">
        <f>SUM(B24:F24)/SUM('Mortal Baseline'!C24:G24)</f>
        <v>0</v>
      </c>
      <c r="N24" s="93">
        <f>B24*'Bowel Cancer Epi'!$I$51</f>
        <v>0</v>
      </c>
      <c r="O24" s="93">
        <f>C24*'Bowel Cancer Epi'!$I$51</f>
        <v>0</v>
      </c>
      <c r="P24" s="93">
        <f>D24*'Bowel Cancer Epi'!$I$51</f>
        <v>0</v>
      </c>
      <c r="Q24" s="93">
        <f>E24*'Bowel Cancer Epi'!$I$51</f>
        <v>0</v>
      </c>
      <c r="R24" s="93">
        <f>F24*'Bowel Cancer Epi'!$I$51</f>
        <v>0</v>
      </c>
      <c r="S24" s="93">
        <f t="shared" si="2"/>
        <v>0</v>
      </c>
      <c r="T24" s="93">
        <f t="shared" si="5"/>
        <v>0</v>
      </c>
      <c r="U24" s="2"/>
      <c r="V24" s="2"/>
      <c r="W24" s="93">
        <f>'Mortal Baseline'!X24*('Bowel Cancer Epi'!$N$51*'Bowel Cancer Epi'!B$99)</f>
        <v>0</v>
      </c>
      <c r="X24" s="93">
        <f>'Mortal Baseline'!Y24*('Bowel Cancer Epi'!$N$51*'Bowel Cancer Epi'!C$99)</f>
        <v>0</v>
      </c>
      <c r="Y24" s="93">
        <f>'Mortal Baseline'!Z24*('Bowel Cancer Epi'!$N$51*'Bowel Cancer Epi'!D$99)</f>
        <v>0</v>
      </c>
      <c r="Z24" s="93">
        <f>'Mortal Baseline'!AA24*('Bowel Cancer Epi'!$N$51*'Bowel Cancer Epi'!E$99)</f>
        <v>0</v>
      </c>
      <c r="AA24" s="93">
        <f>'Mortal Baseline'!AB24*('Bowel Cancer Epi'!$N$51*'Bowel Cancer Epi'!F$99)</f>
        <v>0</v>
      </c>
      <c r="AB24" s="93">
        <f t="shared" si="3"/>
        <v>0</v>
      </c>
      <c r="AC24" s="2">
        <f>W24/'Mortal Baseline'!X24</f>
        <v>0</v>
      </c>
      <c r="AD24" s="2">
        <f>X24/'Mortal Baseline'!Y24</f>
        <v>0</v>
      </c>
      <c r="AE24" s="2">
        <f>Y24/'Mortal Baseline'!Z24</f>
        <v>0</v>
      </c>
      <c r="AF24" s="2">
        <f>Z24/'Mortal Baseline'!AA24</f>
        <v>0</v>
      </c>
      <c r="AG24" s="2">
        <f>AA24/'Mortal Baseline'!AB24</f>
        <v>0</v>
      </c>
      <c r="AH24" s="2">
        <f>SUM(W24:AA24)/SUM('Mortal Baseline'!X24:AB24)</f>
        <v>0</v>
      </c>
      <c r="AI24" s="58">
        <f>W24*'Stroke Epi'!$X$34</f>
        <v>0</v>
      </c>
      <c r="AJ24" s="58">
        <f>X24*'Stroke Epi'!$X$34</f>
        <v>0</v>
      </c>
      <c r="AK24" s="58">
        <f>Y24*'Stroke Epi'!$X$34</f>
        <v>0</v>
      </c>
      <c r="AL24" s="58">
        <f>Z24*'Stroke Epi'!$X$34</f>
        <v>0</v>
      </c>
      <c r="AM24" s="58">
        <f>AA24*'Stroke Epi'!$X$34</f>
        <v>0</v>
      </c>
      <c r="AN24" s="93">
        <f t="shared" si="7"/>
        <v>0</v>
      </c>
      <c r="AO24" s="93">
        <f t="shared" si="6"/>
        <v>0</v>
      </c>
    </row>
    <row r="25" spans="1:41">
      <c r="A25" s="58">
        <v>27</v>
      </c>
      <c r="B25" s="93">
        <f>'Mortal Baseline'!C25*('Bowel Cancer Epi'!$B$51*'Bowel Cancer Epi'!B$90)</f>
        <v>0</v>
      </c>
      <c r="C25" s="93">
        <f>'Mortal Baseline'!D25*('Bowel Cancer Epi'!$B$51*'Bowel Cancer Epi'!C$90)</f>
        <v>0</v>
      </c>
      <c r="D25" s="93">
        <f>'Mortal Baseline'!E25*('Bowel Cancer Epi'!$B$51*'Bowel Cancer Epi'!D$90)</f>
        <v>0</v>
      </c>
      <c r="E25" s="93">
        <f>'Mortal Baseline'!F25*('Bowel Cancer Epi'!$B$51*'Bowel Cancer Epi'!E$90)</f>
        <v>0</v>
      </c>
      <c r="F25" s="93">
        <f>'Mortal Baseline'!G25*('Bowel Cancer Epi'!$B$51*'Bowel Cancer Epi'!F$90)</f>
        <v>0</v>
      </c>
      <c r="G25" s="93">
        <f t="shared" si="1"/>
        <v>0</v>
      </c>
      <c r="H25" s="2">
        <f>B25/'Mortal Baseline'!C25</f>
        <v>0</v>
      </c>
      <c r="I25" s="2">
        <f>C25/'Mortal Baseline'!D25</f>
        <v>0</v>
      </c>
      <c r="J25" s="2">
        <f>D25/'Mortal Baseline'!E25</f>
        <v>0</v>
      </c>
      <c r="K25" s="2">
        <f>E25/'Mortal Baseline'!F25</f>
        <v>0</v>
      </c>
      <c r="L25" s="2">
        <f>F25/'Mortal Baseline'!G25</f>
        <v>0</v>
      </c>
      <c r="M25" s="2">
        <f>SUM(B25:F25)/SUM('Mortal Baseline'!C25:G25)</f>
        <v>0</v>
      </c>
      <c r="N25" s="93">
        <f>B25*'Bowel Cancer Epi'!$I$51</f>
        <v>0</v>
      </c>
      <c r="O25" s="93">
        <f>C25*'Bowel Cancer Epi'!$I$51</f>
        <v>0</v>
      </c>
      <c r="P25" s="93">
        <f>D25*'Bowel Cancer Epi'!$I$51</f>
        <v>0</v>
      </c>
      <c r="Q25" s="93">
        <f>E25*'Bowel Cancer Epi'!$I$51</f>
        <v>0</v>
      </c>
      <c r="R25" s="93">
        <f>F25*'Bowel Cancer Epi'!$I$51</f>
        <v>0</v>
      </c>
      <c r="S25" s="93">
        <f t="shared" si="2"/>
        <v>0</v>
      </c>
      <c r="T25" s="93">
        <f t="shared" si="5"/>
        <v>0</v>
      </c>
      <c r="U25" s="2"/>
      <c r="V25" s="2"/>
      <c r="W25" s="93">
        <f>'Mortal Baseline'!X25*('Bowel Cancer Epi'!$N$51*'Bowel Cancer Epi'!B$99)</f>
        <v>0</v>
      </c>
      <c r="X25" s="93">
        <f>'Mortal Baseline'!Y25*('Bowel Cancer Epi'!$N$51*'Bowel Cancer Epi'!C$99)</f>
        <v>0</v>
      </c>
      <c r="Y25" s="93">
        <f>'Mortal Baseline'!Z25*('Bowel Cancer Epi'!$N$51*'Bowel Cancer Epi'!D$99)</f>
        <v>0</v>
      </c>
      <c r="Z25" s="93">
        <f>'Mortal Baseline'!AA25*('Bowel Cancer Epi'!$N$51*'Bowel Cancer Epi'!E$99)</f>
        <v>0</v>
      </c>
      <c r="AA25" s="93">
        <f>'Mortal Baseline'!AB25*('Bowel Cancer Epi'!$N$51*'Bowel Cancer Epi'!F$99)</f>
        <v>0</v>
      </c>
      <c r="AB25" s="93">
        <f t="shared" si="3"/>
        <v>0</v>
      </c>
      <c r="AC25" s="2">
        <f>W25/'Mortal Baseline'!X25</f>
        <v>0</v>
      </c>
      <c r="AD25" s="2">
        <f>X25/'Mortal Baseline'!Y25</f>
        <v>0</v>
      </c>
      <c r="AE25" s="2">
        <f>Y25/'Mortal Baseline'!Z25</f>
        <v>0</v>
      </c>
      <c r="AF25" s="2">
        <f>Z25/'Mortal Baseline'!AA25</f>
        <v>0</v>
      </c>
      <c r="AG25" s="2">
        <f>AA25/'Mortal Baseline'!AB25</f>
        <v>0</v>
      </c>
      <c r="AH25" s="2">
        <f>SUM(W25:AA25)/SUM('Mortal Baseline'!X25:AB25)</f>
        <v>0</v>
      </c>
      <c r="AI25" s="58">
        <f>W25*'Stroke Epi'!$X$34</f>
        <v>0</v>
      </c>
      <c r="AJ25" s="58">
        <f>X25*'Stroke Epi'!$X$34</f>
        <v>0</v>
      </c>
      <c r="AK25" s="58">
        <f>Y25*'Stroke Epi'!$X$34</f>
        <v>0</v>
      </c>
      <c r="AL25" s="58">
        <f>Z25*'Stroke Epi'!$X$34</f>
        <v>0</v>
      </c>
      <c r="AM25" s="58">
        <f>AA25*'Stroke Epi'!$X$34</f>
        <v>0</v>
      </c>
      <c r="AN25" s="93">
        <f t="shared" si="7"/>
        <v>0</v>
      </c>
      <c r="AO25" s="93">
        <f t="shared" si="6"/>
        <v>0</v>
      </c>
    </row>
    <row r="26" spans="1:41">
      <c r="A26" s="58">
        <v>28</v>
      </c>
      <c r="B26" s="93">
        <f>'Mortal Baseline'!C26*('Bowel Cancer Epi'!$B$51*'Bowel Cancer Epi'!B$90)</f>
        <v>0</v>
      </c>
      <c r="C26" s="93">
        <f>'Mortal Baseline'!D26*('Bowel Cancer Epi'!$B$51*'Bowel Cancer Epi'!C$90)</f>
        <v>0</v>
      </c>
      <c r="D26" s="93">
        <f>'Mortal Baseline'!E26*('Bowel Cancer Epi'!$B$51*'Bowel Cancer Epi'!D$90)</f>
        <v>0</v>
      </c>
      <c r="E26" s="93">
        <f>'Mortal Baseline'!F26*('Bowel Cancer Epi'!$B$51*'Bowel Cancer Epi'!E$90)</f>
        <v>0</v>
      </c>
      <c r="F26" s="93">
        <f>'Mortal Baseline'!G26*('Bowel Cancer Epi'!$B$51*'Bowel Cancer Epi'!F$90)</f>
        <v>0</v>
      </c>
      <c r="G26" s="93">
        <f t="shared" si="1"/>
        <v>0</v>
      </c>
      <c r="H26" s="2">
        <f>B26/'Mortal Baseline'!C26</f>
        <v>0</v>
      </c>
      <c r="I26" s="2">
        <f>C26/'Mortal Baseline'!D26</f>
        <v>0</v>
      </c>
      <c r="J26" s="2">
        <f>D26/'Mortal Baseline'!E26</f>
        <v>0</v>
      </c>
      <c r="K26" s="2">
        <f>E26/'Mortal Baseline'!F26</f>
        <v>0</v>
      </c>
      <c r="L26" s="2">
        <f>F26/'Mortal Baseline'!G26</f>
        <v>0</v>
      </c>
      <c r="M26" s="2">
        <f>SUM(B26:F26)/SUM('Mortal Baseline'!C26:G26)</f>
        <v>0</v>
      </c>
      <c r="N26" s="93">
        <f>B26*'Bowel Cancer Epi'!$I$51</f>
        <v>0</v>
      </c>
      <c r="O26" s="93">
        <f>C26*'Bowel Cancer Epi'!$I$51</f>
        <v>0</v>
      </c>
      <c r="P26" s="93">
        <f>D26*'Bowel Cancer Epi'!$I$51</f>
        <v>0</v>
      </c>
      <c r="Q26" s="93">
        <f>E26*'Bowel Cancer Epi'!$I$51</f>
        <v>0</v>
      </c>
      <c r="R26" s="93">
        <f>F26*'Bowel Cancer Epi'!$I$51</f>
        <v>0</v>
      </c>
      <c r="S26" s="93">
        <f t="shared" si="2"/>
        <v>0</v>
      </c>
      <c r="T26" s="93">
        <f t="shared" si="5"/>
        <v>0</v>
      </c>
      <c r="U26" s="2"/>
      <c r="V26" s="2"/>
      <c r="W26" s="93">
        <f>'Mortal Baseline'!X26*('Bowel Cancer Epi'!$N$51*'Bowel Cancer Epi'!B$99)</f>
        <v>0</v>
      </c>
      <c r="X26" s="93">
        <f>'Mortal Baseline'!Y26*('Bowel Cancer Epi'!$N$51*'Bowel Cancer Epi'!C$99)</f>
        <v>0</v>
      </c>
      <c r="Y26" s="93">
        <f>'Mortal Baseline'!Z26*('Bowel Cancer Epi'!$N$51*'Bowel Cancer Epi'!D$99)</f>
        <v>0</v>
      </c>
      <c r="Z26" s="93">
        <f>'Mortal Baseline'!AA26*('Bowel Cancer Epi'!$N$51*'Bowel Cancer Epi'!E$99)</f>
        <v>0</v>
      </c>
      <c r="AA26" s="93">
        <f>'Mortal Baseline'!AB26*('Bowel Cancer Epi'!$N$51*'Bowel Cancer Epi'!F$99)</f>
        <v>0</v>
      </c>
      <c r="AB26" s="93">
        <f t="shared" si="3"/>
        <v>0</v>
      </c>
      <c r="AC26" s="2">
        <f>W26/'Mortal Baseline'!X26</f>
        <v>0</v>
      </c>
      <c r="AD26" s="2">
        <f>X26/'Mortal Baseline'!Y26</f>
        <v>0</v>
      </c>
      <c r="AE26" s="2">
        <f>Y26/'Mortal Baseline'!Z26</f>
        <v>0</v>
      </c>
      <c r="AF26" s="2">
        <f>Z26/'Mortal Baseline'!AA26</f>
        <v>0</v>
      </c>
      <c r="AG26" s="2">
        <f>AA26/'Mortal Baseline'!AB26</f>
        <v>0</v>
      </c>
      <c r="AH26" s="2">
        <f>SUM(W26:AA26)/SUM('Mortal Baseline'!X26:AB26)</f>
        <v>0</v>
      </c>
      <c r="AI26" s="58">
        <f>W26*'Stroke Epi'!$X$34</f>
        <v>0</v>
      </c>
      <c r="AJ26" s="58">
        <f>X26*'Stroke Epi'!$X$34</f>
        <v>0</v>
      </c>
      <c r="AK26" s="58">
        <f>Y26*'Stroke Epi'!$X$34</f>
        <v>0</v>
      </c>
      <c r="AL26" s="58">
        <f>Z26*'Stroke Epi'!$X$34</f>
        <v>0</v>
      </c>
      <c r="AM26" s="58">
        <f>AA26*'Stroke Epi'!$X$34</f>
        <v>0</v>
      </c>
      <c r="AN26" s="93">
        <f t="shared" si="7"/>
        <v>0</v>
      </c>
      <c r="AO26" s="93">
        <f t="shared" si="6"/>
        <v>0</v>
      </c>
    </row>
    <row r="27" spans="1:41">
      <c r="A27" s="58">
        <v>29</v>
      </c>
      <c r="B27" s="93">
        <f>'Mortal Baseline'!C27*('Bowel Cancer Epi'!$B$51*'Bowel Cancer Epi'!B$90)</f>
        <v>0</v>
      </c>
      <c r="C27" s="93">
        <f>'Mortal Baseline'!D27*('Bowel Cancer Epi'!$B$51*'Bowel Cancer Epi'!C$90)</f>
        <v>0</v>
      </c>
      <c r="D27" s="93">
        <f>'Mortal Baseline'!E27*('Bowel Cancer Epi'!$B$51*'Bowel Cancer Epi'!D$90)</f>
        <v>0</v>
      </c>
      <c r="E27" s="93">
        <f>'Mortal Baseline'!F27*('Bowel Cancer Epi'!$B$51*'Bowel Cancer Epi'!E$90)</f>
        <v>0</v>
      </c>
      <c r="F27" s="93">
        <f>'Mortal Baseline'!G27*('Bowel Cancer Epi'!$B$51*'Bowel Cancer Epi'!F$90)</f>
        <v>0</v>
      </c>
      <c r="G27" s="93">
        <f t="shared" si="1"/>
        <v>0</v>
      </c>
      <c r="H27" s="2">
        <f>B27/'Mortal Baseline'!C27</f>
        <v>0</v>
      </c>
      <c r="I27" s="2">
        <f>C27/'Mortal Baseline'!D27</f>
        <v>0</v>
      </c>
      <c r="J27" s="2">
        <f>D27/'Mortal Baseline'!E27</f>
        <v>0</v>
      </c>
      <c r="K27" s="2">
        <f>E27/'Mortal Baseline'!F27</f>
        <v>0</v>
      </c>
      <c r="L27" s="2">
        <f>F27/'Mortal Baseline'!G27</f>
        <v>0</v>
      </c>
      <c r="M27" s="2">
        <f>SUM(B27:F27)/SUM('Mortal Baseline'!C27:G27)</f>
        <v>0</v>
      </c>
      <c r="N27" s="93">
        <f>B27*'Bowel Cancer Epi'!$I$51</f>
        <v>0</v>
      </c>
      <c r="O27" s="93">
        <f>C27*'Bowel Cancer Epi'!$I$51</f>
        <v>0</v>
      </c>
      <c r="P27" s="93">
        <f>D27*'Bowel Cancer Epi'!$I$51</f>
        <v>0</v>
      </c>
      <c r="Q27" s="93">
        <f>E27*'Bowel Cancer Epi'!$I$51</f>
        <v>0</v>
      </c>
      <c r="R27" s="93">
        <f>F27*'Bowel Cancer Epi'!$I$51</f>
        <v>0</v>
      </c>
      <c r="S27" s="93">
        <f t="shared" si="2"/>
        <v>0</v>
      </c>
      <c r="T27" s="93">
        <f t="shared" si="5"/>
        <v>0</v>
      </c>
      <c r="U27" s="2"/>
      <c r="V27" s="2"/>
      <c r="W27" s="93">
        <f>'Mortal Baseline'!X27*('Bowel Cancer Epi'!$N$51*'Bowel Cancer Epi'!B$99)</f>
        <v>0</v>
      </c>
      <c r="X27" s="93">
        <f>'Mortal Baseline'!Y27*('Bowel Cancer Epi'!$N$51*'Bowel Cancer Epi'!C$99)</f>
        <v>0</v>
      </c>
      <c r="Y27" s="93">
        <f>'Mortal Baseline'!Z27*('Bowel Cancer Epi'!$N$51*'Bowel Cancer Epi'!D$99)</f>
        <v>0</v>
      </c>
      <c r="Z27" s="93">
        <f>'Mortal Baseline'!AA27*('Bowel Cancer Epi'!$N$51*'Bowel Cancer Epi'!E$99)</f>
        <v>0</v>
      </c>
      <c r="AA27" s="93">
        <f>'Mortal Baseline'!AB27*('Bowel Cancer Epi'!$N$51*'Bowel Cancer Epi'!F$99)</f>
        <v>0</v>
      </c>
      <c r="AB27" s="93">
        <f t="shared" si="3"/>
        <v>0</v>
      </c>
      <c r="AC27" s="2">
        <f>W27/'Mortal Baseline'!X27</f>
        <v>0</v>
      </c>
      <c r="AD27" s="2">
        <f>X27/'Mortal Baseline'!Y27</f>
        <v>0</v>
      </c>
      <c r="AE27" s="2">
        <f>Y27/'Mortal Baseline'!Z27</f>
        <v>0</v>
      </c>
      <c r="AF27" s="2">
        <f>Z27/'Mortal Baseline'!AA27</f>
        <v>0</v>
      </c>
      <c r="AG27" s="2">
        <f>AA27/'Mortal Baseline'!AB27</f>
        <v>0</v>
      </c>
      <c r="AH27" s="2">
        <f>SUM(W27:AA27)/SUM('Mortal Baseline'!X27:AB27)</f>
        <v>0</v>
      </c>
      <c r="AI27" s="58">
        <f>W27*'Stroke Epi'!$X$34</f>
        <v>0</v>
      </c>
      <c r="AJ27" s="58">
        <f>X27*'Stroke Epi'!$X$34</f>
        <v>0</v>
      </c>
      <c r="AK27" s="58">
        <f>Y27*'Stroke Epi'!$X$34</f>
        <v>0</v>
      </c>
      <c r="AL27" s="58">
        <f>Z27*'Stroke Epi'!$X$34</f>
        <v>0</v>
      </c>
      <c r="AM27" s="58">
        <f>AA27*'Stroke Epi'!$X$34</f>
        <v>0</v>
      </c>
      <c r="AN27" s="93">
        <f t="shared" si="7"/>
        <v>0</v>
      </c>
      <c r="AO27" s="93">
        <f t="shared" si="6"/>
        <v>0</v>
      </c>
    </row>
    <row r="28" spans="1:41">
      <c r="A28" s="58">
        <v>30</v>
      </c>
      <c r="B28" s="93">
        <f>'Mortal Baseline'!C28*('Bowel Cancer Epi'!$B$52*'Bowel Cancer Epi'!B$90)</f>
        <v>0.17966015666527452</v>
      </c>
      <c r="C28" s="93">
        <f>'Mortal Baseline'!D28*('Bowel Cancer Epi'!$B$52*'Bowel Cancer Epi'!C$90)</f>
        <v>0.38354360514743269</v>
      </c>
      <c r="D28" s="93">
        <f>'Mortal Baseline'!E28*('Bowel Cancer Epi'!$B$52*'Bowel Cancer Epi'!D$90)</f>
        <v>0.60084753195486607</v>
      </c>
      <c r="E28" s="93">
        <f>'Mortal Baseline'!F28*('Bowel Cancer Epi'!$B$52*'Bowel Cancer Epi'!E$90)</f>
        <v>1.1296267519665593</v>
      </c>
      <c r="F28" s="93">
        <f>'Mortal Baseline'!G28*('Bowel Cancer Epi'!$B$52*'Bowel Cancer Epi'!F$90)</f>
        <v>1.9766828492160997</v>
      </c>
      <c r="G28" s="93">
        <f t="shared" si="1"/>
        <v>4.2703608949502323</v>
      </c>
      <c r="H28" s="2">
        <f>B28/'Mortal Baseline'!C28</f>
        <v>1E-4</v>
      </c>
      <c r="I28" s="2">
        <f>C28/'Mortal Baseline'!D28</f>
        <v>9.2412977101151043E-5</v>
      </c>
      <c r="J28" s="2">
        <f>D28/'Mortal Baseline'!E28</f>
        <v>8.9295454640843952E-5</v>
      </c>
      <c r="K28" s="2">
        <f>E28/'Mortal Baseline'!F28</f>
        <v>8.6374109960909095E-5</v>
      </c>
      <c r="L28" s="2">
        <f>F28/'Mortal Baseline'!G28</f>
        <v>8.2888396183407136E-5</v>
      </c>
      <c r="M28" s="2">
        <f>SUM(B28:F28)/SUM('Mortal Baseline'!C28:G28)</f>
        <v>8.6093370996892323E-5</v>
      </c>
      <c r="N28" s="93">
        <f>B28*'Bowel Cancer Epi'!$I$52</f>
        <v>2.989545006910168E-2</v>
      </c>
      <c r="O28" s="93">
        <f>C28*'Bowel Cancer Epi'!$I$52</f>
        <v>6.3821655896532797E-2</v>
      </c>
      <c r="P28" s="93">
        <f>D28*'Bowel Cancer Epi'!$I$52</f>
        <v>9.9981029317289707E-2</v>
      </c>
      <c r="Q28" s="93">
        <f>E28*'Bowel Cancer Epi'!$I$52</f>
        <v>0.18796989152723545</v>
      </c>
      <c r="R28" s="93">
        <f>F28*'Bowel Cancer Epi'!$I$52</f>
        <v>0.32892002610955895</v>
      </c>
      <c r="S28" s="93">
        <f t="shared" si="2"/>
        <v>0.7105880529197186</v>
      </c>
      <c r="T28" s="93">
        <f t="shared" si="5"/>
        <v>0.7105880529197186</v>
      </c>
      <c r="U28" s="2"/>
      <c r="V28" s="2"/>
      <c r="W28" s="93">
        <f>'Mortal Baseline'!X28*('Bowel Cancer Epi'!$N$52*'Bowel Cancer Epi'!B$99)</f>
        <v>0.36790693144788089</v>
      </c>
      <c r="X28" s="93">
        <f>'Mortal Baseline'!Y28*('Bowel Cancer Epi'!$N$52*'Bowel Cancer Epi'!C$99)</f>
        <v>0.85591259879775716</v>
      </c>
      <c r="Y28" s="93">
        <f>'Mortal Baseline'!Z28*('Bowel Cancer Epi'!$N$52*'Bowel Cancer Epi'!D$99)</f>
        <v>1.0244235391290819</v>
      </c>
      <c r="Z28" s="93">
        <f>'Mortal Baseline'!AA28*('Bowel Cancer Epi'!$N$52*'Bowel Cancer Epi'!E$99)</f>
        <v>1.1525924679608506</v>
      </c>
      <c r="AA28" s="93">
        <f>'Mortal Baseline'!AB28*('Bowel Cancer Epi'!$N$52*'Bowel Cancer Epi'!F$99)</f>
        <v>1.007840883016714</v>
      </c>
      <c r="AB28" s="93">
        <f t="shared" si="3"/>
        <v>4.4086764203522844</v>
      </c>
      <c r="AC28" s="2">
        <f>W28/'Mortal Baseline'!X28</f>
        <v>1E-4</v>
      </c>
      <c r="AD28" s="2">
        <f>X28/'Mortal Baseline'!Y28</f>
        <v>9.2520782764674112E-5</v>
      </c>
      <c r="AE28" s="2">
        <f>Y28/'Mortal Baseline'!Z28</f>
        <v>8.9295751287537259E-5</v>
      </c>
      <c r="AF28" s="2">
        <f>Z28/'Mortal Baseline'!AA28</f>
        <v>8.6602978980752891E-5</v>
      </c>
      <c r="AG28" s="2">
        <f>AA28/'Mortal Baseline'!AB28</f>
        <v>8.3367724196549398E-5</v>
      </c>
      <c r="AH28" s="2">
        <f>SUM(W28:AA28)/SUM('Mortal Baseline'!X28:AB28)</f>
        <v>8.8526964266746501E-5</v>
      </c>
      <c r="AI28" s="58">
        <f>W28*'Stroke Epi'!$X$35</f>
        <v>5.1175854164400229E-2</v>
      </c>
      <c r="AJ28" s="58">
        <f>X28*'Stroke Epi'!$X$35</f>
        <v>0.11905744249276802</v>
      </c>
      <c r="AK28" s="58">
        <f>Y28*'Stroke Epi'!$X$35</f>
        <v>0.14249731429285528</v>
      </c>
      <c r="AL28" s="58">
        <f>Z28*'Stroke Epi'!$X$35</f>
        <v>0.16032561229335432</v>
      </c>
      <c r="AM28" s="58">
        <f>AA28*'Stroke Epi'!$X$35</f>
        <v>0.14019066682762493</v>
      </c>
      <c r="AN28" s="93">
        <f t="shared" si="7"/>
        <v>0.61324689007100275</v>
      </c>
      <c r="AO28" s="93">
        <f t="shared" si="6"/>
        <v>0.61324689007100275</v>
      </c>
    </row>
    <row r="29" spans="1:41">
      <c r="A29" s="58">
        <v>31</v>
      </c>
      <c r="B29" s="93">
        <f>'Mortal Baseline'!C29*('Bowel Cancer Epi'!$B$52*'Bowel Cancer Epi'!B$90)</f>
        <v>0.18112331672915807</v>
      </c>
      <c r="C29" s="93">
        <f>'Mortal Baseline'!D29*('Bowel Cancer Epi'!$B$52*'Bowel Cancer Epi'!C$90)</f>
        <v>0.36300525322374994</v>
      </c>
      <c r="D29" s="93">
        <f>'Mortal Baseline'!E29*('Bowel Cancer Epi'!$B$52*'Bowel Cancer Epi'!D$90)</f>
        <v>0.57108122292765873</v>
      </c>
      <c r="E29" s="93">
        <f>'Mortal Baseline'!F29*('Bowel Cancer Epi'!$B$52*'Bowel Cancer Epi'!E$90)</f>
        <v>1.1520186462119433</v>
      </c>
      <c r="F29" s="93">
        <f>'Mortal Baseline'!G29*('Bowel Cancer Epi'!$B$52*'Bowel Cancer Epi'!F$90)</f>
        <v>1.996744799129714</v>
      </c>
      <c r="G29" s="93">
        <f t="shared" si="1"/>
        <v>4.2639732382222242</v>
      </c>
      <c r="H29" s="2">
        <f>B29/'Mortal Baseline'!C29</f>
        <v>1E-4</v>
      </c>
      <c r="I29" s="2">
        <f>C29/'Mortal Baseline'!D29</f>
        <v>9.2412977101151043E-5</v>
      </c>
      <c r="J29" s="2">
        <f>D29/'Mortal Baseline'!E29</f>
        <v>8.9295454640843952E-5</v>
      </c>
      <c r="K29" s="2">
        <f>E29/'Mortal Baseline'!F29</f>
        <v>8.6374109960909081E-5</v>
      </c>
      <c r="L29" s="2">
        <f>F29/'Mortal Baseline'!G29</f>
        <v>8.2888396183407136E-5</v>
      </c>
      <c r="M29" s="2">
        <f>SUM(B29:F29)/SUM('Mortal Baseline'!C29:G29)</f>
        <v>8.6033418240942375E-5</v>
      </c>
      <c r="N29" s="93">
        <f>B29*'Bowel Cancer Epi'!$I$52</f>
        <v>3.0138919903731902E-2</v>
      </c>
      <c r="O29" s="93">
        <f>C29*'Bowel Cancer Epi'!$I$52</f>
        <v>6.0404074136431986E-2</v>
      </c>
      <c r="P29" s="93">
        <f>D29*'Bowel Cancer Epi'!$I$52</f>
        <v>9.5027915495162402E-2</v>
      </c>
      <c r="Q29" s="93">
        <f>E29*'Bowel Cancer Epi'!$I$52</f>
        <v>0.19169590272966736</v>
      </c>
      <c r="R29" s="93">
        <f>F29*'Bowel Cancer Epi'!$I$52</f>
        <v>0.33225833457518439</v>
      </c>
      <c r="S29" s="93">
        <f t="shared" si="2"/>
        <v>0.70952514684017798</v>
      </c>
      <c r="T29" s="93">
        <f t="shared" si="5"/>
        <v>1.4201131997598966</v>
      </c>
      <c r="U29" s="2"/>
      <c r="V29" s="2"/>
      <c r="W29" s="93">
        <f>'Mortal Baseline'!X29*('Bowel Cancer Epi'!$N$52*'Bowel Cancer Epi'!B$99)</f>
        <v>0.36416903678275353</v>
      </c>
      <c r="X29" s="93">
        <f>'Mortal Baseline'!Y29*('Bowel Cancer Epi'!$N$52*'Bowel Cancer Epi'!C$99)</f>
        <v>0.80680637903357466</v>
      </c>
      <c r="Y29" s="93">
        <f>'Mortal Baseline'!Z29*('Bowel Cancer Epi'!$N$52*'Bowel Cancer Epi'!D$99)</f>
        <v>1.0136032652375362</v>
      </c>
      <c r="Z29" s="93">
        <f>'Mortal Baseline'!AA29*('Bowel Cancer Epi'!$N$52*'Bowel Cancer Epi'!E$99)</f>
        <v>1.1884948695510795</v>
      </c>
      <c r="AA29" s="93">
        <f>'Mortal Baseline'!AB29*('Bowel Cancer Epi'!$N$52*'Bowel Cancer Epi'!F$99)</f>
        <v>1.0290853065428791</v>
      </c>
      <c r="AB29" s="93">
        <f t="shared" si="3"/>
        <v>4.402158857147823</v>
      </c>
      <c r="AC29" s="2">
        <f>W29/'Mortal Baseline'!X29</f>
        <v>1E-4</v>
      </c>
      <c r="AD29" s="2">
        <f>X29/'Mortal Baseline'!Y29</f>
        <v>9.2520782764674112E-5</v>
      </c>
      <c r="AE29" s="2">
        <f>Y29/'Mortal Baseline'!Z29</f>
        <v>8.9295751287537246E-5</v>
      </c>
      <c r="AF29" s="2">
        <f>Z29/'Mortal Baseline'!AA29</f>
        <v>8.6602978980752891E-5</v>
      </c>
      <c r="AG29" s="2">
        <f>AA29/'Mortal Baseline'!AB29</f>
        <v>8.3367724196549398E-5</v>
      </c>
      <c r="AH29" s="2">
        <f>SUM(W29:AA29)/SUM('Mortal Baseline'!X29:AB29)</f>
        <v>8.8431463086275714E-5</v>
      </c>
      <c r="AI29" s="58">
        <f>W29*'Stroke Epi'!$X$35</f>
        <v>5.0655913016481015E-2</v>
      </c>
      <c r="AJ29" s="58">
        <f>X29*'Stroke Epi'!$X$35</f>
        <v>0.11222676732357023</v>
      </c>
      <c r="AK29" s="58">
        <f>Y29*'Stroke Epi'!$X$35</f>
        <v>0.14099221419454128</v>
      </c>
      <c r="AL29" s="58">
        <f>Z29*'Stroke Epi'!$X$35</f>
        <v>0.16531963635455516</v>
      </c>
      <c r="AM29" s="58">
        <f>AA29*'Stroke Epi'!$X$35</f>
        <v>0.14314576614011448</v>
      </c>
      <c r="AN29" s="93">
        <f t="shared" si="7"/>
        <v>0.61234029702926218</v>
      </c>
      <c r="AO29" s="93">
        <f t="shared" si="6"/>
        <v>1.225587187100265</v>
      </c>
    </row>
    <row r="30" spans="1:41">
      <c r="A30" s="58">
        <v>32</v>
      </c>
      <c r="B30" s="93">
        <f>'Mortal Baseline'!C30*('Bowel Cancer Epi'!$B$52*'Bowel Cancer Epi'!B$90)</f>
        <v>0.18304316127298725</v>
      </c>
      <c r="C30" s="93">
        <f>'Mortal Baseline'!D30*('Bowel Cancer Epi'!$B$52*'Bowel Cancer Epi'!C$90)</f>
        <v>0.34524549975988134</v>
      </c>
      <c r="D30" s="93">
        <f>'Mortal Baseline'!E30*('Bowel Cancer Epi'!$B$52*'Bowel Cancer Epi'!D$90)</f>
        <v>0.544543627595649</v>
      </c>
      <c r="E30" s="93">
        <f>'Mortal Baseline'!F30*('Bowel Cancer Epi'!$B$52*'Bowel Cancer Epi'!E$90)</f>
        <v>1.174088764944661</v>
      </c>
      <c r="F30" s="93">
        <f>'Mortal Baseline'!G30*('Bowel Cancer Epi'!$B$52*'Bowel Cancer Epi'!F$90)</f>
        <v>2.0112503612215793</v>
      </c>
      <c r="G30" s="93">
        <f t="shared" si="1"/>
        <v>4.2581714147947576</v>
      </c>
      <c r="H30" s="2">
        <f>B30/'Mortal Baseline'!C30</f>
        <v>1E-4</v>
      </c>
      <c r="I30" s="2">
        <f>C30/'Mortal Baseline'!D30</f>
        <v>9.2412977101151043E-5</v>
      </c>
      <c r="J30" s="2">
        <f>D30/'Mortal Baseline'!E30</f>
        <v>8.9295454640843952E-5</v>
      </c>
      <c r="K30" s="2">
        <f>E30/'Mortal Baseline'!F30</f>
        <v>8.6374109960909095E-5</v>
      </c>
      <c r="L30" s="2">
        <f>F30/'Mortal Baseline'!G35</f>
        <v>8.2746067399878332E-5</v>
      </c>
      <c r="M30" s="2">
        <f>SUM(B30:F30)/SUM('Mortal Baseline'!C30:G30)</f>
        <v>8.5985144012275139E-5</v>
      </c>
      <c r="N30" s="93">
        <f>B30*'Bowel Cancer Epi'!$I$52</f>
        <v>3.0458382035825078E-2</v>
      </c>
      <c r="O30" s="93">
        <f>C30*'Bowel Cancer Epi'!$I$52</f>
        <v>5.7448851160044251E-2</v>
      </c>
      <c r="P30" s="93">
        <f>D30*'Bowel Cancer Epi'!$I$52</f>
        <v>9.0612059631915987E-2</v>
      </c>
      <c r="Q30" s="93">
        <f>E30*'Bowel Cancer Epi'!$I$52</f>
        <v>0.19536837048679156</v>
      </c>
      <c r="R30" s="93">
        <f>F30*'Bowel Cancer Epi'!$I$52</f>
        <v>0.3346720601072708</v>
      </c>
      <c r="S30" s="93">
        <f t="shared" si="2"/>
        <v>0.7085597234218477</v>
      </c>
      <c r="T30" s="93">
        <f t="shared" si="5"/>
        <v>2.1286729231817443</v>
      </c>
      <c r="U30" s="2"/>
      <c r="V30" s="2"/>
      <c r="W30" s="93">
        <f>'Mortal Baseline'!X30*('Bowel Cancer Epi'!$N$52*'Bowel Cancer Epi'!B$99)</f>
        <v>0.36015623131222796</v>
      </c>
      <c r="X30" s="93">
        <f>'Mortal Baseline'!Y30*('Bowel Cancer Epi'!$N$52*'Bowel Cancer Epi'!C$99)</f>
        <v>0.76145697798733536</v>
      </c>
      <c r="Y30" s="93">
        <f>'Mortal Baseline'!Z30*('Bowel Cancer Epi'!$N$52*'Bowel Cancer Epi'!D$99)</f>
        <v>1.0039609191384939</v>
      </c>
      <c r="Z30" s="93">
        <f>'Mortal Baseline'!AA30*('Bowel Cancer Epi'!$N$52*'Bowel Cancer Epi'!E$99)</f>
        <v>1.2226397812306951</v>
      </c>
      <c r="AA30" s="93">
        <f>'Mortal Baseline'!AB30*('Bowel Cancer Epi'!$N$52*'Bowel Cancer Epi'!F$99)</f>
        <v>1.0477665291225504</v>
      </c>
      <c r="AB30" s="93">
        <f t="shared" si="3"/>
        <v>4.3959804387913026</v>
      </c>
      <c r="AC30" s="2">
        <f>W30/'Mortal Baseline'!X30</f>
        <v>1E-4</v>
      </c>
      <c r="AD30" s="2">
        <f>X30/'Mortal Baseline'!Y30</f>
        <v>9.2520782764674112E-5</v>
      </c>
      <c r="AE30" s="2">
        <f>Y30/'Mortal Baseline'!Z30</f>
        <v>8.9295751287537259E-5</v>
      </c>
      <c r="AF30" s="2">
        <f>Z30/'Mortal Baseline'!AA30</f>
        <v>8.6602978980752891E-5</v>
      </c>
      <c r="AG30" s="2">
        <f>AA30/'Mortal Baseline'!AB30</f>
        <v>8.3367724196549398E-5</v>
      </c>
      <c r="AH30" s="2">
        <f>SUM(W30:AA30)/SUM('Mortal Baseline'!X30:AB30)</f>
        <v>8.8342686835581223E-5</v>
      </c>
      <c r="AI30" s="58">
        <f>W30*'Stroke Epi'!$X$35</f>
        <v>5.009773177553091E-2</v>
      </c>
      <c r="AJ30" s="58">
        <f>X30*'Stroke Epi'!$X$35</f>
        <v>0.10591866563803835</v>
      </c>
      <c r="AK30" s="58">
        <f>Y30*'Stroke Epi'!$X$35</f>
        <v>0.13965096385216452</v>
      </c>
      <c r="AL30" s="58">
        <f>Z30*'Stroke Epi'!$X$35</f>
        <v>0.17006919356918968</v>
      </c>
      <c r="AM30" s="58">
        <f>AA30*'Stroke Epi'!$X$35</f>
        <v>0.14574432420094677</v>
      </c>
      <c r="AN30" s="93">
        <f t="shared" si="7"/>
        <v>0.61148087903587023</v>
      </c>
      <c r="AO30" s="93">
        <f t="shared" si="6"/>
        <v>1.8370680661361352</v>
      </c>
    </row>
    <row r="31" spans="1:41">
      <c r="A31" s="58">
        <v>33</v>
      </c>
      <c r="B31" s="93">
        <f>'Mortal Baseline'!C31*('Bowel Cancer Epi'!$B$52*'Bowel Cancer Epi'!B$90)</f>
        <v>0.18544684358589297</v>
      </c>
      <c r="C31" s="93">
        <f>'Mortal Baseline'!D31*('Bowel Cancer Epi'!$B$52*'Bowel Cancer Epi'!C$90)</f>
        <v>0.33006288053742888</v>
      </c>
      <c r="D31" s="93">
        <f>'Mortal Baseline'!E31*('Bowel Cancer Epi'!$B$52*'Bowel Cancer Epi'!D$90)</f>
        <v>0.52106435867880796</v>
      </c>
      <c r="E31" s="93">
        <f>'Mortal Baseline'!F31*('Bowel Cancer Epi'!$B$52*'Bowel Cancer Epi'!E$90)</f>
        <v>1.1956577183476735</v>
      </c>
      <c r="F31" s="93">
        <f>'Mortal Baseline'!G31*('Bowel Cancer Epi'!$B$52*'Bowel Cancer Epi'!F$90)</f>
        <v>2.0206880388326711</v>
      </c>
      <c r="G31" s="93">
        <f t="shared" si="1"/>
        <v>4.252919839982475</v>
      </c>
      <c r="H31" s="2">
        <f>B31/'Mortal Baseline'!C31</f>
        <v>1E-4</v>
      </c>
      <c r="I31" s="2">
        <f>C31/'Mortal Baseline'!D31</f>
        <v>9.2412977101151043E-5</v>
      </c>
      <c r="J31" s="2">
        <f>D31/'Mortal Baseline'!E31</f>
        <v>8.9295454640843952E-5</v>
      </c>
      <c r="K31" s="2">
        <f>E31/'Mortal Baseline'!F31</f>
        <v>8.6374109960909095E-5</v>
      </c>
      <c r="L31" s="2">
        <f>F31/'Mortal Baseline'!G31</f>
        <v>8.2888396183407136E-5</v>
      </c>
      <c r="M31" s="2">
        <f>SUM(B31:F31)/SUM('Mortal Baseline'!C31:G31)</f>
        <v>8.5947857385346784E-5</v>
      </c>
      <c r="N31" s="93">
        <f>B31*'Bowel Cancer Epi'!$I$52</f>
        <v>3.0858354772692588E-2</v>
      </c>
      <c r="O31" s="93">
        <f>C31*'Bowel Cancer Epi'!$I$52</f>
        <v>5.4922463321428167E-2</v>
      </c>
      <c r="P31" s="93">
        <f>D31*'Bowel Cancer Epi'!$I$52</f>
        <v>8.6705109284153634E-2</v>
      </c>
      <c r="Q31" s="93">
        <f>E31*'Bowel Cancer Epi'!$I$52</f>
        <v>0.19895744433305287</v>
      </c>
      <c r="R31" s="93">
        <f>F31*'Bowel Cancer Epi'!$I$52</f>
        <v>0.33624248966175646</v>
      </c>
      <c r="S31" s="93">
        <f t="shared" si="2"/>
        <v>0.70768586137308365</v>
      </c>
      <c r="T31" s="93">
        <f t="shared" si="5"/>
        <v>2.8363587845548279</v>
      </c>
      <c r="U31" s="2"/>
      <c r="V31" s="2"/>
      <c r="W31" s="93">
        <f>'Mortal Baseline'!X31*('Bowel Cancer Epi'!$N$52*'Bowel Cancer Epi'!B$99)</f>
        <v>0.35603372432032471</v>
      </c>
      <c r="X31" s="93">
        <f>'Mortal Baseline'!Y31*('Bowel Cancer Epi'!$N$52*'Bowel Cancer Epi'!C$99)</f>
        <v>0.71998731163253182</v>
      </c>
      <c r="Y31" s="93">
        <f>'Mortal Baseline'!Z31*('Bowel Cancer Epi'!$N$52*'Bowel Cancer Epi'!D$99)</f>
        <v>0.99547020430718725</v>
      </c>
      <c r="Z31" s="93">
        <f>'Mortal Baseline'!AA31*('Bowel Cancer Epi'!$N$52*'Bowel Cancer Epi'!E$99)</f>
        <v>1.2546686913329557</v>
      </c>
      <c r="AA31" s="93">
        <f>'Mortal Baseline'!AB31*('Bowel Cancer Epi'!$N$52*'Bowel Cancer Epi'!F$99)</f>
        <v>1.0640057327691677</v>
      </c>
      <c r="AB31" s="93">
        <f t="shared" si="3"/>
        <v>4.3901656643621676</v>
      </c>
      <c r="AC31" s="2">
        <f>W31/'Mortal Baseline'!X31</f>
        <v>1E-4</v>
      </c>
      <c r="AD31" s="2">
        <f>X31/'Mortal Baseline'!Y31</f>
        <v>9.2520782764674112E-5</v>
      </c>
      <c r="AE31" s="2">
        <f>Y31/'Mortal Baseline'!Z31</f>
        <v>8.9295751287537259E-5</v>
      </c>
      <c r="AF31" s="2">
        <f>Z31/'Mortal Baseline'!AA31</f>
        <v>8.6602978980752891E-5</v>
      </c>
      <c r="AG31" s="2">
        <f>AA31/'Mortal Baseline'!AB31</f>
        <v>8.3367724196549398E-5</v>
      </c>
      <c r="AH31" s="2">
        <f>SUM(W31:AA31)/SUM('Mortal Baseline'!X31:AB31)</f>
        <v>8.8261136175802257E-5</v>
      </c>
      <c r="AI31" s="58">
        <f>W31*'Stroke Epi'!$X$35</f>
        <v>4.9524291052957164E-2</v>
      </c>
      <c r="AJ31" s="58">
        <f>X31*'Stroke Epi'!$X$35</f>
        <v>0.10015023504808518</v>
      </c>
      <c r="AK31" s="58">
        <f>Y31*'Stroke Epi'!$X$35</f>
        <v>0.13846990541912974</v>
      </c>
      <c r="AL31" s="58">
        <f>Z31*'Stroke Epi'!$X$35</f>
        <v>0.17452441496441415</v>
      </c>
      <c r="AM31" s="58">
        <f>AA31*'Stroke Epi'!$X$35</f>
        <v>0.14800319742819124</v>
      </c>
      <c r="AN31" s="93">
        <f t="shared" si="7"/>
        <v>0.61067204391277752</v>
      </c>
      <c r="AO31" s="93">
        <f t="shared" si="6"/>
        <v>2.4477401100489127</v>
      </c>
    </row>
    <row r="32" spans="1:41">
      <c r="A32" s="58">
        <v>34</v>
      </c>
      <c r="B32" s="93">
        <f>'Mortal Baseline'!C32*('Bowel Cancer Epi'!$B$52*'Bowel Cancer Epi'!B$90)</f>
        <v>0.18836490185145902</v>
      </c>
      <c r="C32" s="93">
        <f>'Mortal Baseline'!D32*('Bowel Cancer Epi'!$B$52*'Bowel Cancer Epi'!C$90)</f>
        <v>0.31727881639911582</v>
      </c>
      <c r="D32" s="93">
        <f>'Mortal Baseline'!E32*('Bowel Cancer Epi'!$B$52*'Bowel Cancer Epi'!D$90)</f>
        <v>0.50047741615589947</v>
      </c>
      <c r="E32" s="93">
        <f>'Mortal Baseline'!F32*('Bowel Cancer Epi'!$B$52*'Bowel Cancer Epi'!E$90)</f>
        <v>1.2165504875004964</v>
      </c>
      <c r="F32" s="93">
        <f>'Mortal Baseline'!G32*('Bowel Cancer Epi'!$B$52*'Bowel Cancer Epi'!F$90)</f>
        <v>2.025514736245666</v>
      </c>
      <c r="G32" s="93">
        <f t="shared" si="1"/>
        <v>4.2481863581526369</v>
      </c>
      <c r="H32" s="2">
        <f>B32/'Mortal Baseline'!C32</f>
        <v>1E-4</v>
      </c>
      <c r="I32" s="2">
        <f>C32/'Mortal Baseline'!D32</f>
        <v>9.2412977101151043E-5</v>
      </c>
      <c r="J32" s="2">
        <f>D32/'Mortal Baseline'!E32</f>
        <v>8.9295454640843952E-5</v>
      </c>
      <c r="K32" s="2">
        <f>E32/'Mortal Baseline'!F32</f>
        <v>8.6374109960909095E-5</v>
      </c>
      <c r="L32" s="2">
        <f>F32/'Mortal Baseline'!G32</f>
        <v>8.2888396183407136E-5</v>
      </c>
      <c r="M32" s="2">
        <f>SUM(B32:F32)/SUM('Mortal Baseline'!C32:G32)</f>
        <v>8.5920934530497046E-5</v>
      </c>
      <c r="N32" s="93">
        <f>B32*'Bowel Cancer Epi'!$I$52</f>
        <v>3.1343919668082781E-2</v>
      </c>
      <c r="O32" s="93">
        <f>C32*'Bowel Cancer Epi'!$I$52</f>
        <v>5.2795195048812867E-2</v>
      </c>
      <c r="P32" s="93">
        <f>D32*'Bowel Cancer Epi'!$I$52</f>
        <v>8.3279442048341673E-2</v>
      </c>
      <c r="Q32" s="93">
        <f>E32*'Bowel Cancer Epi'!$I$52</f>
        <v>0.20243400112008259</v>
      </c>
      <c r="R32" s="93">
        <f>F32*'Bowel Cancer Epi'!$I$52</f>
        <v>0.33704565211127879</v>
      </c>
      <c r="S32" s="93">
        <f t="shared" si="2"/>
        <v>0.70689820999659869</v>
      </c>
      <c r="T32" s="93">
        <f t="shared" si="5"/>
        <v>3.5432569945514265</v>
      </c>
      <c r="U32" s="2"/>
      <c r="V32" s="2"/>
      <c r="W32" s="93">
        <f>'Mortal Baseline'!X32*('Bowel Cancer Epi'!$N$52*'Bowel Cancer Epi'!B$99)</f>
        <v>0.35195994858977853</v>
      </c>
      <c r="X32" s="93">
        <f>'Mortal Baseline'!Y32*('Bowel Cancer Epi'!$N$52*'Bowel Cancer Epi'!C$99)</f>
        <v>0.6824462250886898</v>
      </c>
      <c r="Y32" s="93">
        <f>'Mortal Baseline'!Z32*('Bowel Cancer Epi'!$N$52*'Bowel Cancer Epi'!D$99)</f>
        <v>0.98811735752329344</v>
      </c>
      <c r="Z32" s="93">
        <f>'Mortal Baseline'!AA32*('Bowel Cancer Epi'!$N$52*'Bowel Cancer Epi'!E$99)</f>
        <v>1.2842669107767086</v>
      </c>
      <c r="AA32" s="93">
        <f>'Mortal Baseline'!AB32*('Bowel Cancer Epi'!$N$52*'Bowel Cancer Epi'!F$99)</f>
        <v>1.0779426051991305</v>
      </c>
      <c r="AB32" s="93">
        <f t="shared" si="3"/>
        <v>4.3847330471776012</v>
      </c>
      <c r="AC32" s="2">
        <f>W32/'Mortal Baseline'!X32</f>
        <v>1E-4</v>
      </c>
      <c r="AD32" s="2">
        <f>X32/'Mortal Baseline'!Y32</f>
        <v>9.2520782764674112E-5</v>
      </c>
      <c r="AE32" s="2">
        <f>Y32/'Mortal Baseline'!Z32</f>
        <v>8.9295751287537259E-5</v>
      </c>
      <c r="AF32" s="2">
        <f>Z32/'Mortal Baseline'!AA32</f>
        <v>8.6602978980752891E-5</v>
      </c>
      <c r="AG32" s="2">
        <f>AA32/'Mortal Baseline'!AB32</f>
        <v>8.3367724196549398E-5</v>
      </c>
      <c r="AH32" s="2">
        <f>SUM(W32:AA32)/SUM('Mortal Baseline'!X32:AB32)</f>
        <v>8.8187192175350667E-5</v>
      </c>
      <c r="AI32" s="58">
        <f>W32*'Stroke Epi'!$X$35</f>
        <v>4.895762884883819E-2</v>
      </c>
      <c r="AJ32" s="58">
        <f>X32*'Stroke Epi'!$X$35</f>
        <v>9.4928269909836757E-2</v>
      </c>
      <c r="AK32" s="58">
        <f>Y32*'Stroke Epi'!$X$35</f>
        <v>0.13744712443149013</v>
      </c>
      <c r="AL32" s="58">
        <f>Z32*'Stroke Epi'!$X$35</f>
        <v>0.17864152728904018</v>
      </c>
      <c r="AM32" s="58">
        <f>AA32*'Stroke Epi'!$X$35</f>
        <v>0.14994181638319906</v>
      </c>
      <c r="AN32" s="93">
        <f t="shared" si="7"/>
        <v>0.60991636686240425</v>
      </c>
      <c r="AO32" s="93">
        <f t="shared" si="6"/>
        <v>3.0576564769113168</v>
      </c>
    </row>
    <row r="33" spans="1:41">
      <c r="A33" s="58">
        <v>35</v>
      </c>
      <c r="B33" s="93">
        <f>'Mortal Baseline'!C33*('Bowel Cancer Epi'!$B$53*'Bowel Cancer Epi'!B$90)</f>
        <v>0.19183164662609595</v>
      </c>
      <c r="C33" s="93">
        <f>'Mortal Baseline'!D33*('Bowel Cancer Epi'!$B$53*'Bowel Cancer Epi'!C$90)</f>
        <v>0.30673882320572926</v>
      </c>
      <c r="D33" s="93">
        <f>'Mortal Baseline'!E33*('Bowel Cancer Epi'!$B$53*'Bowel Cancer Epi'!D$90)</f>
        <v>0.48262512796050461</v>
      </c>
      <c r="E33" s="93">
        <f>'Mortal Baseline'!F33*('Bowel Cancer Epi'!$B$53*'Bowel Cancer Epi'!E$90)</f>
        <v>1.2365967535599189</v>
      </c>
      <c r="F33" s="93">
        <f>'Mortal Baseline'!G33*('Bowel Cancer Epi'!$B$53*'Bowel Cancer Epi'!F$90)</f>
        <v>2.0261503784155379</v>
      </c>
      <c r="G33" s="93">
        <f t="shared" si="1"/>
        <v>4.2439427297677863</v>
      </c>
      <c r="H33" s="2">
        <f>B33/'Mortal Baseline'!C33</f>
        <v>1E-4</v>
      </c>
      <c r="I33" s="2">
        <f>C33/'Mortal Baseline'!D33</f>
        <v>9.2412977101151043E-5</v>
      </c>
      <c r="J33" s="2">
        <f>D33/'Mortal Baseline'!E33</f>
        <v>8.9295454640843952E-5</v>
      </c>
      <c r="K33" s="2">
        <f>E33/'Mortal Baseline'!F33</f>
        <v>8.6374109960909095E-5</v>
      </c>
      <c r="L33" s="2">
        <f>F33/'Mortal Baseline'!G33</f>
        <v>8.2888396183407136E-5</v>
      </c>
      <c r="M33" s="2">
        <f>SUM(B33:F33)/SUM('Mortal Baseline'!C33:G33)</f>
        <v>8.5903828845517997E-5</v>
      </c>
      <c r="N33" s="93">
        <f>B33*'Bowel Cancer Epi'!$I$53</f>
        <v>3.1057543588764933E-2</v>
      </c>
      <c r="O33" s="93">
        <f>C33*'Bowel Cancer Epi'!$I$53</f>
        <v>4.9661015477007561E-2</v>
      </c>
      <c r="P33" s="93">
        <f>D33*'Bowel Cancer Epi'!$I$53</f>
        <v>7.8137008216805692E-2</v>
      </c>
      <c r="Q33" s="93">
        <f>E33*'Bowel Cancer Epi'!$I$53</f>
        <v>0.20020501440135086</v>
      </c>
      <c r="R33" s="93">
        <f>F33*'Bowel Cancer Epi'!$I$53</f>
        <v>0.32803374626547555</v>
      </c>
      <c r="S33" s="93">
        <f t="shared" si="2"/>
        <v>0.68709432794940462</v>
      </c>
      <c r="T33" s="93">
        <f t="shared" si="5"/>
        <v>4.2303513225008311</v>
      </c>
      <c r="U33" s="2"/>
      <c r="V33" s="2"/>
      <c r="W33" s="93">
        <f>'Mortal Baseline'!X33*('Bowel Cancer Epi'!$N$53*'Bowel Cancer Epi'!B$99)</f>
        <v>0.3480847807676164</v>
      </c>
      <c r="X33" s="93">
        <f>'Mortal Baseline'!Y33*('Bowel Cancer Epi'!$N$53*'Bowel Cancer Epi'!C$99)</f>
        <v>0.64882337674034185</v>
      </c>
      <c r="Y33" s="93">
        <f>'Mortal Baseline'!Z33*('Bowel Cancer Epi'!$N$53*'Bowel Cancer Epi'!D$99)</f>
        <v>0.98189674932463067</v>
      </c>
      <c r="Z33" s="93">
        <f>'Mortal Baseline'!AA33*('Bowel Cancer Epi'!$N$53*'Bowel Cancer Epi'!E$99)</f>
        <v>1.311165155098043</v>
      </c>
      <c r="AA33" s="93">
        <f>'Mortal Baseline'!AB33*('Bowel Cancer Epi'!$N$53*'Bowel Cancer Epi'!F$99)</f>
        <v>1.0897259963807098</v>
      </c>
      <c r="AB33" s="93">
        <f t="shared" si="3"/>
        <v>4.3796960583113416</v>
      </c>
      <c r="AC33" s="2">
        <f>W33/'Mortal Baseline'!X33</f>
        <v>1E-4</v>
      </c>
      <c r="AD33" s="2">
        <f>X33/'Mortal Baseline'!Y33</f>
        <v>9.2520782764674112E-5</v>
      </c>
      <c r="AE33" s="2">
        <f>Y33/'Mortal Baseline'!Z33</f>
        <v>8.9295751287537259E-5</v>
      </c>
      <c r="AF33" s="2">
        <f>Z33/'Mortal Baseline'!AA33</f>
        <v>8.6602978980752891E-5</v>
      </c>
      <c r="AG33" s="2">
        <f>AA33/'Mortal Baseline'!AB33</f>
        <v>8.3367724196549398E-5</v>
      </c>
      <c r="AH33" s="2">
        <f>SUM(W33:AA33)/SUM('Mortal Baseline'!X33:AB33)</f>
        <v>8.8121135053786478E-5</v>
      </c>
      <c r="AI33" s="58">
        <f>W33*'Stroke Epi'!$X$36</f>
        <v>4.5842765627095085E-2</v>
      </c>
      <c r="AJ33" s="58">
        <f>X33*'Stroke Epi'!$X$36</f>
        <v>8.5450038716703022E-2</v>
      </c>
      <c r="AK33" s="58">
        <f>Y33*'Stroke Epi'!$X$36</f>
        <v>0.12931580188605388</v>
      </c>
      <c r="AL33" s="58">
        <f>Z33*'Stroke Epi'!$X$36</f>
        <v>0.17268045092641227</v>
      </c>
      <c r="AM33" s="58">
        <f>AA33*'Stroke Epi'!$X$36</f>
        <v>0.1435169137233395</v>
      </c>
      <c r="AN33" s="93">
        <f t="shared" si="7"/>
        <v>0.57680597087960372</v>
      </c>
      <c r="AO33" s="93">
        <f t="shared" si="6"/>
        <v>3.6344624477909204</v>
      </c>
    </row>
    <row r="34" spans="1:41">
      <c r="A34" s="58">
        <v>36</v>
      </c>
      <c r="B34" s="93">
        <f>'Mortal Baseline'!C34*('Bowel Cancer Epi'!$B$53*'Bowel Cancer Epi'!B$90)</f>
        <v>0.19580713841242456</v>
      </c>
      <c r="C34" s="93">
        <f>'Mortal Baseline'!D34*('Bowel Cancer Epi'!$B$53*'Bowel Cancer Epi'!C$90)</f>
        <v>0.29819368848166605</v>
      </c>
      <c r="D34" s="93">
        <f>'Mortal Baseline'!E34*('Bowel Cancer Epi'!$B$53*'Bowel Cancer Epi'!D$90)</f>
        <v>0.46717393737090612</v>
      </c>
      <c r="E34" s="93">
        <f>'Mortal Baseline'!F34*('Bowel Cancer Epi'!$B$53*'Bowel Cancer Epi'!E$90)</f>
        <v>1.2551281836210939</v>
      </c>
      <c r="F34" s="93">
        <f>'Mortal Baseline'!G34*('Bowel Cancer Epi'!$B$53*'Bowel Cancer Epi'!F$90)</f>
        <v>2.0221645929998995</v>
      </c>
      <c r="G34" s="93">
        <f t="shared" si="1"/>
        <v>4.2384675408859902</v>
      </c>
      <c r="H34" s="2">
        <f>B34/'Mortal Baseline'!C34</f>
        <v>1E-4</v>
      </c>
      <c r="I34" s="2">
        <f>C34/'Mortal Baseline'!D34</f>
        <v>9.2412977101151043E-5</v>
      </c>
      <c r="J34" s="2">
        <f>D34/'Mortal Baseline'!E34</f>
        <v>8.9295454640843952E-5</v>
      </c>
      <c r="K34" s="2">
        <f>E34/'Mortal Baseline'!F34</f>
        <v>8.6374109960909095E-5</v>
      </c>
      <c r="L34" s="2">
        <f>F34/'Mortal Baseline'!G34</f>
        <v>8.2888396183407136E-5</v>
      </c>
      <c r="M34" s="2">
        <f>SUM(B34:F34)/SUM('Mortal Baseline'!C34:G34)</f>
        <v>8.5896078023303346E-5</v>
      </c>
      <c r="N34" s="93">
        <f>B34*'Bowel Cancer Epi'!$I$53</f>
        <v>3.1701175708971532E-2</v>
      </c>
      <c r="O34" s="93">
        <f>C34*'Bowel Cancer Epi'!$I$53</f>
        <v>4.8277558165181728E-2</v>
      </c>
      <c r="P34" s="93">
        <f>D34*'Bowel Cancer Epi'!$I$53</f>
        <v>7.5635460460349691E-2</v>
      </c>
      <c r="Q34" s="93">
        <f>E34*'Bowel Cancer Epi'!$I$53</f>
        <v>0.20320525292825509</v>
      </c>
      <c r="R34" s="93">
        <f>F34*'Bowel Cancer Epi'!$I$53</f>
        <v>0.32738844760668367</v>
      </c>
      <c r="S34" s="93">
        <f t="shared" si="2"/>
        <v>0.68620789486944167</v>
      </c>
      <c r="T34" s="93">
        <f t="shared" si="5"/>
        <v>4.9165592173702723</v>
      </c>
      <c r="U34" s="2"/>
      <c r="V34" s="2"/>
      <c r="W34" s="93">
        <f>'Mortal Baseline'!X34*('Bowel Cancer Epi'!$N$53*'Bowel Cancer Epi'!B$99)</f>
        <v>0.34444523780936809</v>
      </c>
      <c r="X34" s="93">
        <f>'Mortal Baseline'!Y34*('Bowel Cancer Epi'!$N$53*'Bowel Cancer Epi'!C$99)</f>
        <v>0.61887842569405038</v>
      </c>
      <c r="Y34" s="93">
        <f>'Mortal Baseline'!Z34*('Bowel Cancer Epi'!$N$53*'Bowel Cancer Epi'!D$99)</f>
        <v>0.97651396561813031</v>
      </c>
      <c r="Z34" s="93">
        <f>'Mortal Baseline'!AA34*('Bowel Cancer Epi'!$N$53*'Bowel Cancer Epi'!E$99)</f>
        <v>1.3347384263036017</v>
      </c>
      <c r="AA34" s="93">
        <f>'Mortal Baseline'!AB34*('Bowel Cancer Epi'!$N$53*'Bowel Cancer Epi'!F$99)</f>
        <v>1.0991750943805458</v>
      </c>
      <c r="AB34" s="93">
        <f t="shared" si="3"/>
        <v>4.3737511498056962</v>
      </c>
      <c r="AC34" s="2">
        <f>W34/'Mortal Baseline'!X34</f>
        <v>1E-4</v>
      </c>
      <c r="AD34" s="2">
        <f>X34/'Mortal Baseline'!Y34</f>
        <v>9.2520782764674112E-5</v>
      </c>
      <c r="AE34" s="2">
        <f>Y34/'Mortal Baseline'!Z34</f>
        <v>8.9295751287537259E-5</v>
      </c>
      <c r="AF34" s="2">
        <f>Z34/'Mortal Baseline'!AA34</f>
        <v>8.6602978980752891E-5</v>
      </c>
      <c r="AG34" s="2">
        <f>AA34/'Mortal Baseline'!AB34</f>
        <v>8.3367724196549398E-5</v>
      </c>
      <c r="AH34" s="2">
        <f>SUM(W34:AA34)/SUM('Mortal Baseline'!X34:AB34)</f>
        <v>8.806316547031696E-5</v>
      </c>
      <c r="AI34" s="58">
        <f>W34*'Stroke Epi'!$X$36</f>
        <v>4.5363437819493778E-2</v>
      </c>
      <c r="AJ34" s="58">
        <f>X34*'Stroke Epi'!$X$36</f>
        <v>8.150628866390644E-2</v>
      </c>
      <c r="AK34" s="58">
        <f>Y34*'Stroke Epi'!$X$36</f>
        <v>0.12860688927190778</v>
      </c>
      <c r="AL34" s="58">
        <f>Z34*'Stroke Epi'!$X$36</f>
        <v>0.17578505074418435</v>
      </c>
      <c r="AM34" s="58">
        <f>AA34*'Stroke Epi'!$X$36</f>
        <v>0.1447613599299179</v>
      </c>
      <c r="AN34" s="93">
        <f t="shared" si="7"/>
        <v>0.57602302642941028</v>
      </c>
      <c r="AO34" s="93">
        <f t="shared" si="6"/>
        <v>4.2104854742203308</v>
      </c>
    </row>
    <row r="35" spans="1:41">
      <c r="A35" s="58">
        <v>37</v>
      </c>
      <c r="B35" s="93">
        <f>'Mortal Baseline'!C35*('Bowel Cancer Epi'!$B$53*'Bowel Cancer Epi'!B$90)</f>
        <v>0.20040913285083714</v>
      </c>
      <c r="C35" s="93">
        <f>'Mortal Baseline'!D35*('Bowel Cancer Epi'!$B$53*'Bowel Cancer Epi'!C$90)</f>
        <v>0.29166313090422646</v>
      </c>
      <c r="D35" s="93">
        <f>'Mortal Baseline'!E35*('Bowel Cancer Epi'!$B$53*'Bowel Cancer Epi'!D$90)</f>
        <v>0.45418802673621173</v>
      </c>
      <c r="E35" s="93">
        <f>'Mortal Baseline'!F35*('Bowel Cancer Epi'!$B$53*'Bowel Cancer Epi'!E$90)</f>
        <v>1.2724719051402877</v>
      </c>
      <c r="F35" s="93">
        <f>'Mortal Baseline'!G35*('Bowel Cancer Epi'!$B$53*'Bowel Cancer Epi'!F$90)</f>
        <v>2.0147098466845099</v>
      </c>
      <c r="G35" s="93">
        <f t="shared" si="1"/>
        <v>4.2334420423160726</v>
      </c>
      <c r="H35" s="2">
        <f>B35/'Mortal Baseline'!C35</f>
        <v>1E-4</v>
      </c>
      <c r="I35" s="2">
        <f>C35/'Mortal Baseline'!D35</f>
        <v>9.2412977101151043E-5</v>
      </c>
      <c r="J35" s="2">
        <f>D35/'Mortal Baseline'!E35</f>
        <v>8.9295454640843952E-5</v>
      </c>
      <c r="K35" s="2">
        <f>E35/'Mortal Baseline'!F35</f>
        <v>8.6374109960909081E-5</v>
      </c>
      <c r="L35" s="2">
        <f>F35/'Mortal Baseline'!G35</f>
        <v>8.2888396183407149E-5</v>
      </c>
      <c r="M35" s="2">
        <f>SUM(B35:F35)/SUM('Mortal Baseline'!C35:G35)</f>
        <v>8.5897308876036491E-5</v>
      </c>
      <c r="N35" s="93">
        <f>B35*'Bowel Cancer Epi'!$I$53</f>
        <v>3.2446238608550532E-2</v>
      </c>
      <c r="O35" s="93">
        <f>C35*'Bowel Cancer Epi'!$I$53</f>
        <v>4.7220260893394261E-2</v>
      </c>
      <c r="P35" s="93">
        <f>D35*'Bowel Cancer Epi'!$I$53</f>
        <v>7.3533041528592677E-2</v>
      </c>
      <c r="Q35" s="93">
        <f>E35*'Bowel Cancer Epi'!$I$53</f>
        <v>0.20601320144221258</v>
      </c>
      <c r="R35" s="93">
        <f>F35*'Bowel Cancer Epi'!$I$53</f>
        <v>0.32618152417822216</v>
      </c>
      <c r="S35" s="93">
        <f t="shared" si="2"/>
        <v>0.68539426665097225</v>
      </c>
      <c r="T35" s="93">
        <f t="shared" si="5"/>
        <v>5.6019534840212444</v>
      </c>
      <c r="U35" s="2"/>
      <c r="V35" s="2"/>
      <c r="W35" s="93">
        <f>'Mortal Baseline'!X35*('Bowel Cancer Epi'!$N$53*'Bowel Cancer Epi'!B$99)</f>
        <v>0.34127750906538767</v>
      </c>
      <c r="X35" s="93">
        <f>'Mortal Baseline'!Y35*('Bowel Cancer Epi'!$N$53*'Bowel Cancer Epi'!C$99)</f>
        <v>0.59272831686949756</v>
      </c>
      <c r="Y35" s="93">
        <f>'Mortal Baseline'!Z35*('Bowel Cancer Epi'!$N$53*'Bowel Cancer Epi'!D$99)</f>
        <v>0.97226468259696608</v>
      </c>
      <c r="Z35" s="93">
        <f>'Mortal Baseline'!AA35*('Bowel Cancer Epi'!$N$53*'Bowel Cancer Epi'!E$99)</f>
        <v>1.3551936535383018</v>
      </c>
      <c r="AA35" s="93">
        <f>'Mortal Baseline'!AB35*('Bowel Cancer Epi'!$N$53*'Bowel Cancer Epi'!F$99)</f>
        <v>1.1067567731043599</v>
      </c>
      <c r="AB35" s="93">
        <f t="shared" si="3"/>
        <v>4.3682209351745129</v>
      </c>
      <c r="AC35" s="2">
        <f>W35/'Mortal Baseline'!X35</f>
        <v>1.0000000000000002E-4</v>
      </c>
      <c r="AD35" s="2">
        <f>X35/'Mortal Baseline'!Y35</f>
        <v>9.2520782764674112E-5</v>
      </c>
      <c r="AE35" s="2">
        <f>Y35/'Mortal Baseline'!Z35</f>
        <v>8.9295751287537259E-5</v>
      </c>
      <c r="AF35" s="2">
        <f>Z35/'Mortal Baseline'!AA35</f>
        <v>8.6602978980752891E-5</v>
      </c>
      <c r="AG35" s="2">
        <f>AA35/'Mortal Baseline'!AB35</f>
        <v>8.3367724196549412E-5</v>
      </c>
      <c r="AH35" s="2">
        <f>SUM(W35:AA35)/SUM('Mortal Baseline'!X35:AB35)</f>
        <v>8.8013426923321903E-5</v>
      </c>
      <c r="AI35" s="58">
        <f>W35*'Stroke Epi'!$X$36</f>
        <v>4.4946247943911562E-2</v>
      </c>
      <c r="AJ35" s="58">
        <f>X35*'Stroke Epi'!$X$36</f>
        <v>7.8062319331712829E-2</v>
      </c>
      <c r="AK35" s="58">
        <f>Y35*'Stroke Epi'!$X$36</f>
        <v>0.12804725869802044</v>
      </c>
      <c r="AL35" s="58">
        <f>Z35*'Stroke Epi'!$X$36</f>
        <v>0.17847900417099435</v>
      </c>
      <c r="AM35" s="58">
        <f>AA35*'Stroke Epi'!$X$36</f>
        <v>0.14575986701784421</v>
      </c>
      <c r="AN35" s="93">
        <f t="shared" si="7"/>
        <v>0.57529469716248349</v>
      </c>
      <c r="AO35" s="93">
        <f t="shared" si="6"/>
        <v>4.7857801713828145</v>
      </c>
    </row>
    <row r="36" spans="1:41">
      <c r="A36" s="58">
        <v>38</v>
      </c>
      <c r="B36" s="93">
        <f>'Mortal Baseline'!C36*('Bowel Cancer Epi'!$B$53*'Bowel Cancer Epi'!B$90)</f>
        <v>0.20568488966753826</v>
      </c>
      <c r="C36" s="93">
        <f>'Mortal Baseline'!D36*('Bowel Cancer Epi'!$B$53*'Bowel Cancer Epi'!C$90)</f>
        <v>0.28706485166195667</v>
      </c>
      <c r="D36" s="93">
        <f>'Mortal Baseline'!E36*('Bowel Cancer Epi'!$B$53*'Bowel Cancer Epi'!D$90)</f>
        <v>0.44354586932633233</v>
      </c>
      <c r="E36" s="93">
        <f>'Mortal Baseline'!F36*('Bowel Cancer Epi'!$B$53*'Bowel Cancer Epi'!E$90)</f>
        <v>1.2884716688476867</v>
      </c>
      <c r="F36" s="93">
        <f>'Mortal Baseline'!G36*('Bowel Cancer Epi'!$B$53*'Bowel Cancer Epi'!F$90)</f>
        <v>2.0040835269272739</v>
      </c>
      <c r="G36" s="93">
        <f t="shared" si="1"/>
        <v>4.2288508064307884</v>
      </c>
      <c r="H36" s="2">
        <f>B36/'Mortal Baseline'!C36</f>
        <v>1E-4</v>
      </c>
      <c r="I36" s="2">
        <f>C36/'Mortal Baseline'!D36</f>
        <v>9.2412977101151043E-5</v>
      </c>
      <c r="J36" s="2">
        <f>D36/'Mortal Baseline'!E36</f>
        <v>8.9295454640843952E-5</v>
      </c>
      <c r="K36" s="2">
        <f>E36/'Mortal Baseline'!F36</f>
        <v>8.6374109960909095E-5</v>
      </c>
      <c r="L36" s="2">
        <f>F36/'Mortal Baseline'!G36</f>
        <v>8.2888396183407122E-5</v>
      </c>
      <c r="M36" s="2">
        <f>SUM(B36:F36)/SUM('Mortal Baseline'!C36:G36)</f>
        <v>8.5907240553687432E-5</v>
      </c>
      <c r="N36" s="93">
        <f>B36*'Bowel Cancer Epi'!$I$53</f>
        <v>3.3300383637174441E-2</v>
      </c>
      <c r="O36" s="93">
        <f>C36*'Bowel Cancer Epi'!$I$53</f>
        <v>4.6475799484070782E-2</v>
      </c>
      <c r="P36" s="93">
        <f>D36*'Bowel Cancer Epi'!$I$53</f>
        <v>7.1810076243933194E-2</v>
      </c>
      <c r="Q36" s="93">
        <f>E36*'Bowel Cancer Epi'!$I$53</f>
        <v>0.20860356318644047</v>
      </c>
      <c r="R36" s="93">
        <f>F36*'Bowel Cancer Epi'!$I$53</f>
        <v>0.32446112300952562</v>
      </c>
      <c r="S36" s="93">
        <f t="shared" si="2"/>
        <v>0.68465094556114447</v>
      </c>
      <c r="T36" s="93">
        <f t="shared" si="5"/>
        <v>6.2866044295823889</v>
      </c>
      <c r="U36" s="2"/>
      <c r="V36" s="2"/>
      <c r="W36" s="93">
        <f>'Mortal Baseline'!X36*('Bowel Cancer Epi'!$N$53*'Bowel Cancer Epi'!B$99)</f>
        <v>0.33870315200901274</v>
      </c>
      <c r="X36" s="93">
        <f>'Mortal Baseline'!Y36*('Bowel Cancer Epi'!$N$53*'Bowel Cancer Epi'!C$99)</f>
        <v>0.57026825773462575</v>
      </c>
      <c r="Y36" s="93">
        <f>'Mortal Baseline'!Z36*('Bowel Cancer Epi'!$N$53*'Bowel Cancer Epi'!D$99)</f>
        <v>0.96914684338799362</v>
      </c>
      <c r="Z36" s="93">
        <f>'Mortal Baseline'!AA36*('Bowel Cancer Epi'!$N$53*'Bowel Cancer Epi'!E$99)</f>
        <v>1.3723920146361763</v>
      </c>
      <c r="AA36" s="93">
        <f>'Mortal Baseline'!AB36*('Bowel Cancer Epi'!$N$53*'Bowel Cancer Epi'!F$99)</f>
        <v>1.1125996733313601</v>
      </c>
      <c r="AB36" s="93">
        <f t="shared" si="3"/>
        <v>4.3631099410991689</v>
      </c>
      <c r="AC36" s="2">
        <f>W36/'Mortal Baseline'!X36</f>
        <v>1E-4</v>
      </c>
      <c r="AD36" s="2">
        <f>X36/'Mortal Baseline'!Y36</f>
        <v>9.2520782764674112E-5</v>
      </c>
      <c r="AE36" s="2">
        <f>Y36/'Mortal Baseline'!Z36</f>
        <v>8.9295751287537259E-5</v>
      </c>
      <c r="AF36" s="2">
        <f>Z36/'Mortal Baseline'!AA36</f>
        <v>8.6602978980752891E-5</v>
      </c>
      <c r="AG36" s="2">
        <f>AA36/'Mortal Baseline'!AB36</f>
        <v>8.3367724196549398E-5</v>
      </c>
      <c r="AH36" s="2">
        <f>SUM(W36:AA36)/SUM('Mortal Baseline'!X36:AB36)</f>
        <v>8.7972028095777892E-5</v>
      </c>
      <c r="AI36" s="58">
        <f>W36*'Stroke Epi'!$X$36</f>
        <v>4.4607205119586983E-2</v>
      </c>
      <c r="AJ36" s="58">
        <f>X36*'Stroke Epi'!$X$36</f>
        <v>7.510432954365022E-2</v>
      </c>
      <c r="AK36" s="58">
        <f>Y36*'Stroke Epi'!$X$36</f>
        <v>0.12763663927419877</v>
      </c>
      <c r="AL36" s="58">
        <f>Z36*'Stroke Epi'!$X$36</f>
        <v>0.18074402832758443</v>
      </c>
      <c r="AM36" s="58">
        <f>AA36*'Stroke Epi'!$X$36</f>
        <v>0.14652937697774013</v>
      </c>
      <c r="AN36" s="93">
        <f t="shared" si="7"/>
        <v>0.57462157924276058</v>
      </c>
      <c r="AO36" s="93">
        <f t="shared" si="6"/>
        <v>5.3604017506255754</v>
      </c>
    </row>
    <row r="37" spans="1:41">
      <c r="A37" s="58">
        <v>39</v>
      </c>
      <c r="B37" s="93">
        <f>'Mortal Baseline'!C37*('Bowel Cancer Epi'!$B$53*'Bowel Cancer Epi'!B$90)</f>
        <v>0.21168705698398022</v>
      </c>
      <c r="C37" s="93">
        <f>'Mortal Baseline'!D37*('Bowel Cancer Epi'!$B$53*'Bowel Cancer Epi'!C$90)</f>
        <v>0.28434146306650504</v>
      </c>
      <c r="D37" s="93">
        <f>'Mortal Baseline'!E37*('Bowel Cancer Epi'!$B$53*'Bowel Cancer Epi'!D$90)</f>
        <v>0.43514134686243511</v>
      </c>
      <c r="E37" s="93">
        <f>'Mortal Baseline'!F37*('Bowel Cancer Epi'!$B$53*'Bowel Cancer Epi'!E$90)</f>
        <v>1.3029741528680265</v>
      </c>
      <c r="F37" s="93">
        <f>'Mortal Baseline'!G37*('Bowel Cancer Epi'!$B$53*'Bowel Cancer Epi'!F$90)</f>
        <v>1.9905390990595033</v>
      </c>
      <c r="G37" s="93">
        <f t="shared" si="1"/>
        <v>4.2246831188404501</v>
      </c>
      <c r="H37" s="2">
        <f>B37/'Mortal Baseline'!C37</f>
        <v>1E-4</v>
      </c>
      <c r="I37" s="2">
        <f>C37/'Mortal Baseline'!D37</f>
        <v>9.2412977101151043E-5</v>
      </c>
      <c r="J37" s="2">
        <f>D37/'Mortal Baseline'!E37</f>
        <v>8.9295454640843952E-5</v>
      </c>
      <c r="K37" s="2">
        <f>E37/'Mortal Baseline'!F37</f>
        <v>8.6374109960909095E-5</v>
      </c>
      <c r="L37" s="2">
        <f>F37/'Mortal Baseline'!G37</f>
        <v>8.2888396183407136E-5</v>
      </c>
      <c r="M37" s="2">
        <f>SUM(B37:F37)/SUM('Mortal Baseline'!C37:G37)</f>
        <v>8.5925686640884181E-5</v>
      </c>
      <c r="N37" s="93">
        <f>B37*'Bowel Cancer Epi'!$I$53</f>
        <v>3.4272134525706398E-2</v>
      </c>
      <c r="O37" s="93">
        <f>C37*'Bowel Cancer Epi'!$I$53</f>
        <v>4.6034882870467163E-2</v>
      </c>
      <c r="P37" s="93">
        <f>D37*'Bowel Cancer Epi'!$I$53</f>
        <v>7.0449384057028233E-2</v>
      </c>
      <c r="Q37" s="93">
        <f>E37*'Bowel Cancer Epi'!$I$53</f>
        <v>0.21095151534933348</v>
      </c>
      <c r="R37" s="93">
        <f>F37*'Bowel Cancer Epi'!$I$53</f>
        <v>0.32226828013773356</v>
      </c>
      <c r="S37" s="93">
        <f t="shared" si="2"/>
        <v>0.6839761969402689</v>
      </c>
      <c r="T37" s="93">
        <f t="shared" si="5"/>
        <v>6.9705806265226578</v>
      </c>
      <c r="U37" s="2"/>
      <c r="V37" s="2"/>
      <c r="W37" s="93">
        <f>'Mortal Baseline'!X37*('Bowel Cancer Epi'!$N$53*'Bowel Cancer Epi'!B$99)</f>
        <v>0.33683607998426079</v>
      </c>
      <c r="X37" s="93">
        <f>'Mortal Baseline'!Y37*('Bowel Cancer Epi'!$N$53*'Bowel Cancer Epi'!C$99)</f>
        <v>0.55138797505332071</v>
      </c>
      <c r="Y37" s="93">
        <f>'Mortal Baseline'!Z37*('Bowel Cancer Epi'!$N$53*'Bowel Cancer Epi'!D$99)</f>
        <v>0.96715549298080805</v>
      </c>
      <c r="Z37" s="93">
        <f>'Mortal Baseline'!AA37*('Bowel Cancer Epi'!$N$53*'Bowel Cancer Epi'!E$99)</f>
        <v>1.386230273658561</v>
      </c>
      <c r="AA37" s="93">
        <f>'Mortal Baseline'!AB37*('Bowel Cancer Epi'!$N$53*'Bowel Cancer Epi'!F$99)</f>
        <v>1.1168121959965884</v>
      </c>
      <c r="AB37" s="93">
        <f t="shared" si="3"/>
        <v>4.3584220176735391</v>
      </c>
      <c r="AC37" s="2">
        <f>W37/'Mortal Baseline'!X37</f>
        <v>1E-4</v>
      </c>
      <c r="AD37" s="2">
        <f>X37/'Mortal Baseline'!Y37</f>
        <v>9.2520782764674112E-5</v>
      </c>
      <c r="AE37" s="2">
        <f>Y37/'Mortal Baseline'!Z37</f>
        <v>8.9295751287537259E-5</v>
      </c>
      <c r="AF37" s="2">
        <f>Z37/'Mortal Baseline'!AA37</f>
        <v>8.6602978980752891E-5</v>
      </c>
      <c r="AG37" s="2">
        <f>AA37/'Mortal Baseline'!AB37</f>
        <v>8.3367724196549398E-5</v>
      </c>
      <c r="AH37" s="2">
        <f>SUM(W37:AA37)/SUM('Mortal Baseline'!X37:AB37)</f>
        <v>8.7939064299473704E-5</v>
      </c>
      <c r="AI37" s="58">
        <f>W37*'Stroke Epi'!$X$36</f>
        <v>4.4361311733927149E-2</v>
      </c>
      <c r="AJ37" s="58">
        <f>X37*'Stroke Epi'!$X$36</f>
        <v>7.2617796314522351E-2</v>
      </c>
      <c r="AK37" s="58">
        <f>Y37*'Stroke Epi'!$X$36</f>
        <v>0.12737437842557242</v>
      </c>
      <c r="AL37" s="58">
        <f>Z37*'Stroke Epi'!$X$36</f>
        <v>0.18256652704083251</v>
      </c>
      <c r="AM37" s="58">
        <f>AA37*'Stroke Epi'!$X$36</f>
        <v>0.14708416621275072</v>
      </c>
      <c r="AN37" s="93">
        <f t="shared" si="7"/>
        <v>0.5740041797276052</v>
      </c>
      <c r="AO37" s="93">
        <f t="shared" si="6"/>
        <v>5.9344059303531811</v>
      </c>
    </row>
    <row r="38" spans="1:41">
      <c r="A38" s="58">
        <v>40</v>
      </c>
      <c r="B38" s="93">
        <f>'Mortal Baseline'!C38*('Bowel Cancer Epi'!$B$54*'Bowel Cancer Epi'!B$90)</f>
        <v>0.21847413604160576</v>
      </c>
      <c r="C38" s="93">
        <f>'Mortal Baseline'!D38*('Bowel Cancer Epi'!$B$54*'Bowel Cancer Epi'!C$90)</f>
        <v>0.2834603541367724</v>
      </c>
      <c r="D38" s="93">
        <f>'Mortal Baseline'!E38*('Bowel Cancer Epi'!$B$54*'Bowel Cancer Epi'!D$90)</f>
        <v>0.42888394731929985</v>
      </c>
      <c r="E38" s="93">
        <f>'Mortal Baseline'!F38*('Bowel Cancer Epi'!$B$54*'Bowel Cancer Epi'!E$90)</f>
        <v>1.3158279016437189</v>
      </c>
      <c r="F38" s="93">
        <f>'Mortal Baseline'!G38*('Bowel Cancer Epi'!$B$54*'Bowel Cancer Epi'!F$90)</f>
        <v>1.974286676291497</v>
      </c>
      <c r="G38" s="93">
        <f t="shared" si="1"/>
        <v>4.2209330154328937</v>
      </c>
      <c r="H38" s="2">
        <f>B38/'Mortal Baseline'!C38</f>
        <v>1E-4</v>
      </c>
      <c r="I38" s="2">
        <f>C38/'Mortal Baseline'!D38</f>
        <v>9.2412977101151029E-5</v>
      </c>
      <c r="J38" s="2">
        <f>D38/'Mortal Baseline'!E38</f>
        <v>8.9295454640843952E-5</v>
      </c>
      <c r="K38" s="2">
        <f>E38/'Mortal Baseline'!F38</f>
        <v>8.6374109960909095E-5</v>
      </c>
      <c r="L38" s="2">
        <f>F38/'Mortal Baseline'!G38</f>
        <v>8.2888396183407136E-5</v>
      </c>
      <c r="M38" s="2">
        <f>SUM(B38:F38)/SUM('Mortal Baseline'!C38:G38)</f>
        <v>8.5952556482671216E-5</v>
      </c>
      <c r="N38" s="93">
        <f>B38*'Bowel Cancer Epi'!$I$54</f>
        <v>3.3426542814365683E-2</v>
      </c>
      <c r="O38" s="93">
        <f>C38*'Bowel Cancer Epi'!$I$54</f>
        <v>4.3369434182926173E-2</v>
      </c>
      <c r="P38" s="93">
        <f>D38*'Bowel Cancer Epi'!$I$54</f>
        <v>6.561924393985287E-2</v>
      </c>
      <c r="Q38" s="93">
        <f>E38*'Bowel Cancer Epi'!$I$54</f>
        <v>0.20132166895148898</v>
      </c>
      <c r="R38" s="93">
        <f>F38*'Bowel Cancer Epi'!$I$54</f>
        <v>0.30206586147259906</v>
      </c>
      <c r="S38" s="93">
        <f t="shared" si="2"/>
        <v>0.64580275136123277</v>
      </c>
      <c r="T38" s="93">
        <f t="shared" si="5"/>
        <v>7.6163833778838903</v>
      </c>
      <c r="U38" s="2"/>
      <c r="V38" s="2"/>
      <c r="W38" s="93">
        <f>'Mortal Baseline'!X38*('Bowel Cancer Epi'!$N$54*'Bowel Cancer Epi'!B$99)</f>
        <v>0.33578437900486036</v>
      </c>
      <c r="X38" s="93">
        <f>'Mortal Baseline'!Y38*('Bowel Cancer Epi'!$N$54*'Bowel Cancer Epi'!C$99)</f>
        <v>0.53598136418945008</v>
      </c>
      <c r="Y38" s="93">
        <f>'Mortal Baseline'!Z38*('Bowel Cancer Epi'!$N$54*'Bowel Cancer Epi'!D$99)</f>
        <v>0.96628144576537156</v>
      </c>
      <c r="Z38" s="93">
        <f>'Mortal Baseline'!AA38*('Bowel Cancer Epi'!$N$54*'Bowel Cancer Epi'!E$99)</f>
        <v>1.3966360938425681</v>
      </c>
      <c r="AA38" s="93">
        <f>'Mortal Baseline'!AB38*('Bowel Cancer Epi'!$N$54*'Bowel Cancer Epi'!F$99)</f>
        <v>1.1194780488269764</v>
      </c>
      <c r="AB38" s="93">
        <f t="shared" si="3"/>
        <v>4.3541613316292267</v>
      </c>
      <c r="AC38" s="2">
        <f>W38/'Mortal Baseline'!X38</f>
        <v>1E-4</v>
      </c>
      <c r="AD38" s="2">
        <f>X38/'Mortal Baseline'!Y38</f>
        <v>9.2520782764674112E-5</v>
      </c>
      <c r="AE38" s="2">
        <f>Y38/'Mortal Baseline'!Z38</f>
        <v>8.9295751287537259E-5</v>
      </c>
      <c r="AF38" s="2">
        <f>Z38/'Mortal Baseline'!AA38</f>
        <v>8.6602978980752891E-5</v>
      </c>
      <c r="AG38" s="2">
        <f>AA38/'Mortal Baseline'!AB38</f>
        <v>8.3367724196549398E-5</v>
      </c>
      <c r="AH38" s="2">
        <f>SUM(W38:AA38)/SUM('Mortal Baseline'!X38:AB38)</f>
        <v>8.7914637481830695E-5</v>
      </c>
      <c r="AI38" s="58">
        <f>W38*'Stroke Epi'!$X$37</f>
        <v>3.6902703252634152E-2</v>
      </c>
      <c r="AJ38" s="58">
        <f>X38*'Stroke Epi'!$X$37</f>
        <v>5.8904351924420562E-2</v>
      </c>
      <c r="AK38" s="58">
        <f>Y38*'Stroke Epi'!$X$37</f>
        <v>0.10619433088961433</v>
      </c>
      <c r="AL38" s="58">
        <f>Z38*'Stroke Epi'!$X$37</f>
        <v>0.15349030671329825</v>
      </c>
      <c r="AM38" s="58">
        <f>AA38*'Stroke Epi'!$X$37</f>
        <v>0.12303063756608471</v>
      </c>
      <c r="AN38" s="93">
        <f t="shared" si="7"/>
        <v>0.47852233034605196</v>
      </c>
      <c r="AO38" s="93">
        <f t="shared" si="6"/>
        <v>6.4129282606992328</v>
      </c>
    </row>
    <row r="39" spans="1:41">
      <c r="A39" s="58">
        <v>41</v>
      </c>
      <c r="B39" s="93">
        <f>'Mortal Baseline'!C39*('Bowel Cancer Epi'!$B$54*'Bowel Cancer Epi'!B$90)</f>
        <v>0.22599776144048525</v>
      </c>
      <c r="C39" s="93">
        <f>'Mortal Baseline'!D39*('Bowel Cancer Epi'!$B$54*'Bowel Cancer Epi'!C$90)</f>
        <v>0.28427123293293188</v>
      </c>
      <c r="D39" s="93">
        <f>'Mortal Baseline'!E39*('Bowel Cancer Epi'!$B$54*'Bowel Cancer Epi'!D$90)</f>
        <v>0.42448594158795117</v>
      </c>
      <c r="E39" s="93">
        <f>'Mortal Baseline'!F39*('Bowel Cancer Epi'!$B$54*'Bowel Cancer Epi'!E$90)</f>
        <v>1.3262179321515537</v>
      </c>
      <c r="F39" s="93">
        <f>'Mortal Baseline'!G39*('Bowel Cancer Epi'!$B$54*'Bowel Cancer Epi'!F$90)</f>
        <v>1.9545150911122084</v>
      </c>
      <c r="G39" s="93">
        <f t="shared" si="1"/>
        <v>4.21548795922513</v>
      </c>
      <c r="H39" s="2">
        <f>B39/'Mortal Baseline'!C39</f>
        <v>1E-4</v>
      </c>
      <c r="I39" s="2">
        <f>C39/'Mortal Baseline'!D39</f>
        <v>9.2412977101151056E-5</v>
      </c>
      <c r="J39" s="2">
        <f>D39/'Mortal Baseline'!E39</f>
        <v>8.9295454640843952E-5</v>
      </c>
      <c r="K39" s="2">
        <f>E39/'Mortal Baseline'!F39</f>
        <v>8.6374109960909095E-5</v>
      </c>
      <c r="L39" s="2">
        <f>F39/'Mortal Baseline'!G39</f>
        <v>8.2888396183407136E-5</v>
      </c>
      <c r="M39" s="2">
        <f>SUM(B39:F39)/SUM('Mortal Baseline'!C39:G39)</f>
        <v>8.5987855968476426E-5</v>
      </c>
      <c r="N39" s="93">
        <f>B39*'Bowel Cancer Epi'!$I$54</f>
        <v>3.4577657500394245E-2</v>
      </c>
      <c r="O39" s="93">
        <f>C39*'Bowel Cancer Epi'!$I$54</f>
        <v>4.3493498638738574E-2</v>
      </c>
      <c r="P39" s="93">
        <f>D39*'Bowel Cancer Epi'!$I$54</f>
        <v>6.4946349062956529E-2</v>
      </c>
      <c r="Q39" s="93">
        <f>E39*'Bowel Cancer Epi'!$I$54</f>
        <v>0.20291134361918772</v>
      </c>
      <c r="R39" s="93">
        <f>F39*'Bowel Cancer Epi'!$I$54</f>
        <v>0.29904080894016788</v>
      </c>
      <c r="S39" s="93">
        <f t="shared" si="2"/>
        <v>0.64496965776144499</v>
      </c>
      <c r="T39" s="93">
        <f t="shared" si="5"/>
        <v>8.2613530356453353</v>
      </c>
      <c r="U39" s="2"/>
      <c r="V39" s="2"/>
      <c r="W39" s="93">
        <f>'Mortal Baseline'!X39*('Bowel Cancer Epi'!$N$54*'Bowel Cancer Epi'!B$99)</f>
        <v>0.33555172598286559</v>
      </c>
      <c r="X39" s="93">
        <f>'Mortal Baseline'!Y39*('Bowel Cancer Epi'!$N$54*'Bowel Cancer Epi'!C$99)</f>
        <v>0.52379715717977837</v>
      </c>
      <c r="Y39" s="93">
        <f>'Mortal Baseline'!Z39*('Bowel Cancer Epi'!$N$54*'Bowel Cancer Epi'!D$99)</f>
        <v>0.96622013883176761</v>
      </c>
      <c r="Z39" s="93">
        <f>'Mortal Baseline'!AA39*('Bowel Cancer Epi'!$N$54*'Bowel Cancer Epi'!E$99)</f>
        <v>1.4031418292405013</v>
      </c>
      <c r="AA39" s="93">
        <f>'Mortal Baseline'!AB39*('Bowel Cancer Epi'!$N$54*'Bowel Cancer Epi'!F$99)</f>
        <v>1.1203164054398225</v>
      </c>
      <c r="AB39" s="93">
        <f t="shared" si="3"/>
        <v>4.3490272566747352</v>
      </c>
      <c r="AC39" s="2">
        <f>W39/'Mortal Baseline'!X39</f>
        <v>1E-4</v>
      </c>
      <c r="AD39" s="2">
        <f>X39/'Mortal Baseline'!Y39</f>
        <v>9.2520782764674112E-5</v>
      </c>
      <c r="AE39" s="2">
        <f>Y39/'Mortal Baseline'!Z39</f>
        <v>8.9295751287537259E-5</v>
      </c>
      <c r="AF39" s="2">
        <f>Z39/'Mortal Baseline'!AA39</f>
        <v>8.6602978980752891E-5</v>
      </c>
      <c r="AG39" s="2">
        <f>AA39/'Mortal Baseline'!AB39</f>
        <v>8.3367724196549398E-5</v>
      </c>
      <c r="AH39" s="2">
        <f>SUM(W39:AA39)/SUM('Mortal Baseline'!X39:AB39)</f>
        <v>8.7898874524822111E-5</v>
      </c>
      <c r="AI39" s="58">
        <f>W39*'Stroke Epi'!$X$37</f>
        <v>3.6877134685516927E-2</v>
      </c>
      <c r="AJ39" s="58">
        <f>X39*'Stroke Epi'!$X$37</f>
        <v>5.7565307574057645E-2</v>
      </c>
      <c r="AK39" s="58">
        <f>Y39*'Stroke Epi'!$X$37</f>
        <v>0.10618759325761126</v>
      </c>
      <c r="AL39" s="58">
        <f>Z39*'Stroke Epi'!$X$37</f>
        <v>0.15420528703353109</v>
      </c>
      <c r="AM39" s="58">
        <f>AA39*'Stroke Epi'!$X$37</f>
        <v>0.12312277295783648</v>
      </c>
      <c r="AN39" s="93">
        <f t="shared" si="7"/>
        <v>0.47795809550855339</v>
      </c>
      <c r="AO39" s="93">
        <f t="shared" si="6"/>
        <v>6.890886356207786</v>
      </c>
    </row>
    <row r="40" spans="1:41">
      <c r="A40" s="58">
        <v>42</v>
      </c>
      <c r="B40" s="93">
        <f>'Mortal Baseline'!C40*('Bowel Cancer Epi'!$B$54*'Bowel Cancer Epi'!B$90)</f>
        <v>0.23443422805505798</v>
      </c>
      <c r="C40" s="93">
        <f>'Mortal Baseline'!D40*('Bowel Cancer Epi'!$B$54*'Bowel Cancer Epi'!C$90)</f>
        <v>0.28693052051489959</v>
      </c>
      <c r="D40" s="93">
        <f>'Mortal Baseline'!E40*('Bowel Cancer Epi'!$B$54*'Bowel Cancer Epi'!D$90)</f>
        <v>0.42210188809918175</v>
      </c>
      <c r="E40" s="93">
        <f>'Mortal Baseline'!F40*('Bowel Cancer Epi'!$B$54*'Bowel Cancer Epi'!E$90)</f>
        <v>1.334648491942185</v>
      </c>
      <c r="F40" s="93">
        <f>'Mortal Baseline'!G40*('Bowel Cancer Epi'!$B$54*'Bowel Cancer Epi'!F$90)</f>
        <v>1.9323516739457498</v>
      </c>
      <c r="G40" s="93">
        <f t="shared" si="1"/>
        <v>4.2104668025570744</v>
      </c>
      <c r="H40" s="2">
        <f>B40/'Mortal Baseline'!C40</f>
        <v>1E-4</v>
      </c>
      <c r="I40" s="2">
        <f>C40/'Mortal Baseline'!D40</f>
        <v>9.2412977101151043E-5</v>
      </c>
      <c r="J40" s="2">
        <f>D40/'Mortal Baseline'!E40</f>
        <v>8.9295454640843952E-5</v>
      </c>
      <c r="K40" s="2">
        <f>E40/'Mortal Baseline'!F40</f>
        <v>8.6374109960909095E-5</v>
      </c>
      <c r="L40" s="2">
        <f>F40/'Mortal Baseline'!G40</f>
        <v>8.2888396183407136E-5</v>
      </c>
      <c r="M40" s="2">
        <f>SUM(B40:F40)/SUM('Mortal Baseline'!C40:G40)</f>
        <v>8.6031687888032563E-5</v>
      </c>
      <c r="N40" s="93">
        <f>B40*'Bowel Cancer Epi'!$I$54</f>
        <v>3.5868436892423868E-2</v>
      </c>
      <c r="O40" s="93">
        <f>C40*'Bowel Cancer Epi'!$I$54</f>
        <v>4.3900369638779635E-2</v>
      </c>
      <c r="P40" s="93">
        <f>D40*'Bowel Cancer Epi'!$I$54</f>
        <v>6.4581588879174812E-2</v>
      </c>
      <c r="Q40" s="93">
        <f>E40*'Bowel Cancer Epi'!$I$54</f>
        <v>0.20420121926715432</v>
      </c>
      <c r="R40" s="93">
        <f>F40*'Bowel Cancer Epi'!$I$54</f>
        <v>0.29564980611369973</v>
      </c>
      <c r="S40" s="93">
        <f t="shared" si="2"/>
        <v>0.64420142079123233</v>
      </c>
      <c r="T40" s="93">
        <f t="shared" si="5"/>
        <v>8.9055544564365672</v>
      </c>
      <c r="U40" s="2"/>
      <c r="V40" s="2"/>
      <c r="W40" s="93">
        <f>'Mortal Baseline'!X40*('Bowel Cancer Epi'!$N$54*'Bowel Cancer Epi'!B$99)</f>
        <v>0.33634162925487021</v>
      </c>
      <c r="X40" s="93">
        <f>'Mortal Baseline'!Y40*('Bowel Cancer Epi'!$N$54*'Bowel Cancer Epi'!C$99)</f>
        <v>0.51492251654621046</v>
      </c>
      <c r="Y40" s="93">
        <f>'Mortal Baseline'!Z40*('Bowel Cancer Epi'!$N$54*'Bowel Cancer Epi'!D$99)</f>
        <v>0.96724061361632907</v>
      </c>
      <c r="Z40" s="93">
        <f>'Mortal Baseline'!AA40*('Bowel Cancer Epi'!$N$54*'Bowel Cancer Epi'!E$99)</f>
        <v>1.4061419465906706</v>
      </c>
      <c r="AA40" s="93">
        <f>'Mortal Baseline'!AB40*('Bowel Cancer Epi'!$N$54*'Bowel Cancer Epi'!F$99)</f>
        <v>1.1196889488180688</v>
      </c>
      <c r="AB40" s="93">
        <f t="shared" si="3"/>
        <v>4.3443356548261489</v>
      </c>
      <c r="AC40" s="2">
        <f>W40/'Mortal Baseline'!X40</f>
        <v>1E-4</v>
      </c>
      <c r="AD40" s="2">
        <f>X40/'Mortal Baseline'!Y40</f>
        <v>9.2520782764674112E-5</v>
      </c>
      <c r="AE40" s="2">
        <f>Y40/'Mortal Baseline'!Z40</f>
        <v>8.9295751287537259E-5</v>
      </c>
      <c r="AF40" s="2">
        <f>Z40/'Mortal Baseline'!AA40</f>
        <v>8.6602978980752891E-5</v>
      </c>
      <c r="AG40" s="2">
        <f>AA40/'Mortal Baseline'!AB40</f>
        <v>8.3367724196549412E-5</v>
      </c>
      <c r="AH40" s="2">
        <f>SUM(W40:AA40)/SUM('Mortal Baseline'!X40:AB40)</f>
        <v>8.789194376505584E-5</v>
      </c>
      <c r="AI40" s="58">
        <f>W40*'Stroke Epi'!$X$37</f>
        <v>3.6963945055110234E-2</v>
      </c>
      <c r="AJ40" s="58">
        <f>X40*'Stroke Epi'!$X$37</f>
        <v>5.6589984568428529E-2</v>
      </c>
      <c r="AK40" s="58">
        <f>Y40*'Stroke Epi'!$X$37</f>
        <v>0.10629974343643456</v>
      </c>
      <c r="AL40" s="58">
        <f>Z40*'Stroke Epi'!$X$37</f>
        <v>0.15453499993031469</v>
      </c>
      <c r="AM40" s="58">
        <f>AA40*'Stroke Epi'!$X$37</f>
        <v>0.12305381547510576</v>
      </c>
      <c r="AN40" s="93">
        <f t="shared" si="7"/>
        <v>0.47744248846539372</v>
      </c>
      <c r="AO40" s="93">
        <f t="shared" si="6"/>
        <v>7.3683288446731794</v>
      </c>
    </row>
    <row r="41" spans="1:41">
      <c r="A41" s="58">
        <v>43</v>
      </c>
      <c r="B41" s="93">
        <f>'Mortal Baseline'!C41*('Bowel Cancer Epi'!$B$54*'Bowel Cancer Epi'!B$90)</f>
        <v>0.24386087290309499</v>
      </c>
      <c r="C41" s="93">
        <f>'Mortal Baseline'!D41*('Bowel Cancer Epi'!$B$54*'Bowel Cancer Epi'!C$90)</f>
        <v>0.29147691605593939</v>
      </c>
      <c r="D41" s="93">
        <f>'Mortal Baseline'!E41*('Bowel Cancer Epi'!$B$54*'Bowel Cancer Epi'!D$90)</f>
        <v>0.4216823600829141</v>
      </c>
      <c r="E41" s="93">
        <f>'Mortal Baseline'!F41*('Bowel Cancer Epi'!$B$54*'Bowel Cancer Epi'!E$90)</f>
        <v>1.3409699534660189</v>
      </c>
      <c r="F41" s="93">
        <f>'Mortal Baseline'!G41*('Bowel Cancer Epi'!$B$54*'Bowel Cancer Epi'!F$90)</f>
        <v>1.9078870602715028</v>
      </c>
      <c r="G41" s="93">
        <f t="shared" si="1"/>
        <v>4.20587716277947</v>
      </c>
      <c r="H41" s="2">
        <f>B41/'Mortal Baseline'!C41</f>
        <v>1E-4</v>
      </c>
      <c r="I41" s="2">
        <f>C41/'Mortal Baseline'!D41</f>
        <v>9.2412977101151043E-5</v>
      </c>
      <c r="J41" s="2">
        <f>D41/'Mortal Baseline'!E41</f>
        <v>8.9295454640843952E-5</v>
      </c>
      <c r="K41" s="2">
        <f>E41/'Mortal Baseline'!F41</f>
        <v>8.6374109960909095E-5</v>
      </c>
      <c r="L41" s="2">
        <f>F41/'Mortal Baseline'!G41</f>
        <v>8.2888396183407136E-5</v>
      </c>
      <c r="M41" s="2">
        <f>SUM(B41:F41)/SUM('Mortal Baseline'!C41:G41)</f>
        <v>8.6084251857171347E-5</v>
      </c>
      <c r="N41" s="93">
        <f>B41*'Bowel Cancer Epi'!$I$54</f>
        <v>3.7310713554173536E-2</v>
      </c>
      <c r="O41" s="93">
        <f>C41*'Bowel Cancer Epi'!$I$54</f>
        <v>4.4595968156558724E-2</v>
      </c>
      <c r="P41" s="93">
        <f>D41*'Bowel Cancer Epi'!$I$54</f>
        <v>6.4517401092685861E-2</v>
      </c>
      <c r="Q41" s="93">
        <f>E41*'Bowel Cancer Epi'!$I$54</f>
        <v>0.20516840288030089</v>
      </c>
      <c r="R41" s="93">
        <f>F41*'Bowel Cancer Epi'!$I$54</f>
        <v>0.29190672022153991</v>
      </c>
      <c r="S41" s="93">
        <f t="shared" si="2"/>
        <v>0.64349920590525889</v>
      </c>
      <c r="T41" s="93">
        <f t="shared" si="5"/>
        <v>9.5490536623418265</v>
      </c>
      <c r="U41" s="2"/>
      <c r="V41" s="2"/>
      <c r="W41" s="93">
        <f>'Mortal Baseline'!X41*('Bowel Cancer Epi'!$N$54*'Bowel Cancer Epi'!B$99)</f>
        <v>0.33825774810011766</v>
      </c>
      <c r="X41" s="93">
        <f>'Mortal Baseline'!Y41*('Bowel Cancer Epi'!$N$54*'Bowel Cancer Epi'!C$99)</f>
        <v>0.50930271114159797</v>
      </c>
      <c r="Y41" s="93">
        <f>'Mortal Baseline'!Z41*('Bowel Cancer Epi'!$N$54*'Bowel Cancer Epi'!D$99)</f>
        <v>0.96931477985816772</v>
      </c>
      <c r="Z41" s="93">
        <f>'Mortal Baseline'!AA41*('Bowel Cancer Epi'!$N$54*'Bowel Cancer Epi'!E$99)</f>
        <v>1.4056315216764128</v>
      </c>
      <c r="AA41" s="93">
        <f>'Mortal Baseline'!AB41*('Bowel Cancer Epi'!$N$54*'Bowel Cancer Epi'!F$99)</f>
        <v>1.1175895387683774</v>
      </c>
      <c r="AB41" s="93">
        <f t="shared" si="3"/>
        <v>4.3400962995446735</v>
      </c>
      <c r="AC41" s="2">
        <f>W41/'Mortal Baseline'!X41</f>
        <v>9.9999999999999991E-5</v>
      </c>
      <c r="AD41" s="2">
        <f>X41/'Mortal Baseline'!Y41</f>
        <v>9.2520782764674098E-5</v>
      </c>
      <c r="AE41" s="2">
        <f>Y41/'Mortal Baseline'!Z41</f>
        <v>8.9295751287537259E-5</v>
      </c>
      <c r="AF41" s="2">
        <f>Z41/'Mortal Baseline'!AA41</f>
        <v>8.6602978980752891E-5</v>
      </c>
      <c r="AG41" s="2">
        <f>AA41/'Mortal Baseline'!AB41</f>
        <v>8.3367724196549398E-5</v>
      </c>
      <c r="AH41" s="2">
        <f>SUM(W41:AA41)/SUM('Mortal Baseline'!X41:AB41)</f>
        <v>8.789406978983157E-5</v>
      </c>
      <c r="AI41" s="58">
        <f>W41*'Stroke Epi'!$X$37</f>
        <v>3.7174526516202927E-2</v>
      </c>
      <c r="AJ41" s="58">
        <f>X41*'Stroke Epi'!$X$37</f>
        <v>5.5972367954461616E-2</v>
      </c>
      <c r="AK41" s="58">
        <f>Y41*'Stroke Epi'!$X$37</f>
        <v>0.10652769430641262</v>
      </c>
      <c r="AL41" s="58">
        <f>Z41*'Stroke Epi'!$X$37</f>
        <v>0.15447890423223776</v>
      </c>
      <c r="AM41" s="58">
        <f>AA41*'Stroke Epi'!$X$37</f>
        <v>0.12282309031064467</v>
      </c>
      <c r="AN41" s="93">
        <f t="shared" si="7"/>
        <v>0.47697658331995962</v>
      </c>
      <c r="AO41" s="93">
        <f t="shared" si="6"/>
        <v>7.8453054279931393</v>
      </c>
    </row>
    <row r="42" spans="1:41">
      <c r="A42" s="58">
        <v>44</v>
      </c>
      <c r="B42" s="93">
        <f>'Mortal Baseline'!C42*('Bowel Cancer Epi'!$B$54*'Bowel Cancer Epi'!B$90)</f>
        <v>0.25436245041018057</v>
      </c>
      <c r="C42" s="93">
        <f>'Mortal Baseline'!D42*('Bowel Cancer Epi'!$B$54*'Bowel Cancer Epi'!C$90)</f>
        <v>0.29797384162105855</v>
      </c>
      <c r="D42" s="93">
        <f>'Mortal Baseline'!E42*('Bowel Cancer Epi'!$B$54*'Bowel Cancer Epi'!D$90)</f>
        <v>0.42319055258710964</v>
      </c>
      <c r="E42" s="93">
        <f>'Mortal Baseline'!F42*('Bowel Cancer Epi'!$B$54*'Bowel Cancer Epi'!E$90)</f>
        <v>1.3450304589098092</v>
      </c>
      <c r="F42" s="93">
        <f>'Mortal Baseline'!G42*('Bowel Cancer Epi'!$B$54*'Bowel Cancer Epi'!F$90)</f>
        <v>1.8811739866876007</v>
      </c>
      <c r="G42" s="93">
        <f t="shared" si="1"/>
        <v>4.2017312902157586</v>
      </c>
      <c r="H42" s="2">
        <f>B42/'Mortal Baseline'!C42</f>
        <v>1E-4</v>
      </c>
      <c r="I42" s="2">
        <f>C42/'Mortal Baseline'!D42</f>
        <v>9.2412977101151043E-5</v>
      </c>
      <c r="J42" s="2">
        <f>D42/'Mortal Baseline'!E42</f>
        <v>8.9295454640843952E-5</v>
      </c>
      <c r="K42" s="2">
        <f>E42/'Mortal Baseline'!F42</f>
        <v>8.6374109960909095E-5</v>
      </c>
      <c r="L42" s="2">
        <f>F42/'Mortal Baseline'!G42</f>
        <v>8.2888396183407136E-5</v>
      </c>
      <c r="M42" s="2">
        <f>SUM(B42:F42)/SUM('Mortal Baseline'!C42:G42)</f>
        <v>8.6145843690296536E-5</v>
      </c>
      <c r="N42" s="93">
        <f>B42*'Bowel Cancer Epi'!$I$54</f>
        <v>3.8917454912757631E-2</v>
      </c>
      <c r="O42" s="93">
        <f>C42*'Bowel Cancer Epi'!$I$54</f>
        <v>4.5589997768021959E-2</v>
      </c>
      <c r="P42" s="93">
        <f>D42*'Bowel Cancer Epi'!$I$54</f>
        <v>6.4748154545827774E-2</v>
      </c>
      <c r="Q42" s="93">
        <f>E42*'Bowel Cancer Epi'!$I$54</f>
        <v>0.2057896602132008</v>
      </c>
      <c r="R42" s="93">
        <f>F42*'Bowel Cancer Epi'!$I$54</f>
        <v>0.28781961996320288</v>
      </c>
      <c r="S42" s="93">
        <f t="shared" si="2"/>
        <v>0.64286488740301095</v>
      </c>
      <c r="T42" s="93">
        <f t="shared" si="5"/>
        <v>10.191918549744837</v>
      </c>
      <c r="U42" s="2"/>
      <c r="V42" s="2"/>
      <c r="W42" s="93">
        <f>'Mortal Baseline'!X42*('Bowel Cancer Epi'!$N$54*'Bowel Cancer Epi'!B$99)</f>
        <v>0.34140777771274694</v>
      </c>
      <c r="X42" s="93">
        <f>'Mortal Baseline'!Y42*('Bowel Cancer Epi'!$N$54*'Bowel Cancer Epi'!C$99)</f>
        <v>0.50691055319025646</v>
      </c>
      <c r="Y42" s="93">
        <f>'Mortal Baseline'!Z42*('Bowel Cancer Epi'!$N$54*'Bowel Cancer Epi'!D$99)</f>
        <v>0.97240708831037914</v>
      </c>
      <c r="Z42" s="93">
        <f>'Mortal Baseline'!AA42*('Bowel Cancer Epi'!$N$54*'Bowel Cancer Epi'!E$99)</f>
        <v>1.4016185393096336</v>
      </c>
      <c r="AA42" s="93">
        <f>'Mortal Baseline'!AB42*('Bowel Cancer Epi'!$N$54*'Bowel Cancer Epi'!F$99)</f>
        <v>1.1139783889672954</v>
      </c>
      <c r="AB42" s="93">
        <f t="shared" si="3"/>
        <v>4.3363223474903112</v>
      </c>
      <c r="AC42" s="2">
        <f>W42/'Mortal Baseline'!X42</f>
        <v>1E-4</v>
      </c>
      <c r="AD42" s="2">
        <f>X42/'Mortal Baseline'!Y42</f>
        <v>9.2520782764674098E-5</v>
      </c>
      <c r="AE42" s="2">
        <f>Y42/'Mortal Baseline'!Z42</f>
        <v>8.9295751287537259E-5</v>
      </c>
      <c r="AF42" s="2">
        <f>Z42/'Mortal Baseline'!AA42</f>
        <v>8.6602978980752891E-5</v>
      </c>
      <c r="AG42" s="2">
        <f>AA42/'Mortal Baseline'!AB42</f>
        <v>8.3367724196549398E-5</v>
      </c>
      <c r="AH42" s="2">
        <f>SUM(W42:AA42)/SUM('Mortal Baseline'!X42:AB42)</f>
        <v>8.7905546616356067E-5</v>
      </c>
      <c r="AI42" s="58">
        <f>W42*'Stroke Epi'!$X$37</f>
        <v>3.7520714770630889E-2</v>
      </c>
      <c r="AJ42" s="58">
        <f>X42*'Stroke Epi'!$X$37</f>
        <v>5.5709469795609187E-2</v>
      </c>
      <c r="AK42" s="58">
        <f>Y42*'Stroke Epi'!$X$37</f>
        <v>0.10686753900531067</v>
      </c>
      <c r="AL42" s="58">
        <f>Z42*'Stroke Epi'!$X$37</f>
        <v>0.15403787747012873</v>
      </c>
      <c r="AM42" s="58">
        <f>AA42*'Stroke Epi'!$X$37</f>
        <v>0.12242622494750575</v>
      </c>
      <c r="AN42" s="93">
        <f t="shared" si="7"/>
        <v>0.47656182598918528</v>
      </c>
      <c r="AO42" s="93">
        <f t="shared" si="6"/>
        <v>8.3218672539823242</v>
      </c>
    </row>
    <row r="43" spans="1:41">
      <c r="A43" s="58">
        <v>45</v>
      </c>
      <c r="B43" s="93">
        <f>'Mortal Baseline'!C43*('Bowel Cancer Epi'!$B$55*'Bowel Cancer Epi'!B$90)</f>
        <v>0.53206276490137205</v>
      </c>
      <c r="C43" s="93">
        <f>'Mortal Baseline'!D43*('Bowel Cancer Epi'!$B$55*'Bowel Cancer Epi'!C$90)</f>
        <v>0.61301885387178656</v>
      </c>
      <c r="D43" s="93">
        <f>'Mortal Baseline'!E43*('Bowel Cancer Epi'!$B$55*'Bowel Cancer Epi'!D$90)</f>
        <v>0.85320113131061504</v>
      </c>
      <c r="E43" s="93">
        <f>'Mortal Baseline'!F43*('Bowel Cancer Epi'!$B$55*'Bowel Cancer Epi'!E$90)</f>
        <v>2.6933504775639769</v>
      </c>
      <c r="F43" s="93">
        <f>'Mortal Baseline'!G43*('Bowel Cancer Epi'!$B$55*'Bowel Cancer Epi'!F$90)</f>
        <v>3.7044586897421468</v>
      </c>
      <c r="G43" s="93">
        <f t="shared" si="1"/>
        <v>8.3960919173898976</v>
      </c>
      <c r="H43" s="2">
        <f>B43/'Mortal Baseline'!C43</f>
        <v>1.9999999999999998E-4</v>
      </c>
      <c r="I43" s="2">
        <f>C43/'Mortal Baseline'!D43</f>
        <v>1.8482595420230209E-4</v>
      </c>
      <c r="J43" s="2">
        <f>D43/'Mortal Baseline'!E43</f>
        <v>1.785909092816879E-4</v>
      </c>
      <c r="K43" s="2">
        <f>E43/'Mortal Baseline'!F43</f>
        <v>1.7274821992181819E-4</v>
      </c>
      <c r="L43" s="2">
        <f>F43/'Mortal Baseline'!G43</f>
        <v>1.6577679236681427E-4</v>
      </c>
      <c r="M43" s="2">
        <f>SUM(B43:F43)/SUM('Mortal Baseline'!C43:G43)</f>
        <v>1.7243370793185761E-4</v>
      </c>
      <c r="N43" s="93">
        <f>B43*'Bowel Cancer Epi'!$I$55</f>
        <v>7.9756208458715672E-2</v>
      </c>
      <c r="O43" s="93">
        <f>C43*'Bowel Cancer Epi'!$I$55</f>
        <v>9.189152619538081E-2</v>
      </c>
      <c r="P43" s="93">
        <f>D43*'Bowel Cancer Epi'!$I$55</f>
        <v>0.1278948495834612</v>
      </c>
      <c r="Q43" s="93">
        <f>E43*'Bowel Cancer Epi'!$I$55</f>
        <v>0.40373323658684018</v>
      </c>
      <c r="R43" s="93">
        <f>F43*'Bowel Cancer Epi'!$I$55</f>
        <v>0.5552983575923478</v>
      </c>
      <c r="S43" s="93">
        <f t="shared" si="2"/>
        <v>1.2585741784167457</v>
      </c>
      <c r="T43" s="93">
        <f>T42+S43</f>
        <v>11.450492728161583</v>
      </c>
      <c r="U43" s="2"/>
      <c r="V43" s="2"/>
      <c r="W43" s="93">
        <f>'Mortal Baseline'!X43*('Bowel Cancer Epi'!$N$55*'Bowel Cancer Epi'!B$99)</f>
        <v>0.69181249103247278</v>
      </c>
      <c r="X43" s="93">
        <f>'Mortal Baseline'!Y43*('Bowel Cancer Epi'!$N$55*'Bowel Cancer Epi'!C$99)</f>
        <v>1.0154984785483083</v>
      </c>
      <c r="Y43" s="93">
        <f>'Mortal Baseline'!Z43*('Bowel Cancer Epi'!$N$55*'Bowel Cancer Epi'!D$99)</f>
        <v>1.9529471880431801</v>
      </c>
      <c r="Z43" s="93">
        <f>'Mortal Baseline'!AA43*('Bowel Cancer Epi'!$N$55*'Bowel Cancer Epi'!E$99)</f>
        <v>2.78824100151762</v>
      </c>
      <c r="AA43" s="93">
        <f>'Mortal Baseline'!AB43*('Bowel Cancer Epi'!$N$55*'Bowel Cancer Epi'!F$99)</f>
        <v>2.2175626323541588</v>
      </c>
      <c r="AB43" s="93">
        <f t="shared" si="3"/>
        <v>8.666061791495741</v>
      </c>
      <c r="AC43" s="2">
        <f>W43/'Mortal Baseline'!X43</f>
        <v>2.0000000000000001E-4</v>
      </c>
      <c r="AD43" s="2">
        <f>X43/'Mortal Baseline'!Y43</f>
        <v>1.850415655293482E-4</v>
      </c>
      <c r="AE43" s="2">
        <f>Y43/'Mortal Baseline'!Z43</f>
        <v>1.7859150257507452E-4</v>
      </c>
      <c r="AF43" s="2">
        <f>Z43/'Mortal Baseline'!AA43</f>
        <v>1.7320595796150578E-4</v>
      </c>
      <c r="AG43" s="2">
        <f>AA43/'Mortal Baseline'!AB43</f>
        <v>1.667354483930988E-4</v>
      </c>
      <c r="AH43" s="2">
        <f>SUM(W43:AA43)/SUM('Mortal Baseline'!X43:AB43)</f>
        <v>1.7585349868884568E-4</v>
      </c>
      <c r="AI43" s="58">
        <f>W43*'Stroke Epi'!$X$38</f>
        <v>5.1332486834609482E-2</v>
      </c>
      <c r="AJ43" s="58">
        <f>X43*'Stroke Epi'!$X$38</f>
        <v>7.5349987108284486E-2</v>
      </c>
      <c r="AK43" s="58">
        <f>Y43*'Stroke Epi'!$X$38</f>
        <v>0.14490868135280396</v>
      </c>
      <c r="AL43" s="58">
        <f>Z43*'Stroke Epi'!$X$38</f>
        <v>0.2068874823126074</v>
      </c>
      <c r="AM43" s="58">
        <f>AA43*'Stroke Epi'!$X$38</f>
        <v>0.1645431473206786</v>
      </c>
      <c r="AN43" s="93">
        <f t="shared" si="7"/>
        <v>0.64302178492898387</v>
      </c>
      <c r="AO43" s="93">
        <f t="shared" si="6"/>
        <v>8.9648890389113074</v>
      </c>
    </row>
    <row r="44" spans="1:41">
      <c r="A44" s="58">
        <v>46</v>
      </c>
      <c r="B44" s="93">
        <f>'Mortal Baseline'!C44*('Bowel Cancer Epi'!$B$55*'Bowel Cancer Epi'!B$90)</f>
        <v>0.55748860654284693</v>
      </c>
      <c r="C44" s="93">
        <f>'Mortal Baseline'!D44*('Bowel Cancer Epi'!$B$55*'Bowel Cancer Epi'!C$90)</f>
        <v>0.63388428404545816</v>
      </c>
      <c r="D44" s="93">
        <f>'Mortal Baseline'!E44*('Bowel Cancer Epi'!$B$55*'Bowel Cancer Epi'!D$90)</f>
        <v>0.8630983024752209</v>
      </c>
      <c r="E44" s="93">
        <f>'Mortal Baseline'!F44*('Bowel Cancer Epi'!$B$55*'Bowel Cancer Epi'!E$90)</f>
        <v>2.6893357942720608</v>
      </c>
      <c r="F44" s="93">
        <f>'Mortal Baseline'!G44*('Bowel Cancer Epi'!$B$55*'Bowel Cancer Epi'!F$90)</f>
        <v>3.6391544326591561</v>
      </c>
      <c r="G44" s="93">
        <f t="shared" si="1"/>
        <v>8.3829614199947429</v>
      </c>
      <c r="H44" s="2">
        <f>B44/'Mortal Baseline'!C44</f>
        <v>2.0000000000000001E-4</v>
      </c>
      <c r="I44" s="2">
        <f>C44/'Mortal Baseline'!D44</f>
        <v>1.8482595420230209E-4</v>
      </c>
      <c r="J44" s="2">
        <f>D44/'Mortal Baseline'!E44</f>
        <v>1.785909092816879E-4</v>
      </c>
      <c r="K44" s="2">
        <f>E44/'Mortal Baseline'!F44</f>
        <v>1.7274821992181819E-4</v>
      </c>
      <c r="L44" s="2">
        <f>F44/'Mortal Baseline'!G44</f>
        <v>1.6577679236681427E-4</v>
      </c>
      <c r="M44" s="2">
        <f>SUM(B44:F44)/SUM('Mortal Baseline'!C44:G44)</f>
        <v>1.7259553077907168E-4</v>
      </c>
      <c r="N44" s="93">
        <f>B44*'Bowel Cancer Epi'!$I$55</f>
        <v>8.3567542120772761E-2</v>
      </c>
      <c r="O44" s="93">
        <f>C44*'Bowel Cancer Epi'!$I$55</f>
        <v>9.5019254178414184E-2</v>
      </c>
      <c r="P44" s="93">
        <f>D44*'Bowel Cancer Epi'!$I$55</f>
        <v>0.12937843554103562</v>
      </c>
      <c r="Q44" s="93">
        <f>E44*'Bowel Cancer Epi'!$I$55</f>
        <v>0.40313143556138192</v>
      </c>
      <c r="R44" s="93">
        <f>F44*'Bowel Cancer Epi'!$I$55</f>
        <v>0.54550924945560753</v>
      </c>
      <c r="S44" s="93">
        <f t="shared" si="2"/>
        <v>1.2566059168572119</v>
      </c>
      <c r="T44" s="93">
        <f t="shared" si="5"/>
        <v>12.707098645018796</v>
      </c>
      <c r="U44" s="2"/>
      <c r="V44" s="2"/>
      <c r="W44" s="93">
        <f>'Mortal Baseline'!X44*('Bowel Cancer Epi'!$N$55*'Bowel Cancer Epi'!B$99)</f>
        <v>0.70333199629192167</v>
      </c>
      <c r="X44" s="93">
        <f>'Mortal Baseline'!Y44*('Bowel Cancer Epi'!$N$55*'Bowel Cancer Epi'!C$99)</f>
        <v>1.0230937259210171</v>
      </c>
      <c r="Y44" s="93">
        <f>'Mortal Baseline'!Z44*('Bowel Cancer Epi'!$N$55*'Bowel Cancer Epi'!D$99)</f>
        <v>1.9617425518176634</v>
      </c>
      <c r="Z44" s="93">
        <f>'Mortal Baseline'!AA44*('Bowel Cancer Epi'!$N$55*'Bowel Cancer Epi'!E$99)</f>
        <v>2.7646619699749477</v>
      </c>
      <c r="AA44" s="93">
        <f>'Mortal Baseline'!AB44*('Bowel Cancer Epi'!$N$55*'Bowel Cancer Epi'!F$99)</f>
        <v>2.2024551842127558</v>
      </c>
      <c r="AB44" s="93">
        <f t="shared" si="3"/>
        <v>8.6552854282183063</v>
      </c>
      <c r="AC44" s="2">
        <f>W44/'Mortal Baseline'!X44</f>
        <v>2.0000000000000004E-4</v>
      </c>
      <c r="AD44" s="2">
        <f>X44/'Mortal Baseline'!Y44</f>
        <v>1.8504156552934825E-4</v>
      </c>
      <c r="AE44" s="2">
        <f>Y44/'Mortal Baseline'!Z44</f>
        <v>1.7859150257507452E-4</v>
      </c>
      <c r="AF44" s="2">
        <f>Z44/'Mortal Baseline'!AA44</f>
        <v>1.7320595796150578E-4</v>
      </c>
      <c r="AG44" s="2">
        <f>AA44/'Mortal Baseline'!AB44</f>
        <v>1.6673544839309877E-4</v>
      </c>
      <c r="AH44" s="2">
        <f>SUM(W44:AA44)/SUM('Mortal Baseline'!X44:AB44)</f>
        <v>1.7591628858243182E-4</v>
      </c>
      <c r="AI44" s="58">
        <f>W44*'Stroke Epi'!$X$38</f>
        <v>5.2187234124860586E-2</v>
      </c>
      <c r="AJ44" s="58">
        <f>X44*'Stroke Epi'!$X$38</f>
        <v>7.5913554463339472E-2</v>
      </c>
      <c r="AK44" s="58">
        <f>Y44*'Stroke Epi'!$X$38</f>
        <v>0.14556129734487064</v>
      </c>
      <c r="AL44" s="58">
        <f>Z44*'Stroke Epi'!$X$38</f>
        <v>0.20513791817214114</v>
      </c>
      <c r="AM44" s="58">
        <f>AA44*'Stroke Epi'!$X$38</f>
        <v>0.1634221746685865</v>
      </c>
      <c r="AN44" s="93">
        <f t="shared" si="7"/>
        <v>0.64222217877379828</v>
      </c>
      <c r="AO44" s="93">
        <f t="shared" si="6"/>
        <v>9.6071112176851052</v>
      </c>
    </row>
    <row r="45" spans="1:41">
      <c r="A45" s="58">
        <v>47</v>
      </c>
      <c r="B45" s="93">
        <f>'Mortal Baseline'!C45*('Bowel Cancer Epi'!$B$55*'Bowel Cancer Epi'!B$90)</f>
        <v>0.58561972127433171</v>
      </c>
      <c r="C45" s="93">
        <f>'Mortal Baseline'!D45*('Bowel Cancer Epi'!$B$55*'Bowel Cancer Epi'!C$90)</f>
        <v>0.65928455672853525</v>
      </c>
      <c r="D45" s="93">
        <f>'Mortal Baseline'!E45*('Bowel Cancer Epi'!$B$55*'Bowel Cancer Epi'!D$90)</f>
        <v>0.87672034626238204</v>
      </c>
      <c r="E45" s="93">
        <f>'Mortal Baseline'!F45*('Bowel Cancer Epi'!$B$55*'Bowel Cancer Epi'!E$90)</f>
        <v>2.6798653895856663</v>
      </c>
      <c r="F45" s="93">
        <f>'Mortal Baseline'!G45*('Bowel Cancer Epi'!$B$55*'Bowel Cancer Epi'!F$90)</f>
        <v>3.5693687525398836</v>
      </c>
      <c r="G45" s="93">
        <f t="shared" si="1"/>
        <v>8.3708587663907998</v>
      </c>
      <c r="H45" s="2">
        <f>B45/'Mortal Baseline'!C45</f>
        <v>1.9999999999999998E-4</v>
      </c>
      <c r="I45" s="2">
        <f>C45/'Mortal Baseline'!D45</f>
        <v>1.8482595420230209E-4</v>
      </c>
      <c r="J45" s="2">
        <f>D45/'Mortal Baseline'!E45</f>
        <v>1.785909092816879E-4</v>
      </c>
      <c r="K45" s="2">
        <f>E45/'Mortal Baseline'!F45</f>
        <v>1.7274821992181819E-4</v>
      </c>
      <c r="L45" s="2">
        <f>F45/'Mortal Baseline'!G45</f>
        <v>1.6577679236681427E-4</v>
      </c>
      <c r="M45" s="2">
        <f>SUM(B45:F45)/SUM('Mortal Baseline'!C45:G45)</f>
        <v>1.7277829680786667E-4</v>
      </c>
      <c r="N45" s="93">
        <f>B45*'Bowel Cancer Epi'!$I$55</f>
        <v>8.7784396219022329E-2</v>
      </c>
      <c r="O45" s="93">
        <f>C45*'Bowel Cancer Epi'!$I$55</f>
        <v>9.882675505360744E-2</v>
      </c>
      <c r="P45" s="93">
        <f>D45*'Bowel Cancer Epi'!$I$55</f>
        <v>0.13142037990473107</v>
      </c>
      <c r="Q45" s="93">
        <f>E45*'Bowel Cancer Epi'!$I$55</f>
        <v>0.40171182189889137</v>
      </c>
      <c r="R45" s="93">
        <f>F45*'Bowel Cancer Epi'!$I$55</f>
        <v>0.53504837600572852</v>
      </c>
      <c r="S45" s="93">
        <f t="shared" si="2"/>
        <v>1.2547917290819808</v>
      </c>
      <c r="T45" s="93">
        <f t="shared" si="5"/>
        <v>13.961890374100777</v>
      </c>
      <c r="U45" s="2"/>
      <c r="V45" s="2"/>
      <c r="W45" s="93">
        <f>'Mortal Baseline'!X45*('Bowel Cancer Epi'!$N$55*'Bowel Cancer Epi'!B$99)</f>
        <v>0.71805212053473877</v>
      </c>
      <c r="X45" s="93">
        <f>'Mortal Baseline'!Y45*('Bowel Cancer Epi'!$N$55*'Bowel Cancer Epi'!C$99)</f>
        <v>1.037341957006755</v>
      </c>
      <c r="Y45" s="93">
        <f>'Mortal Baseline'!Z45*('Bowel Cancer Epi'!$N$55*'Bowel Cancer Epi'!D$99)</f>
        <v>1.9722363699387371</v>
      </c>
      <c r="Z45" s="93">
        <f>'Mortal Baseline'!AA45*('Bowel Cancer Epi'!$N$55*'Bowel Cancer Epi'!E$99)</f>
        <v>2.7342552997304725</v>
      </c>
      <c r="AA45" s="93">
        <f>'Mortal Baseline'!AB45*('Bowel Cancer Epi'!$N$55*'Bowel Cancer Epi'!F$99)</f>
        <v>2.1836925584712463</v>
      </c>
      <c r="AB45" s="93">
        <f t="shared" si="3"/>
        <v>8.6455783056819495</v>
      </c>
      <c r="AC45" s="2">
        <f>W45/'Mortal Baseline'!X45</f>
        <v>2.0000000000000001E-4</v>
      </c>
      <c r="AD45" s="2">
        <f>X45/'Mortal Baseline'!Y45</f>
        <v>1.8504156552934822E-4</v>
      </c>
      <c r="AE45" s="2">
        <f>Y45/'Mortal Baseline'!Z45</f>
        <v>1.7859150257507452E-4</v>
      </c>
      <c r="AF45" s="2">
        <f>Z45/'Mortal Baseline'!AA45</f>
        <v>1.7320595796150578E-4</v>
      </c>
      <c r="AG45" s="2">
        <f>AA45/'Mortal Baseline'!AB45</f>
        <v>1.667354483930988E-4</v>
      </c>
      <c r="AH45" s="2">
        <f>SUM(W45:AA45)/SUM('Mortal Baseline'!X45:AB45)</f>
        <v>1.7600059494671307E-4</v>
      </c>
      <c r="AI45" s="58">
        <f>W45*'Stroke Epi'!$X$38</f>
        <v>5.3279467343677618E-2</v>
      </c>
      <c r="AJ45" s="58">
        <f>X45*'Stroke Epi'!$X$38</f>
        <v>7.6970773209901228E-2</v>
      </c>
      <c r="AK45" s="58">
        <f>Y45*'Stroke Epi'!$X$38</f>
        <v>0.1463399386494543</v>
      </c>
      <c r="AL45" s="58">
        <f>Z45*'Stroke Epi'!$X$38</f>
        <v>0.20288174324000108</v>
      </c>
      <c r="AM45" s="58">
        <f>AA45*'Stroke Epi'!$X$38</f>
        <v>0.16202998783856648</v>
      </c>
      <c r="AN45" s="93">
        <f t="shared" si="7"/>
        <v>0.64150191028160064</v>
      </c>
      <c r="AO45" s="93">
        <f t="shared" si="6"/>
        <v>10.248613127966706</v>
      </c>
    </row>
    <row r="46" spans="1:41">
      <c r="A46" s="58">
        <v>48</v>
      </c>
      <c r="B46" s="93">
        <f>'Mortal Baseline'!C46*('Bowel Cancer Epi'!$B$55*'Bowel Cancer Epi'!B$90)</f>
        <v>0.61667920648548369</v>
      </c>
      <c r="C46" s="93">
        <f>'Mortal Baseline'!D46*('Bowel Cancer Epi'!$B$55*'Bowel Cancer Epi'!C$90)</f>
        <v>0.68952729971662519</v>
      </c>
      <c r="D46" s="93">
        <f>'Mortal Baseline'!E46*('Bowel Cancer Epi'!$B$55*'Bowel Cancer Epi'!D$90)</f>
        <v>0.89404203043751695</v>
      </c>
      <c r="E46" s="93">
        <f>'Mortal Baseline'!F46*('Bowel Cancer Epi'!$B$55*'Bowel Cancer Epi'!E$90)</f>
        <v>2.6646274219123396</v>
      </c>
      <c r="F46" s="93">
        <f>'Mortal Baseline'!G46*('Bowel Cancer Epi'!$B$55*'Bowel Cancer Epi'!F$90)</f>
        <v>3.4949633581027926</v>
      </c>
      <c r="G46" s="93">
        <f t="shared" si="1"/>
        <v>8.3598393166547584</v>
      </c>
      <c r="H46" s="2">
        <f>B46/'Mortal Baseline'!C46</f>
        <v>1.9999999999999998E-4</v>
      </c>
      <c r="I46" s="2">
        <f>C46/'Mortal Baseline'!D46</f>
        <v>1.8482595420230209E-4</v>
      </c>
      <c r="J46" s="2">
        <f>D46/'Mortal Baseline'!E46</f>
        <v>1.785909092816879E-4</v>
      </c>
      <c r="K46" s="2">
        <f>E46/'Mortal Baseline'!F46</f>
        <v>1.7274821992181819E-4</v>
      </c>
      <c r="L46" s="2">
        <f>F46/'Mortal Baseline'!G46</f>
        <v>1.6577679236681427E-4</v>
      </c>
      <c r="M46" s="2">
        <f>SUM(B46:F46)/SUM('Mortal Baseline'!C46:G46)</f>
        <v>1.7298330867168178E-4</v>
      </c>
      <c r="N46" s="93">
        <f>B46*'Bowel Cancer Epi'!$I$55</f>
        <v>9.2440213052174008E-2</v>
      </c>
      <c r="O46" s="93">
        <f>C46*'Bowel Cancer Epi'!$I$55</f>
        <v>0.10336014222752211</v>
      </c>
      <c r="P46" s="93">
        <f>D46*'Bowel Cancer Epi'!$I$55</f>
        <v>0.13401690036258379</v>
      </c>
      <c r="Q46" s="93">
        <f>E46*'Bowel Cancer Epi'!$I$55</f>
        <v>0.39942765054465973</v>
      </c>
      <c r="R46" s="93">
        <f>F46*'Bowel Cancer Epi'!$I$55</f>
        <v>0.52389500737960859</v>
      </c>
      <c r="S46" s="93">
        <f t="shared" si="2"/>
        <v>1.2531399135665482</v>
      </c>
      <c r="T46" s="93">
        <f t="shared" si="5"/>
        <v>15.215030287667325</v>
      </c>
      <c r="U46" s="2"/>
      <c r="V46" s="2"/>
      <c r="W46" s="93">
        <f>'Mortal Baseline'!X46*('Bowel Cancer Epi'!$N$55*'Bowel Cancer Epi'!B$99)</f>
        <v>0.73627038058490002</v>
      </c>
      <c r="X46" s="93">
        <f>'Mortal Baseline'!Y46*('Bowel Cancer Epi'!$N$55*'Bowel Cancer Epi'!C$99)</f>
        <v>1.0584355390002018</v>
      </c>
      <c r="Y46" s="93">
        <f>'Mortal Baseline'!Z46*('Bowel Cancer Epi'!$N$55*'Bowel Cancer Epi'!D$99)</f>
        <v>1.9842698688554159</v>
      </c>
      <c r="Z46" s="93">
        <f>'Mortal Baseline'!AA46*('Bowel Cancer Epi'!$N$55*'Bowel Cancer Epi'!E$99)</f>
        <v>2.6970988716847146</v>
      </c>
      <c r="AA46" s="93">
        <f>'Mortal Baseline'!AB46*('Bowel Cancer Epi'!$N$55*'Bowel Cancer Epi'!F$99)</f>
        <v>2.1609266137747434</v>
      </c>
      <c r="AB46" s="93">
        <f t="shared" si="3"/>
        <v>8.6370012738999762</v>
      </c>
      <c r="AC46" s="2">
        <f>W46/'Mortal Baseline'!X46</f>
        <v>2.0000000000000001E-4</v>
      </c>
      <c r="AD46" s="2">
        <f>X46/'Mortal Baseline'!Y46</f>
        <v>1.8504156552934822E-4</v>
      </c>
      <c r="AE46" s="2">
        <f>Y46/'Mortal Baseline'!Z46</f>
        <v>1.7859150257507452E-4</v>
      </c>
      <c r="AF46" s="2">
        <f>Z46/'Mortal Baseline'!AA46</f>
        <v>1.7320595796150578E-4</v>
      </c>
      <c r="AG46" s="2">
        <f>AA46/'Mortal Baseline'!AB46</f>
        <v>1.667354483930988E-4</v>
      </c>
      <c r="AH46" s="2">
        <f>SUM(W46:AA46)/SUM('Mortal Baseline'!X46:AB46)</f>
        <v>1.7610776219313472E-4</v>
      </c>
      <c r="AI46" s="58">
        <f>W46*'Stroke Epi'!$X$38</f>
        <v>5.4631262239399583E-2</v>
      </c>
      <c r="AJ46" s="58">
        <f>X46*'Stroke Epi'!$X$38</f>
        <v>7.8535916993814972E-2</v>
      </c>
      <c r="AK46" s="58">
        <f>Y46*'Stroke Epi'!$X$38</f>
        <v>0.14723282426907186</v>
      </c>
      <c r="AL46" s="58">
        <f>Z46*'Stroke Epi'!$X$38</f>
        <v>0.20012473627900584</v>
      </c>
      <c r="AM46" s="58">
        <f>AA46*'Stroke Epi'!$X$38</f>
        <v>0.16034075474208595</v>
      </c>
      <c r="AN46" s="93">
        <f t="shared" si="7"/>
        <v>0.64086549452337827</v>
      </c>
      <c r="AO46" s="93">
        <f t="shared" si="6"/>
        <v>10.889478622490085</v>
      </c>
    </row>
    <row r="47" spans="1:41">
      <c r="A47" s="58">
        <v>49</v>
      </c>
      <c r="B47" s="93">
        <f>'Mortal Baseline'!C47*('Bowel Cancer Epi'!$B$55*'Bowel Cancer Epi'!B$90)</f>
        <v>0.65090238511581755</v>
      </c>
      <c r="C47" s="93">
        <f>'Mortal Baseline'!D47*('Bowel Cancer Epi'!$B$55*'Bowel Cancer Epi'!C$90)</f>
        <v>0.72496125890994079</v>
      </c>
      <c r="D47" s="93">
        <f>'Mortal Baseline'!E47*('Bowel Cancer Epi'!$B$55*'Bowel Cancer Epi'!D$90)</f>
        <v>0.9150361982786438</v>
      </c>
      <c r="E47" s="93">
        <f>'Mortal Baseline'!F47*('Bowel Cancer Epi'!$B$55*'Bowel Cancer Epi'!E$90)</f>
        <v>2.6433108492712214</v>
      </c>
      <c r="F47" s="93">
        <f>'Mortal Baseline'!G47*('Bowel Cancer Epi'!$B$55*'Bowel Cancer Epi'!F$90)</f>
        <v>3.4157539636295593</v>
      </c>
      <c r="G47" s="93">
        <f t="shared" si="1"/>
        <v>8.3499646552051825</v>
      </c>
      <c r="H47" s="2">
        <f>B47/'Mortal Baseline'!C47</f>
        <v>2.0000000000000001E-4</v>
      </c>
      <c r="I47" s="2">
        <f>C47/'Mortal Baseline'!D47</f>
        <v>1.8482595420230209E-4</v>
      </c>
      <c r="J47" s="2">
        <f>D47/'Mortal Baseline'!E47</f>
        <v>1.785909092816879E-4</v>
      </c>
      <c r="K47" s="2">
        <f>E47/'Mortal Baseline'!F47</f>
        <v>1.7274821992181819E-4</v>
      </c>
      <c r="L47" s="2">
        <f>F47/'Mortal Baseline'!G47</f>
        <v>1.6577679236681427E-4</v>
      </c>
      <c r="M47" s="2">
        <f>SUM(B47:F47)/SUM('Mortal Baseline'!C47:G47)</f>
        <v>1.7321201041521836E-4</v>
      </c>
      <c r="N47" s="93">
        <f>B47*'Bowel Cancer Epi'!$I$55</f>
        <v>9.7570267528861054E-2</v>
      </c>
      <c r="O47" s="93">
        <f>C47*'Bowel Cancer Epi'!$I$55</f>
        <v>0.10867169271060013</v>
      </c>
      <c r="P47" s="93">
        <f>D47*'Bowel Cancer Epi'!$I$55</f>
        <v>0.1371639261219687</v>
      </c>
      <c r="Q47" s="93">
        <f>E47*'Bowel Cancer Epi'!$I$55</f>
        <v>0.39623229630575613</v>
      </c>
      <c r="R47" s="93">
        <f>F47*'Bowel Cancer Epi'!$I$55</f>
        <v>0.51202151914807092</v>
      </c>
      <c r="S47" s="93">
        <f t="shared" si="2"/>
        <v>1.2516597018152571</v>
      </c>
      <c r="T47" s="93">
        <f t="shared" si="5"/>
        <v>16.466689989482582</v>
      </c>
      <c r="U47" s="2"/>
      <c r="V47" s="2"/>
      <c r="W47" s="93">
        <f>'Mortal Baseline'!X55*('Bowel Cancer Epi'!$N$55*'Bowel Cancer Epi'!B$99)</f>
        <v>1.1165629149866307</v>
      </c>
      <c r="X47" s="93">
        <f>'Mortal Baseline'!Y55*('Bowel Cancer Epi'!$N$55*'Bowel Cancer Epi'!C$99)</f>
        <v>1.596652895905504</v>
      </c>
      <c r="Y47" s="93">
        <f>'Mortal Baseline'!Z55*('Bowel Cancer Epi'!$N$55*'Bowel Cancer Epi'!D$99)</f>
        <v>2.0948045738196011</v>
      </c>
      <c r="Z47" s="93">
        <f>'Mortal Baseline'!AA55*('Bowel Cancer Epi'!$N$55*'Bowel Cancer Epi'!E$99)</f>
        <v>2.0583306669821604</v>
      </c>
      <c r="AA47" s="93">
        <f>'Mortal Baseline'!AB55*('Bowel Cancer Epi'!$N$55*'Bowel Cancer Epi'!F$99)</f>
        <v>1.6788244229671587</v>
      </c>
      <c r="AB47" s="93">
        <f t="shared" si="3"/>
        <v>8.545175474661054</v>
      </c>
      <c r="AC47" s="2">
        <f>W47/'Mortal Baseline'!X47</f>
        <v>2.9448355286319436E-4</v>
      </c>
      <c r="AD47" s="2">
        <f>X47/'Mortal Baseline'!Y47</f>
        <v>2.7189276529522474E-4</v>
      </c>
      <c r="AE47" s="2">
        <f>Y47/'Mortal Baseline'!Z47</f>
        <v>1.8727690678223795E-4</v>
      </c>
      <c r="AF47" s="2">
        <f>Z47/'Mortal Baseline'!AA47</f>
        <v>1.3436784701533158E-4</v>
      </c>
      <c r="AG47" s="2">
        <f>AA47/'Mortal Baseline'!AB47</f>
        <v>1.3118698425429543E-4</v>
      </c>
      <c r="AH47" s="2">
        <f>SUM(W47:AA47)/SUM('Mortal Baseline'!X47:AB47)</f>
        <v>1.745146649866939E-4</v>
      </c>
      <c r="AI47" s="58">
        <f>W47*'Stroke Epi'!$X$38</f>
        <v>8.284896829200801E-2</v>
      </c>
      <c r="AJ47" s="58">
        <f>X47*'Stroke Epi'!$X$38</f>
        <v>0.1184716448761884</v>
      </c>
      <c r="AK47" s="58">
        <f>Y47*'Stroke Epi'!$X$38</f>
        <v>0.15543449937741441</v>
      </c>
      <c r="AL47" s="58">
        <f>Z47*'Stroke Epi'!$X$38</f>
        <v>0.1527281354900763</v>
      </c>
      <c r="AM47" s="58">
        <f>AA47*'Stroke Epi'!$X$38</f>
        <v>0.12456877218416318</v>
      </c>
      <c r="AN47" s="93">
        <f t="shared" si="7"/>
        <v>0.6340520202198503</v>
      </c>
      <c r="AO47" s="93">
        <f t="shared" si="6"/>
        <v>11.523530642709936</v>
      </c>
    </row>
    <row r="48" spans="1:41">
      <c r="A48" s="58">
        <v>50</v>
      </c>
      <c r="B48" s="93">
        <f>'Mortal Baseline'!C48*('Bowel Cancer Epi'!$B$56*'Bowel Cancer Epi'!B$90)</f>
        <v>1.721335820829655</v>
      </c>
      <c r="C48" s="93">
        <f>'Mortal Baseline'!D48*('Bowel Cancer Epi'!$B$56*'Bowel Cancer Epi'!C$90)</f>
        <v>1.914925402812818</v>
      </c>
      <c r="D48" s="93">
        <f>'Mortal Baseline'!E48*('Bowel Cancer Epi'!$B$56*'Bowel Cancer Epi'!D$90)</f>
        <v>2.3491614438970192</v>
      </c>
      <c r="E48" s="93">
        <f>'Mortal Baseline'!F48*('Bowel Cancer Epi'!$B$56*'Bowel Cancer Epi'!E$90)</f>
        <v>6.5390282422202883</v>
      </c>
      <c r="F48" s="93">
        <f>'Mortal Baseline'!G48*('Bowel Cancer Epi'!$B$56*'Bowel Cancer Epi'!F$90)</f>
        <v>8.3288018694555888</v>
      </c>
      <c r="G48" s="93">
        <f t="shared" si="1"/>
        <v>20.853252779215367</v>
      </c>
      <c r="H48" s="2">
        <f>B48/'Mortal Baseline'!C48</f>
        <v>5.0000000000000001E-4</v>
      </c>
      <c r="I48" s="2">
        <f>C48/'Mortal Baseline'!D48</f>
        <v>4.6206488550575519E-4</v>
      </c>
      <c r="J48" s="2">
        <f>D48/'Mortal Baseline'!E48</f>
        <v>4.464772732042198E-4</v>
      </c>
      <c r="K48" s="2">
        <f>E48/'Mortal Baseline'!F48</f>
        <v>4.3187054980454542E-4</v>
      </c>
      <c r="L48" s="2">
        <f>F48/'Mortal Baseline'!G48</f>
        <v>4.1444198091703568E-4</v>
      </c>
      <c r="M48" s="2">
        <f>SUM(B48:F48)/SUM('Mortal Baseline'!C48:G48)</f>
        <v>4.3366489601991939E-4</v>
      </c>
      <c r="N48" s="93">
        <f>B48*'Bowel Cancer Epi'!$I$56</f>
        <v>0.26680705222859652</v>
      </c>
      <c r="O48" s="93">
        <f>C48*'Bowel Cancer Epi'!$I$56</f>
        <v>0.29681343743598676</v>
      </c>
      <c r="P48" s="93">
        <f>D48*'Bowel Cancer Epi'!$I$56</f>
        <v>0.36412002380403796</v>
      </c>
      <c r="Q48" s="93">
        <f>E48*'Bowel Cancer Epi'!$I$56</f>
        <v>1.0135493775441446</v>
      </c>
      <c r="R48" s="93">
        <f>F48*'Bowel Cancer Epi'!$I$56</f>
        <v>1.2909642897656162</v>
      </c>
      <c r="S48" s="93">
        <f t="shared" si="2"/>
        <v>3.2322541807783822</v>
      </c>
      <c r="T48" s="93">
        <f t="shared" si="5"/>
        <v>19.698944170260965</v>
      </c>
      <c r="U48" s="2"/>
      <c r="V48" s="2"/>
      <c r="W48" s="93">
        <f>'Mortal Baseline'!X48*('Bowel Cancer Epi'!$N$56*'Bowel Cancer Epi'!B$99)</f>
        <v>1.5691433167982987</v>
      </c>
      <c r="X48" s="93">
        <f>'Mortal Baseline'!Y48*('Bowel Cancer Epi'!$N$56*'Bowel Cancer Epi'!C$99)</f>
        <v>2.244489667712747</v>
      </c>
      <c r="Y48" s="93">
        <f>'Mortal Baseline'!Z48*('Bowel Cancer Epi'!$N$56*'Bowel Cancer Epi'!D$99)</f>
        <v>4.0243177147269984</v>
      </c>
      <c r="Z48" s="93">
        <f>'Mortal Baseline'!AA48*('Bowel Cancer Epi'!$N$56*'Bowel Cancer Epi'!E$99)</f>
        <v>5.2057643636429933</v>
      </c>
      <c r="AA48" s="93">
        <f>'Mortal Baseline'!AB48*('Bowel Cancer Epi'!$N$56*'Bowel Cancer Epi'!F$99)</f>
        <v>4.2033503479266434</v>
      </c>
      <c r="AB48" s="93">
        <f t="shared" si="3"/>
        <v>17.247065410807682</v>
      </c>
      <c r="AC48" s="2">
        <f>W48/'Mortal Baseline'!X48</f>
        <v>4.0000000000000002E-4</v>
      </c>
      <c r="AD48" s="2">
        <f>X48/'Mortal Baseline'!Y48</f>
        <v>3.7008313105869645E-4</v>
      </c>
      <c r="AE48" s="2">
        <f>Y48/'Mortal Baseline'!Z48</f>
        <v>3.5718300515014904E-4</v>
      </c>
      <c r="AF48" s="2">
        <f>Z48/'Mortal Baseline'!AA48</f>
        <v>3.4641191592301156E-4</v>
      </c>
      <c r="AG48" s="2">
        <f>AA48/'Mortal Baseline'!AB48</f>
        <v>3.3347089678619759E-4</v>
      </c>
      <c r="AH48" s="2">
        <f>SUM(W48:AA48)/SUM('Mortal Baseline'!X48:AB48)</f>
        <v>3.5279431698767707E-4</v>
      </c>
      <c r="AI48" s="58">
        <f>W48*'Stroke Epi'!$X$39</f>
        <v>7.1082192250962933E-2</v>
      </c>
      <c r="AJ48" s="58">
        <f>X48*'Stroke Epi'!$X$39</f>
        <v>0.10167538194738744</v>
      </c>
      <c r="AK48" s="58">
        <f>Y48*'Stroke Epi'!$X$39</f>
        <v>0.18230159247713304</v>
      </c>
      <c r="AL48" s="58">
        <f>Z48*'Stroke Epi'!$X$39</f>
        <v>0.2358211256730276</v>
      </c>
      <c r="AM48" s="58">
        <f>AA48*'Stroke Epi'!$X$39</f>
        <v>0.19041177076107696</v>
      </c>
      <c r="AN48" s="93">
        <f t="shared" si="7"/>
        <v>0.78129206310958799</v>
      </c>
      <c r="AO48" s="93">
        <f t="shared" si="6"/>
        <v>12.304822705819523</v>
      </c>
    </row>
    <row r="49" spans="1:41">
      <c r="A49" s="58">
        <v>51</v>
      </c>
      <c r="B49" s="93">
        <f>'Mortal Baseline'!C49*('Bowel Cancer Epi'!$B$56*'Bowel Cancer Epi'!B$90)</f>
        <v>1.8223707891433778</v>
      </c>
      <c r="C49" s="93">
        <f>'Mortal Baseline'!D49*('Bowel Cancer Epi'!$B$56*'Bowel Cancer Epi'!C$90)</f>
        <v>2.0299639237135607</v>
      </c>
      <c r="D49" s="93">
        <f>'Mortal Baseline'!E49*('Bowel Cancer Epi'!$B$56*'Bowel Cancer Epi'!D$90)</f>
        <v>2.416756816686354</v>
      </c>
      <c r="E49" s="93">
        <f>'Mortal Baseline'!F49*('Bowel Cancer Epi'!$B$56*'Bowel Cancer Epi'!E$90)</f>
        <v>6.4453354847625564</v>
      </c>
      <c r="F49" s="93">
        <f>'Mortal Baseline'!G49*('Bowel Cancer Epi'!$B$56*'Bowel Cancer Epi'!F$90)</f>
        <v>8.0953030241343917</v>
      </c>
      <c r="G49" s="93">
        <f t="shared" si="1"/>
        <v>20.809730038440239</v>
      </c>
      <c r="H49" s="2">
        <f>B49/'Mortal Baseline'!C49</f>
        <v>5.0000000000000001E-4</v>
      </c>
      <c r="I49" s="2">
        <f>C49/'Mortal Baseline'!D49</f>
        <v>4.6206488550575519E-4</v>
      </c>
      <c r="J49" s="2">
        <f>D49/'Mortal Baseline'!E49</f>
        <v>4.4647727320421975E-4</v>
      </c>
      <c r="K49" s="2">
        <f>E49/'Mortal Baseline'!F49</f>
        <v>4.3187054980454542E-4</v>
      </c>
      <c r="L49" s="2">
        <f>F49/'Mortal Baseline'!G49</f>
        <v>4.1444198091703563E-4</v>
      </c>
      <c r="M49" s="2">
        <f>SUM(B49:F49)/SUM('Mortal Baseline'!C49:G49)</f>
        <v>4.3436695347143857E-4</v>
      </c>
      <c r="N49" s="93">
        <f>B49*'Bowel Cancer Epi'!$I$56</f>
        <v>0.28246747231722358</v>
      </c>
      <c r="O49" s="93">
        <f>C49*'Bowel Cancer Epi'!$I$56</f>
        <v>0.31464440817560191</v>
      </c>
      <c r="P49" s="93">
        <f>D49*'Bowel Cancer Epi'!$I$56</f>
        <v>0.37459730658638485</v>
      </c>
      <c r="Q49" s="93">
        <f>E49*'Bowel Cancer Epi'!$I$56</f>
        <v>0.99902700013819623</v>
      </c>
      <c r="R49" s="93">
        <f>F49*'Bowel Cancer Epi'!$I$56</f>
        <v>1.2547719687408307</v>
      </c>
      <c r="S49" s="93">
        <f t="shared" si="2"/>
        <v>3.225508155958237</v>
      </c>
      <c r="T49" s="93">
        <f t="shared" si="5"/>
        <v>22.924452326219203</v>
      </c>
      <c r="U49" s="2"/>
      <c r="V49" s="2"/>
      <c r="W49" s="93">
        <f>'Mortal Baseline'!X49*('Bowel Cancer Epi'!$N$56*'Bowel Cancer Epi'!B$99)</f>
        <v>1.6294178929468119</v>
      </c>
      <c r="X49" s="93">
        <f>'Mortal Baseline'!Y49*('Bowel Cancer Epi'!$N$56*'Bowel Cancer Epi'!C$99)</f>
        <v>2.3291849589170592</v>
      </c>
      <c r="Y49" s="93">
        <f>'Mortal Baseline'!Z49*('Bowel Cancer Epi'!$N$56*'Bowel Cancer Epi'!D$99)</f>
        <v>4.0513750235610093</v>
      </c>
      <c r="Z49" s="93">
        <f>'Mortal Baseline'!AA49*('Bowel Cancer Epi'!$N$56*'Bowel Cancer Epi'!E$99)</f>
        <v>5.0874433540745621</v>
      </c>
      <c r="AA49" s="93">
        <f>'Mortal Baseline'!AB49*('Bowel Cancer Epi'!$N$56*'Bowel Cancer Epi'!F$99)</f>
        <v>4.1246681807178165</v>
      </c>
      <c r="AB49" s="93">
        <f t="shared" si="3"/>
        <v>17.222089410217258</v>
      </c>
      <c r="AC49" s="2">
        <f>W49/'Mortal Baseline'!X49</f>
        <v>4.0000000000000002E-4</v>
      </c>
      <c r="AD49" s="2">
        <f>X49/'Mortal Baseline'!Y49</f>
        <v>3.7008313105869645E-4</v>
      </c>
      <c r="AE49" s="2">
        <f>Y49/'Mortal Baseline'!Z49</f>
        <v>3.5718300515014909E-4</v>
      </c>
      <c r="AF49" s="2">
        <f>Z49/'Mortal Baseline'!AA49</f>
        <v>3.4641191592301156E-4</v>
      </c>
      <c r="AG49" s="2">
        <f>AA49/'Mortal Baseline'!AB49</f>
        <v>3.3347089678619754E-4</v>
      </c>
      <c r="AH49" s="2">
        <f>SUM(W49:AA49)/SUM('Mortal Baseline'!X49:AB49)</f>
        <v>3.5316634064636027E-4</v>
      </c>
      <c r="AI49" s="58">
        <f>W49*'Stroke Epi'!$X$39</f>
        <v>7.3812630550490588E-2</v>
      </c>
      <c r="AJ49" s="58">
        <f>X49*'Stroke Epi'!$X$39</f>
        <v>0.10551207863894278</v>
      </c>
      <c r="AK49" s="58">
        <f>Y49*'Stroke Epi'!$X$39</f>
        <v>0.18352728856731373</v>
      </c>
      <c r="AL49" s="58">
        <f>Z49*'Stroke Epi'!$X$39</f>
        <v>0.23046118393957765</v>
      </c>
      <c r="AM49" s="58">
        <f>AA49*'Stroke Epi'!$X$39</f>
        <v>0.18684746858651707</v>
      </c>
      <c r="AN49" s="93">
        <f t="shared" si="7"/>
        <v>0.78016065028284198</v>
      </c>
      <c r="AO49" s="93">
        <f t="shared" si="6"/>
        <v>13.084983356102365</v>
      </c>
    </row>
    <row r="50" spans="1:41">
      <c r="A50" s="58">
        <v>52</v>
      </c>
      <c r="B50" s="93">
        <f>'Mortal Baseline'!C50*('Bowel Cancer Epi'!$B$56*'Bowel Cancer Epi'!B$90)</f>
        <v>1.9329184240410193</v>
      </c>
      <c r="C50" s="93">
        <f>'Mortal Baseline'!D50*('Bowel Cancer Epi'!$B$56*'Bowel Cancer Epi'!C$90)</f>
        <v>2.1607017470079604</v>
      </c>
      <c r="D50" s="93">
        <f>'Mortal Baseline'!E50*('Bowel Cancer Epi'!$B$56*'Bowel Cancer Epi'!D$90)</f>
        <v>2.4928652600659431</v>
      </c>
      <c r="E50" s="93">
        <f>'Mortal Baseline'!F50*('Bowel Cancer Epi'!$B$56*'Bowel Cancer Epi'!E$90)</f>
        <v>6.3345620429650404</v>
      </c>
      <c r="F50" s="93">
        <f>'Mortal Baseline'!G50*('Bowel Cancer Epi'!$B$56*'Bowel Cancer Epi'!F$90)</f>
        <v>7.8485999901010457</v>
      </c>
      <c r="G50" s="93">
        <f t="shared" si="1"/>
        <v>20.769647464181009</v>
      </c>
      <c r="H50" s="2">
        <f>B50/'Mortal Baseline'!C50</f>
        <v>5.0000000000000001E-4</v>
      </c>
      <c r="I50" s="2">
        <f>C50/'Mortal Baseline'!D50</f>
        <v>4.6206488550575519E-4</v>
      </c>
      <c r="J50" s="2">
        <f>D50/'Mortal Baseline'!E50</f>
        <v>4.4647727320421975E-4</v>
      </c>
      <c r="K50" s="2">
        <f>E50/'Mortal Baseline'!F50</f>
        <v>4.3187054980454542E-4</v>
      </c>
      <c r="L50" s="2">
        <f>F50/'Mortal Baseline'!G50</f>
        <v>4.1444198091703568E-4</v>
      </c>
      <c r="M50" s="2">
        <f>SUM(B50:F50)/SUM('Mortal Baseline'!C50:G50)</f>
        <v>4.351403185639784E-4</v>
      </c>
      <c r="N50" s="93">
        <f>B50*'Bowel Cancer Epi'!$I$56</f>
        <v>0.29960235572635802</v>
      </c>
      <c r="O50" s="93">
        <f>C50*'Bowel Cancer Epi'!$I$56</f>
        <v>0.33490877078623388</v>
      </c>
      <c r="P50" s="93">
        <f>D50*'Bowel Cancer Epi'!$I$56</f>
        <v>0.38639411531022116</v>
      </c>
      <c r="Q50" s="93">
        <f>E50*'Bowel Cancer Epi'!$I$56</f>
        <v>0.98185711665958131</v>
      </c>
      <c r="R50" s="93">
        <f>F50*'Bowel Cancer Epi'!$I$56</f>
        <v>1.2165329984656621</v>
      </c>
      <c r="S50" s="93">
        <f t="shared" si="2"/>
        <v>3.2192953569480567</v>
      </c>
      <c r="T50" s="93">
        <f t="shared" si="5"/>
        <v>26.143747683167259</v>
      </c>
      <c r="U50" s="2"/>
      <c r="V50" s="2"/>
      <c r="W50" s="93">
        <f>'Mortal Baseline'!X50*('Bowel Cancer Epi'!$N$56*'Bowel Cancer Epi'!B$99)</f>
        <v>1.6997328726155492</v>
      </c>
      <c r="X50" s="93">
        <f>'Mortal Baseline'!Y50*('Bowel Cancer Epi'!$N$56*'Bowel Cancer Epi'!C$99)</f>
        <v>2.4300736527457891</v>
      </c>
      <c r="Y50" s="93">
        <f>'Mortal Baseline'!Z50*('Bowel Cancer Epi'!$N$56*'Bowel Cancer Epi'!D$99)</f>
        <v>4.0794297262745243</v>
      </c>
      <c r="Z50" s="93">
        <f>'Mortal Baseline'!AA50*('Bowel Cancer Epi'!$N$56*'Bowel Cancer Epi'!E$99)</f>
        <v>4.956649573560628</v>
      </c>
      <c r="AA50" s="93">
        <f>'Mortal Baseline'!AB50*('Bowel Cancer Epi'!$N$56*'Bowel Cancer Epi'!F$99)</f>
        <v>4.0342016956233255</v>
      </c>
      <c r="AB50" s="93">
        <f t="shared" si="3"/>
        <v>17.200087520819814</v>
      </c>
      <c r="AC50" s="2">
        <f>W50/'Mortal Baseline'!X50</f>
        <v>4.0000000000000002E-4</v>
      </c>
      <c r="AD50" s="2">
        <f>X50/'Mortal Baseline'!Y50</f>
        <v>3.7008313105869645E-4</v>
      </c>
      <c r="AE50" s="2">
        <f>Y50/'Mortal Baseline'!Z50</f>
        <v>3.5718300515014904E-4</v>
      </c>
      <c r="AF50" s="2">
        <f>Z50/'Mortal Baseline'!AA50</f>
        <v>3.4641191592301156E-4</v>
      </c>
      <c r="AG50" s="2">
        <f>AA50/'Mortal Baseline'!AB50</f>
        <v>3.3347089678619765E-4</v>
      </c>
      <c r="AH50" s="2">
        <f>SUM(W50:AA50)/SUM('Mortal Baseline'!X50:AB50)</f>
        <v>3.535991547901371E-4</v>
      </c>
      <c r="AI50" s="58">
        <f>W50*'Stroke Epi'!$X$39</f>
        <v>7.6997899129484376E-2</v>
      </c>
      <c r="AJ50" s="58">
        <f>X50*'Stroke Epi'!$X$39</f>
        <v>0.11008233646938424</v>
      </c>
      <c r="AK50" s="58">
        <f>Y50*'Stroke Epi'!$X$39</f>
        <v>0.18479816660023596</v>
      </c>
      <c r="AL50" s="58">
        <f>Z50*'Stroke Epi'!$X$39</f>
        <v>0.22453622568229645</v>
      </c>
      <c r="AM50" s="58">
        <f>AA50*'Stroke Epi'!$X$39</f>
        <v>0.18274933681173663</v>
      </c>
      <c r="AN50" s="93">
        <f t="shared" si="7"/>
        <v>0.77916396469313765</v>
      </c>
      <c r="AO50" s="93">
        <f t="shared" si="6"/>
        <v>13.864147320795503</v>
      </c>
    </row>
    <row r="51" spans="1:41">
      <c r="A51" s="58">
        <v>53</v>
      </c>
      <c r="B51" s="93">
        <f>'Mortal Baseline'!C51*('Bowel Cancer Epi'!$B$56*'Bowel Cancer Epi'!B$90)</f>
        <v>2.0535616501163143</v>
      </c>
      <c r="C51" s="93">
        <f>'Mortal Baseline'!D51*('Bowel Cancer Epi'!$B$56*'Bowel Cancer Epi'!C$90)</f>
        <v>2.3081222973212641</v>
      </c>
      <c r="D51" s="93">
        <f>'Mortal Baseline'!E51*('Bowel Cancer Epi'!$B$56*'Bowel Cancer Epi'!D$90)</f>
        <v>2.5771028556076478</v>
      </c>
      <c r="E51" s="93">
        <f>'Mortal Baseline'!F51*('Bowel Cancer Epi'!$B$56*'Bowel Cancer Epi'!E$90)</f>
        <v>6.2062158024726779</v>
      </c>
      <c r="F51" s="93">
        <f>'Mortal Baseline'!G51*('Bowel Cancer Epi'!$B$56*'Bowel Cancer Epi'!F$90)</f>
        <v>7.5881551398792713</v>
      </c>
      <c r="G51" s="93">
        <f t="shared" si="1"/>
        <v>20.733157745397175</v>
      </c>
      <c r="H51" s="2">
        <f>B51/'Mortal Baseline'!C51</f>
        <v>5.0000000000000001E-4</v>
      </c>
      <c r="I51" s="2">
        <f>C51/'Mortal Baseline'!D51</f>
        <v>4.6206488550575519E-4</v>
      </c>
      <c r="J51" s="2">
        <f>D51/'Mortal Baseline'!E51</f>
        <v>4.4647727320421969E-4</v>
      </c>
      <c r="K51" s="2">
        <f>E51/'Mortal Baseline'!F51</f>
        <v>4.3187054980454542E-4</v>
      </c>
      <c r="L51" s="2">
        <f>F51/'Mortal Baseline'!G51</f>
        <v>4.1444198091703568E-4</v>
      </c>
      <c r="M51" s="2">
        <f>SUM(B51:F51)/SUM('Mortal Baseline'!C51:G51)</f>
        <v>4.3598898974875767E-4</v>
      </c>
      <c r="N51" s="93">
        <f>B51*'Bowel Cancer Epi'!$I$56</f>
        <v>0.31830205576802872</v>
      </c>
      <c r="O51" s="93">
        <f>C51*'Bowel Cancer Epi'!$I$56</f>
        <v>0.35775895608479591</v>
      </c>
      <c r="P51" s="93">
        <f>D51*'Bowel Cancer Epi'!$I$56</f>
        <v>0.3994509426191854</v>
      </c>
      <c r="Q51" s="93">
        <f>E51*'Bowel Cancer Epi'!$I$56</f>
        <v>0.96196344938326506</v>
      </c>
      <c r="R51" s="93">
        <f>F51*'Bowel Cancer Epi'!$I$56</f>
        <v>1.176164046681287</v>
      </c>
      <c r="S51" s="93">
        <f t="shared" si="2"/>
        <v>3.2136394505365624</v>
      </c>
      <c r="T51" s="93">
        <f t="shared" si="5"/>
        <v>29.357387133703821</v>
      </c>
      <c r="U51" s="2"/>
      <c r="V51" s="2"/>
      <c r="W51" s="93">
        <f>'Mortal Baseline'!X51*('Bowel Cancer Epi'!$N$56*'Bowel Cancer Epi'!B$99)</f>
        <v>1.7810851106684631</v>
      </c>
      <c r="X51" s="93">
        <f>'Mortal Baseline'!Y51*('Bowel Cancer Epi'!$N$56*'Bowel Cancer Epi'!C$99)</f>
        <v>2.5479531345205806</v>
      </c>
      <c r="Y51" s="93">
        <f>'Mortal Baseline'!Z51*('Bowel Cancer Epi'!$N$56*'Bowel Cancer Epi'!D$99)</f>
        <v>4.1077066409815233</v>
      </c>
      <c r="Z51" s="93">
        <f>'Mortal Baseline'!AA51*('Bowel Cancer Epi'!$N$56*'Bowel Cancer Epi'!E$99)</f>
        <v>4.8136963991694168</v>
      </c>
      <c r="AA51" s="93">
        <f>'Mortal Baseline'!AB51*('Bowel Cancer Epi'!$N$56*'Bowel Cancer Epi'!F$99)</f>
        <v>3.9308231326965561</v>
      </c>
      <c r="AB51" s="93">
        <f t="shared" si="3"/>
        <v>17.181264418036541</v>
      </c>
      <c r="AC51" s="2">
        <f>W51/'Mortal Baseline'!X51</f>
        <v>4.0000000000000002E-4</v>
      </c>
      <c r="AD51" s="2">
        <f>X51/'Mortal Baseline'!Y51</f>
        <v>3.7008313105869645E-4</v>
      </c>
      <c r="AE51" s="2">
        <f>Y51/'Mortal Baseline'!Z51</f>
        <v>3.5718300515014904E-4</v>
      </c>
      <c r="AF51" s="2">
        <f>Z51/'Mortal Baseline'!AA51</f>
        <v>3.4641191592301162E-4</v>
      </c>
      <c r="AG51" s="2">
        <f>AA51/'Mortal Baseline'!AB51</f>
        <v>3.3347089678619759E-4</v>
      </c>
      <c r="AH51" s="2">
        <f>SUM(W51:AA51)/SUM('Mortal Baseline'!X51:AB51)</f>
        <v>3.5409743329388384E-4</v>
      </c>
      <c r="AI51" s="58">
        <f>W51*'Stroke Epi'!$X$39</f>
        <v>8.0683155513281382E-2</v>
      </c>
      <c r="AJ51" s="58">
        <f>X51*'Stroke Epi'!$X$39</f>
        <v>0.1154222769937823</v>
      </c>
      <c r="AK51" s="58">
        <f>Y51*'Stroke Epi'!$X$39</f>
        <v>0.186079110836463</v>
      </c>
      <c r="AL51" s="58">
        <f>Z51*'Stroke Epi'!$X$39</f>
        <v>0.21806044688237458</v>
      </c>
      <c r="AM51" s="58">
        <f>AA51*'Stroke Epi'!$X$39</f>
        <v>0.178066287911154</v>
      </c>
      <c r="AN51" s="93">
        <f t="shared" si="7"/>
        <v>0.77831127813705525</v>
      </c>
      <c r="AO51" s="93">
        <f t="shared" si="6"/>
        <v>14.642458598932558</v>
      </c>
    </row>
    <row r="52" spans="1:41">
      <c r="A52" s="58">
        <v>54</v>
      </c>
      <c r="B52" s="93">
        <f>'Mortal Baseline'!C52*('Bowel Cancer Epi'!$B$56*'Bowel Cancer Epi'!B$90)</f>
        <v>2.184850242254686</v>
      </c>
      <c r="C52" s="93">
        <f>'Mortal Baseline'!D52*('Bowel Cancer Epi'!$B$56*'Bowel Cancer Epi'!C$90)</f>
        <v>2.47313552337988</v>
      </c>
      <c r="D52" s="93">
        <f>'Mortal Baseline'!E52*('Bowel Cancer Epi'!$B$56*'Bowel Cancer Epi'!D$90)</f>
        <v>2.6689330771200255</v>
      </c>
      <c r="E52" s="93">
        <f>'Mortal Baseline'!F52*('Bowel Cancer Epi'!$B$56*'Bowel Cancer Epi'!E$90)</f>
        <v>6.0599512851067256</v>
      </c>
      <c r="F52" s="93">
        <f>'Mortal Baseline'!G52*('Bowel Cancer Epi'!$B$56*'Bowel Cancer Epi'!F$90)</f>
        <v>7.3135251695074643</v>
      </c>
      <c r="G52" s="93">
        <f t="shared" si="1"/>
        <v>20.700395297368779</v>
      </c>
      <c r="H52" s="2">
        <f>B52/'Mortal Baseline'!C52</f>
        <v>5.0000000000000001E-4</v>
      </c>
      <c r="I52" s="2">
        <f>C52/'Mortal Baseline'!D52</f>
        <v>4.6206488550575519E-4</v>
      </c>
      <c r="J52" s="2">
        <f>D52/'Mortal Baseline'!E52</f>
        <v>4.4647727320421975E-4</v>
      </c>
      <c r="K52" s="2">
        <f>E52/'Mortal Baseline'!F52</f>
        <v>4.3187054980454537E-4</v>
      </c>
      <c r="L52" s="2">
        <f>F52/'Mortal Baseline'!G52</f>
        <v>4.1444198091703568E-4</v>
      </c>
      <c r="M52" s="2">
        <f>SUM(B52:F52)/SUM('Mortal Baseline'!C52:G52)</f>
        <v>4.3691663333767557E-4</v>
      </c>
      <c r="N52" s="93">
        <f>B52*'Bowel Cancer Epi'!$I$56</f>
        <v>0.33865178754947634</v>
      </c>
      <c r="O52" s="93">
        <f>C52*'Bowel Cancer Epi'!$I$56</f>
        <v>0.38333600612388141</v>
      </c>
      <c r="P52" s="93">
        <f>D52*'Bowel Cancer Epi'!$I$56</f>
        <v>0.41368462695360397</v>
      </c>
      <c r="Q52" s="93">
        <f>E52*'Bowel Cancer Epi'!$I$56</f>
        <v>0.93929244919154242</v>
      </c>
      <c r="R52" s="93">
        <f>F52*'Bowel Cancer Epi'!$I$56</f>
        <v>1.133596401273657</v>
      </c>
      <c r="S52" s="93">
        <f t="shared" si="2"/>
        <v>3.2085612710921607</v>
      </c>
      <c r="T52" s="93">
        <f t="shared" si="5"/>
        <v>32.565948404795982</v>
      </c>
      <c r="U52" s="2"/>
      <c r="V52" s="2"/>
      <c r="W52" s="93">
        <f>'Mortal Baseline'!X52*('Bowel Cancer Epi'!$N$56*'Bowel Cancer Epi'!B$99)</f>
        <v>1.8745649261303652</v>
      </c>
      <c r="X52" s="93">
        <f>'Mortal Baseline'!Y52*('Bowel Cancer Epi'!$N$56*'Bowel Cancer Epi'!C$99)</f>
        <v>2.6835995415346914</v>
      </c>
      <c r="Y52" s="93">
        <f>'Mortal Baseline'!Z52*('Bowel Cancer Epi'!$N$56*'Bowel Cancer Epi'!D$99)</f>
        <v>4.1352897281292202</v>
      </c>
      <c r="Z52" s="93">
        <f>'Mortal Baseline'!AA52*('Bowel Cancer Epi'!$N$56*'Bowel Cancer Epi'!E$99)</f>
        <v>4.6589566005693941</v>
      </c>
      <c r="AA52" s="93">
        <f>'Mortal Baseline'!AB52*('Bowel Cancer Epi'!$N$56*'Bowel Cancer Epi'!F$99)</f>
        <v>3.8134202924254472</v>
      </c>
      <c r="AB52" s="93">
        <f t="shared" si="3"/>
        <v>17.165831088789119</v>
      </c>
      <c r="AC52" s="2">
        <f>W52/'Mortal Baseline'!X52</f>
        <v>4.0000000000000002E-4</v>
      </c>
      <c r="AD52" s="2">
        <f>X52/'Mortal Baseline'!Y52</f>
        <v>3.7008313105869645E-4</v>
      </c>
      <c r="AE52" s="2">
        <f>Y52/'Mortal Baseline'!Z52</f>
        <v>3.5718300515014898E-4</v>
      </c>
      <c r="AF52" s="2">
        <f>Z52/'Mortal Baseline'!AA52</f>
        <v>3.4641191592301151E-4</v>
      </c>
      <c r="AG52" s="2">
        <f>AA52/'Mortal Baseline'!AB52</f>
        <v>3.3347089678619759E-4</v>
      </c>
      <c r="AH52" s="2">
        <f>SUM(W52:AA52)/SUM('Mortal Baseline'!X52:AB52)</f>
        <v>3.5466602500972509E-4</v>
      </c>
      <c r="AI52" s="58">
        <f>W52*'Stroke Epi'!$X$39</f>
        <v>8.4917791153705541E-2</v>
      </c>
      <c r="AJ52" s="58">
        <f>X52*'Stroke Epi'!$X$39</f>
        <v>0.12156705923152152</v>
      </c>
      <c r="AK52" s="58">
        <f>Y52*'Stroke Epi'!$X$39</f>
        <v>0.18732862468425368</v>
      </c>
      <c r="AL52" s="58">
        <f>Z52*'Stroke Epi'!$X$39</f>
        <v>0.21105073400579355</v>
      </c>
      <c r="AM52" s="58">
        <f>AA52*'Stroke Epi'!$X$39</f>
        <v>0.17274793924687276</v>
      </c>
      <c r="AN52" s="93">
        <f t="shared" si="7"/>
        <v>0.77761214832214698</v>
      </c>
      <c r="AO52" s="93">
        <f t="shared" si="6"/>
        <v>15.420070747254705</v>
      </c>
    </row>
    <row r="53" spans="1:41">
      <c r="A53" s="58">
        <v>55</v>
      </c>
      <c r="B53" s="93">
        <f>'Mortal Baseline'!C53*('Bowel Cancer Epi'!$B$57*'Bowel Cancer Epi'!B$90)</f>
        <v>4.1891030539820733</v>
      </c>
      <c r="C53" s="93">
        <f>'Mortal Baseline'!D53*('Bowel Cancer Epi'!$B$57*'Bowel Cancer Epi'!C$90)</f>
        <v>4.7817132628903316</v>
      </c>
      <c r="D53" s="93">
        <f>'Mortal Baseline'!E53*('Bowel Cancer Epi'!$B$57*'Bowel Cancer Epi'!D$90)</f>
        <v>4.9817357354030349</v>
      </c>
      <c r="E53" s="93">
        <f>'Mortal Baseline'!F53*('Bowel Cancer Epi'!$B$57*'Bowel Cancer Epi'!E$90)</f>
        <v>10.612113831946756</v>
      </c>
      <c r="F53" s="93">
        <f>'Mortal Baseline'!G53*('Bowel Cancer Epi'!$B$57*'Bowel Cancer Epi'!F$90)</f>
        <v>12.643970668907633</v>
      </c>
      <c r="G53" s="93">
        <f t="shared" si="1"/>
        <v>37.208636553129828</v>
      </c>
      <c r="H53" s="2">
        <f>B53/'Mortal Baseline'!C53</f>
        <v>8.9999999999999998E-4</v>
      </c>
      <c r="I53" s="2">
        <f>C53/'Mortal Baseline'!D53</f>
        <v>8.3171679391035936E-4</v>
      </c>
      <c r="J53" s="2">
        <f>D53/'Mortal Baseline'!E53</f>
        <v>8.0365909176759555E-4</v>
      </c>
      <c r="K53" s="2">
        <f>E53/'Mortal Baseline'!F53</f>
        <v>7.7736698964818169E-4</v>
      </c>
      <c r="L53" s="2">
        <f>F53/'Mortal Baseline'!G53</f>
        <v>7.4599556565066417E-4</v>
      </c>
      <c r="M53" s="2">
        <f>SUM(B53:F53)/SUM('Mortal Baseline'!C53:G53)</f>
        <v>7.8826739936654032E-4</v>
      </c>
      <c r="N53" s="93">
        <f>B53*'Bowel Cancer Epi'!$I$57</f>
        <v>0.65768917947518546</v>
      </c>
      <c r="O53" s="93">
        <f>C53*'Bowel Cancer Epi'!$I$57</f>
        <v>0.75072898227378204</v>
      </c>
      <c r="P53" s="93">
        <f>D53*'Bowel Cancer Epi'!$I$57</f>
        <v>0.78213251045827648</v>
      </c>
      <c r="Q53" s="93">
        <f>E53*'Bowel Cancer Epi'!$I$57</f>
        <v>1.6661018716156406</v>
      </c>
      <c r="R53" s="93">
        <f>F53*'Bowel Cancer Epi'!$I$57</f>
        <v>1.9851033950184984</v>
      </c>
      <c r="S53" s="93">
        <f t="shared" si="2"/>
        <v>5.8417559388413833</v>
      </c>
      <c r="T53" s="93">
        <f t="shared" si="5"/>
        <v>38.407704343637363</v>
      </c>
      <c r="U53" s="2"/>
      <c r="V53" s="2"/>
      <c r="W53" s="93">
        <f>'Mortal Baseline'!X53*('Bowel Cancer Epi'!$N$57*'Bowel Cancer Epi'!B$99)</f>
        <v>2.9720228550457164</v>
      </c>
      <c r="X53" s="93">
        <f>'Mortal Baseline'!Y53*('Bowel Cancer Epi'!$N$57*'Bowel Cancer Epi'!C$99)</f>
        <v>4.2565438845899353</v>
      </c>
      <c r="Y53" s="93">
        <f>'Mortal Baseline'!Z53*('Bowel Cancer Epi'!$N$57*'Bowel Cancer Epi'!D$99)</f>
        <v>6.2416555643713378</v>
      </c>
      <c r="Z53" s="93">
        <f>'Mortal Baseline'!AA53*('Bowel Cancer Epi'!$N$57*'Bowel Cancer Epi'!E$99)</f>
        <v>6.7393231346089815</v>
      </c>
      <c r="AA53" s="93">
        <f>'Mortal Baseline'!AB53*('Bowel Cancer Epi'!$N$57*'Bowel Cancer Epi'!F$99)</f>
        <v>5.5214485451368143</v>
      </c>
      <c r="AB53" s="93">
        <f t="shared" si="3"/>
        <v>25.730993983752782</v>
      </c>
      <c r="AC53" s="2">
        <f>W53/'Mortal Baseline'!X53</f>
        <v>5.9999999999999995E-4</v>
      </c>
      <c r="AD53" s="2">
        <f>X53/'Mortal Baseline'!Y53</f>
        <v>5.5512469658804467E-4</v>
      </c>
      <c r="AE53" s="2">
        <f>Y53/'Mortal Baseline'!Z53</f>
        <v>5.3577450772522356E-4</v>
      </c>
      <c r="AF53" s="2">
        <f>Z53/'Mortal Baseline'!AA53</f>
        <v>5.1961787388451726E-4</v>
      </c>
      <c r="AG53" s="2">
        <f>AA53/'Mortal Baseline'!AB53</f>
        <v>5.0020634517929639E-4</v>
      </c>
      <c r="AH53" s="2">
        <f>SUM(W53:AA53)/SUM('Mortal Baseline'!X53:AB53)</f>
        <v>5.3296465878744151E-4</v>
      </c>
      <c r="AI53" s="58">
        <f>W53*'Stroke Epi'!$X$40</f>
        <v>0.10580401363962751</v>
      </c>
      <c r="AJ53" s="58">
        <f>X53*'Stroke Epi'!$X$40</f>
        <v>0.1515329622914017</v>
      </c>
      <c r="AK53" s="58">
        <f>Y53*'Stroke Epi'!$X$40</f>
        <v>0.22220293809161962</v>
      </c>
      <c r="AL53" s="58">
        <f>Z53*'Stroke Epi'!$X$40</f>
        <v>0.23991990359207974</v>
      </c>
      <c r="AM53" s="58">
        <f>AA53*'Stroke Epi'!$X$40</f>
        <v>0.1965635682068706</v>
      </c>
      <c r="AN53" s="93">
        <f t="shared" si="7"/>
        <v>0.91602338582159915</v>
      </c>
      <c r="AO53" s="93">
        <f t="shared" si="6"/>
        <v>16.336094133076305</v>
      </c>
    </row>
    <row r="54" spans="1:41">
      <c r="A54" s="58">
        <v>56</v>
      </c>
      <c r="B54" s="93">
        <f>'Mortal Baseline'!C54*('Bowel Cancer Epi'!$B$57*'Bowel Cancer Epi'!B$90)</f>
        <v>4.4564178031722239</v>
      </c>
      <c r="C54" s="93">
        <f>'Mortal Baseline'!D54*('Bowel Cancer Epi'!$B$57*'Bowel Cancer Epi'!C$90)</f>
        <v>5.1344339138764914</v>
      </c>
      <c r="D54" s="93">
        <f>'Mortal Baseline'!E54*('Bowel Cancer Epi'!$B$57*'Bowel Cancer Epi'!D$90)</f>
        <v>5.1586322960739466</v>
      </c>
      <c r="E54" s="93">
        <f>'Mortal Baseline'!F54*('Bowel Cancer Epi'!$B$57*'Bowel Cancer Epi'!E$90)</f>
        <v>10.261264218198844</v>
      </c>
      <c r="F54" s="93">
        <f>'Mortal Baseline'!G54*('Bowel Cancer Epi'!$B$57*'Bowel Cancer Epi'!F$90)</f>
        <v>12.070758785693869</v>
      </c>
      <c r="G54" s="93">
        <f t="shared" si="1"/>
        <v>37.081507017015376</v>
      </c>
      <c r="H54" s="2">
        <f>B54/'Mortal Baseline'!C54</f>
        <v>9.0000000000000008E-4</v>
      </c>
      <c r="I54" s="2">
        <f>C54/'Mortal Baseline'!D54</f>
        <v>8.3171679391035936E-4</v>
      </c>
      <c r="J54" s="2">
        <f>D54/'Mortal Baseline'!E54</f>
        <v>8.0365909176759545E-4</v>
      </c>
      <c r="K54" s="2">
        <f>E54/'Mortal Baseline'!F54</f>
        <v>7.7736698964818158E-4</v>
      </c>
      <c r="L54" s="2">
        <f>F54/'Mortal Baseline'!G54</f>
        <v>7.4599556565066417E-4</v>
      </c>
      <c r="M54" s="2">
        <f>SUM(B54:F54)/SUM('Mortal Baseline'!C54:G54)</f>
        <v>7.902365474578277E-4</v>
      </c>
      <c r="N54" s="93">
        <f>B54*'Bowel Cancer Epi'!$I$57</f>
        <v>0.69965759509803915</v>
      </c>
      <c r="O54" s="93">
        <f>C54*'Bowel Cancer Epi'!$I$57</f>
        <v>0.80610612447860919</v>
      </c>
      <c r="P54" s="93">
        <f>D54*'Bowel Cancer Epi'!$I$57</f>
        <v>0.80990527048360961</v>
      </c>
      <c r="Q54" s="93">
        <f>E54*'Bowel Cancer Epi'!$I$57</f>
        <v>1.6110184822572187</v>
      </c>
      <c r="R54" s="93">
        <f>F54*'Bowel Cancer Epi'!$I$57</f>
        <v>1.8951091293539375</v>
      </c>
      <c r="S54" s="93">
        <f t="shared" si="2"/>
        <v>5.821796601671414</v>
      </c>
      <c r="T54" s="93">
        <f t="shared" si="5"/>
        <v>44.229500945308779</v>
      </c>
      <c r="U54" s="2"/>
      <c r="V54" s="2"/>
      <c r="W54" s="93">
        <f>'Mortal Baseline'!X54*('Bowel Cancer Epi'!$N$57*'Bowel Cancer Epi'!B$99)</f>
        <v>3.1492808507530716</v>
      </c>
      <c r="X54" s="93">
        <f>'Mortal Baseline'!Y54*('Bowel Cancer Epi'!$N$57*'Bowel Cancer Epi'!C$99)</f>
        <v>4.5093190774366887</v>
      </c>
      <c r="Y54" s="93">
        <f>'Mortal Baseline'!Z54*('Bowel Cancer Epi'!$N$57*'Bowel Cancer Epi'!D$99)</f>
        <v>6.266410070403059</v>
      </c>
      <c r="Z54" s="93">
        <f>'Mortal Baseline'!AA54*('Bowel Cancer Epi'!$N$57*'Bowel Cancer Epi'!E$99)</f>
        <v>6.4643044083255727</v>
      </c>
      <c r="AA54" s="93">
        <f>'Mortal Baseline'!AB54*('Bowel Cancer Epi'!$N$57*'Bowel Cancer Epi'!F$99)</f>
        <v>5.2909401831871081</v>
      </c>
      <c r="AB54" s="93">
        <f t="shared" si="3"/>
        <v>25.680254590105502</v>
      </c>
      <c r="AC54" s="2">
        <f>W54/'Mortal Baseline'!X54</f>
        <v>5.9999999999999995E-4</v>
      </c>
      <c r="AD54" s="2">
        <f>X54/'Mortal Baseline'!Y54</f>
        <v>5.5512469658804467E-4</v>
      </c>
      <c r="AE54" s="2">
        <f>Y54/'Mortal Baseline'!Z54</f>
        <v>5.3577450772522356E-4</v>
      </c>
      <c r="AF54" s="2">
        <f>Z54/'Mortal Baseline'!AA54</f>
        <v>5.1961787388451726E-4</v>
      </c>
      <c r="AG54" s="2">
        <f>AA54/'Mortal Baseline'!AB54</f>
        <v>5.0020634517929639E-4</v>
      </c>
      <c r="AH54" s="2">
        <f>SUM(W54:AA54)/SUM('Mortal Baseline'!X54:AB54)</f>
        <v>5.3404989611059771E-4</v>
      </c>
      <c r="AI54" s="58">
        <f>W54*'Stroke Epi'!$X$40</f>
        <v>0.11211439828680934</v>
      </c>
      <c r="AJ54" s="58">
        <f>X54*'Stroke Epi'!$X$40</f>
        <v>0.16053175915674611</v>
      </c>
      <c r="AK54" s="58">
        <f>Y54*'Stroke Epi'!$X$40</f>
        <v>0.22308419850634889</v>
      </c>
      <c r="AL54" s="58">
        <f>Z54*'Stroke Epi'!$X$40</f>
        <v>0.2301292369363904</v>
      </c>
      <c r="AM54" s="58">
        <f>AA54*'Stroke Epi'!$X$40</f>
        <v>0.18835747052146104</v>
      </c>
      <c r="AN54" s="93">
        <f t="shared" si="7"/>
        <v>0.91421706340775577</v>
      </c>
      <c r="AO54" s="93">
        <f t="shared" si="6"/>
        <v>17.250311196484059</v>
      </c>
    </row>
    <row r="55" spans="1:41">
      <c r="A55" s="58">
        <v>57</v>
      </c>
      <c r="B55" s="93">
        <f>'Mortal Baseline'!C55*('Bowel Cancer Epi'!$B$57*'Bowel Cancer Epi'!B$90)</f>
        <v>4.7438095765127883</v>
      </c>
      <c r="C55" s="93">
        <f>'Mortal Baseline'!D55*('Bowel Cancer Epi'!$B$57*'Bowel Cancer Epi'!C$90)</f>
        <v>5.5198236886749719</v>
      </c>
      <c r="D55" s="93">
        <f>'Mortal Baseline'!E55*('Bowel Cancer Epi'!$B$57*'Bowel Cancer Epi'!D$90)</f>
        <v>5.3431856360575454</v>
      </c>
      <c r="E55" s="93">
        <f>'Mortal Baseline'!F55*('Bowel Cancer Epi'!$B$57*'Bowel Cancer Epi'!E$90)</f>
        <v>9.8804388033137993</v>
      </c>
      <c r="F55" s="93">
        <f>'Mortal Baseline'!G55*('Bowel Cancer Epi'!$B$57*'Bowel Cancer Epi'!F$90)</f>
        <v>11.474487787619182</v>
      </c>
      <c r="G55" s="93">
        <f t="shared" si="1"/>
        <v>36.961745492178288</v>
      </c>
      <c r="H55" s="2">
        <f>B55/'Mortal Baseline'!C55</f>
        <v>8.9999999999999998E-4</v>
      </c>
      <c r="I55" s="2">
        <f>C55/'Mortal Baseline'!D55</f>
        <v>8.3171679391035936E-4</v>
      </c>
      <c r="J55" s="2">
        <f>D55/'Mortal Baseline'!E55</f>
        <v>8.0365909176759545E-4</v>
      </c>
      <c r="K55" s="2">
        <f>E55/'Mortal Baseline'!F55</f>
        <v>7.7736698964818169E-4</v>
      </c>
      <c r="L55" s="2">
        <f>F55/'Mortal Baseline'!G55</f>
        <v>7.4599556565066417E-4</v>
      </c>
      <c r="M55" s="2">
        <f>SUM(B55:F55)/SUM('Mortal Baseline'!C55:G55)</f>
        <v>7.9235925325277625E-4</v>
      </c>
      <c r="N55" s="93">
        <f>B55*'Bowel Cancer Epi'!$I$57</f>
        <v>0.74477810351250773</v>
      </c>
      <c r="O55" s="93">
        <f>C55*'Bowel Cancer Epi'!$I$57</f>
        <v>0.86661231912197056</v>
      </c>
      <c r="P55" s="93">
        <f>D55*'Bowel Cancer Epi'!$I$57</f>
        <v>0.83888014486103468</v>
      </c>
      <c r="Q55" s="93">
        <f>E55*'Bowel Cancer Epi'!$I$57</f>
        <v>1.5512288921202666</v>
      </c>
      <c r="R55" s="93">
        <f>F55*'Bowel Cancer Epi'!$I$57</f>
        <v>1.8014945826562117</v>
      </c>
      <c r="S55" s="93">
        <f t="shared" si="2"/>
        <v>5.8029940422719903</v>
      </c>
      <c r="T55" s="93">
        <f t="shared" si="5"/>
        <v>50.032494987580769</v>
      </c>
      <c r="U55" s="2"/>
      <c r="V55" s="2"/>
      <c r="W55" s="93">
        <f>'Mortal Baseline'!X55*('Bowel Cancer Epi'!$N$57*'Bowel Cancer Epi'!B$99)</f>
        <v>3.3496887449598916</v>
      </c>
      <c r="X55" s="93">
        <f>'Mortal Baseline'!Y55*('Bowel Cancer Epi'!$N$57*'Bowel Cancer Epi'!C$99)</f>
        <v>4.7899586877165117</v>
      </c>
      <c r="Y55" s="93">
        <f>'Mortal Baseline'!Z55*('Bowel Cancer Epi'!$N$57*'Bowel Cancer Epi'!D$99)</f>
        <v>6.2844137214588027</v>
      </c>
      <c r="Z55" s="93">
        <f>'Mortal Baseline'!AA55*('Bowel Cancer Epi'!$N$57*'Bowel Cancer Epi'!E$99)</f>
        <v>6.1749920009464798</v>
      </c>
      <c r="AA55" s="93">
        <f>'Mortal Baseline'!AB55*('Bowel Cancer Epi'!$N$57*'Bowel Cancer Epi'!F$99)</f>
        <v>5.0364732689014762</v>
      </c>
      <c r="AB55" s="93">
        <f t="shared" si="3"/>
        <v>25.635526423983158</v>
      </c>
      <c r="AC55" s="2">
        <f>W55/'Mortal Baseline'!X55</f>
        <v>5.9999999999999995E-4</v>
      </c>
      <c r="AD55" s="2">
        <f>X55/'Mortal Baseline'!Y55</f>
        <v>5.5512469658804467E-4</v>
      </c>
      <c r="AE55" s="2">
        <f>Y55/'Mortal Baseline'!Z55</f>
        <v>5.3577450772522356E-4</v>
      </c>
      <c r="AF55" s="2">
        <f>Z55/'Mortal Baseline'!AA55</f>
        <v>5.1961787388451726E-4</v>
      </c>
      <c r="AG55" s="2">
        <f>AA55/'Mortal Baseline'!AB55</f>
        <v>5.0020634517929639E-4</v>
      </c>
      <c r="AH55" s="2">
        <f>SUM(W55:AA55)/SUM('Mortal Baseline'!X55:AB55)</f>
        <v>5.3526076644827233E-4</v>
      </c>
      <c r="AI55" s="58">
        <f>W55*'Stroke Epi'!$X$40</f>
        <v>0.11924891932057213</v>
      </c>
      <c r="AJ55" s="58">
        <f>X55*'Stroke Epi'!$X$40</f>
        <v>0.17052252928270781</v>
      </c>
      <c r="AK55" s="58">
        <f>Y55*'Stroke Epi'!$X$40</f>
        <v>0.22372512848393339</v>
      </c>
      <c r="AL55" s="58">
        <f>Z55*'Stroke Epi'!$X$40</f>
        <v>0.21982971523369468</v>
      </c>
      <c r="AM55" s="58">
        <f>AA55*'Stroke Epi'!$X$40</f>
        <v>0.17929844837289255</v>
      </c>
      <c r="AN55" s="93">
        <f t="shared" si="7"/>
        <v>0.91262474069380051</v>
      </c>
      <c r="AO55" s="93">
        <f t="shared" si="6"/>
        <v>18.16293593717786</v>
      </c>
    </row>
    <row r="56" spans="1:41">
      <c r="A56" s="58">
        <v>58</v>
      </c>
      <c r="B56" s="93">
        <f>'Mortal Baseline'!C56*('Bowel Cancer Epi'!$B$57*'Bowel Cancer Epi'!B$90)</f>
        <v>5.0514828807561001</v>
      </c>
      <c r="C56" s="93">
        <f>'Mortal Baseline'!D56*('Bowel Cancer Epi'!$B$57*'Bowel Cancer Epi'!C$90)</f>
        <v>5.9372883207724279</v>
      </c>
      <c r="D56" s="93">
        <f>'Mortal Baseline'!E56*('Bowel Cancer Epi'!$B$57*'Bowel Cancer Epi'!D$90)</f>
        <v>5.532715752001077</v>
      </c>
      <c r="E56" s="93">
        <f>'Mortal Baseline'!F56*('Bowel Cancer Epi'!$B$57*'Bowel Cancer Epi'!E$90)</f>
        <v>9.4712056337244181</v>
      </c>
      <c r="F56" s="93">
        <f>'Mortal Baseline'!G56*('Bowel Cancer Epi'!$B$57*'Bowel Cancer Epi'!F$90)</f>
        <v>10.856496891919198</v>
      </c>
      <c r="G56" s="93">
        <f t="shared" si="1"/>
        <v>36.849189479173226</v>
      </c>
      <c r="H56" s="2">
        <f>B56/'Mortal Baseline'!C56</f>
        <v>8.9999999999999998E-4</v>
      </c>
      <c r="I56" s="2">
        <f>C56/'Mortal Baseline'!D56</f>
        <v>8.3171679391035936E-4</v>
      </c>
      <c r="J56" s="2">
        <f>D56/'Mortal Baseline'!E56</f>
        <v>8.0365909176759555E-4</v>
      </c>
      <c r="K56" s="2">
        <f>E56/'Mortal Baseline'!F56</f>
        <v>7.7736698964818169E-4</v>
      </c>
      <c r="L56" s="2">
        <f>F56/'Mortal Baseline'!G56</f>
        <v>7.4599556565066417E-4</v>
      </c>
      <c r="M56" s="2">
        <f>SUM(B56:F56)/SUM('Mortal Baseline'!C56:G56)</f>
        <v>7.9463470334000821E-4</v>
      </c>
      <c r="N56" s="93">
        <f>B56*'Bowel Cancer Epi'!$I$57</f>
        <v>0.79308281227870769</v>
      </c>
      <c r="O56" s="93">
        <f>C56*'Bowel Cancer Epi'!$I$57</f>
        <v>0.93215426636127119</v>
      </c>
      <c r="P56" s="93">
        <f>D56*'Bowel Cancer Epi'!$I$57</f>
        <v>0.86863637306416908</v>
      </c>
      <c r="Q56" s="93">
        <f>E56*'Bowel Cancer Epi'!$I$57</f>
        <v>1.4869792844947336</v>
      </c>
      <c r="R56" s="93">
        <f>F56*'Bowel Cancer Epi'!$I$57</f>
        <v>1.7044700120313141</v>
      </c>
      <c r="S56" s="93">
        <f t="shared" si="2"/>
        <v>5.7853227482301959</v>
      </c>
      <c r="T56" s="93">
        <f t="shared" si="5"/>
        <v>55.817817735810962</v>
      </c>
      <c r="U56" s="2"/>
      <c r="V56" s="2"/>
      <c r="W56" s="93">
        <f>'Mortal Baseline'!X56*('Bowel Cancer Epi'!$N$57*'Bowel Cancer Epi'!B$99)</f>
        <v>3.5750756670493171</v>
      </c>
      <c r="X56" s="93">
        <f>'Mortal Baseline'!Y56*('Bowel Cancer Epi'!$N$57*'Bowel Cancer Epi'!C$99)</f>
        <v>5.097987332589522</v>
      </c>
      <c r="Y56" s="93">
        <f>'Mortal Baseline'!Z56*('Bowel Cancer Epi'!$N$57*'Bowel Cancer Epi'!D$99)</f>
        <v>6.2932756571878219</v>
      </c>
      <c r="Z56" s="93">
        <f>'Mortal Baseline'!AA56*('Bowel Cancer Epi'!$N$57*'Bowel Cancer Epi'!E$99)</f>
        <v>5.8726963575790938</v>
      </c>
      <c r="AA56" s="93">
        <f>'Mortal Baseline'!AB56*('Bowel Cancer Epi'!$N$57*'Bowel Cancer Epi'!F$99)</f>
        <v>4.7579203557519918</v>
      </c>
      <c r="AB56" s="93">
        <f t="shared" si="3"/>
        <v>25.596955370157747</v>
      </c>
      <c r="AC56" s="2">
        <f>W56/'Mortal Baseline'!X56</f>
        <v>5.9999999999999995E-4</v>
      </c>
      <c r="AD56" s="2">
        <f>X56/'Mortal Baseline'!Y56</f>
        <v>5.5512469658804467E-4</v>
      </c>
      <c r="AE56" s="2">
        <f>Y56/'Mortal Baseline'!Z56</f>
        <v>5.3577450772522356E-4</v>
      </c>
      <c r="AF56" s="2">
        <f>Z56/'Mortal Baseline'!AA56</f>
        <v>5.1961787388451726E-4</v>
      </c>
      <c r="AG56" s="2">
        <f>AA56/'Mortal Baseline'!AB56</f>
        <v>5.0020634517929639E-4</v>
      </c>
      <c r="AH56" s="2">
        <f>SUM(W56:AA56)/SUM('Mortal Baseline'!X56:AB56)</f>
        <v>5.3660182371865941E-4</v>
      </c>
      <c r="AI56" s="58">
        <f>W56*'Stroke Epi'!$X$40</f>
        <v>0.12727269374695568</v>
      </c>
      <c r="AJ56" s="58">
        <f>X56*'Stroke Epi'!$X$40</f>
        <v>0.18148834904018699</v>
      </c>
      <c r="AK56" s="58">
        <f>Y56*'Stroke Epi'!$X$40</f>
        <v>0.22404061339588646</v>
      </c>
      <c r="AL56" s="58">
        <f>Z56*'Stroke Epi'!$X$40</f>
        <v>0.20906799032981574</v>
      </c>
      <c r="AM56" s="58">
        <f>AA56*'Stroke Epi'!$X$40</f>
        <v>0.1693819646647709</v>
      </c>
      <c r="AN56" s="93">
        <f t="shared" si="7"/>
        <v>0.91125161117761566</v>
      </c>
      <c r="AO56" s="93">
        <f t="shared" si="6"/>
        <v>19.074187548355475</v>
      </c>
    </row>
    <row r="57" spans="1:41">
      <c r="A57" s="58">
        <v>59</v>
      </c>
      <c r="B57" s="93">
        <f>'Mortal Baseline'!C57*('Bowel Cancer Epi'!$B$57*'Bowel Cancer Epi'!B$90)</f>
        <v>5.3793845550568049</v>
      </c>
      <c r="C57" s="93">
        <f>'Mortal Baseline'!D57*('Bowel Cancer Epi'!$B$57*'Bowel Cancer Epi'!C$90)</f>
        <v>6.3853030440697003</v>
      </c>
      <c r="D57" s="93">
        <f>'Mortal Baseline'!E57*('Bowel Cancer Epi'!$B$57*'Bowel Cancer Epi'!D$90)</f>
        <v>5.7240716905909999</v>
      </c>
      <c r="E57" s="93">
        <f>'Mortal Baseline'!F57*('Bowel Cancer Epi'!$B$57*'Bowel Cancer Epi'!E$90)</f>
        <v>9.0358365333564894</v>
      </c>
      <c r="F57" s="93">
        <f>'Mortal Baseline'!G57*('Bowel Cancer Epi'!$B$57*'Bowel Cancer Epi'!F$90)</f>
        <v>10.218935315183256</v>
      </c>
      <c r="G57" s="93">
        <f t="shared" si="1"/>
        <v>36.743531138257254</v>
      </c>
      <c r="H57" s="2">
        <f>B57/'Mortal Baseline'!C57</f>
        <v>8.9999999999999998E-4</v>
      </c>
      <c r="I57" s="2">
        <f>C57/'Mortal Baseline'!D57</f>
        <v>8.3171679391035936E-4</v>
      </c>
      <c r="J57" s="2">
        <f>D57/'Mortal Baseline'!E57</f>
        <v>8.0365909176759555E-4</v>
      </c>
      <c r="K57" s="2">
        <f>E57/'Mortal Baseline'!F57</f>
        <v>7.7736698964818169E-4</v>
      </c>
      <c r="L57" s="2">
        <f>F57/'Mortal Baseline'!G57</f>
        <v>7.4599556565066406E-4</v>
      </c>
      <c r="M57" s="2">
        <f>SUM(B57:F57)/SUM('Mortal Baseline'!C57:G57)</f>
        <v>7.9705888041869011E-4</v>
      </c>
      <c r="N57" s="93">
        <f>B57*'Bowel Cancer Epi'!$I$57</f>
        <v>0.84456337514391833</v>
      </c>
      <c r="O57" s="93">
        <f>C57*'Bowel Cancer Epi'!$I$57</f>
        <v>1.0024925779189429</v>
      </c>
      <c r="P57" s="93">
        <f>D57*'Bowel Cancer Epi'!$I$57</f>
        <v>0.89867925542278693</v>
      </c>
      <c r="Q57" s="93">
        <f>E57*'Bowel Cancer Epi'!$I$57</f>
        <v>1.4186263357369688</v>
      </c>
      <c r="R57" s="93">
        <f>F57*'Bowel Cancer Epi'!$I$57</f>
        <v>1.604372844483771</v>
      </c>
      <c r="S57" s="93">
        <f t="shared" si="2"/>
        <v>5.7687343887063882</v>
      </c>
      <c r="T57" s="93">
        <f t="shared" si="5"/>
        <v>61.586552124517354</v>
      </c>
      <c r="U57" s="2"/>
      <c r="V57" s="2"/>
      <c r="W57" s="93">
        <f>'Mortal Baseline'!X57*('Bowel Cancer Epi'!$N$57*'Bowel Cancer Epi'!B$99)</f>
        <v>3.8271881230461946</v>
      </c>
      <c r="X57" s="93">
        <f>'Mortal Baseline'!Y57*('Bowel Cancer Epi'!$N$57*'Bowel Cancer Epi'!C$99)</f>
        <v>5.4320661131830912</v>
      </c>
      <c r="Y57" s="93">
        <f>'Mortal Baseline'!Z57*('Bowel Cancer Epi'!$N$57*'Bowel Cancer Epi'!D$99)</f>
        <v>6.2903629640592582</v>
      </c>
      <c r="Z57" s="93">
        <f>'Mortal Baseline'!AA57*('Bowel Cancer Epi'!$N$57*'Bowel Cancer Epi'!E$99)</f>
        <v>5.5589871740839536</v>
      </c>
      <c r="AA57" s="93">
        <f>'Mortal Baseline'!AB57*('Bowel Cancer Epi'!$N$57*'Bowel Cancer Epi'!F$99)</f>
        <v>4.4559773914977923</v>
      </c>
      <c r="AB57" s="93">
        <f t="shared" si="3"/>
        <v>25.56458176587029</v>
      </c>
      <c r="AC57" s="2">
        <f>W57/'Mortal Baseline'!X57</f>
        <v>5.9999999999999995E-4</v>
      </c>
      <c r="AD57" s="2">
        <f>X57/'Mortal Baseline'!Y57</f>
        <v>5.5512469658804467E-4</v>
      </c>
      <c r="AE57" s="2">
        <f>Y57/'Mortal Baseline'!Z57</f>
        <v>5.3577450772522356E-4</v>
      </c>
      <c r="AF57" s="2">
        <f>Z57/'Mortal Baseline'!AA57</f>
        <v>5.1961787388451726E-4</v>
      </c>
      <c r="AG57" s="2">
        <f>AA57/'Mortal Baseline'!AB57</f>
        <v>5.0020634517929639E-4</v>
      </c>
      <c r="AH57" s="2">
        <f>SUM(W57:AA57)/SUM('Mortal Baseline'!X57:AB57)</f>
        <v>5.3807546144796626E-4</v>
      </c>
      <c r="AI57" s="58">
        <f>W57*'Stroke Epi'!$X$40</f>
        <v>0.13624789718044453</v>
      </c>
      <c r="AJ57" s="58">
        <f>X57*'Stroke Epi'!$X$40</f>
        <v>0.19338155362931805</v>
      </c>
      <c r="AK57" s="58">
        <f>Y57*'Stroke Epi'!$X$40</f>
        <v>0.22393692152050959</v>
      </c>
      <c r="AL57" s="58">
        <f>Z57*'Stroke Epi'!$X$40</f>
        <v>0.19789994339738876</v>
      </c>
      <c r="AM57" s="58">
        <f>AA57*'Stroke Epi'!$X$40</f>
        <v>0.1586327951373214</v>
      </c>
      <c r="AN57" s="93">
        <f t="shared" si="7"/>
        <v>0.9100991108649823</v>
      </c>
      <c r="AO57" s="93">
        <f t="shared" si="6"/>
        <v>19.984286659220459</v>
      </c>
    </row>
    <row r="58" spans="1:41">
      <c r="A58" s="58">
        <v>60</v>
      </c>
      <c r="B58" s="93">
        <f>'Mortal Baseline'!C58*('Bowel Cancer Epi'!$B$58*'Bowel Cancer Epi'!B$90)</f>
        <v>9.5453100639631305</v>
      </c>
      <c r="C58" s="93">
        <f>'Mortal Baseline'!D58*('Bowel Cancer Epi'!$B$58*'Bowel Cancer Epi'!C$90)</f>
        <v>11.435441245737868</v>
      </c>
      <c r="D58" s="93">
        <f>'Mortal Baseline'!E58*('Bowel Cancer Epi'!$B$58*'Bowel Cancer Epi'!D$90)</f>
        <v>9.8560932961427117</v>
      </c>
      <c r="E58" s="93">
        <f>'Mortal Baseline'!F58*('Bowel Cancer Epi'!$B$58*'Bowel Cancer Epi'!E$90)</f>
        <v>14.295582662322358</v>
      </c>
      <c r="F58" s="93">
        <f>'Mortal Baseline'!G58*('Bowel Cancer Epi'!$B$58*'Bowel Cancer Epi'!F$90)</f>
        <v>15.941410206426594</v>
      </c>
      <c r="G58" s="93">
        <f t="shared" si="1"/>
        <v>61.073837474592665</v>
      </c>
      <c r="H58" s="2">
        <f>B58/'Mortal Baseline'!C58</f>
        <v>1.5E-3</v>
      </c>
      <c r="I58" s="2">
        <f>C58/'Mortal Baseline'!D58</f>
        <v>1.3861946565172656E-3</v>
      </c>
      <c r="J58" s="2">
        <f>D58/'Mortal Baseline'!E58</f>
        <v>1.3394318196126593E-3</v>
      </c>
      <c r="K58" s="2">
        <f>E58/'Mortal Baseline'!F58</f>
        <v>1.2956116494136363E-3</v>
      </c>
      <c r="L58" s="2">
        <f>F58/'Mortal Baseline'!G58</f>
        <v>1.243325942751107E-3</v>
      </c>
      <c r="M58" s="2">
        <f>SUM(B58:F58)/SUM('Mortal Baseline'!C58:G58)</f>
        <v>1.3327069096141517E-3</v>
      </c>
      <c r="N58" s="93">
        <f>B58*'Bowel Cancer Epi'!$I$58</f>
        <v>1.5119771141317599</v>
      </c>
      <c r="O58" s="93">
        <f>C58*'Bowel Cancer Epi'!$I$58</f>
        <v>1.8113738933248784</v>
      </c>
      <c r="P58" s="93">
        <f>D58*'Bowel Cancer Epi'!$I$58</f>
        <v>1.5612051781090057</v>
      </c>
      <c r="Q58" s="93">
        <f>E58*'Bowel Cancer Epi'!$I$58</f>
        <v>2.2644202937118618</v>
      </c>
      <c r="R58" s="93">
        <f>F58*'Bowel Cancer Epi'!$I$58</f>
        <v>2.5251193766979729</v>
      </c>
      <c r="S58" s="93">
        <f t="shared" si="2"/>
        <v>9.6740958559754784</v>
      </c>
      <c r="T58" s="93">
        <f t="shared" si="5"/>
        <v>71.260647980492834</v>
      </c>
      <c r="U58" s="2"/>
      <c r="V58" s="2"/>
      <c r="W58" s="93">
        <f>'Mortal Baseline'!X58*('Bowel Cancer Epi'!$N$58*'Bowel Cancer Epi'!B$99)</f>
        <v>6.1613849640555376</v>
      </c>
      <c r="X58" s="93">
        <f>'Mortal Baseline'!Y58*('Bowel Cancer Epi'!$N$58*'Bowel Cancer Epi'!C$99)</f>
        <v>8.6846564327936964</v>
      </c>
      <c r="Y58" s="93">
        <f>'Mortal Baseline'!Z58*('Bowel Cancer Epi'!$N$58*'Bowel Cancer Epi'!D$99)</f>
        <v>9.409279458922164</v>
      </c>
      <c r="Z58" s="93">
        <f>'Mortal Baseline'!AA58*('Bowel Cancer Epi'!$N$58*'Bowel Cancer Epi'!E$99)</f>
        <v>7.8535909080941888</v>
      </c>
      <c r="AA58" s="93">
        <f>'Mortal Baseline'!AB58*('Bowel Cancer Epi'!$N$58*'Bowel Cancer Epi'!F$99)</f>
        <v>6.1985480969403417</v>
      </c>
      <c r="AB58" s="93">
        <f t="shared" si="3"/>
        <v>38.307459860805928</v>
      </c>
      <c r="AC58" s="2">
        <f>W58/'Mortal Baseline'!X58</f>
        <v>8.9999999999999998E-4</v>
      </c>
      <c r="AD58" s="2">
        <f>X58/'Mortal Baseline'!Y58</f>
        <v>8.3268704488206695E-4</v>
      </c>
      <c r="AE58" s="2">
        <f>Y58/'Mortal Baseline'!Z58</f>
        <v>8.0366176158783522E-4</v>
      </c>
      <c r="AF58" s="2">
        <f>Z58/'Mortal Baseline'!AA58</f>
        <v>7.79426810826776E-4</v>
      </c>
      <c r="AG58" s="2">
        <f>AA58/'Mortal Baseline'!AB58</f>
        <v>7.5030951776894458E-4</v>
      </c>
      <c r="AH58" s="2">
        <f>SUM(W58:AA58)/SUM('Mortal Baseline'!X58:AB58)</f>
        <v>8.0952173084439087E-4</v>
      </c>
      <c r="AI58" s="58">
        <f>W58*'Stroke Epi'!$X$41</f>
        <v>0.18607382591447724</v>
      </c>
      <c r="AJ58" s="58">
        <f>X58*'Stroke Epi'!$X$41</f>
        <v>0.26227662427036963</v>
      </c>
      <c r="AK58" s="58">
        <f>Y58*'Stroke Epi'!$X$41</f>
        <v>0.28416023965944937</v>
      </c>
      <c r="AL58" s="58">
        <f>Z58*'Stroke Epi'!$X$41</f>
        <v>0.23717844542444452</v>
      </c>
      <c r="AM58" s="58">
        <f>AA58*'Stroke Epi'!$X$41</f>
        <v>0.18719615252759833</v>
      </c>
      <c r="AN58" s="93">
        <f t="shared" si="7"/>
        <v>1.1568852877963391</v>
      </c>
      <c r="AO58" s="93">
        <f t="shared" si="6"/>
        <v>21.141171947016797</v>
      </c>
    </row>
    <row r="59" spans="1:41">
      <c r="A59" s="58">
        <v>61</v>
      </c>
      <c r="B59" s="93">
        <f>'Mortal Baseline'!C59*('Bowel Cancer Epi'!$B$58*'Bowel Cancer Epi'!B$90)</f>
        <v>10.119334911469323</v>
      </c>
      <c r="C59" s="93">
        <f>'Mortal Baseline'!D59*('Bowel Cancer Epi'!$B$58*'Bowel Cancer Epi'!C$90)</f>
        <v>12.223314968292533</v>
      </c>
      <c r="D59" s="93">
        <f>'Mortal Baseline'!E59*('Bowel Cancer Epi'!$B$58*'Bowel Cancer Epi'!D$90)</f>
        <v>10.124649718389721</v>
      </c>
      <c r="E59" s="93">
        <f>'Mortal Baseline'!F59*('Bowel Cancer Epi'!$B$58*'Bowel Cancer Epi'!E$90)</f>
        <v>13.448941619038463</v>
      </c>
      <c r="F59" s="93">
        <f>'Mortal Baseline'!G59*('Bowel Cancer Epi'!$B$58*'Bowel Cancer Epi'!F$90)</f>
        <v>14.775139117189449</v>
      </c>
      <c r="G59" s="93">
        <f t="shared" si="1"/>
        <v>60.691380334379488</v>
      </c>
      <c r="H59" s="2">
        <f>B59/'Mortal Baseline'!C59</f>
        <v>1.5E-3</v>
      </c>
      <c r="I59" s="2">
        <f>C59/'Mortal Baseline'!D59</f>
        <v>1.3861946565172656E-3</v>
      </c>
      <c r="J59" s="2">
        <f>D59/'Mortal Baseline'!E59</f>
        <v>1.3394318196126593E-3</v>
      </c>
      <c r="K59" s="2">
        <f>E59/'Mortal Baseline'!F59</f>
        <v>1.2956116494136363E-3</v>
      </c>
      <c r="L59" s="2">
        <f>F59/'Mortal Baseline'!G59</f>
        <v>1.243325942751107E-3</v>
      </c>
      <c r="M59" s="2">
        <f>SUM(B59:F59)/SUM('Mortal Baseline'!C59:G59)</f>
        <v>1.3371983242023973E-3</v>
      </c>
      <c r="N59" s="93">
        <f>B59*'Bowel Cancer Epi'!$I$58</f>
        <v>1.6029026499767409</v>
      </c>
      <c r="O59" s="93">
        <f>C59*'Bowel Cancer Epi'!$I$58</f>
        <v>1.9361730909775374</v>
      </c>
      <c r="P59" s="93">
        <f>D59*'Bowel Cancer Epi'!$I$58</f>
        <v>1.6037445153929319</v>
      </c>
      <c r="Q59" s="93">
        <f>E59*'Bowel Cancer Epi'!$I$58</f>
        <v>2.1303123524556926</v>
      </c>
      <c r="R59" s="93">
        <f>F59*'Bowel Cancer Epi'!$I$58</f>
        <v>2.3403820361628087</v>
      </c>
      <c r="S59" s="93">
        <f t="shared" si="2"/>
        <v>9.6135146449657114</v>
      </c>
      <c r="T59" s="93">
        <f t="shared" si="5"/>
        <v>80.874162625458553</v>
      </c>
      <c r="U59" s="2"/>
      <c r="V59" s="2"/>
      <c r="W59" s="93">
        <f>'Mortal Baseline'!X59*('Bowel Cancer Epi'!$N$58*'Bowel Cancer Epi'!B$99)</f>
        <v>6.612345740658828</v>
      </c>
      <c r="X59" s="93">
        <f>'Mortal Baseline'!Y59*('Bowel Cancer Epi'!$N$58*'Bowel Cancer Epi'!C$99)</f>
        <v>9.2315811031951913</v>
      </c>
      <c r="Y59" s="93">
        <f>'Mortal Baseline'!Z59*('Bowel Cancer Epi'!$N$58*'Bowel Cancer Epi'!D$99)</f>
        <v>9.3370064274006914</v>
      </c>
      <c r="Z59" s="93">
        <f>'Mortal Baseline'!AA59*('Bowel Cancer Epi'!$N$58*'Bowel Cancer Epi'!E$99)</f>
        <v>7.342134928812988</v>
      </c>
      <c r="AA59" s="93">
        <f>'Mortal Baseline'!AB59*('Bowel Cancer Epi'!$N$58*'Bowel Cancer Epi'!F$99)</f>
        <v>5.6730158705012723</v>
      </c>
      <c r="AB59" s="93">
        <f t="shared" si="3"/>
        <v>38.196084070568972</v>
      </c>
      <c r="AC59" s="2">
        <f>W59/'Mortal Baseline'!X59</f>
        <v>8.9999999999999998E-4</v>
      </c>
      <c r="AD59" s="2">
        <f>X59/'Mortal Baseline'!Y59</f>
        <v>8.3268704488206685E-4</v>
      </c>
      <c r="AE59" s="2">
        <f>Y59/'Mortal Baseline'!Z59</f>
        <v>8.0366176158783533E-4</v>
      </c>
      <c r="AF59" s="2">
        <f>Z59/'Mortal Baseline'!AA59</f>
        <v>7.79426810826776E-4</v>
      </c>
      <c r="AG59" s="2">
        <f>AA59/'Mortal Baseline'!AB59</f>
        <v>7.5030951776894469E-4</v>
      </c>
      <c r="AH59" s="2">
        <f>SUM(W59:AA59)/SUM('Mortal Baseline'!X59:AB59)</f>
        <v>8.1212205751468201E-4</v>
      </c>
      <c r="AI59" s="58">
        <f>W59*'Stroke Epi'!$X$41</f>
        <v>0.19969284136789661</v>
      </c>
      <c r="AJ59" s="58">
        <f>X59*'Stroke Epi'!$X$41</f>
        <v>0.27879374931649481</v>
      </c>
      <c r="AK59" s="58">
        <f>Y59*'Stroke Epi'!$X$41</f>
        <v>0.2819775941075009</v>
      </c>
      <c r="AL59" s="58">
        <f>Z59*'Stroke Epi'!$X$41</f>
        <v>0.22173247485015224</v>
      </c>
      <c r="AM59" s="58">
        <f>AA59*'Stroke Epi'!$X$41</f>
        <v>0.17132507928913843</v>
      </c>
      <c r="AN59" s="93">
        <f t="shared" si="7"/>
        <v>1.1535217389311829</v>
      </c>
      <c r="AO59" s="93">
        <f t="shared" si="6"/>
        <v>22.29469368594798</v>
      </c>
    </row>
    <row r="60" spans="1:41">
      <c r="A60" s="58">
        <v>62</v>
      </c>
      <c r="B60" s="93">
        <f>'Mortal Baseline'!C60*('Bowel Cancer Epi'!$B$58*'Bowel Cancer Epi'!B$90)</f>
        <v>10.719458780944572</v>
      </c>
      <c r="C60" s="93">
        <f>'Mortal Baseline'!D60*('Bowel Cancer Epi'!$B$58*'Bowel Cancer Epi'!C$90)</f>
        <v>13.036852411931179</v>
      </c>
      <c r="D60" s="93">
        <f>'Mortal Baseline'!E60*('Bowel Cancer Epi'!$B$58*'Bowel Cancer Epi'!D$90)</f>
        <v>10.374477668768064</v>
      </c>
      <c r="E60" s="93">
        <f>'Mortal Baseline'!F60*('Bowel Cancer Epi'!$B$58*'Bowel Cancer Epi'!E$90)</f>
        <v>12.583779016997273</v>
      </c>
      <c r="F60" s="93">
        <f>'Mortal Baseline'!G60*('Bowel Cancer Epi'!$B$58*'Bowel Cancer Epi'!F$90)</f>
        <v>13.604626144247325</v>
      </c>
      <c r="G60" s="93">
        <f t="shared" si="1"/>
        <v>60.319194022888418</v>
      </c>
      <c r="H60" s="2">
        <f>B60/'Mortal Baseline'!C60</f>
        <v>1.5E-3</v>
      </c>
      <c r="I60" s="2">
        <f>C60/'Mortal Baseline'!D60</f>
        <v>1.3861946565172656E-3</v>
      </c>
      <c r="J60" s="2">
        <f>D60/'Mortal Baseline'!E60</f>
        <v>1.3394318196126593E-3</v>
      </c>
      <c r="K60" s="2">
        <f>E60/'Mortal Baseline'!F60</f>
        <v>1.2956116494136363E-3</v>
      </c>
      <c r="L60" s="2">
        <f>F60/'Mortal Baseline'!G60</f>
        <v>1.243325942751107E-3</v>
      </c>
      <c r="M60" s="2">
        <f>SUM(B60:F60)/SUM('Mortal Baseline'!C60:G60)</f>
        <v>1.3418800831193933E-3</v>
      </c>
      <c r="N60" s="93">
        <f>B60*'Bowel Cancer Epi'!$I$58</f>
        <v>1.6979622709016204</v>
      </c>
      <c r="O60" s="93">
        <f>C60*'Bowel Cancer Epi'!$I$58</f>
        <v>2.0650374220498988</v>
      </c>
      <c r="P60" s="93">
        <f>D60*'Bowel Cancer Epi'!$I$58</f>
        <v>1.6433172627328614</v>
      </c>
      <c r="Q60" s="93">
        <f>E60*'Bowel Cancer Epi'!$I$58</f>
        <v>1.9932705962923682</v>
      </c>
      <c r="R60" s="93">
        <f>F60*'Bowel Cancer Epi'!$I$58</f>
        <v>2.1549727812487762</v>
      </c>
      <c r="S60" s="93">
        <f t="shared" si="2"/>
        <v>9.554560333225524</v>
      </c>
      <c r="T60" s="93">
        <f t="shared" si="5"/>
        <v>90.428722958684077</v>
      </c>
      <c r="U60" s="2"/>
      <c r="V60" s="2"/>
      <c r="W60" s="93">
        <f>'Mortal Baseline'!X60*('Bowel Cancer Epi'!$N$58*'Bowel Cancer Epi'!B$99)</f>
        <v>7.1067671489236774</v>
      </c>
      <c r="X60" s="93">
        <f>'Mortal Baseline'!Y60*('Bowel Cancer Epi'!$N$58*'Bowel Cancer Epi'!C$99)</f>
        <v>9.7982226139822011</v>
      </c>
      <c r="Y60" s="93">
        <f>'Mortal Baseline'!Z60*('Bowel Cancer Epi'!$N$58*'Bowel Cancer Epi'!D$99)</f>
        <v>9.2345102846729894</v>
      </c>
      <c r="Z60" s="93">
        <f>'Mortal Baseline'!AA60*('Bowel Cancer Epi'!$N$58*'Bowel Cancer Epi'!E$99)</f>
        <v>6.8255490882005709</v>
      </c>
      <c r="AA60" s="93">
        <f>'Mortal Baseline'!AB60*('Bowel Cancer Epi'!$N$58*'Bowel Cancer Epi'!F$99)</f>
        <v>5.1279613349228423</v>
      </c>
      <c r="AB60" s="93">
        <f t="shared" si="3"/>
        <v>38.093010470702282</v>
      </c>
      <c r="AC60" s="2">
        <f>W60/'Mortal Baseline'!X60</f>
        <v>8.9999999999999998E-4</v>
      </c>
      <c r="AD60" s="2">
        <f>X60/'Mortal Baseline'!Y60</f>
        <v>8.3268704488206695E-4</v>
      </c>
      <c r="AE60" s="2">
        <f>Y60/'Mortal Baseline'!Z60</f>
        <v>8.0366176158783533E-4</v>
      </c>
      <c r="AF60" s="2">
        <f>Z60/'Mortal Baseline'!AA60</f>
        <v>7.79426810826776E-4</v>
      </c>
      <c r="AG60" s="2">
        <f>AA60/'Mortal Baseline'!AB60</f>
        <v>7.5030951776894458E-4</v>
      </c>
      <c r="AH60" s="2">
        <f>SUM(W60:AA60)/SUM('Mortal Baseline'!X60:AB60)</f>
        <v>8.1490141357399638E-4</v>
      </c>
      <c r="AI60" s="58">
        <f>W60*'Stroke Epi'!$X$41</f>
        <v>0.21462436789749506</v>
      </c>
      <c r="AJ60" s="58">
        <f>X60*'Stroke Epi'!$X$41</f>
        <v>0.29590632294226249</v>
      </c>
      <c r="AK60" s="58">
        <f>Y60*'Stroke Epi'!$X$41</f>
        <v>0.27888221059712431</v>
      </c>
      <c r="AL60" s="58">
        <f>Z60*'Stroke Epi'!$X$41</f>
        <v>0.20613158246365726</v>
      </c>
      <c r="AM60" s="58">
        <f>AA60*'Stroke Epi'!$X$41</f>
        <v>0.15486443231466984</v>
      </c>
      <c r="AN60" s="93">
        <f t="shared" si="7"/>
        <v>1.1504089162152089</v>
      </c>
      <c r="AO60" s="93">
        <f t="shared" si="6"/>
        <v>23.445102602163189</v>
      </c>
    </row>
    <row r="61" spans="1:41">
      <c r="A61" s="58">
        <v>63</v>
      </c>
      <c r="B61" s="93">
        <f>'Mortal Baseline'!C61*('Bowel Cancer Epi'!$B$58*'Bowel Cancer Epi'!B$90)</f>
        <v>11.343613980760082</v>
      </c>
      <c r="C61" s="93">
        <f>'Mortal Baseline'!D61*('Bowel Cancer Epi'!$B$58*'Bowel Cancer Epi'!C$90)</f>
        <v>13.865544963101675</v>
      </c>
      <c r="D61" s="93">
        <f>'Mortal Baseline'!E61*('Bowel Cancer Epi'!$B$58*'Bowel Cancer Epi'!D$90)</f>
        <v>10.598466001787163</v>
      </c>
      <c r="E61" s="93">
        <f>'Mortal Baseline'!F61*('Bowel Cancer Epi'!$B$58*'Bowel Cancer Epi'!E$90)</f>
        <v>11.708675365898927</v>
      </c>
      <c r="F61" s="93">
        <f>'Mortal Baseline'!G61*('Bowel Cancer Epi'!$B$58*'Bowel Cancer Epi'!F$90)</f>
        <v>12.439326970215694</v>
      </c>
      <c r="G61" s="93">
        <f t="shared" si="1"/>
        <v>59.955627281763547</v>
      </c>
      <c r="H61" s="2">
        <f>B61/'Mortal Baseline'!C61</f>
        <v>1.5E-3</v>
      </c>
      <c r="I61" s="2">
        <f>C61/'Mortal Baseline'!D61</f>
        <v>1.3861946565172656E-3</v>
      </c>
      <c r="J61" s="2">
        <f>D61/'Mortal Baseline'!E61</f>
        <v>1.3394318196126593E-3</v>
      </c>
      <c r="K61" s="2">
        <f>E61/'Mortal Baseline'!F61</f>
        <v>1.2956116494136363E-3</v>
      </c>
      <c r="L61" s="2">
        <f>F61/'Mortal Baseline'!G61</f>
        <v>1.243325942751107E-3</v>
      </c>
      <c r="M61" s="2">
        <f>SUM(B61:F61)/SUM('Mortal Baseline'!C61:G61)</f>
        <v>1.3467205786659539E-3</v>
      </c>
      <c r="N61" s="93">
        <f>B61*'Bowel Cancer Epi'!$I$58</f>
        <v>1.7968284545523971</v>
      </c>
      <c r="O61" s="93">
        <f>C61*'Bowel Cancer Epi'!$I$58</f>
        <v>2.1963023221553053</v>
      </c>
      <c r="P61" s="93">
        <f>D61*'Bowel Cancer Epi'!$I$58</f>
        <v>1.6787970146830866</v>
      </c>
      <c r="Q61" s="93">
        <f>E61*'Bowel Cancer Epi'!$I$58</f>
        <v>1.85465417795839</v>
      </c>
      <c r="R61" s="93">
        <f>F61*'Bowel Cancer Epi'!$I$58</f>
        <v>1.970389392082166</v>
      </c>
      <c r="S61" s="93">
        <f t="shared" si="2"/>
        <v>9.4969713614313456</v>
      </c>
      <c r="T61" s="93">
        <f t="shared" si="5"/>
        <v>99.925694320115426</v>
      </c>
      <c r="U61" s="2"/>
      <c r="V61" s="2"/>
      <c r="W61" s="93">
        <f>'Mortal Baseline'!X61*('Bowel Cancer Epi'!$N$58*'Bowel Cancer Epi'!B$99)</f>
        <v>7.6447890444940407</v>
      </c>
      <c r="X61" s="93">
        <f>'Mortal Baseline'!Y61*('Bowel Cancer Epi'!$N$58*'Bowel Cancer Epi'!C$99)</f>
        <v>10.374564940640044</v>
      </c>
      <c r="Y61" s="93">
        <f>'Mortal Baseline'!Z61*('Bowel Cancer Epi'!$N$58*'Bowel Cancer Epi'!D$99)</f>
        <v>9.0979867790005891</v>
      </c>
      <c r="Z61" s="93">
        <f>'Mortal Baseline'!AA61*('Bowel Cancer Epi'!$N$58*'Bowel Cancer Epi'!E$99)</f>
        <v>6.3081014954693959</v>
      </c>
      <c r="AA61" s="93">
        <f>'Mortal Baseline'!AB61*('Bowel Cancer Epi'!$N$58*'Bowel Cancer Epi'!F$99)</f>
        <v>4.5717280152069559</v>
      </c>
      <c r="AB61" s="93">
        <f t="shared" si="3"/>
        <v>37.997170274811026</v>
      </c>
      <c r="AC61" s="2">
        <f>W61/'Mortal Baseline'!X61</f>
        <v>8.9999999999999998E-4</v>
      </c>
      <c r="AD61" s="2">
        <f>X61/'Mortal Baseline'!Y61</f>
        <v>8.3268704488206695E-4</v>
      </c>
      <c r="AE61" s="2">
        <f>Y61/'Mortal Baseline'!Z61</f>
        <v>8.0366176158783533E-4</v>
      </c>
      <c r="AF61" s="2">
        <f>Z61/'Mortal Baseline'!AA61</f>
        <v>7.79426810826776E-4</v>
      </c>
      <c r="AG61" s="2">
        <f>AA61/'Mortal Baseline'!AB61</f>
        <v>7.5030951776894458E-4</v>
      </c>
      <c r="AH61" s="2">
        <f>SUM(W61:AA61)/SUM('Mortal Baseline'!X61:AB61)</f>
        <v>8.1783998442352588E-4</v>
      </c>
      <c r="AI61" s="58">
        <f>W61*'Stroke Epi'!$X$41</f>
        <v>0.23087262914372003</v>
      </c>
      <c r="AJ61" s="58">
        <f>X61*'Stroke Epi'!$X$41</f>
        <v>0.31331186120732935</v>
      </c>
      <c r="AK61" s="58">
        <f>Y61*'Stroke Epi'!$X$41</f>
        <v>0.27475920072581778</v>
      </c>
      <c r="AL61" s="58">
        <f>Z61*'Stroke Epi'!$X$41</f>
        <v>0.19050466516317577</v>
      </c>
      <c r="AM61" s="58">
        <f>AA61*'Stroke Epi'!$X$41</f>
        <v>0.13806618605925008</v>
      </c>
      <c r="AN61" s="93">
        <f t="shared" si="7"/>
        <v>1.1475145422992927</v>
      </c>
      <c r="AO61" s="93">
        <f t="shared" si="6"/>
        <v>24.59261714446248</v>
      </c>
    </row>
    <row r="62" spans="1:41">
      <c r="A62" s="58">
        <v>64</v>
      </c>
      <c r="B62" s="93">
        <f>'Mortal Baseline'!C62*('Bowel Cancer Epi'!$B$58*'Bowel Cancer Epi'!B$90)</f>
        <v>11.989536829645791</v>
      </c>
      <c r="C62" s="93">
        <f>'Mortal Baseline'!D62*('Bowel Cancer Epi'!$B$58*'Bowel Cancer Epi'!C$90)</f>
        <v>14.697341350673677</v>
      </c>
      <c r="D62" s="93">
        <f>'Mortal Baseline'!E62*('Bowel Cancer Epi'!$B$58*'Bowel Cancer Epi'!D$90)</f>
        <v>10.789603105664556</v>
      </c>
      <c r="E62" s="93">
        <f>'Mortal Baseline'!F62*('Bowel Cancer Epi'!$B$58*'Bowel Cancer Epi'!E$90)</f>
        <v>10.83279764017202</v>
      </c>
      <c r="F62" s="93">
        <f>'Mortal Baseline'!G62*('Bowel Cancer Epi'!$B$58*'Bowel Cancer Epi'!F$90)</f>
        <v>11.289588687870237</v>
      </c>
      <c r="G62" s="93">
        <f t="shared" si="1"/>
        <v>59.598867614026275</v>
      </c>
      <c r="H62" s="2">
        <f>B62/'Mortal Baseline'!C62</f>
        <v>1.5E-3</v>
      </c>
      <c r="I62" s="2">
        <f>C62/'Mortal Baseline'!D62</f>
        <v>1.3861946565172656E-3</v>
      </c>
      <c r="J62" s="2">
        <f>D62/'Mortal Baseline'!E62</f>
        <v>1.3394318196126593E-3</v>
      </c>
      <c r="K62" s="2">
        <f>E62/'Mortal Baseline'!F62</f>
        <v>1.2956116494136363E-3</v>
      </c>
      <c r="L62" s="2">
        <f>F62/'Mortal Baseline'!G62</f>
        <v>1.243325942751107E-3</v>
      </c>
      <c r="M62" s="2">
        <f>SUM(B62:F62)/SUM('Mortal Baseline'!C62:G62)</f>
        <v>1.3516832180959911E-3</v>
      </c>
      <c r="N62" s="93">
        <f>B62*'Bowel Cancer Epi'!$I$58</f>
        <v>1.8991426338158934</v>
      </c>
      <c r="O62" s="93">
        <f>C62*'Bowel Cancer Epi'!$I$58</f>
        <v>2.3280588699467106</v>
      </c>
      <c r="P62" s="93">
        <f>D62*'Bowel Cancer Epi'!$I$58</f>
        <v>1.7090731319372658</v>
      </c>
      <c r="Q62" s="93">
        <f>E62*'Bowel Cancer Epi'!$I$58</f>
        <v>1.715915146203248</v>
      </c>
      <c r="R62" s="93">
        <f>F62*'Bowel Cancer Epi'!$I$58</f>
        <v>1.7882708481586458</v>
      </c>
      <c r="S62" s="93">
        <f t="shared" si="2"/>
        <v>9.4404606300617644</v>
      </c>
      <c r="T62" s="93">
        <f t="shared" si="5"/>
        <v>109.36615495017719</v>
      </c>
      <c r="U62" s="2"/>
      <c r="V62" s="2"/>
      <c r="W62" s="93">
        <f>'Mortal Baseline'!X62*('Bowel Cancer Epi'!$N$58*'Bowel Cancer Epi'!B$99)</f>
        <v>8.2255754387521307</v>
      </c>
      <c r="X62" s="93">
        <f>'Mortal Baseline'!Y62*('Bowel Cancer Epi'!$N$58*'Bowel Cancer Epi'!C$99)</f>
        <v>10.948591576986445</v>
      </c>
      <c r="Y62" s="93">
        <f>'Mortal Baseline'!Z62*('Bowel Cancer Epi'!$N$58*'Bowel Cancer Epi'!D$99)</f>
        <v>8.9242907623034196</v>
      </c>
      <c r="Z62" s="93">
        <f>'Mortal Baseline'!AA62*('Bowel Cancer Epi'!$N$58*'Bowel Cancer Epi'!E$99)</f>
        <v>5.7944505347511859</v>
      </c>
      <c r="AA62" s="93">
        <f>'Mortal Baseline'!AB62*('Bowel Cancer Epi'!$N$58*'Bowel Cancer Epi'!F$99)</f>
        <v>4.0142845557620097</v>
      </c>
      <c r="AB62" s="93">
        <f t="shared" si="3"/>
        <v>37.907192868555192</v>
      </c>
      <c r="AC62" s="2">
        <f>W62/'Mortal Baseline'!X62</f>
        <v>8.9999999999999998E-4</v>
      </c>
      <c r="AD62" s="2">
        <f>X62/'Mortal Baseline'!Y62</f>
        <v>8.3268704488206695E-4</v>
      </c>
      <c r="AE62" s="2">
        <f>Y62/'Mortal Baseline'!Z62</f>
        <v>8.0366176158783533E-4</v>
      </c>
      <c r="AF62" s="2">
        <f>Z62/'Mortal Baseline'!AA62</f>
        <v>7.7942681082677589E-4</v>
      </c>
      <c r="AG62" s="2">
        <f>AA62/'Mortal Baseline'!AB62</f>
        <v>7.5030951776894458E-4</v>
      </c>
      <c r="AH62" s="2">
        <f>SUM(W62:AA62)/SUM('Mortal Baseline'!X62:AB62)</f>
        <v>8.2091089348667256E-4</v>
      </c>
      <c r="AI62" s="58">
        <f>W62*'Stroke Epi'!$X$41</f>
        <v>0.24841237825031437</v>
      </c>
      <c r="AJ62" s="58">
        <f>X62*'Stroke Epi'!$X$41</f>
        <v>0.33064746562499064</v>
      </c>
      <c r="AK62" s="58">
        <f>Y62*'Stroke Epi'!$X$41</f>
        <v>0.26951358102156325</v>
      </c>
      <c r="AL62" s="58">
        <f>Z62*'Stroke Epi'!$X$41</f>
        <v>0.17499240614948583</v>
      </c>
      <c r="AM62" s="58">
        <f>AA62*'Stroke Epi'!$X$41</f>
        <v>0.12123139358401269</v>
      </c>
      <c r="AN62" s="93">
        <f t="shared" si="7"/>
        <v>1.1447972246303668</v>
      </c>
      <c r="AO62" s="93">
        <f t="shared" si="6"/>
        <v>25.737414369092846</v>
      </c>
    </row>
    <row r="63" spans="1:41">
      <c r="A63" s="58">
        <v>65</v>
      </c>
      <c r="B63" s="93">
        <f>'Mortal Baseline'!C63*('Bowel Cancer Epi'!$B$59*'Bowel Cancer Epi'!B$90)</f>
        <v>16.873222974042964</v>
      </c>
      <c r="C63" s="93">
        <f>'Mortal Baseline'!D63*('Bowel Cancer Epi'!$B$59*'Bowel Cancer Epi'!C$90)</f>
        <v>20.69208871183821</v>
      </c>
      <c r="D63" s="93">
        <f>'Mortal Baseline'!E63*('Bowel Cancer Epi'!$B$59*'Bowel Cancer Epi'!D$90)</f>
        <v>14.588333992655844</v>
      </c>
      <c r="E63" s="93">
        <f>'Mortal Baseline'!F63*('Bowel Cancer Epi'!$B$59*'Bowel Cancer Epi'!E$90)</f>
        <v>13.287397676030066</v>
      </c>
      <c r="F63" s="93">
        <f>'Mortal Baseline'!G63*('Bowel Cancer Epi'!$B$59*'Bowel Cancer Epi'!F$90)</f>
        <v>13.554977327431697</v>
      </c>
      <c r="G63" s="93">
        <f t="shared" si="1"/>
        <v>78.996020681998786</v>
      </c>
      <c r="H63" s="2">
        <f>B63/'Mortal Baseline'!C63</f>
        <v>2E-3</v>
      </c>
      <c r="I63" s="2">
        <f>C63/'Mortal Baseline'!D63</f>
        <v>1.8482595420230208E-3</v>
      </c>
      <c r="J63" s="2">
        <f>D63/'Mortal Baseline'!E63</f>
        <v>1.785909092816879E-3</v>
      </c>
      <c r="K63" s="2">
        <f>E63/'Mortal Baseline'!F63</f>
        <v>1.7274821992181817E-3</v>
      </c>
      <c r="L63" s="2">
        <f>F63/'Mortal Baseline'!G63</f>
        <v>1.6577679236681427E-3</v>
      </c>
      <c r="M63" s="2">
        <f>SUM(B63:F63)/SUM('Mortal Baseline'!C63:G63)</f>
        <v>1.8089705508443582E-3</v>
      </c>
      <c r="N63" s="93">
        <f>B63*'Bowel Cancer Epi'!$I$59</f>
        <v>2.8735098724795169</v>
      </c>
      <c r="O63" s="93">
        <f>C63*'Bowel Cancer Epi'!$I$59</f>
        <v>3.5238627076260474</v>
      </c>
      <c r="P63" s="93">
        <f>D63*'Bowel Cancer Epi'!$I$59</f>
        <v>2.4843932789492902</v>
      </c>
      <c r="Q63" s="93">
        <f>E63*'Bowel Cancer Epi'!$I$59</f>
        <v>2.2628438242279203</v>
      </c>
      <c r="R63" s="93">
        <f>F63*'Bowel Cancer Epi'!$I$59</f>
        <v>2.308412638861618</v>
      </c>
      <c r="S63" s="93">
        <f t="shared" si="2"/>
        <v>13.453022322144394</v>
      </c>
      <c r="T63" s="93">
        <f t="shared" si="5"/>
        <v>122.81917727232158</v>
      </c>
      <c r="U63" s="2"/>
      <c r="V63" s="2"/>
      <c r="W63" s="93">
        <f>'Mortal Baseline'!X63*('Bowel Cancer Epi'!$N$59*'Bowel Cancer Epi'!B$99)</f>
        <v>11.796320232706632</v>
      </c>
      <c r="X63" s="93">
        <f>'Mortal Baseline'!Y63*('Bowel Cancer Epi'!$N$59*'Bowel Cancer Epi'!C$99)</f>
        <v>15.342241117775579</v>
      </c>
      <c r="Y63" s="93">
        <f>'Mortal Baseline'!Z63*('Bowel Cancer Epi'!$N$59*'Bowel Cancer Epi'!D$99)</f>
        <v>11.615027432587304</v>
      </c>
      <c r="Z63" s="93">
        <f>'Mortal Baseline'!AA63*('Bowel Cancer Epi'!$N$59*'Bowel Cancer Epi'!E$99)</f>
        <v>7.0527108501930922</v>
      </c>
      <c r="AA63" s="93">
        <f>'Mortal Baseline'!AB63*('Bowel Cancer Epi'!$N$59*'Bowel Cancer Epi'!F$99)</f>
        <v>4.6223011394297577</v>
      </c>
      <c r="AB63" s="93">
        <f t="shared" si="3"/>
        <v>50.42860077269237</v>
      </c>
      <c r="AC63" s="2">
        <f>W63/'Mortal Baseline'!X63</f>
        <v>1.1999999999999999E-3</v>
      </c>
      <c r="AD63" s="2">
        <f>X63/'Mortal Baseline'!Y63</f>
        <v>1.1102493931760893E-3</v>
      </c>
      <c r="AE63" s="2">
        <f>Y63/'Mortal Baseline'!Z63</f>
        <v>1.0715490154504471E-3</v>
      </c>
      <c r="AF63" s="2">
        <f>Z63/'Mortal Baseline'!AA63</f>
        <v>1.0392357477690345E-3</v>
      </c>
      <c r="AG63" s="2">
        <f>AA63/'Mortal Baseline'!AB63</f>
        <v>1.0004126903585928E-3</v>
      </c>
      <c r="AH63" s="2">
        <f>SUM(W63:AA63)/SUM('Mortal Baseline'!X63:AB63)</f>
        <v>1.0987746251215837E-3</v>
      </c>
      <c r="AI63" s="58">
        <f>W63*'Stroke Epi'!$X$42</f>
        <v>0.46949354526172399</v>
      </c>
      <c r="AJ63" s="58">
        <f>X63*'Stroke Epi'!$X$42</f>
        <v>0.61062119648746804</v>
      </c>
      <c r="AK63" s="58">
        <f>Y63*'Stroke Epi'!$X$42</f>
        <v>0.46227809181697471</v>
      </c>
      <c r="AL63" s="58">
        <f>Z63*'Stroke Epi'!$X$42</f>
        <v>0.28069789183768507</v>
      </c>
      <c r="AM63" s="58">
        <f>AA63*'Stroke Epi'!$X$42</f>
        <v>0.18396758534930438</v>
      </c>
      <c r="AN63" s="93">
        <f t="shared" si="7"/>
        <v>2.0070583107531563</v>
      </c>
      <c r="AO63" s="93">
        <f t="shared" si="6"/>
        <v>27.744472679846002</v>
      </c>
    </row>
    <row r="64" spans="1:41">
      <c r="A64" s="58">
        <v>66</v>
      </c>
      <c r="B64" s="93">
        <f>'Mortal Baseline'!C64*('Bowel Cancer Epi'!$B$59*'Bowel Cancer Epi'!B$90)</f>
        <v>17.699028057147459</v>
      </c>
      <c r="C64" s="93">
        <f>'Mortal Baseline'!D64*('Bowel Cancer Epi'!$B$59*'Bowel Cancer Epi'!C$90)</f>
        <v>21.652709183252494</v>
      </c>
      <c r="D64" s="93">
        <f>'Mortal Baseline'!E64*('Bowel Cancer Epi'!$B$59*'Bowel Cancer Epi'!D$90)</f>
        <v>14.659971675641573</v>
      </c>
      <c r="E64" s="93">
        <f>'Mortal Baseline'!F64*('Bowel Cancer Epi'!$B$59*'Bowel Cancer Epi'!E$90)</f>
        <v>12.097214014419853</v>
      </c>
      <c r="F64" s="93">
        <f>'Mortal Baseline'!G64*('Bowel Cancer Epi'!$B$59*'Bowel Cancer Epi'!F$90)</f>
        <v>12.049300033076401</v>
      </c>
      <c r="G64" s="93">
        <f t="shared" si="1"/>
        <v>78.158222963537781</v>
      </c>
      <c r="H64" s="2">
        <f>B64/'Mortal Baseline'!C64</f>
        <v>2E-3</v>
      </c>
      <c r="I64" s="2">
        <f>C64/'Mortal Baseline'!D64</f>
        <v>1.8482595420230208E-3</v>
      </c>
      <c r="J64" s="2">
        <f>D64/'Mortal Baseline'!E64</f>
        <v>1.785909092816879E-3</v>
      </c>
      <c r="K64" s="2">
        <f>E64/'Mortal Baseline'!F64</f>
        <v>1.7274821992181817E-3</v>
      </c>
      <c r="L64" s="2">
        <f>F64/'Mortal Baseline'!G64</f>
        <v>1.6577679236681427E-3</v>
      </c>
      <c r="M64" s="2">
        <f>SUM(B64:F64)/SUM('Mortal Baseline'!C64:G64)</f>
        <v>1.8157506234416198E-3</v>
      </c>
      <c r="N64" s="93">
        <f>B64*'Bowel Cancer Epi'!$I$59</f>
        <v>3.0141444781322124</v>
      </c>
      <c r="O64" s="93">
        <f>C64*'Bowel Cancer Epi'!$I$59</f>
        <v>3.6874563739078998</v>
      </c>
      <c r="P64" s="93">
        <f>D64*'Bowel Cancer Epi'!$I$59</f>
        <v>2.4965931763617601</v>
      </c>
      <c r="Q64" s="93">
        <f>E64*'Bowel Cancer Epi'!$I$59</f>
        <v>2.0601555466557011</v>
      </c>
      <c r="R64" s="93">
        <f>F64*'Bowel Cancer Epi'!$I$59</f>
        <v>2.0519957956329113</v>
      </c>
      <c r="S64" s="93">
        <f t="shared" si="2"/>
        <v>13.310345370690484</v>
      </c>
      <c r="T64" s="93">
        <f t="shared" si="5"/>
        <v>136.12952264301208</v>
      </c>
      <c r="U64" s="2"/>
      <c r="V64" s="2"/>
      <c r="W64" s="93">
        <f>'Mortal Baseline'!X64*('Bowel Cancer Epi'!$N$59*'Bowel Cancer Epi'!B$99)</f>
        <v>12.633741395501389</v>
      </c>
      <c r="X64" s="93">
        <f>'Mortal Baseline'!Y64*('Bowel Cancer Epi'!$N$59*'Bowel Cancer Epi'!C$99)</f>
        <v>15.992396620403312</v>
      </c>
      <c r="Y64" s="93">
        <f>'Mortal Baseline'!Z64*('Bowel Cancer Epi'!$N$59*'Bowel Cancer Epi'!D$99)</f>
        <v>11.23999797382926</v>
      </c>
      <c r="Z64" s="93">
        <f>'Mortal Baseline'!AA64*('Bowel Cancer Epi'!$N$59*'Bowel Cancer Epi'!E$99)</f>
        <v>6.3766203136870123</v>
      </c>
      <c r="AA64" s="93">
        <f>'Mortal Baseline'!AB64*('Bowel Cancer Epi'!$N$59*'Bowel Cancer Epi'!F$99)</f>
        <v>3.907698650150683</v>
      </c>
      <c r="AB64" s="93">
        <f t="shared" si="3"/>
        <v>50.150454953571661</v>
      </c>
      <c r="AC64" s="2">
        <f>W64/'Mortal Baseline'!X64</f>
        <v>1.1999999999999999E-3</v>
      </c>
      <c r="AD64" s="2">
        <f>X64/'Mortal Baseline'!Y64</f>
        <v>1.1102493931760893E-3</v>
      </c>
      <c r="AE64" s="2">
        <f>Y64/'Mortal Baseline'!Z64</f>
        <v>1.0715490154504471E-3</v>
      </c>
      <c r="AF64" s="2">
        <f>Z64/'Mortal Baseline'!AA64</f>
        <v>1.0392357477690345E-3</v>
      </c>
      <c r="AG64" s="2">
        <f>AA64/'Mortal Baseline'!AB64</f>
        <v>1.0004126903585928E-3</v>
      </c>
      <c r="AH64" s="2">
        <f>SUM(W64:AA64)/SUM('Mortal Baseline'!X64:AB64)</f>
        <v>1.1030831657119497E-3</v>
      </c>
      <c r="AI64" s="58">
        <f>W64*'Stroke Epi'!$X$42</f>
        <v>0.50282290754095527</v>
      </c>
      <c r="AJ64" s="58">
        <f>X64*'Stroke Epi'!$X$42</f>
        <v>0.63649738549205181</v>
      </c>
      <c r="AK64" s="58">
        <f>Y64*'Stroke Epi'!$X$42</f>
        <v>0.44735191935840457</v>
      </c>
      <c r="AL64" s="58">
        <f>Z64*'Stroke Epi'!$X$42</f>
        <v>0.25378948848474309</v>
      </c>
      <c r="AM64" s="58">
        <f>AA64*'Stroke Epi'!$X$42</f>
        <v>0.1555264062759972</v>
      </c>
      <c r="AN64" s="93">
        <f t="shared" si="7"/>
        <v>1.9959881071521519</v>
      </c>
      <c r="AO64" s="93">
        <f t="shared" si="6"/>
        <v>29.740460786998153</v>
      </c>
    </row>
    <row r="65" spans="1:41">
      <c r="A65" s="58">
        <v>67</v>
      </c>
      <c r="B65" s="93">
        <f>'Mortal Baseline'!C65*('Bowel Cancer Epi'!$B$59*'Bowel Cancer Epi'!B$90)</f>
        <v>18.536910255603939</v>
      </c>
      <c r="C65" s="93">
        <f>'Mortal Baseline'!D65*('Bowel Cancer Epi'!$B$59*'Bowel Cancer Epi'!C$90)</f>
        <v>22.554162674376148</v>
      </c>
      <c r="D65" s="93">
        <f>'Mortal Baseline'!E65*('Bowel Cancer Epi'!$B$59*'Bowel Cancer Epi'!D$90)</f>
        <v>14.663724724326531</v>
      </c>
      <c r="E65" s="93">
        <f>'Mortal Baseline'!F65*('Bowel Cancer Epi'!$B$59*'Bowel Cancer Epi'!E$90)</f>
        <v>10.953106500582122</v>
      </c>
      <c r="F65" s="93">
        <f>'Mortal Baseline'!G65*('Bowel Cancer Epi'!$B$59*'Bowel Cancer Epi'!F$90)</f>
        <v>10.620281927255977</v>
      </c>
      <c r="G65" s="93">
        <f t="shared" si="1"/>
        <v>77.328186082144711</v>
      </c>
      <c r="H65" s="2">
        <f>B65/'Mortal Baseline'!C65</f>
        <v>2E-3</v>
      </c>
      <c r="I65" s="2">
        <f>C65/'Mortal Baseline'!D65</f>
        <v>1.8482595420230205E-3</v>
      </c>
      <c r="J65" s="2">
        <f>D65/'Mortal Baseline'!E65</f>
        <v>1.785909092816879E-3</v>
      </c>
      <c r="K65" s="2">
        <f>E65/'Mortal Baseline'!F65</f>
        <v>1.7274821992181817E-3</v>
      </c>
      <c r="L65" s="2">
        <f>F65/'Mortal Baseline'!G65</f>
        <v>1.6577679236681427E-3</v>
      </c>
      <c r="M65" s="2">
        <f>SUM(B65:F65)/SUM('Mortal Baseline'!C65:G65)</f>
        <v>1.8225296052433307E-3</v>
      </c>
      <c r="N65" s="93">
        <f>B65*'Bowel Cancer Epi'!$I$59</f>
        <v>3.1568358165293509</v>
      </c>
      <c r="O65" s="93">
        <f>C65*'Bowel Cancer Epi'!$I$59</f>
        <v>3.8409739034462582</v>
      </c>
      <c r="P65" s="93">
        <f>D65*'Bowel Cancer Epi'!$I$59</f>
        <v>2.4972323205528082</v>
      </c>
      <c r="Q65" s="93">
        <f>E65*'Bowel Cancer Epi'!$I$59</f>
        <v>1.8653140370491355</v>
      </c>
      <c r="R65" s="93">
        <f>F65*'Bowel Cancer Epi'!$I$59</f>
        <v>1.8086340122116931</v>
      </c>
      <c r="S65" s="93">
        <f t="shared" si="2"/>
        <v>13.168990089789245</v>
      </c>
      <c r="T65" s="93">
        <f t="shared" si="5"/>
        <v>149.29851273280133</v>
      </c>
      <c r="U65" s="2"/>
      <c r="V65" s="2"/>
      <c r="W65" s="93">
        <f>'Mortal Baseline'!X65*('Bowel Cancer Epi'!$N$59*'Bowel Cancer Epi'!B$99)</f>
        <v>13.510730287372024</v>
      </c>
      <c r="X65" s="93">
        <f>'Mortal Baseline'!Y65*('Bowel Cancer Epi'!$N$59*'Bowel Cancer Epi'!C$99)</f>
        <v>16.578205690919837</v>
      </c>
      <c r="Y65" s="93">
        <f>'Mortal Baseline'!Z65*('Bowel Cancer Epi'!$N$59*'Bowel Cancer Epi'!D$99)</f>
        <v>10.8150558183317</v>
      </c>
      <c r="Z65" s="93">
        <f>'Mortal Baseline'!AA65*('Bowel Cancer Epi'!$N$59*'Bowel Cancer Epi'!E$99)</f>
        <v>5.7297387669716899</v>
      </c>
      <c r="AA65" s="93">
        <f>'Mortal Baseline'!AB65*('Bowel Cancer Epi'!$N$59*'Bowel Cancer Epi'!F$99)</f>
        <v>3.2406284340209179</v>
      </c>
      <c r="AB65" s="93">
        <f t="shared" si="3"/>
        <v>49.87435899761617</v>
      </c>
      <c r="AC65" s="2">
        <f>W65/'Mortal Baseline'!X65</f>
        <v>1.1999999999999999E-3</v>
      </c>
      <c r="AD65" s="2">
        <f>X65/'Mortal Baseline'!Y65</f>
        <v>1.1102493931760893E-3</v>
      </c>
      <c r="AE65" s="2">
        <f>Y65/'Mortal Baseline'!Z65</f>
        <v>1.0715490154504471E-3</v>
      </c>
      <c r="AF65" s="2">
        <f>Z65/'Mortal Baseline'!AA65</f>
        <v>1.0392357477690345E-3</v>
      </c>
      <c r="AG65" s="2">
        <f>AA65/'Mortal Baseline'!AB65</f>
        <v>1.0004126903585928E-3</v>
      </c>
      <c r="AH65" s="2">
        <f>SUM(W65:AA65)/SUM('Mortal Baseline'!X65:AB65)</f>
        <v>1.1074200520221882E-3</v>
      </c>
      <c r="AI65" s="58">
        <f>W65*'Stroke Epi'!$X$42</f>
        <v>0.53772706543740656</v>
      </c>
      <c r="AJ65" s="58">
        <f>X65*'Stroke Epi'!$X$42</f>
        <v>0.65981258649860952</v>
      </c>
      <c r="AK65" s="58">
        <f>Y65*'Stroke Epi'!$X$42</f>
        <v>0.43043922156960168</v>
      </c>
      <c r="AL65" s="58">
        <f>Z65*'Stroke Epi'!$X$42</f>
        <v>0.22804360292547327</v>
      </c>
      <c r="AM65" s="58">
        <f>AA65*'Stroke Epi'!$X$42</f>
        <v>0.12897701167403253</v>
      </c>
      <c r="AN65" s="93">
        <f t="shared" si="7"/>
        <v>1.9849994881051236</v>
      </c>
      <c r="AO65" s="93">
        <f t="shared" si="6"/>
        <v>31.725460275103277</v>
      </c>
    </row>
    <row r="66" spans="1:41">
      <c r="A66" s="58">
        <v>68</v>
      </c>
      <c r="B66" s="93">
        <f>'Mortal Baseline'!C66*('Bowel Cancer Epi'!$B$59*'Bowel Cancer Epi'!B$90)</f>
        <v>19.384727370616709</v>
      </c>
      <c r="C66" s="93">
        <f>'Mortal Baseline'!D66*('Bowel Cancer Epi'!$B$59*'Bowel Cancer Epi'!C$90)</f>
        <v>23.380077442191272</v>
      </c>
      <c r="D66" s="93">
        <f>'Mortal Baseline'!E66*('Bowel Cancer Epi'!$B$59*'Bowel Cancer Epi'!D$90)</f>
        <v>14.59514091313067</v>
      </c>
      <c r="E66" s="93">
        <f>'Mortal Baseline'!F66*('Bowel Cancer Epi'!$B$59*'Bowel Cancer Epi'!E$90)</f>
        <v>9.8647062414741082</v>
      </c>
      <c r="F66" s="93">
        <f>'Mortal Baseline'!G66*('Bowel Cancer Epi'!$B$59*'Bowel Cancer Epi'!F$90)</f>
        <v>9.2790616732909132</v>
      </c>
      <c r="G66" s="93">
        <f t="shared" si="1"/>
        <v>76.503713640703666</v>
      </c>
      <c r="H66" s="2">
        <f>B66/'Mortal Baseline'!C66</f>
        <v>2E-3</v>
      </c>
      <c r="I66" s="2">
        <f>C66/'Mortal Baseline'!D66</f>
        <v>1.8482595420230208E-3</v>
      </c>
      <c r="J66" s="2">
        <f>D66/'Mortal Baseline'!E66</f>
        <v>1.785909092816879E-3</v>
      </c>
      <c r="K66" s="2">
        <f>E66/'Mortal Baseline'!F66</f>
        <v>1.7274821992181817E-3</v>
      </c>
      <c r="L66" s="2">
        <f>F66/'Mortal Baseline'!G66</f>
        <v>1.6577679236681427E-3</v>
      </c>
      <c r="M66" s="2">
        <f>SUM(B66:F66)/SUM('Mortal Baseline'!C66:G66)</f>
        <v>1.8292561738715689E-3</v>
      </c>
      <c r="N66" s="93">
        <f>B66*'Bowel Cancer Epi'!$I$59</f>
        <v>3.3012190712160256</v>
      </c>
      <c r="O66" s="93">
        <f>C66*'Bowel Cancer Epi'!$I$59</f>
        <v>3.9816271884051737</v>
      </c>
      <c r="P66" s="93">
        <f>D66*'Bowel Cancer Epi'!$I$59</f>
        <v>2.4855524975061534</v>
      </c>
      <c r="Q66" s="93">
        <f>E66*'Bowel Cancer Epi'!$I$59</f>
        <v>1.6799594729230407</v>
      </c>
      <c r="R66" s="93">
        <f>F66*'Bowel Cancer Epi'!$I$59</f>
        <v>1.5802242029614426</v>
      </c>
      <c r="S66" s="93">
        <f t="shared" si="2"/>
        <v>13.028582433011836</v>
      </c>
      <c r="T66" s="93">
        <f t="shared" si="5"/>
        <v>162.32709516581318</v>
      </c>
      <c r="U66" s="2"/>
      <c r="V66" s="2"/>
      <c r="W66" s="93">
        <f>'Mortal Baseline'!X66*('Bowel Cancer Epi'!$N$59*'Bowel Cancer Epi'!B$99)</f>
        <v>14.421028626197039</v>
      </c>
      <c r="X66" s="93">
        <f>'Mortal Baseline'!Y66*('Bowel Cancer Epi'!$N$59*'Bowel Cancer Epi'!C$99)</f>
        <v>17.082049647643849</v>
      </c>
      <c r="Y66" s="93">
        <f>'Mortal Baseline'!Z66*('Bowel Cancer Epi'!$N$59*'Bowel Cancer Epi'!D$99)</f>
        <v>10.343823570846732</v>
      </c>
      <c r="Z66" s="93">
        <f>'Mortal Baseline'!AA66*('Bowel Cancer Epi'!$N$59*'Bowel Cancer Epi'!E$99)</f>
        <v>5.1178466256028221</v>
      </c>
      <c r="AA66" s="93">
        <f>'Mortal Baseline'!AB66*('Bowel Cancer Epi'!$N$59*'Bowel Cancer Epi'!F$99)</f>
        <v>2.6331988248931535</v>
      </c>
      <c r="AB66" s="93">
        <f t="shared" si="3"/>
        <v>49.597947295183602</v>
      </c>
      <c r="AC66" s="2">
        <f>W66/'Mortal Baseline'!X66</f>
        <v>1.1999999999999999E-3</v>
      </c>
      <c r="AD66" s="2">
        <f>X66/'Mortal Baseline'!Y66</f>
        <v>1.1102493931760893E-3</v>
      </c>
      <c r="AE66" s="2">
        <f>Y66/'Mortal Baseline'!Z66</f>
        <v>1.0715490154504471E-3</v>
      </c>
      <c r="AF66" s="2">
        <f>Z66/'Mortal Baseline'!AA66</f>
        <v>1.0392357477690345E-3</v>
      </c>
      <c r="AG66" s="2">
        <f>AA66/'Mortal Baseline'!AB66</f>
        <v>1.0004126903585928E-3</v>
      </c>
      <c r="AH66" s="2">
        <f>SUM(W66:AA66)/SUM('Mortal Baseline'!X66:AB66)</f>
        <v>1.1117328410581735E-3</v>
      </c>
      <c r="AI66" s="58">
        <f>W66*'Stroke Epi'!$X$42</f>
        <v>0.57395693932264213</v>
      </c>
      <c r="AJ66" s="58">
        <f>X66*'Stroke Epi'!$X$42</f>
        <v>0.67986557597622521</v>
      </c>
      <c r="AK66" s="58">
        <f>Y66*'Stroke Epi'!$X$42</f>
        <v>0.41168417811969998</v>
      </c>
      <c r="AL66" s="58">
        <f>Z66*'Stroke Epi'!$X$42</f>
        <v>0.20369029569899233</v>
      </c>
      <c r="AM66" s="58">
        <f>AA66*'Stroke Epi'!$X$42</f>
        <v>0.10480131323074751</v>
      </c>
      <c r="AN66" s="93">
        <f t="shared" si="7"/>
        <v>1.9739983023483072</v>
      </c>
      <c r="AO66" s="93">
        <f t="shared" si="6"/>
        <v>33.699458577451587</v>
      </c>
    </row>
    <row r="67" spans="1:41">
      <c r="A67" s="58">
        <v>69</v>
      </c>
      <c r="B67" s="93">
        <f>'Mortal Baseline'!C67*('Bowel Cancer Epi'!$B$59*'Bowel Cancer Epi'!B$90)</f>
        <v>20.241132818687525</v>
      </c>
      <c r="C67" s="93">
        <f>'Mortal Baseline'!D67*('Bowel Cancer Epi'!$B$59*'Bowel Cancer Epi'!C$90)</f>
        <v>24.116031865986127</v>
      </c>
      <c r="D67" s="93">
        <f>'Mortal Baseline'!E67*('Bowel Cancer Epi'!$B$59*'Bowel Cancer Epi'!D$90)</f>
        <v>14.451329403284177</v>
      </c>
      <c r="E67" s="93">
        <f>'Mortal Baseline'!F67*('Bowel Cancer Epi'!$B$59*'Bowel Cancer Epi'!E$90)</f>
        <v>8.8398622282993973</v>
      </c>
      <c r="F67" s="93">
        <f>'Mortal Baseline'!G67*('Bowel Cancer Epi'!$B$59*'Bowel Cancer Epi'!F$90)</f>
        <v>8.0346331980803001</v>
      </c>
      <c r="G67" s="93">
        <f t="shared" si="1"/>
        <v>75.682989514337521</v>
      </c>
      <c r="H67" s="2">
        <f>B67/'Mortal Baseline'!C67</f>
        <v>2E-3</v>
      </c>
      <c r="I67" s="2">
        <f>C67/'Mortal Baseline'!D67</f>
        <v>1.8482595420230208E-3</v>
      </c>
      <c r="J67" s="2">
        <f>D67/'Mortal Baseline'!E67</f>
        <v>1.785909092816879E-3</v>
      </c>
      <c r="K67" s="2">
        <f>E67/'Mortal Baseline'!F67</f>
        <v>1.7274821992181817E-3</v>
      </c>
      <c r="L67" s="2">
        <f>F67/'Mortal Baseline'!G67</f>
        <v>1.6577679236681427E-3</v>
      </c>
      <c r="M67" s="2">
        <f>SUM(B67:F67)/SUM('Mortal Baseline'!C67:G67)</f>
        <v>1.8358852572537753E-3</v>
      </c>
      <c r="N67" s="93">
        <f>B67*'Bowel Cancer Epi'!$I$59</f>
        <v>3.4470649190224858</v>
      </c>
      <c r="O67" s="93">
        <f>C67*'Bowel Cancer Epi'!$I$59</f>
        <v>4.1069602267774377</v>
      </c>
      <c r="P67" s="93">
        <f>D67*'Bowel Cancer Epi'!$I$59</f>
        <v>2.4610613973792956</v>
      </c>
      <c r="Q67" s="93">
        <f>E67*'Bowel Cancer Epi'!$I$59</f>
        <v>1.5054285374793874</v>
      </c>
      <c r="R67" s="93">
        <f>F67*'Bowel Cancer Epi'!$I$59</f>
        <v>1.3682980336330752</v>
      </c>
      <c r="S67" s="93">
        <f t="shared" si="2"/>
        <v>12.888813114291683</v>
      </c>
      <c r="T67" s="93">
        <f t="shared" si="5"/>
        <v>175.21590828010486</v>
      </c>
      <c r="U67" s="2"/>
      <c r="V67" s="2"/>
      <c r="W67" s="93">
        <f>'Mortal Baseline'!X67*('Bowel Cancer Epi'!$N$59*'Bowel Cancer Epi'!B$99)</f>
        <v>15.358097505990104</v>
      </c>
      <c r="X67" s="93">
        <f>'Mortal Baseline'!Y67*('Bowel Cancer Epi'!$N$59*'Bowel Cancer Epi'!C$99)</f>
        <v>17.488902880502206</v>
      </c>
      <c r="Y67" s="93">
        <f>'Mortal Baseline'!Z67*('Bowel Cancer Epi'!$N$59*'Bowel Cancer Epi'!D$99)</f>
        <v>9.831991428647207</v>
      </c>
      <c r="Z67" s="93">
        <f>'Mortal Baseline'!AA67*('Bowel Cancer Epi'!$N$59*'Bowel Cancer Epi'!E$99)</f>
        <v>4.5458397342404115</v>
      </c>
      <c r="AA67" s="93">
        <f>'Mortal Baseline'!AB67*('Bowel Cancer Epi'!$N$59*'Bowel Cancer Epi'!F$99)</f>
        <v>2.0943371184503272</v>
      </c>
      <c r="AB67" s="93">
        <f t="shared" si="3"/>
        <v>49.319168667830255</v>
      </c>
      <c r="AC67" s="2">
        <f>W67/'Mortal Baseline'!X67</f>
        <v>1.1999999999999999E-3</v>
      </c>
      <c r="AD67" s="2">
        <f>X67/'Mortal Baseline'!Y67</f>
        <v>1.1102493931760893E-3</v>
      </c>
      <c r="AE67" s="2">
        <f>Y67/'Mortal Baseline'!Z67</f>
        <v>1.0715490154504471E-3</v>
      </c>
      <c r="AF67" s="2">
        <f>Z67/'Mortal Baseline'!AA67</f>
        <v>1.0392357477690345E-3</v>
      </c>
      <c r="AG67" s="2">
        <f>AA67/'Mortal Baseline'!AB67</f>
        <v>1.0004126903585928E-3</v>
      </c>
      <c r="AH67" s="2">
        <f>SUM(W67:AA67)/SUM('Mortal Baseline'!X67:AB67)</f>
        <v>1.1159742045823895E-3</v>
      </c>
      <c r="AI67" s="58">
        <f>W67*'Stroke Epi'!$X$42</f>
        <v>0.61125228073840621</v>
      </c>
      <c r="AJ67" s="58">
        <f>X67*'Stroke Epi'!$X$42</f>
        <v>0.69605833464398781</v>
      </c>
      <c r="AK67" s="58">
        <f>Y67*'Stroke Epi'!$X$42</f>
        <v>0.39131325886015889</v>
      </c>
      <c r="AL67" s="58">
        <f>Z67*'Stroke Epi'!$X$42</f>
        <v>0.18092442142276838</v>
      </c>
      <c r="AM67" s="58">
        <f>AA67*'Stroke Epi'!$X$42</f>
        <v>8.3354617314323032E-2</v>
      </c>
      <c r="AN67" s="93">
        <f t="shared" si="7"/>
        <v>1.9629029129796445</v>
      </c>
      <c r="AO67" s="93">
        <f t="shared" si="6"/>
        <v>35.66236149043123</v>
      </c>
    </row>
    <row r="68" spans="1:41">
      <c r="A68" s="58">
        <v>70</v>
      </c>
      <c r="B68" s="93">
        <f>'Mortal Baseline'!C68*('Bowel Cancer Epi'!$B$60*'Bowel Cancer Epi'!B$90)</f>
        <v>32.713819790698366</v>
      </c>
      <c r="C68" s="93">
        <f>'Mortal Baseline'!D68*('Bowel Cancer Epi'!$B$60*'Bowel Cancer Epi'!C$90)</f>
        <v>38.36266349989554</v>
      </c>
      <c r="D68" s="93">
        <f>'Mortal Baseline'!E68*('Bowel Cancer Epi'!$B$60*'Bowel Cancer Epi'!D$90)</f>
        <v>22.057983153835739</v>
      </c>
      <c r="E68" s="93">
        <f>'Mortal Baseline'!F68*('Bowel Cancer Epi'!$B$60*'Bowel Cancer Epi'!E$90)</f>
        <v>12.220848349603958</v>
      </c>
      <c r="F68" s="93">
        <f>'Mortal Baseline'!G68*('Bowel Cancer Epi'!$B$60*'Bowel Cancer Epi'!F$90)</f>
        <v>10.684884837197833</v>
      </c>
      <c r="G68" s="93">
        <f t="shared" ref="G68:G98" si="8">SUM(B68:F68)</f>
        <v>116.04019963123142</v>
      </c>
      <c r="H68" s="2">
        <f>B68/'Mortal Baseline'!C68</f>
        <v>3.0999999999999999E-3</v>
      </c>
      <c r="I68" s="2">
        <f>C68/'Mortal Baseline'!D68</f>
        <v>2.864802290135682E-3</v>
      </c>
      <c r="J68" s="2">
        <f>D68/'Mortal Baseline'!E68</f>
        <v>2.7681590938661623E-3</v>
      </c>
      <c r="K68" s="2">
        <f>E68/'Mortal Baseline'!F68</f>
        <v>2.6775974087881816E-3</v>
      </c>
      <c r="L68" s="2">
        <f>F68/'Mortal Baseline'!G68</f>
        <v>2.5695402816856209E-3</v>
      </c>
      <c r="M68" s="2">
        <f>SUM(B68:F68)/SUM('Mortal Baseline'!C68:G68)</f>
        <v>2.8556893801806554E-3</v>
      </c>
      <c r="N68" s="93">
        <f>B68*'Bowel Cancer Epi'!$I$60</f>
        <v>6.6572623274071168</v>
      </c>
      <c r="O68" s="93">
        <f>C68*'Bowel Cancer Epi'!$I$60</f>
        <v>7.8068020222287418</v>
      </c>
      <c r="P68" s="93">
        <f>D68*'Bowel Cancer Epi'!$I$60</f>
        <v>4.4887995718055729</v>
      </c>
      <c r="Q68" s="93">
        <f>E68*'Bowel Cancer Epi'!$I$60</f>
        <v>2.4869426391444054</v>
      </c>
      <c r="R68" s="93">
        <f>F68*'Bowel Cancer Epi'!$I$60</f>
        <v>2.1743740643697591</v>
      </c>
      <c r="S68" s="93">
        <f t="shared" ref="S68:S98" si="9">SUM(N68:R68)</f>
        <v>23.614180624955594</v>
      </c>
      <c r="T68" s="93">
        <f t="shared" si="5"/>
        <v>198.83008890506045</v>
      </c>
      <c r="U68" s="2"/>
      <c r="V68" s="2"/>
      <c r="W68" s="93">
        <f>'Mortal Baseline'!X68*('Bowel Cancer Epi'!$N$60*'Bowel Cancer Epi'!B$99)</f>
        <v>24.47346620827377</v>
      </c>
      <c r="X68" s="93">
        <f>'Mortal Baseline'!Y68*('Bowel Cancer Epi'!$N$60*'Bowel Cancer Epi'!C$99)</f>
        <v>26.680880241101278</v>
      </c>
      <c r="Y68" s="93">
        <f>'Mortal Baseline'!Z68*('Bowel Cancer Epi'!$N$60*'Bowel Cancer Epi'!D$99)</f>
        <v>13.930484562895735</v>
      </c>
      <c r="Z68" s="93">
        <f>'Mortal Baseline'!AA68*('Bowel Cancer Epi'!$N$60*'Bowel Cancer Epi'!E$99)</f>
        <v>6.0261785287464393</v>
      </c>
      <c r="AA68" s="93">
        <f>'Mortal Baseline'!AB68*('Bowel Cancer Epi'!$N$60*'Bowel Cancer Epi'!F$99)</f>
        <v>2.4436399062429119</v>
      </c>
      <c r="AB68" s="93">
        <f t="shared" ref="AB68:AB98" si="10">SUM(W68:AA68)</f>
        <v>73.554649447260132</v>
      </c>
      <c r="AC68" s="2">
        <f>W68/'Mortal Baseline'!X68</f>
        <v>1.8E-3</v>
      </c>
      <c r="AD68" s="2">
        <f>X68/'Mortal Baseline'!Y68</f>
        <v>1.6653740897641339E-3</v>
      </c>
      <c r="AE68" s="2">
        <f>Y68/'Mortal Baseline'!Z68</f>
        <v>1.6073235231756707E-3</v>
      </c>
      <c r="AF68" s="2">
        <f>Z68/'Mortal Baseline'!AA68</f>
        <v>1.558853621653552E-3</v>
      </c>
      <c r="AG68" s="2">
        <f>AA68/'Mortal Baseline'!AB68</f>
        <v>1.5006190355378892E-3</v>
      </c>
      <c r="AH68" s="2">
        <f>SUM(W68:AA68)/SUM('Mortal Baseline'!X68:AB68)</f>
        <v>1.68015835165019E-3</v>
      </c>
      <c r="AI68" s="58">
        <f>W68*'Stroke Epi'!$X$43</f>
        <v>1.0792798597848732</v>
      </c>
      <c r="AJ68" s="58">
        <f>X68*'Stroke Epi'!$X$43</f>
        <v>1.1766268186325664</v>
      </c>
      <c r="AK68" s="58">
        <f>Y68*'Stroke Epi'!$X$43</f>
        <v>0.61433436922370188</v>
      </c>
      <c r="AL68" s="58">
        <f>Z68*'Stroke Epi'!$X$43</f>
        <v>0.26575447311771799</v>
      </c>
      <c r="AM68" s="58">
        <f>AA68*'Stroke Epi'!$X$43</f>
        <v>0.10776451986531242</v>
      </c>
      <c r="AN68" s="93">
        <f t="shared" si="7"/>
        <v>3.243760040624172</v>
      </c>
      <c r="AO68" s="93">
        <f t="shared" si="6"/>
        <v>38.906121531055405</v>
      </c>
    </row>
    <row r="69" spans="1:41">
      <c r="A69" s="58">
        <v>71</v>
      </c>
      <c r="B69" s="93">
        <f>'Mortal Baseline'!C69*('Bowel Cancer Epi'!$B$60*'Bowel Cancer Epi'!B$90)</f>
        <v>33.714833499052808</v>
      </c>
      <c r="C69" s="93">
        <f>'Mortal Baseline'!D69*('Bowel Cancer Epi'!$B$60*'Bowel Cancer Epi'!C$90)</f>
        <v>38.768087044311486</v>
      </c>
      <c r="D69" s="93">
        <f>'Mortal Baseline'!E69*('Bowel Cancer Epi'!$B$60*'Bowel Cancer Epi'!D$90)</f>
        <v>21.374458206868031</v>
      </c>
      <c r="E69" s="93">
        <f>'Mortal Baseline'!F69*('Bowel Cancer Epi'!$B$60*'Bowel Cancer Epi'!E$90)</f>
        <v>10.740998402559493</v>
      </c>
      <c r="F69" s="93">
        <f>'Mortal Baseline'!G69*('Bowel Cancer Epi'!$B$60*'Bowel Cancer Epi'!F$90)</f>
        <v>8.988023716145829</v>
      </c>
      <c r="G69" s="93">
        <f t="shared" si="8"/>
        <v>113.58640086893764</v>
      </c>
      <c r="H69" s="2">
        <f>B69/'Mortal Baseline'!C69</f>
        <v>3.0999999999999999E-3</v>
      </c>
      <c r="I69" s="2">
        <f>C69/'Mortal Baseline'!D69</f>
        <v>2.864802290135682E-3</v>
      </c>
      <c r="J69" s="2">
        <f>D69/'Mortal Baseline'!E69</f>
        <v>2.7681590938661623E-3</v>
      </c>
      <c r="K69" s="2">
        <f>E69/'Mortal Baseline'!F69</f>
        <v>2.6775974087881816E-3</v>
      </c>
      <c r="L69" s="2">
        <f>F69/'Mortal Baseline'!G69</f>
        <v>2.5695402816856209E-3</v>
      </c>
      <c r="M69" s="2">
        <f>SUM(B69:F69)/SUM('Mortal Baseline'!C69:G69)</f>
        <v>2.8655075960891539E-3</v>
      </c>
      <c r="N69" s="93">
        <f>B69*'Bowel Cancer Epi'!$I$60</f>
        <v>6.8609686170572459</v>
      </c>
      <c r="O69" s="93">
        <f>C69*'Bowel Cancer Epi'!$I$60</f>
        <v>7.8893057135173867</v>
      </c>
      <c r="P69" s="93">
        <f>D69*'Bowel Cancer Epi'!$I$60</f>
        <v>4.3497022450976441</v>
      </c>
      <c r="Q69" s="93">
        <f>E69*'Bowel Cancer Epi'!$I$60</f>
        <v>2.1857931749208568</v>
      </c>
      <c r="R69" s="93">
        <f>F69*'Bowel Cancer Epi'!$I$60</f>
        <v>1.8290628262356761</v>
      </c>
      <c r="S69" s="93">
        <f t="shared" si="9"/>
        <v>23.114832576828814</v>
      </c>
      <c r="T69" s="93">
        <f t="shared" ref="T69:T98" si="11">T68+S69</f>
        <v>221.94492148188925</v>
      </c>
      <c r="U69" s="2"/>
      <c r="V69" s="2"/>
      <c r="W69" s="93">
        <f>'Mortal Baseline'!X69*('Bowel Cancer Epi'!$N$60*'Bowel Cancer Epi'!B$99)</f>
        <v>25.75941690323647</v>
      </c>
      <c r="X69" s="93">
        <f>'Mortal Baseline'!Y69*('Bowel Cancer Epi'!$N$60*'Bowel Cancer Epi'!C$99)</f>
        <v>26.774793143299537</v>
      </c>
      <c r="Y69" s="93">
        <f>'Mortal Baseline'!Z69*('Bowel Cancer Epi'!$N$60*'Bowel Cancer Epi'!D$99)</f>
        <v>12.989097372151461</v>
      </c>
      <c r="Z69" s="93">
        <f>'Mortal Baseline'!AA69*('Bowel Cancer Epi'!$N$60*'Bowel Cancer Epi'!E$99)</f>
        <v>5.2672798222410986</v>
      </c>
      <c r="AA69" s="93">
        <f>'Mortal Baseline'!AB69*('Bowel Cancer Epi'!$N$60*'Bowel Cancer Epi'!F$99)</f>
        <v>1.8452748116296953</v>
      </c>
      <c r="AB69" s="93">
        <f t="shared" si="10"/>
        <v>72.635862052558252</v>
      </c>
      <c r="AC69" s="2">
        <f>W69/'Mortal Baseline'!X69</f>
        <v>1.7999999999999997E-3</v>
      </c>
      <c r="AD69" s="2">
        <f>X69/'Mortal Baseline'!Y69</f>
        <v>1.6653740897641339E-3</v>
      </c>
      <c r="AE69" s="2">
        <f>Y69/'Mortal Baseline'!Z69</f>
        <v>1.6073235231756707E-3</v>
      </c>
      <c r="AF69" s="2">
        <f>Z69/'Mortal Baseline'!AA69</f>
        <v>1.558853621653552E-3</v>
      </c>
      <c r="AG69" s="2">
        <f>AA69/'Mortal Baseline'!AB69</f>
        <v>1.5006190355378892E-3</v>
      </c>
      <c r="AH69" s="2">
        <f>SUM(W69:AA69)/SUM('Mortal Baseline'!X69:AB69)</f>
        <v>1.6861495142993434E-3</v>
      </c>
      <c r="AI69" s="58">
        <f>W69*'Stroke Epi'!$X$43</f>
        <v>1.1359902854327284</v>
      </c>
      <c r="AJ69" s="58">
        <f>X69*'Stroke Epi'!$X$43</f>
        <v>1.1807683776195095</v>
      </c>
      <c r="AK69" s="58">
        <f>Y69*'Stroke Epi'!$X$43</f>
        <v>0.57281919411187943</v>
      </c>
      <c r="AL69" s="58">
        <f>Z69*'Stroke Epi'!$X$43</f>
        <v>0.23228704016083246</v>
      </c>
      <c r="AM69" s="58">
        <f>AA69*'Stroke Epi'!$X$43</f>
        <v>8.1376619192869565E-2</v>
      </c>
      <c r="AN69" s="93">
        <f t="shared" si="7"/>
        <v>3.2032415165178194</v>
      </c>
      <c r="AO69" s="93">
        <f t="shared" ref="AO69:AO98" si="12">AO68+AN69</f>
        <v>42.109363047573225</v>
      </c>
    </row>
    <row r="70" spans="1:41">
      <c r="A70" s="58">
        <v>72</v>
      </c>
      <c r="B70" s="93">
        <f>'Mortal Baseline'!C70*('Bowel Cancer Epi'!$B$60*'Bowel Cancer Epi'!B$90)</f>
        <v>34.707188652767954</v>
      </c>
      <c r="C70" s="93">
        <f>'Mortal Baseline'!D70*('Bowel Cancer Epi'!$B$60*'Bowel Cancer Epi'!C$90)</f>
        <v>38.983071056906645</v>
      </c>
      <c r="D70" s="93">
        <f>'Mortal Baseline'!E70*('Bowel Cancer Epi'!$B$60*'Bowel Cancer Epi'!D$90)</f>
        <v>20.58894311512044</v>
      </c>
      <c r="E70" s="93">
        <f>'Mortal Baseline'!F70*('Bowel Cancer Epi'!$B$60*'Bowel Cancer Epi'!E$90)</f>
        <v>9.404161865361111</v>
      </c>
      <c r="F70" s="93">
        <f>'Mortal Baseline'!G70*('Bowel Cancer Epi'!$B$60*'Bowel Cancer Epi'!F$90)</f>
        <v>7.4892552690223315</v>
      </c>
      <c r="G70" s="93">
        <f t="shared" si="8"/>
        <v>111.17261995917848</v>
      </c>
      <c r="H70" s="2">
        <f>B70/'Mortal Baseline'!C70</f>
        <v>3.0999999999999995E-3</v>
      </c>
      <c r="I70" s="2">
        <f>C70/'Mortal Baseline'!D70</f>
        <v>2.864802290135682E-3</v>
      </c>
      <c r="J70" s="2">
        <f>D70/'Mortal Baseline'!E70</f>
        <v>2.7681590938661623E-3</v>
      </c>
      <c r="K70" s="2">
        <f>E70/'Mortal Baseline'!F70</f>
        <v>2.6775974087881816E-3</v>
      </c>
      <c r="L70" s="2">
        <f>F70/'Mortal Baseline'!G70</f>
        <v>2.5695402816856209E-3</v>
      </c>
      <c r="M70" s="2">
        <f>SUM(B70:F70)/SUM('Mortal Baseline'!C70:G70)</f>
        <v>2.8750525848134606E-3</v>
      </c>
      <c r="N70" s="93">
        <f>B70*'Bowel Cancer Epi'!$I$60</f>
        <v>7.0629128908382786</v>
      </c>
      <c r="O70" s="93">
        <f>C70*'Bowel Cancer Epi'!$I$60</f>
        <v>7.9330549600805016</v>
      </c>
      <c r="P70" s="93">
        <f>D70*'Bowel Cancer Epi'!$I$60</f>
        <v>4.1898499239270093</v>
      </c>
      <c r="Q70" s="93">
        <f>E70*'Bowel Cancer Epi'!$I$60</f>
        <v>1.9137469396009859</v>
      </c>
      <c r="R70" s="93">
        <f>F70*'Bowel Cancer Epi'!$I$60</f>
        <v>1.5240634472460444</v>
      </c>
      <c r="S70" s="93">
        <f t="shared" si="9"/>
        <v>22.623628161692821</v>
      </c>
      <c r="T70" s="93">
        <f t="shared" si="11"/>
        <v>244.56854964358206</v>
      </c>
      <c r="U70" s="2"/>
      <c r="V70" s="2"/>
      <c r="W70" s="93">
        <f>'Mortal Baseline'!X70*('Bowel Cancer Epi'!$N$60*'Bowel Cancer Epi'!B$99)</f>
        <v>27.042801818400836</v>
      </c>
      <c r="X70" s="93">
        <f>'Mortal Baseline'!Y70*('Bowel Cancer Epi'!$N$60*'Bowel Cancer Epi'!C$99)</f>
        <v>26.68930992920285</v>
      </c>
      <c r="Y70" s="93">
        <f>'Mortal Baseline'!Z70*('Bowel Cancer Epi'!$N$60*'Bowel Cancer Epi'!D$99)</f>
        <v>12.037095521570571</v>
      </c>
      <c r="Z70" s="93">
        <f>'Mortal Baseline'!AA70*('Bowel Cancer Epi'!$N$60*'Bowel Cancer Epi'!E$99)</f>
        <v>4.5877694501696133</v>
      </c>
      <c r="AA70" s="93">
        <f>'Mortal Baseline'!AB70*('Bowel Cancer Epi'!$N$60*'Bowel Cancer Epi'!F$99)</f>
        <v>1.361002486730853</v>
      </c>
      <c r="AB70" s="93">
        <f t="shared" si="10"/>
        <v>71.717979206074716</v>
      </c>
      <c r="AC70" s="2">
        <f>W70/'Mortal Baseline'!X70</f>
        <v>1.8E-3</v>
      </c>
      <c r="AD70" s="2">
        <f>X70/'Mortal Baseline'!Y70</f>
        <v>1.6653740897641339E-3</v>
      </c>
      <c r="AE70" s="2">
        <f>Y70/'Mortal Baseline'!Z70</f>
        <v>1.6073235231756707E-3</v>
      </c>
      <c r="AF70" s="2">
        <f>Z70/'Mortal Baseline'!AA70</f>
        <v>1.5588536216535518E-3</v>
      </c>
      <c r="AG70" s="2">
        <f>AA70/'Mortal Baseline'!AB70</f>
        <v>1.5006190355378892E-3</v>
      </c>
      <c r="AH70" s="2">
        <f>SUM(W70:AA70)/SUM('Mortal Baseline'!X70:AB70)</f>
        <v>1.6919126289584255E-3</v>
      </c>
      <c r="AI70" s="58">
        <f>W70*'Stroke Epi'!$X$43</f>
        <v>1.1925875601914768</v>
      </c>
      <c r="AJ70" s="58">
        <f>X70*'Stroke Epi'!$X$43</f>
        <v>1.1769985678778456</v>
      </c>
      <c r="AK70" s="58">
        <f>Y70*'Stroke Epi'!$X$43</f>
        <v>0.53083591250126216</v>
      </c>
      <c r="AL70" s="58">
        <f>Z70*'Stroke Epi'!$X$43</f>
        <v>0.20232063275247994</v>
      </c>
      <c r="AM70" s="58">
        <f>AA70*'Stroke Epi'!$X$43</f>
        <v>6.0020209664830619E-2</v>
      </c>
      <c r="AN70" s="93">
        <f t="shared" si="7"/>
        <v>3.1627628829878951</v>
      </c>
      <c r="AO70" s="93">
        <f t="shared" si="12"/>
        <v>45.272125930561117</v>
      </c>
    </row>
    <row r="71" spans="1:41">
      <c r="A71" s="58">
        <v>73</v>
      </c>
      <c r="B71" s="93">
        <f>'Mortal Baseline'!C71*('Bowel Cancer Epi'!$B$60*'Bowel Cancer Epi'!B$90)</f>
        <v>35.69465793326809</v>
      </c>
      <c r="C71" s="93">
        <f>'Mortal Baseline'!D71*('Bowel Cancer Epi'!$B$60*'Bowel Cancer Epi'!C$90)</f>
        <v>39.008004794353539</v>
      </c>
      <c r="D71" s="93">
        <f>'Mortal Baseline'!E71*('Bowel Cancer Epi'!$B$60*'Bowel Cancer Epi'!D$90)</f>
        <v>19.708777550263921</v>
      </c>
      <c r="E71" s="93">
        <f>'Mortal Baseline'!F71*('Bowel Cancer Epi'!$B$60*'Bowel Cancer Epi'!E$90)</f>
        <v>8.2061793767738092</v>
      </c>
      <c r="F71" s="93">
        <f>'Mortal Baseline'!G71*('Bowel Cancer Epi'!$B$60*'Bowel Cancer Epi'!F$90)</f>
        <v>6.1807462029276836</v>
      </c>
      <c r="G71" s="93">
        <f t="shared" si="8"/>
        <v>108.79836585758703</v>
      </c>
      <c r="H71" s="2">
        <f>B71/'Mortal Baseline'!C71</f>
        <v>3.0999999999999999E-3</v>
      </c>
      <c r="I71" s="2">
        <f>C71/'Mortal Baseline'!D71</f>
        <v>2.864802290135682E-3</v>
      </c>
      <c r="J71" s="2">
        <f>D71/'Mortal Baseline'!E71</f>
        <v>2.7681590938661623E-3</v>
      </c>
      <c r="K71" s="2">
        <f>E71/'Mortal Baseline'!F71</f>
        <v>2.6775974087881811E-3</v>
      </c>
      <c r="L71" s="2">
        <f>F71/'Mortal Baseline'!G71</f>
        <v>2.5695402816856209E-3</v>
      </c>
      <c r="M71" s="2">
        <f>SUM(B71:F71)/SUM('Mortal Baseline'!C71:G71)</f>
        <v>2.8843174029803027E-3</v>
      </c>
      <c r="N71" s="93">
        <f>B71*'Bowel Cancer Epi'!$I$60</f>
        <v>7.2638628894200554</v>
      </c>
      <c r="O71" s="93">
        <f>C71*'Bowel Cancer Epi'!$I$60</f>
        <v>7.9381289756509448</v>
      </c>
      <c r="P71" s="93">
        <f>D71*'Bowel Cancer Epi'!$I$60</f>
        <v>4.0107362314787078</v>
      </c>
      <c r="Q71" s="93">
        <f>E71*'Bowel Cancer Epi'!$I$60</f>
        <v>1.6699575031734701</v>
      </c>
      <c r="R71" s="93">
        <f>F71*'Bowel Cancer Epi'!$I$60</f>
        <v>1.2577818522957835</v>
      </c>
      <c r="S71" s="93">
        <f t="shared" si="9"/>
        <v>22.140467452018964</v>
      </c>
      <c r="T71" s="93">
        <f t="shared" si="11"/>
        <v>266.70901709560104</v>
      </c>
      <c r="U71" s="2"/>
      <c r="V71" s="2"/>
      <c r="W71" s="93">
        <f>'Mortal Baseline'!X71*('Bowel Cancer Epi'!$N$60*'Bowel Cancer Epi'!B$99)</f>
        <v>28.319272889446314</v>
      </c>
      <c r="X71" s="93">
        <f>'Mortal Baseline'!Y71*('Bowel Cancer Epi'!$N$60*'Bowel Cancer Epi'!C$99)</f>
        <v>26.427879560898315</v>
      </c>
      <c r="Y71" s="93">
        <f>'Mortal Baseline'!Z71*('Bowel Cancer Epi'!$N$60*'Bowel Cancer Epi'!D$99)</f>
        <v>11.08844887430239</v>
      </c>
      <c r="Z71" s="93">
        <f>'Mortal Baseline'!AA71*('Bowel Cancer Epi'!$N$60*'Bowel Cancer Epi'!E$99)</f>
        <v>3.9856162056127893</v>
      </c>
      <c r="AA71" s="93">
        <f>'Mortal Baseline'!AB71*('Bowel Cancer Epi'!$N$60*'Bowel Cancer Epi'!F$99)</f>
        <v>0.97998384402348937</v>
      </c>
      <c r="AB71" s="93">
        <f t="shared" si="10"/>
        <v>70.801201374283295</v>
      </c>
      <c r="AC71" s="2">
        <f>W71/'Mortal Baseline'!X71</f>
        <v>1.8E-3</v>
      </c>
      <c r="AD71" s="2">
        <f>X71/'Mortal Baseline'!Y71</f>
        <v>1.6653740897641339E-3</v>
      </c>
      <c r="AE71" s="2">
        <f>Y71/'Mortal Baseline'!Z71</f>
        <v>1.6073235231756707E-3</v>
      </c>
      <c r="AF71" s="2">
        <f>Z71/'Mortal Baseline'!AA71</f>
        <v>1.558853621653552E-3</v>
      </c>
      <c r="AG71" s="2">
        <f>AA71/'Mortal Baseline'!AB71</f>
        <v>1.5006190355378892E-3</v>
      </c>
      <c r="AH71" s="2">
        <f>SUM(W71:AA71)/SUM('Mortal Baseline'!X71:AB71)</f>
        <v>1.6974438485348499E-3</v>
      </c>
      <c r="AI71" s="58">
        <f>W71*'Stroke Epi'!$X$43</f>
        <v>1.2488799344245824</v>
      </c>
      <c r="AJ71" s="58">
        <f>X71*'Stroke Epi'!$X$43</f>
        <v>1.1654694886356156</v>
      </c>
      <c r="AK71" s="58">
        <f>Y71*'Stroke Epi'!$X$43</f>
        <v>0.4890005953567354</v>
      </c>
      <c r="AL71" s="58">
        <f>Z71*'Stroke Epi'!$X$43</f>
        <v>0.17576567466752402</v>
      </c>
      <c r="AM71" s="58">
        <f>AA71*'Stroke Epi'!$X$43</f>
        <v>4.3217287521435881E-2</v>
      </c>
      <c r="AN71" s="93">
        <f t="shared" si="7"/>
        <v>3.122332980605893</v>
      </c>
      <c r="AO71" s="93">
        <f t="shared" si="12"/>
        <v>48.394458911167007</v>
      </c>
    </row>
    <row r="72" spans="1:41">
      <c r="A72" s="58">
        <v>74</v>
      </c>
      <c r="B72" s="93">
        <f>'Mortal Baseline'!C72*('Bowel Cancer Epi'!$B$60*'Bowel Cancer Epi'!B$90)</f>
        <v>36.682348349294543</v>
      </c>
      <c r="C72" s="93">
        <f>'Mortal Baseline'!D72*('Bowel Cancer Epi'!$B$60*'Bowel Cancer Epi'!C$90)</f>
        <v>38.846709148964059</v>
      </c>
      <c r="D72" s="93">
        <f>'Mortal Baseline'!E72*('Bowel Cancer Epi'!$B$60*'Bowel Cancer Epi'!D$90)</f>
        <v>18.742579752208897</v>
      </c>
      <c r="E72" s="93">
        <f>'Mortal Baseline'!F72*('Bowel Cancer Epi'!$B$60*'Bowel Cancer Epi'!E$90)</f>
        <v>7.1405980374523272</v>
      </c>
      <c r="F72" s="93">
        <f>'Mortal Baseline'!G72*('Bowel Cancer Epi'!$B$60*'Bowel Cancer Epi'!F$90)</f>
        <v>5.0515310402769851</v>
      </c>
      <c r="G72" s="93">
        <f t="shared" si="8"/>
        <v>106.4637663281968</v>
      </c>
      <c r="H72" s="2">
        <f>B72/'Mortal Baseline'!C72</f>
        <v>3.0999999999999999E-3</v>
      </c>
      <c r="I72" s="2">
        <f>C72/'Mortal Baseline'!D72</f>
        <v>2.864802290135682E-3</v>
      </c>
      <c r="J72" s="2">
        <f>D72/'Mortal Baseline'!E72</f>
        <v>2.7681590938661623E-3</v>
      </c>
      <c r="K72" s="2">
        <f>E72/'Mortal Baseline'!F72</f>
        <v>2.6775974087881816E-3</v>
      </c>
      <c r="L72" s="2">
        <f>F72/'Mortal Baseline'!G72</f>
        <v>2.5695402816856209E-3</v>
      </c>
      <c r="M72" s="2">
        <f>SUM(B72:F72)/SUM('Mortal Baseline'!C72:G72)</f>
        <v>2.8933117467347192E-3</v>
      </c>
      <c r="N72" s="93">
        <f>B72*'Bowel Cancer Epi'!$I$60</f>
        <v>7.464857889081439</v>
      </c>
      <c r="O72" s="93">
        <f>C72*'Bowel Cancer Epi'!$I$60</f>
        <v>7.9053053118141854</v>
      </c>
      <c r="P72" s="93">
        <f>D72*'Bowel Cancer Epi'!$I$60</f>
        <v>3.8141149795745104</v>
      </c>
      <c r="Q72" s="93">
        <f>E72*'Bowel Cancer Epi'!$I$60</f>
        <v>1.4531117006215486</v>
      </c>
      <c r="R72" s="93">
        <f>F72*'Bowel Cancer Epi'!$I$60</f>
        <v>1.0279865666963663</v>
      </c>
      <c r="S72" s="93">
        <f t="shared" si="9"/>
        <v>21.665376447788052</v>
      </c>
      <c r="T72" s="93">
        <f t="shared" si="11"/>
        <v>288.37439354338909</v>
      </c>
      <c r="U72" s="2"/>
      <c r="V72" s="2"/>
      <c r="W72" s="93">
        <f>'Mortal Baseline'!X72*('Bowel Cancer Epi'!$N$60*'Bowel Cancer Epi'!B$99)</f>
        <v>29.587050671758547</v>
      </c>
      <c r="X72" s="93">
        <f>'Mortal Baseline'!Y72*('Bowel Cancer Epi'!$N$60*'Bowel Cancer Epi'!C$99)</f>
        <v>25.997702930155452</v>
      </c>
      <c r="Y72" s="93">
        <f>'Mortal Baseline'!Z72*('Bowel Cancer Epi'!$N$60*'Bowel Cancer Epi'!D$99)</f>
        <v>10.155956500770809</v>
      </c>
      <c r="Z72" s="93">
        <f>'Mortal Baseline'!AA72*('Bowel Cancer Epi'!$N$60*'Bowel Cancer Epi'!E$99)</f>
        <v>3.4571002329747107</v>
      </c>
      <c r="AA72" s="93">
        <f>'Mortal Baseline'!AB72*('Bowel Cancer Epi'!$N$60*'Bowel Cancer Epi'!F$99)</f>
        <v>0.68858058262989152</v>
      </c>
      <c r="AB72" s="93">
        <f t="shared" si="10"/>
        <v>69.886390918289422</v>
      </c>
      <c r="AC72" s="2">
        <f>W72/'Mortal Baseline'!X72</f>
        <v>1.8E-3</v>
      </c>
      <c r="AD72" s="2">
        <f>X72/'Mortal Baseline'!Y72</f>
        <v>1.6653740897641339E-3</v>
      </c>
      <c r="AE72" s="2">
        <f>Y72/'Mortal Baseline'!Z72</f>
        <v>1.6073235231756707E-3</v>
      </c>
      <c r="AF72" s="2">
        <f>Z72/'Mortal Baseline'!AA72</f>
        <v>1.558853621653552E-3</v>
      </c>
      <c r="AG72" s="2">
        <f>AA72/'Mortal Baseline'!AB72</f>
        <v>1.5006190355378892E-3</v>
      </c>
      <c r="AH72" s="2">
        <f>SUM(W72:AA72)/SUM('Mortal Baseline'!X72:AB72)</f>
        <v>1.7027555498738498E-3</v>
      </c>
      <c r="AI72" s="58">
        <f>W72*'Stroke Epi'!$X$43</f>
        <v>1.304788934624552</v>
      </c>
      <c r="AJ72" s="58">
        <f>X72*'Stroke Epi'!$X$43</f>
        <v>1.1464986992198554</v>
      </c>
      <c r="AK72" s="58">
        <f>Y72*'Stroke Epi'!$X$43</f>
        <v>0.44787768168399272</v>
      </c>
      <c r="AL72" s="58">
        <f>Z72*'Stroke Epi'!$X$43</f>
        <v>0.15245812027418473</v>
      </c>
      <c r="AM72" s="58">
        <f>AA72*'Stroke Epi'!$X$43</f>
        <v>3.0366403693978215E-2</v>
      </c>
      <c r="AN72" s="93">
        <f t="shared" si="7"/>
        <v>3.081989839496563</v>
      </c>
      <c r="AO72" s="93">
        <f t="shared" si="12"/>
        <v>51.476448750663572</v>
      </c>
    </row>
    <row r="73" spans="1:41">
      <c r="A73" s="58">
        <v>75</v>
      </c>
      <c r="B73" s="93">
        <f>'Mortal Baseline'!C73*('Bowel Cancer Epi'!$B$61*'Bowel Cancer Epi'!B$90)</f>
        <v>44.968840874826554</v>
      </c>
      <c r="C73" s="93">
        <f>'Mortal Baseline'!D73*('Bowel Cancer Epi'!$B$61*'Bowel Cancer Epi'!C$90)</f>
        <v>45.958012501216217</v>
      </c>
      <c r="D73" s="93">
        <f>'Mortal Baseline'!E73*('Bowel Cancer Epi'!$B$61*'Bowel Cancer Epi'!D$90)</f>
        <v>21.125801194887579</v>
      </c>
      <c r="E73" s="93">
        <f>'Mortal Baseline'!F73*('Bowel Cancer Epi'!$B$61*'Bowel Cancer Epi'!E$90)</f>
        <v>7.3990880726743082</v>
      </c>
      <c r="F73" s="93">
        <f>'Mortal Baseline'!G73*('Bowel Cancer Epi'!$B$61*'Bowel Cancer Epi'!F$90)</f>
        <v>4.879528134988635</v>
      </c>
      <c r="G73" s="93">
        <f t="shared" si="8"/>
        <v>124.33127077859328</v>
      </c>
      <c r="H73" s="2">
        <f>B73/'Mortal Baseline'!C73</f>
        <v>3.7000000000000006E-3</v>
      </c>
      <c r="I73" s="2">
        <f>C73/'Mortal Baseline'!D73</f>
        <v>3.4192801527425888E-3</v>
      </c>
      <c r="J73" s="2">
        <f>D73/'Mortal Baseline'!E73</f>
        <v>3.3039318217112264E-3</v>
      </c>
      <c r="K73" s="2">
        <f>E73/'Mortal Baseline'!F73</f>
        <v>3.1958420685536362E-3</v>
      </c>
      <c r="L73" s="2">
        <f>F73/'Mortal Baseline'!G73</f>
        <v>3.0668706587860636E-3</v>
      </c>
      <c r="M73" s="2">
        <f>SUM(B73:F73)/SUM('Mortal Baseline'!C73:G73)</f>
        <v>3.4637497153835162E-3</v>
      </c>
      <c r="N73" s="93">
        <f>B73*'Bowel Cancer Epi'!$I$61</f>
        <v>11.480545075343221</v>
      </c>
      <c r="O73" s="93">
        <f>C73*'Bowel Cancer Epi'!$I$61</f>
        <v>11.733080591560501</v>
      </c>
      <c r="P73" s="93">
        <f>D73*'Bowel Cancer Epi'!$I$61</f>
        <v>5.3934170450547994</v>
      </c>
      <c r="Q73" s="93">
        <f>E73*'Bowel Cancer Epi'!$I$61</f>
        <v>1.8889871849537512</v>
      </c>
      <c r="R73" s="93">
        <f>F73*'Bowel Cancer Epi'!$I$61</f>
        <v>1.2457435328625988</v>
      </c>
      <c r="S73" s="93">
        <f t="shared" si="9"/>
        <v>31.741773429774874</v>
      </c>
      <c r="T73" s="93">
        <f t="shared" si="11"/>
        <v>320.11616697316396</v>
      </c>
      <c r="U73" s="2"/>
      <c r="V73" s="2"/>
      <c r="W73" s="93">
        <f>'Mortal Baseline'!X73*('Bowel Cancer Epi'!$N$61*'Bowel Cancer Epi'!B$99)</f>
        <v>41.129298978342199</v>
      </c>
      <c r="X73" s="93">
        <f>'Mortal Baseline'!Y73*('Bowel Cancer Epi'!$N$61*'Bowel Cancer Epi'!C$99)</f>
        <v>33.877433022758233</v>
      </c>
      <c r="Y73" s="93">
        <f>'Mortal Baseline'!Z73*('Bowel Cancer Epi'!$N$61*'Bowel Cancer Epi'!D$99)</f>
        <v>12.334244105094205</v>
      </c>
      <c r="Z73" s="93">
        <f>'Mortal Baseline'!AA73*('Bowel Cancer Epi'!$N$61*'Bowel Cancer Epi'!E$99)</f>
        <v>3.9962932262729067</v>
      </c>
      <c r="AA73" s="93">
        <f>'Mortal Baseline'!AB73*('Bowel Cancer Epi'!$N$61*'Bowel Cancer Epi'!F$99)</f>
        <v>0.62925609921092218</v>
      </c>
      <c r="AB73" s="93">
        <f t="shared" si="10"/>
        <v>91.966525431678463</v>
      </c>
      <c r="AC73" s="2">
        <f>W73/'Mortal Baseline'!X73</f>
        <v>2.3999999999999998E-3</v>
      </c>
      <c r="AD73" s="2">
        <f>X73/'Mortal Baseline'!Y73</f>
        <v>2.2204987863521787E-3</v>
      </c>
      <c r="AE73" s="2">
        <f>Y73/'Mortal Baseline'!Z73</f>
        <v>2.1430980309008942E-3</v>
      </c>
      <c r="AF73" s="2">
        <f>Z73/'Mortal Baseline'!AA73</f>
        <v>2.078471495538069E-3</v>
      </c>
      <c r="AG73" s="2">
        <f>AA73/'Mortal Baseline'!AB73</f>
        <v>2.0008253807171856E-3</v>
      </c>
      <c r="AH73" s="2">
        <f>SUM(W73:AA73)/SUM('Mortal Baseline'!X73:AB73)</f>
        <v>2.2771643267232747E-3</v>
      </c>
      <c r="AI73" s="58">
        <f>W73*'Stroke Epi'!$X$44</f>
        <v>3.0682457037843278</v>
      </c>
      <c r="AJ73" s="58">
        <f>X73*'Stroke Epi'!$X$44</f>
        <v>2.5272565034977643</v>
      </c>
      <c r="AK73" s="58">
        <f>Y73*'Stroke Epi'!$X$44</f>
        <v>0.92013461024002774</v>
      </c>
      <c r="AL73" s="58">
        <f>Z73*'Stroke Epi'!$X$44</f>
        <v>0.29812347467995887</v>
      </c>
      <c r="AM73" s="58">
        <f>AA73*'Stroke Epi'!$X$44</f>
        <v>4.6942505001134796E-2</v>
      </c>
      <c r="AN73" s="93">
        <f t="shared" si="7"/>
        <v>6.8607027972032126</v>
      </c>
      <c r="AO73" s="93">
        <f t="shared" si="12"/>
        <v>58.337151547866782</v>
      </c>
    </row>
    <row r="74" spans="1:41">
      <c r="A74" s="58">
        <v>76</v>
      </c>
      <c r="B74" s="93">
        <f>'Mortal Baseline'!C74*('Bowel Cancer Epi'!$B$61*'Bowel Cancer Epi'!B$90)</f>
        <v>45.501798081772769</v>
      </c>
      <c r="C74" s="93">
        <f>'Mortal Baseline'!D74*('Bowel Cancer Epi'!$B$61*'Bowel Cancer Epi'!C$90)</f>
        <v>44.686028225687252</v>
      </c>
      <c r="D74" s="93">
        <f>'Mortal Baseline'!E74*('Bowel Cancer Epi'!$B$61*'Bowel Cancer Epi'!D$90)</f>
        <v>19.515251078276176</v>
      </c>
      <c r="E74" s="93">
        <f>'Mortal Baseline'!F74*('Bowel Cancer Epi'!$B$61*'Bowel Cancer Epi'!E$90)</f>
        <v>6.3195062128495749</v>
      </c>
      <c r="F74" s="93">
        <f>'Mortal Baseline'!G74*('Bowel Cancer Epi'!$B$61*'Bowel Cancer Epi'!F$90)</f>
        <v>3.8532124537855115</v>
      </c>
      <c r="G74" s="93">
        <f t="shared" si="8"/>
        <v>119.8757960523713</v>
      </c>
      <c r="H74" s="2">
        <f>B74/'Mortal Baseline'!C74</f>
        <v>3.7000000000000002E-3</v>
      </c>
      <c r="I74" s="2">
        <f>C74/'Mortal Baseline'!D74</f>
        <v>3.4192801527425888E-3</v>
      </c>
      <c r="J74" s="2">
        <f>D74/'Mortal Baseline'!E74</f>
        <v>3.3039318217112268E-3</v>
      </c>
      <c r="K74" s="2">
        <f>E74/'Mortal Baseline'!F74</f>
        <v>3.1958420685536362E-3</v>
      </c>
      <c r="L74" s="2">
        <f>F74/'Mortal Baseline'!G74</f>
        <v>3.0668706587860641E-3</v>
      </c>
      <c r="M74" s="2">
        <f>SUM(B74:F74)/SUM('Mortal Baseline'!C74:G74)</f>
        <v>3.4739445369645541E-3</v>
      </c>
      <c r="N74" s="93">
        <f>B74*'Bowel Cancer Epi'!$I$61</f>
        <v>11.616609050276589</v>
      </c>
      <c r="O74" s="93">
        <f>C74*'Bowel Cancer Epi'!$I$61</f>
        <v>11.408343006017956</v>
      </c>
      <c r="P74" s="93">
        <f>D74*'Bowel Cancer Epi'!$I$61</f>
        <v>4.9822436002839083</v>
      </c>
      <c r="Q74" s="93">
        <f>E74*'Bowel Cancer Epi'!$I$61</f>
        <v>1.6133699361404967</v>
      </c>
      <c r="R74" s="93">
        <f>F74*'Bowel Cancer Epi'!$I$61</f>
        <v>0.98372513945144113</v>
      </c>
      <c r="S74" s="93">
        <f t="shared" si="9"/>
        <v>30.604290732170391</v>
      </c>
      <c r="T74" s="93">
        <f t="shared" si="11"/>
        <v>350.72045770533435</v>
      </c>
      <c r="U74" s="2"/>
      <c r="V74" s="2"/>
      <c r="W74" s="93">
        <f>'Mortal Baseline'!X74*('Bowel Cancer Epi'!$N$61*'Bowel Cancer Epi'!B$99)</f>
        <v>42.338035132927459</v>
      </c>
      <c r="X74" s="93">
        <f>'Mortal Baseline'!Y74*('Bowel Cancer Epi'!$N$61*'Bowel Cancer Epi'!C$99)</f>
        <v>32.534195662015129</v>
      </c>
      <c r="Y74" s="93">
        <f>'Mortal Baseline'!Z74*('Bowel Cancer Epi'!$N$61*'Bowel Cancer Epi'!D$99)</f>
        <v>11.054058891582821</v>
      </c>
      <c r="Z74" s="93">
        <f>'Mortal Baseline'!AA74*('Bowel Cancer Epi'!$N$61*'Bowel Cancer Epi'!E$99)</f>
        <v>3.4291582498473989</v>
      </c>
      <c r="AA74" s="93">
        <f>'Mortal Baseline'!AB74*('Bowel Cancer Epi'!$N$61*'Bowel Cancer Epi'!F$99)</f>
        <v>0.41593703429379564</v>
      </c>
      <c r="AB74" s="93">
        <f t="shared" si="10"/>
        <v>89.771384970666617</v>
      </c>
      <c r="AC74" s="2">
        <f>W74/'Mortal Baseline'!X74</f>
        <v>2.3999999999999998E-3</v>
      </c>
      <c r="AD74" s="2">
        <f>X74/'Mortal Baseline'!Y74</f>
        <v>2.2204987863521783E-3</v>
      </c>
      <c r="AE74" s="2">
        <f>Y74/'Mortal Baseline'!Z74</f>
        <v>2.1430980309008942E-3</v>
      </c>
      <c r="AF74" s="2">
        <f>Z74/'Mortal Baseline'!AA74</f>
        <v>2.078471495538069E-3</v>
      </c>
      <c r="AG74" s="2">
        <f>AA74/'Mortal Baseline'!AB74</f>
        <v>2.0008253807171856E-3</v>
      </c>
      <c r="AH74" s="2">
        <f>SUM(W74:AA74)/SUM('Mortal Baseline'!X74:AB74)</f>
        <v>2.2837763113619514E-3</v>
      </c>
      <c r="AI74" s="58">
        <f>W74*'Stroke Epi'!$X$44</f>
        <v>3.1584174209163884</v>
      </c>
      <c r="AJ74" s="58">
        <f>X74*'Stroke Epi'!$X$44</f>
        <v>2.4270509963863285</v>
      </c>
      <c r="AK74" s="58">
        <f>Y74*'Stroke Epi'!$X$44</f>
        <v>0.8246327933120785</v>
      </c>
      <c r="AL74" s="58">
        <f>Z74*'Stroke Epi'!$X$44</f>
        <v>0.25581520543861597</v>
      </c>
      <c r="AM74" s="58">
        <f>AA74*'Stroke Epi'!$X$44</f>
        <v>3.1028902758317156E-2</v>
      </c>
      <c r="AN74" s="93">
        <f t="shared" si="7"/>
        <v>6.6969453188117285</v>
      </c>
      <c r="AO74" s="93">
        <f t="shared" si="12"/>
        <v>65.03409686667851</v>
      </c>
    </row>
    <row r="75" spans="1:41">
      <c r="A75" s="58">
        <v>77</v>
      </c>
      <c r="B75" s="93">
        <f>'Mortal Baseline'!C75*('Bowel Cancer Epi'!$B$61*'Bowel Cancer Epi'!B$90)</f>
        <v>46.133315832622877</v>
      </c>
      <c r="C75" s="93">
        <f>'Mortal Baseline'!D75*('Bowel Cancer Epi'!$B$61*'Bowel Cancer Epi'!C$90)</f>
        <v>43.341129131141372</v>
      </c>
      <c r="D75" s="93">
        <f>'Mortal Baseline'!E75*('Bowel Cancer Epi'!$B$61*'Bowel Cancer Epi'!D$90)</f>
        <v>17.921635081049335</v>
      </c>
      <c r="E75" s="93">
        <f>'Mortal Baseline'!F75*('Bowel Cancer Epi'!$B$61*'Bowel Cancer Epi'!E$90)</f>
        <v>5.4026566307891422</v>
      </c>
      <c r="F75" s="93">
        <f>'Mortal Baseline'!G75*('Bowel Cancer Epi'!$B$61*'Bowel Cancer Epi'!F$90)</f>
        <v>3.0186544930794343</v>
      </c>
      <c r="G75" s="93">
        <f t="shared" si="8"/>
        <v>115.81739116868216</v>
      </c>
      <c r="H75" s="2">
        <f>B75/'Mortal Baseline'!C75</f>
        <v>3.7000000000000002E-3</v>
      </c>
      <c r="I75" s="2">
        <f>C75/'Mortal Baseline'!D75</f>
        <v>3.4192801527425888E-3</v>
      </c>
      <c r="J75" s="2">
        <f>D75/'Mortal Baseline'!E75</f>
        <v>3.3039318217112264E-3</v>
      </c>
      <c r="K75" s="2">
        <f>E75/'Mortal Baseline'!F75</f>
        <v>3.1958420685536362E-3</v>
      </c>
      <c r="L75" s="2">
        <f>F75/'Mortal Baseline'!G75</f>
        <v>3.0668706587860641E-3</v>
      </c>
      <c r="M75" s="2">
        <f>SUM(B75:F75)/SUM('Mortal Baseline'!C75:G75)</f>
        <v>3.4839509850053707E-3</v>
      </c>
      <c r="N75" s="93">
        <f>B75*'Bowel Cancer Epi'!$I$61</f>
        <v>11.777835532068622</v>
      </c>
      <c r="O75" s="93">
        <f>C75*'Bowel Cancer Epi'!$I$61</f>
        <v>11.064990267180393</v>
      </c>
      <c r="P75" s="93">
        <f>D75*'Bowel Cancer Epi'!$I$61</f>
        <v>4.575393436191896</v>
      </c>
      <c r="Q75" s="93">
        <f>E75*'Bowel Cancer Epi'!$I$61</f>
        <v>1.3792982378404681</v>
      </c>
      <c r="R75" s="93">
        <f>F75*'Bowel Cancer Epi'!$I$61</f>
        <v>0.77066249208317972</v>
      </c>
      <c r="S75" s="93">
        <f t="shared" si="9"/>
        <v>29.568179965364557</v>
      </c>
      <c r="T75" s="93">
        <f t="shared" si="11"/>
        <v>380.2886376706989</v>
      </c>
      <c r="U75" s="2"/>
      <c r="V75" s="2"/>
      <c r="W75" s="93">
        <f>'Mortal Baseline'!X75*('Bowel Cancer Epi'!$N$61*'Bowel Cancer Epi'!B$99)</f>
        <v>43.580247279416419</v>
      </c>
      <c r="X75" s="93">
        <f>'Mortal Baseline'!Y75*('Bowel Cancer Epi'!$N$61*'Bowel Cancer Epi'!C$99)</f>
        <v>31.077309120741763</v>
      </c>
      <c r="Y75" s="93">
        <f>'Mortal Baseline'!Z75*('Bowel Cancer Epi'!$N$61*'Bowel Cancer Epi'!D$99)</f>
        <v>9.8707051794097875</v>
      </c>
      <c r="Z75" s="93">
        <f>'Mortal Baseline'!AA75*('Bowel Cancer Epi'!$N$61*'Bowel Cancer Epi'!E$99)</f>
        <v>2.9518546200130111</v>
      </c>
      <c r="AA75" s="93">
        <f>'Mortal Baseline'!AB75*('Bowel Cancer Epi'!$N$61*'Bowel Cancer Epi'!F$99)</f>
        <v>0.26832327966443942</v>
      </c>
      <c r="AB75" s="93">
        <f t="shared" si="10"/>
        <v>87.74843947924542</v>
      </c>
      <c r="AC75" s="2">
        <f>W75/'Mortal Baseline'!X75</f>
        <v>2.3999999999999998E-3</v>
      </c>
      <c r="AD75" s="2">
        <f>X75/'Mortal Baseline'!Y75</f>
        <v>2.2204987863521787E-3</v>
      </c>
      <c r="AE75" s="2">
        <f>Y75/'Mortal Baseline'!Z75</f>
        <v>2.1430980309008942E-3</v>
      </c>
      <c r="AF75" s="2">
        <f>Z75/'Mortal Baseline'!AA75</f>
        <v>2.078471495538069E-3</v>
      </c>
      <c r="AG75" s="2">
        <f>AA75/'Mortal Baseline'!AB75</f>
        <v>2.0008253807171856E-3</v>
      </c>
      <c r="AH75" s="2">
        <f>SUM(W75:AA75)/SUM('Mortal Baseline'!X75:AB75)</f>
        <v>2.2902327380220897E-3</v>
      </c>
      <c r="AI75" s="58">
        <f>W75*'Stroke Epi'!$X$44</f>
        <v>3.2510864470444649</v>
      </c>
      <c r="AJ75" s="58">
        <f>X75*'Stroke Epi'!$X$44</f>
        <v>2.3183672604073355</v>
      </c>
      <c r="AK75" s="58">
        <f>Y75*'Stroke Epi'!$X$44</f>
        <v>0.7363546063839701</v>
      </c>
      <c r="AL75" s="58">
        <f>Z75*'Stroke Epi'!$X$44</f>
        <v>0.22020835465297062</v>
      </c>
      <c r="AM75" s="58">
        <f>AA75*'Stroke Epi'!$X$44</f>
        <v>2.001691666296718E-2</v>
      </c>
      <c r="AN75" s="93">
        <f t="shared" si="7"/>
        <v>6.546033585151708</v>
      </c>
      <c r="AO75" s="93">
        <f t="shared" si="12"/>
        <v>71.580130451830215</v>
      </c>
    </row>
    <row r="76" spans="1:41">
      <c r="A76" s="58">
        <v>78</v>
      </c>
      <c r="B76" s="93">
        <f>'Mortal Baseline'!C76*('Bowel Cancer Epi'!$B$61*'Bowel Cancer Epi'!B$90)</f>
        <v>46.77863441602986</v>
      </c>
      <c r="C76" s="93">
        <f>'Mortal Baseline'!D76*('Bowel Cancer Epi'!$B$61*'Bowel Cancer Epi'!C$90)</f>
        <v>41.840093059923014</v>
      </c>
      <c r="D76" s="93">
        <f>'Mortal Baseline'!E76*('Bowel Cancer Epi'!$B$61*'Bowel Cancer Epi'!D$90)</f>
        <v>16.315973162020736</v>
      </c>
      <c r="E76" s="93">
        <f>'Mortal Baseline'!F76*('Bowel Cancer Epi'!$B$61*'Bowel Cancer Epi'!E$90)</f>
        <v>4.6161432512962808</v>
      </c>
      <c r="F76" s="93">
        <f>'Mortal Baseline'!G76*('Bowel Cancer Epi'!$B$61*'Bowel Cancer Epi'!F$90)</f>
        <v>2.3408037493221916</v>
      </c>
      <c r="G76" s="93">
        <f t="shared" si="8"/>
        <v>111.89164763859209</v>
      </c>
      <c r="H76" s="2">
        <f>B76/'Mortal Baseline'!C76</f>
        <v>3.7000000000000002E-3</v>
      </c>
      <c r="I76" s="2">
        <f>C76/'Mortal Baseline'!D76</f>
        <v>3.4192801527425888E-3</v>
      </c>
      <c r="J76" s="2">
        <f>D76/'Mortal Baseline'!E76</f>
        <v>3.3039318217112264E-3</v>
      </c>
      <c r="K76" s="2">
        <f>E76/'Mortal Baseline'!F76</f>
        <v>3.1958420685536362E-3</v>
      </c>
      <c r="L76" s="2">
        <f>F76/'Mortal Baseline'!G76</f>
        <v>3.0668706587860645E-3</v>
      </c>
      <c r="M76" s="2">
        <f>SUM(B76:F76)/SUM('Mortal Baseline'!C76:G76)</f>
        <v>3.4938383647729518E-3</v>
      </c>
      <c r="N76" s="93">
        <f>B76*'Bowel Cancer Epi'!$I$61</f>
        <v>11.942585366412425</v>
      </c>
      <c r="O76" s="93">
        <f>C76*'Bowel Cancer Epi'!$I$61</f>
        <v>10.681775758198347</v>
      </c>
      <c r="P76" s="93">
        <f>D76*'Bowel Cancer Epi'!$I$61</f>
        <v>4.1654679482638945</v>
      </c>
      <c r="Q76" s="93">
        <f>E76*'Bowel Cancer Epi'!$I$61</f>
        <v>1.1785013720559405</v>
      </c>
      <c r="R76" s="93">
        <f>F76*'Bowel Cancer Epi'!$I$61</f>
        <v>0.59760719720195554</v>
      </c>
      <c r="S76" s="93">
        <f t="shared" si="9"/>
        <v>28.565937642132564</v>
      </c>
      <c r="T76" s="93">
        <f t="shared" si="11"/>
        <v>408.85457531283146</v>
      </c>
      <c r="U76" s="2"/>
      <c r="V76" s="2"/>
      <c r="W76" s="93">
        <f>'Mortal Baseline'!X76*('Bowel Cancer Epi'!$N$61*'Bowel Cancer Epi'!B$99)</f>
        <v>44.807379153983184</v>
      </c>
      <c r="X76" s="93">
        <f>'Mortal Baseline'!Y76*('Bowel Cancer Epi'!$N$61*'Bowel Cancer Epi'!C$99)</f>
        <v>29.472048806602754</v>
      </c>
      <c r="Y76" s="93">
        <f>'Mortal Baseline'!Z76*('Bowel Cancer Epi'!$N$61*'Bowel Cancer Epi'!D$99)</f>
        <v>8.7707105682605349</v>
      </c>
      <c r="Z76" s="93">
        <f>'Mortal Baseline'!AA76*('Bowel Cancer Epi'!$N$61*'Bowel Cancer Epi'!E$99)</f>
        <v>2.5481580865776419</v>
      </c>
      <c r="AA76" s="93">
        <f>'Mortal Baseline'!AB76*('Bowel Cancer Epi'!$N$61*'Bowel Cancer Epi'!F$99)</f>
        <v>0.16859696594187565</v>
      </c>
      <c r="AB76" s="93">
        <f t="shared" si="10"/>
        <v>85.766893581365991</v>
      </c>
      <c r="AC76" s="2">
        <f>W76/'Mortal Baseline'!X76</f>
        <v>2.3999999999999998E-3</v>
      </c>
      <c r="AD76" s="2">
        <f>X76/'Mortal Baseline'!Y76</f>
        <v>2.2204987863521787E-3</v>
      </c>
      <c r="AE76" s="2">
        <f>Y76/'Mortal Baseline'!Z76</f>
        <v>2.1430980309008942E-3</v>
      </c>
      <c r="AF76" s="2">
        <f>Z76/'Mortal Baseline'!AA76</f>
        <v>2.078471495538069E-3</v>
      </c>
      <c r="AG76" s="2">
        <f>AA76/'Mortal Baseline'!AB76</f>
        <v>2.0008253807171856E-3</v>
      </c>
      <c r="AH76" s="2">
        <f>SUM(W76:AA76)/SUM('Mortal Baseline'!X76:AB76)</f>
        <v>2.2965953203434543E-3</v>
      </c>
      <c r="AI76" s="58">
        <f>W76*'Stroke Epi'!$X$44</f>
        <v>3.3426304848871458</v>
      </c>
      <c r="AJ76" s="58">
        <f>X76*'Stroke Epi'!$X$44</f>
        <v>2.1986148409725654</v>
      </c>
      <c r="AK76" s="58">
        <f>Y76*'Stroke Epi'!$X$44</f>
        <v>0.65429500839223587</v>
      </c>
      <c r="AL76" s="58">
        <f>Z76*'Stroke Epi'!$X$44</f>
        <v>0.19009259325869207</v>
      </c>
      <c r="AM76" s="58">
        <f>AA76*'Stroke Epi'!$X$44</f>
        <v>1.2577333659263923E-2</v>
      </c>
      <c r="AN76" s="93">
        <f t="shared" si="7"/>
        <v>6.3982102611699023</v>
      </c>
      <c r="AO76" s="93">
        <f t="shared" si="12"/>
        <v>77.978340713000122</v>
      </c>
    </row>
    <row r="77" spans="1:41">
      <c r="A77" s="58">
        <v>79</v>
      </c>
      <c r="B77" s="93">
        <f>'Mortal Baseline'!C77*('Bowel Cancer Epi'!$B$61*'Bowel Cancer Epi'!B$90)</f>
        <v>47.448302897716275</v>
      </c>
      <c r="C77" s="93">
        <f>'Mortal Baseline'!D77*('Bowel Cancer Epi'!$B$61*'Bowel Cancer Epi'!C$90)</f>
        <v>40.193873039141415</v>
      </c>
      <c r="D77" s="93">
        <f>'Mortal Baseline'!E77*('Bowel Cancer Epi'!$B$61*'Bowel Cancer Epi'!D$90)</f>
        <v>14.714198218055436</v>
      </c>
      <c r="E77" s="93">
        <f>'Mortal Baseline'!F77*('Bowel Cancer Epi'!$B$61*'Bowel Cancer Epi'!E$90)</f>
        <v>3.9440457379336773</v>
      </c>
      <c r="F77" s="93">
        <f>'Mortal Baseline'!G77*('Bowel Cancer Epi'!$B$61*'Bowel Cancer Epi'!F$90)</f>
        <v>1.796378950362794</v>
      </c>
      <c r="G77" s="93">
        <f t="shared" si="8"/>
        <v>108.09679884320958</v>
      </c>
      <c r="H77" s="2">
        <f>B77/'Mortal Baseline'!C77</f>
        <v>3.7000000000000002E-3</v>
      </c>
      <c r="I77" s="2">
        <f>C77/'Mortal Baseline'!D77</f>
        <v>3.4192801527425888E-3</v>
      </c>
      <c r="J77" s="2">
        <f>D77/'Mortal Baseline'!E77</f>
        <v>3.3039318217112264E-3</v>
      </c>
      <c r="K77" s="2">
        <f>E77/'Mortal Baseline'!F77</f>
        <v>3.1958420685536362E-3</v>
      </c>
      <c r="L77" s="2">
        <f>F77/'Mortal Baseline'!G77</f>
        <v>3.0668706587860641E-3</v>
      </c>
      <c r="M77" s="2">
        <f>SUM(B77:F77)/SUM('Mortal Baseline'!C77:G77)</f>
        <v>3.5036833991962005E-3</v>
      </c>
      <c r="N77" s="93">
        <f>B77*'Bowel Cancer Epi'!$I$61</f>
        <v>12.113551729786966</v>
      </c>
      <c r="O77" s="93">
        <f>C77*'Bowel Cancer Epi'!$I$61</f>
        <v>10.261495786892805</v>
      </c>
      <c r="P77" s="93">
        <f>D77*'Bowel Cancer Epi'!$I$61</f>
        <v>3.7565348050695535</v>
      </c>
      <c r="Q77" s="93">
        <f>E77*'Bowel Cancer Epi'!$I$61</f>
        <v>1.006914876894468</v>
      </c>
      <c r="R77" s="93">
        <f>F77*'Bowel Cancer Epi'!$I$61</f>
        <v>0.45861554602762139</v>
      </c>
      <c r="S77" s="93">
        <f t="shared" si="9"/>
        <v>27.597112744671414</v>
      </c>
      <c r="T77" s="93">
        <f t="shared" si="11"/>
        <v>436.45168805750285</v>
      </c>
      <c r="U77" s="2"/>
      <c r="V77" s="2"/>
      <c r="W77" s="93">
        <f>'Mortal Baseline'!X77*('Bowel Cancer Epi'!$N$61*'Bowel Cancer Epi'!B$99)</f>
        <v>46.032045368244908</v>
      </c>
      <c r="X77" s="93">
        <f>'Mortal Baseline'!Y77*('Bowel Cancer Epi'!$N$61*'Bowel Cancer Epi'!C$99)</f>
        <v>27.729269931182596</v>
      </c>
      <c r="Y77" s="93">
        <f>'Mortal Baseline'!Z77*('Bowel Cancer Epi'!$N$61*'Bowel Cancer Epi'!D$99)</f>
        <v>7.7557668369402153</v>
      </c>
      <c r="Z77" s="93">
        <f>'Mortal Baseline'!AA77*('Bowel Cancer Epi'!$N$61*'Bowel Cancer Epi'!E$99)</f>
        <v>2.2081959163428357</v>
      </c>
      <c r="AA77" s="93">
        <f>'Mortal Baseline'!AB77*('Bowel Cancer Epi'!$N$61*'Bowel Cancer Epi'!F$99)</f>
        <v>0.10311256210215125</v>
      </c>
      <c r="AB77" s="93">
        <f t="shared" si="10"/>
        <v>83.828390614812704</v>
      </c>
      <c r="AC77" s="2">
        <f>W77/'Mortal Baseline'!X77</f>
        <v>2.3999999999999998E-3</v>
      </c>
      <c r="AD77" s="2">
        <f>X77/'Mortal Baseline'!Y77</f>
        <v>2.2204987863521787E-3</v>
      </c>
      <c r="AE77" s="2">
        <f>Y77/'Mortal Baseline'!Z77</f>
        <v>2.1430980309008942E-3</v>
      </c>
      <c r="AF77" s="2">
        <f>Z77/'Mortal Baseline'!AA77</f>
        <v>2.078471495538069E-3</v>
      </c>
      <c r="AG77" s="2">
        <f>AA77/'Mortal Baseline'!AB77</f>
        <v>2.0008253807171856E-3</v>
      </c>
      <c r="AH77" s="2">
        <f>SUM(W77:AA77)/SUM('Mortal Baseline'!X77:AB77)</f>
        <v>2.3029287507166391E-3</v>
      </c>
      <c r="AI77" s="58">
        <f>W77*'Stroke Epi'!$X$44</f>
        <v>3.4339905844710703</v>
      </c>
      <c r="AJ77" s="58">
        <f>X77*'Stroke Epi'!$X$44</f>
        <v>2.0686035368662217</v>
      </c>
      <c r="AK77" s="58">
        <f>Y77*'Stroke Epi'!$X$44</f>
        <v>0.57858020603574001</v>
      </c>
      <c r="AL77" s="58">
        <f>Z77*'Stroke Epi'!$X$44</f>
        <v>0.16473141535917554</v>
      </c>
      <c r="AM77" s="58">
        <f>AA77*'Stroke Epi'!$X$44</f>
        <v>7.6921971328204834E-3</v>
      </c>
      <c r="AN77" s="93">
        <f t="shared" si="7"/>
        <v>6.2535979398650285</v>
      </c>
      <c r="AO77" s="93">
        <f t="shared" si="12"/>
        <v>84.231938652865153</v>
      </c>
    </row>
    <row r="78" spans="1:41">
      <c r="A78" s="58">
        <v>80</v>
      </c>
      <c r="B78" s="93">
        <f>'Mortal Baseline'!C78*('Bowel Cancer Epi'!$B$62*'Bowel Cancer Epi'!B$90)</f>
        <v>59.865785066262013</v>
      </c>
      <c r="C78" s="93">
        <f>'Mortal Baseline'!D78*('Bowel Cancer Epi'!$B$62*'Bowel Cancer Epi'!C$90)</f>
        <v>47.752869096188405</v>
      </c>
      <c r="D78" s="93">
        <f>'Mortal Baseline'!E78*('Bowel Cancer Epi'!$B$62*'Bowel Cancer Epi'!D$90)</f>
        <v>16.327010650639483</v>
      </c>
      <c r="E78" s="93">
        <f>'Mortal Baseline'!F78*('Bowel Cancer Epi'!$B$62*'Bowel Cancer Epi'!E$90)</f>
        <v>4.1916696907012696</v>
      </c>
      <c r="F78" s="93">
        <f>'Mortal Baseline'!G78*('Bowel Cancer Epi'!$B$62*'Bowel Cancer Epi'!F$90)</f>
        <v>1.6957822407961147</v>
      </c>
      <c r="G78" s="93">
        <f t="shared" si="8"/>
        <v>129.83311674458727</v>
      </c>
      <c r="H78" s="2">
        <f>B78/'Mortal Baseline'!C78</f>
        <v>4.5999999999999999E-3</v>
      </c>
      <c r="I78" s="2">
        <f>C78/'Mortal Baseline'!D78</f>
        <v>4.2509969466529478E-3</v>
      </c>
      <c r="J78" s="2">
        <f>D78/'Mortal Baseline'!E78</f>
        <v>4.1075909134788216E-3</v>
      </c>
      <c r="K78" s="2">
        <f>E78/'Mortal Baseline'!F78</f>
        <v>3.9732090582018176E-3</v>
      </c>
      <c r="L78" s="2">
        <f>F78/'Mortal Baseline'!G78</f>
        <v>3.8128662244367281E-3</v>
      </c>
      <c r="M78" s="2">
        <f>SUM(B78:F78)/SUM('Mortal Baseline'!C78:G78)</f>
        <v>4.3682188360483262E-3</v>
      </c>
      <c r="N78" s="93">
        <f>B78*'Bowel Cancer Epi'!$I$62</f>
        <v>19.007386758538189</v>
      </c>
      <c r="O78" s="93">
        <f>C78*'Bowel Cancer Epi'!$I$62</f>
        <v>15.161535938039819</v>
      </c>
      <c r="P78" s="93">
        <f>D78*'Bowel Cancer Epi'!$I$62</f>
        <v>5.183825881578036</v>
      </c>
      <c r="Q78" s="93">
        <f>E78*'Bowel Cancer Epi'!$I$62</f>
        <v>1.3308551267976532</v>
      </c>
      <c r="R78" s="93">
        <f>F78*'Bowel Cancer Epi'!$I$62</f>
        <v>0.5384108614527664</v>
      </c>
      <c r="S78" s="93">
        <f t="shared" si="9"/>
        <v>41.222014566406465</v>
      </c>
      <c r="T78" s="93">
        <f t="shared" si="11"/>
        <v>477.67370262390932</v>
      </c>
      <c r="U78" s="2"/>
      <c r="V78" s="2"/>
      <c r="W78" s="93">
        <f>'Mortal Baseline'!X78*('Bowel Cancer Epi'!$N$62*'Bowel Cancer Epi'!B$99)</f>
        <v>61.054151351606791</v>
      </c>
      <c r="X78" s="93">
        <f>'Mortal Baseline'!Y78*('Bowel Cancer Epi'!$N$62*'Bowel Cancer Epi'!C$99)</f>
        <v>33.398657849371617</v>
      </c>
      <c r="Y78" s="93">
        <f>'Mortal Baseline'!Z78*('Bowel Cancer Epi'!$N$62*'Bowel Cancer Epi'!D$99)</f>
        <v>8.8161022779801801</v>
      </c>
      <c r="Z78" s="93">
        <f>'Mortal Baseline'!AA78*('Bowel Cancer Epi'!$N$62*'Bowel Cancer Epi'!E$99)</f>
        <v>2.4837452491395964</v>
      </c>
      <c r="AA78" s="93">
        <f>'Mortal Baseline'!AB78*('Bowel Cancer Epi'!$N$62*'Bowel Cancer Epi'!F$99)</f>
        <v>7.9222002410043402E-2</v>
      </c>
      <c r="AB78" s="93">
        <f t="shared" si="10"/>
        <v>105.83187873050824</v>
      </c>
      <c r="AC78" s="2">
        <f>W78/'Mortal Baseline'!X78</f>
        <v>3.0999999999999999E-3</v>
      </c>
      <c r="AD78" s="2">
        <f>X78/'Mortal Baseline'!Y78</f>
        <v>2.8681442657048973E-3</v>
      </c>
      <c r="AE78" s="2">
        <f>Y78/'Mortal Baseline'!Z78</f>
        <v>2.7681682899136548E-3</v>
      </c>
      <c r="AF78" s="2">
        <f>Z78/'Mortal Baseline'!AA78</f>
        <v>2.684692348403339E-3</v>
      </c>
      <c r="AG78" s="2">
        <f>AA78/'Mortal Baseline'!AB78</f>
        <v>2.5843994500930312E-3</v>
      </c>
      <c r="AH78" s="2">
        <f>SUM(W78:AA78)/SUM('Mortal Baseline'!X78:AB78)</f>
        <v>2.9828434275818157E-3</v>
      </c>
      <c r="AI78" s="58">
        <f>W78*'Stroke Epi'!$X$45</f>
        <v>7.6012418432750453</v>
      </c>
      <c r="AJ78" s="58">
        <f>X78*'Stroke Epi'!$X$45</f>
        <v>4.1581329022467663</v>
      </c>
      <c r="AK78" s="58">
        <f>Y78*'Stroke Epi'!$X$45</f>
        <v>1.0976047336085324</v>
      </c>
      <c r="AL78" s="58">
        <f>Z78*'Stroke Epi'!$X$45</f>
        <v>0.30922628351787973</v>
      </c>
      <c r="AM78" s="58">
        <f>AA78*'Stroke Epi'!$X$45</f>
        <v>9.8631393000504029E-3</v>
      </c>
      <c r="AN78" s="93">
        <f t="shared" si="7"/>
        <v>13.176068901948273</v>
      </c>
      <c r="AO78" s="93">
        <f t="shared" si="12"/>
        <v>97.408007554813423</v>
      </c>
    </row>
    <row r="79" spans="1:41">
      <c r="A79" s="58">
        <v>81</v>
      </c>
      <c r="B79" s="93">
        <f>'Mortal Baseline'!C79*('Bowel Cancer Epi'!$B$62*'Bowel Cancer Epi'!B$90)</f>
        <v>58.952036665688709</v>
      </c>
      <c r="C79" s="93">
        <f>'Mortal Baseline'!D79*('Bowel Cancer Epi'!$B$62*'Bowel Cancer Epi'!C$90)</f>
        <v>43.990974873376921</v>
      </c>
      <c r="D79" s="93">
        <f>'Mortal Baseline'!E79*('Bowel Cancer Epi'!$B$62*'Bowel Cancer Epi'!D$90)</f>
        <v>13.969051357977682</v>
      </c>
      <c r="E79" s="93">
        <f>'Mortal Baseline'!F79*('Bowel Cancer Epi'!$B$62*'Bowel Cancer Epi'!E$90)</f>
        <v>3.478049193455488</v>
      </c>
      <c r="F79" s="93">
        <f>'Mortal Baseline'!G79*('Bowel Cancer Epi'!$B$62*'Bowel Cancer Epi'!F$90)</f>
        <v>1.2349709161701146</v>
      </c>
      <c r="G79" s="93">
        <f t="shared" si="8"/>
        <v>121.6250830066689</v>
      </c>
      <c r="H79" s="2">
        <f>B79/'Mortal Baseline'!C79</f>
        <v>4.5999999999999999E-3</v>
      </c>
      <c r="I79" s="2">
        <f>C79/'Mortal Baseline'!D79</f>
        <v>4.2509969466529478E-3</v>
      </c>
      <c r="J79" s="2">
        <f>D79/'Mortal Baseline'!E79</f>
        <v>4.1075909134788216E-3</v>
      </c>
      <c r="K79" s="2">
        <f>E79/'Mortal Baseline'!F79</f>
        <v>3.9732090582018176E-3</v>
      </c>
      <c r="L79" s="2">
        <f>F79/'Mortal Baseline'!G79</f>
        <v>3.8128662244367281E-3</v>
      </c>
      <c r="M79" s="2">
        <f>SUM(B79:F79)/SUM('Mortal Baseline'!C79:G79)</f>
        <v>4.3806583482602097E-3</v>
      </c>
      <c r="N79" s="93">
        <f>B79*'Bowel Cancer Epi'!$I$62</f>
        <v>18.717271641356167</v>
      </c>
      <c r="O79" s="93">
        <f>C79*'Bowel Cancer Epi'!$I$62</f>
        <v>13.967134522297172</v>
      </c>
      <c r="P79" s="93">
        <f>D79*'Bowel Cancer Epi'!$I$62</f>
        <v>4.4351738061579136</v>
      </c>
      <c r="Q79" s="93">
        <f>E79*'Bowel Cancer Epi'!$I$62</f>
        <v>1.1042806189221175</v>
      </c>
      <c r="R79" s="93">
        <f>F79*'Bowel Cancer Epi'!$I$62</f>
        <v>0.3921032658840114</v>
      </c>
      <c r="S79" s="93">
        <f t="shared" si="9"/>
        <v>38.615963854617377</v>
      </c>
      <c r="T79" s="93">
        <f t="shared" si="11"/>
        <v>516.28966647852667</v>
      </c>
      <c r="U79" s="2"/>
      <c r="V79" s="2"/>
      <c r="W79" s="93">
        <f>'Mortal Baseline'!X79*('Bowel Cancer Epi'!$N$62*'Bowel Cancer Epi'!B$99)</f>
        <v>61.222465761800969</v>
      </c>
      <c r="X79" s="93">
        <f>'Mortal Baseline'!Y79*('Bowel Cancer Epi'!$N$62*'Bowel Cancer Epi'!C$99)</f>
        <v>30.104478229181098</v>
      </c>
      <c r="Y79" s="93">
        <f>'Mortal Baseline'!Z79*('Bowel Cancer Epi'!$N$62*'Bowel Cancer Epi'!D$99)</f>
        <v>7.5409506156361692</v>
      </c>
      <c r="Z79" s="93">
        <f>'Mortal Baseline'!AA79*('Bowel Cancer Epi'!$N$62*'Bowel Cancer Epi'!E$99)</f>
        <v>2.1246901351585472</v>
      </c>
      <c r="AA79" s="93">
        <f>'Mortal Baseline'!AB79*('Bowel Cancer Epi'!$N$62*'Bowel Cancer Epi'!F$99)</f>
        <v>4.4720511349212781E-2</v>
      </c>
      <c r="AB79" s="93">
        <f t="shared" si="10"/>
        <v>101.03730525312599</v>
      </c>
      <c r="AC79" s="2">
        <f>W79/'Mortal Baseline'!X79</f>
        <v>3.0999999999999999E-3</v>
      </c>
      <c r="AD79" s="2">
        <f>X79/'Mortal Baseline'!Y79</f>
        <v>2.8681442657048973E-3</v>
      </c>
      <c r="AE79" s="2">
        <f>Y79/'Mortal Baseline'!Z79</f>
        <v>2.7681682899136548E-3</v>
      </c>
      <c r="AF79" s="2">
        <f>Z79/'Mortal Baseline'!AA79</f>
        <v>2.6846923484033394E-3</v>
      </c>
      <c r="AG79" s="2">
        <f>AA79/'Mortal Baseline'!AB79</f>
        <v>2.5843994500930312E-3</v>
      </c>
      <c r="AH79" s="2">
        <f>SUM(W79:AA79)/SUM('Mortal Baseline'!X79:AB79)</f>
        <v>2.9911973845331654E-3</v>
      </c>
      <c r="AI79" s="58">
        <f>W79*'Stroke Epi'!$X$45</f>
        <v>7.6221969873442204</v>
      </c>
      <c r="AJ79" s="58">
        <f>X79*'Stroke Epi'!$X$45</f>
        <v>3.7480075395330466</v>
      </c>
      <c r="AK79" s="58">
        <f>Y79*'Stroke Epi'!$X$45</f>
        <v>0.93884835164670311</v>
      </c>
      <c r="AL79" s="58">
        <f>Z79*'Stroke Epi'!$X$45</f>
        <v>0.26452392182723911</v>
      </c>
      <c r="AM79" s="58">
        <f>AA79*'Stroke Epi'!$X$45</f>
        <v>5.5677036629769912E-3</v>
      </c>
      <c r="AN79" s="93">
        <f t="shared" si="7"/>
        <v>12.579144504014186</v>
      </c>
      <c r="AO79" s="93">
        <f t="shared" si="12"/>
        <v>109.9871520588276</v>
      </c>
    </row>
    <row r="80" spans="1:41">
      <c r="A80" s="58">
        <v>82</v>
      </c>
      <c r="B80" s="93">
        <f>'Mortal Baseline'!C80*('Bowel Cancer Epi'!$B$62*'Bowel Cancer Epi'!B$90)</f>
        <v>58.102434596249573</v>
      </c>
      <c r="C80" s="93">
        <f>'Mortal Baseline'!D80*('Bowel Cancer Epi'!$B$62*'Bowel Cancer Epi'!C$90)</f>
        <v>40.257590370705259</v>
      </c>
      <c r="D80" s="93">
        <f>'Mortal Baseline'!E80*('Bowel Cancer Epi'!$B$62*'Bowel Cancer Epi'!D$90)</f>
        <v>11.801975374305872</v>
      </c>
      <c r="E80" s="93">
        <f>'Mortal Baseline'!F80*('Bowel Cancer Epi'!$B$62*'Bowel Cancer Epi'!E$90)</f>
        <v>2.8902883995454021</v>
      </c>
      <c r="F80" s="93">
        <f>'Mortal Baseline'!G80*('Bowel Cancer Epi'!$B$62*'Bowel Cancer Epi'!F$90)</f>
        <v>0.88930878517425072</v>
      </c>
      <c r="G80" s="93">
        <f t="shared" si="8"/>
        <v>113.94159752598034</v>
      </c>
      <c r="H80" s="2">
        <f>B80/'Mortal Baseline'!C80</f>
        <v>4.5999999999999999E-3</v>
      </c>
      <c r="I80" s="2">
        <f>C80/'Mortal Baseline'!D80</f>
        <v>4.2509969466529478E-3</v>
      </c>
      <c r="J80" s="2">
        <f>D80/'Mortal Baseline'!E80</f>
        <v>4.1075909134788216E-3</v>
      </c>
      <c r="K80" s="2">
        <f>E80/'Mortal Baseline'!F80</f>
        <v>3.9732090582018176E-3</v>
      </c>
      <c r="L80" s="2">
        <f>F80/'Mortal Baseline'!G80</f>
        <v>3.8128662244367281E-3</v>
      </c>
      <c r="M80" s="2">
        <f>SUM(B80:F80)/SUM('Mortal Baseline'!C80:G80)</f>
        <v>4.3933506500885558E-3</v>
      </c>
      <c r="N80" s="93">
        <f>B80*'Bowel Cancer Epi'!$I$62</f>
        <v>18.447522984309241</v>
      </c>
      <c r="O80" s="93">
        <f>C80*'Bowel Cancer Epi'!$I$62</f>
        <v>12.78178494269892</v>
      </c>
      <c r="P80" s="93">
        <f>D80*'Bowel Cancer Epi'!$I$62</f>
        <v>3.7471271813421145</v>
      </c>
      <c r="Q80" s="93">
        <f>E80*'Bowel Cancer Epi'!$I$62</f>
        <v>0.91766656685566517</v>
      </c>
      <c r="R80" s="93">
        <f>F80*'Bowel Cancer Epi'!$I$62</f>
        <v>0.28235553929282459</v>
      </c>
      <c r="S80" s="93">
        <f t="shared" si="9"/>
        <v>36.176457214498761</v>
      </c>
      <c r="T80" s="93">
        <f t="shared" si="11"/>
        <v>552.46612369302545</v>
      </c>
      <c r="U80" s="2"/>
      <c r="V80" s="2"/>
      <c r="W80" s="93">
        <f>'Mortal Baseline'!X80*('Bowel Cancer Epi'!$N$62*'Bowel Cancer Epi'!B$99)</f>
        <v>61.391046215322177</v>
      </c>
      <c r="X80" s="93">
        <f>'Mortal Baseline'!Y80*('Bowel Cancer Epi'!$N$62*'Bowel Cancer Epi'!C$99)</f>
        <v>26.803365703522122</v>
      </c>
      <c r="Y80" s="93">
        <f>'Mortal Baseline'!Z80*('Bowel Cancer Epi'!$N$62*'Bowel Cancer Epi'!D$99)</f>
        <v>6.4172243489906577</v>
      </c>
      <c r="Z80" s="93">
        <f>'Mortal Baseline'!AA80*('Bowel Cancer Epi'!$N$62*'Bowel Cancer Epi'!E$99)</f>
        <v>1.8293897438829652</v>
      </c>
      <c r="AA80" s="93">
        <f>'Mortal Baseline'!AB80*('Bowel Cancer Epi'!$N$62*'Bowel Cancer Epi'!F$99)</f>
        <v>2.4499737948979895E-2</v>
      </c>
      <c r="AB80" s="93">
        <f t="shared" si="10"/>
        <v>96.465525749666909</v>
      </c>
      <c r="AC80" s="2">
        <f>W80/'Mortal Baseline'!X80</f>
        <v>3.0999999999999999E-3</v>
      </c>
      <c r="AD80" s="2">
        <f>X80/'Mortal Baseline'!Y80</f>
        <v>2.8681442657048973E-3</v>
      </c>
      <c r="AE80" s="2">
        <f>Y80/'Mortal Baseline'!Z80</f>
        <v>2.7681682899136548E-3</v>
      </c>
      <c r="AF80" s="2">
        <f>Z80/'Mortal Baseline'!AA80</f>
        <v>2.6846923484033394E-3</v>
      </c>
      <c r="AG80" s="2">
        <f>AA80/'Mortal Baseline'!AB80</f>
        <v>2.5843994500930312E-3</v>
      </c>
      <c r="AH80" s="2">
        <f>SUM(W80:AA80)/SUM('Mortal Baseline'!X80:AB80)</f>
        <v>2.9997483241185605E-3</v>
      </c>
      <c r="AI80" s="58">
        <f>W80*'Stroke Epi'!$X$45</f>
        <v>7.6431852538076113</v>
      </c>
      <c r="AJ80" s="58">
        <f>X80*'Stroke Epi'!$X$45</f>
        <v>3.3370190300885043</v>
      </c>
      <c r="AK80" s="58">
        <f>Y80*'Stroke Epi'!$X$45</f>
        <v>0.79894443144933691</v>
      </c>
      <c r="AL80" s="58">
        <f>Z80*'Stroke Epi'!$X$45</f>
        <v>0.22775902311342916</v>
      </c>
      <c r="AM80" s="58">
        <f>AA80*'Stroke Epi'!$X$45</f>
        <v>3.0502173746479971E-3</v>
      </c>
      <c r="AN80" s="93">
        <f t="shared" si="7"/>
        <v>12.00995795583353</v>
      </c>
      <c r="AO80" s="93">
        <f t="shared" si="12"/>
        <v>121.99711001466113</v>
      </c>
    </row>
    <row r="81" spans="1:41">
      <c r="A81" s="58">
        <v>83</v>
      </c>
      <c r="B81" s="93">
        <f>'Mortal Baseline'!C81*('Bowel Cancer Epi'!$B$62*'Bowel Cancer Epi'!B$90)</f>
        <v>57.320785753561772</v>
      </c>
      <c r="C81" s="93">
        <f>'Mortal Baseline'!D81*('Bowel Cancer Epi'!$B$62*'Bowel Cancer Epi'!C$90)</f>
        <v>36.557355303965863</v>
      </c>
      <c r="D81" s="93">
        <f>'Mortal Baseline'!E81*('Bowel Cancer Epi'!$B$62*'Bowel Cancer Epi'!D$90)</f>
        <v>9.8334633516076053</v>
      </c>
      <c r="E81" s="93">
        <f>'Mortal Baseline'!F81*('Bowel Cancer Epi'!$B$62*'Bowel Cancer Epi'!E$90)</f>
        <v>2.4065015730694332</v>
      </c>
      <c r="F81" s="93">
        <f>'Mortal Baseline'!G81*('Bowel Cancer Epi'!$B$62*'Bowel Cancer Epi'!F$90)</f>
        <v>0.63294819790695644</v>
      </c>
      <c r="G81" s="93">
        <f t="shared" si="8"/>
        <v>106.75105418011164</v>
      </c>
      <c r="H81" s="2">
        <f>B81/'Mortal Baseline'!C81</f>
        <v>4.5999999999999999E-3</v>
      </c>
      <c r="I81" s="2">
        <f>C81/'Mortal Baseline'!D81</f>
        <v>4.2509969466529478E-3</v>
      </c>
      <c r="J81" s="2">
        <f>D81/'Mortal Baseline'!E81</f>
        <v>4.1075909134788216E-3</v>
      </c>
      <c r="K81" s="2">
        <f>E81/'Mortal Baseline'!F81</f>
        <v>3.9732090582018176E-3</v>
      </c>
      <c r="L81" s="2">
        <f>F81/'Mortal Baseline'!G81</f>
        <v>3.8128662244367281E-3</v>
      </c>
      <c r="M81" s="2">
        <f>SUM(B81:F81)/SUM('Mortal Baseline'!C81:G81)</f>
        <v>4.4063913386022894E-3</v>
      </c>
      <c r="N81" s="93">
        <f>B81*'Bowel Cancer Epi'!$I$62</f>
        <v>18.199349476755863</v>
      </c>
      <c r="O81" s="93">
        <f>C81*'Bowel Cancer Epi'!$I$62</f>
        <v>11.606960309009162</v>
      </c>
      <c r="P81" s="93">
        <f>D81*'Bowel Cancer Epi'!$I$62</f>
        <v>3.1221246141354149</v>
      </c>
      <c r="Q81" s="93">
        <f>E81*'Bowel Cancer Epi'!$I$62</f>
        <v>0.7640642494495451</v>
      </c>
      <c r="R81" s="93">
        <f>F81*'Bowel Cancer Epi'!$I$62</f>
        <v>0.20096105283545868</v>
      </c>
      <c r="S81" s="93">
        <f t="shared" si="9"/>
        <v>33.893459702185446</v>
      </c>
      <c r="T81" s="93">
        <f t="shared" si="11"/>
        <v>586.35958339521085</v>
      </c>
      <c r="U81" s="2"/>
      <c r="V81" s="2"/>
      <c r="W81" s="93">
        <f>'Mortal Baseline'!X81*('Bowel Cancer Epi'!$N$62*'Bowel Cancer Epi'!B$99)</f>
        <v>61.562571483207599</v>
      </c>
      <c r="X81" s="93">
        <f>'Mortal Baseline'!Y81*('Bowel Cancer Epi'!$N$62*'Bowel Cancer Epi'!C$99)</f>
        <v>23.514838022551963</v>
      </c>
      <c r="Y81" s="93">
        <f>'Mortal Baseline'!Z81*('Bowel Cancer Epi'!$N$62*'Bowel Cancer Epi'!D$99)</f>
        <v>5.430699987964922</v>
      </c>
      <c r="Z81" s="93">
        <f>'Mortal Baseline'!AA81*('Bowel Cancer Epi'!$N$62*'Bowel Cancer Epi'!E$99)</f>
        <v>1.586302541395354</v>
      </c>
      <c r="AA81" s="93">
        <f>'Mortal Baseline'!AB81*('Bowel Cancer Epi'!$N$62*'Bowel Cancer Epi'!F$99)</f>
        <v>1.3007472053773207E-2</v>
      </c>
      <c r="AB81" s="93">
        <f t="shared" si="10"/>
        <v>92.107419507173617</v>
      </c>
      <c r="AC81" s="2">
        <f>W81/'Mortal Baseline'!X81</f>
        <v>3.0999999999999999E-3</v>
      </c>
      <c r="AD81" s="2">
        <f>X81/'Mortal Baseline'!Y81</f>
        <v>2.8681442657048973E-3</v>
      </c>
      <c r="AE81" s="2">
        <f>Y81/'Mortal Baseline'!Z81</f>
        <v>2.7681682899136548E-3</v>
      </c>
      <c r="AF81" s="2">
        <f>Z81/'Mortal Baseline'!AA81</f>
        <v>2.6846923484033394E-3</v>
      </c>
      <c r="AG81" s="2">
        <f>AA81/'Mortal Baseline'!AB81</f>
        <v>2.5843994500930312E-3</v>
      </c>
      <c r="AH81" s="2">
        <f>SUM(W81:AA81)/SUM('Mortal Baseline'!X81:AB81)</f>
        <v>3.0085460618769692E-3</v>
      </c>
      <c r="AI81" s="58">
        <f>W81*'Stroke Epi'!$X$45</f>
        <v>7.6645401496593459</v>
      </c>
      <c r="AJ81" s="58">
        <f>X81*'Stroke Epi'!$X$45</f>
        <v>2.9275973338077192</v>
      </c>
      <c r="AK81" s="58">
        <f>Y81*'Stroke Epi'!$X$45</f>
        <v>0.67612214850163277</v>
      </c>
      <c r="AL81" s="58">
        <f>Z81*'Stroke Epi'!$X$45</f>
        <v>0.19749466640372157</v>
      </c>
      <c r="AM81" s="58">
        <f>AA81*'Stroke Epi'!$X$45</f>
        <v>1.6194302706947644E-3</v>
      </c>
      <c r="AN81" s="93">
        <f t="shared" si="7"/>
        <v>11.467373728643116</v>
      </c>
      <c r="AO81" s="93">
        <f t="shared" si="12"/>
        <v>133.46448374330424</v>
      </c>
    </row>
    <row r="82" spans="1:41">
      <c r="A82" s="58">
        <v>84</v>
      </c>
      <c r="B82" s="93">
        <f>'Mortal Baseline'!C82*('Bowel Cancer Epi'!$B$62*'Bowel Cancer Epi'!B$90)</f>
        <v>56.606998302600182</v>
      </c>
      <c r="C82" s="93">
        <f>'Mortal Baseline'!D82*('Bowel Cancer Epi'!$B$62*'Bowel Cancer Epi'!C$90)</f>
        <v>32.894204517873803</v>
      </c>
      <c r="D82" s="93">
        <f>'Mortal Baseline'!E82*('Bowel Cancer Epi'!$B$62*'Bowel Cancer Epi'!D$90)</f>
        <v>8.0687344384057251</v>
      </c>
      <c r="E82" s="93">
        <f>'Mortal Baseline'!F82*('Bowel Cancer Epi'!$B$62*'Bowel Cancer Epi'!E$90)</f>
        <v>2.0082609396573465</v>
      </c>
      <c r="F82" s="93">
        <f>'Mortal Baseline'!G82*('Bowel Cancer Epi'!$B$62*'Bowel Cancer Epi'!F$90)</f>
        <v>0.44500654857780247</v>
      </c>
      <c r="G82" s="93">
        <f t="shared" si="8"/>
        <v>100.02320474711487</v>
      </c>
      <c r="H82" s="2">
        <f>B82/'Mortal Baseline'!C82</f>
        <v>4.5999999999999999E-3</v>
      </c>
      <c r="I82" s="2">
        <f>C82/'Mortal Baseline'!D82</f>
        <v>4.2509969466529469E-3</v>
      </c>
      <c r="J82" s="2">
        <f>D82/'Mortal Baseline'!E82</f>
        <v>4.1075909134788216E-3</v>
      </c>
      <c r="K82" s="2">
        <f>E82/'Mortal Baseline'!F82</f>
        <v>3.9732090582018176E-3</v>
      </c>
      <c r="L82" s="2">
        <f>F82/'Mortal Baseline'!G82</f>
        <v>3.8128662244367281E-3</v>
      </c>
      <c r="M82" s="2">
        <f>SUM(B82:F82)/SUM('Mortal Baseline'!C82:G82)</f>
        <v>4.4198648226695574E-3</v>
      </c>
      <c r="N82" s="93">
        <f>B82*'Bowel Cancer Epi'!$I$62</f>
        <v>17.972721961075557</v>
      </c>
      <c r="O82" s="93">
        <f>C82*'Bowel Cancer Epi'!$I$62</f>
        <v>10.443909934424932</v>
      </c>
      <c r="P82" s="93">
        <f>D82*'Bowel Cancer Epi'!$I$62</f>
        <v>2.5618231841938179</v>
      </c>
      <c r="Q82" s="93">
        <f>E82*'Bowel Cancer Epi'!$I$62</f>
        <v>0.63762284834120753</v>
      </c>
      <c r="R82" s="93">
        <f>F82*'Bowel Cancer Epi'!$I$62</f>
        <v>0.14128957917345228</v>
      </c>
      <c r="S82" s="93">
        <f t="shared" si="9"/>
        <v>31.757367507208969</v>
      </c>
      <c r="T82" s="93">
        <f t="shared" si="11"/>
        <v>618.11695090241983</v>
      </c>
      <c r="U82" s="2"/>
      <c r="V82" s="2"/>
      <c r="W82" s="93">
        <f>'Mortal Baseline'!X82*('Bowel Cancer Epi'!$N$62*'Bowel Cancer Epi'!B$99)</f>
        <v>61.726784304138683</v>
      </c>
      <c r="X82" s="93">
        <f>'Mortal Baseline'!Y82*('Bowel Cancer Epi'!$N$62*'Bowel Cancer Epi'!C$99)</f>
        <v>20.266574748582272</v>
      </c>
      <c r="Y82" s="93">
        <f>'Mortal Baseline'!Z82*('Bowel Cancer Epi'!$N$62*'Bowel Cancer Epi'!D$99)</f>
        <v>4.5673217038631169</v>
      </c>
      <c r="Z82" s="93">
        <f>'Mortal Baseline'!AA82*('Bowel Cancer Epi'!$N$62*'Bowel Cancer Epi'!E$99)</f>
        <v>1.3857251092740226</v>
      </c>
      <c r="AA82" s="93">
        <f>'Mortal Baseline'!AB82*('Bowel Cancer Epi'!$N$62*'Bowel Cancer Epi'!F$99)</f>
        <v>6.6811733427629069E-3</v>
      </c>
      <c r="AB82" s="93">
        <f t="shared" si="10"/>
        <v>87.953087039200867</v>
      </c>
      <c r="AC82" s="2">
        <f>W82/'Mortal Baseline'!X82</f>
        <v>3.0999999999999999E-3</v>
      </c>
      <c r="AD82" s="2">
        <f>X82/'Mortal Baseline'!Y82</f>
        <v>2.8681442657048977E-3</v>
      </c>
      <c r="AE82" s="2">
        <f>Y82/'Mortal Baseline'!Z82</f>
        <v>2.7681682899136548E-3</v>
      </c>
      <c r="AF82" s="2">
        <f>Z82/'Mortal Baseline'!AA82</f>
        <v>2.6846923484033394E-3</v>
      </c>
      <c r="AG82" s="2">
        <f>AA82/'Mortal Baseline'!AB82</f>
        <v>2.5843994500930312E-3</v>
      </c>
      <c r="AH82" s="2">
        <f>SUM(W82:AA82)/SUM('Mortal Baseline'!X82:AB82)</f>
        <v>3.0176057817202701E-3</v>
      </c>
      <c r="AI82" s="58">
        <f>W82*'Stroke Epi'!$X$45</f>
        <v>7.6849846458652662</v>
      </c>
      <c r="AJ82" s="58">
        <f>X82*'Stroke Epi'!$X$45</f>
        <v>2.5231885561984928</v>
      </c>
      <c r="AK82" s="58">
        <f>Y82*'Stroke Epi'!$X$45</f>
        <v>0.56863155213095806</v>
      </c>
      <c r="AL82" s="58">
        <f>Z82*'Stroke Epi'!$X$45</f>
        <v>0.1725227761046158</v>
      </c>
      <c r="AM82" s="58">
        <f>AA82*'Stroke Epi'!$X$45</f>
        <v>8.3180608117398196E-4</v>
      </c>
      <c r="AN82" s="93">
        <f t="shared" ref="AN82:AN98" si="13">SUM(AI82:AM82)</f>
        <v>10.950159336380505</v>
      </c>
      <c r="AO82" s="93">
        <f t="shared" si="12"/>
        <v>144.41464307968474</v>
      </c>
    </row>
    <row r="83" spans="1:41">
      <c r="A83" s="58">
        <v>85</v>
      </c>
      <c r="B83" s="93">
        <f>'Mortal Baseline'!C83*('Bowel Cancer Epi'!$B$63*'Bowel Cancer Epi'!B$90)</f>
        <v>60.344818343082537</v>
      </c>
      <c r="C83" s="93">
        <f>'Mortal Baseline'!D83*('Bowel Cancer Epi'!$B$63*'Bowel Cancer Epi'!C$90)</f>
        <v>31.57057120555389</v>
      </c>
      <c r="D83" s="93">
        <f>'Mortal Baseline'!E83*('Bowel Cancer Epi'!$B$63*'Bowel Cancer Epi'!D$90)</f>
        <v>7.0206284401829731</v>
      </c>
      <c r="E83" s="93">
        <f>'Mortal Baseline'!F83*('Bowel Cancer Epi'!$B$63*'Bowel Cancer Epi'!E$90)</f>
        <v>1.8119343198216085</v>
      </c>
      <c r="F83" s="93">
        <f>'Mortal Baseline'!G83*('Bowel Cancer Epi'!$B$63*'Bowel Cancer Epi'!F$90)</f>
        <v>0.33307724927026611</v>
      </c>
      <c r="G83" s="93">
        <f t="shared" si="8"/>
        <v>101.08102955791126</v>
      </c>
      <c r="H83" s="2">
        <f>B83/'Mortal Baseline'!C83</f>
        <v>5.0000000000000001E-3</v>
      </c>
      <c r="I83" s="2">
        <f>C83/'Mortal Baseline'!D83</f>
        <v>4.6206488550575523E-3</v>
      </c>
      <c r="J83" s="2">
        <f>D83/'Mortal Baseline'!E83</f>
        <v>4.4647727320421974E-3</v>
      </c>
      <c r="K83" s="2">
        <f>E83/'Mortal Baseline'!F83</f>
        <v>4.3187054980454546E-3</v>
      </c>
      <c r="L83" s="2">
        <f>F83/'Mortal Baseline'!G83</f>
        <v>4.1444198091703565E-3</v>
      </c>
      <c r="M83" s="2">
        <f>SUM(B83:F83)/SUM('Mortal Baseline'!C83:G83)</f>
        <v>4.819387572980032E-3</v>
      </c>
      <c r="N83" s="93">
        <f>B83*'Bowel Cancer Epi'!$I$63</f>
        <v>22.448272423626705</v>
      </c>
      <c r="O83" s="93">
        <f>C83*'Bowel Cancer Epi'!$I$63</f>
        <v>11.744252488466048</v>
      </c>
      <c r="P83" s="93">
        <f>D83*'Bowel Cancer Epi'!$I$63</f>
        <v>2.6116737797480658</v>
      </c>
      <c r="Q83" s="93">
        <f>E83*'Bowel Cancer Epi'!$I$63</f>
        <v>0.67403956697363832</v>
      </c>
      <c r="R83" s="93">
        <f>F83*'Bowel Cancer Epi'!$I$63</f>
        <v>0.12390473672853899</v>
      </c>
      <c r="S83" s="93">
        <f t="shared" si="9"/>
        <v>37.602142995542998</v>
      </c>
      <c r="T83" s="93">
        <f t="shared" si="11"/>
        <v>655.71909389796281</v>
      </c>
      <c r="U83" s="2"/>
      <c r="V83" s="2"/>
      <c r="W83" s="93">
        <f>'Mortal Baseline'!X83*('Bowel Cancer Epi'!$N$63*'Bowel Cancer Epi'!B$99)</f>
        <v>67.463098299148754</v>
      </c>
      <c r="X83" s="93">
        <f>'Mortal Baseline'!Y83*('Bowel Cancer Epi'!$N$63*'Bowel Cancer Epi'!C$99)</f>
        <v>18.647951689143778</v>
      </c>
      <c r="Y83" s="93">
        <f>'Mortal Baseline'!Z83*('Bowel Cancer Epi'!$N$63*'Bowel Cancer Epi'!D$99)</f>
        <v>4.1593639230732213</v>
      </c>
      <c r="Z83" s="93">
        <f>'Mortal Baseline'!AA83*('Bowel Cancer Epi'!$N$63*'Bowel Cancer Epi'!E$99)</f>
        <v>1.3300700689352192</v>
      </c>
      <c r="AA83" s="93">
        <f>'Mortal Baseline'!AB83*('Bowel Cancer Epi'!$N$63*'Bowel Cancer Epi'!F$99)</f>
        <v>3.6134362976184293E-3</v>
      </c>
      <c r="AB83" s="93">
        <f t="shared" si="10"/>
        <v>91.604097416598577</v>
      </c>
      <c r="AC83" s="2">
        <f>W83/'Mortal Baseline'!X83</f>
        <v>3.3999999999999998E-3</v>
      </c>
      <c r="AD83" s="2">
        <f>X83/'Mortal Baseline'!Y83</f>
        <v>3.1457066139989197E-3</v>
      </c>
      <c r="AE83" s="2">
        <f>Y83/'Mortal Baseline'!Z83</f>
        <v>3.0360555437762668E-3</v>
      </c>
      <c r="AF83" s="2">
        <f>Z83/'Mortal Baseline'!AA83</f>
        <v>2.9445012853455978E-3</v>
      </c>
      <c r="AG83" s="2">
        <f>AA83/'Mortal Baseline'!AB83</f>
        <v>2.8345026226826793E-3</v>
      </c>
      <c r="AH83" s="2">
        <f>SUM(W83:AA83)/SUM('Mortal Baseline'!X83:AB83)</f>
        <v>3.3198154269880997E-3</v>
      </c>
      <c r="AI83" s="58">
        <f>W83*'Stroke Epi'!$X$46</f>
        <v>8.9118752853175494</v>
      </c>
      <c r="AJ83" s="58">
        <f>X83*'Stroke Epi'!$X$46</f>
        <v>2.4633944181358931</v>
      </c>
      <c r="AK83" s="58">
        <f>Y83*'Stroke Epi'!$X$46</f>
        <v>0.54945197423797254</v>
      </c>
      <c r="AL83" s="58">
        <f>Z83*'Stroke Epi'!$X$46</f>
        <v>0.17570225610634244</v>
      </c>
      <c r="AM83" s="58">
        <f>AA83*'Stroke Epi'!$X$46</f>
        <v>4.773349349153945E-4</v>
      </c>
      <c r="AN83" s="93">
        <f t="shared" si="13"/>
        <v>12.100901268732674</v>
      </c>
      <c r="AO83" s="93">
        <f t="shared" si="12"/>
        <v>156.51554434841742</v>
      </c>
    </row>
    <row r="84" spans="1:41">
      <c r="A84" s="58">
        <v>86</v>
      </c>
      <c r="B84" s="93">
        <f>'Mortal Baseline'!C84*('Bowel Cancer Epi'!$B$63*'Bowel Cancer Epi'!B$90)</f>
        <v>55.637076123675335</v>
      </c>
      <c r="C84" s="93">
        <f>'Mortal Baseline'!D84*('Bowel Cancer Epi'!$B$63*'Bowel Cancer Epi'!C$90)</f>
        <v>25.840753291355277</v>
      </c>
      <c r="D84" s="93">
        <f>'Mortal Baseline'!E84*('Bowel Cancer Epi'!$B$63*'Bowel Cancer Epi'!D$90)</f>
        <v>5.1821955528556236</v>
      </c>
      <c r="E84" s="93">
        <f>'Mortal Baseline'!F84*('Bowel Cancer Epi'!$B$63*'Bowel Cancer Epi'!E$90)</f>
        <v>1.4165102475485227</v>
      </c>
      <c r="F84" s="93">
        <f>'Mortal Baseline'!G84*('Bowel Cancer Epi'!$B$63*'Bowel Cancer Epi'!F$90)</f>
        <v>0.21249730928569396</v>
      </c>
      <c r="G84" s="93">
        <f t="shared" si="8"/>
        <v>88.28903252472044</v>
      </c>
      <c r="H84" s="2">
        <f>B84/'Mortal Baseline'!C84</f>
        <v>5.0000000000000001E-3</v>
      </c>
      <c r="I84" s="2">
        <f>C84/'Mortal Baseline'!D84</f>
        <v>4.6206488550575523E-3</v>
      </c>
      <c r="J84" s="2">
        <f>D84/'Mortal Baseline'!E84</f>
        <v>4.4647727320421974E-3</v>
      </c>
      <c r="K84" s="2">
        <f>E84/'Mortal Baseline'!F84</f>
        <v>4.3187054980454546E-3</v>
      </c>
      <c r="L84" s="2">
        <f>F84/'Mortal Baseline'!G84</f>
        <v>4.1444198091703565E-3</v>
      </c>
      <c r="M84" s="2">
        <f>SUM(B84:F84)/SUM('Mortal Baseline'!C84:G84)</f>
        <v>4.8351537858347957E-3</v>
      </c>
      <c r="N84" s="93">
        <f>B84*'Bowel Cancer Epi'!$I$63</f>
        <v>20.696992318007226</v>
      </c>
      <c r="O84" s="93">
        <f>C84*'Bowel Cancer Epi'!$I$63</f>
        <v>9.6127602243841626</v>
      </c>
      <c r="P84" s="93">
        <f>D84*'Bowel Cancer Epi'!$I$63</f>
        <v>1.9277767456622921</v>
      </c>
      <c r="Q84" s="93">
        <f>E84*'Bowel Cancer Epi'!$I$63</f>
        <v>0.52694181208805047</v>
      </c>
      <c r="R84" s="93">
        <f>F84*'Bowel Cancer Epi'!$I$63</f>
        <v>7.904899905427816E-2</v>
      </c>
      <c r="S84" s="93">
        <f t="shared" si="9"/>
        <v>32.843520099196006</v>
      </c>
      <c r="T84" s="93">
        <f t="shared" si="11"/>
        <v>688.56261399715879</v>
      </c>
      <c r="U84" s="2"/>
      <c r="V84" s="2"/>
      <c r="W84" s="93">
        <f>'Mortal Baseline'!X84*('Bowel Cancer Epi'!$N$63*'Bowel Cancer Epi'!B$99)</f>
        <v>63.7996858152462</v>
      </c>
      <c r="X84" s="93">
        <f>'Mortal Baseline'!Y84*('Bowel Cancer Epi'!$N$63*'Bowel Cancer Epi'!C$99)</f>
        <v>14.493528183076535</v>
      </c>
      <c r="Y84" s="93">
        <f>'Mortal Baseline'!Z84*('Bowel Cancer Epi'!$N$63*'Bowel Cancer Epi'!D$99)</f>
        <v>3.2541803930372368</v>
      </c>
      <c r="Z84" s="93">
        <f>'Mortal Baseline'!AA84*('Bowel Cancer Epi'!$N$63*'Bowel Cancer Epi'!E$99)</f>
        <v>1.1140401714034862</v>
      </c>
      <c r="AA84" s="93">
        <f>'Mortal Baseline'!AB84*('Bowel Cancer Epi'!$N$63*'Bowel Cancer Epi'!F$99)</f>
        <v>1.6307185206195899E-3</v>
      </c>
      <c r="AB84" s="93">
        <f t="shared" si="10"/>
        <v>82.663065281284062</v>
      </c>
      <c r="AC84" s="2">
        <f>W84/'Mortal Baseline'!X84</f>
        <v>3.3999999999999998E-3</v>
      </c>
      <c r="AD84" s="2">
        <f>X84/'Mortal Baseline'!Y84</f>
        <v>3.1457066139989197E-3</v>
      </c>
      <c r="AE84" s="2">
        <f>Y84/'Mortal Baseline'!Z84</f>
        <v>3.0360555437762668E-3</v>
      </c>
      <c r="AF84" s="2">
        <f>Z84/'Mortal Baseline'!AA84</f>
        <v>2.9445012853455974E-3</v>
      </c>
      <c r="AG84" s="2">
        <f>AA84/'Mortal Baseline'!AB84</f>
        <v>2.8345026226826793E-3</v>
      </c>
      <c r="AH84" s="2">
        <f>SUM(W84:AA84)/SUM('Mortal Baseline'!X84:AB84)</f>
        <v>3.3301293100973382E-3</v>
      </c>
      <c r="AI84" s="58">
        <f>W84*'Stroke Epi'!$X$46</f>
        <v>8.427938496194022</v>
      </c>
      <c r="AJ84" s="58">
        <f>X84*'Stroke Epi'!$X$46</f>
        <v>1.9145950729844101</v>
      </c>
      <c r="AK84" s="58">
        <f>Y84*'Stroke Epi'!$X$46</f>
        <v>0.42987722992021898</v>
      </c>
      <c r="AL84" s="58">
        <f>Z84*'Stroke Epi'!$X$46</f>
        <v>0.14716470664240053</v>
      </c>
      <c r="AM84" s="58">
        <f>AA84*'Stroke Epi'!$X$46</f>
        <v>2.1541791657384783E-4</v>
      </c>
      <c r="AN84" s="93">
        <f t="shared" si="13"/>
        <v>10.919790923657624</v>
      </c>
      <c r="AO84" s="93">
        <f t="shared" si="12"/>
        <v>167.43533527207504</v>
      </c>
    </row>
    <row r="85" spans="1:41">
      <c r="A85" s="58">
        <v>87</v>
      </c>
      <c r="B85" s="93">
        <f>'Mortal Baseline'!C85*('Bowel Cancer Epi'!$B$63*'Bowel Cancer Epi'!B$90)</f>
        <v>51.317064402218314</v>
      </c>
      <c r="C85" s="93">
        <f>'Mortal Baseline'!D85*('Bowel Cancer Epi'!$B$63*'Bowel Cancer Epi'!C$90)</f>
        <v>20.815235269609307</v>
      </c>
      <c r="D85" s="93">
        <f>'Mortal Baseline'!E85*('Bowel Cancer Epi'!$B$63*'Bowel Cancer Epi'!D$90)</f>
        <v>3.7480233064781658</v>
      </c>
      <c r="E85" s="93">
        <f>'Mortal Baseline'!F85*('Bowel Cancer Epi'!$B$63*'Bowel Cancer Epi'!E$90)</f>
        <v>1.1101758960925674</v>
      </c>
      <c r="F85" s="93">
        <f>'Mortal Baseline'!G85*('Bowel Cancer Epi'!$B$63*'Bowel Cancer Epi'!F$90)</f>
        <v>0.13356689816972114</v>
      </c>
      <c r="G85" s="93">
        <f t="shared" si="8"/>
        <v>77.124065772568073</v>
      </c>
      <c r="H85" s="2">
        <f>B85/'Mortal Baseline'!C85</f>
        <v>5.0000000000000001E-3</v>
      </c>
      <c r="I85" s="2">
        <f>C85/'Mortal Baseline'!D85</f>
        <v>4.6206488550575523E-3</v>
      </c>
      <c r="J85" s="2">
        <f>D85/'Mortal Baseline'!E85</f>
        <v>4.4647727320421974E-3</v>
      </c>
      <c r="K85" s="2">
        <f>E85/'Mortal Baseline'!F85</f>
        <v>4.3187054980454546E-3</v>
      </c>
      <c r="L85" s="2">
        <f>F85/'Mortal Baseline'!G85</f>
        <v>4.1444198091703565E-3</v>
      </c>
      <c r="M85" s="2">
        <f>SUM(B85:F85)/SUM('Mortal Baseline'!C85:G85)</f>
        <v>4.8514860550445682E-3</v>
      </c>
      <c r="N85" s="93">
        <f>B85*'Bowel Cancer Epi'!$I$63</f>
        <v>19.089947957625213</v>
      </c>
      <c r="O85" s="93">
        <f>C85*'Bowel Cancer Epi'!$I$63</f>
        <v>7.7432675202946619</v>
      </c>
      <c r="P85" s="93">
        <f>D85*'Bowel Cancer Epi'!$I$63</f>
        <v>1.3942646700098777</v>
      </c>
      <c r="Q85" s="93">
        <f>E85*'Bowel Cancer Epi'!$I$63</f>
        <v>0.41298543334643506</v>
      </c>
      <c r="R85" s="93">
        <f>F85*'Bowel Cancer Epi'!$I$63</f>
        <v>4.9686886119136263E-2</v>
      </c>
      <c r="S85" s="93">
        <f t="shared" si="9"/>
        <v>28.690152467395325</v>
      </c>
      <c r="T85" s="93">
        <f t="shared" si="11"/>
        <v>717.25276646455416</v>
      </c>
      <c r="U85" s="2"/>
      <c r="V85" s="2"/>
      <c r="W85" s="93">
        <f>'Mortal Baseline'!X85*('Bowel Cancer Epi'!$N$63*'Bowel Cancer Epi'!B$99)</f>
        <v>60.197335629484492</v>
      </c>
      <c r="X85" s="93">
        <f>'Mortal Baseline'!Y85*('Bowel Cancer Epi'!$N$63*'Bowel Cancer Epi'!C$99)</f>
        <v>10.934412635979781</v>
      </c>
      <c r="Y85" s="93">
        <f>'Mortal Baseline'!Z85*('Bowel Cancer Epi'!$N$63*'Bowel Cancer Epi'!D$99)</f>
        <v>2.5206745242950013</v>
      </c>
      <c r="Z85" s="93">
        <f>'Mortal Baseline'!AA85*('Bowel Cancer Epi'!$N$63*'Bowel Cancer Epi'!E$99)</f>
        <v>0.93928994335540594</v>
      </c>
      <c r="AA85" s="93">
        <f>'Mortal Baseline'!AB85*('Bowel Cancer Epi'!$N$63*'Bowel Cancer Epi'!F$99)</f>
        <v>7.0682186964077362E-4</v>
      </c>
      <c r="AB85" s="93">
        <f t="shared" si="10"/>
        <v>74.592419554984318</v>
      </c>
      <c r="AC85" s="2">
        <f>W85/'Mortal Baseline'!X85</f>
        <v>3.3999999999999998E-3</v>
      </c>
      <c r="AD85" s="2">
        <f>X85/'Mortal Baseline'!Y85</f>
        <v>3.1457066139989197E-3</v>
      </c>
      <c r="AE85" s="2">
        <f>Y85/'Mortal Baseline'!Z85</f>
        <v>3.0360555437762668E-3</v>
      </c>
      <c r="AF85" s="2">
        <f>Z85/'Mortal Baseline'!AA85</f>
        <v>2.9445012853455978E-3</v>
      </c>
      <c r="AG85" s="2">
        <f>AA85/'Mortal Baseline'!AB85</f>
        <v>2.8345026226826793E-3</v>
      </c>
      <c r="AH85" s="2">
        <f>SUM(W85:AA85)/SUM('Mortal Baseline'!X85:AB85)</f>
        <v>3.3403720402994364E-3</v>
      </c>
      <c r="AI85" s="58">
        <f>W85*'Stroke Epi'!$X$46</f>
        <v>7.952068036654901</v>
      </c>
      <c r="AJ85" s="58">
        <f>X85*'Stroke Epi'!$X$46</f>
        <v>1.4444359092129291</v>
      </c>
      <c r="AK85" s="58">
        <f>Y85*'Stroke Epi'!$X$46</f>
        <v>0.33298110465936964</v>
      </c>
      <c r="AL85" s="58">
        <f>Z85*'Stroke Epi'!$X$46</f>
        <v>0.12408020151724912</v>
      </c>
      <c r="AM85" s="58">
        <f>AA85*'Stroke Epi'!$X$46</f>
        <v>9.3371168979546187E-5</v>
      </c>
      <c r="AN85" s="93">
        <f t="shared" si="13"/>
        <v>9.8536586232134269</v>
      </c>
      <c r="AO85" s="93">
        <f t="shared" si="12"/>
        <v>177.28899389528846</v>
      </c>
    </row>
    <row r="86" spans="1:41">
      <c r="A86" s="58">
        <v>88</v>
      </c>
      <c r="B86" s="93">
        <f>'Mortal Baseline'!C86*('Bowel Cancer Epi'!$B$63*'Bowel Cancer Epi'!B$90)</f>
        <v>47.323136258933168</v>
      </c>
      <c r="C86" s="93">
        <f>'Mortal Baseline'!D86*('Bowel Cancer Epi'!$B$63*'Bowel Cancer Epi'!C$90)</f>
        <v>16.448369285985375</v>
      </c>
      <c r="D86" s="93">
        <f>'Mortal Baseline'!E86*('Bowel Cancer Epi'!$B$63*'Bowel Cancer Epi'!D$90)</f>
        <v>2.6507446317355723</v>
      </c>
      <c r="E86" s="93">
        <f>'Mortal Baseline'!F86*('Bowel Cancer Epi'!$B$63*'Bowel Cancer Epi'!E$90)</f>
        <v>0.87200427858414276</v>
      </c>
      <c r="F86" s="93">
        <f>'Mortal Baseline'!G86*('Bowel Cancer Epi'!$B$63*'Bowel Cancer Epi'!F$90)</f>
        <v>8.2602371850708955E-2</v>
      </c>
      <c r="G86" s="93">
        <f t="shared" si="8"/>
        <v>67.376856827088972</v>
      </c>
      <c r="H86" s="2">
        <f>B86/'Mortal Baseline'!C86</f>
        <v>5.0000000000000001E-3</v>
      </c>
      <c r="I86" s="2">
        <f>C86/'Mortal Baseline'!D86</f>
        <v>4.6206488550575523E-3</v>
      </c>
      <c r="J86" s="2">
        <f>D86/'Mortal Baseline'!E86</f>
        <v>4.4647727320421974E-3</v>
      </c>
      <c r="K86" s="2">
        <f>E86/'Mortal Baseline'!F86</f>
        <v>4.3187054980454546E-3</v>
      </c>
      <c r="L86" s="2">
        <f>F86/'Mortal Baseline'!G86</f>
        <v>4.1444198091703565E-3</v>
      </c>
      <c r="M86" s="2">
        <f>SUM(B86:F86)/SUM('Mortal Baseline'!C86:G86)</f>
        <v>4.8682957657884005E-3</v>
      </c>
      <c r="N86" s="93">
        <f>B86*'Bowel Cancer Epi'!$I$63</f>
        <v>17.604206688323139</v>
      </c>
      <c r="O86" s="93">
        <f>C86*'Bowel Cancer Epi'!$I$63</f>
        <v>6.1187933743865592</v>
      </c>
      <c r="P86" s="93">
        <f>D86*'Bowel Cancer Epi'!$I$63</f>
        <v>0.98607700300563284</v>
      </c>
      <c r="Q86" s="93">
        <f>E86*'Bowel Cancer Epi'!$I$63</f>
        <v>0.32438559163330111</v>
      </c>
      <c r="R86" s="93">
        <f>F86*'Bowel Cancer Epi'!$I$63</f>
        <v>3.0728082328463732E-2</v>
      </c>
      <c r="S86" s="93">
        <f t="shared" si="9"/>
        <v>25.064190739677095</v>
      </c>
      <c r="T86" s="93">
        <f t="shared" si="11"/>
        <v>742.31695720423124</v>
      </c>
      <c r="U86" s="2"/>
      <c r="V86" s="2"/>
      <c r="W86" s="93">
        <f>'Mortal Baseline'!X86*('Bowel Cancer Epi'!$N$63*'Bowel Cancer Epi'!B$99)</f>
        <v>56.602965980445113</v>
      </c>
      <c r="X86" s="93">
        <f>'Mortal Baseline'!Y86*('Bowel Cancer Epi'!$N$63*'Bowel Cancer Epi'!C$99)</f>
        <v>7.9723606980779582</v>
      </c>
      <c r="Y86" s="93">
        <f>'Mortal Baseline'!Z86*('Bowel Cancer Epi'!$N$63*'Bowel Cancer Epi'!D$99)</f>
        <v>1.9298121229291063</v>
      </c>
      <c r="Z86" s="93">
        <f>'Mortal Baseline'!AA86*('Bowel Cancer Epi'!$N$63*'Bowel Cancer Epi'!E$99)</f>
        <v>0.79664782872615048</v>
      </c>
      <c r="AA86" s="93">
        <f>'Mortal Baseline'!AB86*('Bowel Cancer Epi'!$N$63*'Bowel Cancer Epi'!F$99)</f>
        <v>2.9337601234435251E-4</v>
      </c>
      <c r="AB86" s="93">
        <f t="shared" si="10"/>
        <v>67.302080006190678</v>
      </c>
      <c r="AC86" s="2">
        <f>W86/'Mortal Baseline'!X86</f>
        <v>3.3999999999999998E-3</v>
      </c>
      <c r="AD86" s="2">
        <f>X86/'Mortal Baseline'!Y86</f>
        <v>3.1457066139989197E-3</v>
      </c>
      <c r="AE86" s="2">
        <f>Y86/'Mortal Baseline'!Z86</f>
        <v>3.0360555437762668E-3</v>
      </c>
      <c r="AF86" s="2">
        <f>Z86/'Mortal Baseline'!AA86</f>
        <v>2.9445012853455978E-3</v>
      </c>
      <c r="AG86" s="2">
        <f>AA86/'Mortal Baseline'!AB86</f>
        <v>2.8345026226826793E-3</v>
      </c>
      <c r="AH86" s="2">
        <f>SUM(W86:AA86)/SUM('Mortal Baseline'!X86:AB86)</f>
        <v>3.3502651908300478E-3</v>
      </c>
      <c r="AI86" s="58">
        <f>W86*'Stroke Epi'!$X$46</f>
        <v>7.477251806016799</v>
      </c>
      <c r="AJ86" s="58">
        <f>X86*'Stroke Epi'!$X$46</f>
        <v>1.0531488482160982</v>
      </c>
      <c r="AK86" s="58">
        <f>Y86*'Stroke Epi'!$X$46</f>
        <v>0.25492818143893492</v>
      </c>
      <c r="AL86" s="58">
        <f>Z86*'Stroke Epi'!$X$46</f>
        <v>0.10523717817472447</v>
      </c>
      <c r="AM86" s="58">
        <f>AA86*'Stroke Epi'!$X$46</f>
        <v>3.8754971230688967E-5</v>
      </c>
      <c r="AN86" s="93">
        <f t="shared" si="13"/>
        <v>8.8906047688177861</v>
      </c>
      <c r="AO86" s="93">
        <f t="shared" si="12"/>
        <v>186.17959866410624</v>
      </c>
    </row>
    <row r="87" spans="1:41">
      <c r="A87" s="58">
        <v>89</v>
      </c>
      <c r="B87" s="93">
        <f>'Mortal Baseline'!C87*('Bowel Cancer Epi'!$B$63*'Bowel Cancer Epi'!B$90)</f>
        <v>43.91829091410645</v>
      </c>
      <c r="C87" s="93">
        <f>'Mortal Baseline'!D87*('Bowel Cancer Epi'!$B$63*'Bowel Cancer Epi'!C$90)</f>
        <v>12.799027012434079</v>
      </c>
      <c r="D87" s="93">
        <f>'Mortal Baseline'!E87*('Bowel Cancer Epi'!$B$63*'Bowel Cancer Epi'!D$90)</f>
        <v>1.8427568923544724</v>
      </c>
      <c r="E87" s="93">
        <f>'Mortal Baseline'!F87*('Bowel Cancer Epi'!$B$63*'Bowel Cancer Epi'!E$90)</f>
        <v>0.69113644516265504</v>
      </c>
      <c r="F87" s="93">
        <f>'Mortal Baseline'!G87*('Bowel Cancer Epi'!$B$63*'Bowel Cancer Epi'!F$90)</f>
        <v>5.0551462869446187E-2</v>
      </c>
      <c r="G87" s="93">
        <f t="shared" si="8"/>
        <v>59.301762726927102</v>
      </c>
      <c r="H87" s="2">
        <f>B87/'Mortal Baseline'!C87</f>
        <v>5.0000000000000001E-3</v>
      </c>
      <c r="I87" s="2">
        <f>C87/'Mortal Baseline'!D87</f>
        <v>4.6206488550575523E-3</v>
      </c>
      <c r="J87" s="2">
        <f>D87/'Mortal Baseline'!E87</f>
        <v>4.4647727320421974E-3</v>
      </c>
      <c r="K87" s="2">
        <f>E87/'Mortal Baseline'!F87</f>
        <v>4.3187054980454546E-3</v>
      </c>
      <c r="L87" s="2">
        <f>F87/'Mortal Baseline'!G87</f>
        <v>4.1444198091703565E-3</v>
      </c>
      <c r="M87" s="2">
        <f>SUM(B87:F87)/SUM('Mortal Baseline'!C87:G87)</f>
        <v>4.8853935508359082E-3</v>
      </c>
      <c r="N87" s="93">
        <f>B87*'Bowel Cancer Epi'!$I$63</f>
        <v>16.337604220047599</v>
      </c>
      <c r="O87" s="93">
        <f>C87*'Bowel Cancer Epi'!$I$63</f>
        <v>4.7612380486254775</v>
      </c>
      <c r="P87" s="93">
        <f>D87*'Bowel Cancer Epi'!$I$63</f>
        <v>0.68550556395586371</v>
      </c>
      <c r="Q87" s="93">
        <f>E87*'Bowel Cancer Epi'!$I$63</f>
        <v>0.25710275760050766</v>
      </c>
      <c r="R87" s="93">
        <f>F87*'Bowel Cancer Epi'!$I$63</f>
        <v>1.8805144187433981E-2</v>
      </c>
      <c r="S87" s="93">
        <f t="shared" si="9"/>
        <v>22.060255734416881</v>
      </c>
      <c r="T87" s="93">
        <f t="shared" si="11"/>
        <v>764.37721293864809</v>
      </c>
      <c r="U87" s="2"/>
      <c r="V87" s="2"/>
      <c r="W87" s="93">
        <f>'Mortal Baseline'!X87*('Bowel Cancer Epi'!$N$63*'Bowel Cancer Epi'!B$99)</f>
        <v>53.275430502783152</v>
      </c>
      <c r="X87" s="93">
        <f>'Mortal Baseline'!Y87*('Bowel Cancer Epi'!$N$63*'Bowel Cancer Epi'!C$99)</f>
        <v>5.6258710615350269</v>
      </c>
      <c r="Y87" s="93">
        <f>'Mortal Baseline'!Z87*('Bowel Cancer Epi'!$N$63*'Bowel Cancer Epi'!D$99)</f>
        <v>1.4659850054727008</v>
      </c>
      <c r="Z87" s="93">
        <f>'Mortal Baseline'!AA87*('Bowel Cancer Epi'!$N$63*'Bowel Cancer Epi'!E$99)</f>
        <v>0.68301098240311231</v>
      </c>
      <c r="AA87" s="93">
        <f>'Mortal Baseline'!AB87*('Bowel Cancer Epi'!$N$63*'Bowel Cancer Epi'!F$99)</f>
        <v>1.1690795158410387E-4</v>
      </c>
      <c r="AB87" s="93">
        <f t="shared" si="10"/>
        <v>61.050414460145582</v>
      </c>
      <c r="AC87" s="2">
        <f>W87/'Mortal Baseline'!X87</f>
        <v>3.3999999999999998E-3</v>
      </c>
      <c r="AD87" s="2">
        <f>X87/'Mortal Baseline'!Y87</f>
        <v>3.1457066139989193E-3</v>
      </c>
      <c r="AE87" s="2">
        <f>Y87/'Mortal Baseline'!Z87</f>
        <v>3.0360555437762668E-3</v>
      </c>
      <c r="AF87" s="2">
        <f>Z87/'Mortal Baseline'!AA87</f>
        <v>2.9445012853455978E-3</v>
      </c>
      <c r="AG87" s="2">
        <f>AA87/'Mortal Baseline'!AB87</f>
        <v>2.8345026226826793E-3</v>
      </c>
      <c r="AH87" s="2">
        <f>SUM(W87:AA87)/SUM('Mortal Baseline'!X87:AB87)</f>
        <v>3.359488276958309E-3</v>
      </c>
      <c r="AI87" s="58">
        <f>W87*'Stroke Epi'!$X$46</f>
        <v>7.0376843694176543</v>
      </c>
      <c r="AJ87" s="58">
        <f>X87*'Stroke Epi'!$X$46</f>
        <v>0.74317756722877704</v>
      </c>
      <c r="AK87" s="58">
        <f>Y87*'Stroke Epi'!$X$46</f>
        <v>0.19365661922294378</v>
      </c>
      <c r="AL87" s="58">
        <f>Z87*'Stroke Epi'!$X$46</f>
        <v>9.0225750775451127E-2</v>
      </c>
      <c r="AM87" s="58">
        <f>AA87*'Stroke Epi'!$X$46</f>
        <v>1.544354040426012E-5</v>
      </c>
      <c r="AN87" s="93">
        <f t="shared" si="13"/>
        <v>8.0647597501852299</v>
      </c>
      <c r="AO87" s="93">
        <f t="shared" si="12"/>
        <v>194.24435841429147</v>
      </c>
    </row>
    <row r="88" spans="1:41">
      <c r="A88" s="58">
        <v>90</v>
      </c>
      <c r="B88" s="93">
        <f>'Mortal Baseline'!C88*('Bowel Cancer Epi'!$B$64*'Bowel Cancer Epi'!B$90)</f>
        <v>40.151799416953835</v>
      </c>
      <c r="C88" s="93">
        <f>'Mortal Baseline'!D88*('Bowel Cancer Epi'!$B$64*'Bowel Cancer Epi'!C$90)</f>
        <v>9.5730687452508203</v>
      </c>
      <c r="D88" s="93">
        <f>'Mortal Baseline'!E88*('Bowel Cancer Epi'!$B$64*'Bowel Cancer Epi'!D$90)</f>
        <v>1.231029753259151</v>
      </c>
      <c r="E88" s="93">
        <f>'Mortal Baseline'!F88*('Bowel Cancer Epi'!$B$64*'Bowel Cancer Epi'!E$90)</f>
        <v>0.54121776564511803</v>
      </c>
      <c r="F88" s="93">
        <f>'Mortal Baseline'!G88*('Bowel Cancer Epi'!$B$64*'Bowel Cancer Epi'!F$90)</f>
        <v>2.9942448226073008E-2</v>
      </c>
      <c r="G88" s="93">
        <f t="shared" si="8"/>
        <v>51.527058129334996</v>
      </c>
      <c r="H88" s="2">
        <f>B88/'Mortal Baseline'!C88</f>
        <v>4.8999999999999998E-3</v>
      </c>
      <c r="I88" s="2">
        <f>C88/'Mortal Baseline'!D88</f>
        <v>4.5282358779564005E-3</v>
      </c>
      <c r="J88" s="2">
        <f>D88/'Mortal Baseline'!E88</f>
        <v>4.3754772774013536E-3</v>
      </c>
      <c r="K88" s="2">
        <f>E88/'Mortal Baseline'!F88</f>
        <v>4.2323313880845452E-3</v>
      </c>
      <c r="L88" s="2">
        <f>F88/'Mortal Baseline'!G88</f>
        <v>4.0615314129869495E-3</v>
      </c>
      <c r="M88" s="2">
        <f>SUM(B88:F88)/SUM('Mortal Baseline'!C88:G88)</f>
        <v>4.8044213006595438E-3</v>
      </c>
      <c r="N88" s="93">
        <f>B88*'Bowel Cancer Epi'!$I$64</f>
        <v>15.578898173778089</v>
      </c>
      <c r="O88" s="93">
        <f>C88*'Bowel Cancer Epi'!$I$64</f>
        <v>3.7143506731573184</v>
      </c>
      <c r="P88" s="93">
        <f>D88*'Bowel Cancer Epi'!$I$64</f>
        <v>0.47763954426455058</v>
      </c>
      <c r="Q88" s="93">
        <f>E88*'Bowel Cancer Epi'!$I$64</f>
        <v>0.20999249307030579</v>
      </c>
      <c r="R88" s="93">
        <f>F88*'Bowel Cancer Epi'!$I$64</f>
        <v>1.1617669911716328E-2</v>
      </c>
      <c r="S88" s="93">
        <f t="shared" si="9"/>
        <v>19.992498554181982</v>
      </c>
      <c r="T88" s="93">
        <f t="shared" si="11"/>
        <v>784.36971149283011</v>
      </c>
      <c r="U88" s="2"/>
      <c r="V88" s="2"/>
      <c r="W88" s="93">
        <f>'Mortal Baseline'!X88*('Bowel Cancer Epi'!$N$64*'Bowel Cancer Epi'!B$99)</f>
        <v>45.721407915705157</v>
      </c>
      <c r="X88" s="93">
        <f>'Mortal Baseline'!Y88*('Bowel Cancer Epi'!$N$64*'Bowel Cancer Epi'!C$99)</f>
        <v>3.4911845198496154</v>
      </c>
      <c r="Y88" s="93">
        <f>'Mortal Baseline'!Z88*('Bowel Cancer Epi'!$N$64*'Bowel Cancer Epi'!D$99)</f>
        <v>1.0060423790556008</v>
      </c>
      <c r="Z88" s="93">
        <f>'Mortal Baseline'!AA88*('Bowel Cancer Epi'!$N$64*'Bowel Cancer Epi'!E$99)</f>
        <v>0.53947959717389871</v>
      </c>
      <c r="AA88" s="93">
        <f>'Mortal Baseline'!AB88*('Bowel Cancer Epi'!$N$64*'Bowel Cancer Epi'!F$99)</f>
        <v>4.0666156397817982E-5</v>
      </c>
      <c r="AB88" s="93">
        <f t="shared" si="10"/>
        <v>50.758155077940671</v>
      </c>
      <c r="AC88" s="2">
        <f>W88/'Mortal Baseline'!X88</f>
        <v>3.0999999999999999E-3</v>
      </c>
      <c r="AD88" s="2">
        <f>X88/'Mortal Baseline'!Y88</f>
        <v>2.8681442657048973E-3</v>
      </c>
      <c r="AE88" s="2">
        <f>Y88/'Mortal Baseline'!Z88</f>
        <v>2.7681682899136548E-3</v>
      </c>
      <c r="AF88" s="2">
        <f>Z88/'Mortal Baseline'!AA88</f>
        <v>2.6846923484033394E-3</v>
      </c>
      <c r="AG88" s="2">
        <f>AA88/'Mortal Baseline'!AB88</f>
        <v>2.5843994500930312E-3</v>
      </c>
      <c r="AH88" s="2">
        <f>SUM(W88:AA88)/SUM('Mortal Baseline'!X88:AB88)</f>
        <v>3.0705826528607443E-3</v>
      </c>
      <c r="AI88" s="58">
        <f>W88*'Stroke Epi'!$X$47</f>
        <v>5.4317032603857731</v>
      </c>
      <c r="AJ88" s="58">
        <f>X88*'Stroke Epi'!$X$47</f>
        <v>0.41475272095813431</v>
      </c>
      <c r="AK88" s="58">
        <f>Y88*'Stroke Epi'!$X$47</f>
        <v>0.11951783463180538</v>
      </c>
      <c r="AL88" s="58">
        <f>Z88*'Stroke Epi'!$X$47</f>
        <v>6.4090176144259173E-2</v>
      </c>
      <c r="AM88" s="58">
        <f>AA88*'Stroke Epi'!$X$47</f>
        <v>4.8311393800607766E-6</v>
      </c>
      <c r="AN88" s="93">
        <f t="shared" si="13"/>
        <v>6.0300688232593522</v>
      </c>
      <c r="AO88" s="93">
        <f t="shared" si="12"/>
        <v>200.27442723755081</v>
      </c>
    </row>
    <row r="89" spans="1:41">
      <c r="A89" s="58">
        <v>91</v>
      </c>
      <c r="B89" s="93">
        <f>'Mortal Baseline'!C89*('Bowel Cancer Epi'!$B$64*'Bowel Cancer Epi'!B$90)</f>
        <v>33.189274631884139</v>
      </c>
      <c r="C89" s="93">
        <f>'Mortal Baseline'!D89*('Bowel Cancer Epi'!$B$64*'Bowel Cancer Epi'!C$90)</f>
        <v>6.2995254520445059</v>
      </c>
      <c r="D89" s="93">
        <f>'Mortal Baseline'!E89*('Bowel Cancer Epi'!$B$64*'Bowel Cancer Epi'!D$90)</f>
        <v>0.72439722276675456</v>
      </c>
      <c r="E89" s="93">
        <f>'Mortal Baseline'!F89*('Bowel Cancer Epi'!$B$64*'Bowel Cancer Epi'!E$90)</f>
        <v>0.38442062355317197</v>
      </c>
      <c r="F89" s="93">
        <f>'Mortal Baseline'!G89*('Bowel Cancer Epi'!$B$64*'Bowel Cancer Epi'!F$90)</f>
        <v>1.5740606794201861E-2</v>
      </c>
      <c r="G89" s="93">
        <f t="shared" si="8"/>
        <v>40.613358537042771</v>
      </c>
      <c r="H89" s="2">
        <f>B89/'Mortal Baseline'!C89</f>
        <v>4.8999999999999998E-3</v>
      </c>
      <c r="I89" s="2">
        <f>C89/'Mortal Baseline'!D89</f>
        <v>4.5282358779564005E-3</v>
      </c>
      <c r="J89" s="2">
        <f>D89/'Mortal Baseline'!E89</f>
        <v>4.3754772774013536E-3</v>
      </c>
      <c r="K89" s="2">
        <f>E89/'Mortal Baseline'!F89</f>
        <v>4.2323313880845452E-3</v>
      </c>
      <c r="L89" s="2">
        <f>F89/'Mortal Baseline'!G89</f>
        <v>4.0615314129869495E-3</v>
      </c>
      <c r="M89" s="2">
        <f>SUM(B89:F89)/SUM('Mortal Baseline'!C89:G89)</f>
        <v>4.820719536121963E-3</v>
      </c>
      <c r="N89" s="93">
        <f>B89*'Bowel Cancer Epi'!$I$64</f>
        <v>12.877438557171047</v>
      </c>
      <c r="O89" s="93">
        <f>C89*'Bowel Cancer Epi'!$I$64</f>
        <v>2.4442158753932683</v>
      </c>
      <c r="P89" s="93">
        <f>D89*'Bowel Cancer Epi'!$I$64</f>
        <v>0.28106612243350076</v>
      </c>
      <c r="Q89" s="93">
        <f>E89*'Bowel Cancer Epi'!$I$64</f>
        <v>0.14915520193863072</v>
      </c>
      <c r="R89" s="93">
        <f>F89*'Bowel Cancer Epi'!$I$64</f>
        <v>6.1073554361503225E-3</v>
      </c>
      <c r="S89" s="93">
        <f t="shared" si="9"/>
        <v>15.757983112372598</v>
      </c>
      <c r="T89" s="93">
        <f t="shared" si="11"/>
        <v>800.12769460520269</v>
      </c>
      <c r="U89" s="2"/>
      <c r="V89" s="2"/>
      <c r="W89" s="93">
        <f>'Mortal Baseline'!X89*('Bowel Cancer Epi'!$N$64*'Bowel Cancer Epi'!B$99)</f>
        <v>38.136760754421886</v>
      </c>
      <c r="X89" s="93">
        <f>'Mortal Baseline'!Y89*('Bowel Cancer Epi'!$N$64*'Bowel Cancer Epi'!C$99)</f>
        <v>2.0264702529590664</v>
      </c>
      <c r="Y89" s="93">
        <f>'Mortal Baseline'!Z89*('Bowel Cancer Epi'!$N$64*'Bowel Cancer Epi'!D$99)</f>
        <v>0.66448772250258736</v>
      </c>
      <c r="Z89" s="93">
        <f>'Mortal Baseline'!AA89*('Bowel Cancer Epi'!$N$64*'Bowel Cancer Epi'!E$99)</f>
        <v>0.41865710458432231</v>
      </c>
      <c r="AA89" s="93">
        <f>'Mortal Baseline'!AB89*('Bowel Cancer Epi'!$N$64*'Bowel Cancer Epi'!F$99)</f>
        <v>1.313694582394063E-5</v>
      </c>
      <c r="AB89" s="93">
        <f t="shared" si="10"/>
        <v>41.24638897141368</v>
      </c>
      <c r="AC89" s="2">
        <f>W89/'Mortal Baseline'!X89</f>
        <v>3.0999999999999999E-3</v>
      </c>
      <c r="AD89" s="2">
        <f>X89/'Mortal Baseline'!Y89</f>
        <v>2.8681442657048973E-3</v>
      </c>
      <c r="AE89" s="2">
        <f>Y89/'Mortal Baseline'!Z89</f>
        <v>2.7681682899136548E-3</v>
      </c>
      <c r="AF89" s="2">
        <f>Z89/'Mortal Baseline'!AA89</f>
        <v>2.6846923484033394E-3</v>
      </c>
      <c r="AG89" s="2">
        <f>AA89/'Mortal Baseline'!AB89</f>
        <v>2.5843994500930312E-3</v>
      </c>
      <c r="AH89" s="2">
        <f>SUM(W89:AA89)/SUM('Mortal Baseline'!X89:AB89)</f>
        <v>3.0770052747403943E-3</v>
      </c>
      <c r="AI89" s="58">
        <f>W89*'Stroke Epi'!$X$47</f>
        <v>4.5306471776253199</v>
      </c>
      <c r="AJ89" s="58">
        <f>X89*'Stroke Epi'!$X$47</f>
        <v>0.24074466605153708</v>
      </c>
      <c r="AK89" s="58">
        <f>Y89*'Stroke Epi'!$X$47</f>
        <v>7.8941141433307382E-2</v>
      </c>
      <c r="AL89" s="58">
        <f>Z89*'Stroke Epi'!$X$47</f>
        <v>4.973646402461749E-2</v>
      </c>
      <c r="AM89" s="58">
        <f>AA89*'Stroke Epi'!$X$47</f>
        <v>1.5606691638841467E-6</v>
      </c>
      <c r="AN89" s="93">
        <f t="shared" si="13"/>
        <v>4.9000710098039448</v>
      </c>
      <c r="AO89" s="93">
        <f t="shared" si="12"/>
        <v>205.17449824735476</v>
      </c>
    </row>
    <row r="90" spans="1:41">
      <c r="A90" s="58">
        <v>92</v>
      </c>
      <c r="B90" s="93">
        <f>'Mortal Baseline'!C90*('Bowel Cancer Epi'!$B$64*'Bowel Cancer Epi'!B$90)</f>
        <v>27.306101850656805</v>
      </c>
      <c r="C90" s="93">
        <f>'Mortal Baseline'!D90*('Bowel Cancer Epi'!$B$64*'Bowel Cancer Epi'!C$90)</f>
        <v>4.0049283467080752</v>
      </c>
      <c r="D90" s="93">
        <f>'Mortal Baseline'!E90*('Bowel Cancer Epi'!$B$64*'Bowel Cancer Epi'!D$90)</f>
        <v>0.41286439688552751</v>
      </c>
      <c r="E90" s="93">
        <f>'Mortal Baseline'!F90*('Bowel Cancer Epi'!$B$64*'Bowel Cancer Epi'!E$90)</f>
        <v>0.27272382433708442</v>
      </c>
      <c r="F90" s="93">
        <f>'Mortal Baseline'!G90*('Bowel Cancer Epi'!$B$64*'Bowel Cancer Epi'!F$90)</f>
        <v>8.0775867665745325E-3</v>
      </c>
      <c r="G90" s="93">
        <f t="shared" si="8"/>
        <v>32.004696005354063</v>
      </c>
      <c r="H90" s="2">
        <f>B90/'Mortal Baseline'!C90</f>
        <v>4.8999999999999998E-3</v>
      </c>
      <c r="I90" s="2">
        <f>C90/'Mortal Baseline'!D90</f>
        <v>4.5282358779564005E-3</v>
      </c>
      <c r="J90" s="2">
        <f>D90/'Mortal Baseline'!E90</f>
        <v>4.3754772774013536E-3</v>
      </c>
      <c r="K90" s="2">
        <f>E90/'Mortal Baseline'!F90</f>
        <v>4.2323313880845452E-3</v>
      </c>
      <c r="L90" s="2">
        <f>F90/'Mortal Baseline'!G90</f>
        <v>4.0615314129869495E-3</v>
      </c>
      <c r="M90" s="2">
        <f>SUM(B90:F90)/SUM('Mortal Baseline'!C90:G90)</f>
        <v>4.8360846162695042E-3</v>
      </c>
      <c r="N90" s="93">
        <f>B90*'Bowel Cancer Epi'!$I$64</f>
        <v>10.594767518054841</v>
      </c>
      <c r="O90" s="93">
        <f>C90*'Bowel Cancer Epi'!$I$64</f>
        <v>1.5539121985227333</v>
      </c>
      <c r="P90" s="93">
        <f>D90*'Bowel Cancer Epi'!$I$64</f>
        <v>0.16019138599158467</v>
      </c>
      <c r="Q90" s="93">
        <f>E90*'Bowel Cancer Epi'!$I$64</f>
        <v>0.10581684384278876</v>
      </c>
      <c r="R90" s="93">
        <f>F90*'Bowel Cancer Epi'!$I$64</f>
        <v>3.1341036654309188E-3</v>
      </c>
      <c r="S90" s="93">
        <f t="shared" si="9"/>
        <v>12.417822050077378</v>
      </c>
      <c r="T90" s="93">
        <f t="shared" si="11"/>
        <v>812.54551665528004</v>
      </c>
      <c r="U90" s="2"/>
      <c r="V90" s="2"/>
      <c r="W90" s="93">
        <f>'Mortal Baseline'!X90*('Bowel Cancer Epi'!$N$64*'Bowel Cancer Epi'!B$99)</f>
        <v>31.622047968836831</v>
      </c>
      <c r="X90" s="93">
        <f>'Mortal Baseline'!Y90*('Bowel Cancer Epi'!$N$64*'Bowel Cancer Epi'!C$99)</f>
        <v>1.1233871832393041</v>
      </c>
      <c r="Y90" s="93">
        <f>'Mortal Baseline'!Z90*('Bowel Cancer Epi'!$N$64*'Bowel Cancer Epi'!D$99)</f>
        <v>0.43184281115213352</v>
      </c>
      <c r="Z90" s="93">
        <f>'Mortal Baseline'!AA90*('Bowel Cancer Epi'!$N$64*'Bowel Cancer Epi'!E$99)</f>
        <v>0.32666661231117711</v>
      </c>
      <c r="AA90" s="93">
        <f>'Mortal Baseline'!AB90*('Bowel Cancer Epi'!$N$64*'Bowel Cancer Epi'!F$99)</f>
        <v>4.0233368323987389E-6</v>
      </c>
      <c r="AB90" s="93">
        <f t="shared" si="10"/>
        <v>33.503948598876278</v>
      </c>
      <c r="AC90" s="2">
        <f>W90/'Mortal Baseline'!X90</f>
        <v>3.0999999999999999E-3</v>
      </c>
      <c r="AD90" s="2">
        <f>X90/'Mortal Baseline'!Y90</f>
        <v>2.8681442657048973E-3</v>
      </c>
      <c r="AE90" s="2">
        <f>Y90/'Mortal Baseline'!Z90</f>
        <v>2.7681682899136548E-3</v>
      </c>
      <c r="AF90" s="2">
        <f>Z90/'Mortal Baseline'!AA90</f>
        <v>2.6846923484033394E-3</v>
      </c>
      <c r="AG90" s="2">
        <f>AA90/'Mortal Baseline'!AB90</f>
        <v>2.5843994500930312E-3</v>
      </c>
      <c r="AH90" s="2">
        <f>SUM(W90:AA90)/SUM('Mortal Baseline'!X90:AB90)</f>
        <v>3.0822342731580792E-3</v>
      </c>
      <c r="AI90" s="58">
        <f>W90*'Stroke Epi'!$X$47</f>
        <v>3.7566992986978156</v>
      </c>
      <c r="AJ90" s="58">
        <f>X90*'Stroke Epi'!$X$47</f>
        <v>0.13345839736882933</v>
      </c>
      <c r="AK90" s="58">
        <f>Y90*'Stroke Epi'!$X$47</f>
        <v>5.1302925964873465E-2</v>
      </c>
      <c r="AL90" s="58">
        <f>Z90*'Stroke Epi'!$X$47</f>
        <v>3.8807993542567844E-2</v>
      </c>
      <c r="AM90" s="58">
        <f>AA90*'Stroke Epi'!$X$47</f>
        <v>4.7797241568897015E-7</v>
      </c>
      <c r="AN90" s="93">
        <f t="shared" si="13"/>
        <v>3.9802690935465024</v>
      </c>
      <c r="AO90" s="93">
        <f t="shared" si="12"/>
        <v>209.15476734090126</v>
      </c>
    </row>
    <row r="91" spans="1:41">
      <c r="A91" s="58">
        <v>93</v>
      </c>
      <c r="B91" s="93">
        <f>'Mortal Baseline'!C91*('Bowel Cancer Epi'!$B$64*'Bowel Cancer Epi'!B$90)</f>
        <v>22.336694719832874</v>
      </c>
      <c r="C91" s="93">
        <f>'Mortal Baseline'!D91*('Bowel Cancer Epi'!$B$64*'Bowel Cancer Epi'!C$90)</f>
        <v>2.4518473861682284</v>
      </c>
      <c r="D91" s="93">
        <f>'Mortal Baseline'!E91*('Bowel Cancer Epi'!$B$64*'Bowel Cancer Epi'!D$90)</f>
        <v>0.22739207701288683</v>
      </c>
      <c r="E91" s="93">
        <f>'Mortal Baseline'!F91*('Bowel Cancer Epi'!$B$64*'Bowel Cancer Epi'!E$90)</f>
        <v>0.1930950284971612</v>
      </c>
      <c r="F91" s="93">
        <f>'Mortal Baseline'!G91*('Bowel Cancer Epi'!$B$64*'Bowel Cancer Epi'!F$90)</f>
        <v>4.0382500275069327E-3</v>
      </c>
      <c r="G91" s="93">
        <f t="shared" si="8"/>
        <v>25.213067461538657</v>
      </c>
      <c r="H91" s="2">
        <f>B91/'Mortal Baseline'!C91</f>
        <v>4.8999999999999998E-3</v>
      </c>
      <c r="I91" s="2">
        <f>C91/'Mortal Baseline'!D91</f>
        <v>4.5282358779564005E-3</v>
      </c>
      <c r="J91" s="2">
        <f>D91/'Mortal Baseline'!E91</f>
        <v>4.3754772774013536E-3</v>
      </c>
      <c r="K91" s="2">
        <f>E91/'Mortal Baseline'!F91</f>
        <v>4.2323313880845452E-3</v>
      </c>
      <c r="L91" s="2">
        <f>F91/'Mortal Baseline'!G91</f>
        <v>4.0615314129869495E-3</v>
      </c>
      <c r="M91" s="2">
        <f>SUM(B91:F91)/SUM('Mortal Baseline'!C91:G91)</f>
        <v>4.8500151444876589E-3</v>
      </c>
      <c r="N91" s="93">
        <f>B91*'Bowel Cancer Epi'!$I$64</f>
        <v>8.666637551295155</v>
      </c>
      <c r="O91" s="93">
        <f>C91*'Bowel Cancer Epi'!$I$64</f>
        <v>0.95131678583327262</v>
      </c>
      <c r="P91" s="93">
        <f>D91*'Bowel Cancer Epi'!$I$64</f>
        <v>8.8228125881000097E-2</v>
      </c>
      <c r="Q91" s="93">
        <f>E91*'Bowel Cancer Epi'!$I$64</f>
        <v>7.4920871056898555E-2</v>
      </c>
      <c r="R91" s="93">
        <f>F91*'Bowel Cancer Epi'!$I$64</f>
        <v>1.56684101067269E-3</v>
      </c>
      <c r="S91" s="93">
        <f t="shared" si="9"/>
        <v>9.7826701750769995</v>
      </c>
      <c r="T91" s="93">
        <f t="shared" si="11"/>
        <v>822.32818683035703</v>
      </c>
      <c r="U91" s="2"/>
      <c r="V91" s="2"/>
      <c r="W91" s="93">
        <f>'Mortal Baseline'!X91*('Bowel Cancer Epi'!$N$64*'Bowel Cancer Epi'!B$99)</f>
        <v>26.077575934137421</v>
      </c>
      <c r="X91" s="93">
        <f>'Mortal Baseline'!Y91*('Bowel Cancer Epi'!$N$64*'Bowel Cancer Epi'!C$99)</f>
        <v>0.59418378537961758</v>
      </c>
      <c r="Y91" s="93">
        <f>'Mortal Baseline'!Z91*('Bowel Cancer Epi'!$N$64*'Bowel Cancer Epi'!D$99)</f>
        <v>0.27614957449064997</v>
      </c>
      <c r="Z91" s="93">
        <f>'Mortal Baseline'!AA91*('Bowel Cancer Epi'!$N$64*'Bowel Cancer Epi'!E$99)</f>
        <v>0.25655112999265972</v>
      </c>
      <c r="AA91" s="93">
        <f>'Mortal Baseline'!AB91*('Bowel Cancer Epi'!$N$64*'Bowel Cancer Epi'!F$99)</f>
        <v>1.1664878711312815E-6</v>
      </c>
      <c r="AB91" s="93">
        <f t="shared" si="10"/>
        <v>27.204461590488215</v>
      </c>
      <c r="AC91" s="2">
        <f>W91/'Mortal Baseline'!X91</f>
        <v>3.0999999999999999E-3</v>
      </c>
      <c r="AD91" s="2">
        <f>X91/'Mortal Baseline'!Y91</f>
        <v>2.8681442657048969E-3</v>
      </c>
      <c r="AE91" s="2">
        <f>Y91/'Mortal Baseline'!Z91</f>
        <v>2.7681682899136544E-3</v>
      </c>
      <c r="AF91" s="2">
        <f>Z91/'Mortal Baseline'!AA91</f>
        <v>2.6846923484033394E-3</v>
      </c>
      <c r="AG91" s="2">
        <f>AA91/'Mortal Baseline'!AB91</f>
        <v>2.5843994500930312E-3</v>
      </c>
      <c r="AH91" s="2">
        <f>SUM(W91:AA91)/SUM('Mortal Baseline'!X91:AB91)</f>
        <v>3.0862928350445565E-3</v>
      </c>
      <c r="AI91" s="58">
        <f>W91*'Stroke Epi'!$X$47</f>
        <v>3.0980160209755256</v>
      </c>
      <c r="AJ91" s="58">
        <f>X91*'Stroke Epi'!$X$47</f>
        <v>7.0589033703098575E-2</v>
      </c>
      <c r="AK91" s="58">
        <f>Y91*'Stroke Epi'!$X$47</f>
        <v>3.2806569449489217E-2</v>
      </c>
      <c r="AL91" s="58">
        <f>Z91*'Stroke Epi'!$X$47</f>
        <v>3.0478274243127976E-2</v>
      </c>
      <c r="AM91" s="58">
        <f>AA91*'Stroke Epi'!$X$47</f>
        <v>1.3857875909039624E-7</v>
      </c>
      <c r="AN91" s="93">
        <f t="shared" si="13"/>
        <v>3.2318900369500003</v>
      </c>
      <c r="AO91" s="93">
        <f t="shared" si="12"/>
        <v>212.38665737785126</v>
      </c>
    </row>
    <row r="92" spans="1:41">
      <c r="A92" s="58">
        <v>94</v>
      </c>
      <c r="B92" s="93">
        <f>'Mortal Baseline'!C92*('Bowel Cancer Epi'!$B$64*'Bowel Cancer Epi'!B$90)</f>
        <v>18.153966217160193</v>
      </c>
      <c r="C92" s="93">
        <f>'Mortal Baseline'!D92*('Bowel Cancer Epi'!$B$64*'Bowel Cancer Epi'!C$90)</f>
        <v>1.4418484225942374</v>
      </c>
      <c r="D92" s="93">
        <f>'Mortal Baseline'!E92*('Bowel Cancer Epi'!$B$64*'Bowel Cancer Epi'!D$90)</f>
        <v>0.12079870109857668</v>
      </c>
      <c r="E92" s="93">
        <f>'Mortal Baseline'!F92*('Bowel Cancer Epi'!$B$64*'Bowel Cancer Epi'!E$90)</f>
        <v>0.13638668308394533</v>
      </c>
      <c r="F92" s="93">
        <f>'Mortal Baseline'!G92*('Bowel Cancer Epi'!$B$64*'Bowel Cancer Epi'!F$90)</f>
        <v>1.9635361845259012E-3</v>
      </c>
      <c r="G92" s="93">
        <f t="shared" si="8"/>
        <v>19.854963560121476</v>
      </c>
      <c r="H92" s="2">
        <f>B92/'Mortal Baseline'!C92</f>
        <v>4.8999999999999998E-3</v>
      </c>
      <c r="I92" s="2">
        <f>C92/'Mortal Baseline'!D92</f>
        <v>4.5282358779564005E-3</v>
      </c>
      <c r="J92" s="2">
        <f>D92/'Mortal Baseline'!E92</f>
        <v>4.3754772774013536E-3</v>
      </c>
      <c r="K92" s="2">
        <f>E92/'Mortal Baseline'!F92</f>
        <v>4.2323313880845452E-3</v>
      </c>
      <c r="L92" s="2">
        <f>F92/'Mortal Baseline'!G92</f>
        <v>4.0615314129869495E-3</v>
      </c>
      <c r="M92" s="2">
        <f>SUM(B92:F92)/SUM('Mortal Baseline'!C92:G92)</f>
        <v>4.8620982158752582E-3</v>
      </c>
      <c r="N92" s="93">
        <f>B92*'Bowel Cancer Epi'!$I$64</f>
        <v>7.0437388922581547</v>
      </c>
      <c r="O92" s="93">
        <f>C92*'Bowel Cancer Epi'!$I$64</f>
        <v>0.55943718796656416</v>
      </c>
      <c r="P92" s="93">
        <f>D92*'Bowel Cancer Epi'!$I$64</f>
        <v>4.6869896026247755E-2</v>
      </c>
      <c r="Q92" s="93">
        <f>E92*'Bowel Cancer Epi'!$I$64</f>
        <v>5.2918033036570791E-2</v>
      </c>
      <c r="R92" s="93">
        <f>F92*'Bowel Cancer Epi'!$I$64</f>
        <v>7.6185203959604967E-4</v>
      </c>
      <c r="S92" s="93">
        <f t="shared" si="9"/>
        <v>7.7037258613271336</v>
      </c>
      <c r="T92" s="93">
        <f t="shared" si="11"/>
        <v>830.03191269168417</v>
      </c>
      <c r="U92" s="2"/>
      <c r="V92" s="2"/>
      <c r="W92" s="93">
        <f>'Mortal Baseline'!X92*('Bowel Cancer Epi'!$N$64*'Bowel Cancer Epi'!B$99)</f>
        <v>21.405254062437358</v>
      </c>
      <c r="X92" s="93">
        <f>'Mortal Baseline'!Y92*('Bowel Cancer Epi'!$N$64*'Bowel Cancer Epi'!C$99)</f>
        <v>0.29970664822444043</v>
      </c>
      <c r="Y92" s="93">
        <f>'Mortal Baseline'!Z92*('Bowel Cancer Epi'!$N$64*'Bowel Cancer Epi'!D$99)</f>
        <v>0.17382013426696505</v>
      </c>
      <c r="Z92" s="93">
        <f>'Mortal Baseline'!AA92*('Bowel Cancer Epi'!$N$64*'Bowel Cancer Epi'!E$99)</f>
        <v>0.20308505872329252</v>
      </c>
      <c r="AA92" s="93">
        <f>'Mortal Baseline'!AB92*('Bowel Cancer Epi'!$N$64*'Bowel Cancer Epi'!F$99)</f>
        <v>3.1979993782253694E-7</v>
      </c>
      <c r="AB92" s="93">
        <f t="shared" si="10"/>
        <v>22.081866223451993</v>
      </c>
      <c r="AC92" s="2">
        <f>W92/'Mortal Baseline'!X92</f>
        <v>3.0999999999999999E-3</v>
      </c>
      <c r="AD92" s="2">
        <f>X92/'Mortal Baseline'!Y92</f>
        <v>2.8681442657048973E-3</v>
      </c>
      <c r="AE92" s="2">
        <f>Y92/'Mortal Baseline'!Z92</f>
        <v>2.7681682899136548E-3</v>
      </c>
      <c r="AF92" s="2">
        <f>Z92/'Mortal Baseline'!AA92</f>
        <v>2.6846923484033394E-3</v>
      </c>
      <c r="AG92" s="2">
        <f>AA92/'Mortal Baseline'!AB92</f>
        <v>2.5843994500930312E-3</v>
      </c>
      <c r="AH92" s="2">
        <f>SUM(W92:AA92)/SUM('Mortal Baseline'!X92:AB92)</f>
        <v>3.0893002098077637E-3</v>
      </c>
      <c r="AI92" s="58">
        <f>W92*'Stroke Epi'!$X$47</f>
        <v>2.5429441826175583</v>
      </c>
      <c r="AJ92" s="58">
        <f>X92*'Stroke Epi'!$X$47</f>
        <v>3.5605149809063527E-2</v>
      </c>
      <c r="AK92" s="58">
        <f>Y92*'Stroke Epi'!$X$47</f>
        <v>2.0649831950915448E-2</v>
      </c>
      <c r="AL92" s="58">
        <f>Z92*'Stroke Epi'!$X$47</f>
        <v>2.4126504976327151E-2</v>
      </c>
      <c r="AM92" s="58">
        <f>AA92*'Stroke Epi'!$X$47</f>
        <v>3.7992232613317388E-8</v>
      </c>
      <c r="AN92" s="93">
        <f t="shared" si="13"/>
        <v>2.6233257073460972</v>
      </c>
      <c r="AO92" s="93">
        <f t="shared" si="12"/>
        <v>215.00998308519735</v>
      </c>
    </row>
    <row r="93" spans="1:41">
      <c r="A93" s="58">
        <v>95</v>
      </c>
      <c r="B93" s="93">
        <f>'Mortal Baseline'!C93*('Bowel Cancer Epi'!$B$65*'Bowel Cancer Epi'!B$90)</f>
        <v>14.656720951917452</v>
      </c>
      <c r="C93" s="93">
        <f>'Mortal Baseline'!D93*('Bowel Cancer Epi'!$B$65*'Bowel Cancer Epi'!C$90)</f>
        <v>0.81315797567934844</v>
      </c>
      <c r="D93" s="93">
        <f>'Mortal Baseline'!E93*('Bowel Cancer Epi'!$B$65*'Bowel Cancer Epi'!D$90)</f>
        <v>6.1810724644876455E-2</v>
      </c>
      <c r="E93" s="93">
        <f>'Mortal Baseline'!F93*('Bowel Cancer Epi'!$B$65*'Bowel Cancer Epi'!E$90)</f>
        <v>9.6111236567428468E-2</v>
      </c>
      <c r="F93" s="93">
        <f>'Mortal Baseline'!G93*('Bowel Cancer Epi'!$B$65*'Bowel Cancer Epi'!F$90)</f>
        <v>9.2750219583390798E-4</v>
      </c>
      <c r="G93" s="93">
        <f t="shared" si="8"/>
        <v>15.628728391004941</v>
      </c>
      <c r="H93" s="2">
        <f>B93/'Mortal Baseline'!C93</f>
        <v>4.8999999999999998E-3</v>
      </c>
      <c r="I93" s="2">
        <f>C93/'Mortal Baseline'!D93</f>
        <v>4.5282358779564005E-3</v>
      </c>
      <c r="J93" s="2">
        <f>D93/'Mortal Baseline'!E93</f>
        <v>4.3754772774013536E-3</v>
      </c>
      <c r="K93" s="2">
        <f>E93/'Mortal Baseline'!F93</f>
        <v>4.2323313880845452E-3</v>
      </c>
      <c r="L93" s="2">
        <f>F93/'Mortal Baseline'!G93</f>
        <v>4.0615314129869495E-3</v>
      </c>
      <c r="M93" s="2">
        <f>SUM(B93:F93)/SUM('Mortal Baseline'!C93:G93)</f>
        <v>4.8720922311420133E-3</v>
      </c>
      <c r="N93" s="93">
        <f>B93*'Bowel Cancer Epi'!$I$65</f>
        <v>5.6970674340103136</v>
      </c>
      <c r="O93" s="93">
        <f>C93*'Bowel Cancer Epi'!$I$65</f>
        <v>0.31607450514656271</v>
      </c>
      <c r="P93" s="93">
        <f>D93*'Bowel Cancer Epi'!$I$65</f>
        <v>2.4025828669463477E-2</v>
      </c>
      <c r="Q93" s="93">
        <f>E93*'Bowel Cancer Epi'!$I$65</f>
        <v>3.7358437653759444E-2</v>
      </c>
      <c r="R93" s="93">
        <f>F93*'Bowel Cancer Epi'!$I$65</f>
        <v>3.6052010352064E-4</v>
      </c>
      <c r="S93" s="93">
        <f t="shared" si="9"/>
        <v>6.0748867255836201</v>
      </c>
      <c r="T93" s="93">
        <f t="shared" si="11"/>
        <v>836.10679941726778</v>
      </c>
      <c r="U93" s="2"/>
      <c r="V93" s="2"/>
      <c r="W93" s="93">
        <f>'Mortal Baseline'!X93*('Bowel Cancer Epi'!$N$65*'Bowel Cancer Epi'!B$99)</f>
        <v>17.504594144234161</v>
      </c>
      <c r="X93" s="93">
        <f>'Mortal Baseline'!Y93*('Bowel Cancer Epi'!$N$65*'Bowel Cancer Epi'!C$99)</f>
        <v>0.14411393250545196</v>
      </c>
      <c r="Y93" s="93">
        <f>'Mortal Baseline'!Z93*('Bowel Cancer Epi'!$N$65*'Bowel Cancer Epi'!D$99)</f>
        <v>0.10774991202964604</v>
      </c>
      <c r="Z93" s="93">
        <f>'Mortal Baseline'!AA93*('Bowel Cancer Epi'!$N$65*'Bowel Cancer Epi'!E$99)</f>
        <v>0.16229445118783656</v>
      </c>
      <c r="AA93" s="93">
        <f>'Mortal Baseline'!AB93*('Bowel Cancer Epi'!$N$65*'Bowel Cancer Epi'!F$99)</f>
        <v>8.2820464825483991E-8</v>
      </c>
      <c r="AB93" s="93">
        <f t="shared" si="10"/>
        <v>17.918752522777559</v>
      </c>
      <c r="AC93" s="2">
        <f>W93/'Mortal Baseline'!X93</f>
        <v>3.0999999999999995E-3</v>
      </c>
      <c r="AD93" s="2">
        <f>X93/'Mortal Baseline'!Y93</f>
        <v>2.8681442657048977E-3</v>
      </c>
      <c r="AE93" s="2">
        <f>Y93/'Mortal Baseline'!Z93</f>
        <v>2.7681682899136548E-3</v>
      </c>
      <c r="AF93" s="2">
        <f>Z93/'Mortal Baseline'!AA93</f>
        <v>2.6846923484033394E-3</v>
      </c>
      <c r="AG93" s="2">
        <f>AA93/'Mortal Baseline'!AB93</f>
        <v>2.5843994500930312E-3</v>
      </c>
      <c r="AH93" s="2">
        <f>SUM(W93:AA93)/SUM('Mortal Baseline'!X93:AB93)</f>
        <v>3.0914302678940273E-3</v>
      </c>
      <c r="AI93" s="58">
        <f>W93*'Stroke Epi'!$X$48</f>
        <v>1.804723656270542</v>
      </c>
      <c r="AJ93" s="58">
        <f>X93*'Stroke Epi'!$X$48</f>
        <v>1.4858146441312097E-2</v>
      </c>
      <c r="AK93" s="58">
        <f>Y93*'Stroke Epi'!$X$48</f>
        <v>1.1109015930256507E-2</v>
      </c>
      <c r="AL93" s="58">
        <f>Z93*'Stroke Epi'!$X$48</f>
        <v>1.6732557917465949E-2</v>
      </c>
      <c r="AM93" s="58">
        <f>AA93*'Stroke Epi'!$X$48</f>
        <v>8.5387899235073998E-9</v>
      </c>
      <c r="AN93" s="93">
        <f t="shared" si="13"/>
        <v>1.8474233850983663</v>
      </c>
      <c r="AO93" s="93">
        <f t="shared" si="12"/>
        <v>216.8574064702957</v>
      </c>
    </row>
    <row r="94" spans="1:41">
      <c r="A94" s="58">
        <v>96</v>
      </c>
      <c r="B94" s="93">
        <f>'Mortal Baseline'!C94*('Bowel Cancer Epi'!$B$65*'Bowel Cancer Epi'!B$90)</f>
        <v>11.758734434577443</v>
      </c>
      <c r="C94" s="93">
        <f>'Mortal Baseline'!D94*('Bowel Cancer Epi'!$B$65*'Bowel Cancer Epi'!C$90)</f>
        <v>0.43946208984742524</v>
      </c>
      <c r="D94" s="93">
        <f>'Mortal Baseline'!E94*('Bowel Cancer Epi'!$B$65*'Bowel Cancer Epi'!D$90)</f>
        <v>3.0435924986719567E-2</v>
      </c>
      <c r="E94" s="93">
        <f>'Mortal Baseline'!F94*('Bowel Cancer Epi'!$B$65*'Bowel Cancer Epi'!E$90)</f>
        <v>6.7617246142468723E-2</v>
      </c>
      <c r="F94" s="93">
        <f>'Mortal Baseline'!G94*('Bowel Cancer Epi'!$B$65*'Bowel Cancer Epi'!F$90)</f>
        <v>4.2533922049498425E-4</v>
      </c>
      <c r="G94" s="93">
        <f t="shared" si="8"/>
        <v>12.29667503477455</v>
      </c>
      <c r="H94" s="2">
        <f>B94/'Mortal Baseline'!C94</f>
        <v>4.8999999999999998E-3</v>
      </c>
      <c r="I94" s="2">
        <f>C94/'Mortal Baseline'!D94</f>
        <v>4.5282358779564005E-3</v>
      </c>
      <c r="J94" s="2">
        <f>D94/'Mortal Baseline'!E94</f>
        <v>4.3754772774013536E-3</v>
      </c>
      <c r="K94" s="2">
        <f>E94/'Mortal Baseline'!F94</f>
        <v>4.2323313880845452E-3</v>
      </c>
      <c r="L94" s="2">
        <f>F94/'Mortal Baseline'!G94</f>
        <v>4.0615314129869495E-3</v>
      </c>
      <c r="M94" s="2">
        <f>SUM(B94:F94)/SUM('Mortal Baseline'!C94:G94)</f>
        <v>4.8799657926844545E-3</v>
      </c>
      <c r="N94" s="93">
        <f>B94*'Bowel Cancer Epi'!$I$65</f>
        <v>4.5706200747202521</v>
      </c>
      <c r="O94" s="93">
        <f>C94*'Bowel Cancer Epi'!$I$65</f>
        <v>0.1708189143236942</v>
      </c>
      <c r="P94" s="93">
        <f>D94*'Bowel Cancer Epi'!$I$65</f>
        <v>1.1830444042337896E-2</v>
      </c>
      <c r="Q94" s="93">
        <f>E94*'Bowel Cancer Epi'!$I$65</f>
        <v>2.6282823575577593E-2</v>
      </c>
      <c r="R94" s="93">
        <f>F94*'Bowel Cancer Epi'!$I$65</f>
        <v>1.6532935500640036E-4</v>
      </c>
      <c r="S94" s="93">
        <f t="shared" si="9"/>
        <v>4.7797175860168677</v>
      </c>
      <c r="T94" s="93">
        <f t="shared" si="11"/>
        <v>840.88651700328467</v>
      </c>
      <c r="U94" s="2"/>
      <c r="V94" s="2"/>
      <c r="W94" s="93">
        <f>'Mortal Baseline'!X94*('Bowel Cancer Epi'!$N$65*'Bowel Cancer Epi'!B$99)</f>
        <v>14.27427180852186</v>
      </c>
      <c r="X94" s="93">
        <f>'Mortal Baseline'!Y94*('Bowel Cancer Epi'!$N$65*'Bowel Cancer Epi'!C$99)</f>
        <v>6.6032210733227237E-2</v>
      </c>
      <c r="Y94" s="93">
        <f>'Mortal Baseline'!Z94*('Bowel Cancer Epi'!$N$65*'Bowel Cancer Epi'!D$99)</f>
        <v>6.5813940671844096E-2</v>
      </c>
      <c r="Z94" s="93">
        <f>'Mortal Baseline'!AA94*('Bowel Cancer Epi'!$N$65*'Bowel Cancer Epi'!E$99)</f>
        <v>0.13114305862746475</v>
      </c>
      <c r="AA94" s="93">
        <f>'Mortal Baseline'!AB94*('Bowel Cancer Epi'!$N$65*'Bowel Cancer Epi'!F$99)</f>
        <v>2.0239607684076572E-8</v>
      </c>
      <c r="AB94" s="93">
        <f t="shared" si="10"/>
        <v>14.537261038794005</v>
      </c>
      <c r="AC94" s="2">
        <f>W94/'Mortal Baseline'!X94</f>
        <v>3.0999999999999999E-3</v>
      </c>
      <c r="AD94" s="2">
        <f>X94/'Mortal Baseline'!Y94</f>
        <v>2.8681442657048973E-3</v>
      </c>
      <c r="AE94" s="2">
        <f>Y94/'Mortal Baseline'!Z94</f>
        <v>2.7681682899136548E-3</v>
      </c>
      <c r="AF94" s="2">
        <f>Z94/'Mortal Baseline'!AA94</f>
        <v>2.684692348403339E-3</v>
      </c>
      <c r="AG94" s="2">
        <f>AA94/'Mortal Baseline'!AB94</f>
        <v>2.5843994500930312E-3</v>
      </c>
      <c r="AH94" s="2">
        <f>SUM(W94:AA94)/SUM('Mortal Baseline'!X94:AB94)</f>
        <v>3.0928696445909204E-3</v>
      </c>
      <c r="AI94" s="58">
        <f>W94*'Stroke Epi'!$X$48</f>
        <v>1.4716774234586036</v>
      </c>
      <c r="AJ94" s="58">
        <f>X94*'Stroke Epi'!$X$48</f>
        <v>6.8079209265957275E-3</v>
      </c>
      <c r="AK94" s="58">
        <f>Y94*'Stroke Epi'!$X$48</f>
        <v>6.7854172832671261E-3</v>
      </c>
      <c r="AL94" s="58">
        <f>Z94*'Stroke Epi'!$X$48</f>
        <v>1.3520849344491616E-2</v>
      </c>
      <c r="AM94" s="58">
        <f>AA94*'Stroke Epi'!$X$48</f>
        <v>2.0867035522282944E-9</v>
      </c>
      <c r="AN94" s="93">
        <f t="shared" si="13"/>
        <v>1.4987916130996615</v>
      </c>
      <c r="AO94" s="93">
        <f t="shared" si="12"/>
        <v>218.35619808339536</v>
      </c>
    </row>
    <row r="95" spans="1:41">
      <c r="A95" s="58">
        <v>97</v>
      </c>
      <c r="B95" s="93">
        <f>'Mortal Baseline'!C95*('Bowel Cancer Epi'!$B$65*'Bowel Cancer Epi'!B$90)</f>
        <v>9.3814105932919727</v>
      </c>
      <c r="C95" s="93">
        <f>'Mortal Baseline'!D95*('Bowel Cancer Epi'!$B$65*'Bowel Cancer Epi'!C$90)</f>
        <v>0.22755620575468999</v>
      </c>
      <c r="D95" s="93">
        <f>'Mortal Baseline'!E95*('Bowel Cancer Epi'!$B$65*'Bowel Cancer Epi'!D$90)</f>
        <v>1.4414403764986209E-2</v>
      </c>
      <c r="E95" s="93">
        <f>'Mortal Baseline'!F95*('Bowel Cancer Epi'!$B$65*'Bowel Cancer Epi'!E$90)</f>
        <v>4.7543015374306614E-2</v>
      </c>
      <c r="F95" s="93">
        <f>'Mortal Baseline'!G95*('Bowel Cancer Epi'!$B$65*'Bowel Cancer Epi'!F$90)</f>
        <v>1.8931556871742256E-4</v>
      </c>
      <c r="G95" s="93">
        <f t="shared" si="8"/>
        <v>9.6711135337546725</v>
      </c>
      <c r="H95" s="2">
        <f>B95/'Mortal Baseline'!C95</f>
        <v>4.8999999999999998E-3</v>
      </c>
      <c r="I95" s="2">
        <f>C95/'Mortal Baseline'!D95</f>
        <v>4.5282358779564005E-3</v>
      </c>
      <c r="J95" s="2">
        <f>D95/'Mortal Baseline'!E95</f>
        <v>4.3754772774013536E-3</v>
      </c>
      <c r="K95" s="2">
        <f>E95/'Mortal Baseline'!F95</f>
        <v>4.2323313880845452E-3</v>
      </c>
      <c r="L95" s="2">
        <f>F95/'Mortal Baseline'!G95</f>
        <v>4.0615314129869495E-3</v>
      </c>
      <c r="M95" s="2">
        <f>SUM(B95:F95)/SUM('Mortal Baseline'!C95:G95)</f>
        <v>4.8858799031392518E-3</v>
      </c>
      <c r="N95" s="93">
        <f>B95*'Bowel Cancer Epi'!$I$65</f>
        <v>3.6465542976125898</v>
      </c>
      <c r="O95" s="93">
        <f>C95*'Bowel Cancer Epi'!$I$65</f>
        <v>8.8451097176848001E-2</v>
      </c>
      <c r="P95" s="93">
        <f>D95*'Bowel Cancer Epi'!$I$65</f>
        <v>5.6028787434501395E-3</v>
      </c>
      <c r="Q95" s="93">
        <f>E95*'Bowel Cancer Epi'!$I$65</f>
        <v>1.8479970075992981E-2</v>
      </c>
      <c r="R95" s="93">
        <f>F95*'Bowel Cancer Epi'!$I$65</f>
        <v>7.358696156046215E-5</v>
      </c>
      <c r="S95" s="93">
        <f t="shared" si="9"/>
        <v>3.7591618305704415</v>
      </c>
      <c r="T95" s="93">
        <f t="shared" si="11"/>
        <v>844.64567883385507</v>
      </c>
      <c r="U95" s="2"/>
      <c r="V95" s="2"/>
      <c r="W95" s="93">
        <f>'Mortal Baseline'!X95*('Bowel Cancer Epi'!$N$65*'Bowel Cancer Epi'!B$99)</f>
        <v>11.616156453881473</v>
      </c>
      <c r="X95" s="93">
        <f>'Mortal Baseline'!Y95*('Bowel Cancer Epi'!$N$65*'Bowel Cancer Epi'!C$99)</f>
        <v>2.8809746667933386E-2</v>
      </c>
      <c r="Y95" s="93">
        <f>'Mortal Baseline'!Z95*('Bowel Cancer Epi'!$N$65*'Bowel Cancer Epi'!D$99)</f>
        <v>3.962604390877883E-2</v>
      </c>
      <c r="Z95" s="93">
        <f>'Mortal Baseline'!AA95*('Bowel Cancer Epi'!$N$65*'Bowel Cancer Epi'!E$99)</f>
        <v>0.10731515438853119</v>
      </c>
      <c r="AA95" s="93">
        <f>'Mortal Baseline'!AB95*('Bowel Cancer Epi'!$N$65*'Bowel Cancer Epi'!F$99)</f>
        <v>4.6618627572210278E-9</v>
      </c>
      <c r="AB95" s="93">
        <f t="shared" si="10"/>
        <v>11.79190740350858</v>
      </c>
      <c r="AC95" s="2">
        <f>W95/'Mortal Baseline'!X95</f>
        <v>3.0999999999999999E-3</v>
      </c>
      <c r="AD95" s="2">
        <f>X95/'Mortal Baseline'!Y95</f>
        <v>2.8681442657048973E-3</v>
      </c>
      <c r="AE95" s="2">
        <f>Y95/'Mortal Baseline'!Z95</f>
        <v>2.7681682899136548E-3</v>
      </c>
      <c r="AF95" s="2">
        <f>Z95/'Mortal Baseline'!AA95</f>
        <v>2.6846923484033394E-3</v>
      </c>
      <c r="AG95" s="2">
        <f>AA95/'Mortal Baseline'!AB95</f>
        <v>2.5843994500930312E-3</v>
      </c>
      <c r="AH95" s="2">
        <f>SUM(W95:AA95)/SUM('Mortal Baseline'!X95:AB95)</f>
        <v>3.0937871503030965E-3</v>
      </c>
      <c r="AI95" s="58">
        <f>W95*'Stroke Epi'!$X$48</f>
        <v>1.1976257303951798</v>
      </c>
      <c r="AJ95" s="58">
        <f>X95*'Stroke Epi'!$X$48</f>
        <v>2.9702848814639319E-3</v>
      </c>
      <c r="AK95" s="58">
        <f>Y95*'Stroke Epi'!$X$48</f>
        <v>4.0854451269950976E-3</v>
      </c>
      <c r="AL95" s="58">
        <f>Z95*'Stroke Epi'!$X$48</f>
        <v>1.1064192417457566E-2</v>
      </c>
      <c r="AM95" s="58">
        <f>AA95*'Stroke Epi'!$X$48</f>
        <v>4.806380502694879E-10</v>
      </c>
      <c r="AN95" s="93">
        <f t="shared" si="13"/>
        <v>1.2157456533017343</v>
      </c>
      <c r="AO95" s="93">
        <f t="shared" si="12"/>
        <v>219.57194373669708</v>
      </c>
    </row>
    <row r="96" spans="1:41">
      <c r="A96" s="58">
        <v>98</v>
      </c>
      <c r="B96" s="93">
        <f>'Mortal Baseline'!C96*('Bowel Cancer Epi'!$B$65*'Bowel Cancer Epi'!B$90)</f>
        <v>7.2245203544203251</v>
      </c>
      <c r="C96" s="93">
        <f>'Mortal Baseline'!D96*('Bowel Cancer Epi'!$B$65*'Bowel Cancer Epi'!C$90)</f>
        <v>0.10948832710595482</v>
      </c>
      <c r="D96" s="93">
        <f>'Mortal Baseline'!E96*('Bowel Cancer Epi'!$B$65*'Bowel Cancer Epi'!D$90)</f>
        <v>6.3644914245163872E-3</v>
      </c>
      <c r="E96" s="93">
        <f>'Mortal Baseline'!F96*('Bowel Cancer Epi'!$B$65*'Bowel Cancer Epi'!E$90)</f>
        <v>3.2438214368352383E-2</v>
      </c>
      <c r="F96" s="93">
        <f>'Mortal Baseline'!G96*('Bowel Cancer Epi'!$B$65*'Bowel Cancer Epi'!F$90)</f>
        <v>7.9299579298364054E-5</v>
      </c>
      <c r="G96" s="93">
        <f t="shared" si="8"/>
        <v>7.3728906868984474</v>
      </c>
      <c r="H96" s="2">
        <f>B96/'Mortal Baseline'!C96</f>
        <v>4.8999999999999998E-3</v>
      </c>
      <c r="I96" s="2">
        <f>C96/'Mortal Baseline'!D96</f>
        <v>4.5282358779564005E-3</v>
      </c>
      <c r="J96" s="2">
        <f>D96/'Mortal Baseline'!E96</f>
        <v>4.3754772774013536E-3</v>
      </c>
      <c r="K96" s="2">
        <f>E96/'Mortal Baseline'!F96</f>
        <v>4.2323313880845452E-3</v>
      </c>
      <c r="L96" s="2">
        <f>F96/'Mortal Baseline'!G96</f>
        <v>4.0615314129869495E-3</v>
      </c>
      <c r="M96" s="2">
        <f>SUM(B96:F96)/SUM('Mortal Baseline'!C96:G96)</f>
        <v>4.8901270797715385E-3</v>
      </c>
      <c r="N96" s="93">
        <f>B96*'Bowel Cancer Epi'!$I$65</f>
        <v>2.8081710617631801</v>
      </c>
      <c r="O96" s="93">
        <f>C96*'Bowel Cancer Epi'!$I$65</f>
        <v>4.2558112746084641E-2</v>
      </c>
      <c r="P96" s="93">
        <f>D96*'Bowel Cancer Epi'!$I$65</f>
        <v>2.4738778167095197E-3</v>
      </c>
      <c r="Q96" s="93">
        <f>E96*'Bowel Cancer Epi'!$I$65</f>
        <v>1.2608733924978572E-2</v>
      </c>
      <c r="R96" s="93">
        <f>F96*'Bowel Cancer Epi'!$I$65</f>
        <v>3.082374647327411E-5</v>
      </c>
      <c r="S96" s="93">
        <f t="shared" si="9"/>
        <v>2.8658426099974266</v>
      </c>
      <c r="T96" s="93">
        <f t="shared" si="11"/>
        <v>847.51152144385253</v>
      </c>
      <c r="U96" s="2"/>
      <c r="V96" s="2"/>
      <c r="W96" s="93">
        <f>'Mortal Baseline'!X96*('Bowel Cancer Epi'!$N$65*'Bowel Cancer Epi'!B$99)</f>
        <v>9.1947161279290128</v>
      </c>
      <c r="X96" s="93">
        <f>'Mortal Baseline'!Y96*('Bowel Cancer Epi'!$N$65*'Bowel Cancer Epi'!C$99)</f>
        <v>1.1646886639396703E-2</v>
      </c>
      <c r="Y96" s="93">
        <f>'Mortal Baseline'!Z96*('Bowel Cancer Epi'!$N$65*'Bowel Cancer Epi'!D$99)</f>
        <v>2.2914944588381891E-2</v>
      </c>
      <c r="Z96" s="93">
        <f>'Mortal Baseline'!AA96*('Bowel Cancer Epi'!$N$65*'Bowel Cancer Epi'!E$99)</f>
        <v>8.6746936458966431E-2</v>
      </c>
      <c r="AA96" s="93">
        <f>'Mortal Baseline'!AB96*('Bowel Cancer Epi'!$N$65*'Bowel Cancer Epi'!F$99)</f>
        <v>9.8451664354336418E-10</v>
      </c>
      <c r="AB96" s="93">
        <f t="shared" si="10"/>
        <v>9.3160248966002772</v>
      </c>
      <c r="AC96" s="2">
        <f>W96/'Mortal Baseline'!X96</f>
        <v>3.0999999999999999E-3</v>
      </c>
      <c r="AD96" s="2">
        <f>X96/'Mortal Baseline'!Y96</f>
        <v>2.8681442657048973E-3</v>
      </c>
      <c r="AE96" s="2">
        <f>Y96/'Mortal Baseline'!Z96</f>
        <v>2.7681682899136548E-3</v>
      </c>
      <c r="AF96" s="2">
        <f>Z96/'Mortal Baseline'!AA96</f>
        <v>2.6846923484033394E-3</v>
      </c>
      <c r="AG96" s="2">
        <f>AA96/'Mortal Baseline'!AB96</f>
        <v>2.5843994500930312E-3</v>
      </c>
      <c r="AH96" s="2">
        <f>SUM(W96:AA96)/SUM('Mortal Baseline'!X96:AB96)</f>
        <v>3.0943176730943728E-3</v>
      </c>
      <c r="AI96" s="58">
        <f>W96*'Stroke Epi'!$X$48</f>
        <v>0.94797523278948115</v>
      </c>
      <c r="AJ96" s="58">
        <f>X96*'Stroke Epi'!$X$48</f>
        <v>1.2007940125218E-3</v>
      </c>
      <c r="AK96" s="58">
        <f>Y96*'Stroke Epi'!$X$48</f>
        <v>2.3625307870621731E-3</v>
      </c>
      <c r="AL96" s="58">
        <f>Z96*'Stroke Epi'!$X$48</f>
        <v>8.9436091489194392E-3</v>
      </c>
      <c r="AM96" s="58">
        <f>AA96*'Stroke Epi'!$X$48</f>
        <v>1.0150366594932085E-10</v>
      </c>
      <c r="AN96" s="93">
        <f t="shared" si="13"/>
        <v>0.96048216683948828</v>
      </c>
      <c r="AO96" s="93">
        <f t="shared" si="12"/>
        <v>220.53242590353656</v>
      </c>
    </row>
    <row r="97" spans="1:41">
      <c r="A97" s="58">
        <v>99</v>
      </c>
      <c r="B97" s="93">
        <f>'Mortal Baseline'!C97*('Bowel Cancer Epi'!$B$65*'Bowel Cancer Epi'!B$90)</f>
        <v>5.5438895247571258</v>
      </c>
      <c r="C97" s="93">
        <f>'Mortal Baseline'!D97*('Bowel Cancer Epi'!$B$65*'Bowel Cancer Epi'!C$90)</f>
        <v>5.0492190735073342E-2</v>
      </c>
      <c r="D97" s="93">
        <f>'Mortal Baseline'!E97*('Bowel Cancer Epi'!$B$65*'Bowel Cancer Epi'!D$90)</f>
        <v>2.7009576646626486E-3</v>
      </c>
      <c r="E97" s="93">
        <f>'Mortal Baseline'!F97*('Bowel Cancer Epi'!$B$65*'Bowel Cancer Epi'!E$90)</f>
        <v>2.2179491646479931E-2</v>
      </c>
      <c r="F97" s="93">
        <f>'Mortal Baseline'!G97*('Bowel Cancer Epi'!$B$65*'Bowel Cancer Epi'!F$90)</f>
        <v>3.2237988142482169E-5</v>
      </c>
      <c r="G97" s="93">
        <f t="shared" si="8"/>
        <v>5.6192944027914846</v>
      </c>
      <c r="H97" s="2">
        <f>B97/'Mortal Baseline'!C97</f>
        <v>4.8999999999999998E-3</v>
      </c>
      <c r="I97" s="2">
        <f>C97/'Mortal Baseline'!D97</f>
        <v>4.5282358779564005E-3</v>
      </c>
      <c r="J97" s="2">
        <f>D97/'Mortal Baseline'!E97</f>
        <v>4.3754772774013536E-3</v>
      </c>
      <c r="K97" s="2">
        <f>E97/'Mortal Baseline'!F97</f>
        <v>4.2323313880845452E-3</v>
      </c>
      <c r="L97" s="2">
        <f>F97/'Mortal Baseline'!G97</f>
        <v>4.0615314129869495E-3</v>
      </c>
      <c r="M97" s="2">
        <f>SUM(B97:F97)/SUM('Mortal Baseline'!C97:G97)</f>
        <v>4.8930559384953694E-3</v>
      </c>
      <c r="N97" s="93">
        <f>B97*'Bowel Cancer Epi'!$I$65</f>
        <v>2.1549098582730948</v>
      </c>
      <c r="O97" s="93">
        <f>C97*'Bowel Cancer Epi'!$I$65</f>
        <v>1.9626314538723006E-2</v>
      </c>
      <c r="P97" s="93">
        <f>D97*'Bowel Cancer Epi'!$I$65</f>
        <v>1.0498622442543714E-3</v>
      </c>
      <c r="Q97" s="93">
        <f>E97*'Bowel Cancer Epi'!$I$65</f>
        <v>8.6211684029867484E-3</v>
      </c>
      <c r="R97" s="93">
        <f>F97*'Bowel Cancer Epi'!$I$65</f>
        <v>1.253090599098282E-5</v>
      </c>
      <c r="S97" s="93">
        <f t="shared" si="9"/>
        <v>2.1842197343650502</v>
      </c>
      <c r="T97" s="93">
        <f t="shared" si="11"/>
        <v>849.69574117821753</v>
      </c>
      <c r="U97" s="2"/>
      <c r="V97" s="2"/>
      <c r="W97" s="93">
        <f>'Mortal Baseline'!X97*('Bowel Cancer Epi'!$N$65*'Bowel Cancer Epi'!B$99)</f>
        <v>7.2705599446135514</v>
      </c>
      <c r="X97" s="93">
        <f>'Mortal Baseline'!Y97*('Bowel Cancer Epi'!$N$65*'Bowel Cancer Epi'!C$99)</f>
        <v>4.4728677431024374E-3</v>
      </c>
      <c r="Y97" s="93">
        <f>'Mortal Baseline'!Z97*('Bowel Cancer Epi'!$N$65*'Bowel Cancer Epi'!D$99)</f>
        <v>1.3067243615473057E-2</v>
      </c>
      <c r="Z97" s="93">
        <f>'Mortal Baseline'!AA97*('Bowel Cancer Epi'!$N$65*'Bowel Cancer Epi'!E$99)</f>
        <v>7.1199244189022945E-2</v>
      </c>
      <c r="AA97" s="93">
        <f>'Mortal Baseline'!AB97*('Bowel Cancer Epi'!$N$65*'Bowel Cancer Epi'!F$99)</f>
        <v>1.9540447010620025E-10</v>
      </c>
      <c r="AB97" s="93">
        <f t="shared" si="10"/>
        <v>7.3592993003565539</v>
      </c>
      <c r="AC97" s="2">
        <f>W97/'Mortal Baseline'!X97</f>
        <v>3.0999999999999999E-3</v>
      </c>
      <c r="AD97" s="2">
        <f>X97/'Mortal Baseline'!Y97</f>
        <v>2.8681442657048977E-3</v>
      </c>
      <c r="AE97" s="2">
        <f>Y97/'Mortal Baseline'!Z97</f>
        <v>2.7681682899136548E-3</v>
      </c>
      <c r="AF97" s="2">
        <f>Z97/'Mortal Baseline'!AA97</f>
        <v>2.6846923484033394E-3</v>
      </c>
      <c r="AG97" s="2">
        <f>AA97/'Mortal Baseline'!AB97</f>
        <v>2.5843994500930312E-3</v>
      </c>
      <c r="AH97" s="2">
        <f>SUM(W97:AA97)/SUM('Mortal Baseline'!X97:AB97)</f>
        <v>3.0945578750820029E-3</v>
      </c>
      <c r="AI97" s="58">
        <f>W97*'Stroke Epi'!$X$48</f>
        <v>0.74959473028965717</v>
      </c>
      <c r="AJ97" s="58">
        <f>X97*'Stroke Epi'!$X$48</f>
        <v>4.6115266431386129E-4</v>
      </c>
      <c r="AK97" s="58">
        <f>Y97*'Stroke Epi'!$X$48</f>
        <v>1.3472328167552722E-3</v>
      </c>
      <c r="AL97" s="58">
        <f>Z97*'Stroke Epi'!$X$48</f>
        <v>7.3406420758882658E-3</v>
      </c>
      <c r="AM97" s="58">
        <f>AA97*'Stroke Epi'!$X$48</f>
        <v>2.0146200867949246E-11</v>
      </c>
      <c r="AN97" s="93">
        <f t="shared" si="13"/>
        <v>0.75874375786676085</v>
      </c>
      <c r="AO97" s="93">
        <f t="shared" si="12"/>
        <v>221.29116966140333</v>
      </c>
    </row>
    <row r="98" spans="1:41">
      <c r="A98" s="58">
        <v>100</v>
      </c>
      <c r="B98" s="93">
        <f>'Mortal Baseline'!C98*('Bowel Cancer Epi'!$B$66*'Bowel Cancer Epi'!B$90)</f>
        <v>4.2432731209209562</v>
      </c>
      <c r="C98" s="93">
        <f>'Mortal Baseline'!D98*('Bowel Cancer Epi'!$B$66*'Bowel Cancer Epi'!C$90)</f>
        <v>2.2318666911140948E-2</v>
      </c>
      <c r="D98" s="93">
        <f>'Mortal Baseline'!E98*('Bowel Cancer Epi'!$B$66*'Bowel Cancer Epi'!D$90)</f>
        <v>1.1011705314573053E-3</v>
      </c>
      <c r="E98" s="93">
        <f>'Mortal Baseline'!F98*('Bowel Cancer Epi'!$B$66*'Bowel Cancer Epi'!E$90)</f>
        <v>1.5217594439712495E-2</v>
      </c>
      <c r="F98" s="93">
        <f>'Mortal Baseline'!G98*('Bowel Cancer Epi'!$B$66*'Bowel Cancer Epi'!F$90)</f>
        <v>1.2718487984085461E-5</v>
      </c>
      <c r="G98" s="93">
        <f t="shared" si="8"/>
        <v>4.2819232712912507</v>
      </c>
      <c r="H98" s="2">
        <f>B98/'Mortal Baseline'!C98</f>
        <v>4.8999999999999998E-3</v>
      </c>
      <c r="I98" s="2">
        <f>C98/'Mortal Baseline'!D98</f>
        <v>4.5282358779564005E-3</v>
      </c>
      <c r="J98" s="2">
        <f>D98/'Mortal Baseline'!E98</f>
        <v>4.3754772774013536E-3</v>
      </c>
      <c r="K98" s="2">
        <f>E98/'Mortal Baseline'!F98</f>
        <v>4.2323313880845452E-3</v>
      </c>
      <c r="L98" s="2">
        <f>F98/'Mortal Baseline'!G98</f>
        <v>4.0615314129869495E-3</v>
      </c>
      <c r="M98" s="2">
        <f>SUM(B98:F98)/SUM('Mortal Baseline'!C98:G98)</f>
        <v>4.8950070312179603E-3</v>
      </c>
      <c r="N98" s="93">
        <f>B98*'Bowel Cancer Epi'!$I$66</f>
        <v>1.6485116074777915</v>
      </c>
      <c r="O98" s="93">
        <f>C98*'Bowel Cancer Epi'!$I$66</f>
        <v>8.6708020949782579E-3</v>
      </c>
      <c r="P98" s="93">
        <f>D98*'Bowel Cancer Epi'!$I$66</f>
        <v>4.2780475147116313E-4</v>
      </c>
      <c r="Q98" s="93">
        <f>E98*'Bowel Cancer Epi'!$I$66</f>
        <v>5.9120354398283044E-3</v>
      </c>
      <c r="R98" s="93">
        <f>F98*'Bowel Cancer Epi'!$I$66</f>
        <v>4.9411325818172016E-6</v>
      </c>
      <c r="S98" s="93">
        <f t="shared" si="9"/>
        <v>1.6635271908966509</v>
      </c>
      <c r="T98" s="93">
        <f t="shared" si="11"/>
        <v>851.35926836911415</v>
      </c>
      <c r="U98" s="2"/>
      <c r="V98" s="2"/>
      <c r="W98" s="93">
        <f>'Mortal Baseline'!X98*('Bowel Cancer Epi'!$N$66*'Bowel Cancer Epi'!B$99)</f>
        <v>5.7447473782012484</v>
      </c>
      <c r="X98" s="93">
        <f>'Mortal Baseline'!Y98*('Bowel Cancer Epi'!$N$66*'Bowel Cancer Epi'!C$99)</f>
        <v>1.6291988733291396E-3</v>
      </c>
      <c r="Y98" s="93">
        <f>'Mortal Baseline'!Z98*('Bowel Cancer Epi'!$N$66*'Bowel Cancer Epi'!D$99)</f>
        <v>7.3481357683333305E-3</v>
      </c>
      <c r="Z98" s="93">
        <f>'Mortal Baseline'!AA98*('Bowel Cancer Epi'!$N$66*'Bowel Cancer Epi'!E$99)</f>
        <v>5.9406399769080367E-2</v>
      </c>
      <c r="AA98" s="93">
        <f>'Mortal Baseline'!AB98*('Bowel Cancer Epi'!$N$66*'Bowel Cancer Epi'!F$99)</f>
        <v>3.6389394724058367E-11</v>
      </c>
      <c r="AB98" s="93">
        <f t="shared" si="10"/>
        <v>5.8131311126483798</v>
      </c>
      <c r="AC98" s="2">
        <f>W98/'Mortal Baseline'!X98</f>
        <v>3.0999999999999999E-3</v>
      </c>
      <c r="AD98" s="2">
        <f>X98/'Mortal Baseline'!Y98</f>
        <v>2.8681442657048973E-3</v>
      </c>
      <c r="AE98" s="2">
        <f>Y98/'Mortal Baseline'!Z98</f>
        <v>2.7681682899136548E-3</v>
      </c>
      <c r="AF98" s="2">
        <f>Z98/'Mortal Baseline'!AA98</f>
        <v>2.6846923484033394E-3</v>
      </c>
      <c r="AG98" s="2">
        <f>AA98/'Mortal Baseline'!AB98</f>
        <v>2.5843994500930312E-3</v>
      </c>
      <c r="AH98" s="2">
        <f>SUM(W98:AA98)/SUM('Mortal Baseline'!X98:AB98)</f>
        <v>3.0945688388057304E-3</v>
      </c>
      <c r="AI98" s="58">
        <f>W98*'Stroke Epi'!$X$49</f>
        <v>0.55551707147206064</v>
      </c>
      <c r="AJ98" s="58">
        <f>X98*'Stroke Epi'!$X$49</f>
        <v>1.5754353105092779E-4</v>
      </c>
      <c r="AK98" s="58">
        <f>Y98*'Stroke Epi'!$X$49</f>
        <v>7.1056472879783307E-4</v>
      </c>
      <c r="AL98" s="58">
        <f>Z98*'Stroke Epi'!$X$49</f>
        <v>5.7445988576700713E-3</v>
      </c>
      <c r="AM98" s="58">
        <f>AA98*'Stroke Epi'!$X$49</f>
        <v>3.5188544698164439E-12</v>
      </c>
      <c r="AN98" s="93">
        <f t="shared" si="13"/>
        <v>0.56212977859309832</v>
      </c>
      <c r="AO98" s="93">
        <f t="shared" si="12"/>
        <v>221.85329943999642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N122"/>
  <sheetViews>
    <sheetView tabSelected="1" topLeftCell="A53" workbookViewId="0">
      <selection activeCell="K66" sqref="K66"/>
    </sheetView>
  </sheetViews>
  <sheetFormatPr defaultRowHeight="15"/>
  <sheetData>
    <row r="2" spans="1:31">
      <c r="B2" t="s">
        <v>195</v>
      </c>
    </row>
    <row r="4" spans="1:31">
      <c r="B4" s="58"/>
      <c r="C4" s="161" t="s">
        <v>189</v>
      </c>
      <c r="D4" s="161" t="s">
        <v>190</v>
      </c>
      <c r="E4" s="161" t="s">
        <v>191</v>
      </c>
      <c r="F4" s="161" t="s">
        <v>129</v>
      </c>
      <c r="G4" s="161" t="s">
        <v>130</v>
      </c>
      <c r="H4" s="161" t="s">
        <v>131</v>
      </c>
      <c r="I4" s="161" t="s">
        <v>132</v>
      </c>
      <c r="J4" s="161" t="s">
        <v>133</v>
      </c>
      <c r="K4" s="161" t="s">
        <v>134</v>
      </c>
      <c r="L4" s="161" t="s">
        <v>135</v>
      </c>
      <c r="M4" s="161" t="s">
        <v>136</v>
      </c>
      <c r="N4" s="161" t="s">
        <v>137</v>
      </c>
      <c r="O4" s="161" t="s">
        <v>138</v>
      </c>
      <c r="P4" s="161" t="s">
        <v>139</v>
      </c>
      <c r="Q4" s="161" t="s">
        <v>140</v>
      </c>
      <c r="R4" s="161" t="s">
        <v>141</v>
      </c>
      <c r="S4" s="161" t="s">
        <v>142</v>
      </c>
      <c r="T4" s="161" t="s">
        <v>143</v>
      </c>
      <c r="U4" s="161" t="s">
        <v>95</v>
      </c>
      <c r="V4" s="162" t="s">
        <v>96</v>
      </c>
    </row>
    <row r="5" spans="1:31">
      <c r="B5" s="58"/>
      <c r="C5" s="161"/>
      <c r="D5" s="161"/>
      <c r="E5" s="161"/>
      <c r="F5" s="161"/>
      <c r="G5" s="161"/>
      <c r="H5" s="161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2"/>
    </row>
    <row r="6" spans="1:31">
      <c r="A6" t="s">
        <v>196</v>
      </c>
      <c r="B6" t="s">
        <v>106</v>
      </c>
      <c r="C6" s="57">
        <v>0</v>
      </c>
      <c r="D6" s="57">
        <v>0</v>
      </c>
      <c r="E6" s="57">
        <v>0</v>
      </c>
      <c r="F6" s="57">
        <v>0</v>
      </c>
      <c r="G6" s="57">
        <v>0</v>
      </c>
      <c r="H6" s="57">
        <v>0</v>
      </c>
      <c r="I6" s="57">
        <v>0.5</v>
      </c>
      <c r="J6" s="57">
        <v>2.6</v>
      </c>
      <c r="K6" s="57">
        <v>3.4</v>
      </c>
      <c r="L6" s="57">
        <v>7.1</v>
      </c>
      <c r="M6" s="57">
        <v>13.5</v>
      </c>
      <c r="N6" s="57">
        <v>30.6</v>
      </c>
      <c r="O6" s="57">
        <v>58</v>
      </c>
      <c r="P6" s="57">
        <v>73.7</v>
      </c>
      <c r="Q6" s="57">
        <v>86.5</v>
      </c>
      <c r="R6" s="57">
        <v>96.9</v>
      </c>
      <c r="S6" s="57">
        <v>91.9</v>
      </c>
      <c r="T6" s="57">
        <v>82.5</v>
      </c>
      <c r="U6" s="57">
        <v>66.2</v>
      </c>
      <c r="V6" s="57">
        <v>49.5</v>
      </c>
    </row>
    <row r="10" spans="1:31">
      <c r="C10" t="s">
        <v>207</v>
      </c>
      <c r="N10" t="s">
        <v>241</v>
      </c>
    </row>
    <row r="11" spans="1:31">
      <c r="N11" t="s">
        <v>235</v>
      </c>
    </row>
    <row r="12" spans="1:31">
      <c r="C12" s="155" t="s">
        <v>208</v>
      </c>
      <c r="D12" s="155" t="s">
        <v>151</v>
      </c>
      <c r="E12" s="157" t="s">
        <v>73</v>
      </c>
      <c r="F12" s="159" t="s">
        <v>209</v>
      </c>
      <c r="G12" s="149" t="s">
        <v>210</v>
      </c>
      <c r="H12" s="149"/>
      <c r="I12" s="149"/>
      <c r="J12" s="149" t="s">
        <v>211</v>
      </c>
      <c r="K12" s="149"/>
      <c r="L12" s="149"/>
      <c r="S12" s="83" t="s">
        <v>226</v>
      </c>
      <c r="T12" s="84" t="s">
        <v>190</v>
      </c>
      <c r="U12" s="84" t="s">
        <v>227</v>
      </c>
      <c r="V12" s="83" t="s">
        <v>115</v>
      </c>
      <c r="W12" s="83" t="s">
        <v>116</v>
      </c>
      <c r="X12" s="83" t="s">
        <v>117</v>
      </c>
      <c r="Y12" s="83" t="s">
        <v>119</v>
      </c>
      <c r="Z12" s="83" t="s">
        <v>120</v>
      </c>
      <c r="AA12" s="83" t="s">
        <v>121</v>
      </c>
      <c r="AB12" s="83" t="s">
        <v>122</v>
      </c>
      <c r="AC12" s="83" t="s">
        <v>95</v>
      </c>
      <c r="AD12" s="83" t="s">
        <v>228</v>
      </c>
      <c r="AE12" s="3"/>
    </row>
    <row r="13" spans="1:31" ht="15.75" thickBot="1">
      <c r="C13" s="156"/>
      <c r="D13" s="156"/>
      <c r="E13" s="158"/>
      <c r="F13" s="160"/>
      <c r="G13" s="59" t="s">
        <v>212</v>
      </c>
      <c r="H13" s="150" t="s">
        <v>110</v>
      </c>
      <c r="I13" s="150"/>
      <c r="J13" s="59" t="s">
        <v>212</v>
      </c>
      <c r="K13" s="150" t="s">
        <v>110</v>
      </c>
      <c r="L13" s="150"/>
      <c r="S13" s="83">
        <v>1</v>
      </c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 t="s">
        <v>229</v>
      </c>
      <c r="AE13" s="3"/>
    </row>
    <row r="14" spans="1:31" ht="15.75" thickTop="1">
      <c r="C14" s="163" t="s">
        <v>223</v>
      </c>
      <c r="D14" s="166" t="s">
        <v>149</v>
      </c>
      <c r="E14" s="73" t="s">
        <v>214</v>
      </c>
      <c r="F14" s="153">
        <v>12182</v>
      </c>
      <c r="G14" s="61">
        <v>83.717987060546875</v>
      </c>
      <c r="H14" s="61">
        <v>82.867713928222656</v>
      </c>
      <c r="I14" s="62">
        <v>84.568252563476562</v>
      </c>
      <c r="J14" s="62">
        <v>67.328994750976563</v>
      </c>
      <c r="K14" s="62">
        <v>65.750770568847656</v>
      </c>
      <c r="L14" s="62">
        <v>68.907218933105469</v>
      </c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</row>
    <row r="15" spans="1:31">
      <c r="C15" s="164"/>
      <c r="D15" s="167"/>
      <c r="E15" s="74" t="s">
        <v>215</v>
      </c>
      <c r="F15" s="168"/>
      <c r="G15" s="61">
        <v>86.050544738769531</v>
      </c>
      <c r="H15" s="63">
        <v>85.412384033203125</v>
      </c>
      <c r="I15" s="64">
        <v>86.688713073730469</v>
      </c>
      <c r="J15" s="62">
        <v>71.929008483886719</v>
      </c>
      <c r="K15" s="64">
        <v>70.901802062988281</v>
      </c>
      <c r="L15" s="64">
        <v>72.956214904785156</v>
      </c>
      <c r="N15" s="3" t="s">
        <v>236</v>
      </c>
      <c r="O15" s="85" t="s">
        <v>231</v>
      </c>
      <c r="P15" s="3" t="s">
        <v>234</v>
      </c>
      <c r="Q15" s="86">
        <v>28</v>
      </c>
      <c r="R15" s="86"/>
      <c r="S15" s="87"/>
      <c r="T15" s="87"/>
      <c r="U15" s="87"/>
      <c r="V15" s="87">
        <v>1</v>
      </c>
      <c r="W15" s="87">
        <v>15</v>
      </c>
      <c r="X15" s="87">
        <v>26</v>
      </c>
      <c r="Y15" s="87">
        <v>29</v>
      </c>
      <c r="Z15" s="87">
        <v>45</v>
      </c>
      <c r="AA15" s="87">
        <v>47</v>
      </c>
      <c r="AB15" s="87">
        <v>73</v>
      </c>
      <c r="AC15" s="87">
        <v>93</v>
      </c>
      <c r="AD15" s="87">
        <v>111</v>
      </c>
      <c r="AE15" s="3"/>
    </row>
    <row r="16" spans="1:31">
      <c r="C16" s="164"/>
      <c r="D16" s="167"/>
      <c r="E16" s="75" t="s">
        <v>216</v>
      </c>
      <c r="F16" s="76">
        <v>5026</v>
      </c>
      <c r="G16" s="67">
        <v>96.409423828125</v>
      </c>
      <c r="H16" s="68">
        <v>95.890998840332031</v>
      </c>
      <c r="I16" s="69">
        <v>96.927848815917969</v>
      </c>
      <c r="J16" s="70">
        <v>89.590179443359375</v>
      </c>
      <c r="K16" s="69">
        <v>88.581008911132812</v>
      </c>
      <c r="L16" s="69">
        <v>90.599342346191406</v>
      </c>
      <c r="N16" s="3"/>
      <c r="O16" s="85" t="s">
        <v>237</v>
      </c>
      <c r="P16" s="3"/>
      <c r="Q16" s="86"/>
      <c r="R16" s="86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3"/>
    </row>
    <row r="17" spans="1:40">
      <c r="C17" s="164"/>
      <c r="D17" s="167"/>
      <c r="E17" s="75" t="s">
        <v>217</v>
      </c>
      <c r="F17" s="76">
        <v>2489</v>
      </c>
      <c r="G17" s="67">
        <v>91.096214294433594</v>
      </c>
      <c r="H17" s="68">
        <v>89.968154907226563</v>
      </c>
      <c r="I17" s="69">
        <v>92.224273681640625</v>
      </c>
      <c r="J17" s="70">
        <v>78.906654357910156</v>
      </c>
      <c r="K17" s="69">
        <v>76.967170715332031</v>
      </c>
      <c r="L17" s="69">
        <v>80.846145629882813</v>
      </c>
      <c r="N17" s="3"/>
      <c r="O17" s="85"/>
      <c r="P17" s="3"/>
      <c r="Q17" s="86"/>
      <c r="R17" s="86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3"/>
    </row>
    <row r="18" spans="1:40">
      <c r="C18" s="164"/>
      <c r="D18" s="167"/>
      <c r="E18" s="75" t="s">
        <v>218</v>
      </c>
      <c r="F18" s="76">
        <v>1499</v>
      </c>
      <c r="G18" s="67">
        <v>86.536705017089844</v>
      </c>
      <c r="H18" s="68">
        <v>84.783210754394531</v>
      </c>
      <c r="I18" s="69">
        <v>88.290206909179688</v>
      </c>
      <c r="J18" s="70">
        <v>67.742515563964844</v>
      </c>
      <c r="K18" s="69">
        <v>64.735214233398438</v>
      </c>
      <c r="L18" s="69">
        <v>70.74981689453125</v>
      </c>
      <c r="N18" s="3" t="s">
        <v>238</v>
      </c>
      <c r="O18" s="85" t="s">
        <v>231</v>
      </c>
      <c r="P18" s="3" t="s">
        <v>234</v>
      </c>
      <c r="Q18" s="86">
        <v>63</v>
      </c>
      <c r="R18" s="86"/>
      <c r="S18" s="87"/>
      <c r="T18" s="87"/>
      <c r="U18" s="87"/>
      <c r="V18" s="87"/>
      <c r="W18" s="87">
        <v>2</v>
      </c>
      <c r="X18" s="87">
        <v>4</v>
      </c>
      <c r="Y18" s="87">
        <v>18</v>
      </c>
      <c r="Z18" s="87">
        <v>70</v>
      </c>
      <c r="AA18" s="87">
        <v>201</v>
      </c>
      <c r="AB18" s="87">
        <v>301</v>
      </c>
      <c r="AC18" s="87">
        <v>389</v>
      </c>
      <c r="AD18" s="87">
        <v>379</v>
      </c>
      <c r="AE18" s="3"/>
    </row>
    <row r="19" spans="1:40">
      <c r="C19" s="164"/>
      <c r="D19" s="167"/>
      <c r="E19" s="75" t="s">
        <v>219</v>
      </c>
      <c r="F19" s="76">
        <v>1192</v>
      </c>
      <c r="G19" s="67">
        <v>77.346900939941406</v>
      </c>
      <c r="H19" s="68">
        <v>74.924491882324219</v>
      </c>
      <c r="I19" s="69">
        <v>79.769309997558594</v>
      </c>
      <c r="J19" s="70">
        <v>54.654224395751953</v>
      </c>
      <c r="K19" s="69">
        <v>51.058422088623047</v>
      </c>
      <c r="L19" s="69">
        <v>58.250022888183594</v>
      </c>
      <c r="N19" s="3"/>
      <c r="O19" s="85" t="s">
        <v>239</v>
      </c>
      <c r="P19" s="3"/>
      <c r="Q19" s="86"/>
      <c r="R19" s="86"/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87"/>
      <c r="AH19" s="87"/>
      <c r="AI19" s="3"/>
    </row>
    <row r="20" spans="1:40">
      <c r="C20" s="164"/>
      <c r="D20" s="167"/>
      <c r="E20" s="75" t="s">
        <v>220</v>
      </c>
      <c r="F20" s="76">
        <v>1035</v>
      </c>
      <c r="G20" s="67">
        <v>66.561767578125</v>
      </c>
      <c r="H20" s="68">
        <v>63.571613311767578</v>
      </c>
      <c r="I20" s="69">
        <v>69.551910400390625</v>
      </c>
      <c r="J20" s="70">
        <v>38.494575500488281</v>
      </c>
      <c r="K20" s="69">
        <v>34.180107116699219</v>
      </c>
      <c r="L20" s="69">
        <v>42.809047698974609</v>
      </c>
      <c r="N20" s="3"/>
      <c r="O20" s="85" t="s">
        <v>240</v>
      </c>
      <c r="P20" s="3"/>
      <c r="Q20" s="86"/>
      <c r="R20" s="86"/>
      <c r="S20" s="86">
        <f>S15+S18</f>
        <v>0</v>
      </c>
      <c r="T20" s="86">
        <f t="shared" ref="T20:AD20" si="0">T15+T18</f>
        <v>0</v>
      </c>
      <c r="U20" s="86">
        <f t="shared" si="0"/>
        <v>0</v>
      </c>
      <c r="V20" s="86">
        <f t="shared" si="0"/>
        <v>1</v>
      </c>
      <c r="W20" s="86">
        <f t="shared" si="0"/>
        <v>17</v>
      </c>
      <c r="X20" s="86">
        <f t="shared" si="0"/>
        <v>30</v>
      </c>
      <c r="Y20" s="86">
        <f t="shared" si="0"/>
        <v>47</v>
      </c>
      <c r="Z20" s="86">
        <f t="shared" si="0"/>
        <v>115</v>
      </c>
      <c r="AA20" s="86">
        <f t="shared" si="0"/>
        <v>248</v>
      </c>
      <c r="AB20" s="86">
        <f t="shared" si="0"/>
        <v>374</v>
      </c>
      <c r="AC20" s="86">
        <f t="shared" si="0"/>
        <v>482</v>
      </c>
      <c r="AD20" s="86">
        <f t="shared" si="0"/>
        <v>490</v>
      </c>
      <c r="AE20" s="87"/>
      <c r="AF20" s="87"/>
      <c r="AG20" s="87"/>
      <c r="AH20" s="87"/>
      <c r="AI20" s="87"/>
      <c r="AJ20" s="87"/>
      <c r="AK20" s="87"/>
      <c r="AL20" s="87"/>
      <c r="AM20" s="87"/>
      <c r="AN20" s="3"/>
    </row>
    <row r="21" spans="1:40">
      <c r="C21" s="165"/>
      <c r="D21" s="172"/>
      <c r="E21" s="81" t="s">
        <v>221</v>
      </c>
      <c r="F21" s="76">
        <v>941</v>
      </c>
      <c r="G21" s="71">
        <v>49.073810577392578</v>
      </c>
      <c r="H21" s="72">
        <v>45.591537475585938</v>
      </c>
      <c r="I21" s="72">
        <v>52.556079864501953</v>
      </c>
      <c r="J21" s="71">
        <v>25.446304321289063</v>
      </c>
      <c r="K21" s="72">
        <v>20.871913909912109</v>
      </c>
      <c r="L21" s="72">
        <v>30.020692825317383</v>
      </c>
    </row>
    <row r="23" spans="1:40">
      <c r="B23" s="58" t="s">
        <v>59</v>
      </c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</row>
    <row r="24" spans="1:40">
      <c r="B24" s="58" t="s">
        <v>265</v>
      </c>
      <c r="C24" s="58"/>
      <c r="D24" s="58"/>
      <c r="E24" s="58"/>
      <c r="F24" s="58" t="s">
        <v>278</v>
      </c>
      <c r="G24" s="58"/>
      <c r="H24" s="58"/>
      <c r="I24" s="58"/>
      <c r="J24" s="58"/>
      <c r="K24" s="58"/>
      <c r="L24" s="58"/>
      <c r="M24" s="58"/>
    </row>
    <row r="25" spans="1:40">
      <c r="B25" s="58" t="s">
        <v>158</v>
      </c>
      <c r="C25" s="58" t="s">
        <v>267</v>
      </c>
      <c r="D25" s="58" t="s">
        <v>268</v>
      </c>
      <c r="E25" s="58" t="s">
        <v>269</v>
      </c>
      <c r="F25" s="58" t="s">
        <v>158</v>
      </c>
      <c r="G25" s="58" t="s">
        <v>270</v>
      </c>
      <c r="H25" s="58" t="s">
        <v>267</v>
      </c>
      <c r="I25" s="58" t="s">
        <v>268</v>
      </c>
      <c r="J25" s="58" t="s">
        <v>271</v>
      </c>
      <c r="K25" s="58" t="s">
        <v>269</v>
      </c>
      <c r="L25" s="58" t="s">
        <v>272</v>
      </c>
      <c r="M25" s="58" t="s">
        <v>273</v>
      </c>
    </row>
    <row r="26" spans="1:40">
      <c r="A26" s="92" t="s">
        <v>274</v>
      </c>
      <c r="B26" s="58">
        <v>0</v>
      </c>
      <c r="C26" s="58">
        <v>0</v>
      </c>
      <c r="D26" s="58">
        <v>0.04</v>
      </c>
      <c r="E26" s="58">
        <v>0</v>
      </c>
      <c r="F26" s="58">
        <v>0</v>
      </c>
      <c r="G26" s="58">
        <v>0</v>
      </c>
      <c r="H26" s="58">
        <v>0</v>
      </c>
      <c r="I26" s="58">
        <v>0.04</v>
      </c>
      <c r="J26" s="58">
        <v>0</v>
      </c>
      <c r="K26" s="58">
        <v>0</v>
      </c>
      <c r="L26" s="58">
        <v>0</v>
      </c>
      <c r="M26" s="58">
        <v>2.3715000000000002</v>
      </c>
    </row>
    <row r="27" spans="1:40">
      <c r="A27" s="92" t="s">
        <v>191</v>
      </c>
      <c r="B27" s="58">
        <v>0</v>
      </c>
      <c r="C27" s="58">
        <v>0</v>
      </c>
      <c r="D27" s="58">
        <v>0.04</v>
      </c>
      <c r="E27" s="58">
        <v>0</v>
      </c>
      <c r="F27" s="58">
        <v>0</v>
      </c>
      <c r="G27" s="58">
        <v>0</v>
      </c>
      <c r="H27" s="58">
        <v>0</v>
      </c>
      <c r="I27" s="58">
        <v>0.04</v>
      </c>
      <c r="J27" s="58">
        <v>22.415500000000002</v>
      </c>
      <c r="K27" s="58">
        <v>0</v>
      </c>
      <c r="L27" s="58">
        <v>431.87619999999998</v>
      </c>
      <c r="M27" s="58">
        <v>9</v>
      </c>
    </row>
    <row r="28" spans="1:40">
      <c r="A28" s="92" t="s">
        <v>129</v>
      </c>
      <c r="B28" s="58">
        <v>0</v>
      </c>
      <c r="C28" s="58">
        <v>0</v>
      </c>
      <c r="D28" s="58">
        <v>0.04</v>
      </c>
      <c r="E28" s="58">
        <v>0</v>
      </c>
      <c r="F28" s="58">
        <v>0</v>
      </c>
      <c r="G28" s="58">
        <v>0</v>
      </c>
      <c r="H28" s="58">
        <v>0</v>
      </c>
      <c r="I28" s="58">
        <v>3.9699999999999999E-2</v>
      </c>
      <c r="J28" s="58">
        <v>21.967500000000001</v>
      </c>
      <c r="K28" s="58">
        <v>0</v>
      </c>
      <c r="L28" s="58">
        <v>404.65499999999997</v>
      </c>
      <c r="M28" s="58">
        <v>13.011200000000001</v>
      </c>
    </row>
    <row r="29" spans="1:40">
      <c r="A29" s="92" t="s">
        <v>130</v>
      </c>
      <c r="B29" s="58">
        <v>0</v>
      </c>
      <c r="C29" s="58">
        <v>0</v>
      </c>
      <c r="D29" s="58">
        <v>0.04</v>
      </c>
      <c r="E29" s="58">
        <v>0</v>
      </c>
      <c r="F29" s="58">
        <v>0</v>
      </c>
      <c r="G29" s="58">
        <v>0</v>
      </c>
      <c r="H29" s="58">
        <v>0</v>
      </c>
      <c r="I29" s="58">
        <v>3.6200000000000003E-2</v>
      </c>
      <c r="J29" s="58">
        <v>21.232500000000002</v>
      </c>
      <c r="K29" s="58">
        <v>0</v>
      </c>
      <c r="L29" s="58">
        <v>344.5172</v>
      </c>
      <c r="M29" s="58">
        <v>17.444099999999999</v>
      </c>
    </row>
    <row r="30" spans="1:40">
      <c r="A30" s="92" t="s">
        <v>131</v>
      </c>
      <c r="B30" s="58">
        <v>0</v>
      </c>
      <c r="C30" s="58">
        <v>0</v>
      </c>
      <c r="D30" s="58">
        <v>0.04</v>
      </c>
      <c r="E30" s="58">
        <v>0</v>
      </c>
      <c r="F30" s="58">
        <v>0</v>
      </c>
      <c r="G30" s="58">
        <v>0</v>
      </c>
      <c r="H30" s="58">
        <v>0</v>
      </c>
      <c r="I30" s="58">
        <v>3.2899999999999999E-2</v>
      </c>
      <c r="J30" s="58">
        <v>19.7483</v>
      </c>
      <c r="K30" s="58">
        <v>0</v>
      </c>
      <c r="L30" s="58">
        <v>169.73679999999999</v>
      </c>
      <c r="M30" s="58">
        <v>22.5258</v>
      </c>
    </row>
    <row r="31" spans="1:40">
      <c r="A31" s="92" t="s">
        <v>132</v>
      </c>
      <c r="B31" s="58">
        <v>0</v>
      </c>
      <c r="C31" s="58">
        <v>0</v>
      </c>
      <c r="D31" s="58">
        <v>0.04</v>
      </c>
      <c r="E31" s="58">
        <v>0</v>
      </c>
      <c r="F31" s="58">
        <v>0</v>
      </c>
      <c r="G31" s="58">
        <v>1E-4</v>
      </c>
      <c r="H31" s="58">
        <v>0</v>
      </c>
      <c r="I31" s="58">
        <v>3.7100000000000001E-2</v>
      </c>
      <c r="J31" s="58">
        <v>17.853400000000001</v>
      </c>
      <c r="K31" s="58">
        <v>0</v>
      </c>
      <c r="L31" s="58">
        <v>123.741</v>
      </c>
      <c r="M31" s="58">
        <v>27.996099999999998</v>
      </c>
    </row>
    <row r="32" spans="1:40">
      <c r="A32" s="92" t="s">
        <v>133</v>
      </c>
      <c r="B32" s="58">
        <v>0</v>
      </c>
      <c r="C32" s="58">
        <v>0</v>
      </c>
      <c r="D32" s="58">
        <v>0.04</v>
      </c>
      <c r="E32" s="58">
        <v>0</v>
      </c>
      <c r="F32" s="58">
        <v>0</v>
      </c>
      <c r="G32" s="58">
        <v>1E-4</v>
      </c>
      <c r="H32" s="58">
        <v>0</v>
      </c>
      <c r="I32" s="58">
        <v>4.4999999999999998E-2</v>
      </c>
      <c r="J32" s="58">
        <v>16.465599999999998</v>
      </c>
      <c r="K32" s="58">
        <v>0</v>
      </c>
      <c r="L32" s="58">
        <v>108.08369999999999</v>
      </c>
      <c r="M32" s="58">
        <v>32.7712</v>
      </c>
    </row>
    <row r="33" spans="1:13">
      <c r="A33" s="92" t="s">
        <v>134</v>
      </c>
      <c r="B33" s="58">
        <v>0</v>
      </c>
      <c r="C33" s="58">
        <v>0</v>
      </c>
      <c r="D33" s="58">
        <v>0.04</v>
      </c>
      <c r="E33" s="58">
        <v>0</v>
      </c>
      <c r="F33" s="58">
        <v>0</v>
      </c>
      <c r="G33" s="58">
        <v>2.0000000000000001E-4</v>
      </c>
      <c r="H33" s="58">
        <v>0</v>
      </c>
      <c r="I33" s="58">
        <v>5.2499999999999998E-2</v>
      </c>
      <c r="J33" s="58">
        <v>15.38</v>
      </c>
      <c r="K33" s="58">
        <v>0</v>
      </c>
      <c r="L33" s="58">
        <v>75.554199999999994</v>
      </c>
      <c r="M33" s="58">
        <v>37.655500000000004</v>
      </c>
    </row>
    <row r="34" spans="1:13">
      <c r="A34" s="92" t="s">
        <v>135</v>
      </c>
      <c r="B34" s="58">
        <v>1E-4</v>
      </c>
      <c r="C34" s="58">
        <v>0</v>
      </c>
      <c r="D34" s="58">
        <v>0.09</v>
      </c>
      <c r="E34" s="58">
        <v>0</v>
      </c>
      <c r="F34" s="58">
        <v>1E-4</v>
      </c>
      <c r="G34" s="58">
        <v>4.0000000000000002E-4</v>
      </c>
      <c r="H34" s="58">
        <v>0</v>
      </c>
      <c r="I34" s="58">
        <v>6.7699999999999996E-2</v>
      </c>
      <c r="J34" s="58">
        <v>14.906499999999999</v>
      </c>
      <c r="K34" s="58">
        <v>0</v>
      </c>
      <c r="L34" s="58">
        <v>66.789199999999994</v>
      </c>
      <c r="M34" s="58">
        <v>42.709899999999998</v>
      </c>
    </row>
    <row r="35" spans="1:13">
      <c r="A35" s="92" t="s">
        <v>136</v>
      </c>
      <c r="B35" s="58">
        <v>1E-4</v>
      </c>
      <c r="C35" s="58">
        <v>0</v>
      </c>
      <c r="D35" s="58">
        <v>0.09</v>
      </c>
      <c r="E35" s="58">
        <v>0</v>
      </c>
      <c r="F35" s="58">
        <v>1E-4</v>
      </c>
      <c r="G35" s="58">
        <v>5.9999999999999995E-4</v>
      </c>
      <c r="H35" s="58">
        <v>0</v>
      </c>
      <c r="I35" s="58">
        <v>7.4200000000000002E-2</v>
      </c>
      <c r="J35" s="58">
        <v>15.5251</v>
      </c>
      <c r="K35" s="58">
        <v>0</v>
      </c>
      <c r="L35" s="58">
        <v>47.4497</v>
      </c>
      <c r="M35" s="58">
        <v>47.688800000000001</v>
      </c>
    </row>
    <row r="36" spans="1:13">
      <c r="A36" s="92" t="s">
        <v>137</v>
      </c>
      <c r="B36" s="58">
        <v>2.9999999999999997E-4</v>
      </c>
      <c r="C36" s="58">
        <v>0</v>
      </c>
      <c r="D36" s="58">
        <v>0.13</v>
      </c>
      <c r="E36" s="58">
        <v>0</v>
      </c>
      <c r="F36" s="58">
        <v>2.0000000000000001E-4</v>
      </c>
      <c r="G36" s="58">
        <v>1E-3</v>
      </c>
      <c r="H36" s="58">
        <v>0</v>
      </c>
      <c r="I36" s="58">
        <v>6.54E-2</v>
      </c>
      <c r="J36" s="58">
        <v>16.265599999999999</v>
      </c>
      <c r="K36" s="58">
        <v>1E-4</v>
      </c>
      <c r="L36" s="58">
        <v>26.974900000000002</v>
      </c>
      <c r="M36" s="58">
        <v>52.811100000000003</v>
      </c>
    </row>
    <row r="37" spans="1:13">
      <c r="A37" s="92" t="s">
        <v>138</v>
      </c>
      <c r="B37" s="58">
        <v>5.9999999999999995E-4</v>
      </c>
      <c r="C37" s="58">
        <v>0</v>
      </c>
      <c r="D37" s="58">
        <v>0.13</v>
      </c>
      <c r="E37" s="58">
        <v>1E-4</v>
      </c>
      <c r="F37" s="58">
        <v>4.0000000000000002E-4</v>
      </c>
      <c r="G37" s="58">
        <v>2.0999999999999999E-3</v>
      </c>
      <c r="H37" s="58">
        <v>0</v>
      </c>
      <c r="I37" s="58">
        <v>5.5100000000000003E-2</v>
      </c>
      <c r="J37" s="58">
        <v>16.529</v>
      </c>
      <c r="K37" s="58">
        <v>1E-4</v>
      </c>
      <c r="L37" s="58">
        <v>14.927099999999999</v>
      </c>
      <c r="M37" s="58">
        <v>57.729799999999997</v>
      </c>
    </row>
    <row r="38" spans="1:13">
      <c r="A38" s="92" t="s">
        <v>139</v>
      </c>
      <c r="B38" s="58">
        <v>6.9999999999999999E-4</v>
      </c>
      <c r="C38" s="58">
        <v>0</v>
      </c>
      <c r="D38" s="58">
        <v>0.23</v>
      </c>
      <c r="E38" s="58">
        <v>1E-4</v>
      </c>
      <c r="F38" s="58">
        <v>5.9999999999999995E-4</v>
      </c>
      <c r="G38" s="58">
        <v>4.0000000000000001E-3</v>
      </c>
      <c r="H38" s="58">
        <v>0</v>
      </c>
      <c r="I38" s="58">
        <v>3.8199999999999998E-2</v>
      </c>
      <c r="J38" s="58">
        <v>15.757899999999999</v>
      </c>
      <c r="K38" s="58">
        <v>2.0000000000000001E-4</v>
      </c>
      <c r="L38" s="58">
        <v>7.3971999999999998</v>
      </c>
      <c r="M38" s="58">
        <v>62.627299999999998</v>
      </c>
    </row>
    <row r="39" spans="1:13">
      <c r="A39" s="92" t="s">
        <v>140</v>
      </c>
      <c r="B39" s="58">
        <v>8.9999999999999998E-4</v>
      </c>
      <c r="C39" s="58">
        <v>0</v>
      </c>
      <c r="D39" s="58">
        <v>0.23</v>
      </c>
      <c r="E39" s="58">
        <v>2.0000000000000001E-4</v>
      </c>
      <c r="F39" s="58">
        <v>8.0000000000000004E-4</v>
      </c>
      <c r="G39" s="58">
        <v>6.6E-3</v>
      </c>
      <c r="H39" s="58">
        <v>0</v>
      </c>
      <c r="I39" s="58">
        <v>3.3399999999999999E-2</v>
      </c>
      <c r="J39" s="58">
        <v>13.941700000000001</v>
      </c>
      <c r="K39" s="58">
        <v>2.0000000000000001E-4</v>
      </c>
      <c r="L39" s="58">
        <v>4.5057</v>
      </c>
      <c r="M39" s="58">
        <v>67.557299999999998</v>
      </c>
    </row>
    <row r="40" spans="1:13">
      <c r="A40" s="92" t="s">
        <v>141</v>
      </c>
      <c r="B40" s="58">
        <v>1E-3</v>
      </c>
      <c r="C40" s="58">
        <v>0</v>
      </c>
      <c r="D40" s="58">
        <v>0.33</v>
      </c>
      <c r="E40" s="58">
        <v>2.0000000000000001E-4</v>
      </c>
      <c r="F40" s="58">
        <v>8.9999999999999998E-4</v>
      </c>
      <c r="G40" s="58">
        <v>9.4999999999999998E-3</v>
      </c>
      <c r="H40" s="58">
        <v>0</v>
      </c>
      <c r="I40" s="58">
        <v>3.15E-2</v>
      </c>
      <c r="J40" s="58">
        <v>11.8649</v>
      </c>
      <c r="K40" s="58">
        <v>2.9999999999999997E-4</v>
      </c>
      <c r="L40" s="58">
        <v>2.9941</v>
      </c>
      <c r="M40" s="58">
        <v>72.5304</v>
      </c>
    </row>
    <row r="41" spans="1:13">
      <c r="A41" s="92" t="s">
        <v>142</v>
      </c>
      <c r="B41" s="58">
        <v>8.9999999999999998E-4</v>
      </c>
      <c r="C41" s="58">
        <v>0</v>
      </c>
      <c r="D41" s="58">
        <v>0.33</v>
      </c>
      <c r="E41" s="58">
        <v>4.0000000000000002E-4</v>
      </c>
      <c r="F41" s="58">
        <v>8.9999999999999998E-4</v>
      </c>
      <c r="G41" s="58">
        <v>1.23E-2</v>
      </c>
      <c r="H41" s="58">
        <v>0</v>
      </c>
      <c r="I41" s="58">
        <v>2.8299999999999999E-2</v>
      </c>
      <c r="J41" s="58">
        <v>9.6278000000000006</v>
      </c>
      <c r="K41" s="58">
        <v>2.9999999999999997E-4</v>
      </c>
      <c r="L41" s="58">
        <v>2.0144000000000002</v>
      </c>
      <c r="M41" s="58">
        <v>77.477599999999995</v>
      </c>
    </row>
    <row r="42" spans="1:13">
      <c r="A42" s="92" t="s">
        <v>143</v>
      </c>
      <c r="B42" s="58">
        <v>8.0000000000000004E-4</v>
      </c>
      <c r="C42" s="58">
        <v>0</v>
      </c>
      <c r="D42" s="58">
        <v>0.51</v>
      </c>
      <c r="E42" s="58">
        <v>4.0000000000000002E-4</v>
      </c>
      <c r="F42" s="58">
        <v>8.0000000000000004E-4</v>
      </c>
      <c r="G42" s="58">
        <v>1.47E-2</v>
      </c>
      <c r="H42" s="58">
        <v>0</v>
      </c>
      <c r="I42" s="58">
        <v>2.81E-2</v>
      </c>
      <c r="J42" s="58">
        <v>7.4564000000000004</v>
      </c>
      <c r="K42" s="58">
        <v>4.0000000000000002E-4</v>
      </c>
      <c r="L42" s="58">
        <v>1.5267999999999999</v>
      </c>
      <c r="M42" s="58">
        <v>82.442400000000006</v>
      </c>
    </row>
    <row r="43" spans="1:13">
      <c r="A43" s="92" t="s">
        <v>95</v>
      </c>
      <c r="B43" s="58">
        <v>6.9999999999999999E-4</v>
      </c>
      <c r="C43" s="58">
        <v>0</v>
      </c>
      <c r="D43" s="58">
        <v>0.51</v>
      </c>
      <c r="E43" s="58">
        <v>5.0000000000000001E-4</v>
      </c>
      <c r="F43" s="58">
        <v>6.9999999999999999E-4</v>
      </c>
      <c r="G43" s="58">
        <v>1.61E-2</v>
      </c>
      <c r="H43" s="58">
        <v>0</v>
      </c>
      <c r="I43" s="58">
        <v>2.9399999999999999E-2</v>
      </c>
      <c r="J43" s="58">
        <v>5.8765000000000001</v>
      </c>
      <c r="K43" s="58">
        <v>5.0000000000000001E-4</v>
      </c>
      <c r="L43" s="58">
        <v>1.3136000000000001</v>
      </c>
      <c r="M43" s="58">
        <v>87.414100000000005</v>
      </c>
    </row>
    <row r="44" spans="1:13">
      <c r="A44" s="92" t="s">
        <v>275</v>
      </c>
      <c r="B44" s="58">
        <v>5.0000000000000001E-4</v>
      </c>
      <c r="C44" s="58">
        <v>0</v>
      </c>
      <c r="D44" s="58">
        <v>0.51</v>
      </c>
      <c r="E44" s="58">
        <v>5.0000000000000001E-4</v>
      </c>
      <c r="F44" s="58">
        <v>5.0000000000000001E-4</v>
      </c>
      <c r="G44" s="58">
        <v>1.67E-2</v>
      </c>
      <c r="H44" s="58">
        <v>0</v>
      </c>
      <c r="I44" s="58">
        <v>3.0599999999999999E-2</v>
      </c>
      <c r="J44" s="58">
        <v>4.5598999999999998</v>
      </c>
      <c r="K44" s="58">
        <v>5.0000000000000001E-4</v>
      </c>
      <c r="L44" s="58">
        <v>1.2137</v>
      </c>
      <c r="M44" s="58">
        <v>92.426199999999994</v>
      </c>
    </row>
    <row r="45" spans="1:13">
      <c r="A45" s="92" t="s">
        <v>276</v>
      </c>
      <c r="B45" s="58">
        <v>5.0000000000000001E-4</v>
      </c>
      <c r="C45" s="58">
        <v>0</v>
      </c>
      <c r="D45" s="58">
        <v>0.51</v>
      </c>
      <c r="E45" s="58">
        <v>5.0000000000000001E-4</v>
      </c>
      <c r="F45" s="58">
        <v>5.0000000000000001E-4</v>
      </c>
      <c r="G45" s="58">
        <v>1.67E-2</v>
      </c>
      <c r="H45" s="58">
        <v>0</v>
      </c>
      <c r="I45" s="58">
        <v>3.1099999999999999E-2</v>
      </c>
      <c r="J45" s="58">
        <v>3.7452000000000001</v>
      </c>
      <c r="K45" s="58">
        <v>5.0000000000000001E-4</v>
      </c>
      <c r="L45" s="58">
        <v>1.1491</v>
      </c>
      <c r="M45" s="58">
        <v>97.496700000000004</v>
      </c>
    </row>
    <row r="46" spans="1:13">
      <c r="A46" s="92" t="s">
        <v>277</v>
      </c>
      <c r="B46" s="58">
        <v>5.0000000000000001E-4</v>
      </c>
      <c r="C46" s="58">
        <v>0</v>
      </c>
      <c r="D46" s="58">
        <v>0.51</v>
      </c>
      <c r="E46" s="58">
        <v>5.0000000000000001E-4</v>
      </c>
      <c r="F46" s="58">
        <v>5.0000000000000001E-4</v>
      </c>
      <c r="G46" s="58">
        <v>1.66E-2</v>
      </c>
      <c r="H46" s="58">
        <v>0</v>
      </c>
      <c r="I46" s="58">
        <v>3.1099999999999999E-2</v>
      </c>
      <c r="J46" s="58">
        <v>3.5428999999999999</v>
      </c>
      <c r="K46" s="58">
        <v>5.0000000000000001E-4</v>
      </c>
      <c r="L46" s="58">
        <v>1.1237999999999999</v>
      </c>
      <c r="M46" s="58">
        <v>103.47029999999999</v>
      </c>
    </row>
    <row r="48" spans="1:13">
      <c r="A48" s="58" t="s">
        <v>404</v>
      </c>
      <c r="B48" s="58"/>
      <c r="C48" s="58"/>
      <c r="D48" s="58"/>
      <c r="E48" s="58"/>
      <c r="F48" s="58"/>
      <c r="G48" s="58"/>
    </row>
    <row r="49" spans="1:8">
      <c r="A49" s="58"/>
      <c r="B49" s="58"/>
      <c r="C49" s="58"/>
      <c r="D49" s="58"/>
      <c r="E49" s="58"/>
      <c r="F49" s="58"/>
      <c r="G49" s="58"/>
    </row>
    <row r="50" spans="1:8">
      <c r="A50" s="58" t="s">
        <v>370</v>
      </c>
      <c r="B50" s="58"/>
      <c r="C50" s="58"/>
      <c r="D50" s="58"/>
      <c r="E50" s="58"/>
      <c r="F50" s="58"/>
      <c r="G50" s="58"/>
    </row>
    <row r="51" spans="1:8">
      <c r="A51" s="58" t="s">
        <v>371</v>
      </c>
      <c r="B51" s="109">
        <f>(0.9-1)/(1.61^0.25)</f>
        <v>-8.8775582579845691E-2</v>
      </c>
      <c r="C51" s="58"/>
      <c r="D51" s="58"/>
      <c r="E51" s="58"/>
      <c r="F51" s="58"/>
      <c r="G51" s="58"/>
      <c r="H51" s="109" t="s">
        <v>409</v>
      </c>
    </row>
    <row r="52" spans="1:8">
      <c r="A52" s="58"/>
      <c r="B52" s="58" t="s">
        <v>372</v>
      </c>
      <c r="C52" s="58" t="s">
        <v>373</v>
      </c>
      <c r="D52" s="58"/>
      <c r="E52" s="58"/>
      <c r="F52" s="58"/>
      <c r="G52" s="58"/>
    </row>
    <row r="53" spans="1:8">
      <c r="A53" s="58" t="s">
        <v>258</v>
      </c>
      <c r="B53" s="58">
        <v>0</v>
      </c>
      <c r="C53" s="93">
        <f>1+$B$51*B53^0.25</f>
        <v>1</v>
      </c>
      <c r="D53" s="58"/>
      <c r="E53" s="109"/>
      <c r="F53" s="58"/>
      <c r="G53" s="58"/>
    </row>
    <row r="54" spans="1:8">
      <c r="A54" s="58" t="s">
        <v>259</v>
      </c>
      <c r="B54" s="58">
        <v>1</v>
      </c>
      <c r="C54" s="93">
        <f>1+$B$51*B54^0.25</f>
        <v>0.91122441742015425</v>
      </c>
      <c r="D54" s="58"/>
      <c r="E54" s="58"/>
      <c r="F54" s="58"/>
      <c r="G54" s="58"/>
    </row>
    <row r="55" spans="1:8">
      <c r="A55" s="58" t="s">
        <v>260</v>
      </c>
      <c r="B55" s="58">
        <v>2</v>
      </c>
      <c r="C55" s="93">
        <f>1+$B$51*B55^0.25</f>
        <v>0.89442744555753584</v>
      </c>
      <c r="D55" s="58"/>
      <c r="E55" s="58"/>
      <c r="F55" s="58"/>
      <c r="G55" s="58"/>
    </row>
    <row r="56" spans="1:8">
      <c r="A56" s="58" t="s">
        <v>48</v>
      </c>
      <c r="B56" s="58">
        <v>3</v>
      </c>
      <c r="C56" s="93">
        <f>1+$B$51*B56^0.25</f>
        <v>0.88316476278194711</v>
      </c>
      <c r="D56" s="58"/>
      <c r="E56" s="58"/>
      <c r="F56" s="58"/>
      <c r="G56" s="58"/>
    </row>
    <row r="57" spans="1:8">
      <c r="A57" s="58" t="s">
        <v>261</v>
      </c>
      <c r="B57" s="58">
        <v>4</v>
      </c>
      <c r="C57" s="93">
        <f>1+$B$51*B57^0.25</f>
        <v>0.87445236710800955</v>
      </c>
      <c r="D57" s="58"/>
      <c r="E57" s="58"/>
      <c r="F57" s="58"/>
      <c r="G57" s="58"/>
    </row>
    <row r="58" spans="1:8">
      <c r="A58" s="58"/>
      <c r="B58" s="58"/>
      <c r="C58" s="58"/>
      <c r="D58" s="58"/>
      <c r="E58" s="58"/>
      <c r="F58" s="58"/>
      <c r="G58" s="58"/>
    </row>
    <row r="59" spans="1:8">
      <c r="A59" s="109" t="s">
        <v>385</v>
      </c>
      <c r="B59" s="58" t="s">
        <v>258</v>
      </c>
      <c r="C59" s="58" t="s">
        <v>259</v>
      </c>
      <c r="D59" s="58" t="s">
        <v>260</v>
      </c>
      <c r="E59" s="58" t="s">
        <v>48</v>
      </c>
      <c r="F59" s="58" t="s">
        <v>261</v>
      </c>
      <c r="G59" s="58"/>
    </row>
    <row r="60" spans="1:8">
      <c r="A60" s="58" t="s">
        <v>399</v>
      </c>
      <c r="B60" s="58">
        <v>0</v>
      </c>
      <c r="C60" s="58">
        <v>1</v>
      </c>
      <c r="D60" s="58">
        <v>2</v>
      </c>
      <c r="E60" s="58">
        <v>3</v>
      </c>
      <c r="F60" s="58">
        <v>4</v>
      </c>
      <c r="G60" s="58"/>
    </row>
    <row r="61" spans="1:8">
      <c r="A61" s="58" t="s">
        <v>373</v>
      </c>
      <c r="B61" s="93">
        <f>1+$B$51*B60^0.25</f>
        <v>1</v>
      </c>
      <c r="C61" s="93">
        <f>1+$B$51*C60^0.25</f>
        <v>0.91122441742015425</v>
      </c>
      <c r="D61" s="93">
        <f>1+$B$51*D60^0.25</f>
        <v>0.89442744555753584</v>
      </c>
      <c r="E61" s="93">
        <f>1+$B$51*E60^0.25</f>
        <v>0.88316476278194711</v>
      </c>
      <c r="F61" s="93">
        <f>1+$B$51*F60^0.25</f>
        <v>0.87445236710800955</v>
      </c>
      <c r="G61" s="58"/>
    </row>
    <row r="62" spans="1:8">
      <c r="A62" s="58"/>
      <c r="B62" s="93"/>
      <c r="C62" s="93"/>
      <c r="D62" s="93"/>
      <c r="E62" s="93"/>
      <c r="F62" s="93"/>
      <c r="G62" s="58"/>
    </row>
    <row r="63" spans="1:8">
      <c r="A63" s="58" t="s">
        <v>59</v>
      </c>
      <c r="B63" s="93"/>
      <c r="C63" s="93"/>
      <c r="D63" s="93"/>
      <c r="E63" s="93"/>
      <c r="F63" s="93"/>
      <c r="G63" s="58"/>
    </row>
    <row r="64" spans="1:8">
      <c r="A64" s="109" t="s">
        <v>407</v>
      </c>
      <c r="B64" s="58" t="str">
        <f>B59</f>
        <v>Sedentary</v>
      </c>
      <c r="C64" s="58" t="str">
        <f t="shared" ref="C64:F64" si="1">C59</f>
        <v>Barely</v>
      </c>
      <c r="D64" s="58" t="str">
        <f t="shared" si="1"/>
        <v>Somewhat</v>
      </c>
      <c r="E64" s="58" t="str">
        <f t="shared" si="1"/>
        <v>Active</v>
      </c>
      <c r="F64" s="58" t="str">
        <f t="shared" si="1"/>
        <v>Highly</v>
      </c>
      <c r="G64" s="58"/>
    </row>
    <row r="65" spans="1:7">
      <c r="A65" s="58" t="str">
        <f>A60</f>
        <v>MET/h day</v>
      </c>
      <c r="B65" s="93">
        <f>D87</f>
        <v>0</v>
      </c>
      <c r="C65" s="93">
        <f>(D88/7)/60</f>
        <v>0.90490285714285712</v>
      </c>
      <c r="D65" s="93">
        <f>(D89/7)/60</f>
        <v>3.260507142857143</v>
      </c>
      <c r="E65" s="93">
        <f>(D90/7)/60</f>
        <v>8.2207071428571439</v>
      </c>
      <c r="F65" s="93">
        <f>(D91/7)/60</f>
        <v>21.871795238095238</v>
      </c>
      <c r="G65" s="58"/>
    </row>
    <row r="66" spans="1:7">
      <c r="A66" s="58" t="str">
        <f>A61</f>
        <v>RR</v>
      </c>
      <c r="B66" s="93">
        <f>1+$B$51*B65^0.25</f>
        <v>1</v>
      </c>
      <c r="C66" s="93">
        <f t="shared" ref="C66" si="2">1+$B$51*C65^0.25</f>
        <v>0.91341472894258546</v>
      </c>
      <c r="D66" s="93">
        <f t="shared" ref="D66" si="3">1+$B$51*D65^0.25</f>
        <v>0.88070703857844113</v>
      </c>
      <c r="E66" s="93">
        <f t="shared" ref="E66" si="4">1+$B$51*E65^0.25</f>
        <v>0.84967859536522505</v>
      </c>
      <c r="F66" s="93">
        <f t="shared" ref="F66" si="5">1+$B$51*F65^0.25</f>
        <v>0.8080161755607681</v>
      </c>
      <c r="G66" s="58"/>
    </row>
    <row r="67" spans="1:7">
      <c r="A67" s="58"/>
      <c r="B67" s="93"/>
      <c r="C67" s="93"/>
      <c r="D67" s="93"/>
      <c r="E67" s="93"/>
      <c r="F67" s="93"/>
      <c r="G67" s="58"/>
    </row>
    <row r="68" spans="1:7">
      <c r="A68" s="109" t="s">
        <v>408</v>
      </c>
      <c r="B68" s="58" t="str">
        <f>B59</f>
        <v>Sedentary</v>
      </c>
      <c r="C68" s="58" t="str">
        <f t="shared" ref="C68:F68" si="6">C59</f>
        <v>Barely</v>
      </c>
      <c r="D68" s="58" t="str">
        <f t="shared" si="6"/>
        <v>Somewhat</v>
      </c>
      <c r="E68" s="58" t="str">
        <f t="shared" si="6"/>
        <v>Active</v>
      </c>
      <c r="F68" s="58" t="str">
        <f t="shared" si="6"/>
        <v>Highly</v>
      </c>
      <c r="G68" s="58"/>
    </row>
    <row r="69" spans="1:7">
      <c r="A69" s="58" t="str">
        <f>A60</f>
        <v>MET/h day</v>
      </c>
      <c r="B69" s="93">
        <f>(D107/7)/60</f>
        <v>0</v>
      </c>
      <c r="C69" s="93">
        <f>(D108/7)/60</f>
        <v>0.76785714285714279</v>
      </c>
      <c r="D69" s="93">
        <f>(D109/7)/60</f>
        <v>3.2216666666666662</v>
      </c>
      <c r="E69" s="93">
        <f>(D110/7)/60</f>
        <v>7.9047619047619042</v>
      </c>
      <c r="F69" s="93">
        <f>(D111/7)/60</f>
        <v>18.778571428571428</v>
      </c>
      <c r="G69" s="58"/>
    </row>
    <row r="70" spans="1:7">
      <c r="A70" s="58" t="str">
        <f>A61</f>
        <v>RR</v>
      </c>
      <c r="B70" s="93">
        <f>1+$B$51*B69^0.25</f>
        <v>1</v>
      </c>
      <c r="C70" s="93">
        <f t="shared" ref="C70" si="7">1+$B$51*C69^0.25</f>
        <v>0.91689758627415685</v>
      </c>
      <c r="D70" s="93">
        <f t="shared" ref="D70" si="8">1+$B$51*D69^0.25</f>
        <v>0.8810639031948585</v>
      </c>
      <c r="E70" s="93">
        <f t="shared" ref="E70" si="9">1+$B$51*E69^0.25</f>
        <v>0.85114421089725434</v>
      </c>
      <c r="F70" s="93">
        <f t="shared" ref="F70" si="10">1+$B$51*F69^0.25</f>
        <v>0.8151969355172155</v>
      </c>
      <c r="G70" s="58"/>
    </row>
    <row r="71" spans="1:7">
      <c r="A71" s="58"/>
      <c r="B71" s="58"/>
      <c r="C71" s="58"/>
      <c r="D71" s="58"/>
      <c r="E71" s="58"/>
      <c r="F71" s="58"/>
      <c r="G71" s="58"/>
    </row>
    <row r="72" spans="1:7">
      <c r="A72" s="5" t="s">
        <v>375</v>
      </c>
      <c r="B72" s="5"/>
      <c r="C72" s="5"/>
      <c r="D72" s="5"/>
      <c r="E72" s="5"/>
      <c r="F72" s="58"/>
      <c r="G72" s="58"/>
    </row>
    <row r="73" spans="1:7">
      <c r="A73" s="5" t="s">
        <v>376</v>
      </c>
      <c r="B73" s="5"/>
      <c r="C73" s="5"/>
      <c r="D73" s="5"/>
      <c r="E73" s="5"/>
      <c r="F73" s="58"/>
      <c r="G73" s="58"/>
    </row>
    <row r="74" spans="1:7">
      <c r="A74" s="5"/>
      <c r="B74" s="5"/>
      <c r="C74" s="5"/>
      <c r="D74" s="5"/>
      <c r="E74" s="5"/>
      <c r="F74" s="58"/>
      <c r="G74" s="58"/>
    </row>
    <row r="75" spans="1:7">
      <c r="A75" s="5" t="s">
        <v>394</v>
      </c>
      <c r="B75" s="5"/>
      <c r="C75" s="5" t="s">
        <v>377</v>
      </c>
      <c r="D75" s="5" t="s">
        <v>378</v>
      </c>
      <c r="E75" s="5" t="s">
        <v>379</v>
      </c>
      <c r="F75" s="58"/>
      <c r="G75" s="58"/>
    </row>
    <row r="76" spans="1:7">
      <c r="A76" s="5"/>
      <c r="B76" s="5"/>
      <c r="C76" s="5"/>
      <c r="D76" s="5"/>
      <c r="E76" s="5"/>
      <c r="F76" s="58"/>
      <c r="G76" s="58"/>
    </row>
    <row r="77" spans="1:7">
      <c r="A77" s="5"/>
      <c r="B77" s="5"/>
      <c r="C77" s="5">
        <v>0</v>
      </c>
      <c r="D77" s="5">
        <v>0</v>
      </c>
      <c r="E77" s="5">
        <v>0</v>
      </c>
      <c r="F77" s="58"/>
      <c r="G77" s="58"/>
    </row>
    <row r="78" spans="1:7">
      <c r="A78" s="5"/>
      <c r="B78" s="5"/>
      <c r="C78" s="5">
        <v>1</v>
      </c>
      <c r="D78" s="5">
        <v>383.3827</v>
      </c>
      <c r="E78" s="5">
        <v>286.4237</v>
      </c>
      <c r="F78" s="58"/>
      <c r="G78" s="58"/>
    </row>
    <row r="79" spans="1:7">
      <c r="A79" s="5"/>
      <c r="B79" s="5"/>
      <c r="C79" s="5">
        <v>2</v>
      </c>
      <c r="D79" s="5">
        <v>1371.8910000000001</v>
      </c>
      <c r="E79" s="5">
        <v>259.57080000000002</v>
      </c>
      <c r="F79" s="58"/>
      <c r="G79" s="58"/>
    </row>
    <row r="80" spans="1:7">
      <c r="A80" s="5"/>
      <c r="B80" s="5"/>
      <c r="C80" s="5">
        <v>3</v>
      </c>
      <c r="D80" s="5">
        <v>3586.1790000000001</v>
      </c>
      <c r="E80" s="5">
        <v>1042.9760000000001</v>
      </c>
      <c r="F80" s="58"/>
      <c r="G80" s="58"/>
    </row>
    <row r="81" spans="1:7">
      <c r="A81" s="5"/>
      <c r="B81" s="5"/>
      <c r="C81" s="5">
        <v>4</v>
      </c>
      <c r="D81" s="5">
        <v>10495.27</v>
      </c>
      <c r="E81" s="5">
        <v>5611.3530000000001</v>
      </c>
      <c r="F81" s="58"/>
      <c r="G81" s="58"/>
    </row>
    <row r="82" spans="1:7">
      <c r="A82" s="5"/>
      <c r="B82" s="5"/>
      <c r="C82" s="5"/>
      <c r="D82" s="5"/>
      <c r="E82" s="5"/>
      <c r="F82" s="58"/>
      <c r="G82" s="58"/>
    </row>
    <row r="83" spans="1:7">
      <c r="A83" s="5"/>
      <c r="B83" s="5"/>
      <c r="C83" s="5" t="s">
        <v>107</v>
      </c>
      <c r="D83" s="5">
        <v>4244.6980000000003</v>
      </c>
      <c r="E83" s="5">
        <v>5100.8180000000002</v>
      </c>
      <c r="F83" s="58"/>
      <c r="G83" s="58"/>
    </row>
    <row r="84" spans="1:7">
      <c r="A84" s="5"/>
      <c r="B84" s="5"/>
      <c r="C84" s="5"/>
      <c r="D84" s="5"/>
      <c r="E84" s="5"/>
      <c r="F84" s="58"/>
      <c r="G84" s="58"/>
    </row>
    <row r="85" spans="1:7">
      <c r="A85" s="5" t="s">
        <v>393</v>
      </c>
      <c r="B85" s="5"/>
      <c r="C85" s="5" t="s">
        <v>377</v>
      </c>
      <c r="D85" s="5" t="s">
        <v>389</v>
      </c>
      <c r="E85" s="5" t="s">
        <v>390</v>
      </c>
      <c r="F85" s="58"/>
      <c r="G85" s="58"/>
    </row>
    <row r="86" spans="1:7">
      <c r="A86" s="5"/>
      <c r="B86" s="5"/>
      <c r="C86" s="5"/>
      <c r="D86" s="5"/>
      <c r="E86" s="5"/>
      <c r="F86" s="58"/>
      <c r="G86" s="58"/>
    </row>
    <row r="87" spans="1:7">
      <c r="A87" s="5"/>
      <c r="B87" s="5"/>
      <c r="C87" s="5">
        <v>0</v>
      </c>
      <c r="D87" s="5">
        <v>0</v>
      </c>
      <c r="E87" s="5">
        <v>0</v>
      </c>
      <c r="F87" s="58"/>
      <c r="G87" s="58"/>
    </row>
    <row r="88" spans="1:7">
      <c r="A88" s="5"/>
      <c r="B88" s="5"/>
      <c r="C88" s="5">
        <v>1</v>
      </c>
      <c r="D88" s="5">
        <v>380.05919999999998</v>
      </c>
      <c r="E88" s="5">
        <v>281.13580000000002</v>
      </c>
      <c r="F88" s="58"/>
      <c r="G88" s="58"/>
    </row>
    <row r="89" spans="1:7">
      <c r="A89" s="5"/>
      <c r="B89" s="5"/>
      <c r="C89" s="5">
        <v>2</v>
      </c>
      <c r="D89" s="5">
        <v>1369.413</v>
      </c>
      <c r="E89" s="5">
        <v>251.24940000000001</v>
      </c>
      <c r="F89" s="58"/>
      <c r="G89" s="58"/>
    </row>
    <row r="90" spans="1:7">
      <c r="A90" s="5"/>
      <c r="B90" s="5"/>
      <c r="C90" s="5">
        <v>3</v>
      </c>
      <c r="D90" s="5">
        <v>3452.6970000000001</v>
      </c>
      <c r="E90" s="5">
        <v>1045.624</v>
      </c>
      <c r="F90" s="58"/>
      <c r="G90" s="58"/>
    </row>
    <row r="91" spans="1:7">
      <c r="A91" s="5"/>
      <c r="B91" s="5"/>
      <c r="C91" s="5">
        <v>4</v>
      </c>
      <c r="D91" s="5">
        <v>9186.1540000000005</v>
      </c>
      <c r="E91" s="5">
        <v>4771.2089999999998</v>
      </c>
      <c r="F91" s="58"/>
      <c r="G91" s="58"/>
    </row>
    <row r="92" spans="1:7">
      <c r="A92" s="5"/>
      <c r="B92" s="5"/>
      <c r="C92" s="5"/>
      <c r="D92" s="5"/>
      <c r="E92" s="5"/>
      <c r="F92" s="58"/>
      <c r="G92" s="58"/>
    </row>
    <row r="93" spans="1:7">
      <c r="A93" s="5"/>
      <c r="B93" s="5"/>
      <c r="C93" s="5" t="s">
        <v>107</v>
      </c>
      <c r="D93" s="5">
        <v>2851.962</v>
      </c>
      <c r="E93" s="5">
        <v>3690.779</v>
      </c>
      <c r="F93" s="58"/>
      <c r="G93" s="58"/>
    </row>
    <row r="94" spans="1:7">
      <c r="A94" s="5"/>
      <c r="B94" s="5"/>
      <c r="C94" s="5"/>
      <c r="D94" s="5"/>
      <c r="E94" s="5"/>
      <c r="F94" s="58"/>
      <c r="G94" s="58"/>
    </row>
    <row r="95" spans="1:7">
      <c r="A95" s="5" t="s">
        <v>392</v>
      </c>
      <c r="B95" s="5"/>
      <c r="C95" s="5" t="s">
        <v>377</v>
      </c>
      <c r="D95" s="5" t="s">
        <v>388</v>
      </c>
      <c r="E95" s="5" t="s">
        <v>391</v>
      </c>
      <c r="F95" s="58"/>
      <c r="G95" s="58"/>
    </row>
    <row r="96" spans="1:7">
      <c r="A96" s="5"/>
      <c r="B96" s="5"/>
      <c r="C96" s="5"/>
      <c r="D96" s="5"/>
      <c r="E96" s="5"/>
      <c r="F96" s="58"/>
      <c r="G96" s="58"/>
    </row>
    <row r="97" spans="1:7">
      <c r="A97" s="5"/>
      <c r="B97" s="5"/>
      <c r="C97" s="5">
        <v>0</v>
      </c>
      <c r="D97" s="5">
        <v>0</v>
      </c>
      <c r="E97" s="5">
        <v>0</v>
      </c>
      <c r="F97" s="58"/>
      <c r="G97" s="58"/>
    </row>
    <row r="98" spans="1:7">
      <c r="A98" s="5"/>
      <c r="B98" s="5"/>
      <c r="C98" s="5">
        <v>1</v>
      </c>
      <c r="D98" s="5">
        <v>341.5</v>
      </c>
      <c r="E98" s="5">
        <v>82038.55</v>
      </c>
      <c r="F98" s="58"/>
      <c r="G98" s="58"/>
    </row>
    <row r="99" spans="1:7">
      <c r="A99" s="5"/>
      <c r="B99" s="5"/>
      <c r="C99" s="5">
        <v>2</v>
      </c>
      <c r="D99" s="5">
        <v>1353.25</v>
      </c>
      <c r="E99" s="5">
        <v>67376.990000000005</v>
      </c>
      <c r="F99" s="58"/>
      <c r="G99" s="58"/>
    </row>
    <row r="100" spans="1:7">
      <c r="A100" s="5"/>
      <c r="B100" s="5"/>
      <c r="C100" s="5">
        <v>3</v>
      </c>
      <c r="D100" s="5">
        <v>3552.75</v>
      </c>
      <c r="E100" s="5">
        <v>1087798</v>
      </c>
      <c r="F100" s="58"/>
      <c r="G100" s="58"/>
    </row>
    <row r="101" spans="1:7">
      <c r="A101" s="5"/>
      <c r="B101" s="5"/>
      <c r="C101" s="5">
        <v>4</v>
      </c>
      <c r="D101" s="5">
        <v>8836.25</v>
      </c>
      <c r="E101" s="113">
        <v>31500000</v>
      </c>
      <c r="F101" s="58"/>
      <c r="G101" s="58"/>
    </row>
    <row r="102" spans="1:7">
      <c r="A102" s="5"/>
      <c r="B102" s="5"/>
      <c r="C102" s="5"/>
      <c r="D102" s="5"/>
      <c r="E102" s="5"/>
      <c r="F102" s="58"/>
      <c r="G102" s="58"/>
    </row>
    <row r="103" spans="1:7">
      <c r="A103" s="5"/>
      <c r="B103" s="5"/>
      <c r="C103" s="5" t="s">
        <v>107</v>
      </c>
      <c r="D103" s="5">
        <v>2840.125</v>
      </c>
      <c r="E103" s="113">
        <v>26000000</v>
      </c>
      <c r="F103" s="58"/>
      <c r="G103" s="58"/>
    </row>
    <row r="104" spans="1:7">
      <c r="A104" s="5"/>
      <c r="B104" s="5"/>
      <c r="C104" s="5"/>
      <c r="D104" s="5"/>
      <c r="E104" s="5"/>
      <c r="F104" s="58"/>
      <c r="G104" s="58"/>
    </row>
    <row r="105" spans="1:7">
      <c r="A105" s="5" t="s">
        <v>397</v>
      </c>
      <c r="B105" s="5"/>
      <c r="C105" s="5" t="s">
        <v>398</v>
      </c>
      <c r="D105" s="5" t="s">
        <v>388</v>
      </c>
      <c r="E105" s="5" t="s">
        <v>391</v>
      </c>
      <c r="F105" s="58"/>
      <c r="G105" s="58"/>
    </row>
    <row r="106" spans="1:7">
      <c r="A106" s="5"/>
      <c r="B106" s="5"/>
      <c r="C106" s="5"/>
      <c r="D106" s="5"/>
      <c r="E106" s="5"/>
      <c r="F106" s="58"/>
      <c r="G106" s="58"/>
    </row>
    <row r="107" spans="1:7">
      <c r="A107" s="5"/>
      <c r="B107" s="5"/>
      <c r="C107" s="5">
        <v>0</v>
      </c>
      <c r="D107" s="5">
        <v>0</v>
      </c>
      <c r="E107" s="5">
        <v>0</v>
      </c>
      <c r="F107" s="58"/>
      <c r="G107" s="58"/>
    </row>
    <row r="108" spans="1:7">
      <c r="A108" s="5"/>
      <c r="B108" s="5"/>
      <c r="C108" s="5">
        <v>1</v>
      </c>
      <c r="D108" s="5">
        <v>322.5</v>
      </c>
      <c r="E108" s="5">
        <v>79037.34</v>
      </c>
      <c r="F108" s="58"/>
      <c r="G108" s="58"/>
    </row>
    <row r="109" spans="1:7">
      <c r="A109" s="5"/>
      <c r="B109" s="5"/>
      <c r="C109" s="5">
        <v>2</v>
      </c>
      <c r="D109" s="5">
        <v>1353.1</v>
      </c>
      <c r="E109" s="5">
        <v>63126.27</v>
      </c>
      <c r="F109" s="58"/>
      <c r="G109" s="58"/>
    </row>
    <row r="110" spans="1:7">
      <c r="A110" s="5"/>
      <c r="B110" s="5"/>
      <c r="C110" s="5">
        <v>3</v>
      </c>
      <c r="D110" s="5">
        <v>3320</v>
      </c>
      <c r="E110" s="5">
        <v>1093330</v>
      </c>
      <c r="F110" s="58"/>
      <c r="G110" s="58"/>
    </row>
    <row r="111" spans="1:7">
      <c r="A111" s="5"/>
      <c r="B111" s="5"/>
      <c r="C111" s="5">
        <v>4</v>
      </c>
      <c r="D111" s="5">
        <v>7887</v>
      </c>
      <c r="E111" s="113">
        <v>22800000</v>
      </c>
      <c r="F111" s="58"/>
      <c r="G111" s="58"/>
    </row>
    <row r="112" spans="1:7">
      <c r="A112" s="5"/>
      <c r="B112" s="5"/>
      <c r="C112" s="5"/>
      <c r="D112" s="5"/>
      <c r="E112" s="5"/>
      <c r="F112" s="58"/>
      <c r="G112" s="58"/>
    </row>
    <row r="113" spans="1:7">
      <c r="A113" s="5"/>
      <c r="B113" s="5"/>
      <c r="C113" s="5" t="s">
        <v>107</v>
      </c>
      <c r="D113" s="5">
        <v>1702.25</v>
      </c>
      <c r="E113" s="113">
        <v>13600000</v>
      </c>
      <c r="F113" s="58"/>
      <c r="G113" s="58"/>
    </row>
    <row r="114" spans="1:7">
      <c r="G114" s="58"/>
    </row>
    <row r="115" spans="1:7">
      <c r="G115" s="58"/>
    </row>
    <row r="116" spans="1:7">
      <c r="G116" s="58"/>
    </row>
    <row r="117" spans="1:7">
      <c r="G117" s="58"/>
    </row>
    <row r="118" spans="1:7">
      <c r="G118" s="58"/>
    </row>
    <row r="119" spans="1:7">
      <c r="G119" s="58"/>
    </row>
    <row r="120" spans="1:7">
      <c r="G120" s="58"/>
    </row>
    <row r="121" spans="1:7">
      <c r="G121" s="58"/>
    </row>
    <row r="122" spans="1:7">
      <c r="G122" s="58"/>
    </row>
  </sheetData>
  <mergeCells count="31">
    <mergeCell ref="J12:L12"/>
    <mergeCell ref="H13:I13"/>
    <mergeCell ref="K13:L13"/>
    <mergeCell ref="C14:C21"/>
    <mergeCell ref="D14:D21"/>
    <mergeCell ref="F14:F15"/>
    <mergeCell ref="C12:C13"/>
    <mergeCell ref="D12:D13"/>
    <mergeCell ref="E12:E13"/>
    <mergeCell ref="F12:F13"/>
    <mergeCell ref="G12:I12"/>
    <mergeCell ref="F4:F5"/>
    <mergeCell ref="G4:G5"/>
    <mergeCell ref="H4:H5"/>
    <mergeCell ref="I4:I5"/>
    <mergeCell ref="C4:C5"/>
    <mergeCell ref="D4:D5"/>
    <mergeCell ref="E4:E5"/>
    <mergeCell ref="U4:U5"/>
    <mergeCell ref="V4:V5"/>
    <mergeCell ref="N4:N5"/>
    <mergeCell ref="O4:O5"/>
    <mergeCell ref="P4:P5"/>
    <mergeCell ref="Q4:Q5"/>
    <mergeCell ref="R4:R5"/>
    <mergeCell ref="S4:S5"/>
    <mergeCell ref="J4:J5"/>
    <mergeCell ref="K4:K5"/>
    <mergeCell ref="L4:L5"/>
    <mergeCell ref="M4:M5"/>
    <mergeCell ref="T4:T5"/>
  </mergeCells>
  <conditionalFormatting sqref="G14:L21">
    <cfRule type="cellIs" dxfId="0" priority="1" operator="equal">
      <formula>0</formula>
    </cfRule>
  </conditionalFormatting>
  <pageMargins left="0.7" right="0.7" top="0.75" bottom="0.75" header="0.3" footer="0.3"/>
  <pageSetup paperSize="9" orientation="portrait" horizontalDpi="4294967293" verticalDpi="4294967293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"/>
  <sheetViews>
    <sheetView workbookViewId="0">
      <pane xSplit="1" ySplit="2" topLeftCell="B68" activePane="bottomRight" state="frozen"/>
      <selection pane="topRight" activeCell="B1" sqref="B1"/>
      <selection pane="bottomLeft" activeCell="A3" sqref="A3"/>
      <selection pane="bottomRight" activeCell="T32" sqref="T32"/>
    </sheetView>
  </sheetViews>
  <sheetFormatPr defaultRowHeight="15"/>
  <sheetData>
    <row r="1" spans="1:20">
      <c r="A1" s="58"/>
      <c r="B1" s="58" t="s">
        <v>106</v>
      </c>
      <c r="C1" s="109" t="s">
        <v>381</v>
      </c>
      <c r="D1" s="58"/>
      <c r="E1" s="58"/>
      <c r="F1" s="58"/>
      <c r="G1" s="58"/>
      <c r="H1" s="58" t="s">
        <v>364</v>
      </c>
      <c r="I1" s="58"/>
      <c r="J1" s="58"/>
      <c r="K1" s="58"/>
      <c r="L1" s="58"/>
      <c r="M1" s="2"/>
      <c r="N1" s="58" t="s">
        <v>367</v>
      </c>
      <c r="O1" s="58"/>
      <c r="P1" s="58"/>
      <c r="Q1" s="109" t="s">
        <v>381</v>
      </c>
      <c r="R1" s="58"/>
      <c r="S1" s="109" t="s">
        <v>381</v>
      </c>
      <c r="T1" s="114" t="s">
        <v>382</v>
      </c>
    </row>
    <row r="2" spans="1:20">
      <c r="A2" s="1" t="s">
        <v>58</v>
      </c>
      <c r="B2" s="58" t="s">
        <v>258</v>
      </c>
      <c r="C2" s="58" t="s">
        <v>259</v>
      </c>
      <c r="D2" s="58" t="s">
        <v>260</v>
      </c>
      <c r="E2" s="58" t="s">
        <v>48</v>
      </c>
      <c r="F2" s="58" t="s">
        <v>261</v>
      </c>
      <c r="G2" s="58" t="s">
        <v>366</v>
      </c>
      <c r="H2" s="58" t="str">
        <f>B2</f>
        <v>Sedentary</v>
      </c>
      <c r="I2" s="58" t="str">
        <f t="shared" ref="I2:L2" si="0">C2</f>
        <v>Barely</v>
      </c>
      <c r="J2" s="58" t="str">
        <f t="shared" si="0"/>
        <v>Somewhat</v>
      </c>
      <c r="K2" s="58" t="str">
        <f t="shared" si="0"/>
        <v>Active</v>
      </c>
      <c r="L2" s="58" t="str">
        <f t="shared" si="0"/>
        <v>Highly</v>
      </c>
      <c r="M2" s="2" t="s">
        <v>107</v>
      </c>
      <c r="N2" s="58" t="s">
        <v>258</v>
      </c>
      <c r="O2" s="58" t="s">
        <v>259</v>
      </c>
      <c r="P2" s="58" t="s">
        <v>260</v>
      </c>
      <c r="Q2" s="58" t="s">
        <v>48</v>
      </c>
      <c r="R2" s="58" t="s">
        <v>261</v>
      </c>
      <c r="S2" s="58" t="s">
        <v>368</v>
      </c>
      <c r="T2" s="93" t="s">
        <v>380</v>
      </c>
    </row>
    <row r="3" spans="1:20">
      <c r="A3" s="58">
        <v>5</v>
      </c>
      <c r="B3" s="93">
        <f>'Mortal Baseline'!X3*('Uterine Cancer Epi'!$F$27*'Uterine Cancer Epi'!B$70)</f>
        <v>0</v>
      </c>
      <c r="C3" s="93">
        <f>'Mortal Baseline'!Y3*('Uterine Cancer Epi'!$F$27*'Uterine Cancer Epi'!C$70)</f>
        <v>0</v>
      </c>
      <c r="D3" s="93">
        <f>'Mortal Baseline'!Z3*('Uterine Cancer Epi'!$F$27*'Uterine Cancer Epi'!D$70)</f>
        <v>0</v>
      </c>
      <c r="E3" s="93">
        <f>'Mortal Baseline'!AA3*('Uterine Cancer Epi'!$F$27*'Uterine Cancer Epi'!E$70)</f>
        <v>0</v>
      </c>
      <c r="F3" s="93">
        <f>'Mortal Baseline'!AB3*('Uterine Cancer Epi'!$F$27*'Uterine Cancer Epi'!F$70)</f>
        <v>0</v>
      </c>
      <c r="G3" s="93">
        <f>SUM(B3:F3)</f>
        <v>0</v>
      </c>
      <c r="H3" s="2">
        <f>B3/'Mortal Baseline'!X3</f>
        <v>0</v>
      </c>
      <c r="I3" s="2">
        <f>C3/'Mortal Baseline'!Y3</f>
        <v>0</v>
      </c>
      <c r="J3" s="2">
        <f>D3/'Mortal Baseline'!Z3</f>
        <v>0</v>
      </c>
      <c r="K3" s="2">
        <f>E3/'Mortal Baseline'!AA3</f>
        <v>0</v>
      </c>
      <c r="L3" s="2">
        <f>F3/'Mortal Baseline'!AB3</f>
        <v>0</v>
      </c>
      <c r="M3" s="2">
        <f>SUM(B3:F3)/SUM('Mortal Baseline'!X3:AB3)</f>
        <v>0</v>
      </c>
      <c r="N3" s="58">
        <f>B3*'Uterine Cancer Epi'!$I$27</f>
        <v>0</v>
      </c>
      <c r="O3" s="58">
        <f>C3*'Uterine Cancer Epi'!$I$27</f>
        <v>0</v>
      </c>
      <c r="P3" s="58">
        <f>D3*'Uterine Cancer Epi'!$I$27</f>
        <v>0</v>
      </c>
      <c r="Q3" s="58">
        <f>E3*'Uterine Cancer Epi'!$I$27</f>
        <v>0</v>
      </c>
      <c r="R3" s="58">
        <f>F3*'Uterine Cancer Epi'!$I$27</f>
        <v>0</v>
      </c>
      <c r="S3" s="93">
        <f>SUM(N3:R3)</f>
        <v>0</v>
      </c>
      <c r="T3" s="93">
        <f>S3</f>
        <v>0</v>
      </c>
    </row>
    <row r="4" spans="1:20">
      <c r="A4" s="58">
        <v>6</v>
      </c>
      <c r="B4" s="93">
        <f>'Mortal Baseline'!X4*('Uterine Cancer Epi'!$F$27*'Uterine Cancer Epi'!B$70)</f>
        <v>0</v>
      </c>
      <c r="C4" s="93">
        <f>'Mortal Baseline'!Y4*('Uterine Cancer Epi'!$F$27*'Uterine Cancer Epi'!C$70)</f>
        <v>0</v>
      </c>
      <c r="D4" s="93">
        <f>'Mortal Baseline'!Z4*('Uterine Cancer Epi'!$F$27*'Uterine Cancer Epi'!D$70)</f>
        <v>0</v>
      </c>
      <c r="E4" s="93">
        <f>'Mortal Baseline'!AA4*('Uterine Cancer Epi'!$F$27*'Uterine Cancer Epi'!E$70)</f>
        <v>0</v>
      </c>
      <c r="F4" s="93">
        <f>'Mortal Baseline'!AB4*('Uterine Cancer Epi'!$F$27*'Uterine Cancer Epi'!F$70)</f>
        <v>0</v>
      </c>
      <c r="G4" s="93">
        <f t="shared" ref="G4:G67" si="1">SUM(B4:F4)</f>
        <v>0</v>
      </c>
      <c r="H4" s="2">
        <f>B4/'Mortal Baseline'!X4</f>
        <v>0</v>
      </c>
      <c r="I4" s="2">
        <f>C4/'Mortal Baseline'!Y4</f>
        <v>0</v>
      </c>
      <c r="J4" s="2">
        <f>D4/'Mortal Baseline'!Z4</f>
        <v>0</v>
      </c>
      <c r="K4" s="2">
        <f>E4/'Mortal Baseline'!AA4</f>
        <v>0</v>
      </c>
      <c r="L4" s="2">
        <f>F4/'Mortal Baseline'!AB4</f>
        <v>0</v>
      </c>
      <c r="M4" s="2">
        <f>SUM(B4:F4)/SUM('Mortal Baseline'!X4:AB4)</f>
        <v>0</v>
      </c>
      <c r="N4" s="58">
        <f>B4*'Uterine Cancer Epi'!$I$27</f>
        <v>0</v>
      </c>
      <c r="O4" s="58">
        <f>C4*'Uterine Cancer Epi'!$I$27</f>
        <v>0</v>
      </c>
      <c r="P4" s="58">
        <f>D4*'Uterine Cancer Epi'!$I$27</f>
        <v>0</v>
      </c>
      <c r="Q4" s="58">
        <f>E4*'Uterine Cancer Epi'!$I$27</f>
        <v>0</v>
      </c>
      <c r="R4" s="58">
        <f>F4*'Uterine Cancer Epi'!$I$27</f>
        <v>0</v>
      </c>
      <c r="S4" s="93">
        <f t="shared" ref="S4:S16" si="2">SUM(N4:R4)</f>
        <v>0</v>
      </c>
      <c r="T4" s="93">
        <f>T3+S4</f>
        <v>0</v>
      </c>
    </row>
    <row r="5" spans="1:20">
      <c r="A5" s="58">
        <v>7</v>
      </c>
      <c r="B5" s="93">
        <f>'Mortal Baseline'!X5*('Uterine Cancer Epi'!$F$27*'Uterine Cancer Epi'!B$70)</f>
        <v>0</v>
      </c>
      <c r="C5" s="93">
        <f>'Mortal Baseline'!Y5*('Uterine Cancer Epi'!$F$27*'Uterine Cancer Epi'!C$70)</f>
        <v>0</v>
      </c>
      <c r="D5" s="93">
        <f>'Mortal Baseline'!Z5*('Uterine Cancer Epi'!$F$27*'Uterine Cancer Epi'!D$70)</f>
        <v>0</v>
      </c>
      <c r="E5" s="93">
        <f>'Mortal Baseline'!AA5*('Uterine Cancer Epi'!$F$27*'Uterine Cancer Epi'!E$70)</f>
        <v>0</v>
      </c>
      <c r="F5" s="93">
        <f>'Mortal Baseline'!AB5*('Uterine Cancer Epi'!$F$27*'Uterine Cancer Epi'!F$70)</f>
        <v>0</v>
      </c>
      <c r="G5" s="93">
        <f t="shared" si="1"/>
        <v>0</v>
      </c>
      <c r="H5" s="2">
        <f>B5/'Mortal Baseline'!X5</f>
        <v>0</v>
      </c>
      <c r="I5" s="2">
        <f>C5/'Mortal Baseline'!Y5</f>
        <v>0</v>
      </c>
      <c r="J5" s="2">
        <f>D5/'Mortal Baseline'!Z5</f>
        <v>0</v>
      </c>
      <c r="K5" s="2">
        <f>E5/'Mortal Baseline'!AA5</f>
        <v>0</v>
      </c>
      <c r="L5" s="2">
        <f>F5/'Mortal Baseline'!AB5</f>
        <v>0</v>
      </c>
      <c r="M5" s="2">
        <f>SUM(B5:F5)/SUM('Mortal Baseline'!X5:AB5)</f>
        <v>0</v>
      </c>
      <c r="N5" s="58">
        <f>B5*'Uterine Cancer Epi'!$I$27</f>
        <v>0</v>
      </c>
      <c r="O5" s="58">
        <f>C5*'Uterine Cancer Epi'!$I$27</f>
        <v>0</v>
      </c>
      <c r="P5" s="58">
        <f>D5*'Uterine Cancer Epi'!$I$27</f>
        <v>0</v>
      </c>
      <c r="Q5" s="58">
        <f>E5*'Uterine Cancer Epi'!$I$27</f>
        <v>0</v>
      </c>
      <c r="R5" s="58">
        <f>F5*'Uterine Cancer Epi'!$I$27</f>
        <v>0</v>
      </c>
      <c r="S5" s="93">
        <f t="shared" si="2"/>
        <v>0</v>
      </c>
      <c r="T5" s="93">
        <f t="shared" ref="T5:T68" si="3">T4+S5</f>
        <v>0</v>
      </c>
    </row>
    <row r="6" spans="1:20">
      <c r="A6" s="58">
        <v>8</v>
      </c>
      <c r="B6" s="93">
        <f>'Mortal Baseline'!X6*('Uterine Cancer Epi'!$F$27*'Uterine Cancer Epi'!B$70)</f>
        <v>0</v>
      </c>
      <c r="C6" s="93">
        <f>'Mortal Baseline'!Y6*('Uterine Cancer Epi'!$F$27*'Uterine Cancer Epi'!C$70)</f>
        <v>0</v>
      </c>
      <c r="D6" s="93">
        <f>'Mortal Baseline'!Z6*('Uterine Cancer Epi'!$F$27*'Uterine Cancer Epi'!D$70)</f>
        <v>0</v>
      </c>
      <c r="E6" s="93">
        <f>'Mortal Baseline'!AA6*('Uterine Cancer Epi'!$F$27*'Uterine Cancer Epi'!E$70)</f>
        <v>0</v>
      </c>
      <c r="F6" s="93">
        <f>'Mortal Baseline'!AB6*('Uterine Cancer Epi'!$F$27*'Uterine Cancer Epi'!F$70)</f>
        <v>0</v>
      </c>
      <c r="G6" s="93">
        <f t="shared" si="1"/>
        <v>0</v>
      </c>
      <c r="H6" s="2">
        <f>B6/'Mortal Baseline'!X6</f>
        <v>0</v>
      </c>
      <c r="I6" s="2">
        <f>C6/'Mortal Baseline'!Y6</f>
        <v>0</v>
      </c>
      <c r="J6" s="2">
        <f>D6/'Mortal Baseline'!Z6</f>
        <v>0</v>
      </c>
      <c r="K6" s="2">
        <f>E6/'Mortal Baseline'!AA6</f>
        <v>0</v>
      </c>
      <c r="L6" s="2">
        <f>F6/'Mortal Baseline'!AB6</f>
        <v>0</v>
      </c>
      <c r="M6" s="2">
        <f>SUM(B6:F6)/SUM('Mortal Baseline'!X6:AB6)</f>
        <v>0</v>
      </c>
      <c r="N6" s="58">
        <f>B6*'Uterine Cancer Epi'!$I$27</f>
        <v>0</v>
      </c>
      <c r="O6" s="58">
        <f>C6*'Uterine Cancer Epi'!$I$27</f>
        <v>0</v>
      </c>
      <c r="P6" s="58">
        <f>D6*'Uterine Cancer Epi'!$I$27</f>
        <v>0</v>
      </c>
      <c r="Q6" s="58">
        <f>E6*'Uterine Cancer Epi'!$I$27</f>
        <v>0</v>
      </c>
      <c r="R6" s="58">
        <f>F6*'Uterine Cancer Epi'!$I$27</f>
        <v>0</v>
      </c>
      <c r="S6" s="93">
        <f t="shared" si="2"/>
        <v>0</v>
      </c>
      <c r="T6" s="93">
        <f t="shared" si="3"/>
        <v>0</v>
      </c>
    </row>
    <row r="7" spans="1:20">
      <c r="A7" s="58">
        <v>9</v>
      </c>
      <c r="B7" s="93">
        <f>'Mortal Baseline'!X7*('Uterine Cancer Epi'!$F$27*'Uterine Cancer Epi'!B$70)</f>
        <v>0</v>
      </c>
      <c r="C7" s="93">
        <f>'Mortal Baseline'!Y7*('Uterine Cancer Epi'!$F$27*'Uterine Cancer Epi'!C$70)</f>
        <v>0</v>
      </c>
      <c r="D7" s="93">
        <f>'Mortal Baseline'!Z7*('Uterine Cancer Epi'!$F$27*'Uterine Cancer Epi'!D$70)</f>
        <v>0</v>
      </c>
      <c r="E7" s="93">
        <f>'Mortal Baseline'!AA7*('Uterine Cancer Epi'!$F$27*'Uterine Cancer Epi'!E$70)</f>
        <v>0</v>
      </c>
      <c r="F7" s="93">
        <f>'Mortal Baseline'!AB7*('Uterine Cancer Epi'!$F$27*'Uterine Cancer Epi'!F$70)</f>
        <v>0</v>
      </c>
      <c r="G7" s="93">
        <f t="shared" si="1"/>
        <v>0</v>
      </c>
      <c r="H7" s="2">
        <f>B7/'Mortal Baseline'!X7</f>
        <v>0</v>
      </c>
      <c r="I7" s="2">
        <f>C7/'Mortal Baseline'!Y7</f>
        <v>0</v>
      </c>
      <c r="J7" s="2">
        <f>D7/'Mortal Baseline'!Z7</f>
        <v>0</v>
      </c>
      <c r="K7" s="2">
        <f>E7/'Mortal Baseline'!AA7</f>
        <v>0</v>
      </c>
      <c r="L7" s="2">
        <f>F7/'Mortal Baseline'!AB7</f>
        <v>0</v>
      </c>
      <c r="M7" s="2">
        <f>SUM(B7:F7)/SUM('Mortal Baseline'!X7:AB7)</f>
        <v>0</v>
      </c>
      <c r="N7" s="58">
        <f>B7*'Uterine Cancer Epi'!$I$27</f>
        <v>0</v>
      </c>
      <c r="O7" s="58">
        <f>C7*'Uterine Cancer Epi'!$I$27</f>
        <v>0</v>
      </c>
      <c r="P7" s="58">
        <f>D7*'Uterine Cancer Epi'!$I$27</f>
        <v>0</v>
      </c>
      <c r="Q7" s="58">
        <f>E7*'Uterine Cancer Epi'!$I$27</f>
        <v>0</v>
      </c>
      <c r="R7" s="58">
        <f>F7*'Uterine Cancer Epi'!$I$27</f>
        <v>0</v>
      </c>
      <c r="S7" s="93">
        <f t="shared" si="2"/>
        <v>0</v>
      </c>
      <c r="T7" s="93">
        <f t="shared" si="3"/>
        <v>0</v>
      </c>
    </row>
    <row r="8" spans="1:20">
      <c r="A8" s="58">
        <v>10</v>
      </c>
      <c r="B8" s="93">
        <f>'Mortal Baseline'!X8*('Uterine Cancer Epi'!$F$28*'Uterine Cancer Epi'!B$70)</f>
        <v>0</v>
      </c>
      <c r="C8" s="93">
        <f>'Mortal Baseline'!Y8*('Uterine Cancer Epi'!$F$28*'Uterine Cancer Epi'!C$70)</f>
        <v>0</v>
      </c>
      <c r="D8" s="93">
        <f>'Mortal Baseline'!Z8*('Uterine Cancer Epi'!$F$28*'Uterine Cancer Epi'!D$70)</f>
        <v>0</v>
      </c>
      <c r="E8" s="93">
        <f>'Mortal Baseline'!AA8*('Uterine Cancer Epi'!$F$28*'Uterine Cancer Epi'!E$70)</f>
        <v>0</v>
      </c>
      <c r="F8" s="93">
        <f>'Mortal Baseline'!AB8*('Uterine Cancer Epi'!$F$28*'Uterine Cancer Epi'!F$70)</f>
        <v>0</v>
      </c>
      <c r="G8" s="93">
        <f t="shared" si="1"/>
        <v>0</v>
      </c>
      <c r="H8" s="2">
        <f>B8/'Mortal Baseline'!X8</f>
        <v>0</v>
      </c>
      <c r="I8" s="2">
        <f>C8/'Mortal Baseline'!Y8</f>
        <v>0</v>
      </c>
      <c r="J8" s="2">
        <f>D8/'Mortal Baseline'!Z8</f>
        <v>0</v>
      </c>
      <c r="K8" s="2">
        <f>E8/'Mortal Baseline'!AA8</f>
        <v>0</v>
      </c>
      <c r="L8" s="2">
        <f>F8/'Mortal Baseline'!AB8</f>
        <v>0</v>
      </c>
      <c r="M8" s="2">
        <f>SUM(B8:F8)/SUM('Mortal Baseline'!X8:AB8)</f>
        <v>0</v>
      </c>
      <c r="N8" s="58">
        <f>B8*'Uterine Cancer Epi'!$I$28</f>
        <v>0</v>
      </c>
      <c r="O8" s="58">
        <f>C8*'Uterine Cancer Epi'!$I$28</f>
        <v>0</v>
      </c>
      <c r="P8" s="58">
        <f>D8*'Uterine Cancer Epi'!$I$28</f>
        <v>0</v>
      </c>
      <c r="Q8" s="58">
        <f>E8*'Uterine Cancer Epi'!$I$28</f>
        <v>0</v>
      </c>
      <c r="R8" s="58">
        <f>F8*'Uterine Cancer Epi'!$I$28</f>
        <v>0</v>
      </c>
      <c r="S8" s="93">
        <f t="shared" si="2"/>
        <v>0</v>
      </c>
      <c r="T8" s="93">
        <f t="shared" si="3"/>
        <v>0</v>
      </c>
    </row>
    <row r="9" spans="1:20">
      <c r="A9" s="58">
        <v>11</v>
      </c>
      <c r="B9" s="93">
        <f>'Mortal Baseline'!X9*('Uterine Cancer Epi'!$F$28*'Uterine Cancer Epi'!B$70)</f>
        <v>0</v>
      </c>
      <c r="C9" s="93">
        <f>'Mortal Baseline'!Y9*('Uterine Cancer Epi'!$F$28*'Uterine Cancer Epi'!C$70)</f>
        <v>0</v>
      </c>
      <c r="D9" s="93">
        <f>'Mortal Baseline'!Z9*('Uterine Cancer Epi'!$F$28*'Uterine Cancer Epi'!D$70)</f>
        <v>0</v>
      </c>
      <c r="E9" s="93">
        <f>'Mortal Baseline'!AA9*('Uterine Cancer Epi'!$F$28*'Uterine Cancer Epi'!E$70)</f>
        <v>0</v>
      </c>
      <c r="F9" s="93">
        <f>'Mortal Baseline'!AB9*('Uterine Cancer Epi'!$F$28*'Uterine Cancer Epi'!F$70)</f>
        <v>0</v>
      </c>
      <c r="G9" s="93">
        <f t="shared" si="1"/>
        <v>0</v>
      </c>
      <c r="H9" s="2">
        <f>B9/'Mortal Baseline'!X9</f>
        <v>0</v>
      </c>
      <c r="I9" s="2">
        <f>C9/'Mortal Baseline'!Y9</f>
        <v>0</v>
      </c>
      <c r="J9" s="2">
        <f>D9/'Mortal Baseline'!Z9</f>
        <v>0</v>
      </c>
      <c r="K9" s="2">
        <f>E9/'Mortal Baseline'!AA9</f>
        <v>0</v>
      </c>
      <c r="L9" s="2">
        <f>F9/'Mortal Baseline'!AB9</f>
        <v>0</v>
      </c>
      <c r="M9" s="2">
        <f>SUM(B9:F9)/SUM('Mortal Baseline'!X9:AB9)</f>
        <v>0</v>
      </c>
      <c r="N9" s="58">
        <f>B9*'Uterine Cancer Epi'!$I$28</f>
        <v>0</v>
      </c>
      <c r="O9" s="58">
        <f>C9*'Uterine Cancer Epi'!$I$28</f>
        <v>0</v>
      </c>
      <c r="P9" s="58">
        <f>D9*'Uterine Cancer Epi'!$I$28</f>
        <v>0</v>
      </c>
      <c r="Q9" s="58">
        <f>E9*'Uterine Cancer Epi'!$I$28</f>
        <v>0</v>
      </c>
      <c r="R9" s="58">
        <f>F9*'Uterine Cancer Epi'!$I$28</f>
        <v>0</v>
      </c>
      <c r="S9" s="93">
        <f t="shared" si="2"/>
        <v>0</v>
      </c>
      <c r="T9" s="93">
        <f t="shared" si="3"/>
        <v>0</v>
      </c>
    </row>
    <row r="10" spans="1:20">
      <c r="A10" s="58">
        <v>12</v>
      </c>
      <c r="B10" s="93">
        <f>'Mortal Baseline'!X10*('Uterine Cancer Epi'!$F$28*'Uterine Cancer Epi'!B$70)</f>
        <v>0</v>
      </c>
      <c r="C10" s="93">
        <f>'Mortal Baseline'!Y10*('Uterine Cancer Epi'!$F$28*'Uterine Cancer Epi'!C$70)</f>
        <v>0</v>
      </c>
      <c r="D10" s="93">
        <f>'Mortal Baseline'!Z10*('Uterine Cancer Epi'!$F$28*'Uterine Cancer Epi'!D$70)</f>
        <v>0</v>
      </c>
      <c r="E10" s="93">
        <f>'Mortal Baseline'!AA10*('Uterine Cancer Epi'!$F$28*'Uterine Cancer Epi'!E$70)</f>
        <v>0</v>
      </c>
      <c r="F10" s="93">
        <f>'Mortal Baseline'!AB10*('Uterine Cancer Epi'!$F$28*'Uterine Cancer Epi'!F$70)</f>
        <v>0</v>
      </c>
      <c r="G10" s="93">
        <f t="shared" si="1"/>
        <v>0</v>
      </c>
      <c r="H10" s="2">
        <f>B10/'Mortal Baseline'!X10</f>
        <v>0</v>
      </c>
      <c r="I10" s="2">
        <f>C10/'Mortal Baseline'!Y10</f>
        <v>0</v>
      </c>
      <c r="J10" s="2">
        <f>D10/'Mortal Baseline'!Z10</f>
        <v>0</v>
      </c>
      <c r="K10" s="2">
        <f>E10/'Mortal Baseline'!AA10</f>
        <v>0</v>
      </c>
      <c r="L10" s="2">
        <f>F10/'Mortal Baseline'!AB10</f>
        <v>0</v>
      </c>
      <c r="M10" s="2">
        <f>SUM(B10:F10)/SUM('Mortal Baseline'!X10:AB10)</f>
        <v>0</v>
      </c>
      <c r="N10" s="58">
        <f>B10*'Uterine Cancer Epi'!$I$28</f>
        <v>0</v>
      </c>
      <c r="O10" s="58">
        <f>C10*'Uterine Cancer Epi'!$I$28</f>
        <v>0</v>
      </c>
      <c r="P10" s="58">
        <f>D10*'Uterine Cancer Epi'!$I$28</f>
        <v>0</v>
      </c>
      <c r="Q10" s="58">
        <f>E10*'Uterine Cancer Epi'!$I$28</f>
        <v>0</v>
      </c>
      <c r="R10" s="58">
        <f>F10*'Uterine Cancer Epi'!$I$28</f>
        <v>0</v>
      </c>
      <c r="S10" s="93">
        <f t="shared" si="2"/>
        <v>0</v>
      </c>
      <c r="T10" s="93">
        <f t="shared" si="3"/>
        <v>0</v>
      </c>
    </row>
    <row r="11" spans="1:20">
      <c r="A11" s="58">
        <v>13</v>
      </c>
      <c r="B11" s="93">
        <f>'Mortal Baseline'!X11*('Uterine Cancer Epi'!$F$28*'Uterine Cancer Epi'!B$70)</f>
        <v>0</v>
      </c>
      <c r="C11" s="93">
        <f>'Mortal Baseline'!Y11*('Uterine Cancer Epi'!$F$28*'Uterine Cancer Epi'!C$70)</f>
        <v>0</v>
      </c>
      <c r="D11" s="93">
        <f>'Mortal Baseline'!Z11*('Uterine Cancer Epi'!$F$28*'Uterine Cancer Epi'!D$70)</f>
        <v>0</v>
      </c>
      <c r="E11" s="93">
        <f>'Mortal Baseline'!AA11*('Uterine Cancer Epi'!$F$28*'Uterine Cancer Epi'!E$70)</f>
        <v>0</v>
      </c>
      <c r="F11" s="93">
        <f>'Mortal Baseline'!AB11*('Uterine Cancer Epi'!$F$28*'Uterine Cancer Epi'!F$70)</f>
        <v>0</v>
      </c>
      <c r="G11" s="93">
        <f t="shared" si="1"/>
        <v>0</v>
      </c>
      <c r="H11" s="2">
        <f>B11/'Mortal Baseline'!X11</f>
        <v>0</v>
      </c>
      <c r="I11" s="2">
        <f>C11/'Mortal Baseline'!Y11</f>
        <v>0</v>
      </c>
      <c r="J11" s="2">
        <f>D11/'Mortal Baseline'!Z11</f>
        <v>0</v>
      </c>
      <c r="K11" s="2">
        <f>E11/'Mortal Baseline'!AA11</f>
        <v>0</v>
      </c>
      <c r="L11" s="2">
        <f>F11/'Mortal Baseline'!AB11</f>
        <v>0</v>
      </c>
      <c r="M11" s="2">
        <f>SUM(B11:F11)/SUM('Mortal Baseline'!X11:AB11)</f>
        <v>0</v>
      </c>
      <c r="N11" s="58">
        <f>B11*'Uterine Cancer Epi'!$I$28</f>
        <v>0</v>
      </c>
      <c r="O11" s="58">
        <f>C11*'Uterine Cancer Epi'!$I$28</f>
        <v>0</v>
      </c>
      <c r="P11" s="58">
        <f>D11*'Uterine Cancer Epi'!$I$28</f>
        <v>0</v>
      </c>
      <c r="Q11" s="58">
        <f>E11*'Uterine Cancer Epi'!$I$28</f>
        <v>0</v>
      </c>
      <c r="R11" s="58">
        <f>F11*'Uterine Cancer Epi'!$I$28</f>
        <v>0</v>
      </c>
      <c r="S11" s="93">
        <f t="shared" si="2"/>
        <v>0</v>
      </c>
      <c r="T11" s="93">
        <f t="shared" si="3"/>
        <v>0</v>
      </c>
    </row>
    <row r="12" spans="1:20">
      <c r="A12" s="58">
        <v>14</v>
      </c>
      <c r="B12" s="93">
        <f>'Mortal Baseline'!X12*('Uterine Cancer Epi'!$F$28*'Uterine Cancer Epi'!B$70)</f>
        <v>0</v>
      </c>
      <c r="C12" s="93">
        <f>'Mortal Baseline'!Y12*('Uterine Cancer Epi'!$F$28*'Uterine Cancer Epi'!C$70)</f>
        <v>0</v>
      </c>
      <c r="D12" s="93">
        <f>'Mortal Baseline'!Z12*('Uterine Cancer Epi'!$F$28*'Uterine Cancer Epi'!D$70)</f>
        <v>0</v>
      </c>
      <c r="E12" s="93">
        <f>'Mortal Baseline'!AA12*('Uterine Cancer Epi'!$F$28*'Uterine Cancer Epi'!E$70)</f>
        <v>0</v>
      </c>
      <c r="F12" s="93">
        <f>'Mortal Baseline'!AB12*('Uterine Cancer Epi'!$F$28*'Uterine Cancer Epi'!F$70)</f>
        <v>0</v>
      </c>
      <c r="G12" s="93">
        <f t="shared" si="1"/>
        <v>0</v>
      </c>
      <c r="H12" s="2">
        <f>B12/'Mortal Baseline'!X12</f>
        <v>0</v>
      </c>
      <c r="I12" s="2">
        <f>C12/'Mortal Baseline'!Y12</f>
        <v>0</v>
      </c>
      <c r="J12" s="2">
        <f>D12/'Mortal Baseline'!Z12</f>
        <v>0</v>
      </c>
      <c r="K12" s="2">
        <f>E12/'Mortal Baseline'!AA12</f>
        <v>0</v>
      </c>
      <c r="L12" s="2">
        <f>F12/'Mortal Baseline'!AB12</f>
        <v>0</v>
      </c>
      <c r="M12" s="2">
        <f>SUM(B12:F12)/SUM('Mortal Baseline'!X12:AB12)</f>
        <v>0</v>
      </c>
      <c r="N12" s="58">
        <f>B12*'Uterine Cancer Epi'!$I$28</f>
        <v>0</v>
      </c>
      <c r="O12" s="58">
        <f>C12*'Uterine Cancer Epi'!$I$28</f>
        <v>0</v>
      </c>
      <c r="P12" s="58">
        <f>D12*'Uterine Cancer Epi'!$I$28</f>
        <v>0</v>
      </c>
      <c r="Q12" s="58">
        <f>E12*'Uterine Cancer Epi'!$I$28</f>
        <v>0</v>
      </c>
      <c r="R12" s="58">
        <f>F12*'Uterine Cancer Epi'!$I$28</f>
        <v>0</v>
      </c>
      <c r="S12" s="93">
        <f t="shared" si="2"/>
        <v>0</v>
      </c>
      <c r="T12" s="93">
        <f t="shared" si="3"/>
        <v>0</v>
      </c>
    </row>
    <row r="13" spans="1:20">
      <c r="A13" s="58">
        <v>15</v>
      </c>
      <c r="B13" s="93">
        <f>'Mortal Baseline'!X13*('Uterine Cancer Epi'!$F$29*'Uterine Cancer Epi'!B$70)</f>
        <v>0</v>
      </c>
      <c r="C13" s="93">
        <f>'Mortal Baseline'!Y13*('Uterine Cancer Epi'!$F$29*'Uterine Cancer Epi'!C$70)</f>
        <v>0</v>
      </c>
      <c r="D13" s="93">
        <f>'Mortal Baseline'!Z13*('Uterine Cancer Epi'!$F$29*'Uterine Cancer Epi'!D$70)</f>
        <v>0</v>
      </c>
      <c r="E13" s="93">
        <f>'Mortal Baseline'!AA13*('Uterine Cancer Epi'!$F$29*'Uterine Cancer Epi'!E$70)</f>
        <v>0</v>
      </c>
      <c r="F13" s="93">
        <f>'Mortal Baseline'!AB13*('Uterine Cancer Epi'!$F$29*'Uterine Cancer Epi'!F$70)</f>
        <v>0</v>
      </c>
      <c r="G13" s="93">
        <f t="shared" si="1"/>
        <v>0</v>
      </c>
      <c r="H13" s="2">
        <f>B13/'Mortal Baseline'!X13</f>
        <v>0</v>
      </c>
      <c r="I13" s="2">
        <f>C13/'Mortal Baseline'!Y13</f>
        <v>0</v>
      </c>
      <c r="J13" s="2">
        <f>D13/'Mortal Baseline'!Z13</f>
        <v>0</v>
      </c>
      <c r="K13" s="2">
        <f>E13/'Mortal Baseline'!AA13</f>
        <v>0</v>
      </c>
      <c r="L13" s="2">
        <f>F13/'Mortal Baseline'!AB13</f>
        <v>0</v>
      </c>
      <c r="M13" s="2">
        <f>SUM(B13:F13)/SUM('Mortal Baseline'!X13:AB13)</f>
        <v>0</v>
      </c>
      <c r="N13" s="58">
        <f>B13*'Uterine Cancer Epi'!$I$29</f>
        <v>0</v>
      </c>
      <c r="O13" s="58">
        <f>C13*'Uterine Cancer Epi'!$I$29</f>
        <v>0</v>
      </c>
      <c r="P13" s="58">
        <f>D13*'Uterine Cancer Epi'!$I$29</f>
        <v>0</v>
      </c>
      <c r="Q13" s="58">
        <f>E13*'Uterine Cancer Epi'!$I$29</f>
        <v>0</v>
      </c>
      <c r="R13" s="58">
        <f>F13*'Uterine Cancer Epi'!$I$29</f>
        <v>0</v>
      </c>
      <c r="S13" s="93">
        <f t="shared" si="2"/>
        <v>0</v>
      </c>
      <c r="T13" s="93">
        <f t="shared" si="3"/>
        <v>0</v>
      </c>
    </row>
    <row r="14" spans="1:20">
      <c r="A14" s="58">
        <v>16</v>
      </c>
      <c r="B14" s="93">
        <f>'Mortal Baseline'!X14*('Uterine Cancer Epi'!$F$29*'Uterine Cancer Epi'!B$70)</f>
        <v>0</v>
      </c>
      <c r="C14" s="93">
        <f>'Mortal Baseline'!Y14*('Uterine Cancer Epi'!$F$29*'Uterine Cancer Epi'!C$70)</f>
        <v>0</v>
      </c>
      <c r="D14" s="93">
        <f>'Mortal Baseline'!Z14*('Uterine Cancer Epi'!$F$29*'Uterine Cancer Epi'!D$70)</f>
        <v>0</v>
      </c>
      <c r="E14" s="93">
        <f>'Mortal Baseline'!AA14*('Uterine Cancer Epi'!$F$29*'Uterine Cancer Epi'!E$70)</f>
        <v>0</v>
      </c>
      <c r="F14" s="93">
        <f>'Mortal Baseline'!AB14*('Uterine Cancer Epi'!$F$29*'Uterine Cancer Epi'!F$70)</f>
        <v>0</v>
      </c>
      <c r="G14" s="93">
        <f t="shared" si="1"/>
        <v>0</v>
      </c>
      <c r="H14" s="2">
        <f>B14/'Mortal Baseline'!X14</f>
        <v>0</v>
      </c>
      <c r="I14" s="2">
        <f>C14/'Mortal Baseline'!Y14</f>
        <v>0</v>
      </c>
      <c r="J14" s="2">
        <f>D14/'Mortal Baseline'!Z14</f>
        <v>0</v>
      </c>
      <c r="K14" s="2">
        <f>E14/'Mortal Baseline'!AA14</f>
        <v>0</v>
      </c>
      <c r="L14" s="2">
        <f>F14/'Mortal Baseline'!AB14</f>
        <v>0</v>
      </c>
      <c r="M14" s="2">
        <f>SUM(B14:F14)/SUM('Mortal Baseline'!X14:AB14)</f>
        <v>0</v>
      </c>
      <c r="N14" s="58">
        <f>B14*'Uterine Cancer Epi'!$I$29</f>
        <v>0</v>
      </c>
      <c r="O14" s="58">
        <f>C14*'Uterine Cancer Epi'!$I$29</f>
        <v>0</v>
      </c>
      <c r="P14" s="58">
        <f>D14*'Uterine Cancer Epi'!$I$29</f>
        <v>0</v>
      </c>
      <c r="Q14" s="58">
        <f>E14*'Uterine Cancer Epi'!$I$29</f>
        <v>0</v>
      </c>
      <c r="R14" s="58">
        <f>F14*'Uterine Cancer Epi'!$I$29</f>
        <v>0</v>
      </c>
      <c r="S14" s="93">
        <f t="shared" si="2"/>
        <v>0</v>
      </c>
      <c r="T14" s="93">
        <f t="shared" si="3"/>
        <v>0</v>
      </c>
    </row>
    <row r="15" spans="1:20">
      <c r="A15" s="58">
        <v>17</v>
      </c>
      <c r="B15" s="93">
        <f>'Mortal Baseline'!X15*('Uterine Cancer Epi'!$F$29*'Uterine Cancer Epi'!B$70)</f>
        <v>0</v>
      </c>
      <c r="C15" s="93">
        <f>'Mortal Baseline'!Y15*('Uterine Cancer Epi'!$F$29*'Uterine Cancer Epi'!C$70)</f>
        <v>0</v>
      </c>
      <c r="D15" s="93">
        <f>'Mortal Baseline'!Z15*('Uterine Cancer Epi'!$F$29*'Uterine Cancer Epi'!D$70)</f>
        <v>0</v>
      </c>
      <c r="E15" s="93">
        <f>'Mortal Baseline'!AA15*('Uterine Cancer Epi'!$F$29*'Uterine Cancer Epi'!E$70)</f>
        <v>0</v>
      </c>
      <c r="F15" s="93">
        <f>'Mortal Baseline'!AB15*('Uterine Cancer Epi'!$F$29*'Uterine Cancer Epi'!F$70)</f>
        <v>0</v>
      </c>
      <c r="G15" s="93">
        <f t="shared" si="1"/>
        <v>0</v>
      </c>
      <c r="H15" s="2">
        <f>B15/'Mortal Baseline'!X15</f>
        <v>0</v>
      </c>
      <c r="I15" s="2">
        <f>C15/'Mortal Baseline'!Y15</f>
        <v>0</v>
      </c>
      <c r="J15" s="2">
        <f>D15/'Mortal Baseline'!Z15</f>
        <v>0</v>
      </c>
      <c r="K15" s="2">
        <f>E15/'Mortal Baseline'!AA15</f>
        <v>0</v>
      </c>
      <c r="L15" s="2">
        <f>F15/'Mortal Baseline'!AB15</f>
        <v>0</v>
      </c>
      <c r="M15" s="2">
        <f>SUM(B15:F15)/SUM('Mortal Baseline'!X15:AB15)</f>
        <v>0</v>
      </c>
      <c r="N15" s="58">
        <f>B15*'Uterine Cancer Epi'!$I$29</f>
        <v>0</v>
      </c>
      <c r="O15" s="58">
        <f>C15*'Uterine Cancer Epi'!$I$29</f>
        <v>0</v>
      </c>
      <c r="P15" s="58">
        <f>D15*'Uterine Cancer Epi'!$I$29</f>
        <v>0</v>
      </c>
      <c r="Q15" s="58">
        <f>E15*'Uterine Cancer Epi'!$I$29</f>
        <v>0</v>
      </c>
      <c r="R15" s="58">
        <f>F15*'Uterine Cancer Epi'!$I$29</f>
        <v>0</v>
      </c>
      <c r="S15" s="93">
        <f t="shared" si="2"/>
        <v>0</v>
      </c>
      <c r="T15" s="93">
        <f t="shared" si="3"/>
        <v>0</v>
      </c>
    </row>
    <row r="16" spans="1:20">
      <c r="A16" s="58">
        <v>18</v>
      </c>
      <c r="B16" s="93">
        <f>'Mortal Baseline'!X16*('Uterine Cancer Epi'!$F$29*'Uterine Cancer Epi'!B$70)</f>
        <v>0</v>
      </c>
      <c r="C16" s="93">
        <f>'Mortal Baseline'!Y16*('Uterine Cancer Epi'!$F$29*'Uterine Cancer Epi'!C$70)</f>
        <v>0</v>
      </c>
      <c r="D16" s="93">
        <f>'Mortal Baseline'!Z16*('Uterine Cancer Epi'!$F$29*'Uterine Cancer Epi'!D$70)</f>
        <v>0</v>
      </c>
      <c r="E16" s="93">
        <f>'Mortal Baseline'!AA16*('Uterine Cancer Epi'!$F$29*'Uterine Cancer Epi'!E$70)</f>
        <v>0</v>
      </c>
      <c r="F16" s="93">
        <f>'Mortal Baseline'!AB16*('Uterine Cancer Epi'!$F$29*'Uterine Cancer Epi'!F$70)</f>
        <v>0</v>
      </c>
      <c r="G16" s="93">
        <f t="shared" si="1"/>
        <v>0</v>
      </c>
      <c r="H16" s="2">
        <f>B16/'Mortal Baseline'!X16</f>
        <v>0</v>
      </c>
      <c r="I16" s="2">
        <f>C16/'Mortal Baseline'!Y16</f>
        <v>0</v>
      </c>
      <c r="J16" s="2">
        <f>D16/'Mortal Baseline'!Z16</f>
        <v>0</v>
      </c>
      <c r="K16" s="2">
        <f>E16/'Mortal Baseline'!AA16</f>
        <v>0</v>
      </c>
      <c r="L16" s="2">
        <f>F16/'Mortal Baseline'!AB16</f>
        <v>0</v>
      </c>
      <c r="M16" s="2">
        <f>SUM(B16:F16)/SUM('Mortal Baseline'!X16:AB16)</f>
        <v>0</v>
      </c>
      <c r="N16" s="58">
        <f>B16*'Uterine Cancer Epi'!$I$29</f>
        <v>0</v>
      </c>
      <c r="O16" s="58">
        <f>C16*'Uterine Cancer Epi'!$I$29</f>
        <v>0</v>
      </c>
      <c r="P16" s="58">
        <f>D16*'Uterine Cancer Epi'!$I$29</f>
        <v>0</v>
      </c>
      <c r="Q16" s="58">
        <f>E16*'Uterine Cancer Epi'!$I$29</f>
        <v>0</v>
      </c>
      <c r="R16" s="58">
        <f>F16*'Uterine Cancer Epi'!$I$29</f>
        <v>0</v>
      </c>
      <c r="S16" s="93">
        <f t="shared" si="2"/>
        <v>0</v>
      </c>
      <c r="T16" s="93">
        <f t="shared" si="3"/>
        <v>0</v>
      </c>
    </row>
    <row r="17" spans="1:20">
      <c r="A17" s="58">
        <v>19</v>
      </c>
      <c r="B17" s="93">
        <f>'Mortal Baseline'!X17*('Uterine Cancer Epi'!$F$29*'Uterine Cancer Epi'!B$70)</f>
        <v>0</v>
      </c>
      <c r="C17" s="93">
        <f>'Mortal Baseline'!Y17*('Uterine Cancer Epi'!$F$29*'Uterine Cancer Epi'!C$70)</f>
        <v>0</v>
      </c>
      <c r="D17" s="93">
        <f>'Mortal Baseline'!Z17*('Uterine Cancer Epi'!$F$29*'Uterine Cancer Epi'!D$70)</f>
        <v>0</v>
      </c>
      <c r="E17" s="93">
        <f>'Mortal Baseline'!AA17*('Uterine Cancer Epi'!$F$29*'Uterine Cancer Epi'!E$70)</f>
        <v>0</v>
      </c>
      <c r="F17" s="93">
        <f>'Mortal Baseline'!AB17*('Uterine Cancer Epi'!$F$29*'Uterine Cancer Epi'!F$70)</f>
        <v>0</v>
      </c>
      <c r="G17" s="93">
        <f t="shared" si="1"/>
        <v>0</v>
      </c>
      <c r="H17" s="2">
        <f>B17/'Mortal Baseline'!X17</f>
        <v>0</v>
      </c>
      <c r="I17" s="2">
        <f>C17/'Mortal Baseline'!Y17</f>
        <v>0</v>
      </c>
      <c r="J17" s="2">
        <f>D17/'Mortal Baseline'!Z17</f>
        <v>0</v>
      </c>
      <c r="K17" s="2">
        <f>E17/'Mortal Baseline'!AA17</f>
        <v>0</v>
      </c>
      <c r="L17" s="2">
        <f>F17/'Mortal Baseline'!AB17</f>
        <v>0</v>
      </c>
      <c r="M17" s="2">
        <f>SUM(B17:F17)/SUM('Mortal Baseline'!X17:AB17)</f>
        <v>0</v>
      </c>
      <c r="N17" s="58">
        <f>B17*'Uterine Cancer Epi'!$I$29</f>
        <v>0</v>
      </c>
      <c r="O17" s="58">
        <f>C17*'Uterine Cancer Epi'!$I$29</f>
        <v>0</v>
      </c>
      <c r="P17" s="58">
        <f>D17*'Uterine Cancer Epi'!$I$29</f>
        <v>0</v>
      </c>
      <c r="Q17" s="58">
        <f>E17*'Uterine Cancer Epi'!$I$29</f>
        <v>0</v>
      </c>
      <c r="R17" s="58">
        <f>F17*'Uterine Cancer Epi'!$I$29</f>
        <v>0</v>
      </c>
      <c r="S17" s="93">
        <f>SUM(N17:R17)</f>
        <v>0</v>
      </c>
      <c r="T17" s="93">
        <f t="shared" si="3"/>
        <v>0</v>
      </c>
    </row>
    <row r="18" spans="1:20">
      <c r="A18" s="58">
        <v>20</v>
      </c>
      <c r="B18" s="93">
        <f>'Mortal Baseline'!X18*('Uterine Cancer Epi'!$F$30*'Uterine Cancer Epi'!B$70)</f>
        <v>0</v>
      </c>
      <c r="C18" s="93">
        <f>'Mortal Baseline'!Y18*('Uterine Cancer Epi'!$F$30*'Uterine Cancer Epi'!C$70)</f>
        <v>0</v>
      </c>
      <c r="D18" s="93">
        <f>'Mortal Baseline'!Z18*('Uterine Cancer Epi'!$F$30*'Uterine Cancer Epi'!D$70)</f>
        <v>0</v>
      </c>
      <c r="E18" s="93">
        <f>'Mortal Baseline'!AA18*('Uterine Cancer Epi'!$F$30*'Uterine Cancer Epi'!E$70)</f>
        <v>0</v>
      </c>
      <c r="F18" s="93">
        <f>'Mortal Baseline'!AB18*('Uterine Cancer Epi'!$F$30*'Uterine Cancer Epi'!F$70)</f>
        <v>0</v>
      </c>
      <c r="G18" s="93">
        <f t="shared" si="1"/>
        <v>0</v>
      </c>
      <c r="H18" s="2">
        <f>B18/'Mortal Baseline'!X18</f>
        <v>0</v>
      </c>
      <c r="I18" s="2">
        <f>C18/'Mortal Baseline'!Y18</f>
        <v>0</v>
      </c>
      <c r="J18" s="2">
        <f>D18/'Mortal Baseline'!Z18</f>
        <v>0</v>
      </c>
      <c r="K18" s="2">
        <f>E18/'Mortal Baseline'!AA18</f>
        <v>0</v>
      </c>
      <c r="L18" s="2">
        <f>F18/'Mortal Baseline'!AB18</f>
        <v>0</v>
      </c>
      <c r="M18" s="2">
        <f>SUM(B18:F18)/SUM('Mortal Baseline'!X18:AB18)</f>
        <v>0</v>
      </c>
      <c r="N18" s="58">
        <f>B18*'Uterine Cancer Epi'!$I$30</f>
        <v>0</v>
      </c>
      <c r="O18" s="58">
        <f>C18*'Uterine Cancer Epi'!$I$30</f>
        <v>0</v>
      </c>
      <c r="P18" s="58">
        <f>D18*'Uterine Cancer Epi'!$I$30</f>
        <v>0</v>
      </c>
      <c r="Q18" s="58">
        <f>E18*'Uterine Cancer Epi'!$I$30</f>
        <v>0</v>
      </c>
      <c r="R18" s="58">
        <f>F18*'Uterine Cancer Epi'!$I$30</f>
        <v>0</v>
      </c>
      <c r="S18" s="93">
        <f t="shared" ref="S18:S81" si="4">SUM(N18:R18)</f>
        <v>0</v>
      </c>
      <c r="T18" s="93">
        <f t="shared" si="3"/>
        <v>0</v>
      </c>
    </row>
    <row r="19" spans="1:20">
      <c r="A19" s="58">
        <v>21</v>
      </c>
      <c r="B19" s="93">
        <f>'Mortal Baseline'!X19*('Uterine Cancer Epi'!$F$30*'Uterine Cancer Epi'!B$70)</f>
        <v>0</v>
      </c>
      <c r="C19" s="93">
        <f>'Mortal Baseline'!Y19*('Uterine Cancer Epi'!$F$30*'Uterine Cancer Epi'!C$70)</f>
        <v>0</v>
      </c>
      <c r="D19" s="93">
        <f>'Mortal Baseline'!Z19*('Uterine Cancer Epi'!$F$30*'Uterine Cancer Epi'!D$70)</f>
        <v>0</v>
      </c>
      <c r="E19" s="93">
        <f>'Mortal Baseline'!AA19*('Uterine Cancer Epi'!$F$30*'Uterine Cancer Epi'!E$70)</f>
        <v>0</v>
      </c>
      <c r="F19" s="93">
        <f>'Mortal Baseline'!AB19*('Uterine Cancer Epi'!$F$30*'Uterine Cancer Epi'!F$70)</f>
        <v>0</v>
      </c>
      <c r="G19" s="93">
        <f t="shared" si="1"/>
        <v>0</v>
      </c>
      <c r="H19" s="2">
        <f>B19/'Mortal Baseline'!X19</f>
        <v>0</v>
      </c>
      <c r="I19" s="2">
        <f>C19/'Mortal Baseline'!Y19</f>
        <v>0</v>
      </c>
      <c r="J19" s="2">
        <f>D19/'Mortal Baseline'!Z19</f>
        <v>0</v>
      </c>
      <c r="K19" s="2">
        <f>E19/'Mortal Baseline'!AA19</f>
        <v>0</v>
      </c>
      <c r="L19" s="2">
        <f>F19/'Mortal Baseline'!AB19</f>
        <v>0</v>
      </c>
      <c r="M19" s="2">
        <f>SUM(B19:F19)/SUM('Mortal Baseline'!X19:AB19)</f>
        <v>0</v>
      </c>
      <c r="N19" s="58">
        <f>B19*'Uterine Cancer Epi'!$I$30</f>
        <v>0</v>
      </c>
      <c r="O19" s="58">
        <f>C19*'Uterine Cancer Epi'!$I$30</f>
        <v>0</v>
      </c>
      <c r="P19" s="58">
        <f>D19*'Uterine Cancer Epi'!$I$30</f>
        <v>0</v>
      </c>
      <c r="Q19" s="58">
        <f>E19*'Uterine Cancer Epi'!$I$30</f>
        <v>0</v>
      </c>
      <c r="R19" s="58">
        <f>F19*'Uterine Cancer Epi'!$I$30</f>
        <v>0</v>
      </c>
      <c r="S19" s="93">
        <f t="shared" si="4"/>
        <v>0</v>
      </c>
      <c r="T19" s="93">
        <f t="shared" si="3"/>
        <v>0</v>
      </c>
    </row>
    <row r="20" spans="1:20">
      <c r="A20" s="58">
        <v>22</v>
      </c>
      <c r="B20" s="93">
        <f>'Mortal Baseline'!X20*('Uterine Cancer Epi'!$F$30*'Uterine Cancer Epi'!B$70)</f>
        <v>0</v>
      </c>
      <c r="C20" s="93">
        <f>'Mortal Baseline'!Y20*('Uterine Cancer Epi'!$F$30*'Uterine Cancer Epi'!C$70)</f>
        <v>0</v>
      </c>
      <c r="D20" s="93">
        <f>'Mortal Baseline'!Z20*('Uterine Cancer Epi'!$F$30*'Uterine Cancer Epi'!D$70)</f>
        <v>0</v>
      </c>
      <c r="E20" s="93">
        <f>'Mortal Baseline'!AA20*('Uterine Cancer Epi'!$F$30*'Uterine Cancer Epi'!E$70)</f>
        <v>0</v>
      </c>
      <c r="F20" s="93">
        <f>'Mortal Baseline'!AB20*('Uterine Cancer Epi'!$F$30*'Uterine Cancer Epi'!F$70)</f>
        <v>0</v>
      </c>
      <c r="G20" s="93">
        <f t="shared" si="1"/>
        <v>0</v>
      </c>
      <c r="H20" s="2">
        <f>B20/'Mortal Baseline'!X20</f>
        <v>0</v>
      </c>
      <c r="I20" s="2">
        <f>C20/'Mortal Baseline'!Y20</f>
        <v>0</v>
      </c>
      <c r="J20" s="2">
        <f>D20/'Mortal Baseline'!Z20</f>
        <v>0</v>
      </c>
      <c r="K20" s="2">
        <f>E20/'Mortal Baseline'!AA20</f>
        <v>0</v>
      </c>
      <c r="L20" s="2">
        <f>F20/'Mortal Baseline'!AB20</f>
        <v>0</v>
      </c>
      <c r="M20" s="2">
        <f>SUM(B20:F20)/SUM('Mortal Baseline'!X20:AB20)</f>
        <v>0</v>
      </c>
      <c r="N20" s="58">
        <f>B20*'Uterine Cancer Epi'!$I$30</f>
        <v>0</v>
      </c>
      <c r="O20" s="58">
        <f>C20*'Uterine Cancer Epi'!$I$30</f>
        <v>0</v>
      </c>
      <c r="P20" s="58">
        <f>D20*'Uterine Cancer Epi'!$I$30</f>
        <v>0</v>
      </c>
      <c r="Q20" s="58">
        <f>E20*'Uterine Cancer Epi'!$I$30</f>
        <v>0</v>
      </c>
      <c r="R20" s="58">
        <f>F20*'Uterine Cancer Epi'!$I$30</f>
        <v>0</v>
      </c>
      <c r="S20" s="93">
        <f t="shared" si="4"/>
        <v>0</v>
      </c>
      <c r="T20" s="93">
        <f t="shared" si="3"/>
        <v>0</v>
      </c>
    </row>
    <row r="21" spans="1:20">
      <c r="A21" s="58">
        <v>23</v>
      </c>
      <c r="B21" s="93">
        <f>'Mortal Baseline'!X21*('Uterine Cancer Epi'!$F$30*'Uterine Cancer Epi'!B$70)</f>
        <v>0</v>
      </c>
      <c r="C21" s="93">
        <f>'Mortal Baseline'!Y21*('Uterine Cancer Epi'!$F$30*'Uterine Cancer Epi'!C$70)</f>
        <v>0</v>
      </c>
      <c r="D21" s="93">
        <f>'Mortal Baseline'!Z21*('Uterine Cancer Epi'!$F$30*'Uterine Cancer Epi'!D$70)</f>
        <v>0</v>
      </c>
      <c r="E21" s="93">
        <f>'Mortal Baseline'!AA21*('Uterine Cancer Epi'!$F$30*'Uterine Cancer Epi'!E$70)</f>
        <v>0</v>
      </c>
      <c r="F21" s="93">
        <f>'Mortal Baseline'!AB21*('Uterine Cancer Epi'!$F$30*'Uterine Cancer Epi'!F$70)</f>
        <v>0</v>
      </c>
      <c r="G21" s="93">
        <f t="shared" si="1"/>
        <v>0</v>
      </c>
      <c r="H21" s="2">
        <f>B21/'Mortal Baseline'!X21</f>
        <v>0</v>
      </c>
      <c r="I21" s="2">
        <f>C21/'Mortal Baseline'!Y21</f>
        <v>0</v>
      </c>
      <c r="J21" s="2">
        <f>D21/'Mortal Baseline'!Z21</f>
        <v>0</v>
      </c>
      <c r="K21" s="2">
        <f>E21/'Mortal Baseline'!AA21</f>
        <v>0</v>
      </c>
      <c r="L21" s="2">
        <f>F21/'Mortal Baseline'!AB21</f>
        <v>0</v>
      </c>
      <c r="M21" s="2">
        <f>SUM(B21:F21)/SUM('Mortal Baseline'!X21:AB21)</f>
        <v>0</v>
      </c>
      <c r="N21" s="58">
        <f>B21*'Uterine Cancer Epi'!$I$30</f>
        <v>0</v>
      </c>
      <c r="O21" s="58">
        <f>C21*'Uterine Cancer Epi'!$I$30</f>
        <v>0</v>
      </c>
      <c r="P21" s="58">
        <f>D21*'Uterine Cancer Epi'!$I$30</f>
        <v>0</v>
      </c>
      <c r="Q21" s="58">
        <f>E21*'Uterine Cancer Epi'!$I$30</f>
        <v>0</v>
      </c>
      <c r="R21" s="58">
        <f>F21*'Uterine Cancer Epi'!$I$30</f>
        <v>0</v>
      </c>
      <c r="S21" s="93">
        <f t="shared" si="4"/>
        <v>0</v>
      </c>
      <c r="T21" s="93">
        <f t="shared" si="3"/>
        <v>0</v>
      </c>
    </row>
    <row r="22" spans="1:20">
      <c r="A22" s="58">
        <v>24</v>
      </c>
      <c r="B22" s="93">
        <f>'Mortal Baseline'!X22*('Uterine Cancer Epi'!$F$30*'Uterine Cancer Epi'!B$70)</f>
        <v>0</v>
      </c>
      <c r="C22" s="93">
        <f>'Mortal Baseline'!Y22*('Uterine Cancer Epi'!$F$30*'Uterine Cancer Epi'!C$70)</f>
        <v>0</v>
      </c>
      <c r="D22" s="93">
        <f>'Mortal Baseline'!Z22*('Uterine Cancer Epi'!$F$30*'Uterine Cancer Epi'!D$70)</f>
        <v>0</v>
      </c>
      <c r="E22" s="93">
        <f>'Mortal Baseline'!AA22*('Uterine Cancer Epi'!$F$30*'Uterine Cancer Epi'!E$70)</f>
        <v>0</v>
      </c>
      <c r="F22" s="93">
        <f>'Mortal Baseline'!AB22*('Uterine Cancer Epi'!$F$30*'Uterine Cancer Epi'!F$70)</f>
        <v>0</v>
      </c>
      <c r="G22" s="93">
        <f t="shared" si="1"/>
        <v>0</v>
      </c>
      <c r="H22" s="2">
        <f>B22/'Mortal Baseline'!X22</f>
        <v>0</v>
      </c>
      <c r="I22" s="2">
        <f>C22/'Mortal Baseline'!Y22</f>
        <v>0</v>
      </c>
      <c r="J22" s="2">
        <f>D22/'Mortal Baseline'!Z22</f>
        <v>0</v>
      </c>
      <c r="K22" s="2">
        <f>E22/'Mortal Baseline'!AA22</f>
        <v>0</v>
      </c>
      <c r="L22" s="2">
        <f>F22/'Mortal Baseline'!AB22</f>
        <v>0</v>
      </c>
      <c r="M22" s="2">
        <f>SUM(B22:F22)/SUM('Mortal Baseline'!X22:AB22)</f>
        <v>0</v>
      </c>
      <c r="N22" s="58">
        <f>B22*'Uterine Cancer Epi'!$I$30</f>
        <v>0</v>
      </c>
      <c r="O22" s="58">
        <f>C22*'Uterine Cancer Epi'!$I$30</f>
        <v>0</v>
      </c>
      <c r="P22" s="58">
        <f>D22*'Uterine Cancer Epi'!$I$30</f>
        <v>0</v>
      </c>
      <c r="Q22" s="58">
        <f>E22*'Uterine Cancer Epi'!$I$30</f>
        <v>0</v>
      </c>
      <c r="R22" s="58">
        <f>F22*'Uterine Cancer Epi'!$I$30</f>
        <v>0</v>
      </c>
      <c r="S22" s="93">
        <f t="shared" si="4"/>
        <v>0</v>
      </c>
      <c r="T22" s="93">
        <f t="shared" si="3"/>
        <v>0</v>
      </c>
    </row>
    <row r="23" spans="1:20">
      <c r="A23" s="58">
        <v>25</v>
      </c>
      <c r="B23" s="93">
        <f>'Mortal Baseline'!X23*('Uterine Cancer Epi'!$F$31*'Uterine Cancer Epi'!B$70)</f>
        <v>0</v>
      </c>
      <c r="C23" s="93">
        <f>'Mortal Baseline'!Y23*('Uterine Cancer Epi'!$F$31*'Uterine Cancer Epi'!C$70)</f>
        <v>0</v>
      </c>
      <c r="D23" s="93">
        <f>'Mortal Baseline'!Z23*('Uterine Cancer Epi'!$F$31*'Uterine Cancer Epi'!D$70)</f>
        <v>0</v>
      </c>
      <c r="E23" s="93">
        <f>'Mortal Baseline'!AA23*('Uterine Cancer Epi'!$F$31*'Uterine Cancer Epi'!E$70)</f>
        <v>0</v>
      </c>
      <c r="F23" s="93">
        <f>'Mortal Baseline'!AB23*('Uterine Cancer Epi'!$F$31*'Uterine Cancer Epi'!F$70)</f>
        <v>0</v>
      </c>
      <c r="G23" s="93">
        <f t="shared" si="1"/>
        <v>0</v>
      </c>
      <c r="H23" s="2">
        <f>B23/'Mortal Baseline'!X23</f>
        <v>0</v>
      </c>
      <c r="I23" s="2">
        <f>C23/'Mortal Baseline'!Y23</f>
        <v>0</v>
      </c>
      <c r="J23" s="2">
        <f>D23/'Mortal Baseline'!Z23</f>
        <v>0</v>
      </c>
      <c r="K23" s="2">
        <f>E23/'Mortal Baseline'!AA23</f>
        <v>0</v>
      </c>
      <c r="L23" s="2">
        <f>F23/'Mortal Baseline'!AB23</f>
        <v>0</v>
      </c>
      <c r="M23" s="2">
        <f>SUM(B23:F23)/SUM('Mortal Baseline'!X23:AB23)</f>
        <v>0</v>
      </c>
      <c r="N23" s="58">
        <f>B23*'Uterine Cancer Epi'!$I$31</f>
        <v>0</v>
      </c>
      <c r="O23" s="58">
        <f>C23*'Uterine Cancer Epi'!$I$31</f>
        <v>0</v>
      </c>
      <c r="P23" s="58">
        <f>D23*'Uterine Cancer Epi'!$I$31</f>
        <v>0</v>
      </c>
      <c r="Q23" s="58">
        <f>E23*'Uterine Cancer Epi'!$I$31</f>
        <v>0</v>
      </c>
      <c r="R23" s="58">
        <f>F23*'Uterine Cancer Epi'!$I$31</f>
        <v>0</v>
      </c>
      <c r="S23" s="93">
        <f t="shared" si="4"/>
        <v>0</v>
      </c>
      <c r="T23" s="93">
        <f t="shared" si="3"/>
        <v>0</v>
      </c>
    </row>
    <row r="24" spans="1:20">
      <c r="A24" s="58">
        <v>26</v>
      </c>
      <c r="B24" s="93">
        <f>'Mortal Baseline'!X24*('Uterine Cancer Epi'!$F$31*'Uterine Cancer Epi'!B$70)</f>
        <v>0</v>
      </c>
      <c r="C24" s="93">
        <f>'Mortal Baseline'!Y24*('Uterine Cancer Epi'!$F$31*'Uterine Cancer Epi'!C$70)</f>
        <v>0</v>
      </c>
      <c r="D24" s="93">
        <f>'Mortal Baseline'!Z24*('Uterine Cancer Epi'!$F$31*'Uterine Cancer Epi'!D$70)</f>
        <v>0</v>
      </c>
      <c r="E24" s="93">
        <f>'Mortal Baseline'!AA24*('Uterine Cancer Epi'!$F$31*'Uterine Cancer Epi'!E$70)</f>
        <v>0</v>
      </c>
      <c r="F24" s="93">
        <f>'Mortal Baseline'!AB24*('Uterine Cancer Epi'!$F$31*'Uterine Cancer Epi'!F$70)</f>
        <v>0</v>
      </c>
      <c r="G24" s="93">
        <f t="shared" si="1"/>
        <v>0</v>
      </c>
      <c r="H24" s="2">
        <f>B24/'Mortal Baseline'!X24</f>
        <v>0</v>
      </c>
      <c r="I24" s="2">
        <f>C24/'Mortal Baseline'!Y24</f>
        <v>0</v>
      </c>
      <c r="J24" s="2">
        <f>D24/'Mortal Baseline'!Z24</f>
        <v>0</v>
      </c>
      <c r="K24" s="2">
        <f>E24/'Mortal Baseline'!AA24</f>
        <v>0</v>
      </c>
      <c r="L24" s="2">
        <f>F24/'Mortal Baseline'!AB24</f>
        <v>0</v>
      </c>
      <c r="M24" s="2">
        <f>SUM(B24:F24)/SUM('Mortal Baseline'!X24:AB24)</f>
        <v>0</v>
      </c>
      <c r="N24" s="58">
        <f>B24*'Uterine Cancer Epi'!$I$31</f>
        <v>0</v>
      </c>
      <c r="O24" s="58">
        <f>C24*'Uterine Cancer Epi'!$I$31</f>
        <v>0</v>
      </c>
      <c r="P24" s="58">
        <f>D24*'Uterine Cancer Epi'!$I$31</f>
        <v>0</v>
      </c>
      <c r="Q24" s="58">
        <f>E24*'Uterine Cancer Epi'!$I$31</f>
        <v>0</v>
      </c>
      <c r="R24" s="58">
        <f>F24*'Uterine Cancer Epi'!$I$31</f>
        <v>0</v>
      </c>
      <c r="S24" s="93">
        <f t="shared" si="4"/>
        <v>0</v>
      </c>
      <c r="T24" s="93">
        <f t="shared" si="3"/>
        <v>0</v>
      </c>
    </row>
    <row r="25" spans="1:20">
      <c r="A25" s="58">
        <v>27</v>
      </c>
      <c r="B25" s="93">
        <f>'Mortal Baseline'!X25*('Uterine Cancer Epi'!$F$31*'Uterine Cancer Epi'!B$70)</f>
        <v>0</v>
      </c>
      <c r="C25" s="93">
        <f>'Mortal Baseline'!Y25*('Uterine Cancer Epi'!$F$31*'Uterine Cancer Epi'!C$70)</f>
        <v>0</v>
      </c>
      <c r="D25" s="93">
        <f>'Mortal Baseline'!Z25*('Uterine Cancer Epi'!$F$31*'Uterine Cancer Epi'!D$70)</f>
        <v>0</v>
      </c>
      <c r="E25" s="93">
        <f>'Mortal Baseline'!AA25*('Uterine Cancer Epi'!$F$31*'Uterine Cancer Epi'!E$70)</f>
        <v>0</v>
      </c>
      <c r="F25" s="93">
        <f>'Mortal Baseline'!AB25*('Uterine Cancer Epi'!$F$31*'Uterine Cancer Epi'!F$70)</f>
        <v>0</v>
      </c>
      <c r="G25" s="93">
        <f t="shared" si="1"/>
        <v>0</v>
      </c>
      <c r="H25" s="2">
        <f>B25/'Mortal Baseline'!X25</f>
        <v>0</v>
      </c>
      <c r="I25" s="2">
        <f>C25/'Mortal Baseline'!Y25</f>
        <v>0</v>
      </c>
      <c r="J25" s="2">
        <f>D25/'Mortal Baseline'!Z25</f>
        <v>0</v>
      </c>
      <c r="K25" s="2">
        <f>E25/'Mortal Baseline'!AA25</f>
        <v>0</v>
      </c>
      <c r="L25" s="2">
        <f>F25/'Mortal Baseline'!AB25</f>
        <v>0</v>
      </c>
      <c r="M25" s="2">
        <f>SUM(B25:F25)/SUM('Mortal Baseline'!X25:AB25)</f>
        <v>0</v>
      </c>
      <c r="N25" s="58">
        <f>B25*'Uterine Cancer Epi'!$I$31</f>
        <v>0</v>
      </c>
      <c r="O25" s="58">
        <f>C25*'Uterine Cancer Epi'!$I$31</f>
        <v>0</v>
      </c>
      <c r="P25" s="58">
        <f>D25*'Uterine Cancer Epi'!$I$31</f>
        <v>0</v>
      </c>
      <c r="Q25" s="58">
        <f>E25*'Uterine Cancer Epi'!$I$31</f>
        <v>0</v>
      </c>
      <c r="R25" s="58">
        <f>F25*'Uterine Cancer Epi'!$I$31</f>
        <v>0</v>
      </c>
      <c r="S25" s="93">
        <f t="shared" si="4"/>
        <v>0</v>
      </c>
      <c r="T25" s="93">
        <f t="shared" si="3"/>
        <v>0</v>
      </c>
    </row>
    <row r="26" spans="1:20">
      <c r="A26" s="58">
        <v>28</v>
      </c>
      <c r="B26" s="93">
        <f>'Mortal Baseline'!X26*('Uterine Cancer Epi'!$F$31*'Uterine Cancer Epi'!B$70)</f>
        <v>0</v>
      </c>
      <c r="C26" s="93">
        <f>'Mortal Baseline'!Y26*('Uterine Cancer Epi'!$F$31*'Uterine Cancer Epi'!C$70)</f>
        <v>0</v>
      </c>
      <c r="D26" s="93">
        <f>'Mortal Baseline'!Z26*('Uterine Cancer Epi'!$F$31*'Uterine Cancer Epi'!D$70)</f>
        <v>0</v>
      </c>
      <c r="E26" s="93">
        <f>'Mortal Baseline'!AA26*('Uterine Cancer Epi'!$F$31*'Uterine Cancer Epi'!E$70)</f>
        <v>0</v>
      </c>
      <c r="F26" s="93">
        <f>'Mortal Baseline'!AB26*('Uterine Cancer Epi'!$F$31*'Uterine Cancer Epi'!F$70)</f>
        <v>0</v>
      </c>
      <c r="G26" s="93">
        <f t="shared" si="1"/>
        <v>0</v>
      </c>
      <c r="H26" s="2">
        <f>B26/'Mortal Baseline'!X26</f>
        <v>0</v>
      </c>
      <c r="I26" s="2">
        <f>C26/'Mortal Baseline'!Y26</f>
        <v>0</v>
      </c>
      <c r="J26" s="2">
        <f>D26/'Mortal Baseline'!Z26</f>
        <v>0</v>
      </c>
      <c r="K26" s="2">
        <f>E26/'Mortal Baseline'!AA26</f>
        <v>0</v>
      </c>
      <c r="L26" s="2">
        <f>F26/'Mortal Baseline'!AB26</f>
        <v>0</v>
      </c>
      <c r="M26" s="2">
        <f>SUM(B26:F26)/SUM('Mortal Baseline'!X26:AB26)</f>
        <v>0</v>
      </c>
      <c r="N26" s="58">
        <f>B26*'Uterine Cancer Epi'!$I$31</f>
        <v>0</v>
      </c>
      <c r="O26" s="58">
        <f>C26*'Uterine Cancer Epi'!$I$31</f>
        <v>0</v>
      </c>
      <c r="P26" s="58">
        <f>D26*'Uterine Cancer Epi'!$I$31</f>
        <v>0</v>
      </c>
      <c r="Q26" s="58">
        <f>E26*'Uterine Cancer Epi'!$I$31</f>
        <v>0</v>
      </c>
      <c r="R26" s="58">
        <f>F26*'Uterine Cancer Epi'!$I$31</f>
        <v>0</v>
      </c>
      <c r="S26" s="93">
        <f t="shared" si="4"/>
        <v>0</v>
      </c>
      <c r="T26" s="93">
        <f t="shared" si="3"/>
        <v>0</v>
      </c>
    </row>
    <row r="27" spans="1:20">
      <c r="A27" s="58">
        <v>29</v>
      </c>
      <c r="B27" s="93">
        <f>'Mortal Baseline'!X27*('Uterine Cancer Epi'!$F$31*'Uterine Cancer Epi'!B$70)</f>
        <v>0</v>
      </c>
      <c r="C27" s="93">
        <f>'Mortal Baseline'!Y27*('Uterine Cancer Epi'!$F$31*'Uterine Cancer Epi'!C$70)</f>
        <v>0</v>
      </c>
      <c r="D27" s="93">
        <f>'Mortal Baseline'!Z27*('Uterine Cancer Epi'!$F$31*'Uterine Cancer Epi'!D$70)</f>
        <v>0</v>
      </c>
      <c r="E27" s="93">
        <f>'Mortal Baseline'!AA27*('Uterine Cancer Epi'!$F$31*'Uterine Cancer Epi'!E$70)</f>
        <v>0</v>
      </c>
      <c r="F27" s="93">
        <f>'Mortal Baseline'!AB27*('Uterine Cancer Epi'!$F$31*'Uterine Cancer Epi'!F$70)</f>
        <v>0</v>
      </c>
      <c r="G27" s="93">
        <f t="shared" si="1"/>
        <v>0</v>
      </c>
      <c r="H27" s="2">
        <f>B27/'Mortal Baseline'!X27</f>
        <v>0</v>
      </c>
      <c r="I27" s="2">
        <f>C27/'Mortal Baseline'!Y27</f>
        <v>0</v>
      </c>
      <c r="J27" s="2">
        <f>D27/'Mortal Baseline'!Z27</f>
        <v>0</v>
      </c>
      <c r="K27" s="2">
        <f>E27/'Mortal Baseline'!AA27</f>
        <v>0</v>
      </c>
      <c r="L27" s="2">
        <f>F27/'Mortal Baseline'!AB27</f>
        <v>0</v>
      </c>
      <c r="M27" s="2">
        <f>SUM(B27:F27)/SUM('Mortal Baseline'!X27:AB27)</f>
        <v>0</v>
      </c>
      <c r="N27" s="58">
        <f>B27*'Uterine Cancer Epi'!$I$31</f>
        <v>0</v>
      </c>
      <c r="O27" s="58">
        <f>C27*'Uterine Cancer Epi'!$I$31</f>
        <v>0</v>
      </c>
      <c r="P27" s="58">
        <f>D27*'Uterine Cancer Epi'!$I$31</f>
        <v>0</v>
      </c>
      <c r="Q27" s="58">
        <f>E27*'Uterine Cancer Epi'!$I$31</f>
        <v>0</v>
      </c>
      <c r="R27" s="58">
        <f>F27*'Uterine Cancer Epi'!$I$31</f>
        <v>0</v>
      </c>
      <c r="S27" s="93">
        <f t="shared" si="4"/>
        <v>0</v>
      </c>
      <c r="T27" s="93">
        <f t="shared" si="3"/>
        <v>0</v>
      </c>
    </row>
    <row r="28" spans="1:20">
      <c r="A28" s="58">
        <v>30</v>
      </c>
      <c r="B28" s="93">
        <f>'Mortal Baseline'!X28*('Uterine Cancer Epi'!$F$32*'Uterine Cancer Epi'!B$70)</f>
        <v>0</v>
      </c>
      <c r="C28" s="93">
        <f>'Mortal Baseline'!Y28*('Uterine Cancer Epi'!$F$32*'Uterine Cancer Epi'!C$70)</f>
        <v>0</v>
      </c>
      <c r="D28" s="93">
        <f>'Mortal Baseline'!Z28*('Uterine Cancer Epi'!$F$32*'Uterine Cancer Epi'!D$70)</f>
        <v>0</v>
      </c>
      <c r="E28" s="93">
        <f>'Mortal Baseline'!AA28*('Uterine Cancer Epi'!$F$32*'Uterine Cancer Epi'!E$70)</f>
        <v>0</v>
      </c>
      <c r="F28" s="93">
        <f>'Mortal Baseline'!AB28*('Uterine Cancer Epi'!$F$32*'Uterine Cancer Epi'!F$70)</f>
        <v>0</v>
      </c>
      <c r="G28" s="93">
        <f t="shared" si="1"/>
        <v>0</v>
      </c>
      <c r="H28" s="2">
        <f>B28/'Mortal Baseline'!X28</f>
        <v>0</v>
      </c>
      <c r="I28" s="2">
        <f>C28/'Mortal Baseline'!Y28</f>
        <v>0</v>
      </c>
      <c r="J28" s="2">
        <f>D28/'Mortal Baseline'!Z28</f>
        <v>0</v>
      </c>
      <c r="K28" s="2">
        <f>E28/'Mortal Baseline'!AA28</f>
        <v>0</v>
      </c>
      <c r="L28" s="2">
        <f>F28/'Mortal Baseline'!AB28</f>
        <v>0</v>
      </c>
      <c r="M28" s="2">
        <f>SUM(B28:F28)/SUM('Mortal Baseline'!X28:AB28)</f>
        <v>0</v>
      </c>
      <c r="N28" s="58">
        <f>B28*'Uterine Cancer Epi'!$I$32</f>
        <v>0</v>
      </c>
      <c r="O28" s="58">
        <f>C28*'Uterine Cancer Epi'!$I$32</f>
        <v>0</v>
      </c>
      <c r="P28" s="58">
        <f>D28*'Uterine Cancer Epi'!$I$32</f>
        <v>0</v>
      </c>
      <c r="Q28" s="58">
        <f>E28*'Uterine Cancer Epi'!$I$32</f>
        <v>0</v>
      </c>
      <c r="R28" s="58">
        <f>F28*'Uterine Cancer Epi'!$I$32</f>
        <v>0</v>
      </c>
      <c r="S28" s="93">
        <f t="shared" si="4"/>
        <v>0</v>
      </c>
      <c r="T28" s="93">
        <f t="shared" si="3"/>
        <v>0</v>
      </c>
    </row>
    <row r="29" spans="1:20">
      <c r="A29" s="58">
        <v>31</v>
      </c>
      <c r="B29" s="93">
        <f>'Mortal Baseline'!X29*('Uterine Cancer Epi'!$F$32*'Uterine Cancer Epi'!B$70)</f>
        <v>0</v>
      </c>
      <c r="C29" s="93">
        <f>'Mortal Baseline'!Y29*('Uterine Cancer Epi'!$F$32*'Uterine Cancer Epi'!C$70)</f>
        <v>0</v>
      </c>
      <c r="D29" s="93">
        <f>'Mortal Baseline'!Z29*('Uterine Cancer Epi'!$F$32*'Uterine Cancer Epi'!D$70)</f>
        <v>0</v>
      </c>
      <c r="E29" s="93">
        <f>'Mortal Baseline'!AA29*('Uterine Cancer Epi'!$F$32*'Uterine Cancer Epi'!E$70)</f>
        <v>0</v>
      </c>
      <c r="F29" s="93">
        <f>'Mortal Baseline'!AB29*('Uterine Cancer Epi'!$F$32*'Uterine Cancer Epi'!F$70)</f>
        <v>0</v>
      </c>
      <c r="G29" s="93">
        <f t="shared" si="1"/>
        <v>0</v>
      </c>
      <c r="H29" s="2">
        <f>B29/'Mortal Baseline'!X29</f>
        <v>0</v>
      </c>
      <c r="I29" s="2">
        <f>C29/'Mortal Baseline'!Y29</f>
        <v>0</v>
      </c>
      <c r="J29" s="2">
        <f>D29/'Mortal Baseline'!Z29</f>
        <v>0</v>
      </c>
      <c r="K29" s="2">
        <f>E29/'Mortal Baseline'!AA29</f>
        <v>0</v>
      </c>
      <c r="L29" s="2">
        <f>F29/'Mortal Baseline'!AB29</f>
        <v>0</v>
      </c>
      <c r="M29" s="2">
        <f>SUM(B29:F29)/SUM('Mortal Baseline'!X29:AB29)</f>
        <v>0</v>
      </c>
      <c r="N29" s="58">
        <f>B29*'Uterine Cancer Epi'!$I$32</f>
        <v>0</v>
      </c>
      <c r="O29" s="58">
        <f>C29*'Uterine Cancer Epi'!$I$32</f>
        <v>0</v>
      </c>
      <c r="P29" s="58">
        <f>D29*'Uterine Cancer Epi'!$I$32</f>
        <v>0</v>
      </c>
      <c r="Q29" s="58">
        <f>E29*'Uterine Cancer Epi'!$I$32</f>
        <v>0</v>
      </c>
      <c r="R29" s="58">
        <f>F29*'Uterine Cancer Epi'!$I$32</f>
        <v>0</v>
      </c>
      <c r="S29" s="93">
        <f t="shared" si="4"/>
        <v>0</v>
      </c>
      <c r="T29" s="93">
        <f t="shared" si="3"/>
        <v>0</v>
      </c>
    </row>
    <row r="30" spans="1:20">
      <c r="A30" s="58">
        <v>32</v>
      </c>
      <c r="B30" s="93">
        <f>'Mortal Baseline'!X30*('Uterine Cancer Epi'!$F$32*'Uterine Cancer Epi'!B$70)</f>
        <v>0</v>
      </c>
      <c r="C30" s="93">
        <f>'Mortal Baseline'!Y30*('Uterine Cancer Epi'!$F$32*'Uterine Cancer Epi'!C$70)</f>
        <v>0</v>
      </c>
      <c r="D30" s="93">
        <f>'Mortal Baseline'!Z30*('Uterine Cancer Epi'!$F$32*'Uterine Cancer Epi'!D$70)</f>
        <v>0</v>
      </c>
      <c r="E30" s="93">
        <f>'Mortal Baseline'!AA30*('Uterine Cancer Epi'!$F$32*'Uterine Cancer Epi'!E$70)</f>
        <v>0</v>
      </c>
      <c r="F30" s="93">
        <f>'Mortal Baseline'!AB30*('Uterine Cancer Epi'!$F$32*'Uterine Cancer Epi'!F$70)</f>
        <v>0</v>
      </c>
      <c r="G30" s="93">
        <f t="shared" si="1"/>
        <v>0</v>
      </c>
      <c r="H30" s="2">
        <f>B30/'Mortal Baseline'!X30</f>
        <v>0</v>
      </c>
      <c r="I30" s="2">
        <f>C30/'Mortal Baseline'!Y30</f>
        <v>0</v>
      </c>
      <c r="J30" s="2">
        <f>D30/'Mortal Baseline'!Z30</f>
        <v>0</v>
      </c>
      <c r="K30" s="2">
        <f>E30/'Mortal Baseline'!AA30</f>
        <v>0</v>
      </c>
      <c r="L30" s="2">
        <f>F30/'Mortal Baseline'!AB30</f>
        <v>0</v>
      </c>
      <c r="M30" s="2">
        <f>SUM(B30:F30)/SUM('Mortal Baseline'!X30:AB30)</f>
        <v>0</v>
      </c>
      <c r="N30" s="58">
        <f>B30*'Uterine Cancer Epi'!$I$32</f>
        <v>0</v>
      </c>
      <c r="O30" s="58">
        <f>C30*'Uterine Cancer Epi'!$I$32</f>
        <v>0</v>
      </c>
      <c r="P30" s="58">
        <f>D30*'Uterine Cancer Epi'!$I$32</f>
        <v>0</v>
      </c>
      <c r="Q30" s="58">
        <f>E30*'Uterine Cancer Epi'!$I$32</f>
        <v>0</v>
      </c>
      <c r="R30" s="58">
        <f>F30*'Uterine Cancer Epi'!$I$32</f>
        <v>0</v>
      </c>
      <c r="S30" s="93">
        <f t="shared" si="4"/>
        <v>0</v>
      </c>
      <c r="T30" s="93">
        <f t="shared" si="3"/>
        <v>0</v>
      </c>
    </row>
    <row r="31" spans="1:20">
      <c r="A31" s="58">
        <v>33</v>
      </c>
      <c r="B31" s="93">
        <f>'Mortal Baseline'!X31*('Uterine Cancer Epi'!$F$32*'Uterine Cancer Epi'!B$70)</f>
        <v>0</v>
      </c>
      <c r="C31" s="93">
        <f>'Mortal Baseline'!Y31*('Uterine Cancer Epi'!$F$32*'Uterine Cancer Epi'!C$70)</f>
        <v>0</v>
      </c>
      <c r="D31" s="93">
        <f>'Mortal Baseline'!Z31*('Uterine Cancer Epi'!$F$32*'Uterine Cancer Epi'!D$70)</f>
        <v>0</v>
      </c>
      <c r="E31" s="93">
        <f>'Mortal Baseline'!AA31*('Uterine Cancer Epi'!$F$32*'Uterine Cancer Epi'!E$70)</f>
        <v>0</v>
      </c>
      <c r="F31" s="93">
        <f>'Mortal Baseline'!AB31*('Uterine Cancer Epi'!$F$32*'Uterine Cancer Epi'!F$70)</f>
        <v>0</v>
      </c>
      <c r="G31" s="93">
        <f t="shared" si="1"/>
        <v>0</v>
      </c>
      <c r="H31" s="2">
        <f>B31/'Mortal Baseline'!X31</f>
        <v>0</v>
      </c>
      <c r="I31" s="2">
        <f>C31/'Mortal Baseline'!Y31</f>
        <v>0</v>
      </c>
      <c r="J31" s="2">
        <f>D31/'Mortal Baseline'!Z31</f>
        <v>0</v>
      </c>
      <c r="K31" s="2">
        <f>E31/'Mortal Baseline'!AA31</f>
        <v>0</v>
      </c>
      <c r="L31" s="2">
        <f>F31/'Mortal Baseline'!AB31</f>
        <v>0</v>
      </c>
      <c r="M31" s="2">
        <f>SUM(B31:F31)/SUM('Mortal Baseline'!X31:AB31)</f>
        <v>0</v>
      </c>
      <c r="N31" s="58">
        <f>B31*'Uterine Cancer Epi'!$I$32</f>
        <v>0</v>
      </c>
      <c r="O31" s="58">
        <f>C31*'Uterine Cancer Epi'!$I$32</f>
        <v>0</v>
      </c>
      <c r="P31" s="58">
        <f>D31*'Uterine Cancer Epi'!$I$32</f>
        <v>0</v>
      </c>
      <c r="Q31" s="58">
        <f>E31*'Uterine Cancer Epi'!$I$32</f>
        <v>0</v>
      </c>
      <c r="R31" s="58">
        <f>F31*'Uterine Cancer Epi'!$I$32</f>
        <v>0</v>
      </c>
      <c r="S31" s="93">
        <f t="shared" si="4"/>
        <v>0</v>
      </c>
      <c r="T31" s="93">
        <f>T30+S31</f>
        <v>0</v>
      </c>
    </row>
    <row r="32" spans="1:20">
      <c r="A32" s="58">
        <v>34</v>
      </c>
      <c r="B32" s="93">
        <f>'Mortal Baseline'!X32*('Uterine Cancer Epi'!$F$32*'Uterine Cancer Epi'!B$70)</f>
        <v>0</v>
      </c>
      <c r="C32" s="93">
        <f>'Mortal Baseline'!Y32*('Uterine Cancer Epi'!$F$32*'Uterine Cancer Epi'!C$70)</f>
        <v>0</v>
      </c>
      <c r="D32" s="93">
        <f>'Mortal Baseline'!Z32*('Uterine Cancer Epi'!$F$32*'Uterine Cancer Epi'!D$70)</f>
        <v>0</v>
      </c>
      <c r="E32" s="93">
        <f>'Mortal Baseline'!AA32*('Uterine Cancer Epi'!$F$32*'Uterine Cancer Epi'!E$70)</f>
        <v>0</v>
      </c>
      <c r="F32" s="93">
        <f>'Mortal Baseline'!AB32*('Uterine Cancer Epi'!$F$32*'Uterine Cancer Epi'!F$70)</f>
        <v>0</v>
      </c>
      <c r="G32" s="93">
        <f t="shared" si="1"/>
        <v>0</v>
      </c>
      <c r="H32" s="2">
        <f>B32/'Mortal Baseline'!X32</f>
        <v>0</v>
      </c>
      <c r="I32" s="2">
        <f>C32/'Mortal Baseline'!Y32</f>
        <v>0</v>
      </c>
      <c r="J32" s="2">
        <f>D32/'Mortal Baseline'!Z32</f>
        <v>0</v>
      </c>
      <c r="K32" s="2">
        <f>E32/'Mortal Baseline'!AA32</f>
        <v>0</v>
      </c>
      <c r="L32" s="2">
        <f>F32/'Mortal Baseline'!AB32</f>
        <v>0</v>
      </c>
      <c r="M32" s="2">
        <f>SUM(B32:F32)/SUM('Mortal Baseline'!X32:AB32)</f>
        <v>0</v>
      </c>
      <c r="N32" s="58">
        <f>B32*'Uterine Cancer Epi'!$I$32</f>
        <v>0</v>
      </c>
      <c r="O32" s="58">
        <f>C32*'Uterine Cancer Epi'!$I$32</f>
        <v>0</v>
      </c>
      <c r="P32" s="58">
        <f>D32*'Uterine Cancer Epi'!$I$32</f>
        <v>0</v>
      </c>
      <c r="Q32" s="58">
        <f>E32*'Uterine Cancer Epi'!$I$32</f>
        <v>0</v>
      </c>
      <c r="R32" s="58">
        <f>F32*'Uterine Cancer Epi'!$I$32</f>
        <v>0</v>
      </c>
      <c r="S32" s="93">
        <f t="shared" si="4"/>
        <v>0</v>
      </c>
      <c r="T32" s="93">
        <f t="shared" si="3"/>
        <v>0</v>
      </c>
    </row>
    <row r="33" spans="1:20">
      <c r="A33" s="58">
        <v>35</v>
      </c>
      <c r="B33" s="93">
        <f>'Mortal Baseline'!X33*('Uterine Cancer Epi'!$F$33*'Uterine Cancer Epi'!B$70)</f>
        <v>0</v>
      </c>
      <c r="C33" s="93">
        <f>'Mortal Baseline'!Y33*('Uterine Cancer Epi'!$F$33*'Uterine Cancer Epi'!C$70)</f>
        <v>0</v>
      </c>
      <c r="D33" s="93">
        <f>'Mortal Baseline'!Z33*('Uterine Cancer Epi'!$F$33*'Uterine Cancer Epi'!D$70)</f>
        <v>0</v>
      </c>
      <c r="E33" s="93">
        <f>'Mortal Baseline'!AA33*('Uterine Cancer Epi'!$F$33*'Uterine Cancer Epi'!E$70)</f>
        <v>0</v>
      </c>
      <c r="F33" s="93">
        <f>'Mortal Baseline'!AB33*('Uterine Cancer Epi'!$F$33*'Uterine Cancer Epi'!F$70)</f>
        <v>0</v>
      </c>
      <c r="G33" s="93">
        <f t="shared" si="1"/>
        <v>0</v>
      </c>
      <c r="H33" s="2">
        <f>B33/'Mortal Baseline'!X33</f>
        <v>0</v>
      </c>
      <c r="I33" s="2">
        <f>C33/'Mortal Baseline'!Y33</f>
        <v>0</v>
      </c>
      <c r="J33" s="2">
        <f>D33/'Mortal Baseline'!Z33</f>
        <v>0</v>
      </c>
      <c r="K33" s="2">
        <f>E33/'Mortal Baseline'!AA33</f>
        <v>0</v>
      </c>
      <c r="L33" s="2">
        <f>F33/'Mortal Baseline'!AB33</f>
        <v>0</v>
      </c>
      <c r="M33" s="2">
        <f>SUM(B33:F33)/SUM('Mortal Baseline'!X33:AB33)</f>
        <v>0</v>
      </c>
      <c r="N33" s="58">
        <f>B33*'Uterine Cancer Epi'!$I$33</f>
        <v>0</v>
      </c>
      <c r="O33" s="58">
        <f>C33*'Uterine Cancer Epi'!$I$33</f>
        <v>0</v>
      </c>
      <c r="P33" s="58">
        <f>D33*'Uterine Cancer Epi'!$I$33</f>
        <v>0</v>
      </c>
      <c r="Q33" s="58">
        <f>E33*'Uterine Cancer Epi'!$I$33</f>
        <v>0</v>
      </c>
      <c r="R33" s="58">
        <f>F33*'Uterine Cancer Epi'!$I$33</f>
        <v>0</v>
      </c>
      <c r="S33" s="93">
        <f t="shared" si="4"/>
        <v>0</v>
      </c>
      <c r="T33" s="93">
        <f t="shared" si="3"/>
        <v>0</v>
      </c>
    </row>
    <row r="34" spans="1:20">
      <c r="A34" s="58">
        <v>36</v>
      </c>
      <c r="B34" s="93">
        <f>'Mortal Baseline'!X34*('Uterine Cancer Epi'!$F$33*'Uterine Cancer Epi'!B$70)</f>
        <v>0</v>
      </c>
      <c r="C34" s="93">
        <f>'Mortal Baseline'!Y34*('Uterine Cancer Epi'!$F$33*'Uterine Cancer Epi'!C$70)</f>
        <v>0</v>
      </c>
      <c r="D34" s="93">
        <f>'Mortal Baseline'!Z34*('Uterine Cancer Epi'!$F$33*'Uterine Cancer Epi'!D$70)</f>
        <v>0</v>
      </c>
      <c r="E34" s="93">
        <f>'Mortal Baseline'!AA34*('Uterine Cancer Epi'!$F$33*'Uterine Cancer Epi'!E$70)</f>
        <v>0</v>
      </c>
      <c r="F34" s="93">
        <f>'Mortal Baseline'!AB34*('Uterine Cancer Epi'!$F$33*'Uterine Cancer Epi'!F$70)</f>
        <v>0</v>
      </c>
      <c r="G34" s="93">
        <f t="shared" si="1"/>
        <v>0</v>
      </c>
      <c r="H34" s="2">
        <f>B34/'Mortal Baseline'!X34</f>
        <v>0</v>
      </c>
      <c r="I34" s="2">
        <f>C34/'Mortal Baseline'!Y34</f>
        <v>0</v>
      </c>
      <c r="J34" s="2">
        <f>D34/'Mortal Baseline'!Z34</f>
        <v>0</v>
      </c>
      <c r="K34" s="2">
        <f>E34/'Mortal Baseline'!AA34</f>
        <v>0</v>
      </c>
      <c r="L34" s="2">
        <f>F34/'Mortal Baseline'!AB34</f>
        <v>0</v>
      </c>
      <c r="M34" s="2">
        <f>SUM(B34:F34)/SUM('Mortal Baseline'!X34:AB34)</f>
        <v>0</v>
      </c>
      <c r="N34" s="58">
        <f>B34*'Uterine Cancer Epi'!$I$33</f>
        <v>0</v>
      </c>
      <c r="O34" s="58">
        <f>C34*'Uterine Cancer Epi'!$I$33</f>
        <v>0</v>
      </c>
      <c r="P34" s="58">
        <f>D34*'Uterine Cancer Epi'!$I$33</f>
        <v>0</v>
      </c>
      <c r="Q34" s="58">
        <f>E34*'Uterine Cancer Epi'!$I$33</f>
        <v>0</v>
      </c>
      <c r="R34" s="58">
        <f>F34*'Uterine Cancer Epi'!$I$33</f>
        <v>0</v>
      </c>
      <c r="S34" s="93">
        <f t="shared" si="4"/>
        <v>0</v>
      </c>
      <c r="T34" s="93">
        <f t="shared" si="3"/>
        <v>0</v>
      </c>
    </row>
    <row r="35" spans="1:20">
      <c r="A35" s="58">
        <v>37</v>
      </c>
      <c r="B35" s="93">
        <f>'Mortal Baseline'!X35*('Uterine Cancer Epi'!$F$33*'Uterine Cancer Epi'!B$70)</f>
        <v>0</v>
      </c>
      <c r="C35" s="93">
        <f>'Mortal Baseline'!Y35*('Uterine Cancer Epi'!$F$33*'Uterine Cancer Epi'!C$70)</f>
        <v>0</v>
      </c>
      <c r="D35" s="93">
        <f>'Mortal Baseline'!Z35*('Uterine Cancer Epi'!$F$33*'Uterine Cancer Epi'!D$70)</f>
        <v>0</v>
      </c>
      <c r="E35" s="93">
        <f>'Mortal Baseline'!AA35*('Uterine Cancer Epi'!$F$33*'Uterine Cancer Epi'!E$70)</f>
        <v>0</v>
      </c>
      <c r="F35" s="93">
        <f>'Mortal Baseline'!AB35*('Uterine Cancer Epi'!$F$33*'Uterine Cancer Epi'!F$70)</f>
        <v>0</v>
      </c>
      <c r="G35" s="93">
        <f t="shared" si="1"/>
        <v>0</v>
      </c>
      <c r="H35" s="2">
        <f>B35/'Mortal Baseline'!X35</f>
        <v>0</v>
      </c>
      <c r="I35" s="2">
        <f>C35/'Mortal Baseline'!Y35</f>
        <v>0</v>
      </c>
      <c r="J35" s="2">
        <f>D35/'Mortal Baseline'!Z35</f>
        <v>0</v>
      </c>
      <c r="K35" s="2">
        <f>E35/'Mortal Baseline'!AA35</f>
        <v>0</v>
      </c>
      <c r="L35" s="2">
        <f>F35/'Mortal Baseline'!AB35</f>
        <v>0</v>
      </c>
      <c r="M35" s="2">
        <f>SUM(B35:F35)/SUM('Mortal Baseline'!X35:AB35)</f>
        <v>0</v>
      </c>
      <c r="N35" s="58">
        <f>B35*'Uterine Cancer Epi'!$I$33</f>
        <v>0</v>
      </c>
      <c r="O35" s="58">
        <f>C35*'Uterine Cancer Epi'!$I$33</f>
        <v>0</v>
      </c>
      <c r="P35" s="58">
        <f>D35*'Uterine Cancer Epi'!$I$33</f>
        <v>0</v>
      </c>
      <c r="Q35" s="58">
        <f>E35*'Uterine Cancer Epi'!$I$33</f>
        <v>0</v>
      </c>
      <c r="R35" s="58">
        <f>F35*'Uterine Cancer Epi'!$I$33</f>
        <v>0</v>
      </c>
      <c r="S35" s="93">
        <f t="shared" si="4"/>
        <v>0</v>
      </c>
      <c r="T35" s="93">
        <f t="shared" si="3"/>
        <v>0</v>
      </c>
    </row>
    <row r="36" spans="1:20">
      <c r="A36" s="58">
        <v>38</v>
      </c>
      <c r="B36" s="93">
        <f>'Mortal Baseline'!X36*('Uterine Cancer Epi'!$F$33*'Uterine Cancer Epi'!B$70)</f>
        <v>0</v>
      </c>
      <c r="C36" s="93">
        <f>'Mortal Baseline'!Y36*('Uterine Cancer Epi'!$F$33*'Uterine Cancer Epi'!C$70)</f>
        <v>0</v>
      </c>
      <c r="D36" s="93">
        <f>'Mortal Baseline'!Z36*('Uterine Cancer Epi'!$F$33*'Uterine Cancer Epi'!D$70)</f>
        <v>0</v>
      </c>
      <c r="E36" s="93">
        <f>'Mortal Baseline'!AA36*('Uterine Cancer Epi'!$F$33*'Uterine Cancer Epi'!E$70)</f>
        <v>0</v>
      </c>
      <c r="F36" s="93">
        <f>'Mortal Baseline'!AB36*('Uterine Cancer Epi'!$F$33*'Uterine Cancer Epi'!F$70)</f>
        <v>0</v>
      </c>
      <c r="G36" s="93">
        <f t="shared" si="1"/>
        <v>0</v>
      </c>
      <c r="H36" s="2">
        <f>B36/'Mortal Baseline'!X36</f>
        <v>0</v>
      </c>
      <c r="I36" s="2">
        <f>C36/'Mortal Baseline'!Y36</f>
        <v>0</v>
      </c>
      <c r="J36" s="2">
        <f>D36/'Mortal Baseline'!Z36</f>
        <v>0</v>
      </c>
      <c r="K36" s="2">
        <f>E36/'Mortal Baseline'!AA36</f>
        <v>0</v>
      </c>
      <c r="L36" s="2">
        <f>F36/'Mortal Baseline'!AB36</f>
        <v>0</v>
      </c>
      <c r="M36" s="2">
        <f>SUM(B36:F36)/SUM('Mortal Baseline'!X36:AB36)</f>
        <v>0</v>
      </c>
      <c r="N36" s="58">
        <f>B36*'Uterine Cancer Epi'!$I$33</f>
        <v>0</v>
      </c>
      <c r="O36" s="58">
        <f>C36*'Uterine Cancer Epi'!$I$33</f>
        <v>0</v>
      </c>
      <c r="P36" s="58">
        <f>D36*'Uterine Cancer Epi'!$I$33</f>
        <v>0</v>
      </c>
      <c r="Q36" s="58">
        <f>E36*'Uterine Cancer Epi'!$I$33</f>
        <v>0</v>
      </c>
      <c r="R36" s="58">
        <f>F36*'Uterine Cancer Epi'!$I$33</f>
        <v>0</v>
      </c>
      <c r="S36" s="93">
        <f t="shared" si="4"/>
        <v>0</v>
      </c>
      <c r="T36" s="93">
        <f t="shared" si="3"/>
        <v>0</v>
      </c>
    </row>
    <row r="37" spans="1:20">
      <c r="A37" s="58">
        <v>39</v>
      </c>
      <c r="B37" s="93">
        <f>'Mortal Baseline'!X37*('Uterine Cancer Epi'!$F$33*'Uterine Cancer Epi'!B$70)</f>
        <v>0</v>
      </c>
      <c r="C37" s="93">
        <f>'Mortal Baseline'!Y37*('Uterine Cancer Epi'!$F$33*'Uterine Cancer Epi'!C$70)</f>
        <v>0</v>
      </c>
      <c r="D37" s="93">
        <f>'Mortal Baseline'!Z37*('Uterine Cancer Epi'!$F$33*'Uterine Cancer Epi'!D$70)</f>
        <v>0</v>
      </c>
      <c r="E37" s="93">
        <f>'Mortal Baseline'!AA37*('Uterine Cancer Epi'!$F$33*'Uterine Cancer Epi'!E$70)</f>
        <v>0</v>
      </c>
      <c r="F37" s="93">
        <f>'Mortal Baseline'!AB37*('Uterine Cancer Epi'!$F$33*'Uterine Cancer Epi'!F$70)</f>
        <v>0</v>
      </c>
      <c r="G37" s="93">
        <f t="shared" si="1"/>
        <v>0</v>
      </c>
      <c r="H37" s="2">
        <f>B37/'Mortal Baseline'!X37</f>
        <v>0</v>
      </c>
      <c r="I37" s="2">
        <f>C37/'Mortal Baseline'!Y37</f>
        <v>0</v>
      </c>
      <c r="J37" s="2">
        <f>D37/'Mortal Baseline'!Z37</f>
        <v>0</v>
      </c>
      <c r="K37" s="2">
        <f>E37/'Mortal Baseline'!AA37</f>
        <v>0</v>
      </c>
      <c r="L37" s="2">
        <f>F37/'Mortal Baseline'!AB37</f>
        <v>0</v>
      </c>
      <c r="M37" s="2">
        <f>SUM(B37:F37)/SUM('Mortal Baseline'!X37:AB37)</f>
        <v>0</v>
      </c>
      <c r="N37" s="58">
        <f>B37*'Uterine Cancer Epi'!$I$33</f>
        <v>0</v>
      </c>
      <c r="O37" s="58">
        <f>C37*'Uterine Cancer Epi'!$I$33</f>
        <v>0</v>
      </c>
      <c r="P37" s="58">
        <f>D37*'Uterine Cancer Epi'!$I$33</f>
        <v>0</v>
      </c>
      <c r="Q37" s="58">
        <f>E37*'Uterine Cancer Epi'!$I$33</f>
        <v>0</v>
      </c>
      <c r="R37" s="58">
        <f>F37*'Uterine Cancer Epi'!$I$33</f>
        <v>0</v>
      </c>
      <c r="S37" s="93">
        <f t="shared" si="4"/>
        <v>0</v>
      </c>
      <c r="T37" s="93">
        <f t="shared" si="3"/>
        <v>0</v>
      </c>
    </row>
    <row r="38" spans="1:20">
      <c r="A38" s="58">
        <v>40</v>
      </c>
      <c r="B38" s="93">
        <f>'Mortal Baseline'!X38*('Uterine Cancer Epi'!$F$34*'Uterine Cancer Epi'!B$70)</f>
        <v>0.33578437900486036</v>
      </c>
      <c r="C38" s="93">
        <f>'Mortal Baseline'!Y38*('Uterine Cancer Epi'!$F$34*'Uterine Cancer Epi'!C$70)</f>
        <v>0.53116716528783636</v>
      </c>
      <c r="D38" s="93">
        <f>'Mortal Baseline'!Z38*('Uterine Cancer Epi'!$F$34*'Uterine Cancer Epi'!D$70)</f>
        <v>0.95341120928519529</v>
      </c>
      <c r="E38" s="93">
        <f>'Mortal Baseline'!AA38*('Uterine Cancer Epi'!$F$34*'Uterine Cancer Epi'!E$70)</f>
        <v>1.3726302951639204</v>
      </c>
      <c r="F38" s="93">
        <f>'Mortal Baseline'!AB38*('Uterine Cancer Epi'!$F$34*'Uterine Cancer Epi'!F$70)</f>
        <v>1.0946623331482466</v>
      </c>
      <c r="G38" s="93">
        <f t="shared" si="1"/>
        <v>4.2876553818900591</v>
      </c>
      <c r="H38" s="2">
        <f>B38/'Mortal Baseline'!X38</f>
        <v>1E-4</v>
      </c>
      <c r="I38" s="2">
        <f>C38/'Mortal Baseline'!Y38</f>
        <v>9.168975862741567E-5</v>
      </c>
      <c r="J38" s="2">
        <f>D38/'Mortal Baseline'!Z38</f>
        <v>8.8106390319485852E-5</v>
      </c>
      <c r="K38" s="2">
        <f>E38/'Mortal Baseline'!AA38</f>
        <v>8.5114421089725438E-5</v>
      </c>
      <c r="L38" s="2">
        <f>F38/'Mortal Baseline'!AB38</f>
        <v>8.151969355172155E-5</v>
      </c>
      <c r="M38" s="2">
        <f>SUM(B38:F38)/SUM('Mortal Baseline'!X38:AB38)</f>
        <v>8.6571819424256322E-5</v>
      </c>
      <c r="N38" s="58">
        <f>B38*'Uterine Cancer Epi'!$I$34</f>
        <v>2.2732602458629046E-2</v>
      </c>
      <c r="O38" s="58">
        <f>C38*'Uterine Cancer Epi'!$I$34</f>
        <v>3.5960017089986522E-2</v>
      </c>
      <c r="P38" s="58">
        <f>D38*'Uterine Cancer Epi'!$I$34</f>
        <v>6.4545938868607725E-2</v>
      </c>
      <c r="Q38" s="58">
        <f>E38*'Uterine Cancer Epi'!$I$34</f>
        <v>9.2927070982597407E-2</v>
      </c>
      <c r="R38" s="58">
        <f>F38*'Uterine Cancer Epi'!$I$34</f>
        <v>7.4108639954136288E-2</v>
      </c>
      <c r="S38" s="93">
        <f t="shared" si="4"/>
        <v>0.290274269353957</v>
      </c>
      <c r="T38" s="93">
        <f t="shared" si="3"/>
        <v>0.290274269353957</v>
      </c>
    </row>
    <row r="39" spans="1:20">
      <c r="A39" s="58">
        <v>41</v>
      </c>
      <c r="B39" s="93">
        <f>'Mortal Baseline'!X39*('Uterine Cancer Epi'!$F$34*'Uterine Cancer Epi'!B$70)</f>
        <v>0.33555172598286559</v>
      </c>
      <c r="C39" s="93">
        <f>'Mortal Baseline'!Y39*('Uterine Cancer Epi'!$F$34*'Uterine Cancer Epi'!C$70)</f>
        <v>0.51909239715033839</v>
      </c>
      <c r="D39" s="93">
        <f>'Mortal Baseline'!Z39*('Uterine Cancer Epi'!$F$34*'Uterine Cancer Epi'!D$70)</f>
        <v>0.95335071891982492</v>
      </c>
      <c r="E39" s="93">
        <f>'Mortal Baseline'!AA39*('Uterine Cancer Epi'!$F$34*'Uterine Cancer Epi'!E$70)</f>
        <v>1.3790242080370687</v>
      </c>
      <c r="F39" s="93">
        <f>'Mortal Baseline'!AB39*('Uterine Cancer Epi'!$F$34*'Uterine Cancer Epi'!F$70)</f>
        <v>1.0954821057260027</v>
      </c>
      <c r="G39" s="93">
        <f t="shared" si="1"/>
        <v>4.2825011558161004</v>
      </c>
      <c r="H39" s="2">
        <f>B39/'Mortal Baseline'!X39</f>
        <v>1E-4</v>
      </c>
      <c r="I39" s="2">
        <f>C39/'Mortal Baseline'!Y39</f>
        <v>9.1689758627415684E-5</v>
      </c>
      <c r="J39" s="2">
        <f>D39/'Mortal Baseline'!Z39</f>
        <v>8.8106390319485852E-5</v>
      </c>
      <c r="K39" s="2">
        <f>E39/'Mortal Baseline'!AA39</f>
        <v>8.5114421089725438E-5</v>
      </c>
      <c r="L39" s="2">
        <f>F39/'Mortal Baseline'!AB39</f>
        <v>8.151969355172155E-5</v>
      </c>
      <c r="M39" s="2">
        <f>SUM(B39:F39)/SUM('Mortal Baseline'!X39:AB39)</f>
        <v>8.6554305027580138E-5</v>
      </c>
      <c r="N39" s="58">
        <f>B39*'Uterine Cancer Epi'!$I$34</f>
        <v>2.2716851849039998E-2</v>
      </c>
      <c r="O39" s="58">
        <f>C39*'Uterine Cancer Epi'!$I$34</f>
        <v>3.5142555287077909E-2</v>
      </c>
      <c r="P39" s="58">
        <f>D39*'Uterine Cancer Epi'!$I$34</f>
        <v>6.4541843670872137E-2</v>
      </c>
      <c r="Q39" s="58">
        <f>E39*'Uterine Cancer Epi'!$I$34</f>
        <v>9.3359938884109553E-2</v>
      </c>
      <c r="R39" s="58">
        <f>F39*'Uterine Cancer Epi'!$I$34</f>
        <v>7.4164138557650375E-2</v>
      </c>
      <c r="S39" s="93">
        <f t="shared" si="4"/>
        <v>0.28992532824874995</v>
      </c>
      <c r="T39" s="93">
        <f t="shared" si="3"/>
        <v>0.58019959760270701</v>
      </c>
    </row>
    <row r="40" spans="1:20">
      <c r="A40" s="58">
        <v>42</v>
      </c>
      <c r="B40" s="93">
        <f>'Mortal Baseline'!X40*('Uterine Cancer Epi'!$F$34*'Uterine Cancer Epi'!B$70)</f>
        <v>0.33634162925487021</v>
      </c>
      <c r="C40" s="93">
        <f>'Mortal Baseline'!Y40*('Uterine Cancer Epi'!$F$34*'Uterine Cancer Epi'!C$70)</f>
        <v>0.51029746877552584</v>
      </c>
      <c r="D40" s="93">
        <f>'Mortal Baseline'!Z40*('Uterine Cancer Epi'!$F$34*'Uterine Cancer Epi'!D$70)</f>
        <v>0.95435760164809991</v>
      </c>
      <c r="E40" s="93">
        <f>'Mortal Baseline'!AA40*('Uterine Cancer Epi'!$F$34*'Uterine Cancer Epi'!E$70)</f>
        <v>1.3819727584733954</v>
      </c>
      <c r="F40" s="93">
        <f>'Mortal Baseline'!AB40*('Uterine Cancer Epi'!$F$34*'Uterine Cancer Epi'!F$70)</f>
        <v>1.0948685580729354</v>
      </c>
      <c r="G40" s="93">
        <f t="shared" si="1"/>
        <v>4.2778380162248268</v>
      </c>
      <c r="H40" s="2">
        <f>B40/'Mortal Baseline'!X40</f>
        <v>1E-4</v>
      </c>
      <c r="I40" s="2">
        <f>C40/'Mortal Baseline'!Y40</f>
        <v>9.1689758627415684E-5</v>
      </c>
      <c r="J40" s="2">
        <f>D40/'Mortal Baseline'!Z40</f>
        <v>8.8106390319485852E-5</v>
      </c>
      <c r="K40" s="2">
        <f>E40/'Mortal Baseline'!AA40</f>
        <v>8.5114421089725438E-5</v>
      </c>
      <c r="L40" s="2">
        <f>F40/'Mortal Baseline'!AB40</f>
        <v>8.1519693551721563E-5</v>
      </c>
      <c r="M40" s="2">
        <f>SUM(B40:F40)/SUM('Mortal Baseline'!X40:AB40)</f>
        <v>8.6546604183395393E-5</v>
      </c>
      <c r="N40" s="58">
        <f>B40*'Uterine Cancer Epi'!$I$34</f>
        <v>2.2770328300554712E-2</v>
      </c>
      <c r="O40" s="58">
        <f>C40*'Uterine Cancer Epi'!$I$34</f>
        <v>3.4547138636103099E-2</v>
      </c>
      <c r="P40" s="58">
        <f>D40*'Uterine Cancer Epi'!$I$34</f>
        <v>6.4610009631576357E-2</v>
      </c>
      <c r="Q40" s="58">
        <f>E40*'Uterine Cancer Epi'!$I$34</f>
        <v>9.3559555748648868E-2</v>
      </c>
      <c r="R40" s="58">
        <f>F40*'Uterine Cancer Epi'!$I$34</f>
        <v>7.4122601381537714E-2</v>
      </c>
      <c r="S40" s="93">
        <f t="shared" si="4"/>
        <v>0.28960963369842074</v>
      </c>
      <c r="T40" s="93">
        <f t="shared" si="3"/>
        <v>0.86980923130112775</v>
      </c>
    </row>
    <row r="41" spans="1:20">
      <c r="A41" s="58">
        <v>43</v>
      </c>
      <c r="B41" s="93">
        <f>'Mortal Baseline'!X41*('Uterine Cancer Epi'!$F$34*'Uterine Cancer Epi'!B$70)</f>
        <v>0.33825774810011766</v>
      </c>
      <c r="C41" s="93">
        <f>'Mortal Baseline'!Y41*('Uterine Cancer Epi'!$F$34*'Uterine Cancer Epi'!C$70)</f>
        <v>0.5047281406128733</v>
      </c>
      <c r="D41" s="93">
        <f>'Mortal Baseline'!Z41*('Uterine Cancer Epi'!$F$34*'Uterine Cancer Epi'!D$70)</f>
        <v>0.95640414135302365</v>
      </c>
      <c r="E41" s="93">
        <f>'Mortal Baseline'!AA41*('Uterine Cancer Epi'!$F$34*'Uterine Cancer Epi'!E$70)</f>
        <v>1.3814711068951455</v>
      </c>
      <c r="F41" s="93">
        <f>'Mortal Baseline'!AB41*('Uterine Cancer Epi'!$F$34*'Uterine Cancer Epi'!F$70)</f>
        <v>1.0928156861067204</v>
      </c>
      <c r="G41" s="93">
        <f t="shared" si="1"/>
        <v>4.2736768230678805</v>
      </c>
      <c r="H41" s="2">
        <f>B41/'Mortal Baseline'!X41</f>
        <v>9.9999999999999991E-5</v>
      </c>
      <c r="I41" s="2">
        <f>C41/'Mortal Baseline'!Y41</f>
        <v>9.1689758627415698E-5</v>
      </c>
      <c r="J41" s="2">
        <f>D41/'Mortal Baseline'!Z41</f>
        <v>8.8106390319485852E-5</v>
      </c>
      <c r="K41" s="2">
        <f>E41/'Mortal Baseline'!AA41</f>
        <v>8.5114421089725438E-5</v>
      </c>
      <c r="L41" s="2">
        <f>F41/'Mortal Baseline'!AB41</f>
        <v>8.151969355172155E-5</v>
      </c>
      <c r="M41" s="2">
        <f>SUM(B41:F41)/SUM('Mortal Baseline'!X41:AB41)</f>
        <v>8.6548966433146196E-5</v>
      </c>
      <c r="N41" s="58">
        <f>B41*'Uterine Cancer Epi'!$I$34</f>
        <v>2.2900049546377966E-2</v>
      </c>
      <c r="O41" s="58">
        <f>C41*'Uterine Cancer Epi'!$I$34</f>
        <v>3.4170095119491518E-2</v>
      </c>
      <c r="P41" s="58">
        <f>D41*'Uterine Cancer Epi'!$I$34</f>
        <v>6.4748560369599695E-2</v>
      </c>
      <c r="Q41" s="58">
        <f>E41*'Uterine Cancer Epi'!$I$34</f>
        <v>9.3525593936801349E-2</v>
      </c>
      <c r="R41" s="58">
        <f>F41*'Uterine Cancer Epi'!$I$34</f>
        <v>7.3983621949424969E-2</v>
      </c>
      <c r="S41" s="93">
        <f>SUM(N41:R41)</f>
        <v>0.28932792092169551</v>
      </c>
      <c r="T41" s="93">
        <f>T40+S41</f>
        <v>1.1591371522228233</v>
      </c>
    </row>
    <row r="42" spans="1:20">
      <c r="A42" s="58">
        <v>44</v>
      </c>
      <c r="B42" s="93">
        <f>'Mortal Baseline'!X42*('Uterine Cancer Epi'!$F$34*'Uterine Cancer Epi'!B$70)</f>
        <v>0.34140777771274694</v>
      </c>
      <c r="C42" s="93">
        <f>'Mortal Baseline'!Y42*('Uterine Cancer Epi'!$F$34*'Uterine Cancer Epi'!C$70)</f>
        <v>0.50235746908802204</v>
      </c>
      <c r="D42" s="93">
        <f>'Mortal Baseline'!Z42*('Uterine Cancer Epi'!$F$34*'Uterine Cancer Epi'!D$70)</f>
        <v>0.95945526228039535</v>
      </c>
      <c r="E42" s="93">
        <f>'Mortal Baseline'!AA42*('Uterine Cancer Epi'!$F$34*'Uterine Cancer Epi'!E$70)</f>
        <v>1.3775271008688912</v>
      </c>
      <c r="F42" s="93">
        <f>'Mortal Baseline'!AB42*('Uterine Cancer Epi'!$F$34*'Uterine Cancer Epi'!F$70)</f>
        <v>1.0892845854560713</v>
      </c>
      <c r="G42" s="93">
        <f t="shared" si="1"/>
        <v>4.2700321954061273</v>
      </c>
      <c r="H42" s="2">
        <f>B42/'Mortal Baseline'!X42</f>
        <v>1E-4</v>
      </c>
      <c r="I42" s="2">
        <f>C42/'Mortal Baseline'!Y42</f>
        <v>9.1689758627415684E-5</v>
      </c>
      <c r="J42" s="2">
        <f>D42/'Mortal Baseline'!Z42</f>
        <v>8.8106390319485852E-5</v>
      </c>
      <c r="K42" s="2">
        <f>E42/'Mortal Baseline'!AA42</f>
        <v>8.5114421089725438E-5</v>
      </c>
      <c r="L42" s="2">
        <f>F42/'Mortal Baseline'!AB42</f>
        <v>8.151969355172155E-5</v>
      </c>
      <c r="M42" s="2">
        <f>SUM(B42:F42)/SUM('Mortal Baseline'!X42:AB42)</f>
        <v>8.6561718462617877E-5</v>
      </c>
      <c r="N42" s="58">
        <f>B42*'Uterine Cancer Epi'!$I$34</f>
        <v>2.3113306551152967E-2</v>
      </c>
      <c r="O42" s="58">
        <f>C42*'Uterine Cancer Epi'!$I$34</f>
        <v>3.4009600657259088E-2</v>
      </c>
      <c r="P42" s="58">
        <f>D42*'Uterine Cancer Epi'!$I$34</f>
        <v>6.4955121256382767E-2</v>
      </c>
      <c r="Q42" s="58">
        <f>E42*'Uterine Cancer Epi'!$I$34</f>
        <v>9.3258584728823923E-2</v>
      </c>
      <c r="R42" s="58">
        <f>F42*'Uterine Cancer Epi'!$I$34</f>
        <v>7.3744566435376024E-2</v>
      </c>
      <c r="S42" s="93">
        <f t="shared" si="4"/>
        <v>0.28908117962899477</v>
      </c>
      <c r="T42" s="93">
        <f t="shared" si="3"/>
        <v>1.448218331851818</v>
      </c>
    </row>
    <row r="43" spans="1:20">
      <c r="A43" s="58">
        <v>45</v>
      </c>
      <c r="B43" s="93">
        <f>'Mortal Baseline'!X43*('Uterine Cancer Epi'!$F$35*'Uterine Cancer Epi'!B$70)</f>
        <v>0.34590624551623639</v>
      </c>
      <c r="C43" s="93">
        <f>'Mortal Baseline'!Y43*('Uterine Cancer Epi'!$F$35*'Uterine Cancer Epi'!C$70)</f>
        <v>0.50318862207115611</v>
      </c>
      <c r="D43" s="93">
        <f>'Mortal Baseline'!Z43*('Uterine Cancer Epi'!$F$35*'Uterine Cancer Epi'!D$70)</f>
        <v>0.96346760479683458</v>
      </c>
      <c r="E43" s="93">
        <f>'Mortal Baseline'!AA43*('Uterine Cancer Epi'!$F$35*'Uterine Cancer Epi'!E$70)</f>
        <v>1.3701579408460745</v>
      </c>
      <c r="F43" s="93">
        <f>'Mortal Baseline'!AB43*('Uterine Cancer Epi'!$F$35*'Uterine Cancer Epi'!F$70)</f>
        <v>1.0842027173193622</v>
      </c>
      <c r="G43" s="93">
        <f t="shared" si="1"/>
        <v>4.2669231305496638</v>
      </c>
      <c r="H43" s="2">
        <f>B43/'Mortal Baseline'!X43</f>
        <v>1E-4</v>
      </c>
      <c r="I43" s="2">
        <f>C43/'Mortal Baseline'!Y43</f>
        <v>9.1689758627415698E-5</v>
      </c>
      <c r="J43" s="2">
        <f>D43/'Mortal Baseline'!Z43</f>
        <v>8.8106390319485852E-5</v>
      </c>
      <c r="K43" s="2">
        <f>E43/'Mortal Baseline'!AA43</f>
        <v>8.5114421089725438E-5</v>
      </c>
      <c r="L43" s="2">
        <f>F43/'Mortal Baseline'!AB43</f>
        <v>8.1519693551721563E-5</v>
      </c>
      <c r="M43" s="2">
        <f>SUM(B43:F43)/SUM('Mortal Baseline'!X43:AB43)</f>
        <v>8.6585277049358714E-5</v>
      </c>
      <c r="N43" s="58">
        <f>B43*'Uterine Cancer Epi'!$I$35</f>
        <v>2.5666243417304741E-2</v>
      </c>
      <c r="O43" s="58">
        <f>C43*'Uterine Cancer Epi'!$I$35</f>
        <v>3.7336595757679787E-2</v>
      </c>
      <c r="P43" s="58">
        <f>D43*'Uterine Cancer Epi'!$I$35</f>
        <v>7.1489296275925124E-2</v>
      </c>
      <c r="Q43" s="58">
        <f>E43*'Uterine Cancer Epi'!$I$35</f>
        <v>0.10166571921077873</v>
      </c>
      <c r="R43" s="58">
        <f>F43*'Uterine Cancer Epi'!$I$35</f>
        <v>8.0447841625096675E-2</v>
      </c>
      <c r="S43" s="93">
        <f t="shared" si="4"/>
        <v>0.31660569628678503</v>
      </c>
      <c r="T43" s="93">
        <f t="shared" si="3"/>
        <v>1.764824028138603</v>
      </c>
    </row>
    <row r="44" spans="1:20">
      <c r="A44" s="58">
        <v>46</v>
      </c>
      <c r="B44" s="93">
        <f>'Mortal Baseline'!X44*('Uterine Cancer Epi'!$F$35*'Uterine Cancer Epi'!B$70)</f>
        <v>0.35166599814596083</v>
      </c>
      <c r="C44" s="93">
        <f>'Mortal Baseline'!Y44*('Uterine Cancer Epi'!$F$35*'Uterine Cancer Epi'!C$70)</f>
        <v>0.50695213540032058</v>
      </c>
      <c r="D44" s="93">
        <f>'Mortal Baseline'!Z44*('Uterine Cancer Epi'!$F$35*'Uterine Cancer Epi'!D$70)</f>
        <v>0.9678067124393761</v>
      </c>
      <c r="E44" s="93">
        <f>'Mortal Baseline'!AA44*('Uterine Cancer Epi'!$F$35*'Uterine Cancer Epi'!E$70)</f>
        <v>1.3585710667960664</v>
      </c>
      <c r="F44" s="93">
        <f>'Mortal Baseline'!AB44*('Uterine Cancer Epi'!$F$35*'Uterine Cancer Epi'!F$70)</f>
        <v>1.0768164383084817</v>
      </c>
      <c r="G44" s="93">
        <f t="shared" si="1"/>
        <v>4.2618123510902057</v>
      </c>
      <c r="H44" s="2">
        <f>B44/'Mortal Baseline'!X44</f>
        <v>1.0000000000000002E-4</v>
      </c>
      <c r="I44" s="2">
        <f>C44/'Mortal Baseline'!Y44</f>
        <v>9.1689758627415698E-5</v>
      </c>
      <c r="J44" s="2">
        <f>D44/'Mortal Baseline'!Z44</f>
        <v>8.8106390319485852E-5</v>
      </c>
      <c r="K44" s="2">
        <f>E44/'Mortal Baseline'!AA44</f>
        <v>8.5114421089725438E-5</v>
      </c>
      <c r="L44" s="2">
        <f>F44/'Mortal Baseline'!AB44</f>
        <v>8.151969355172155E-5</v>
      </c>
      <c r="M44" s="2">
        <f>SUM(B44:F44)/SUM('Mortal Baseline'!X44:AB44)</f>
        <v>8.6620160323573232E-5</v>
      </c>
      <c r="N44" s="58">
        <f>B44*'Uterine Cancer Epi'!$I$35</f>
        <v>2.6093617062430293E-2</v>
      </c>
      <c r="O44" s="58">
        <f>C44*'Uterine Cancer Epi'!$I$35</f>
        <v>3.7615848446703785E-2</v>
      </c>
      <c r="P44" s="58">
        <f>D44*'Uterine Cancer Epi'!$I$35</f>
        <v>7.1811258063001704E-2</v>
      </c>
      <c r="Q44" s="58">
        <f>E44*'Uterine Cancer Epi'!$I$35</f>
        <v>0.10080597315626813</v>
      </c>
      <c r="R44" s="58">
        <f>F44*'Uterine Cancer Epi'!$I$35</f>
        <v>7.989977972248935E-2</v>
      </c>
      <c r="S44" s="93">
        <f t="shared" si="4"/>
        <v>0.3162264764508933</v>
      </c>
      <c r="T44" s="93">
        <f t="shared" si="3"/>
        <v>2.0810505045894963</v>
      </c>
    </row>
    <row r="45" spans="1:20">
      <c r="A45" s="58">
        <v>47</v>
      </c>
      <c r="B45" s="93">
        <f>'Mortal Baseline'!X45*('Uterine Cancer Epi'!$F$35*'Uterine Cancer Epi'!B$70)</f>
        <v>0.35902606026736938</v>
      </c>
      <c r="C45" s="93">
        <f>'Mortal Baseline'!Y45*('Uterine Cancer Epi'!$F$35*'Uterine Cancer Epi'!C$70)</f>
        <v>0.51401226194746519</v>
      </c>
      <c r="D45" s="93">
        <f>'Mortal Baseline'!Z45*('Uterine Cancer Epi'!$F$35*'Uterine Cancer Epi'!D$70)</f>
        <v>0.97298373610503652</v>
      </c>
      <c r="E45" s="93">
        <f>'Mortal Baseline'!AA45*('Uterine Cancer Epi'!$F$35*'Uterine Cancer Epi'!E$70)</f>
        <v>1.3436290511426565</v>
      </c>
      <c r="F45" s="93">
        <f>'Mortal Baseline'!AB45*('Uterine Cancer Epi'!$F$35*'Uterine Cancer Epi'!F$70)</f>
        <v>1.0676430830597077</v>
      </c>
      <c r="G45" s="93">
        <f t="shared" si="1"/>
        <v>4.2572941925222354</v>
      </c>
      <c r="H45" s="2">
        <f>B45/'Mortal Baseline'!X45</f>
        <v>1E-4</v>
      </c>
      <c r="I45" s="2">
        <f>C45/'Mortal Baseline'!Y45</f>
        <v>9.1689758627415684E-5</v>
      </c>
      <c r="J45" s="2">
        <f>D45/'Mortal Baseline'!Z45</f>
        <v>8.8106390319485852E-5</v>
      </c>
      <c r="K45" s="2">
        <f>E45/'Mortal Baseline'!AA45</f>
        <v>8.5114421089725438E-5</v>
      </c>
      <c r="L45" s="2">
        <f>F45/'Mortal Baseline'!AB45</f>
        <v>8.1519693551721536E-5</v>
      </c>
      <c r="M45" s="2">
        <f>SUM(B45:F45)/SUM('Mortal Baseline'!X45:AB45)</f>
        <v>8.6666997192618383E-5</v>
      </c>
      <c r="N45" s="58">
        <f>B45*'Uterine Cancer Epi'!$I$35</f>
        <v>2.6639733671838809E-2</v>
      </c>
      <c r="O45" s="58">
        <f>C45*'Uterine Cancer Epi'!$I$35</f>
        <v>3.8139709836501917E-2</v>
      </c>
      <c r="P45" s="58">
        <f>D45*'Uterine Cancer Epi'!$I$35</f>
        <v>7.2195393218993709E-2</v>
      </c>
      <c r="Q45" s="58">
        <f>E45*'Uterine Cancer Epi'!$I$35</f>
        <v>9.9697275594785112E-2</v>
      </c>
      <c r="R45" s="58">
        <f>F45*'Uterine Cancer Epi'!$I$35</f>
        <v>7.9219116763030312E-2</v>
      </c>
      <c r="S45" s="93">
        <f t="shared" si="4"/>
        <v>0.31589122908514988</v>
      </c>
      <c r="T45" s="93">
        <f t="shared" si="3"/>
        <v>2.3969417336746464</v>
      </c>
    </row>
    <row r="46" spans="1:20">
      <c r="A46" s="58">
        <v>48</v>
      </c>
      <c r="B46" s="93">
        <f>'Mortal Baseline'!X46*('Uterine Cancer Epi'!$F$35*'Uterine Cancer Epi'!B$70)</f>
        <v>0.36813519029245001</v>
      </c>
      <c r="C46" s="93">
        <f>'Mortal Baseline'!Y46*('Uterine Cancer Epi'!$F$35*'Uterine Cancer Epi'!C$70)</f>
        <v>0.52446432138629429</v>
      </c>
      <c r="D46" s="93">
        <f>'Mortal Baseline'!Z46*('Uterine Cancer Epi'!$F$35*'Uterine Cancer Epi'!D$70)</f>
        <v>0.97892034639821857</v>
      </c>
      <c r="E46" s="93">
        <f>'Mortal Baseline'!AA46*('Uterine Cancer Epi'!$F$35*'Uterine Cancer Epi'!E$70)</f>
        <v>1.3253701650160052</v>
      </c>
      <c r="F46" s="93">
        <f>'Mortal Baseline'!AB46*('Uterine Cancer Epi'!$F$35*'Uterine Cancer Epi'!F$70)</f>
        <v>1.0565124395585195</v>
      </c>
      <c r="G46" s="93">
        <f t="shared" si="1"/>
        <v>4.2534024626514881</v>
      </c>
      <c r="H46" s="2">
        <f>B46/'Mortal Baseline'!X46</f>
        <v>1E-4</v>
      </c>
      <c r="I46" s="2">
        <f>C46/'Mortal Baseline'!Y46</f>
        <v>9.1689758627415684E-5</v>
      </c>
      <c r="J46" s="2">
        <f>D46/'Mortal Baseline'!Z46</f>
        <v>8.8106390319485852E-5</v>
      </c>
      <c r="K46" s="2">
        <f>E46/'Mortal Baseline'!AA46</f>
        <v>8.5114421089725438E-5</v>
      </c>
      <c r="L46" s="2">
        <f>F46/'Mortal Baseline'!AB46</f>
        <v>8.151969355172155E-5</v>
      </c>
      <c r="M46" s="2">
        <f>SUM(B46:F46)/SUM('Mortal Baseline'!X46:AB46)</f>
        <v>8.6726534551741517E-5</v>
      </c>
      <c r="N46" s="58">
        <f>B46*'Uterine Cancer Epi'!$I$35</f>
        <v>2.7315631119699792E-2</v>
      </c>
      <c r="O46" s="58">
        <f>C46*'Uterine Cancer Epi'!$I$35</f>
        <v>3.891525264686304E-2</v>
      </c>
      <c r="P46" s="58">
        <f>D46*'Uterine Cancer Epi'!$I$35</f>
        <v>7.2635889702747813E-2</v>
      </c>
      <c r="Q46" s="58">
        <f>E46*'Uterine Cancer Epi'!$I$35</f>
        <v>9.834246624418759E-2</v>
      </c>
      <c r="R46" s="58">
        <f>F46*'Uterine Cancer Epi'!$I$35</f>
        <v>7.8393223015242153E-2</v>
      </c>
      <c r="S46" s="93">
        <f t="shared" si="4"/>
        <v>0.31560246272874037</v>
      </c>
      <c r="T46" s="93">
        <f t="shared" si="3"/>
        <v>2.7125441964033867</v>
      </c>
    </row>
    <row r="47" spans="1:20">
      <c r="A47" s="58">
        <v>49</v>
      </c>
      <c r="B47" s="93">
        <f>'Mortal Baseline'!X47*('Uterine Cancer Epi'!$F$35*'Uterine Cancer Epi'!B$70)</f>
        <v>0.37915968621356</v>
      </c>
      <c r="C47" s="93">
        <f>'Mortal Baseline'!Y47*('Uterine Cancer Epi'!$F$35*'Uterine Cancer Epi'!C$70)</f>
        <v>0.53843550591859424</v>
      </c>
      <c r="D47" s="93">
        <f>'Mortal Baseline'!Z47*('Uterine Cancer Epi'!$F$35*'Uterine Cancer Epi'!D$70)</f>
        <v>0.98552284205870322</v>
      </c>
      <c r="E47" s="93">
        <f>'Mortal Baseline'!AA47*('Uterine Cancer Epi'!$F$35*'Uterine Cancer Epi'!E$70)</f>
        <v>1.3038359028810305</v>
      </c>
      <c r="F47" s="93">
        <f>'Mortal Baseline'!AB47*('Uterine Cancer Epi'!$F$35*'Uterine Cancer Epi'!F$70)</f>
        <v>1.0432227958083231</v>
      </c>
      <c r="G47" s="93">
        <f t="shared" si="1"/>
        <v>4.2501767328802114</v>
      </c>
      <c r="H47" s="2">
        <f>B47/'Mortal Baseline'!X47</f>
        <v>1E-4</v>
      </c>
      <c r="I47" s="2">
        <f>C47/'Mortal Baseline'!Y47</f>
        <v>9.1689758627415684E-5</v>
      </c>
      <c r="J47" s="2">
        <f>D47/'Mortal Baseline'!Z47</f>
        <v>8.8106390319485852E-5</v>
      </c>
      <c r="K47" s="2">
        <f>E47/'Mortal Baseline'!AA47</f>
        <v>8.5114421089725438E-5</v>
      </c>
      <c r="L47" s="2">
        <f>F47/'Mortal Baseline'!AB47</f>
        <v>8.151969355172155E-5</v>
      </c>
      <c r="M47" s="2">
        <f>SUM(B47:F47)/SUM('Mortal Baseline'!X47:AB47)</f>
        <v>8.6799641607389187E-5</v>
      </c>
      <c r="N47" s="58">
        <f>B47*'Uterine Cancer Epi'!$I$35</f>
        <v>2.8133648717046152E-2</v>
      </c>
      <c r="O47" s="58">
        <f>C47*'Uterine Cancer Epi'!$I$35</f>
        <v>3.9951914539159694E-2</v>
      </c>
      <c r="P47" s="58">
        <f>D47*'Uterine Cancer Epi'!$I$35</f>
        <v>7.3125794880755782E-2</v>
      </c>
      <c r="Q47" s="58">
        <f>E47*'Uterine Cancer Epi'!$I$35</f>
        <v>9.6744623993772469E-2</v>
      </c>
      <c r="R47" s="58">
        <f>F47*'Uterine Cancer Epi'!$I$35</f>
        <v>7.7407131448977581E-2</v>
      </c>
      <c r="S47" s="93">
        <f t="shared" si="4"/>
        <v>0.3153631135797117</v>
      </c>
      <c r="T47" s="93">
        <f t="shared" si="3"/>
        <v>3.0279073099830986</v>
      </c>
    </row>
    <row r="48" spans="1:20">
      <c r="A48" s="58">
        <v>50</v>
      </c>
      <c r="B48" s="93">
        <f>'Mortal Baseline'!X48*('Uterine Cancer Epi'!$F$36*'Uterine Cancer Epi'!B$70)</f>
        <v>0.78457165839914933</v>
      </c>
      <c r="C48" s="93">
        <f>'Mortal Baseline'!Y48*('Uterine Cancer Epi'!$F$36*'Uterine Cancer Epi'!C$70)</f>
        <v>1.1121648008413014</v>
      </c>
      <c r="D48" s="93">
        <f>'Mortal Baseline'!Z48*('Uterine Cancer Epi'!$F$36*'Uterine Cancer Epi'!D$70)</f>
        <v>1.9853582182293832</v>
      </c>
      <c r="E48" s="93">
        <f>'Mortal Baseline'!AA48*('Uterine Cancer Epi'!$F$36*'Uterine Cancer Epi'!E$70)</f>
        <v>2.5581430647984411</v>
      </c>
      <c r="F48" s="93">
        <f>'Mortal Baseline'!AB48*('Uterine Cancer Epi'!$F$36*'Uterine Cancer Epi'!F$70)</f>
        <v>2.0550868789799872</v>
      </c>
      <c r="G48" s="93">
        <f t="shared" si="1"/>
        <v>8.4953246212482618</v>
      </c>
      <c r="H48" s="2">
        <f>B48/'Mortal Baseline'!X48</f>
        <v>2.0000000000000001E-4</v>
      </c>
      <c r="I48" s="2">
        <f>C48/'Mortal Baseline'!Y48</f>
        <v>1.8337951725483137E-4</v>
      </c>
      <c r="J48" s="2">
        <f>D48/'Mortal Baseline'!Z48</f>
        <v>1.762127806389717E-4</v>
      </c>
      <c r="K48" s="2">
        <f>E48/'Mortal Baseline'!AA48</f>
        <v>1.7022884217945088E-4</v>
      </c>
      <c r="L48" s="2">
        <f>F48/'Mortal Baseline'!AB48</f>
        <v>1.630393871034431E-4</v>
      </c>
      <c r="M48" s="2">
        <f>SUM(B48:F48)/SUM('Mortal Baseline'!X48:AB48)</f>
        <v>1.7377462054870947E-4</v>
      </c>
      <c r="N48" s="58">
        <f>B48*'Uterine Cancer Epi'!$I$36</f>
        <v>5.1310986459304368E-2</v>
      </c>
      <c r="O48" s="58">
        <f>C48*'Uterine Cancer Epi'!$I$36</f>
        <v>7.2735577975021115E-2</v>
      </c>
      <c r="P48" s="58">
        <f>D48*'Uterine Cancer Epi'!$I$36</f>
        <v>0.12984242747220165</v>
      </c>
      <c r="Q48" s="58">
        <f>E48*'Uterine Cancer Epi'!$I$36</f>
        <v>0.16730255643781805</v>
      </c>
      <c r="R48" s="58">
        <f>F48*'Uterine Cancer Epi'!$I$36</f>
        <v>0.13440268188529117</v>
      </c>
      <c r="S48" s="93">
        <f t="shared" si="4"/>
        <v>0.55559423022963639</v>
      </c>
      <c r="T48" s="93">
        <f t="shared" si="3"/>
        <v>3.583501540212735</v>
      </c>
    </row>
    <row r="49" spans="1:20">
      <c r="A49" s="58">
        <v>51</v>
      </c>
      <c r="B49" s="93">
        <f>'Mortal Baseline'!X49*('Uterine Cancer Epi'!$F$36*'Uterine Cancer Epi'!B$70)</f>
        <v>0.81470894647340597</v>
      </c>
      <c r="C49" s="93">
        <f>'Mortal Baseline'!Y49*('Uterine Cancer Epi'!$F$36*'Uterine Cancer Epi'!C$70)</f>
        <v>1.154132078761734</v>
      </c>
      <c r="D49" s="93">
        <f>'Mortal Baseline'!Z49*('Uterine Cancer Epi'!$F$36*'Uterine Cancer Epi'!D$70)</f>
        <v>1.9987066798233051</v>
      </c>
      <c r="E49" s="93">
        <f>'Mortal Baseline'!AA49*('Uterine Cancer Epi'!$F$36*'Uterine Cancer Epi'!E$70)</f>
        <v>2.4999994284553591</v>
      </c>
      <c r="F49" s="93">
        <f>'Mortal Baseline'!AB49*('Uterine Cancer Epi'!$F$36*'Uterine Cancer Epi'!F$70)</f>
        <v>2.0166178778127803</v>
      </c>
      <c r="G49" s="93">
        <f t="shared" si="1"/>
        <v>8.484165011326585</v>
      </c>
      <c r="H49" s="2">
        <f>B49/'Mortal Baseline'!X49</f>
        <v>2.0000000000000001E-4</v>
      </c>
      <c r="I49" s="2">
        <f>C49/'Mortal Baseline'!Y49</f>
        <v>1.8337951725483137E-4</v>
      </c>
      <c r="J49" s="2">
        <f>D49/'Mortal Baseline'!Z49</f>
        <v>1.762127806389717E-4</v>
      </c>
      <c r="K49" s="2">
        <f>E49/'Mortal Baseline'!AA49</f>
        <v>1.7022884217945085E-4</v>
      </c>
      <c r="L49" s="2">
        <f>F49/'Mortal Baseline'!AB49</f>
        <v>1.630393871034431E-4</v>
      </c>
      <c r="M49" s="2">
        <f>SUM(B49:F49)/SUM('Mortal Baseline'!X49:AB49)</f>
        <v>1.7398130035908905E-4</v>
      </c>
      <c r="N49" s="58">
        <f>B49*'Uterine Cancer Epi'!$I$36</f>
        <v>5.3281965099360749E-2</v>
      </c>
      <c r="O49" s="58">
        <f>C49*'Uterine Cancer Epi'!$I$36</f>
        <v>7.5480237951017395E-2</v>
      </c>
      <c r="P49" s="58">
        <f>D49*'Uterine Cancer Epi'!$I$36</f>
        <v>0.13071541686044416</v>
      </c>
      <c r="Q49" s="58">
        <f>E49*'Uterine Cancer Epi'!$I$36</f>
        <v>0.16349996262098049</v>
      </c>
      <c r="R49" s="58">
        <f>F49*'Uterine Cancer Epi'!$I$36</f>
        <v>0.13188680920895585</v>
      </c>
      <c r="S49" s="93">
        <f t="shared" si="4"/>
        <v>0.55486439174075863</v>
      </c>
      <c r="T49" s="93">
        <f t="shared" si="3"/>
        <v>4.1383659319534933</v>
      </c>
    </row>
    <row r="50" spans="1:20">
      <c r="A50" s="58">
        <v>52</v>
      </c>
      <c r="B50" s="93">
        <f>'Mortal Baseline'!X50*('Uterine Cancer Epi'!$F$36*'Uterine Cancer Epi'!B$70)</f>
        <v>0.84986643630777459</v>
      </c>
      <c r="C50" s="93">
        <f>'Mortal Baseline'!Y50*('Uterine Cancer Epi'!$F$36*'Uterine Cancer Epi'!C$70)</f>
        <v>1.2041233332073431</v>
      </c>
      <c r="D50" s="93">
        <f>'Mortal Baseline'!Z50*('Uterine Cancer Epi'!$F$36*'Uterine Cancer Epi'!D$70)</f>
        <v>2.0125471960401113</v>
      </c>
      <c r="E50" s="93">
        <f>'Mortal Baseline'!AA50*('Uterine Cancer Epi'!$F$36*'Uterine Cancer Epi'!E$70)</f>
        <v>2.4357265994972801</v>
      </c>
      <c r="F50" s="93">
        <f>'Mortal Baseline'!AB50*('Uterine Cancer Epi'!$F$36*'Uterine Cancer Epi'!F$70)</f>
        <v>1.9723873304835924</v>
      </c>
      <c r="G50" s="93">
        <f t="shared" si="1"/>
        <v>8.4746508955361026</v>
      </c>
      <c r="H50" s="2">
        <f>B50/'Mortal Baseline'!X50</f>
        <v>2.0000000000000001E-4</v>
      </c>
      <c r="I50" s="2">
        <f>C50/'Mortal Baseline'!Y50</f>
        <v>1.8337951725483137E-4</v>
      </c>
      <c r="J50" s="2">
        <f>D50/'Mortal Baseline'!Z50</f>
        <v>1.762127806389717E-4</v>
      </c>
      <c r="K50" s="2">
        <f>E50/'Mortal Baseline'!AA50</f>
        <v>1.7022884217945088E-4</v>
      </c>
      <c r="L50" s="2">
        <f>F50/'Mortal Baseline'!AB50</f>
        <v>1.630393871034431E-4</v>
      </c>
      <c r="M50" s="2">
        <f>SUM(B50:F50)/SUM('Mortal Baseline'!X50:AB50)</f>
        <v>1.7422175266118735E-4</v>
      </c>
      <c r="N50" s="58">
        <f>B50*'Uterine Cancer Epi'!$I$36</f>
        <v>5.558126493452846E-2</v>
      </c>
      <c r="O50" s="58">
        <f>C50*'Uterine Cancer Epi'!$I$36</f>
        <v>7.874966599176024E-2</v>
      </c>
      <c r="P50" s="58">
        <f>D50*'Uterine Cancer Epi'!$I$36</f>
        <v>0.13162058662102327</v>
      </c>
      <c r="Q50" s="58">
        <f>E50*'Uterine Cancer Epi'!$I$36</f>
        <v>0.15929651960712213</v>
      </c>
      <c r="R50" s="58">
        <f>F50*'Uterine Cancer Epi'!$I$36</f>
        <v>0.12899413141362695</v>
      </c>
      <c r="S50" s="93">
        <f t="shared" si="4"/>
        <v>0.55424216856806097</v>
      </c>
      <c r="T50" s="93">
        <f t="shared" si="3"/>
        <v>4.6926081005215545</v>
      </c>
    </row>
    <row r="51" spans="1:20">
      <c r="A51" s="58">
        <v>53</v>
      </c>
      <c r="B51" s="93">
        <f>'Mortal Baseline'!X51*('Uterine Cancer Epi'!$F$36*'Uterine Cancer Epi'!B$70)</f>
        <v>0.89054255533423154</v>
      </c>
      <c r="C51" s="93">
        <f>'Mortal Baseline'!Y51*('Uterine Cancer Epi'!$F$36*'Uterine Cancer Epi'!C$70)</f>
        <v>1.2625336757708425</v>
      </c>
      <c r="D51" s="93">
        <f>'Mortal Baseline'!Z51*('Uterine Cancer Epi'!$F$36*'Uterine Cancer Epi'!D$70)</f>
        <v>2.0264973383944955</v>
      </c>
      <c r="E51" s="93">
        <f>'Mortal Baseline'!AA51*('Uterine Cancer Epi'!$F$36*'Uterine Cancer Epi'!E$70)</f>
        <v>2.3654785732489527</v>
      </c>
      <c r="F51" s="93">
        <f>'Mortal Baseline'!AB51*('Uterine Cancer Epi'!$F$36*'Uterine Cancer Epi'!F$70)</f>
        <v>1.9218438566702796</v>
      </c>
      <c r="G51" s="93">
        <f t="shared" si="1"/>
        <v>8.4668959994188029</v>
      </c>
      <c r="H51" s="2">
        <f>B51/'Mortal Baseline'!X51</f>
        <v>2.0000000000000001E-4</v>
      </c>
      <c r="I51" s="2">
        <f>C51/'Mortal Baseline'!Y51</f>
        <v>1.8337951725483137E-4</v>
      </c>
      <c r="J51" s="2">
        <f>D51/'Mortal Baseline'!Z51</f>
        <v>1.762127806389717E-4</v>
      </c>
      <c r="K51" s="2">
        <f>E51/'Mortal Baseline'!AA51</f>
        <v>1.7022884217945088E-4</v>
      </c>
      <c r="L51" s="2">
        <f>F51/'Mortal Baseline'!AB51</f>
        <v>1.630393871034431E-4</v>
      </c>
      <c r="M51" s="2">
        <f>SUM(B51:F51)/SUM('Mortal Baseline'!X51:AB51)</f>
        <v>1.7449857405215771E-4</v>
      </c>
      <c r="N51" s="58">
        <f>B51*'Uterine Cancer Epi'!$I$36</f>
        <v>5.8241483118858746E-2</v>
      </c>
      <c r="O51" s="58">
        <f>C51*'Uterine Cancer Epi'!$I$36</f>
        <v>8.25697023954131E-2</v>
      </c>
      <c r="P51" s="58">
        <f>D51*'Uterine Cancer Epi'!$I$36</f>
        <v>0.132532925931</v>
      </c>
      <c r="Q51" s="58">
        <f>E51*'Uterine Cancer Epi'!$I$36</f>
        <v>0.15470229869048152</v>
      </c>
      <c r="R51" s="58">
        <f>F51*'Uterine Cancer Epi'!$I$36</f>
        <v>0.1256885882262363</v>
      </c>
      <c r="S51" s="93">
        <f t="shared" si="4"/>
        <v>0.55373499836198969</v>
      </c>
      <c r="T51" s="93">
        <f t="shared" si="3"/>
        <v>5.2463430988835444</v>
      </c>
    </row>
    <row r="52" spans="1:20">
      <c r="A52" s="58">
        <v>54</v>
      </c>
      <c r="B52" s="93">
        <f>'Mortal Baseline'!X52*('Uterine Cancer Epi'!$F$36*'Uterine Cancer Epi'!B$70)</f>
        <v>0.93728246306518259</v>
      </c>
      <c r="C52" s="93">
        <f>'Mortal Baseline'!Y52*('Uterine Cancer Epi'!$F$36*'Uterine Cancer Epi'!C$70)</f>
        <v>1.3297476894559321</v>
      </c>
      <c r="D52" s="93">
        <f>'Mortal Baseline'!Z52*('Uterine Cancer Epi'!$F$36*'Uterine Cancer Epi'!D$70)</f>
        <v>2.0401051876337384</v>
      </c>
      <c r="E52" s="93">
        <f>'Mortal Baseline'!AA52*('Uterine Cancer Epi'!$F$36*'Uterine Cancer Epi'!E$70)</f>
        <v>2.2894385309063638</v>
      </c>
      <c r="F52" s="93">
        <f>'Mortal Baseline'!AB52*('Uterine Cancer Epi'!$F$36*'Uterine Cancer Epi'!F$70)</f>
        <v>1.8644436838021887</v>
      </c>
      <c r="G52" s="93">
        <f t="shared" si="1"/>
        <v>8.4610175548634068</v>
      </c>
      <c r="H52" s="2">
        <f>B52/'Mortal Baseline'!X52</f>
        <v>2.0000000000000001E-4</v>
      </c>
      <c r="I52" s="2">
        <f>C52/'Mortal Baseline'!Y52</f>
        <v>1.8337951725483137E-4</v>
      </c>
      <c r="J52" s="2">
        <f>D52/'Mortal Baseline'!Z52</f>
        <v>1.762127806389717E-4</v>
      </c>
      <c r="K52" s="2">
        <f>E52/'Mortal Baseline'!AA52</f>
        <v>1.7022884217945088E-4</v>
      </c>
      <c r="L52" s="2">
        <f>F52/'Mortal Baseline'!AB52</f>
        <v>1.630393871034431E-4</v>
      </c>
      <c r="M52" s="2">
        <f>SUM(B52:F52)/SUM('Mortal Baseline'!X52:AB52)</f>
        <v>1.7481445833873618E-4</v>
      </c>
      <c r="N52" s="58">
        <f>B52*'Uterine Cancer Epi'!$I$36</f>
        <v>6.1298273084462944E-2</v>
      </c>
      <c r="O52" s="58">
        <f>C52*'Uterine Cancer Epi'!$I$36</f>
        <v>8.6965498890417964E-2</v>
      </c>
      <c r="P52" s="58">
        <f>D52*'Uterine Cancer Epi'!$I$36</f>
        <v>0.13342287927124649</v>
      </c>
      <c r="Q52" s="58">
        <f>E52*'Uterine Cancer Epi'!$I$36</f>
        <v>0.14972927992127619</v>
      </c>
      <c r="R52" s="58">
        <f>F52*'Uterine Cancer Epi'!$I$36</f>
        <v>0.12193461692066314</v>
      </c>
      <c r="S52" s="93">
        <f t="shared" si="4"/>
        <v>0.55335054808806672</v>
      </c>
      <c r="T52" s="93">
        <f t="shared" si="3"/>
        <v>5.7996936469716109</v>
      </c>
    </row>
    <row r="53" spans="1:20">
      <c r="A53" s="58">
        <v>55</v>
      </c>
      <c r="B53" s="93">
        <f>'Mortal Baseline'!X53*('Uterine Cancer Epi'!$F$37*'Uterine Cancer Epi'!B$70)</f>
        <v>1.9813485700304778</v>
      </c>
      <c r="C53" s="93">
        <f>'Mortal Baseline'!Y53*('Uterine Cancer Epi'!$F$37*'Uterine Cancer Epi'!C$70)</f>
        <v>2.8122076626302897</v>
      </c>
      <c r="D53" s="93">
        <f>'Mortal Baseline'!Z53*('Uterine Cancer Epi'!$F$37*'Uterine Cancer Epi'!D$70)</f>
        <v>4.1056805313800258</v>
      </c>
      <c r="E53" s="93">
        <f>'Mortal Baseline'!AA53*('Uterine Cancer Epi'!$F$37*'Uterine Cancer Epi'!E$70)</f>
        <v>4.4156570893196045</v>
      </c>
      <c r="F53" s="93">
        <f>'Mortal Baseline'!AB53*('Uterine Cancer Epi'!$F$37*'Uterine Cancer Epi'!F$70)</f>
        <v>3.5993689220380718</v>
      </c>
      <c r="G53" s="93">
        <f t="shared" si="1"/>
        <v>16.91426277539847</v>
      </c>
      <c r="H53" s="2">
        <f>B53/'Mortal Baseline'!X53</f>
        <v>4.0000000000000002E-4</v>
      </c>
      <c r="I53" s="2">
        <f>C53/'Mortal Baseline'!Y53</f>
        <v>3.6675903450966274E-4</v>
      </c>
      <c r="J53" s="2">
        <f>D53/'Mortal Baseline'!Z53</f>
        <v>3.5242556127794341E-4</v>
      </c>
      <c r="K53" s="2">
        <f>E53/'Mortal Baseline'!AA53</f>
        <v>3.4045768435890175E-4</v>
      </c>
      <c r="L53" s="2">
        <f>F53/'Mortal Baseline'!AB53</f>
        <v>3.260787742068862E-4</v>
      </c>
      <c r="M53" s="2">
        <f>SUM(B53:F53)/SUM('Mortal Baseline'!X53:AB53)</f>
        <v>3.5034419169440118E-4</v>
      </c>
      <c r="N53" s="58">
        <f>B53*'Uterine Cancer Epi'!$I$37</f>
        <v>0.10917230620867933</v>
      </c>
      <c r="O53" s="58">
        <f>C53*'Uterine Cancer Epi'!$I$37</f>
        <v>0.15495264221092897</v>
      </c>
      <c r="P53" s="58">
        <f>D53*'Uterine Cancer Epi'!$I$37</f>
        <v>0.22622299727903944</v>
      </c>
      <c r="Q53" s="58">
        <f>E53*'Uterine Cancer Epi'!$I$37</f>
        <v>0.24330270562151021</v>
      </c>
      <c r="R53" s="58">
        <f>F53*'Uterine Cancer Epi'!$I$37</f>
        <v>0.19832522760429777</v>
      </c>
      <c r="S53" s="93">
        <f t="shared" si="4"/>
        <v>0.93197587892445566</v>
      </c>
      <c r="T53" s="93">
        <f t="shared" si="3"/>
        <v>6.7316695258960664</v>
      </c>
    </row>
    <row r="54" spans="1:20">
      <c r="A54" s="58">
        <v>56</v>
      </c>
      <c r="B54" s="93">
        <f>'Mortal Baseline'!X54*('Uterine Cancer Epi'!$F$37*'Uterine Cancer Epi'!B$70)</f>
        <v>2.0995205671687147</v>
      </c>
      <c r="C54" s="93">
        <f>'Mortal Baseline'!Y54*('Uterine Cancer Epi'!$F$37*'Uterine Cancer Epi'!C$70)</f>
        <v>2.9792108355142859</v>
      </c>
      <c r="D54" s="93">
        <f>'Mortal Baseline'!Z54*('Uterine Cancer Epi'!$F$37*'Uterine Cancer Epi'!D$70)</f>
        <v>4.121963726187909</v>
      </c>
      <c r="E54" s="93">
        <f>'Mortal Baseline'!AA54*('Uterine Cancer Epi'!$F$37*'Uterine Cancer Epi'!E$70)</f>
        <v>4.2354626745166346</v>
      </c>
      <c r="F54" s="93">
        <f>'Mortal Baseline'!AB54*('Uterine Cancer Epi'!$F$37*'Uterine Cancer Epi'!F$70)</f>
        <v>3.4491031670483876</v>
      </c>
      <c r="G54" s="93">
        <f t="shared" si="1"/>
        <v>16.885260970435933</v>
      </c>
      <c r="H54" s="2">
        <f>B54/'Mortal Baseline'!X54</f>
        <v>4.0000000000000002E-4</v>
      </c>
      <c r="I54" s="2">
        <f>C54/'Mortal Baseline'!Y54</f>
        <v>3.6675903450966274E-4</v>
      </c>
      <c r="J54" s="2">
        <f>D54/'Mortal Baseline'!Z54</f>
        <v>3.5242556127794341E-4</v>
      </c>
      <c r="K54" s="2">
        <f>E54/'Mortal Baseline'!AA54</f>
        <v>3.4045768435890175E-4</v>
      </c>
      <c r="L54" s="2">
        <f>F54/'Mortal Baseline'!AB54</f>
        <v>3.260787742068862E-4</v>
      </c>
      <c r="M54" s="2">
        <f>SUM(B54:F54)/SUM('Mortal Baseline'!X54:AB54)</f>
        <v>3.5114807119303537E-4</v>
      </c>
      <c r="N54" s="58">
        <f>B54*'Uterine Cancer Epi'!$I$37</f>
        <v>0.11568358325099619</v>
      </c>
      <c r="O54" s="58">
        <f>C54*'Uterine Cancer Epi'!$I$37</f>
        <v>0.16415451703683717</v>
      </c>
      <c r="P54" s="58">
        <f>D54*'Uterine Cancer Epi'!$I$37</f>
        <v>0.2271202013129538</v>
      </c>
      <c r="Q54" s="58">
        <f>E54*'Uterine Cancer Epi'!$I$37</f>
        <v>0.23337399336586659</v>
      </c>
      <c r="R54" s="58">
        <f>F54*'Uterine Cancer Epi'!$I$37</f>
        <v>0.19004558450436618</v>
      </c>
      <c r="S54" s="93">
        <f t="shared" si="4"/>
        <v>0.93037787947101991</v>
      </c>
      <c r="T54" s="93">
        <f t="shared" si="3"/>
        <v>7.662047405367086</v>
      </c>
    </row>
    <row r="55" spans="1:20">
      <c r="A55" s="58">
        <v>57</v>
      </c>
      <c r="B55" s="93">
        <f>'Mortal Baseline'!X55*('Uterine Cancer Epi'!$F$37*'Uterine Cancer Epi'!B$70)</f>
        <v>2.2331258299732615</v>
      </c>
      <c r="C55" s="93">
        <f>'Mortal Baseline'!Y55*('Uterine Cancer Epi'!$F$37*'Uterine Cancer Epi'!C$70)</f>
        <v>3.1646234340601902</v>
      </c>
      <c r="D55" s="93">
        <f>'Mortal Baseline'!Z55*('Uterine Cancer Epi'!$F$37*'Uterine Cancer Epi'!D$70)</f>
        <v>4.133806295658621</v>
      </c>
      <c r="E55" s="93">
        <f>'Mortal Baseline'!AA55*('Uterine Cancer Epi'!$F$37*'Uterine Cancer Epi'!E$70)</f>
        <v>4.0459029283588723</v>
      </c>
      <c r="F55" s="93">
        <f>'Mortal Baseline'!AB55*('Uterine Cancer Epi'!$F$37*'Uterine Cancer Epi'!F$70)</f>
        <v>3.2832191068277496</v>
      </c>
      <c r="G55" s="93">
        <f t="shared" si="1"/>
        <v>16.860677594878695</v>
      </c>
      <c r="H55" s="2">
        <f>B55/'Mortal Baseline'!X55</f>
        <v>4.0000000000000002E-4</v>
      </c>
      <c r="I55" s="2">
        <f>C55/'Mortal Baseline'!Y55</f>
        <v>3.6675903450966274E-4</v>
      </c>
      <c r="J55" s="2">
        <f>D55/'Mortal Baseline'!Z55</f>
        <v>3.5242556127794335E-4</v>
      </c>
      <c r="K55" s="2">
        <f>E55/'Mortal Baseline'!AA55</f>
        <v>3.4045768435890175E-4</v>
      </c>
      <c r="L55" s="2">
        <f>F55/'Mortal Baseline'!AB55</f>
        <v>3.260787742068862E-4</v>
      </c>
      <c r="M55" s="2">
        <f>SUM(B55:F55)/SUM('Mortal Baseline'!X55:AB55)</f>
        <v>3.5204501218390557E-4</v>
      </c>
      <c r="N55" s="58">
        <f>B55*'Uterine Cancer Epi'!$I$37</f>
        <v>0.12304523323152672</v>
      </c>
      <c r="O55" s="58">
        <f>C55*'Uterine Cancer Epi'!$I$37</f>
        <v>0.1743707512167165</v>
      </c>
      <c r="P55" s="58">
        <f>D55*'Uterine Cancer Epi'!$I$37</f>
        <v>0.22777272689079003</v>
      </c>
      <c r="Q55" s="58">
        <f>E55*'Uterine Cancer Epi'!$I$37</f>
        <v>0.22292925135257388</v>
      </c>
      <c r="R55" s="58">
        <f>F55*'Uterine Cancer Epi'!$I$37</f>
        <v>0.18090537278620902</v>
      </c>
      <c r="S55" s="93">
        <f t="shared" si="4"/>
        <v>0.92902333547781613</v>
      </c>
      <c r="T55" s="93">
        <f t="shared" si="3"/>
        <v>8.5910707408449021</v>
      </c>
    </row>
    <row r="56" spans="1:20">
      <c r="A56" s="58">
        <v>58</v>
      </c>
      <c r="B56" s="93">
        <f>'Mortal Baseline'!X56*('Uterine Cancer Epi'!$F$37*'Uterine Cancer Epi'!B$70)</f>
        <v>2.3833837780328784</v>
      </c>
      <c r="C56" s="93">
        <f>'Mortal Baseline'!Y56*('Uterine Cancer Epi'!$F$37*'Uterine Cancer Epi'!C$70)</f>
        <v>3.368131382975641</v>
      </c>
      <c r="D56" s="93">
        <f>'Mortal Baseline'!Z56*('Uterine Cancer Epi'!$F$37*'Uterine Cancer Epi'!D$70)</f>
        <v>4.139635562688456</v>
      </c>
      <c r="E56" s="93">
        <f>'Mortal Baseline'!AA56*('Uterine Cancer Epi'!$F$37*'Uterine Cancer Epi'!E$70)</f>
        <v>3.8478364647030863</v>
      </c>
      <c r="F56" s="93">
        <f>'Mortal Baseline'!AB56*('Uterine Cancer Epi'!$F$37*'Uterine Cancer Epi'!F$70)</f>
        <v>3.1016336604476495</v>
      </c>
      <c r="G56" s="93">
        <f t="shared" si="1"/>
        <v>16.84062084884771</v>
      </c>
      <c r="H56" s="2">
        <f>B56/'Mortal Baseline'!X56</f>
        <v>4.0000000000000002E-4</v>
      </c>
      <c r="I56" s="2">
        <f>C56/'Mortal Baseline'!Y56</f>
        <v>3.6675903450966274E-4</v>
      </c>
      <c r="J56" s="2">
        <f>D56/'Mortal Baseline'!Z56</f>
        <v>3.5242556127794346E-4</v>
      </c>
      <c r="K56" s="2">
        <f>E56/'Mortal Baseline'!AA56</f>
        <v>3.4045768435890175E-4</v>
      </c>
      <c r="L56" s="2">
        <f>F56/'Mortal Baseline'!AB56</f>
        <v>3.260787742068862E-4</v>
      </c>
      <c r="M56" s="2">
        <f>SUM(B56:F56)/SUM('Mortal Baseline'!X56:AB56)</f>
        <v>3.5303838793974773E-4</v>
      </c>
      <c r="N56" s="58">
        <f>B56*'Uterine Cancer Epi'!$I$37</f>
        <v>0.13132444616961161</v>
      </c>
      <c r="O56" s="58">
        <f>C56*'Uterine Cancer Epi'!$I$37</f>
        <v>0.18558403920195782</v>
      </c>
      <c r="P56" s="58">
        <f>D56*'Uterine Cancer Epi'!$I$37</f>
        <v>0.22809391950413394</v>
      </c>
      <c r="Q56" s="58">
        <f>E56*'Uterine Cancer Epi'!$I$37</f>
        <v>0.21201578920514005</v>
      </c>
      <c r="R56" s="58">
        <f>F56*'Uterine Cancer Epi'!$I$37</f>
        <v>0.17090001469066549</v>
      </c>
      <c r="S56" s="93">
        <f t="shared" si="4"/>
        <v>0.92791820877150899</v>
      </c>
      <c r="T56" s="93">
        <f t="shared" si="3"/>
        <v>9.5189889496164106</v>
      </c>
    </row>
    <row r="57" spans="1:20">
      <c r="A57" s="58">
        <v>59</v>
      </c>
      <c r="B57" s="93">
        <f>'Mortal Baseline'!X57*('Uterine Cancer Epi'!$F$37*'Uterine Cancer Epi'!B$70)</f>
        <v>2.5514587486974634</v>
      </c>
      <c r="C57" s="93">
        <f>'Mortal Baseline'!Y57*('Uterine Cancer Epi'!$F$37*'Uterine Cancer Epi'!C$70)</f>
        <v>3.5888501003624649</v>
      </c>
      <c r="D57" s="93">
        <f>'Mortal Baseline'!Z57*('Uterine Cancer Epi'!$F$37*'Uterine Cancer Epi'!D$70)</f>
        <v>4.1377196307135984</v>
      </c>
      <c r="E57" s="93">
        <f>'Mortal Baseline'!AA57*('Uterine Cancer Epi'!$F$37*'Uterine Cancer Epi'!E$70)</f>
        <v>3.6422917605218479</v>
      </c>
      <c r="F57" s="93">
        <f>'Mortal Baseline'!AB57*('Uterine Cancer Epi'!$F$37*'Uterine Cancer Epi'!F$70)</f>
        <v>2.9048005082630013</v>
      </c>
      <c r="G57" s="93">
        <f t="shared" si="1"/>
        <v>16.825120748558376</v>
      </c>
      <c r="H57" s="2">
        <f>B57/'Mortal Baseline'!X57</f>
        <v>4.0000000000000002E-4</v>
      </c>
      <c r="I57" s="2">
        <f>C57/'Mortal Baseline'!Y57</f>
        <v>3.6675903450966274E-4</v>
      </c>
      <c r="J57" s="2">
        <f>D57/'Mortal Baseline'!Z57</f>
        <v>3.5242556127794341E-4</v>
      </c>
      <c r="K57" s="2">
        <f>E57/'Mortal Baseline'!AA57</f>
        <v>3.4045768435890175E-4</v>
      </c>
      <c r="L57" s="2">
        <f>F57/'Mortal Baseline'!AB57</f>
        <v>3.260787742068862E-4</v>
      </c>
      <c r="M57" s="2">
        <f>SUM(B57:F57)/SUM('Mortal Baseline'!X57:AB57)</f>
        <v>3.5412997144293798E-4</v>
      </c>
      <c r="N57" s="58">
        <f>B57*'Uterine Cancer Epi'!$I$37</f>
        <v>0.14058537705323024</v>
      </c>
      <c r="O57" s="58">
        <f>C57*'Uterine Cancer Epi'!$I$37</f>
        <v>0.19774564052997182</v>
      </c>
      <c r="P57" s="58">
        <f>D57*'Uterine Cancer Epi'!$I$37</f>
        <v>0.22798835165231929</v>
      </c>
      <c r="Q57" s="58">
        <f>E57*'Uterine Cancer Epi'!$I$37</f>
        <v>0.20069027600475384</v>
      </c>
      <c r="R57" s="58">
        <f>F57*'Uterine Cancer Epi'!$I$37</f>
        <v>0.16005450800529139</v>
      </c>
      <c r="S57" s="93">
        <f t="shared" si="4"/>
        <v>0.92706415324556657</v>
      </c>
      <c r="T57" s="93">
        <f t="shared" si="3"/>
        <v>10.446053102861978</v>
      </c>
    </row>
    <row r="58" spans="1:20">
      <c r="A58" s="58">
        <v>60</v>
      </c>
      <c r="B58" s="93">
        <f>'Mortal Baseline'!X58*('Uterine Cancer Epi'!$F$38*'Uterine Cancer Epi'!B$70)</f>
        <v>4.1075899760370245</v>
      </c>
      <c r="C58" s="93">
        <f>'Mortal Baseline'!Y58*('Uterine Cancer Epi'!$F$38*'Uterine Cancer Epi'!C$70)</f>
        <v>5.7377670781295675</v>
      </c>
      <c r="D58" s="93">
        <f>'Mortal Baseline'!Z58*('Uterine Cancer Epi'!$F$38*'Uterine Cancer Epi'!D$70)</f>
        <v>6.1893026762526402</v>
      </c>
      <c r="E58" s="93">
        <f>'Mortal Baseline'!AA58*('Uterine Cancer Epi'!$F$38*'Uterine Cancer Epi'!E$70)</f>
        <v>5.1457340265899214</v>
      </c>
      <c r="F58" s="93">
        <f>'Mortal Baseline'!AB58*('Uterine Cancer Epi'!$F$38*'Uterine Cancer Epi'!F$70)</f>
        <v>4.0407623469635103</v>
      </c>
      <c r="G58" s="93">
        <f t="shared" si="1"/>
        <v>25.221156103972664</v>
      </c>
      <c r="H58" s="2">
        <f>B58/'Mortal Baseline'!X58</f>
        <v>5.9999999999999995E-4</v>
      </c>
      <c r="I58" s="2">
        <f>C58/'Mortal Baseline'!Y58</f>
        <v>5.5013855176449405E-4</v>
      </c>
      <c r="J58" s="2">
        <f>D58/'Mortal Baseline'!Z58</f>
        <v>5.2863834191691503E-4</v>
      </c>
      <c r="K58" s="2">
        <f>E58/'Mortal Baseline'!AA58</f>
        <v>5.1068652653835252E-4</v>
      </c>
      <c r="L58" s="2">
        <f>F58/'Mortal Baseline'!AB58</f>
        <v>4.8911816131032922E-4</v>
      </c>
      <c r="M58" s="2">
        <f>SUM(B58:F58)/SUM('Mortal Baseline'!X58:AB58)</f>
        <v>5.3297905988473394E-4</v>
      </c>
      <c r="N58" s="58">
        <f>B58*'Uterine Cancer Epi'!$I$38</f>
        <v>0.15690993708461431</v>
      </c>
      <c r="O58" s="58">
        <f>C58*'Uterine Cancer Epi'!$I$38</f>
        <v>0.21918270238454945</v>
      </c>
      <c r="P58" s="58">
        <f>D58*'Uterine Cancer Epi'!$I$38</f>
        <v>0.23643136223285086</v>
      </c>
      <c r="Q58" s="58">
        <f>E58*'Uterine Cancer Epi'!$I$38</f>
        <v>0.19656703981573498</v>
      </c>
      <c r="R58" s="58">
        <f>F58*'Uterine Cancer Epi'!$I$38</f>
        <v>0.15435712165400609</v>
      </c>
      <c r="S58" s="93">
        <f t="shared" si="4"/>
        <v>0.96344816317175563</v>
      </c>
      <c r="T58" s="93">
        <f t="shared" si="3"/>
        <v>11.409501266033732</v>
      </c>
    </row>
    <row r="59" spans="1:20">
      <c r="A59" s="58">
        <v>61</v>
      </c>
      <c r="B59" s="93">
        <f>'Mortal Baseline'!X59*('Uterine Cancer Epi'!$F$38*'Uterine Cancer Epi'!B$70)</f>
        <v>4.4082304937725523</v>
      </c>
      <c r="C59" s="93">
        <f>'Mortal Baseline'!Y59*('Uterine Cancer Epi'!$F$38*'Uterine Cancer Epi'!C$70)</f>
        <v>6.0991085304174026</v>
      </c>
      <c r="D59" s="93">
        <f>'Mortal Baseline'!Z59*('Uterine Cancer Epi'!$F$38*'Uterine Cancer Epi'!D$70)</f>
        <v>6.1417624082257847</v>
      </c>
      <c r="E59" s="93">
        <f>'Mortal Baseline'!AA59*('Uterine Cancer Epi'!$F$38*'Uterine Cancer Epi'!E$70)</f>
        <v>4.8106240792437074</v>
      </c>
      <c r="F59" s="93">
        <f>'Mortal Baseline'!AB59*('Uterine Cancer Epi'!$F$38*'Uterine Cancer Epi'!F$70)</f>
        <v>3.6981739214967306</v>
      </c>
      <c r="G59" s="93">
        <f t="shared" si="1"/>
        <v>25.157899433156182</v>
      </c>
      <c r="H59" s="2">
        <f>B59/'Mortal Baseline'!X59</f>
        <v>5.9999999999999995E-4</v>
      </c>
      <c r="I59" s="2">
        <f>C59/'Mortal Baseline'!Y59</f>
        <v>5.5013855176449405E-4</v>
      </c>
      <c r="J59" s="2">
        <f>D59/'Mortal Baseline'!Z59</f>
        <v>5.2863834191691503E-4</v>
      </c>
      <c r="K59" s="2">
        <f>E59/'Mortal Baseline'!AA59</f>
        <v>5.1068652653835252E-4</v>
      </c>
      <c r="L59" s="2">
        <f>F59/'Mortal Baseline'!AB59</f>
        <v>4.8911816131032922E-4</v>
      </c>
      <c r="M59" s="2">
        <f>SUM(B59:F59)/SUM('Mortal Baseline'!X59:AB59)</f>
        <v>5.3490522778865341E-4</v>
      </c>
      <c r="N59" s="58">
        <f>B59*'Uterine Cancer Epi'!$I$38</f>
        <v>0.16839440486211149</v>
      </c>
      <c r="O59" s="58">
        <f>C59*'Uterine Cancer Epi'!$I$38</f>
        <v>0.23298594586194477</v>
      </c>
      <c r="P59" s="58">
        <f>D59*'Uterine Cancer Epi'!$I$38</f>
        <v>0.23461532399422497</v>
      </c>
      <c r="Q59" s="58">
        <f>E59*'Uterine Cancer Epi'!$I$38</f>
        <v>0.18376583982710962</v>
      </c>
      <c r="R59" s="58">
        <f>F59*'Uterine Cancer Epi'!$I$38</f>
        <v>0.14127024380117509</v>
      </c>
      <c r="S59" s="93">
        <f t="shared" si="4"/>
        <v>0.96103175834656596</v>
      </c>
      <c r="T59" s="93">
        <f t="shared" si="3"/>
        <v>12.370533024380299</v>
      </c>
    </row>
    <row r="60" spans="1:20">
      <c r="A60" s="58">
        <v>62</v>
      </c>
      <c r="B60" s="93">
        <f>'Mortal Baseline'!X60*('Uterine Cancer Epi'!$F$38*'Uterine Cancer Epi'!B$70)</f>
        <v>4.7378447659491183</v>
      </c>
      <c r="C60" s="93">
        <f>'Mortal Baseline'!Y60*('Uterine Cancer Epi'!$F$38*'Uterine Cancer Epi'!C$70)</f>
        <v>6.4734764781716043</v>
      </c>
      <c r="D60" s="93">
        <f>'Mortal Baseline'!Z60*('Uterine Cancer Epi'!$F$38*'Uterine Cancer Epi'!D$70)</f>
        <v>6.0743417674360591</v>
      </c>
      <c r="E60" s="93">
        <f>'Mortal Baseline'!AA60*('Uterine Cancer Epi'!$F$38*'Uterine Cancer Epi'!E$70)</f>
        <v>4.4721530067367068</v>
      </c>
      <c r="F60" s="93">
        <f>'Mortal Baseline'!AB60*('Uterine Cancer Epi'!$F$38*'Uterine Cancer Epi'!F$70)</f>
        <v>3.3428591268121268</v>
      </c>
      <c r="G60" s="93">
        <f t="shared" si="1"/>
        <v>25.100675145105615</v>
      </c>
      <c r="H60" s="2">
        <f>B60/'Mortal Baseline'!X60</f>
        <v>5.9999999999999995E-4</v>
      </c>
      <c r="I60" s="2">
        <f>C60/'Mortal Baseline'!Y60</f>
        <v>5.5013855176449405E-4</v>
      </c>
      <c r="J60" s="2">
        <f>D60/'Mortal Baseline'!Z60</f>
        <v>5.2863834191691503E-4</v>
      </c>
      <c r="K60" s="2">
        <f>E60/'Mortal Baseline'!AA60</f>
        <v>5.1068652653835252E-4</v>
      </c>
      <c r="L60" s="2">
        <f>F60/'Mortal Baseline'!AB60</f>
        <v>4.8911816131032922E-4</v>
      </c>
      <c r="M60" s="2">
        <f>SUM(B60:F60)/SUM('Mortal Baseline'!X60:AB60)</f>
        <v>5.3696401005481204E-4</v>
      </c>
      <c r="N60" s="58">
        <f>B60*'Uterine Cancer Epi'!$I$38</f>
        <v>0.18098567005925631</v>
      </c>
      <c r="O60" s="58">
        <f>C60*'Uterine Cancer Epi'!$I$38</f>
        <v>0.24728680146615528</v>
      </c>
      <c r="P60" s="58">
        <f>D60*'Uterine Cancer Epi'!$I$38</f>
        <v>0.23203985551605744</v>
      </c>
      <c r="Q60" s="58">
        <f>E60*'Uterine Cancer Epi'!$I$38</f>
        <v>0.1708362448573422</v>
      </c>
      <c r="R60" s="58">
        <f>F60*'Uterine Cancer Epi'!$I$38</f>
        <v>0.12769721864422323</v>
      </c>
      <c r="S60" s="93">
        <f t="shared" si="4"/>
        <v>0.95884579054303443</v>
      </c>
      <c r="T60" s="93">
        <f t="shared" si="3"/>
        <v>13.329378814923333</v>
      </c>
    </row>
    <row r="61" spans="1:20">
      <c r="A61" s="58">
        <v>63</v>
      </c>
      <c r="B61" s="93">
        <f>'Mortal Baseline'!X61*('Uterine Cancer Epi'!$F$38*'Uterine Cancer Epi'!B$70)</f>
        <v>5.0965260296626935</v>
      </c>
      <c r="C61" s="93">
        <f>'Mortal Baseline'!Y61*('Uterine Cancer Epi'!$F$38*'Uterine Cancer Epi'!C$70)</f>
        <v>6.8542535478485203</v>
      </c>
      <c r="D61" s="93">
        <f>'Mortal Baseline'!Z61*('Uterine Cancer Epi'!$F$38*'Uterine Cancer Epi'!D$70)</f>
        <v>5.9845383661534726</v>
      </c>
      <c r="E61" s="93">
        <f>'Mortal Baseline'!AA61*('Uterine Cancer Epi'!$F$38*'Uterine Cancer Epi'!E$70)</f>
        <v>4.1331173075192149</v>
      </c>
      <c r="F61" s="93">
        <f>'Mortal Baseline'!AB61*('Uterine Cancer Epi'!$F$38*'Uterine Cancer Epi'!F$70)</f>
        <v>2.9802570110773292</v>
      </c>
      <c r="G61" s="93">
        <f t="shared" si="1"/>
        <v>25.048692262261227</v>
      </c>
      <c r="H61" s="2">
        <f>B61/'Mortal Baseline'!X61</f>
        <v>5.9999999999999995E-4</v>
      </c>
      <c r="I61" s="2">
        <f>C61/'Mortal Baseline'!Y61</f>
        <v>5.5013855176449405E-4</v>
      </c>
      <c r="J61" s="2">
        <f>D61/'Mortal Baseline'!Z61</f>
        <v>5.2863834191691503E-4</v>
      </c>
      <c r="K61" s="2">
        <f>E61/'Mortal Baseline'!AA61</f>
        <v>5.1068652653835252E-4</v>
      </c>
      <c r="L61" s="2">
        <f>F61/'Mortal Baseline'!AB61</f>
        <v>4.8911816131032922E-4</v>
      </c>
      <c r="M61" s="2">
        <f>SUM(B61:F61)/SUM('Mortal Baseline'!X61:AB61)</f>
        <v>5.3914072920261161E-4</v>
      </c>
      <c r="N61" s="58">
        <f>B61*'Uterine Cancer Epi'!$I$38</f>
        <v>0.19468729433311488</v>
      </c>
      <c r="O61" s="58">
        <f>C61*'Uterine Cancer Epi'!$I$38</f>
        <v>0.26183248552781346</v>
      </c>
      <c r="P61" s="58">
        <f>D61*'Uterine Cancer Epi'!$I$38</f>
        <v>0.22860936558706263</v>
      </c>
      <c r="Q61" s="58">
        <f>E61*'Uterine Cancer Epi'!$I$38</f>
        <v>0.15788508114723401</v>
      </c>
      <c r="R61" s="58">
        <f>F61*'Uterine Cancer Epi'!$I$38</f>
        <v>0.11384581782315396</v>
      </c>
      <c r="S61" s="93">
        <f t="shared" si="4"/>
        <v>0.95686004441837891</v>
      </c>
      <c r="T61" s="93">
        <f t="shared" si="3"/>
        <v>14.286238859341712</v>
      </c>
    </row>
    <row r="62" spans="1:20">
      <c r="A62" s="58">
        <v>64</v>
      </c>
      <c r="B62" s="93">
        <f>'Mortal Baseline'!X62*('Uterine Cancer Epi'!$F$38*'Uterine Cancer Epi'!B$70)</f>
        <v>5.4837169591680865</v>
      </c>
      <c r="C62" s="93">
        <f>'Mortal Baseline'!Y62*('Uterine Cancer Epi'!$F$38*'Uterine Cancer Epi'!C$70)</f>
        <v>7.2335006903792163</v>
      </c>
      <c r="D62" s="93">
        <f>'Mortal Baseline'!Z62*('Uterine Cancer Epi'!$F$38*'Uterine Cancer Epi'!D$70)</f>
        <v>5.8702833665340481</v>
      </c>
      <c r="E62" s="93">
        <f>'Mortal Baseline'!AA62*('Uterine Cancer Epi'!$F$38*'Uterine Cancer Epi'!E$70)</f>
        <v>3.7965691912130537</v>
      </c>
      <c r="F62" s="93">
        <f>'Mortal Baseline'!AB62*('Uterine Cancer Epi'!$F$38*'Uterine Cancer Epi'!F$70)</f>
        <v>2.6168660191451911</v>
      </c>
      <c r="G62" s="93">
        <f t="shared" si="1"/>
        <v>25.000936226439595</v>
      </c>
      <c r="H62" s="2">
        <f>B62/'Mortal Baseline'!X62</f>
        <v>5.9999999999999995E-4</v>
      </c>
      <c r="I62" s="2">
        <f>C62/'Mortal Baseline'!Y62</f>
        <v>5.5013855176449405E-4</v>
      </c>
      <c r="J62" s="2">
        <f>D62/'Mortal Baseline'!Z62</f>
        <v>5.2863834191691503E-4</v>
      </c>
      <c r="K62" s="2">
        <f>E62/'Mortal Baseline'!AA62</f>
        <v>5.1068652653835252E-4</v>
      </c>
      <c r="L62" s="2">
        <f>F62/'Mortal Baseline'!AB62</f>
        <v>4.8911816131032922E-4</v>
      </c>
      <c r="M62" s="2">
        <f>SUM(B62:F62)/SUM('Mortal Baseline'!X62:AB62)</f>
        <v>5.4141547665679439E-4</v>
      </c>
      <c r="N62" s="58">
        <f>B62*'Uterine Cancer Epi'!$I$38</f>
        <v>0.2094779878402209</v>
      </c>
      <c r="O62" s="58">
        <f>C62*'Uterine Cancer Epi'!$I$38</f>
        <v>0.27631972637248603</v>
      </c>
      <c r="P62" s="58">
        <f>D62*'Uterine Cancer Epi'!$I$38</f>
        <v>0.22424482460160064</v>
      </c>
      <c r="Q62" s="58">
        <f>E62*'Uterine Cancer Epi'!$I$38</f>
        <v>0.14502894310433864</v>
      </c>
      <c r="R62" s="58">
        <f>F62*'Uterine Cancer Epi'!$I$38</f>
        <v>9.9964281931346294E-2</v>
      </c>
      <c r="S62" s="93">
        <f t="shared" si="4"/>
        <v>0.95503576384999256</v>
      </c>
      <c r="T62" s="93">
        <f t="shared" si="3"/>
        <v>15.241274623191703</v>
      </c>
    </row>
    <row r="63" spans="1:20">
      <c r="A63" s="58">
        <v>65</v>
      </c>
      <c r="B63" s="93">
        <f>'Mortal Baseline'!X63*('Uterine Cancer Epi'!$F$39*'Uterine Cancer Epi'!B$70)</f>
        <v>7.8642134884710897</v>
      </c>
      <c r="C63" s="93">
        <f>'Mortal Baseline'!Y63*('Uterine Cancer Epi'!$F$39*'Uterine Cancer Epi'!C$70)</f>
        <v>10.136291132702963</v>
      </c>
      <c r="D63" s="93">
        <f>'Mortal Baseline'!Z63*('Uterine Cancer Epi'!$F$39*'Uterine Cancer Epi'!D$70)</f>
        <v>7.6402152457160994</v>
      </c>
      <c r="E63" s="93">
        <f>'Mortal Baseline'!AA63*('Uterine Cancer Epi'!$F$39*'Uterine Cancer Epi'!E$70)</f>
        <v>4.6209911652178581</v>
      </c>
      <c r="F63" s="93">
        <f>'Mortal Baseline'!AB63*('Uterine Cancer Epi'!$F$39*'Uterine Cancer Epi'!F$70)</f>
        <v>3.0132250501942122</v>
      </c>
      <c r="G63" s="93">
        <f t="shared" si="1"/>
        <v>33.274936082302226</v>
      </c>
      <c r="H63" s="2">
        <f>B63/'Mortal Baseline'!X63</f>
        <v>8.0000000000000004E-4</v>
      </c>
      <c r="I63" s="2">
        <f>C63/'Mortal Baseline'!Y63</f>
        <v>7.3351806901932547E-4</v>
      </c>
      <c r="J63" s="2">
        <f>D63/'Mortal Baseline'!Z63</f>
        <v>7.0485112255588682E-4</v>
      </c>
      <c r="K63" s="2">
        <f>E63/'Mortal Baseline'!AA63</f>
        <v>6.809153687178035E-4</v>
      </c>
      <c r="L63" s="2">
        <f>F63/'Mortal Baseline'!AB63</f>
        <v>6.521575484137724E-4</v>
      </c>
      <c r="M63" s="2">
        <f>SUM(B63:F63)/SUM('Mortal Baseline'!X63:AB63)</f>
        <v>7.2501824083080291E-4</v>
      </c>
      <c r="N63" s="58">
        <f>B63*'Uterine Cancer Epi'!$I$39</f>
        <v>0.26266473051493439</v>
      </c>
      <c r="O63" s="58">
        <f>C63*'Uterine Cancer Epi'!$I$39</f>
        <v>0.33855212383227895</v>
      </c>
      <c r="P63" s="58">
        <f>D63*'Uterine Cancer Epi'!$I$39</f>
        <v>0.25518318920691774</v>
      </c>
      <c r="Q63" s="58">
        <f>E63*'Uterine Cancer Epi'!$I$39</f>
        <v>0.15434110491827646</v>
      </c>
      <c r="R63" s="58">
        <f>F63*'Uterine Cancer Epi'!$I$39</f>
        <v>0.10064171667648668</v>
      </c>
      <c r="S63" s="93">
        <f t="shared" si="4"/>
        <v>1.1113828651488942</v>
      </c>
      <c r="T63" s="93">
        <f t="shared" si="3"/>
        <v>16.352657488340597</v>
      </c>
    </row>
    <row r="64" spans="1:20">
      <c r="A64" s="58">
        <v>66</v>
      </c>
      <c r="B64" s="93">
        <f>'Mortal Baseline'!X64*('Uterine Cancer Epi'!$F$39*'Uterine Cancer Epi'!B$70)</f>
        <v>8.422494263667593</v>
      </c>
      <c r="C64" s="93">
        <f>'Mortal Baseline'!Y64*('Uterine Cancer Epi'!$F$39*'Uterine Cancer Epi'!C$70)</f>
        <v>10.565834991750267</v>
      </c>
      <c r="D64" s="93">
        <f>'Mortal Baseline'!Z64*('Uterine Cancer Epi'!$F$39*'Uterine Cancer Epi'!D$70)</f>
        <v>7.3935257045139036</v>
      </c>
      <c r="E64" s="93">
        <f>'Mortal Baseline'!AA64*('Uterine Cancer Epi'!$F$39*'Uterine Cancer Epi'!E$70)</f>
        <v>4.1780113717110163</v>
      </c>
      <c r="F64" s="93">
        <f>'Mortal Baseline'!AB64*('Uterine Cancer Epi'!$F$39*'Uterine Cancer Epi'!F$70)</f>
        <v>2.5473838908506883</v>
      </c>
      <c r="G64" s="93">
        <f t="shared" si="1"/>
        <v>33.107250222493469</v>
      </c>
      <c r="H64" s="2">
        <f>B64/'Mortal Baseline'!X64</f>
        <v>8.0000000000000004E-4</v>
      </c>
      <c r="I64" s="2">
        <f>C64/'Mortal Baseline'!Y64</f>
        <v>7.3351806901932547E-4</v>
      </c>
      <c r="J64" s="2">
        <f>D64/'Mortal Baseline'!Z64</f>
        <v>7.0485112255588682E-4</v>
      </c>
      <c r="K64" s="2">
        <f>E64/'Mortal Baseline'!AA64</f>
        <v>6.809153687178035E-4</v>
      </c>
      <c r="L64" s="2">
        <f>F64/'Mortal Baseline'!AB64</f>
        <v>6.521575484137724E-4</v>
      </c>
      <c r="M64" s="2">
        <f>SUM(B64:F64)/SUM('Mortal Baseline'!X64:AB64)</f>
        <v>7.2820975237922203E-4</v>
      </c>
      <c r="N64" s="58">
        <f>B64*'Uterine Cancer Epi'!$I$39</f>
        <v>0.2813113084064976</v>
      </c>
      <c r="O64" s="58">
        <f>C64*'Uterine Cancer Epi'!$I$39</f>
        <v>0.3528988887244589</v>
      </c>
      <c r="P64" s="58">
        <f>D64*'Uterine Cancer Epi'!$I$39</f>
        <v>0.24694375853076436</v>
      </c>
      <c r="Q64" s="58">
        <f>E64*'Uterine Cancer Epi'!$I$39</f>
        <v>0.13954557981514795</v>
      </c>
      <c r="R64" s="58">
        <f>F64*'Uterine Cancer Epi'!$I$39</f>
        <v>8.508262195441299E-2</v>
      </c>
      <c r="S64" s="93">
        <f t="shared" si="4"/>
        <v>1.1057821574312818</v>
      </c>
      <c r="T64" s="93">
        <f t="shared" si="3"/>
        <v>17.458439645771879</v>
      </c>
    </row>
    <row r="65" spans="1:20">
      <c r="A65" s="58">
        <v>67</v>
      </c>
      <c r="B65" s="93">
        <f>'Mortal Baseline'!X65*('Uterine Cancer Epi'!$F$39*'Uterine Cancer Epi'!B$70)</f>
        <v>9.0071535249146848</v>
      </c>
      <c r="C65" s="93">
        <f>'Mortal Baseline'!Y65*('Uterine Cancer Epi'!$F$39*'Uterine Cancer Epi'!C$70)</f>
        <v>10.952866536969166</v>
      </c>
      <c r="D65" s="93">
        <f>'Mortal Baseline'!Z65*('Uterine Cancer Epi'!$F$39*'Uterine Cancer Epi'!D$70)</f>
        <v>7.1140042351223585</v>
      </c>
      <c r="E65" s="93">
        <f>'Mortal Baseline'!AA65*('Uterine Cancer Epi'!$F$39*'Uterine Cancer Epi'!E$70)</f>
        <v>3.7541695361660179</v>
      </c>
      <c r="F65" s="93">
        <f>'Mortal Baseline'!AB65*('Uterine Cancer Epi'!$F$39*'Uterine Cancer Epi'!F$70)</f>
        <v>2.1125284747172759</v>
      </c>
      <c r="G65" s="93">
        <f t="shared" si="1"/>
        <v>32.940722307889502</v>
      </c>
      <c r="H65" s="2">
        <f>B65/'Mortal Baseline'!X65</f>
        <v>8.0000000000000015E-4</v>
      </c>
      <c r="I65" s="2">
        <f>C65/'Mortal Baseline'!Y65</f>
        <v>7.3351806901932547E-4</v>
      </c>
      <c r="J65" s="2">
        <f>D65/'Mortal Baseline'!Z65</f>
        <v>7.0485112255588682E-4</v>
      </c>
      <c r="K65" s="2">
        <f>E65/'Mortal Baseline'!AA65</f>
        <v>6.809153687178035E-4</v>
      </c>
      <c r="L65" s="2">
        <f>F65/'Mortal Baseline'!AB65</f>
        <v>6.5215754841377251E-4</v>
      </c>
      <c r="M65" s="2">
        <f>SUM(B65:F65)/SUM('Mortal Baseline'!X65:AB65)</f>
        <v>7.314222607571765E-4</v>
      </c>
      <c r="N65" s="58">
        <f>B65*'Uterine Cancer Epi'!$I$39</f>
        <v>0.30083892773215049</v>
      </c>
      <c r="O65" s="58">
        <f>C65*'Uterine Cancer Epi'!$I$39</f>
        <v>0.36582574233477017</v>
      </c>
      <c r="P65" s="58">
        <f>D65*'Uterine Cancer Epi'!$I$39</f>
        <v>0.23760774145308677</v>
      </c>
      <c r="Q65" s="58">
        <f>E65*'Uterine Cancer Epi'!$I$39</f>
        <v>0.12538926250794499</v>
      </c>
      <c r="R65" s="58">
        <f>F65*'Uterine Cancer Epi'!$I$39</f>
        <v>7.0558451055557012E-2</v>
      </c>
      <c r="S65" s="93">
        <f t="shared" si="4"/>
        <v>1.1002201250835093</v>
      </c>
      <c r="T65" s="93">
        <f t="shared" si="3"/>
        <v>18.558659770855389</v>
      </c>
    </row>
    <row r="66" spans="1:20">
      <c r="A66" s="58">
        <v>68</v>
      </c>
      <c r="B66" s="93">
        <f>'Mortal Baseline'!X66*('Uterine Cancer Epi'!$F$39*'Uterine Cancer Epi'!B$70)</f>
        <v>9.6140190841313604</v>
      </c>
      <c r="C66" s="93">
        <f>'Mortal Baseline'!Y66*('Uterine Cancer Epi'!$F$39*'Uterine Cancer Epi'!C$70)</f>
        <v>11.285745481551158</v>
      </c>
      <c r="D66" s="93">
        <f>'Mortal Baseline'!Z66*('Uterine Cancer Epi'!$F$39*'Uterine Cancer Epi'!D$70)</f>
        <v>6.8040337402265294</v>
      </c>
      <c r="E66" s="93">
        <f>'Mortal Baseline'!AA66*('Uterine Cancer Epi'!$F$39*'Uterine Cancer Epi'!E$70)</f>
        <v>3.3532530319463159</v>
      </c>
      <c r="F66" s="93">
        <f>'Mortal Baseline'!AB66*('Uterine Cancer Epi'!$F$39*'Uterine Cancer Epi'!F$70)</f>
        <v>1.7165520856325827</v>
      </c>
      <c r="G66" s="93">
        <f t="shared" si="1"/>
        <v>32.773603423487948</v>
      </c>
      <c r="H66" s="2">
        <f>B66/'Mortal Baseline'!X66</f>
        <v>8.0000000000000004E-4</v>
      </c>
      <c r="I66" s="2">
        <f>C66/'Mortal Baseline'!Y66</f>
        <v>7.3351806901932547E-4</v>
      </c>
      <c r="J66" s="2">
        <f>D66/'Mortal Baseline'!Z66</f>
        <v>7.0485112255588682E-4</v>
      </c>
      <c r="K66" s="2">
        <f>E66/'Mortal Baseline'!AA66</f>
        <v>6.809153687178035E-4</v>
      </c>
      <c r="L66" s="2">
        <f>F66/'Mortal Baseline'!AB66</f>
        <v>6.521575484137724E-4</v>
      </c>
      <c r="M66" s="2">
        <f>SUM(B66:F66)/SUM('Mortal Baseline'!X66:AB66)</f>
        <v>7.3461691930235083E-4</v>
      </c>
      <c r="N66" s="58">
        <f>B66*'Uterine Cancer Epi'!$I$39</f>
        <v>0.32110823740998745</v>
      </c>
      <c r="O66" s="58">
        <f>C66*'Uterine Cancer Epi'!$I$39</f>
        <v>0.37694389908380871</v>
      </c>
      <c r="P66" s="58">
        <f>D66*'Uterine Cancer Epi'!$I$39</f>
        <v>0.22725472692356607</v>
      </c>
      <c r="Q66" s="58">
        <f>E66*'Uterine Cancer Epi'!$I$39</f>
        <v>0.11199865126700695</v>
      </c>
      <c r="R66" s="58">
        <f>F66*'Uterine Cancer Epi'!$I$39</f>
        <v>5.7332839660128261E-2</v>
      </c>
      <c r="S66" s="93">
        <f t="shared" si="4"/>
        <v>1.0946383543444975</v>
      </c>
      <c r="T66" s="93">
        <f t="shared" si="3"/>
        <v>19.653298125199886</v>
      </c>
    </row>
    <row r="67" spans="1:20">
      <c r="A67" s="58">
        <v>69</v>
      </c>
      <c r="B67" s="93">
        <f>'Mortal Baseline'!X67*('Uterine Cancer Epi'!$F$39*'Uterine Cancer Epi'!B$70)</f>
        <v>10.238731670660071</v>
      </c>
      <c r="C67" s="93">
        <f>'Mortal Baseline'!Y67*('Uterine Cancer Epi'!$F$39*'Uterine Cancer Epi'!C$70)</f>
        <v>11.554544725734306</v>
      </c>
      <c r="D67" s="93">
        <f>'Mortal Baseline'!Z67*('Uterine Cancer Epi'!$F$39*'Uterine Cancer Epi'!D$70)</f>
        <v>6.4673571582058145</v>
      </c>
      <c r="E67" s="93">
        <f>'Mortal Baseline'!AA67*('Uterine Cancer Epi'!$F$39*'Uterine Cancer Epi'!E$70)</f>
        <v>2.9784696546642229</v>
      </c>
      <c r="F67" s="93">
        <f>'Mortal Baseline'!AB67*('Uterine Cancer Epi'!$F$39*'Uterine Cancer Epi'!F$70)</f>
        <v>1.3652743251696982</v>
      </c>
      <c r="G67" s="93">
        <f t="shared" si="1"/>
        <v>32.604377534434114</v>
      </c>
      <c r="H67" s="2">
        <f>B67/'Mortal Baseline'!X67</f>
        <v>8.0000000000000004E-4</v>
      </c>
      <c r="I67" s="2">
        <f>C67/'Mortal Baseline'!Y67</f>
        <v>7.3351806901932547E-4</v>
      </c>
      <c r="J67" s="2">
        <f>D67/'Mortal Baseline'!Z67</f>
        <v>7.0485112255588682E-4</v>
      </c>
      <c r="K67" s="2">
        <f>E67/'Mortal Baseline'!AA67</f>
        <v>6.809153687178035E-4</v>
      </c>
      <c r="L67" s="2">
        <f>F67/'Mortal Baseline'!AB67</f>
        <v>6.521575484137724E-4</v>
      </c>
      <c r="M67" s="2">
        <f>SUM(B67:F67)/SUM('Mortal Baseline'!X67:AB67)</f>
        <v>7.3775867006102937E-4</v>
      </c>
      <c r="N67" s="58">
        <f>B67*'Uterine Cancer Epi'!$I$39</f>
        <v>0.34197363780004636</v>
      </c>
      <c r="O67" s="58">
        <f>C67*'Uterine Cancer Epi'!$I$39</f>
        <v>0.3859217938395258</v>
      </c>
      <c r="P67" s="58">
        <f>D67*'Uterine Cancer Epi'!$I$39</f>
        <v>0.2160097290840742</v>
      </c>
      <c r="Q67" s="58">
        <f>E67*'Uterine Cancer Epi'!$I$39</f>
        <v>9.948088646578504E-2</v>
      </c>
      <c r="R67" s="58">
        <f>F67*'Uterine Cancer Epi'!$I$39</f>
        <v>4.560016246066792E-2</v>
      </c>
      <c r="S67" s="93">
        <f t="shared" si="4"/>
        <v>1.0889862096500993</v>
      </c>
      <c r="T67" s="93">
        <f t="shared" si="3"/>
        <v>20.742284334849984</v>
      </c>
    </row>
    <row r="68" spans="1:20">
      <c r="A68" s="58">
        <v>70</v>
      </c>
      <c r="B68" s="93">
        <f>'Mortal Baseline'!X68*('Uterine Cancer Epi'!$F$40*'Uterine Cancer Epi'!B$70)</f>
        <v>12.236733104136885</v>
      </c>
      <c r="C68" s="93">
        <f>'Mortal Baseline'!Y68*('Uterine Cancer Epi'!$F$40*'Uterine Cancer Epi'!C$70)</f>
        <v>13.220615931751611</v>
      </c>
      <c r="D68" s="93">
        <f>'Mortal Baseline'!Z68*('Uterine Cancer Epi'!$F$40*'Uterine Cancer Epi'!D$70)</f>
        <v>6.8724698126223362</v>
      </c>
      <c r="E68" s="93">
        <f>'Mortal Baseline'!AA68*('Uterine Cancer Epi'!$F$40*'Uterine Cancer Epi'!E$70)</f>
        <v>2.9612993853916931</v>
      </c>
      <c r="F68" s="93">
        <f>'Mortal Baseline'!AB68*('Uterine Cancer Epi'!$F$40*'Uterine Cancer Epi'!F$70)</f>
        <v>1.1947356019820732</v>
      </c>
      <c r="G68" s="93">
        <f t="shared" ref="G68:G98" si="5">SUM(B68:F68)</f>
        <v>36.485853835884598</v>
      </c>
      <c r="H68" s="2">
        <f>B68/'Mortal Baseline'!X68</f>
        <v>8.9999999999999998E-4</v>
      </c>
      <c r="I68" s="2">
        <f>C68/'Mortal Baseline'!Y68</f>
        <v>8.2520782764674118E-4</v>
      </c>
      <c r="J68" s="2">
        <f>D68/'Mortal Baseline'!Z68</f>
        <v>7.9295751287537266E-4</v>
      </c>
      <c r="K68" s="2">
        <f>E68/'Mortal Baseline'!AA68</f>
        <v>7.6602978980752883E-4</v>
      </c>
      <c r="L68" s="2">
        <f>F68/'Mortal Baseline'!AB68</f>
        <v>7.3367724196549404E-4</v>
      </c>
      <c r="M68" s="2">
        <f>SUM(B68:F68)/SUM('Mortal Baseline'!X68:AB68)</f>
        <v>8.3342130647232786E-4</v>
      </c>
      <c r="N68" s="58">
        <f>B68*'Uterine Cancer Epi'!$I$40</f>
        <v>0.38545709278031187</v>
      </c>
      <c r="O68" s="58">
        <f>C68*'Uterine Cancer Epi'!$I$40</f>
        <v>0.41644940185017576</v>
      </c>
      <c r="P68" s="58">
        <f>D68*'Uterine Cancer Epi'!$I$40</f>
        <v>0.2164827990976036</v>
      </c>
      <c r="Q68" s="58">
        <f>E68*'Uterine Cancer Epi'!$I$40</f>
        <v>9.3280930639838333E-2</v>
      </c>
      <c r="R68" s="58">
        <f>F68*'Uterine Cancer Epi'!$I$40</f>
        <v>3.7634171462435306E-2</v>
      </c>
      <c r="S68" s="93">
        <f t="shared" si="4"/>
        <v>1.1493043958303648</v>
      </c>
      <c r="T68" s="93">
        <f t="shared" si="3"/>
        <v>21.891588730680347</v>
      </c>
    </row>
    <row r="69" spans="1:20">
      <c r="A69" s="58">
        <v>71</v>
      </c>
      <c r="B69" s="93">
        <f>'Mortal Baseline'!X69*('Uterine Cancer Epi'!$F$40*'Uterine Cancer Epi'!B$70)</f>
        <v>12.879708451618235</v>
      </c>
      <c r="C69" s="93">
        <f>'Mortal Baseline'!Y69*('Uterine Cancer Epi'!$F$40*'Uterine Cancer Epi'!C$70)</f>
        <v>13.26715061875518</v>
      </c>
      <c r="D69" s="93">
        <f>'Mortal Baseline'!Z69*('Uterine Cancer Epi'!$F$40*'Uterine Cancer Epi'!D$70)</f>
        <v>6.4080455478977996</v>
      </c>
      <c r="E69" s="93">
        <f>'Mortal Baseline'!AA69*('Uterine Cancer Epi'!$F$40*'Uterine Cancer Epi'!E$70)</f>
        <v>2.5883721210518655</v>
      </c>
      <c r="F69" s="93">
        <f>'Mortal Baseline'!AB69*('Uterine Cancer Epi'!$F$40*'Uterine Cancer Epi'!F$70)</f>
        <v>0.90218509988419249</v>
      </c>
      <c r="G69" s="93">
        <f t="shared" si="5"/>
        <v>36.045461839207277</v>
      </c>
      <c r="H69" s="2">
        <f>B69/'Mortal Baseline'!X69</f>
        <v>8.9999999999999987E-4</v>
      </c>
      <c r="I69" s="2">
        <f>C69/'Mortal Baseline'!Y69</f>
        <v>8.2520782764674118E-4</v>
      </c>
      <c r="J69" s="2">
        <f>D69/'Mortal Baseline'!Z69</f>
        <v>7.9295751287537266E-4</v>
      </c>
      <c r="K69" s="2">
        <f>E69/'Mortal Baseline'!AA69</f>
        <v>7.6602978980752883E-4</v>
      </c>
      <c r="L69" s="2">
        <f>F69/'Mortal Baseline'!AB69</f>
        <v>7.3367724196549394E-4</v>
      </c>
      <c r="M69" s="2">
        <f>SUM(B69:F69)/SUM('Mortal Baseline'!X69:AB69)</f>
        <v>8.3674973016630223E-4</v>
      </c>
      <c r="N69" s="58">
        <f>B69*'Uterine Cancer Epi'!$I$40</f>
        <v>0.40571081622597444</v>
      </c>
      <c r="O69" s="58">
        <f>C69*'Uterine Cancer Epi'!$I$40</f>
        <v>0.41791524449078815</v>
      </c>
      <c r="P69" s="58">
        <f>D69*'Uterine Cancer Epi'!$I$40</f>
        <v>0.20185343475878068</v>
      </c>
      <c r="Q69" s="58">
        <f>E69*'Uterine Cancer Epi'!$I$40</f>
        <v>8.1533721813133758E-2</v>
      </c>
      <c r="R69" s="58">
        <f>F69*'Uterine Cancer Epi'!$I$40</f>
        <v>2.8418830646352065E-2</v>
      </c>
      <c r="S69" s="93">
        <f t="shared" si="4"/>
        <v>1.1354320479350291</v>
      </c>
      <c r="T69" s="93">
        <f t="shared" ref="T69:T98" si="6">T68+S69</f>
        <v>23.027020778615377</v>
      </c>
    </row>
    <row r="70" spans="1:20">
      <c r="A70" s="58">
        <v>72</v>
      </c>
      <c r="B70" s="93">
        <f>'Mortal Baseline'!X70*('Uterine Cancer Epi'!$F$40*'Uterine Cancer Epi'!B$70)</f>
        <v>13.521400909200418</v>
      </c>
      <c r="C70" s="93">
        <f>'Mortal Baseline'!Y70*('Uterine Cancer Epi'!$F$40*'Uterine Cancer Epi'!C$70)</f>
        <v>13.224792917960771</v>
      </c>
      <c r="D70" s="93">
        <f>'Mortal Baseline'!Z70*('Uterine Cancer Epi'!$F$40*'Uterine Cancer Epi'!D$70)</f>
        <v>5.9383846434161134</v>
      </c>
      <c r="E70" s="93">
        <f>'Mortal Baseline'!AA70*('Uterine Cancer Epi'!$F$40*'Uterine Cancer Epi'!E$70)</f>
        <v>2.2544567487170282</v>
      </c>
      <c r="F70" s="93">
        <f>'Mortal Baseline'!AB70*('Uterine Cancer Epi'!$F$40*'Uterine Cancer Epi'!F$70)</f>
        <v>0.66541642290639791</v>
      </c>
      <c r="G70" s="93">
        <f t="shared" si="5"/>
        <v>35.604451642200722</v>
      </c>
      <c r="H70" s="2">
        <f>B70/'Mortal Baseline'!X70</f>
        <v>8.9999999999999998E-4</v>
      </c>
      <c r="I70" s="2">
        <f>C70/'Mortal Baseline'!Y70</f>
        <v>8.2520782764674118E-4</v>
      </c>
      <c r="J70" s="2">
        <f>D70/'Mortal Baseline'!Z70</f>
        <v>7.9295751287537266E-4</v>
      </c>
      <c r="K70" s="2">
        <f>E70/'Mortal Baseline'!AA70</f>
        <v>7.6602978980752883E-4</v>
      </c>
      <c r="L70" s="2">
        <f>F70/'Mortal Baseline'!AB70</f>
        <v>7.3367724196549394E-4</v>
      </c>
      <c r="M70" s="2">
        <f>SUM(B70:F70)/SUM('Mortal Baseline'!X70:AB70)</f>
        <v>8.3995146053245865E-4</v>
      </c>
      <c r="N70" s="58">
        <f>B70*'Uterine Cancer Epi'!$I$40</f>
        <v>0.42592412863981316</v>
      </c>
      <c r="O70" s="58">
        <f>C70*'Uterine Cancer Epi'!$I$40</f>
        <v>0.41658097691576429</v>
      </c>
      <c r="P70" s="58">
        <f>D70*'Uterine Cancer Epi'!$I$40</f>
        <v>0.18705911626760757</v>
      </c>
      <c r="Q70" s="58">
        <f>E70*'Uterine Cancer Epi'!$I$40</f>
        <v>7.1015387584586392E-2</v>
      </c>
      <c r="R70" s="58">
        <f>F70*'Uterine Cancer Epi'!$I$40</f>
        <v>2.0960617321551533E-2</v>
      </c>
      <c r="S70" s="93">
        <f t="shared" si="4"/>
        <v>1.1215402267293231</v>
      </c>
      <c r="T70" s="93">
        <f t="shared" si="6"/>
        <v>24.1485610053447</v>
      </c>
    </row>
    <row r="71" spans="1:20">
      <c r="A71" s="58">
        <v>73</v>
      </c>
      <c r="B71" s="93">
        <f>'Mortal Baseline'!X71*('Uterine Cancer Epi'!$F$40*'Uterine Cancer Epi'!B$70)</f>
        <v>14.159636444723157</v>
      </c>
      <c r="C71" s="93">
        <f>'Mortal Baseline'!Y71*('Uterine Cancer Epi'!$F$40*'Uterine Cancer Epi'!C$70)</f>
        <v>13.09525182107723</v>
      </c>
      <c r="D71" s="93">
        <f>'Mortal Baseline'!Z71*('Uterine Cancer Epi'!$F$40*'Uterine Cancer Epi'!D$70)</f>
        <v>5.4703789960346167</v>
      </c>
      <c r="E71" s="93">
        <f>'Mortal Baseline'!AA71*('Uterine Cancer Epi'!$F$40*'Uterine Cancer Epi'!E$70)</f>
        <v>1.9585551214234425</v>
      </c>
      <c r="F71" s="93">
        <f>'Mortal Baseline'!AB71*('Uterine Cancer Epi'!$F$40*'Uterine Cancer Epi'!F$70)</f>
        <v>0.47913016350360876</v>
      </c>
      <c r="G71" s="93">
        <f t="shared" si="5"/>
        <v>35.162952546762064</v>
      </c>
      <c r="H71" s="2">
        <f>B71/'Mortal Baseline'!X71</f>
        <v>8.9999999999999998E-4</v>
      </c>
      <c r="I71" s="2">
        <f>C71/'Mortal Baseline'!Y71</f>
        <v>8.2520782764674118E-4</v>
      </c>
      <c r="J71" s="2">
        <f>D71/'Mortal Baseline'!Z71</f>
        <v>7.9295751287537266E-4</v>
      </c>
      <c r="K71" s="2">
        <f>E71/'Mortal Baseline'!AA71</f>
        <v>7.6602978980752883E-4</v>
      </c>
      <c r="L71" s="2">
        <f>F71/'Mortal Baseline'!AB71</f>
        <v>7.3367724196549394E-4</v>
      </c>
      <c r="M71" s="2">
        <f>SUM(B71:F71)/SUM('Mortal Baseline'!X71:AB71)</f>
        <v>8.4302436029713907E-4</v>
      </c>
      <c r="N71" s="58">
        <f>B71*'Uterine Cancer Epi'!$I$40</f>
        <v>0.44602854800877945</v>
      </c>
      <c r="O71" s="58">
        <f>C71*'Uterine Cancer Epi'!$I$40</f>
        <v>0.41250043236393275</v>
      </c>
      <c r="P71" s="58">
        <f>D71*'Uterine Cancer Epi'!$I$40</f>
        <v>0.17231693837509043</v>
      </c>
      <c r="Q71" s="58">
        <f>E71*'Uterine Cancer Epi'!$I$40</f>
        <v>6.1694486324838441E-2</v>
      </c>
      <c r="R71" s="58">
        <f>F71*'Uterine Cancer Epi'!$I$40</f>
        <v>1.5092600150363676E-2</v>
      </c>
      <c r="S71" s="93">
        <f t="shared" si="4"/>
        <v>1.1076330052230048</v>
      </c>
      <c r="T71" s="93">
        <f t="shared" si="6"/>
        <v>25.256194010567704</v>
      </c>
    </row>
    <row r="72" spans="1:20">
      <c r="A72" s="58">
        <v>74</v>
      </c>
      <c r="B72" s="93">
        <f>'Mortal Baseline'!X72*('Uterine Cancer Epi'!$F$40*'Uterine Cancer Epi'!B$70)</f>
        <v>14.793525335879274</v>
      </c>
      <c r="C72" s="93">
        <f>'Mortal Baseline'!Y72*('Uterine Cancer Epi'!$F$40*'Uterine Cancer Epi'!C$70)</f>
        <v>12.8820954346884</v>
      </c>
      <c r="D72" s="93">
        <f>'Mortal Baseline'!Z72*('Uterine Cancer Epi'!$F$40*'Uterine Cancer Epi'!D$70)</f>
        <v>5.0103429033443714</v>
      </c>
      <c r="E72" s="93">
        <f>'Mortal Baseline'!AA72*('Uterine Cancer Epi'!$F$40*'Uterine Cancer Epi'!E$70)</f>
        <v>1.698839280368132</v>
      </c>
      <c r="F72" s="93">
        <f>'Mortal Baseline'!AB72*('Uterine Cancer Epi'!$F$40*'Uterine Cancer Epi'!F$70)</f>
        <v>0.33665833284182406</v>
      </c>
      <c r="G72" s="93">
        <f t="shared" si="5"/>
        <v>34.721461287122004</v>
      </c>
      <c r="H72" s="2">
        <f>B72/'Mortal Baseline'!X72</f>
        <v>8.9999999999999998E-4</v>
      </c>
      <c r="I72" s="2">
        <f>C72/'Mortal Baseline'!Y72</f>
        <v>8.2520782764674118E-4</v>
      </c>
      <c r="J72" s="2">
        <f>D72/'Mortal Baseline'!Z72</f>
        <v>7.9295751287537266E-4</v>
      </c>
      <c r="K72" s="2">
        <f>E72/'Mortal Baseline'!AA72</f>
        <v>7.6602978980752883E-4</v>
      </c>
      <c r="L72" s="2">
        <f>F72/'Mortal Baseline'!AB72</f>
        <v>7.3367724196549383E-4</v>
      </c>
      <c r="M72" s="2">
        <f>SUM(B72:F72)/SUM('Mortal Baseline'!X72:AB72)</f>
        <v>8.459753054854721E-4</v>
      </c>
      <c r="N72" s="58">
        <f>B72*'Uterine Cancer Epi'!$I$40</f>
        <v>0.46599604808019712</v>
      </c>
      <c r="O72" s="58">
        <f>C72*'Uterine Cancer Epi'!$I$40</f>
        <v>0.40578600619268462</v>
      </c>
      <c r="P72" s="58">
        <f>D72*'Uterine Cancer Epi'!$I$40</f>
        <v>0.15782580145534769</v>
      </c>
      <c r="Q72" s="58">
        <f>E72*'Uterine Cancer Epi'!$I$40</f>
        <v>5.3513437331596157E-2</v>
      </c>
      <c r="R72" s="58">
        <f>F72*'Uterine Cancer Epi'!$I$40</f>
        <v>1.0604737484517459E-2</v>
      </c>
      <c r="S72" s="93">
        <f t="shared" si="4"/>
        <v>1.0937260305443433</v>
      </c>
      <c r="T72" s="93">
        <f t="shared" si="6"/>
        <v>26.349920041112046</v>
      </c>
    </row>
    <row r="73" spans="1:20">
      <c r="A73" s="58">
        <v>75</v>
      </c>
      <c r="B73" s="93">
        <f>'Mortal Baseline'!X73*('Uterine Cancer Epi'!$F$41*'Uterine Cancer Epi'!B$70)</f>
        <v>15.423487116878325</v>
      </c>
      <c r="C73" s="93">
        <f>'Mortal Baseline'!Y73*('Uterine Cancer Epi'!$F$41*'Uterine Cancer Epi'!C$70)</f>
        <v>12.589929381084735</v>
      </c>
      <c r="D73" s="93">
        <f>'Mortal Baseline'!Z73*('Uterine Cancer Epi'!$F$41*'Uterine Cancer Epi'!D$70)</f>
        <v>4.5637350171339506</v>
      </c>
      <c r="E73" s="93">
        <f>'Mortal Baseline'!AA73*('Uterine Cancer Epi'!$F$41*'Uterine Cancer Epi'!E$70)</f>
        <v>1.4728514038815772</v>
      </c>
      <c r="F73" s="93">
        <f>'Mortal Baseline'!AB73*('Uterine Cancer Epi'!$F$41*'Uterine Cancer Epi'!F$70)</f>
        <v>0.23074021541727499</v>
      </c>
      <c r="G73" s="93">
        <f t="shared" si="5"/>
        <v>34.28074313439587</v>
      </c>
      <c r="H73" s="2">
        <f>B73/'Mortal Baseline'!X73</f>
        <v>8.9999999999999998E-4</v>
      </c>
      <c r="I73" s="2">
        <f>C73/'Mortal Baseline'!Y73</f>
        <v>8.2520782764674118E-4</v>
      </c>
      <c r="J73" s="2">
        <f>D73/'Mortal Baseline'!Z73</f>
        <v>7.9295751287537266E-4</v>
      </c>
      <c r="K73" s="2">
        <f>E73/'Mortal Baseline'!AA73</f>
        <v>7.6602978980752883E-4</v>
      </c>
      <c r="L73" s="2">
        <f>F73/'Mortal Baseline'!AB73</f>
        <v>7.3367724196549394E-4</v>
      </c>
      <c r="M73" s="2">
        <f>SUM(B73:F73)/SUM('Mortal Baseline'!X73:AB73)</f>
        <v>8.4881846946803139E-4</v>
      </c>
      <c r="N73" s="58">
        <f>B73*'Uterine Cancer Epi'!$I$41</f>
        <v>0.43648468540765661</v>
      </c>
      <c r="O73" s="58">
        <f>C73*'Uterine Cancer Epi'!$I$41</f>
        <v>0.356295001484698</v>
      </c>
      <c r="P73" s="58">
        <f>D73*'Uterine Cancer Epi'!$I$41</f>
        <v>0.12915370098489079</v>
      </c>
      <c r="Q73" s="58">
        <f>E73*'Uterine Cancer Epi'!$I$41</f>
        <v>4.1681694729848631E-2</v>
      </c>
      <c r="R73" s="58">
        <f>F73*'Uterine Cancer Epi'!$I$41</f>
        <v>6.5299480963088817E-3</v>
      </c>
      <c r="S73" s="93">
        <f t="shared" si="4"/>
        <v>0.97014503070340297</v>
      </c>
      <c r="T73" s="93">
        <f t="shared" si="6"/>
        <v>27.320065071815449</v>
      </c>
    </row>
    <row r="74" spans="1:20">
      <c r="A74" s="58">
        <v>76</v>
      </c>
      <c r="B74" s="93">
        <f>'Mortal Baseline'!X74*('Uterine Cancer Epi'!$F$41*'Uterine Cancer Epi'!B$70)</f>
        <v>15.876763174847799</v>
      </c>
      <c r="C74" s="93">
        <f>'Mortal Baseline'!Y74*('Uterine Cancer Epi'!$F$41*'Uterine Cancer Epi'!C$70)</f>
        <v>12.090739743474661</v>
      </c>
      <c r="D74" s="93">
        <f>'Mortal Baseline'!Z74*('Uterine Cancer Epi'!$F$41*'Uterine Cancer Epi'!D$70)</f>
        <v>4.0900597730299353</v>
      </c>
      <c r="E74" s="93">
        <f>'Mortal Baseline'!AA74*('Uterine Cancer Epi'!$F$41*'Uterine Cancer Epi'!E$70)</f>
        <v>1.2638313197878752</v>
      </c>
      <c r="F74" s="93">
        <f>'Mortal Baseline'!AB74*('Uterine Cancer Epi'!$F$41*'Uterine Cancer Epi'!F$70)</f>
        <v>0.15251882502739683</v>
      </c>
      <c r="G74" s="93">
        <f t="shared" si="5"/>
        <v>33.473912836167671</v>
      </c>
      <c r="H74" s="2">
        <f>B74/'Mortal Baseline'!X74</f>
        <v>8.9999999999999998E-4</v>
      </c>
      <c r="I74" s="2">
        <f>C74/'Mortal Baseline'!Y74</f>
        <v>8.2520782764674107E-4</v>
      </c>
      <c r="J74" s="2">
        <f>D74/'Mortal Baseline'!Z74</f>
        <v>7.9295751287537266E-4</v>
      </c>
      <c r="K74" s="2">
        <f>E74/'Mortal Baseline'!AA74</f>
        <v>7.6602978980752883E-4</v>
      </c>
      <c r="L74" s="2">
        <f>F74/'Mortal Baseline'!AB74</f>
        <v>7.3367724196549394E-4</v>
      </c>
      <c r="M74" s="2">
        <f>SUM(B74:F74)/SUM('Mortal Baseline'!X74:AB74)</f>
        <v>8.5157346306747976E-4</v>
      </c>
      <c r="N74" s="58">
        <f>B74*'Uterine Cancer Epi'!$I$41</f>
        <v>0.44931239784819271</v>
      </c>
      <c r="O74" s="58">
        <f>C74*'Uterine Cancer Epi'!$I$41</f>
        <v>0.34216793474033286</v>
      </c>
      <c r="P74" s="58">
        <f>D74*'Uterine Cancer Epi'!$I$41</f>
        <v>0.11574869157674716</v>
      </c>
      <c r="Q74" s="58">
        <f>E74*'Uterine Cancer Epi'!$I$41</f>
        <v>3.5766426349996869E-2</v>
      </c>
      <c r="R74" s="58">
        <f>F74*'Uterine Cancer Epi'!$I$41</f>
        <v>4.31628274827533E-3</v>
      </c>
      <c r="S74" s="93">
        <f t="shared" si="4"/>
        <v>0.9473117332635449</v>
      </c>
      <c r="T74" s="93">
        <f t="shared" si="6"/>
        <v>28.267376805078992</v>
      </c>
    </row>
    <row r="75" spans="1:20">
      <c r="A75" s="58">
        <v>77</v>
      </c>
      <c r="B75" s="93">
        <f>'Mortal Baseline'!X75*('Uterine Cancer Epi'!$F$41*'Uterine Cancer Epi'!B$70)</f>
        <v>16.34259272978116</v>
      </c>
      <c r="C75" s="93">
        <f>'Mortal Baseline'!Y75*('Uterine Cancer Epi'!$F$41*'Uterine Cancer Epi'!C$70)</f>
        <v>11.5493144631542</v>
      </c>
      <c r="D75" s="93">
        <f>'Mortal Baseline'!Z75*('Uterine Cancer Epi'!$F$41*'Uterine Cancer Epi'!D$70)</f>
        <v>3.6522126923426765</v>
      </c>
      <c r="E75" s="93">
        <f>'Mortal Baseline'!AA75*('Uterine Cancer Epi'!$F$41*'Uterine Cancer Epi'!E$70)</f>
        <v>1.0879189726513783</v>
      </c>
      <c r="F75" s="93">
        <f>'Mortal Baseline'!AB75*('Uterine Cancer Epi'!$F$41*'Uterine Cancer Epi'!F$70)</f>
        <v>9.8390736981143964E-2</v>
      </c>
      <c r="G75" s="93">
        <f t="shared" si="5"/>
        <v>32.730429594910561</v>
      </c>
      <c r="H75" s="2">
        <f>B75/'Mortal Baseline'!X75</f>
        <v>9.0000000000000008E-4</v>
      </c>
      <c r="I75" s="2">
        <f>C75/'Mortal Baseline'!Y75</f>
        <v>8.2520782764674118E-4</v>
      </c>
      <c r="J75" s="2">
        <f>D75/'Mortal Baseline'!Z75</f>
        <v>7.9295751287537266E-4</v>
      </c>
      <c r="K75" s="2">
        <f>E75/'Mortal Baseline'!AA75</f>
        <v>7.6602978980752883E-4</v>
      </c>
      <c r="L75" s="2">
        <f>F75/'Mortal Baseline'!AB75</f>
        <v>7.3367724196549394E-4</v>
      </c>
      <c r="M75" s="2">
        <f>SUM(B75:F75)/SUM('Mortal Baseline'!X75:AB75)</f>
        <v>8.5426364084253764E-4</v>
      </c>
      <c r="N75" s="58">
        <f>B75*'Uterine Cancer Epi'!$I$41</f>
        <v>0.46249537425280679</v>
      </c>
      <c r="O75" s="58">
        <f>C75*'Uterine Cancer Epi'!$I$41</f>
        <v>0.32684559930726387</v>
      </c>
      <c r="P75" s="58">
        <f>D75*'Uterine Cancer Epi'!$I$41</f>
        <v>0.10335761919329774</v>
      </c>
      <c r="Q75" s="58">
        <f>E75*'Uterine Cancer Epi'!$I$41</f>
        <v>3.0788106926034002E-2</v>
      </c>
      <c r="R75" s="58">
        <f>F75*'Uterine Cancer Epi'!$I$41</f>
        <v>2.784457856566374E-3</v>
      </c>
      <c r="S75" s="93">
        <f t="shared" si="4"/>
        <v>0.92627115753596878</v>
      </c>
      <c r="T75" s="93">
        <f t="shared" si="6"/>
        <v>29.193647962614961</v>
      </c>
    </row>
    <row r="76" spans="1:20">
      <c r="A76" s="58">
        <v>78</v>
      </c>
      <c r="B76" s="93">
        <f>'Mortal Baseline'!X76*('Uterine Cancer Epi'!$F$41*'Uterine Cancer Epi'!B$70)</f>
        <v>16.802767182743697</v>
      </c>
      <c r="C76" s="93">
        <f>'Mortal Baseline'!Y76*('Uterine Cancer Epi'!$F$41*'Uterine Cancer Epi'!C$70)</f>
        <v>10.952748779452863</v>
      </c>
      <c r="D76" s="93">
        <f>'Mortal Baseline'!Z76*('Uterine Cancer Epi'!$F$41*'Uterine Cancer Epi'!D$70)</f>
        <v>3.2452089162874316</v>
      </c>
      <c r="E76" s="93">
        <f>'Mortal Baseline'!AA76*('Uterine Cancer Epi'!$F$41*'Uterine Cancer Epi'!E$70)</f>
        <v>0.93913484387338519</v>
      </c>
      <c r="F76" s="93">
        <f>'Mortal Baseline'!AB76*('Uterine Cancer Epi'!$F$41*'Uterine Cancer Epi'!F$70)</f>
        <v>6.1822364994014389E-2</v>
      </c>
      <c r="G76" s="93">
        <f t="shared" si="5"/>
        <v>32.001682087351391</v>
      </c>
      <c r="H76" s="2">
        <f>B76/'Mortal Baseline'!X76</f>
        <v>8.9999999999999998E-4</v>
      </c>
      <c r="I76" s="2">
        <f>C76/'Mortal Baseline'!Y76</f>
        <v>8.2520782764674118E-4</v>
      </c>
      <c r="J76" s="2">
        <f>D76/'Mortal Baseline'!Z76</f>
        <v>7.9295751287537266E-4</v>
      </c>
      <c r="K76" s="2">
        <f>E76/'Mortal Baseline'!AA76</f>
        <v>7.6602978980752883E-4</v>
      </c>
      <c r="L76" s="2">
        <f>F76/'Mortal Baseline'!AB76</f>
        <v>7.3367724196549394E-4</v>
      </c>
      <c r="M76" s="2">
        <f>SUM(B76:F76)/SUM('Mortal Baseline'!X76:AB76)</f>
        <v>8.5691471680977263E-4</v>
      </c>
      <c r="N76" s="58">
        <f>B76*'Uterine Cancer Epi'!$I$41</f>
        <v>0.47551831127164662</v>
      </c>
      <c r="O76" s="58">
        <f>C76*'Uterine Cancer Epi'!$I$41</f>
        <v>0.30996279045851599</v>
      </c>
      <c r="P76" s="58">
        <f>D76*'Uterine Cancer Epi'!$I$41</f>
        <v>9.1839412330934303E-2</v>
      </c>
      <c r="Q76" s="58">
        <f>E76*'Uterine Cancer Epi'!$I$41</f>
        <v>2.6577516081616799E-2</v>
      </c>
      <c r="R76" s="58">
        <f>F76*'Uterine Cancer Epi'!$I$41</f>
        <v>1.7495729293306071E-3</v>
      </c>
      <c r="S76" s="93">
        <f t="shared" si="4"/>
        <v>0.90564760307204439</v>
      </c>
      <c r="T76" s="93">
        <f t="shared" si="6"/>
        <v>30.099295565687004</v>
      </c>
    </row>
    <row r="77" spans="1:20">
      <c r="A77" s="58">
        <v>79</v>
      </c>
      <c r="B77" s="93">
        <f>'Mortal Baseline'!X77*('Uterine Cancer Epi'!$F$41*'Uterine Cancer Epi'!B$70)</f>
        <v>17.262017013091839</v>
      </c>
      <c r="C77" s="93">
        <f>'Mortal Baseline'!Y77*('Uterine Cancer Epi'!$F$41*'Uterine Cancer Epi'!C$70)</f>
        <v>10.305076833539896</v>
      </c>
      <c r="D77" s="93">
        <f>'Mortal Baseline'!Z77*('Uterine Cancer Epi'!$F$41*'Uterine Cancer Epi'!D$70)</f>
        <v>2.8696744118961912</v>
      </c>
      <c r="E77" s="93">
        <f>'Mortal Baseline'!AA77*('Uterine Cancer Epi'!$F$41*'Uterine Cancer Epi'!E$70)</f>
        <v>0.81384029431303007</v>
      </c>
      <c r="F77" s="93">
        <f>'Mortal Baseline'!AB77*('Uterine Cancer Epi'!$F$41*'Uterine Cancer Epi'!F$70)</f>
        <v>3.7810066237756949E-2</v>
      </c>
      <c r="G77" s="93">
        <f t="shared" si="5"/>
        <v>31.288418619078715</v>
      </c>
      <c r="H77" s="2">
        <f>B77/'Mortal Baseline'!X77</f>
        <v>8.9999999999999987E-4</v>
      </c>
      <c r="I77" s="2">
        <f>C77/'Mortal Baseline'!Y77</f>
        <v>8.2520782764674129E-4</v>
      </c>
      <c r="J77" s="2">
        <f>D77/'Mortal Baseline'!Z77</f>
        <v>7.9295751287537266E-4</v>
      </c>
      <c r="K77" s="2">
        <f>E77/'Mortal Baseline'!AA77</f>
        <v>7.6602978980752883E-4</v>
      </c>
      <c r="L77" s="2">
        <f>F77/'Mortal Baseline'!AB77</f>
        <v>7.3367724196549394E-4</v>
      </c>
      <c r="M77" s="2">
        <f>SUM(B77:F77)/SUM('Mortal Baseline'!X77:AB77)</f>
        <v>8.595536461319331E-4</v>
      </c>
      <c r="N77" s="58">
        <f>B77*'Uterine Cancer Epi'!$I$41</f>
        <v>0.48851508147049905</v>
      </c>
      <c r="O77" s="58">
        <f>C77*'Uterine Cancer Epi'!$I$41</f>
        <v>0.29163367438917903</v>
      </c>
      <c r="P77" s="58">
        <f>D77*'Uterine Cancer Epi'!$I$41</f>
        <v>8.1211785856662208E-2</v>
      </c>
      <c r="Q77" s="58">
        <f>E77*'Uterine Cancer Epi'!$I$41</f>
        <v>2.3031680329058751E-2</v>
      </c>
      <c r="R77" s="58">
        <f>F77*'Uterine Cancer Epi'!$I$41</f>
        <v>1.0700248745285216E-3</v>
      </c>
      <c r="S77" s="93">
        <f t="shared" si="4"/>
        <v>0.88546224691992759</v>
      </c>
      <c r="T77" s="93">
        <f t="shared" si="6"/>
        <v>30.984757812606933</v>
      </c>
    </row>
    <row r="78" spans="1:20">
      <c r="A78" s="58">
        <v>80</v>
      </c>
      <c r="B78" s="93">
        <f>'Mortal Baseline'!X78*('Uterine Cancer Epi'!$F$42*'Uterine Cancer Epi'!B$70)</f>
        <v>15.755910026221109</v>
      </c>
      <c r="C78" s="93">
        <f>'Mortal Baseline'!Y78*('Uterine Cancer Epi'!$F$42*'Uterine Cancer Epi'!C$70)</f>
        <v>8.5415923133445517</v>
      </c>
      <c r="D78" s="93">
        <f>'Mortal Baseline'!Z78*('Uterine Cancer Epi'!$F$42*'Uterine Cancer Epi'!D$70)</f>
        <v>2.2448200168479171</v>
      </c>
      <c r="E78" s="93">
        <f>'Mortal Baseline'!AA78*('Uterine Cancer Epi'!$F$42*'Uterine Cancer Epi'!E$70)</f>
        <v>0.62994939182688714</v>
      </c>
      <c r="F78" s="93">
        <f>'Mortal Baseline'!AB78*('Uterine Cancer Epi'!$F$42*'Uterine Cancer Epi'!F$70)</f>
        <v>1.9991192487795982E-2</v>
      </c>
      <c r="G78" s="93">
        <f t="shared" si="5"/>
        <v>27.192262940728263</v>
      </c>
      <c r="H78" s="2">
        <f>B78/'Mortal Baseline'!X78</f>
        <v>8.0000000000000004E-4</v>
      </c>
      <c r="I78" s="2">
        <f>C78/'Mortal Baseline'!Y78</f>
        <v>7.3351806901932547E-4</v>
      </c>
      <c r="J78" s="2">
        <f>D78/'Mortal Baseline'!Z78</f>
        <v>7.0485112255588682E-4</v>
      </c>
      <c r="K78" s="2">
        <f>E78/'Mortal Baseline'!AA78</f>
        <v>6.809153687178035E-4</v>
      </c>
      <c r="L78" s="2">
        <f>F78/'Mortal Baseline'!AB78</f>
        <v>6.521575484137724E-4</v>
      </c>
      <c r="M78" s="2">
        <f>SUM(B78:F78)/SUM('Mortal Baseline'!X78:AB78)</f>
        <v>7.664067175861838E-4</v>
      </c>
      <c r="N78" s="58">
        <f>B78*'Uterine Cancer Epi'!$I$42</f>
        <v>0.44274107173681315</v>
      </c>
      <c r="O78" s="58">
        <f>C78*'Uterine Cancer Epi'!$I$42</f>
        <v>0.24001874400498191</v>
      </c>
      <c r="P78" s="58">
        <f>D78*'Uterine Cancer Epi'!$I$42</f>
        <v>6.3079442473426464E-2</v>
      </c>
      <c r="Q78" s="58">
        <f>E78*'Uterine Cancer Epi'!$I$42</f>
        <v>1.7701577910335529E-2</v>
      </c>
      <c r="R78" s="58">
        <f>F78*'Uterine Cancer Epi'!$I$42</f>
        <v>5.6175250890706709E-4</v>
      </c>
      <c r="S78" s="93">
        <f t="shared" si="4"/>
        <v>0.76410258863446423</v>
      </c>
      <c r="T78" s="93">
        <f t="shared" si="6"/>
        <v>31.748860401241398</v>
      </c>
    </row>
    <row r="79" spans="1:20">
      <c r="A79" s="58">
        <v>81</v>
      </c>
      <c r="B79" s="93">
        <f>'Mortal Baseline'!X79*('Uterine Cancer Epi'!$F$42*'Uterine Cancer Epi'!B$70)</f>
        <v>15.799346003045413</v>
      </c>
      <c r="C79" s="93">
        <f>'Mortal Baseline'!Y79*('Uterine Cancer Epi'!$F$42*'Uterine Cancer Epi'!C$70)</f>
        <v>7.6991171621125396</v>
      </c>
      <c r="D79" s="93">
        <f>'Mortal Baseline'!Z79*('Uterine Cancer Epi'!$F$42*'Uterine Cancer Epi'!D$70)</f>
        <v>1.9201316357595635</v>
      </c>
      <c r="E79" s="93">
        <f>'Mortal Baseline'!AA79*('Uterine Cancer Epi'!$F$42*'Uterine Cancer Epi'!E$70)</f>
        <v>0.53888266476900959</v>
      </c>
      <c r="F79" s="93">
        <f>'Mortal Baseline'!AB79*('Uterine Cancer Epi'!$F$42*'Uterine Cancer Epi'!F$70)</f>
        <v>1.1284950182241774E-2</v>
      </c>
      <c r="G79" s="93">
        <f t="shared" si="5"/>
        <v>25.968762415868763</v>
      </c>
      <c r="H79" s="2">
        <f>B79/'Mortal Baseline'!X79</f>
        <v>8.0000000000000004E-4</v>
      </c>
      <c r="I79" s="2">
        <f>C79/'Mortal Baseline'!Y79</f>
        <v>7.3351806901932547E-4</v>
      </c>
      <c r="J79" s="2">
        <f>D79/'Mortal Baseline'!Z79</f>
        <v>7.0485112255588682E-4</v>
      </c>
      <c r="K79" s="2">
        <f>E79/'Mortal Baseline'!AA79</f>
        <v>6.809153687178035E-4</v>
      </c>
      <c r="L79" s="2">
        <f>F79/'Mortal Baseline'!AB79</f>
        <v>6.521575484137724E-4</v>
      </c>
      <c r="M79" s="2">
        <f>SUM(B79:F79)/SUM('Mortal Baseline'!X79:AB79)</f>
        <v>7.6880211742886455E-4</v>
      </c>
      <c r="N79" s="58">
        <f>B79*'Uterine Cancer Epi'!$I$42</f>
        <v>0.4439616226855761</v>
      </c>
      <c r="O79" s="58">
        <f>C79*'Uterine Cancer Epi'!$I$42</f>
        <v>0.21634519225536236</v>
      </c>
      <c r="P79" s="58">
        <f>D79*'Uterine Cancer Epi'!$I$42</f>
        <v>5.3955698964843736E-2</v>
      </c>
      <c r="Q79" s="58">
        <f>E79*'Uterine Cancer Epi'!$I$42</f>
        <v>1.5142602880009169E-2</v>
      </c>
      <c r="R79" s="58">
        <f>F79*'Uterine Cancer Epi'!$I$42</f>
        <v>3.1710710012099386E-4</v>
      </c>
      <c r="S79" s="93">
        <f t="shared" si="4"/>
        <v>0.72972222388591235</v>
      </c>
      <c r="T79" s="93">
        <f t="shared" si="6"/>
        <v>32.478582625127309</v>
      </c>
    </row>
    <row r="80" spans="1:20">
      <c r="A80" s="58">
        <v>82</v>
      </c>
      <c r="B80" s="93">
        <f>'Mortal Baseline'!X80*('Uterine Cancer Epi'!$F$42*'Uterine Cancer Epi'!B$70)</f>
        <v>15.842850636212177</v>
      </c>
      <c r="C80" s="93">
        <f>'Mortal Baseline'!Y80*('Uterine Cancer Epi'!$F$42*'Uterine Cancer Epi'!C$70)</f>
        <v>6.854868944060728</v>
      </c>
      <c r="D80" s="93">
        <f>'Mortal Baseline'!Z80*('Uterine Cancer Epi'!$F$42*'Uterine Cancer Epi'!D$70)</f>
        <v>1.6340002891298646</v>
      </c>
      <c r="E80" s="93">
        <f>'Mortal Baseline'!AA80*('Uterine Cancer Epi'!$F$42*'Uterine Cancer Epi'!E$70)</f>
        <v>0.4639859731881254</v>
      </c>
      <c r="F80" s="93">
        <f>'Mortal Baseline'!AB80*('Uterine Cancer Epi'!$F$42*'Uterine Cancer Epi'!F$70)</f>
        <v>6.1823604849519063E-3</v>
      </c>
      <c r="G80" s="93">
        <f t="shared" si="5"/>
        <v>24.801888203075848</v>
      </c>
      <c r="H80" s="2">
        <f>B80/'Mortal Baseline'!X80</f>
        <v>8.0000000000000004E-4</v>
      </c>
      <c r="I80" s="2">
        <f>C80/'Mortal Baseline'!Y80</f>
        <v>7.3351806901932547E-4</v>
      </c>
      <c r="J80" s="2">
        <f>D80/'Mortal Baseline'!Z80</f>
        <v>7.0485112255588682E-4</v>
      </c>
      <c r="K80" s="2">
        <f>E80/'Mortal Baseline'!AA80</f>
        <v>6.809153687178035E-4</v>
      </c>
      <c r="L80" s="2">
        <f>F80/'Mortal Baseline'!AB80</f>
        <v>6.521575484137724E-4</v>
      </c>
      <c r="M80" s="2">
        <f>SUM(B80:F80)/SUM('Mortal Baseline'!X80:AB80)</f>
        <v>7.7125399974725759E-4</v>
      </c>
      <c r="N80" s="58">
        <f>B80*'Uterine Cancer Epi'!$I$42</f>
        <v>0.44518410287756216</v>
      </c>
      <c r="O80" s="58">
        <f>C80*'Uterine Cancer Epi'!$I$42</f>
        <v>0.19262181732810646</v>
      </c>
      <c r="P80" s="58">
        <f>D80*'Uterine Cancer Epi'!$I$42</f>
        <v>4.5915408124549195E-2</v>
      </c>
      <c r="Q80" s="58">
        <f>E80*'Uterine Cancer Epi'!$I$42</f>
        <v>1.3038005846586324E-2</v>
      </c>
      <c r="R80" s="58">
        <f>F80*'Uterine Cancer Epi'!$I$42</f>
        <v>1.7372432962714857E-4</v>
      </c>
      <c r="S80" s="93">
        <f t="shared" si="4"/>
        <v>0.69693305850643128</v>
      </c>
      <c r="T80" s="93">
        <f t="shared" si="6"/>
        <v>33.175515683633741</v>
      </c>
    </row>
    <row r="81" spans="1:20">
      <c r="A81" s="58">
        <v>83</v>
      </c>
      <c r="B81" s="93">
        <f>'Mortal Baseline'!X81*('Uterine Cancer Epi'!$F$42*'Uterine Cancer Epi'!B$70)</f>
        <v>15.887115221472929</v>
      </c>
      <c r="C81" s="93">
        <f>'Mortal Baseline'!Y81*('Uterine Cancer Epi'!$F$42*'Uterine Cancer Epi'!C$70)</f>
        <v>6.0138392569194528</v>
      </c>
      <c r="D81" s="93">
        <f>'Mortal Baseline'!Z81*('Uterine Cancer Epi'!$F$42*'Uterine Cancer Epi'!D$70)</f>
        <v>1.3828042885718899</v>
      </c>
      <c r="E81" s="93">
        <f>'Mortal Baseline'!AA81*('Uterine Cancer Epi'!$F$42*'Uterine Cancer Epi'!E$70)</f>
        <v>0.40233205138555034</v>
      </c>
      <c r="F81" s="93">
        <f>'Mortal Baseline'!AB81*('Uterine Cancer Epi'!$F$42*'Uterine Cancer Epi'!F$70)</f>
        <v>3.2823567909922094E-3</v>
      </c>
      <c r="G81" s="93">
        <f t="shared" si="5"/>
        <v>23.689373175140815</v>
      </c>
      <c r="H81" s="2">
        <f>B81/'Mortal Baseline'!X81</f>
        <v>8.0000000000000004E-4</v>
      </c>
      <c r="I81" s="2">
        <f>C81/'Mortal Baseline'!Y81</f>
        <v>7.3351806901932547E-4</v>
      </c>
      <c r="J81" s="2">
        <f>D81/'Mortal Baseline'!Z81</f>
        <v>7.0485112255588682E-4</v>
      </c>
      <c r="K81" s="2">
        <f>E81/'Mortal Baseline'!AA81</f>
        <v>6.809153687178035E-4</v>
      </c>
      <c r="L81" s="2">
        <f>F81/'Mortal Baseline'!AB81</f>
        <v>6.521575484137724E-4</v>
      </c>
      <c r="M81" s="2">
        <f>SUM(B81:F81)/SUM('Mortal Baseline'!X81:AB81)</f>
        <v>7.7377664856687295E-4</v>
      </c>
      <c r="N81" s="58">
        <f>B81*'Uterine Cancer Epi'!$I$42</f>
        <v>0.44642793772338929</v>
      </c>
      <c r="O81" s="58">
        <f>C81*'Uterine Cancer Epi'!$I$42</f>
        <v>0.16898888311943663</v>
      </c>
      <c r="P81" s="58">
        <f>D81*'Uterine Cancer Epi'!$I$42</f>
        <v>3.8856800508870103E-2</v>
      </c>
      <c r="Q81" s="58">
        <f>E81*'Uterine Cancer Epi'!$I$42</f>
        <v>1.1305530643933965E-2</v>
      </c>
      <c r="R81" s="58">
        <f>F81*'Uterine Cancer Epi'!$I$42</f>
        <v>9.2234225826881078E-5</v>
      </c>
      <c r="S81" s="93">
        <f t="shared" si="4"/>
        <v>0.66567138622145672</v>
      </c>
      <c r="T81" s="93">
        <f t="shared" si="6"/>
        <v>33.841187069855195</v>
      </c>
    </row>
    <row r="82" spans="1:20">
      <c r="A82" s="58">
        <v>84</v>
      </c>
      <c r="B82" s="93">
        <f>'Mortal Baseline'!X82*('Uterine Cancer Epi'!$F$42*'Uterine Cancer Epi'!B$70)</f>
        <v>15.929492723648693</v>
      </c>
      <c r="C82" s="93">
        <f>'Mortal Baseline'!Y82*('Uterine Cancer Epi'!$F$42*'Uterine Cancer Epi'!C$70)</f>
        <v>5.1831070539132487</v>
      </c>
      <c r="D82" s="93">
        <f>'Mortal Baseline'!Z82*('Uterine Cancer Epi'!$F$42*'Uterine Cancer Epi'!D$70)</f>
        <v>1.1629646368581874</v>
      </c>
      <c r="E82" s="93">
        <f>'Mortal Baseline'!AA82*('Uterine Cancer Epi'!$F$42*'Uterine Cancer Epi'!E$70)</f>
        <v>0.35145983273800507</v>
      </c>
      <c r="F82" s="93">
        <f>'Mortal Baseline'!AB82*('Uterine Cancer Epi'!$F$42*'Uterine Cancer Epi'!F$70)</f>
        <v>1.6859536274807904E-3</v>
      </c>
      <c r="G82" s="93">
        <f t="shared" si="5"/>
        <v>22.628710200785612</v>
      </c>
      <c r="H82" s="2">
        <f>B82/'Mortal Baseline'!X82</f>
        <v>8.0000000000000004E-4</v>
      </c>
      <c r="I82" s="2">
        <f>C82/'Mortal Baseline'!Y82</f>
        <v>7.3351806901932547E-4</v>
      </c>
      <c r="J82" s="2">
        <f>D82/'Mortal Baseline'!Z82</f>
        <v>7.0485112255588682E-4</v>
      </c>
      <c r="K82" s="2">
        <f>E82/'Mortal Baseline'!AA82</f>
        <v>6.809153687178035E-4</v>
      </c>
      <c r="L82" s="2">
        <f>F82/'Mortal Baseline'!AB82</f>
        <v>6.521575484137724E-4</v>
      </c>
      <c r="M82" s="2">
        <f>SUM(B82:F82)/SUM('Mortal Baseline'!X82:AB82)</f>
        <v>7.763744176975683E-4</v>
      </c>
      <c r="N82" s="58">
        <f>B82*'Uterine Cancer Epi'!$I$42</f>
        <v>0.44761874553452824</v>
      </c>
      <c r="O82" s="58">
        <f>C82*'Uterine Cancer Epi'!$I$42</f>
        <v>0.1456453082149623</v>
      </c>
      <c r="P82" s="58">
        <f>D82*'Uterine Cancer Epi'!$I$42</f>
        <v>3.2679306295715069E-2</v>
      </c>
      <c r="Q82" s="58">
        <f>E82*'Uterine Cancer Epi'!$I$42</f>
        <v>9.876021299937943E-3</v>
      </c>
      <c r="R82" s="58">
        <f>F82*'Uterine Cancer Epi'!$I$42</f>
        <v>4.737529693221021E-5</v>
      </c>
      <c r="S82" s="93">
        <f t="shared" ref="S82:S98" si="7">SUM(N82:R82)</f>
        <v>0.6358667566420757</v>
      </c>
      <c r="T82" s="93">
        <f t="shared" si="6"/>
        <v>34.477053826497269</v>
      </c>
    </row>
    <row r="83" spans="1:20">
      <c r="A83" s="58">
        <v>85</v>
      </c>
      <c r="B83" s="93">
        <f>'Mortal Baseline'!X83*('Uterine Cancer Epi'!$F$43*'Uterine Cancer Epi'!B$70)</f>
        <v>13.889461414530626</v>
      </c>
      <c r="C83" s="93">
        <f>'Mortal Baseline'!Y83*('Uterine Cancer Epi'!$F$43*'Uterine Cancer Epi'!C$70)</f>
        <v>3.8047996185181496</v>
      </c>
      <c r="D83" s="93">
        <f>'Mortal Baseline'!Z83*('Uterine Cancer Epi'!$F$43*'Uterine Cancer Epi'!D$70)</f>
        <v>0.84493374775971486</v>
      </c>
      <c r="E83" s="93">
        <f>'Mortal Baseline'!AA83*('Uterine Cancer Epi'!$F$43*'Uterine Cancer Epi'!E$70)</f>
        <v>0.26913114673350724</v>
      </c>
      <c r="F83" s="93">
        <f>'Mortal Baseline'!AB83*('Uterine Cancer Epi'!$F$43*'Uterine Cancer Epi'!F$70)</f>
        <v>7.2745162451186307E-4</v>
      </c>
      <c r="G83" s="93">
        <f t="shared" si="5"/>
        <v>18.80905337916651</v>
      </c>
      <c r="H83" s="2">
        <f>B83/'Mortal Baseline'!X83</f>
        <v>6.9999999999999999E-4</v>
      </c>
      <c r="I83" s="2">
        <f>C83/'Mortal Baseline'!Y83</f>
        <v>6.4182831039190976E-4</v>
      </c>
      <c r="J83" s="2">
        <f>D83/'Mortal Baseline'!Z83</f>
        <v>6.1674473223640098E-4</v>
      </c>
      <c r="K83" s="2">
        <f>E83/'Mortal Baseline'!AA83</f>
        <v>5.9580094762807817E-4</v>
      </c>
      <c r="L83" s="2">
        <f>F83/'Mortal Baseline'!AB83</f>
        <v>5.7063785486205086E-4</v>
      </c>
      <c r="M83" s="2">
        <f>SUM(B83:F83)/SUM('Mortal Baseline'!X83:AB83)</f>
        <v>6.8165712382080724E-4</v>
      </c>
      <c r="N83" s="58">
        <f>B83*'Uterine Cancer Epi'!$I$43</f>
        <v>0.40835016558720039</v>
      </c>
      <c r="O83" s="58">
        <f>C83*'Uterine Cancer Epi'!$I$43</f>
        <v>0.1118611087844336</v>
      </c>
      <c r="P83" s="58">
        <f>D83*'Uterine Cancer Epi'!$I$43</f>
        <v>2.4841052184135615E-2</v>
      </c>
      <c r="Q83" s="58">
        <f>E83*'Uterine Cancer Epi'!$I$43</f>
        <v>7.9124557139651133E-3</v>
      </c>
      <c r="R83" s="58">
        <f>F83*'Uterine Cancer Epi'!$I$43</f>
        <v>2.1387077760648774E-5</v>
      </c>
      <c r="S83" s="93">
        <f t="shared" si="7"/>
        <v>0.55298616934749534</v>
      </c>
      <c r="T83" s="93">
        <f t="shared" si="6"/>
        <v>35.030039995844767</v>
      </c>
    </row>
    <row r="84" spans="1:20">
      <c r="A84" s="58">
        <v>86</v>
      </c>
      <c r="B84" s="93">
        <f>'Mortal Baseline'!X84*('Uterine Cancer Epi'!$F$43*'Uterine Cancer Epi'!B$70)</f>
        <v>13.135229432550689</v>
      </c>
      <c r="C84" s="93">
        <f>'Mortal Baseline'!Y84*('Uterine Cancer Epi'!$F$43*'Uterine Cancer Epi'!C$70)</f>
        <v>2.9571596613506479</v>
      </c>
      <c r="D84" s="93">
        <f>'Mortal Baseline'!Z84*('Uterine Cancer Epi'!$F$43*'Uterine Cancer Epi'!D$70)</f>
        <v>0.66105464350509813</v>
      </c>
      <c r="E84" s="93">
        <f>'Mortal Baseline'!AA84*('Uterine Cancer Epi'!$F$43*'Uterine Cancer Epi'!E$70)</f>
        <v>0.22541888268866536</v>
      </c>
      <c r="F84" s="93">
        <f>'Mortal Baseline'!AB84*('Uterine Cancer Epi'!$F$43*'Uterine Cancer Epi'!F$70)</f>
        <v>3.2829382871040451E-4</v>
      </c>
      <c r="G84" s="93">
        <f t="shared" si="5"/>
        <v>16.979190913923812</v>
      </c>
      <c r="H84" s="2">
        <f>B84/'Mortal Baseline'!X84</f>
        <v>6.9999999999999999E-4</v>
      </c>
      <c r="I84" s="2">
        <f>C84/'Mortal Baseline'!Y84</f>
        <v>6.4182831039190976E-4</v>
      </c>
      <c r="J84" s="2">
        <f>D84/'Mortal Baseline'!Z84</f>
        <v>6.1674473223640098E-4</v>
      </c>
      <c r="K84" s="2">
        <f>E84/'Mortal Baseline'!AA84</f>
        <v>5.9580094762807807E-4</v>
      </c>
      <c r="L84" s="2">
        <f>F84/'Mortal Baseline'!AB84</f>
        <v>5.7063785486205086E-4</v>
      </c>
      <c r="M84" s="2">
        <f>SUM(B84:F84)/SUM('Mortal Baseline'!X84:AB84)</f>
        <v>6.8401650884579652E-4</v>
      </c>
      <c r="N84" s="58">
        <f>B84*'Uterine Cancer Epi'!$I$43</f>
        <v>0.38617574531699023</v>
      </c>
      <c r="O84" s="58">
        <f>C84*'Uterine Cancer Epi'!$I$43</f>
        <v>8.6940494043709043E-2</v>
      </c>
      <c r="P84" s="58">
        <f>D84*'Uterine Cancer Epi'!$I$43</f>
        <v>1.9435006519049884E-2</v>
      </c>
      <c r="Q84" s="58">
        <f>E84*'Uterine Cancer Epi'!$I$43</f>
        <v>6.6273151510467618E-3</v>
      </c>
      <c r="R84" s="58">
        <f>F84*'Uterine Cancer Epi'!$I$43</f>
        <v>9.6518385640858927E-6</v>
      </c>
      <c r="S84" s="93">
        <f t="shared" si="7"/>
        <v>0.49918821286935999</v>
      </c>
      <c r="T84" s="93">
        <f t="shared" si="6"/>
        <v>35.52922820871413</v>
      </c>
    </row>
    <row r="85" spans="1:20">
      <c r="A85" s="58">
        <v>87</v>
      </c>
      <c r="B85" s="93">
        <f>'Mortal Baseline'!X85*('Uterine Cancer Epi'!$F$43*'Uterine Cancer Epi'!B$70)</f>
        <v>12.393569100187985</v>
      </c>
      <c r="C85" s="93">
        <f>'Mortal Baseline'!Y85*('Uterine Cancer Epi'!$F$43*'Uterine Cancer Epi'!C$70)</f>
        <v>2.2309822397446442</v>
      </c>
      <c r="D85" s="93">
        <f>'Mortal Baseline'!Z85*('Uterine Cancer Epi'!$F$43*'Uterine Cancer Epi'!D$70)</f>
        <v>0.51205016249729085</v>
      </c>
      <c r="E85" s="93">
        <f>'Mortal Baseline'!AA85*('Uterine Cancer Epi'!$F$43*'Uterine Cancer Epi'!E$70)</f>
        <v>0.19005929497598795</v>
      </c>
      <c r="F85" s="93">
        <f>'Mortal Baseline'!AB85*('Uterine Cancer Epi'!$F$43*'Uterine Cancer Epi'!F$70)</f>
        <v>1.4229632819307811E-4</v>
      </c>
      <c r="G85" s="93">
        <f t="shared" si="5"/>
        <v>15.326803093734101</v>
      </c>
      <c r="H85" s="2">
        <f>B85/'Mortal Baseline'!X85</f>
        <v>6.9999999999999999E-4</v>
      </c>
      <c r="I85" s="2">
        <f>C85/'Mortal Baseline'!Y85</f>
        <v>6.4182831039190976E-4</v>
      </c>
      <c r="J85" s="2">
        <f>D85/'Mortal Baseline'!Z85</f>
        <v>6.1674473223640109E-4</v>
      </c>
      <c r="K85" s="2">
        <f>E85/'Mortal Baseline'!AA85</f>
        <v>5.9580094762807807E-4</v>
      </c>
      <c r="L85" s="2">
        <f>F85/'Mortal Baseline'!AB85</f>
        <v>5.7063785486205086E-4</v>
      </c>
      <c r="M85" s="2">
        <f>SUM(B85:F85)/SUM('Mortal Baseline'!X85:AB85)</f>
        <v>6.8635961706196272E-4</v>
      </c>
      <c r="N85" s="58">
        <f>B85*'Uterine Cancer Epi'!$I$43</f>
        <v>0.36437093154552674</v>
      </c>
      <c r="O85" s="58">
        <f>C85*'Uterine Cancer Epi'!$I$43</f>
        <v>6.5590877848492532E-2</v>
      </c>
      <c r="P85" s="58">
        <f>D85*'Uterine Cancer Epi'!$I$43</f>
        <v>1.505427477742035E-2</v>
      </c>
      <c r="Q85" s="58">
        <f>E85*'Uterine Cancer Epi'!$I$43</f>
        <v>5.5877432722940459E-3</v>
      </c>
      <c r="R85" s="58">
        <f>F85*'Uterine Cancer Epi'!$I$43</f>
        <v>4.1835120488764965E-6</v>
      </c>
      <c r="S85" s="93">
        <f t="shared" si="7"/>
        <v>0.45060801095578257</v>
      </c>
      <c r="T85" s="93">
        <f t="shared" si="6"/>
        <v>35.979836219669913</v>
      </c>
    </row>
    <row r="86" spans="1:20">
      <c r="A86" s="58">
        <v>88</v>
      </c>
      <c r="B86" s="93">
        <f>'Mortal Baseline'!X86*('Uterine Cancer Epi'!$F$43*'Uterine Cancer Epi'!B$70)</f>
        <v>11.653551819503406</v>
      </c>
      <c r="C86" s="93">
        <f>'Mortal Baseline'!Y86*('Uterine Cancer Epi'!$F$43*'Uterine Cancer Epi'!C$70)</f>
        <v>1.6266255644792942</v>
      </c>
      <c r="D86" s="93">
        <f>'Mortal Baseline'!Z86*('Uterine Cancer Epi'!$F$43*'Uterine Cancer Epi'!D$70)</f>
        <v>0.39202229467188582</v>
      </c>
      <c r="E86" s="93">
        <f>'Mortal Baseline'!AA86*('Uterine Cancer Epi'!$F$43*'Uterine Cancer Epi'!E$70)</f>
        <v>0.16119657805657303</v>
      </c>
      <c r="F86" s="93">
        <f>'Mortal Baseline'!AB86*('Uterine Cancer Epi'!$F$43*'Uterine Cancer Epi'!F$70)</f>
        <v>5.9062022738126599E-5</v>
      </c>
      <c r="G86" s="93">
        <f t="shared" si="5"/>
        <v>13.833455318733897</v>
      </c>
      <c r="H86" s="2">
        <f>B86/'Mortal Baseline'!X86</f>
        <v>6.9999999999999999E-4</v>
      </c>
      <c r="I86" s="2">
        <f>C86/'Mortal Baseline'!Y86</f>
        <v>6.4182831039190976E-4</v>
      </c>
      <c r="J86" s="2">
        <f>D86/'Mortal Baseline'!Z86</f>
        <v>6.1674473223640098E-4</v>
      </c>
      <c r="K86" s="2">
        <f>E86/'Mortal Baseline'!AA86</f>
        <v>5.9580094762807807E-4</v>
      </c>
      <c r="L86" s="2">
        <f>F86/'Mortal Baseline'!AB86</f>
        <v>5.7063785486205086E-4</v>
      </c>
      <c r="M86" s="2">
        <f>SUM(B86:F86)/SUM('Mortal Baseline'!X86:AB86)</f>
        <v>6.886227560722331E-4</v>
      </c>
      <c r="N86" s="58">
        <f>B86*'Uterine Cancer Epi'!$I$43</f>
        <v>0.3426144234934001</v>
      </c>
      <c r="O86" s="58">
        <f>C86*'Uterine Cancer Epi'!$I$43</f>
        <v>4.782279159569125E-2</v>
      </c>
      <c r="P86" s="58">
        <f>D86*'Uterine Cancer Epi'!$I$43</f>
        <v>1.1525455463353443E-2</v>
      </c>
      <c r="Q86" s="58">
        <f>E86*'Uterine Cancer Epi'!$I$43</f>
        <v>4.7391793948632467E-3</v>
      </c>
      <c r="R86" s="58">
        <f>F86*'Uterine Cancer Epi'!$I$43</f>
        <v>1.736423468500922E-6</v>
      </c>
      <c r="S86" s="93">
        <f t="shared" si="7"/>
        <v>0.40670358637077653</v>
      </c>
      <c r="T86" s="93">
        <f t="shared" si="6"/>
        <v>36.386539806040687</v>
      </c>
    </row>
    <row r="87" spans="1:20">
      <c r="A87" s="58">
        <v>89</v>
      </c>
      <c r="B87" s="93">
        <f>'Mortal Baseline'!X87*('Uterine Cancer Epi'!$F$43*'Uterine Cancer Epi'!B$70)</f>
        <v>10.968470985867119</v>
      </c>
      <c r="C87" s="93">
        <f>'Mortal Baseline'!Y87*('Uterine Cancer Epi'!$F$43*'Uterine Cancer Epi'!C$70)</f>
        <v>1.1478639812876734</v>
      </c>
      <c r="D87" s="93">
        <f>'Mortal Baseline'!Z87*('Uterine Cancer Epi'!$F$43*'Uterine Cancer Epi'!D$70)</f>
        <v>0.29780039153640314</v>
      </c>
      <c r="E87" s="93">
        <f>'Mortal Baseline'!AA87*('Uterine Cancer Epi'!$F$43*'Uterine Cancer Epi'!E$70)</f>
        <v>0.13820289112504031</v>
      </c>
      <c r="F87" s="93">
        <f>'Mortal Baseline'!AB87*('Uterine Cancer Epi'!$F$43*'Uterine Cancer Epi'!F$70)</f>
        <v>2.353573504374842E-5</v>
      </c>
      <c r="G87" s="93">
        <f t="shared" si="5"/>
        <v>12.55236178555128</v>
      </c>
      <c r="H87" s="2">
        <f>B87/'Mortal Baseline'!X87</f>
        <v>6.9999999999999999E-4</v>
      </c>
      <c r="I87" s="2">
        <f>C87/'Mortal Baseline'!Y87</f>
        <v>6.4182831039190976E-4</v>
      </c>
      <c r="J87" s="2">
        <f>D87/'Mortal Baseline'!Z87</f>
        <v>6.1674473223640098E-4</v>
      </c>
      <c r="K87" s="2">
        <f>E87/'Mortal Baseline'!AA87</f>
        <v>5.9580094762807807E-4</v>
      </c>
      <c r="L87" s="2">
        <f>F87/'Mortal Baseline'!AB87</f>
        <v>5.7063785486205086E-4</v>
      </c>
      <c r="M87" s="2">
        <f>SUM(B87:F87)/SUM('Mortal Baseline'!X87:AB87)</f>
        <v>6.9073261237608376E-4</v>
      </c>
      <c r="N87" s="58">
        <f>B87*'Uterine Cancer Epi'!$I$43</f>
        <v>0.32247304698449331</v>
      </c>
      <c r="O87" s="58">
        <f>C87*'Uterine Cancer Epi'!$I$43</f>
        <v>3.3747201049857595E-2</v>
      </c>
      <c r="P87" s="58">
        <f>D87*'Uterine Cancer Epi'!$I$43</f>
        <v>8.7553315111702518E-3</v>
      </c>
      <c r="Q87" s="58">
        <f>E87*'Uterine Cancer Epi'!$I$43</f>
        <v>4.0631649990761848E-3</v>
      </c>
      <c r="R87" s="58">
        <f>F87*'Uterine Cancer Epi'!$I$43</f>
        <v>6.9195061028620353E-7</v>
      </c>
      <c r="S87" s="93">
        <f t="shared" si="7"/>
        <v>0.36903943649520765</v>
      </c>
      <c r="T87" s="93">
        <f t="shared" si="6"/>
        <v>36.755579242535894</v>
      </c>
    </row>
    <row r="88" spans="1:20">
      <c r="A88" s="58">
        <v>90</v>
      </c>
      <c r="B88" s="93">
        <f>'Mortal Baseline'!X88*('Uterine Cancer Epi'!$F$44*'Uterine Cancer Epi'!B$70)</f>
        <v>7.3744206315653482</v>
      </c>
      <c r="C88" s="93">
        <f>'Mortal Baseline'!Y88*('Uterine Cancer Epi'!$F$44*'Uterine Cancer Epi'!C$70)</f>
        <v>0.55803654958428262</v>
      </c>
      <c r="D88" s="93">
        <f>'Mortal Baseline'!Z88*('Uterine Cancer Epi'!$F$44*'Uterine Cancer Epi'!D$70)</f>
        <v>0.160103637575051</v>
      </c>
      <c r="E88" s="93">
        <f>'Mortal Baseline'!AA88*('Uterine Cancer Epi'!$F$44*'Uterine Cancer Epi'!E$70)</f>
        <v>8.5517235579121512E-2</v>
      </c>
      <c r="F88" s="93">
        <f>'Mortal Baseline'!AB88*('Uterine Cancer Epi'!$F$44*'Uterine Cancer Epi'!F$70)</f>
        <v>6.4136614163053781E-6</v>
      </c>
      <c r="G88" s="93">
        <f t="shared" si="5"/>
        <v>8.1780844679652205</v>
      </c>
      <c r="H88" s="2">
        <f>B88/'Mortal Baseline'!X88</f>
        <v>5.0000000000000001E-4</v>
      </c>
      <c r="I88" s="2">
        <f>C88/'Mortal Baseline'!Y88</f>
        <v>4.5844879313707839E-4</v>
      </c>
      <c r="J88" s="2">
        <f>D88/'Mortal Baseline'!Z88</f>
        <v>4.405319515974293E-4</v>
      </c>
      <c r="K88" s="2">
        <f>E88/'Mortal Baseline'!AA88</f>
        <v>4.2557210544862719E-4</v>
      </c>
      <c r="L88" s="2">
        <f>F88/'Mortal Baseline'!AB88</f>
        <v>4.0759846775860774E-4</v>
      </c>
      <c r="M88" s="2">
        <f>SUM(B88:F88)/SUM('Mortal Baseline'!X88:AB88)</f>
        <v>4.9472807398938075E-4</v>
      </c>
      <c r="N88" s="58">
        <f>B88*'Uterine Cancer Epi'!$I$44</f>
        <v>0.22565727132589963</v>
      </c>
      <c r="O88" s="58">
        <f>C88*'Uterine Cancer Epi'!$I$44</f>
        <v>1.7075918417279047E-2</v>
      </c>
      <c r="P88" s="58">
        <f>D88*'Uterine Cancer Epi'!$I$44</f>
        <v>4.8991713097965607E-3</v>
      </c>
      <c r="Q88" s="58">
        <f>E88*'Uterine Cancer Epi'!$I$44</f>
        <v>2.6168274087211181E-3</v>
      </c>
      <c r="R88" s="58">
        <f>F88*'Uterine Cancer Epi'!$I$44</f>
        <v>1.9625803933894457E-7</v>
      </c>
      <c r="S88" s="93">
        <f t="shared" si="7"/>
        <v>0.25024938471973568</v>
      </c>
      <c r="T88" s="93">
        <f t="shared" si="6"/>
        <v>37.005828627255632</v>
      </c>
    </row>
    <row r="89" spans="1:20">
      <c r="A89" s="58">
        <v>91</v>
      </c>
      <c r="B89" s="93">
        <f>'Mortal Baseline'!X89*('Uterine Cancer Epi'!$F$44*'Uterine Cancer Epi'!B$70)</f>
        <v>6.1510904442615946</v>
      </c>
      <c r="C89" s="93">
        <f>'Mortal Baseline'!Y89*('Uterine Cancer Epi'!$F$44*'Uterine Cancer Epi'!C$70)</f>
        <v>0.32391426502005044</v>
      </c>
      <c r="D89" s="93">
        <f>'Mortal Baseline'!Z89*('Uterine Cancer Epi'!$F$44*'Uterine Cancer Epi'!D$70)</f>
        <v>0.10574793240469012</v>
      </c>
      <c r="E89" s="93">
        <f>'Mortal Baseline'!AA89*('Uterine Cancer Epi'!$F$44*'Uterine Cancer Epi'!E$70)</f>
        <v>6.6364693729223032E-2</v>
      </c>
      <c r="F89" s="93">
        <f>'Mortal Baseline'!AB89*('Uterine Cancer Epi'!$F$44*'Uterine Cancer Epi'!F$70)</f>
        <v>2.071892945447458E-6</v>
      </c>
      <c r="G89" s="93">
        <f t="shared" si="5"/>
        <v>6.6471194073085034</v>
      </c>
      <c r="H89" s="2">
        <f>B89/'Mortal Baseline'!X89</f>
        <v>5.0000000000000001E-4</v>
      </c>
      <c r="I89" s="2">
        <f>C89/'Mortal Baseline'!Y89</f>
        <v>4.5844879313707845E-4</v>
      </c>
      <c r="J89" s="2">
        <f>D89/'Mortal Baseline'!Z89</f>
        <v>4.4053195159742925E-4</v>
      </c>
      <c r="K89" s="2">
        <f>E89/'Mortal Baseline'!AA89</f>
        <v>4.2557210544862714E-4</v>
      </c>
      <c r="L89" s="2">
        <f>F89/'Mortal Baseline'!AB89</f>
        <v>4.0759846775860774E-4</v>
      </c>
      <c r="M89" s="2">
        <f>SUM(B89:F89)/SUM('Mortal Baseline'!X89:AB89)</f>
        <v>4.9587908149469442E-4</v>
      </c>
      <c r="N89" s="58">
        <f>B89*'Uterine Cancer Epi'!$I$44</f>
        <v>0.18822336759440478</v>
      </c>
      <c r="O89" s="58">
        <f>C89*'Uterine Cancer Epi'!$I$44</f>
        <v>9.911776509613543E-3</v>
      </c>
      <c r="P89" s="58">
        <f>D89*'Uterine Cancer Epi'!$I$44</f>
        <v>3.2358867315835176E-3</v>
      </c>
      <c r="Q89" s="58">
        <f>E89*'Uterine Cancer Epi'!$I$44</f>
        <v>2.0307596281142247E-3</v>
      </c>
      <c r="R89" s="58">
        <f>F89*'Uterine Cancer Epi'!$I$44</f>
        <v>6.3399924130692208E-8</v>
      </c>
      <c r="S89" s="93">
        <f t="shared" si="7"/>
        <v>0.20340185386364021</v>
      </c>
      <c r="T89" s="93">
        <f t="shared" si="6"/>
        <v>37.20923048111927</v>
      </c>
    </row>
    <row r="90" spans="1:20">
      <c r="A90" s="58">
        <v>92</v>
      </c>
      <c r="B90" s="93">
        <f>'Mortal Baseline'!X90*('Uterine Cancer Epi'!$F$44*'Uterine Cancer Epi'!B$70)</f>
        <v>5.1003303175543282</v>
      </c>
      <c r="C90" s="93">
        <f>'Mortal Baseline'!Y90*('Uterine Cancer Epi'!$F$44*'Uterine Cancer Epi'!C$70)</f>
        <v>0.17956401445348733</v>
      </c>
      <c r="D90" s="93">
        <f>'Mortal Baseline'!Z90*('Uterine Cancer Epi'!$F$44*'Uterine Cancer Epi'!D$70)</f>
        <v>6.8724346374946552E-2</v>
      </c>
      <c r="E90" s="93">
        <f>'Mortal Baseline'!AA90*('Uterine Cancer Epi'!$F$44*'Uterine Cancer Epi'!E$70)</f>
        <v>5.1782543375488529E-2</v>
      </c>
      <c r="F90" s="93">
        <f>'Mortal Baseline'!AB90*('Uterine Cancer Epi'!$F$44*'Uterine Cancer Epi'!F$70)</f>
        <v>6.345404260566084E-7</v>
      </c>
      <c r="G90" s="93">
        <f t="shared" si="5"/>
        <v>5.4004018562986777</v>
      </c>
      <c r="H90" s="2">
        <f>B90/'Mortal Baseline'!X90</f>
        <v>5.0000000000000001E-4</v>
      </c>
      <c r="I90" s="2">
        <f>C90/'Mortal Baseline'!Y90</f>
        <v>4.5844879313707845E-4</v>
      </c>
      <c r="J90" s="2">
        <f>D90/'Mortal Baseline'!Z90</f>
        <v>4.4053195159742925E-4</v>
      </c>
      <c r="K90" s="2">
        <f>E90/'Mortal Baseline'!AA90</f>
        <v>4.2557210544862719E-4</v>
      </c>
      <c r="L90" s="2">
        <f>F90/'Mortal Baseline'!AB90</f>
        <v>4.0759846775860779E-4</v>
      </c>
      <c r="M90" s="2">
        <f>SUM(B90:F90)/SUM('Mortal Baseline'!X90:AB90)</f>
        <v>4.9681617798531905E-4</v>
      </c>
      <c r="N90" s="58">
        <f>B90*'Uterine Cancer Epi'!$I$44</f>
        <v>0.15607010771716243</v>
      </c>
      <c r="O90" s="58">
        <f>C90*'Uterine Cancer Epi'!$I$44</f>
        <v>5.4946588422767123E-3</v>
      </c>
      <c r="P90" s="58">
        <f>D90*'Uterine Cancer Epi'!$I$44</f>
        <v>2.1029649990733645E-3</v>
      </c>
      <c r="Q90" s="58">
        <f>E90*'Uterine Cancer Epi'!$I$44</f>
        <v>1.5845458272899489E-3</v>
      </c>
      <c r="R90" s="58">
        <f>F90*'Uterine Cancer Epi'!$I$44</f>
        <v>1.9416937037332217E-8</v>
      </c>
      <c r="S90" s="93">
        <f t="shared" si="7"/>
        <v>0.16525229680273948</v>
      </c>
      <c r="T90" s="93">
        <f t="shared" si="6"/>
        <v>37.374482777922012</v>
      </c>
    </row>
    <row r="91" spans="1:20">
      <c r="A91" s="58">
        <v>93</v>
      </c>
      <c r="B91" s="93">
        <f>'Mortal Baseline'!X91*('Uterine Cancer Epi'!$F$44*'Uterine Cancer Epi'!B$70)</f>
        <v>4.2060606345382938</v>
      </c>
      <c r="C91" s="93">
        <f>'Mortal Baseline'!Y91*('Uterine Cancer Epi'!$F$44*'Uterine Cancer Epi'!C$70)</f>
        <v>9.497529206117486E-2</v>
      </c>
      <c r="D91" s="93">
        <f>'Mortal Baseline'!Z91*('Uterine Cancer Epi'!$F$44*'Uterine Cancer Epi'!D$70)</f>
        <v>4.3947006916606329E-2</v>
      </c>
      <c r="E91" s="93">
        <f>'Mortal Baseline'!AA91*('Uterine Cancer Epi'!$F$44*'Uterine Cancer Epi'!E$70)</f>
        <v>4.0667976206336491E-2</v>
      </c>
      <c r="F91" s="93">
        <f>'Mortal Baseline'!AB91*('Uterine Cancer Epi'!$F$44*'Uterine Cancer Epi'!F$70)</f>
        <v>1.8397259329048202E-7</v>
      </c>
      <c r="G91" s="93">
        <f t="shared" si="5"/>
        <v>4.3856510936950048</v>
      </c>
      <c r="H91" s="2">
        <f>B91/'Mortal Baseline'!X91</f>
        <v>5.0000000000000001E-4</v>
      </c>
      <c r="I91" s="2">
        <f>C91/'Mortal Baseline'!Y91</f>
        <v>4.5844879313707845E-4</v>
      </c>
      <c r="J91" s="2">
        <f>D91/'Mortal Baseline'!Z91</f>
        <v>4.4053195159742925E-4</v>
      </c>
      <c r="K91" s="2">
        <f>E91/'Mortal Baseline'!AA91</f>
        <v>4.2557210544862719E-4</v>
      </c>
      <c r="L91" s="2">
        <f>F91/'Mortal Baseline'!AB91</f>
        <v>4.0759846775860774E-4</v>
      </c>
      <c r="M91" s="2">
        <f>SUM(B91:F91)/SUM('Mortal Baseline'!X91:AB91)</f>
        <v>4.9754351882518944E-4</v>
      </c>
      <c r="N91" s="58">
        <f>B91*'Uterine Cancer Epi'!$I$44</f>
        <v>0.12870545541687178</v>
      </c>
      <c r="O91" s="58">
        <f>C91*'Uterine Cancer Epi'!$I$44</f>
        <v>2.9062439370719506E-3</v>
      </c>
      <c r="P91" s="58">
        <f>D91*'Uterine Cancer Epi'!$I$44</f>
        <v>1.3447784116481535E-3</v>
      </c>
      <c r="Q91" s="58">
        <f>E91*'Uterine Cancer Epi'!$I$44</f>
        <v>1.2444400719138966E-3</v>
      </c>
      <c r="R91" s="58">
        <f>F91*'Uterine Cancer Epi'!$I$44</f>
        <v>5.6295613546887498E-9</v>
      </c>
      <c r="S91" s="93">
        <f t="shared" si="7"/>
        <v>0.13420092346706713</v>
      </c>
      <c r="T91" s="93">
        <f t="shared" si="6"/>
        <v>37.508683701389081</v>
      </c>
    </row>
    <row r="92" spans="1:20">
      <c r="A92" s="58">
        <v>94</v>
      </c>
      <c r="B92" s="93">
        <f>'Mortal Baseline'!X92*('Uterine Cancer Epi'!$F$44*'Uterine Cancer Epi'!B$70)</f>
        <v>3.4524603326511869</v>
      </c>
      <c r="C92" s="93">
        <f>'Mortal Baseline'!Y92*('Uterine Cancer Epi'!$F$44*'Uterine Cancer Epi'!C$70)</f>
        <v>4.7905592761347766E-2</v>
      </c>
      <c r="D92" s="93">
        <f>'Mortal Baseline'!Z92*('Uterine Cancer Epi'!$F$44*'Uterine Cancer Epi'!D$70)</f>
        <v>2.7662090940988922E-2</v>
      </c>
      <c r="E92" s="93">
        <f>'Mortal Baseline'!AA92*('Uterine Cancer Epi'!$F$44*'Uterine Cancer Epi'!E$70)</f>
        <v>3.2192640649283483E-2</v>
      </c>
      <c r="F92" s="93">
        <f>'Mortal Baseline'!AB92*('Uterine Cancer Epi'!$F$44*'Uterine Cancer Epi'!F$70)</f>
        <v>5.0437235869660872E-8</v>
      </c>
      <c r="G92" s="93">
        <f t="shared" si="5"/>
        <v>3.5602207074400427</v>
      </c>
      <c r="H92" s="2">
        <f>B92/'Mortal Baseline'!X92</f>
        <v>5.0000000000000001E-4</v>
      </c>
      <c r="I92" s="2">
        <f>C92/'Mortal Baseline'!Y92</f>
        <v>4.5844879313707845E-4</v>
      </c>
      <c r="J92" s="2">
        <f>D92/'Mortal Baseline'!Z92</f>
        <v>4.4053195159742925E-4</v>
      </c>
      <c r="K92" s="2">
        <f>E92/'Mortal Baseline'!AA92</f>
        <v>4.2557210544862714E-4</v>
      </c>
      <c r="L92" s="2">
        <f>F92/'Mortal Baseline'!AB92</f>
        <v>4.0759846775860774E-4</v>
      </c>
      <c r="M92" s="2">
        <f>SUM(B92:F92)/SUM('Mortal Baseline'!X92:AB92)</f>
        <v>4.9808247487594332E-4</v>
      </c>
      <c r="N92" s="58">
        <f>B92*'Uterine Cancer Epi'!$I$44</f>
        <v>0.10564528617912632</v>
      </c>
      <c r="O92" s="58">
        <f>C92*'Uterine Cancer Epi'!$I$44</f>
        <v>1.4659111384972415E-3</v>
      </c>
      <c r="P92" s="58">
        <f>D92*'Uterine Cancer Epi'!$I$44</f>
        <v>8.4645998279426094E-4</v>
      </c>
      <c r="Q92" s="58">
        <f>E92*'Uterine Cancer Epi'!$I$44</f>
        <v>9.8509480386807448E-4</v>
      </c>
      <c r="R92" s="58">
        <f>F92*'Uterine Cancer Epi'!$I$44</f>
        <v>1.5433794176116227E-9</v>
      </c>
      <c r="S92" s="93">
        <f t="shared" si="7"/>
        <v>0.10894275364766531</v>
      </c>
      <c r="T92" s="93">
        <f t="shared" si="6"/>
        <v>37.617626455036749</v>
      </c>
    </row>
    <row r="93" spans="1:20">
      <c r="A93" s="58">
        <v>95</v>
      </c>
      <c r="B93" s="93">
        <f>'Mortal Baseline'!X93*('Uterine Cancer Epi'!$F$45*'Uterine Cancer Epi'!B$70)</f>
        <v>2.8233216361668005</v>
      </c>
      <c r="C93" s="93">
        <f>'Mortal Baseline'!Y93*('Uterine Cancer Epi'!$F$45*'Uterine Cancer Epi'!C$70)</f>
        <v>2.3035402793842811E-2</v>
      </c>
      <c r="D93" s="93">
        <f>'Mortal Baseline'!Z93*('Uterine Cancer Epi'!$F$45*'Uterine Cancer Epi'!D$70)</f>
        <v>1.714754092221463E-2</v>
      </c>
      <c r="E93" s="93">
        <f>'Mortal Baseline'!AA93*('Uterine Cancer Epi'!$F$45*'Uterine Cancer Epi'!E$70)</f>
        <v>2.5726594459031291E-2</v>
      </c>
      <c r="F93" s="93">
        <f>'Mortal Baseline'!AB93*('Uterine Cancer Epi'!$F$45*'Uterine Cancer Epi'!F$70)</f>
        <v>1.3062026677303218E-8</v>
      </c>
      <c r="G93" s="93">
        <f t="shared" si="5"/>
        <v>2.889231187403916</v>
      </c>
      <c r="H93" s="2">
        <f>B93/'Mortal Baseline'!X93</f>
        <v>5.0000000000000001E-4</v>
      </c>
      <c r="I93" s="2">
        <f>C93/'Mortal Baseline'!Y93</f>
        <v>4.584487931370785E-4</v>
      </c>
      <c r="J93" s="2">
        <f>D93/'Mortal Baseline'!Z93</f>
        <v>4.4053195159742925E-4</v>
      </c>
      <c r="K93" s="2">
        <f>E93/'Mortal Baseline'!AA93</f>
        <v>4.2557210544862719E-4</v>
      </c>
      <c r="L93" s="2">
        <f>F93/'Mortal Baseline'!AB93</f>
        <v>4.0759846775860774E-4</v>
      </c>
      <c r="M93" s="2">
        <f>SUM(B93:F93)/SUM('Mortal Baseline'!X93:AB93)</f>
        <v>4.9846420571577558E-4</v>
      </c>
      <c r="N93" s="58">
        <f>B93*'Uterine Cancer Epi'!$I$45</f>
        <v>8.7805302884787495E-2</v>
      </c>
      <c r="O93" s="58">
        <f>C93*'Uterine Cancer Epi'!$I$45</f>
        <v>7.1640102688851136E-4</v>
      </c>
      <c r="P93" s="58">
        <f>D93*'Uterine Cancer Epi'!$I$45</f>
        <v>5.3328852268087496E-4</v>
      </c>
      <c r="Q93" s="58">
        <f>E93*'Uterine Cancer Epi'!$I$45</f>
        <v>8.0009708767587312E-4</v>
      </c>
      <c r="R93" s="58">
        <f>F93*'Uterine Cancer Epi'!$I$45</f>
        <v>4.0622902966413006E-10</v>
      </c>
      <c r="S93" s="93">
        <f t="shared" si="7"/>
        <v>8.9855089928261786E-2</v>
      </c>
      <c r="T93" s="93">
        <f t="shared" si="6"/>
        <v>37.707481544965013</v>
      </c>
    </row>
    <row r="94" spans="1:20">
      <c r="A94" s="58">
        <v>96</v>
      </c>
      <c r="B94" s="93">
        <f>'Mortal Baseline'!X94*('Uterine Cancer Epi'!$F$45*'Uterine Cancer Epi'!B$70)</f>
        <v>2.3023019046002999</v>
      </c>
      <c r="C94" s="93">
        <f>'Mortal Baseline'!Y94*('Uterine Cancer Epi'!$F$45*'Uterine Cancer Epi'!C$70)</f>
        <v>1.0554694783242115E-2</v>
      </c>
      <c r="D94" s="93">
        <f>'Mortal Baseline'!Z94*('Uterine Cancer Epi'!$F$45*'Uterine Cancer Epi'!D$70)</f>
        <v>1.0473764847363837E-2</v>
      </c>
      <c r="E94" s="93">
        <f>'Mortal Baseline'!AA94*('Uterine Cancer Epi'!$F$45*'Uterine Cancer Epi'!E$70)</f>
        <v>2.0788537505332844E-2</v>
      </c>
      <c r="F94" s="93">
        <f>'Mortal Baseline'!AB94*('Uterine Cancer Epi'!$F$45*'Uterine Cancer Epi'!F$70)</f>
        <v>3.1920890092156576E-9</v>
      </c>
      <c r="G94" s="93">
        <f t="shared" si="5"/>
        <v>2.3441189049283273</v>
      </c>
      <c r="H94" s="2">
        <f>B94/'Mortal Baseline'!X94</f>
        <v>5.0000000000000001E-4</v>
      </c>
      <c r="I94" s="2">
        <f>C94/'Mortal Baseline'!Y94</f>
        <v>4.584487931370785E-4</v>
      </c>
      <c r="J94" s="2">
        <f>D94/'Mortal Baseline'!Z94</f>
        <v>4.4053195159742925E-4</v>
      </c>
      <c r="K94" s="2">
        <f>E94/'Mortal Baseline'!AA94</f>
        <v>4.2557210544862719E-4</v>
      </c>
      <c r="L94" s="2">
        <f>F94/'Mortal Baseline'!AB94</f>
        <v>4.0759846775860774E-4</v>
      </c>
      <c r="M94" s="2">
        <f>SUM(B94:F94)/SUM('Mortal Baseline'!X94:AB94)</f>
        <v>4.9872215852883866E-4</v>
      </c>
      <c r="N94" s="58">
        <f>B94*'Uterine Cancer Epi'!$I$45</f>
        <v>7.1601589233069321E-2</v>
      </c>
      <c r="O94" s="58">
        <f>C94*'Uterine Cancer Epi'!$I$45</f>
        <v>3.2825100775882976E-4</v>
      </c>
      <c r="P94" s="58">
        <f>D94*'Uterine Cancer Epi'!$I$45</f>
        <v>3.257340867530153E-4</v>
      </c>
      <c r="Q94" s="58">
        <f>E94*'Uterine Cancer Epi'!$I$45</f>
        <v>6.4652351641585146E-4</v>
      </c>
      <c r="R94" s="58">
        <f>F94*'Uterine Cancer Epi'!$I$45</f>
        <v>9.9273968186606944E-11</v>
      </c>
      <c r="S94" s="93">
        <f t="shared" si="7"/>
        <v>7.2902097943270974E-2</v>
      </c>
      <c r="T94" s="93">
        <f t="shared" si="6"/>
        <v>37.780383642908284</v>
      </c>
    </row>
    <row r="95" spans="1:20">
      <c r="A95" s="58">
        <v>97</v>
      </c>
      <c r="B95" s="93">
        <f>'Mortal Baseline'!X95*('Uterine Cancer Epi'!$F$45*'Uterine Cancer Epi'!B$70)</f>
        <v>1.8735736215937862</v>
      </c>
      <c r="C95" s="93">
        <f>'Mortal Baseline'!Y95*('Uterine Cancer Epi'!$F$45*'Uterine Cancer Epi'!C$70)</f>
        <v>4.6049962508608253E-3</v>
      </c>
      <c r="D95" s="93">
        <f>'Mortal Baseline'!Z95*('Uterine Cancer Epi'!$F$45*'Uterine Cancer Epi'!D$70)</f>
        <v>6.3061695059603001E-3</v>
      </c>
      <c r="E95" s="93">
        <f>'Mortal Baseline'!AA95*('Uterine Cancer Epi'!$F$45*'Uterine Cancer Epi'!E$70)</f>
        <v>1.7011385392755752E-2</v>
      </c>
      <c r="F95" s="93">
        <f>'Mortal Baseline'!AB95*('Uterine Cancer Epi'!$F$45*'Uterine Cancer Epi'!F$70)</f>
        <v>7.3524551967994275E-10</v>
      </c>
      <c r="G95" s="93">
        <f t="shared" si="5"/>
        <v>1.9014961734786084</v>
      </c>
      <c r="H95" s="2">
        <f>B95/'Mortal Baseline'!X95</f>
        <v>5.0000000000000001E-4</v>
      </c>
      <c r="I95" s="2">
        <f>C95/'Mortal Baseline'!Y95</f>
        <v>4.5844879313707845E-4</v>
      </c>
      <c r="J95" s="2">
        <f>D95/'Mortal Baseline'!Z95</f>
        <v>4.4053195159742925E-4</v>
      </c>
      <c r="K95" s="2">
        <f>E95/'Mortal Baseline'!AA95</f>
        <v>4.2557210544862724E-4</v>
      </c>
      <c r="L95" s="2">
        <f>F95/'Mortal Baseline'!AB95</f>
        <v>4.0759846775860774E-4</v>
      </c>
      <c r="M95" s="2">
        <f>SUM(B95:F95)/SUM('Mortal Baseline'!X95:AB95)</f>
        <v>4.9888658607582376E-4</v>
      </c>
      <c r="N95" s="58">
        <f>B95*'Uterine Cancer Epi'!$I$45</f>
        <v>5.8268139631566747E-2</v>
      </c>
      <c r="O95" s="58">
        <f>C95*'Uterine Cancer Epi'!$I$45</f>
        <v>1.4321538340177165E-4</v>
      </c>
      <c r="P95" s="58">
        <f>D95*'Uterine Cancer Epi'!$I$45</f>
        <v>1.9612187163536531E-4</v>
      </c>
      <c r="Q95" s="58">
        <f>E95*'Uterine Cancer Epi'!$I$45</f>
        <v>5.2905408571470383E-4</v>
      </c>
      <c r="R95" s="58">
        <f>F95*'Uterine Cancer Epi'!$I$45</f>
        <v>2.286613566204622E-11</v>
      </c>
      <c r="S95" s="93">
        <f t="shared" si="7"/>
        <v>5.9136530995184726E-2</v>
      </c>
      <c r="T95" s="93">
        <f t="shared" si="6"/>
        <v>37.839520173903466</v>
      </c>
    </row>
    <row r="96" spans="1:20">
      <c r="A96" s="58">
        <v>98</v>
      </c>
      <c r="B96" s="93">
        <f>'Mortal Baseline'!X96*('Uterine Cancer Epi'!$F$45*'Uterine Cancer Epi'!B$70)</f>
        <v>1.4830187303111311</v>
      </c>
      <c r="C96" s="93">
        <f>'Mortal Baseline'!Y96*('Uterine Cancer Epi'!$F$45*'Uterine Cancer Epi'!C$70)</f>
        <v>1.8616570956633887E-3</v>
      </c>
      <c r="D96" s="93">
        <f>'Mortal Baseline'!Z96*('Uterine Cancer Epi'!$F$45*'Uterine Cancer Epi'!D$70)</f>
        <v>3.646731052100052E-3</v>
      </c>
      <c r="E96" s="93">
        <f>'Mortal Baseline'!AA96*('Uterine Cancer Epi'!$F$45*'Uterine Cancer Epi'!E$70)</f>
        <v>1.3750952287704857E-2</v>
      </c>
      <c r="F96" s="93">
        <f>'Mortal Baseline'!AB96*('Uterine Cancer Epi'!$F$45*'Uterine Cancer Epi'!F$70)</f>
        <v>1.552730075750006E-10</v>
      </c>
      <c r="G96" s="93">
        <f t="shared" si="5"/>
        <v>1.5022780709018722</v>
      </c>
      <c r="H96" s="2">
        <f>B96/'Mortal Baseline'!X96</f>
        <v>5.0000000000000001E-4</v>
      </c>
      <c r="I96" s="2">
        <f>C96/'Mortal Baseline'!Y96</f>
        <v>4.5844879313707845E-4</v>
      </c>
      <c r="J96" s="2">
        <f>D96/'Mortal Baseline'!Z96</f>
        <v>4.4053195159742925E-4</v>
      </c>
      <c r="K96" s="2">
        <f>E96/'Mortal Baseline'!AA96</f>
        <v>4.2557210544862719E-4</v>
      </c>
      <c r="L96" s="2">
        <f>F96/'Mortal Baseline'!AB96</f>
        <v>4.0759846775860774E-4</v>
      </c>
      <c r="M96" s="2">
        <f>SUM(B96:F96)/SUM('Mortal Baseline'!X96:AB96)</f>
        <v>4.9898166184486939E-4</v>
      </c>
      <c r="N96" s="58">
        <f>B96*'Uterine Cancer Epi'!$I$45</f>
        <v>4.6121882512676175E-2</v>
      </c>
      <c r="O96" s="58">
        <f>C96*'Uterine Cancer Epi'!$I$45</f>
        <v>5.7897535675131387E-5</v>
      </c>
      <c r="P96" s="58">
        <f>D96*'Uterine Cancer Epi'!$I$45</f>
        <v>1.1341333572031161E-4</v>
      </c>
      <c r="Q96" s="58">
        <f>E96*'Uterine Cancer Epi'!$I$45</f>
        <v>4.2765461614762101E-4</v>
      </c>
      <c r="R96" s="58">
        <f>F96*'Uterine Cancer Epi'!$I$45</f>
        <v>4.8289905355825189E-12</v>
      </c>
      <c r="S96" s="93">
        <f t="shared" si="7"/>
        <v>4.6720848005048228E-2</v>
      </c>
      <c r="T96" s="93">
        <f t="shared" si="6"/>
        <v>37.886241021908518</v>
      </c>
    </row>
    <row r="97" spans="1:20">
      <c r="A97" s="58">
        <v>99</v>
      </c>
      <c r="B97" s="93">
        <f>'Mortal Baseline'!X97*('Uterine Cancer Epi'!$F$45*'Uterine Cancer Epi'!B$70)</f>
        <v>1.1726709588086375</v>
      </c>
      <c r="C97" s="93">
        <f>'Mortal Baseline'!Y97*('Uterine Cancer Epi'!$F$45*'Uterine Cancer Epi'!C$70)</f>
        <v>7.149503751280494E-4</v>
      </c>
      <c r="D97" s="93">
        <f>'Mortal Baseline'!Z97*('Uterine Cancer Epi'!$F$45*'Uterine Cancer Epi'!D$70)</f>
        <v>2.0795478197255675E-3</v>
      </c>
      <c r="E97" s="93">
        <f>'Mortal Baseline'!AA97*('Uterine Cancer Epi'!$F$45*'Uterine Cancer Epi'!E$70)</f>
        <v>1.1286362951007746E-2</v>
      </c>
      <c r="F97" s="93">
        <f>'Mortal Baseline'!AB97*('Uterine Cancer Epi'!$F$45*'Uterine Cancer Epi'!F$70)</f>
        <v>3.0818209083585292E-11</v>
      </c>
      <c r="G97" s="93">
        <f t="shared" si="5"/>
        <v>1.1867518199853171</v>
      </c>
      <c r="H97" s="2">
        <f>B97/'Mortal Baseline'!X97</f>
        <v>5.0000000000000001E-4</v>
      </c>
      <c r="I97" s="2">
        <f>C97/'Mortal Baseline'!Y97</f>
        <v>4.5844879313707845E-4</v>
      </c>
      <c r="J97" s="2">
        <f>D97/'Mortal Baseline'!Z97</f>
        <v>4.405319515974293E-4</v>
      </c>
      <c r="K97" s="2">
        <f>E97/'Mortal Baseline'!AA97</f>
        <v>4.2557210544862719E-4</v>
      </c>
      <c r="L97" s="2">
        <f>F97/'Mortal Baseline'!AB97</f>
        <v>4.0759846775860774E-4</v>
      </c>
      <c r="M97" s="2">
        <f>SUM(B97:F97)/SUM('Mortal Baseline'!X97:AB97)</f>
        <v>4.9902470879605791E-4</v>
      </c>
      <c r="N97" s="58">
        <f>B97*'Uterine Cancer Epi'!$I$45</f>
        <v>3.6470066818948627E-2</v>
      </c>
      <c r="O97" s="58">
        <f>C97*'Uterine Cancer Epi'!$I$45</f>
        <v>2.2234956666482334E-5</v>
      </c>
      <c r="P97" s="58">
        <f>D97*'Uterine Cancer Epi'!$I$45</f>
        <v>6.467393719346515E-5</v>
      </c>
      <c r="Q97" s="58">
        <f>E97*'Uterine Cancer Epi'!$I$45</f>
        <v>3.5100588777634088E-4</v>
      </c>
      <c r="R97" s="58">
        <f>F97*'Uterine Cancer Epi'!$I$45</f>
        <v>9.5844630249950263E-13</v>
      </c>
      <c r="S97" s="93">
        <f t="shared" si="7"/>
        <v>3.6907981601543363E-2</v>
      </c>
      <c r="T97" s="93">
        <f t="shared" si="6"/>
        <v>37.923149003510062</v>
      </c>
    </row>
    <row r="98" spans="1:20">
      <c r="A98" s="58">
        <v>100</v>
      </c>
      <c r="B98" s="93">
        <f>'Mortal Baseline'!X98*('Uterine Cancer Epi'!$F$46*'Uterine Cancer Epi'!B$70)</f>
        <v>0.92657215777439494</v>
      </c>
      <c r="C98" s="93">
        <f>'Mortal Baseline'!Y98*('Uterine Cancer Epi'!$F$46*'Uterine Cancer Epi'!C$70)</f>
        <v>2.6041376864788463E-4</v>
      </c>
      <c r="D98" s="93">
        <f>'Mortal Baseline'!Z98*('Uterine Cancer Epi'!$F$46*'Uterine Cancer Epi'!D$70)</f>
        <v>1.1693973240072513E-3</v>
      </c>
      <c r="E98" s="93">
        <f>'Mortal Baseline'!AA98*('Uterine Cancer Epi'!$F$46*'Uterine Cancer Epi'!E$70)</f>
        <v>9.4169846470066113E-3</v>
      </c>
      <c r="F98" s="93">
        <f>'Mortal Baseline'!AB98*('Uterine Cancer Epi'!$F$46*'Uterine Cancer Epi'!F$70)</f>
        <v>5.7391521003672385E-12</v>
      </c>
      <c r="G98" s="93">
        <f t="shared" si="5"/>
        <v>0.93741895351979587</v>
      </c>
      <c r="H98" s="2">
        <f>B98/'Mortal Baseline'!X98</f>
        <v>5.0000000000000001E-4</v>
      </c>
      <c r="I98" s="2">
        <f>C98/'Mortal Baseline'!Y98</f>
        <v>4.584487931370785E-4</v>
      </c>
      <c r="J98" s="2">
        <f>D98/'Mortal Baseline'!Z98</f>
        <v>4.4053195159742925E-4</v>
      </c>
      <c r="K98" s="2">
        <f>E98/'Mortal Baseline'!AA98</f>
        <v>4.2557210544862719E-4</v>
      </c>
      <c r="L98" s="2">
        <f>F98/'Mortal Baseline'!AB98</f>
        <v>4.0759846775860779E-4</v>
      </c>
      <c r="M98" s="2">
        <f>SUM(B98:F98)/SUM('Mortal Baseline'!X98:AB98)</f>
        <v>4.9902667362109875E-4</v>
      </c>
      <c r="N98" s="58">
        <f>B98*'Uterine Cancer Epi'!$I$46</f>
        <v>2.8816394106783681E-2</v>
      </c>
      <c r="O98" s="58">
        <f>C98*'Uterine Cancer Epi'!$I$46</f>
        <v>8.0988682049492122E-6</v>
      </c>
      <c r="P98" s="58">
        <f>D98*'Uterine Cancer Epi'!$I$46</f>
        <v>3.6368256776625517E-5</v>
      </c>
      <c r="Q98" s="58">
        <f>E98*'Uterine Cancer Epi'!$I$46</f>
        <v>2.9286822252190558E-4</v>
      </c>
      <c r="R98" s="58">
        <f>F98*'Uterine Cancer Epi'!$I$46</f>
        <v>1.7848763032142113E-13</v>
      </c>
      <c r="S98" s="93">
        <f t="shared" si="7"/>
        <v>2.9153729454465652E-2</v>
      </c>
      <c r="T98" s="93">
        <f t="shared" si="6"/>
        <v>37.952302732964526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18"/>
  <sheetViews>
    <sheetView workbookViewId="0">
      <selection activeCell="N16" sqref="N16"/>
    </sheetView>
  </sheetViews>
  <sheetFormatPr defaultRowHeight="15"/>
  <sheetData>
    <row r="4" spans="1:4">
      <c r="B4" t="s">
        <v>242</v>
      </c>
    </row>
    <row r="5" spans="1:4">
      <c r="B5" t="s">
        <v>244</v>
      </c>
    </row>
    <row r="6" spans="1:4">
      <c r="B6" t="s">
        <v>243</v>
      </c>
    </row>
    <row r="7" spans="1:4">
      <c r="A7" t="s">
        <v>248</v>
      </c>
      <c r="C7" t="s">
        <v>146</v>
      </c>
      <c r="D7" t="s">
        <v>149</v>
      </c>
    </row>
    <row r="8" spans="1:4">
      <c r="B8" t="s">
        <v>245</v>
      </c>
      <c r="C8">
        <v>1.8</v>
      </c>
      <c r="D8">
        <v>2.1</v>
      </c>
    </row>
    <row r="9" spans="1:4">
      <c r="B9" t="s">
        <v>246</v>
      </c>
      <c r="C9">
        <v>9.4</v>
      </c>
      <c r="D9">
        <v>6.6</v>
      </c>
    </row>
    <row r="10" spans="1:4">
      <c r="B10" t="s">
        <v>120</v>
      </c>
      <c r="C10">
        <v>11.1</v>
      </c>
      <c r="D10">
        <v>8</v>
      </c>
    </row>
    <row r="11" spans="1:4">
      <c r="B11" t="s">
        <v>121</v>
      </c>
      <c r="C11">
        <v>15.2</v>
      </c>
      <c r="D11">
        <v>12.2</v>
      </c>
    </row>
    <row r="12" spans="1:4">
      <c r="B12" t="s">
        <v>247</v>
      </c>
      <c r="C12">
        <v>15.9</v>
      </c>
      <c r="D12">
        <v>13.2</v>
      </c>
    </row>
    <row r="14" spans="1:4">
      <c r="A14" s="89">
        <v>0.9</v>
      </c>
      <c r="B14" t="str">
        <f>B8</f>
        <v>16-34</v>
      </c>
      <c r="C14">
        <f>C8*0.9</f>
        <v>1.62</v>
      </c>
      <c r="D14" s="58">
        <f>D8*0.9</f>
        <v>1.8900000000000001</v>
      </c>
    </row>
    <row r="15" spans="1:4">
      <c r="B15" s="58" t="str">
        <f>B9</f>
        <v>35-54</v>
      </c>
      <c r="C15" s="58">
        <f t="shared" ref="C15:D18" si="0">C9*0.9</f>
        <v>8.4600000000000009</v>
      </c>
      <c r="D15" s="58">
        <f t="shared" si="0"/>
        <v>5.9399999999999995</v>
      </c>
    </row>
    <row r="16" spans="1:4">
      <c r="B16" s="58" t="str">
        <f>B10</f>
        <v>55-64</v>
      </c>
      <c r="C16" s="58">
        <f t="shared" si="0"/>
        <v>9.99</v>
      </c>
      <c r="D16" s="58">
        <f t="shared" si="0"/>
        <v>7.2</v>
      </c>
    </row>
    <row r="17" spans="2:4">
      <c r="B17" s="58" t="str">
        <f>B11</f>
        <v>65-74</v>
      </c>
      <c r="C17" s="58">
        <f t="shared" si="0"/>
        <v>13.68</v>
      </c>
      <c r="D17" s="58">
        <f t="shared" si="0"/>
        <v>10.98</v>
      </c>
    </row>
    <row r="18" spans="2:4">
      <c r="B18" s="58" t="str">
        <f>B12</f>
        <v>75+</v>
      </c>
      <c r="C18" s="58">
        <f t="shared" si="0"/>
        <v>14.31</v>
      </c>
      <c r="D18" s="58">
        <f t="shared" si="0"/>
        <v>11.879999999999999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4" sqref="J14"/>
    </sheetView>
  </sheetViews>
  <sheetFormatPr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3"/>
  <sheetViews>
    <sheetView workbookViewId="0">
      <pane ySplit="2" topLeftCell="A26" activePane="bottomLeft" state="frozen"/>
      <selection pane="bottomLeft" activeCell="P68" sqref="P68"/>
    </sheetView>
  </sheetViews>
  <sheetFormatPr defaultRowHeight="15"/>
  <cols>
    <col min="8" max="19" width="9.140625" style="58"/>
    <col min="25" max="30" width="9.140625" style="58"/>
  </cols>
  <sheetData>
    <row r="1" spans="1:40">
      <c r="C1" s="58" t="str">
        <f>'Immortal Baseline'!C1</f>
        <v>Males</v>
      </c>
      <c r="I1" s="58" t="s">
        <v>358</v>
      </c>
      <c r="N1" s="58" t="s">
        <v>361</v>
      </c>
      <c r="T1" s="58" t="str">
        <f>'Immortal Baseline'!H1</f>
        <v>Females</v>
      </c>
      <c r="Y1" s="58" t="s">
        <v>359</v>
      </c>
      <c r="AE1" s="58" t="str">
        <f>'Immortal Baseline'!M1</f>
        <v>Cohort</v>
      </c>
      <c r="AJ1" t="s">
        <v>360</v>
      </c>
    </row>
    <row r="2" spans="1:40">
      <c r="A2" t="str">
        <f>'Immortal Baseline'!A2</f>
        <v>Cycle</v>
      </c>
      <c r="B2" s="58" t="str">
        <f>'Immortal Baseline'!B2</f>
        <v>Age</v>
      </c>
      <c r="C2" s="58" t="str">
        <f>'Immortal Baseline'!C2</f>
        <v>Sedentary</v>
      </c>
      <c r="D2" s="58" t="str">
        <f>'Immortal Baseline'!D2</f>
        <v>Barely</v>
      </c>
      <c r="E2" s="58" t="str">
        <f>'Immortal Baseline'!E2</f>
        <v>Somewhat</v>
      </c>
      <c r="F2" s="58" t="str">
        <f>'Immortal Baseline'!F2</f>
        <v>Active</v>
      </c>
      <c r="G2" s="58" t="str">
        <f>'Immortal Baseline'!G2</f>
        <v>Highly</v>
      </c>
      <c r="H2" s="58" t="s">
        <v>12</v>
      </c>
      <c r="I2" s="58" t="str">
        <f>'Immortal Baseline'!H2</f>
        <v>Sedentary</v>
      </c>
      <c r="J2" s="58" t="str">
        <f>'Immortal Baseline'!I2</f>
        <v>Barely</v>
      </c>
      <c r="K2" s="58" t="str">
        <f>'Immortal Baseline'!J2</f>
        <v>Somewhat</v>
      </c>
      <c r="L2" s="58" t="str">
        <f>'Immortal Baseline'!K2</f>
        <v>Active</v>
      </c>
      <c r="M2" s="58" t="str">
        <f>'Immortal Baseline'!L2</f>
        <v>Highly</v>
      </c>
      <c r="N2" s="58" t="s">
        <v>258</v>
      </c>
      <c r="O2" s="58" t="s">
        <v>259</v>
      </c>
      <c r="P2" s="58" t="s">
        <v>260</v>
      </c>
      <c r="Q2" s="58" t="s">
        <v>48</v>
      </c>
      <c r="R2" s="58" t="s">
        <v>261</v>
      </c>
      <c r="T2" s="58" t="str">
        <f>'Immortal Baseline'!H2</f>
        <v>Sedentary</v>
      </c>
      <c r="U2" s="58" t="str">
        <f>'Immortal Baseline'!I2</f>
        <v>Barely</v>
      </c>
      <c r="V2" s="58" t="str">
        <f>'Immortal Baseline'!J2</f>
        <v>Somewhat</v>
      </c>
      <c r="W2" s="58" t="str">
        <f>'Immortal Baseline'!K2</f>
        <v>Active</v>
      </c>
      <c r="X2" s="58" t="str">
        <f>'Immortal Baseline'!L2</f>
        <v>Highly</v>
      </c>
      <c r="Y2" s="58" t="str">
        <f>'Immortal Baseline'!M2</f>
        <v>Sedentary</v>
      </c>
      <c r="Z2" s="58" t="str">
        <f>'Immortal Baseline'!N2</f>
        <v>Barely</v>
      </c>
      <c r="AA2" s="58" t="str">
        <f>'Immortal Baseline'!O2</f>
        <v>Somewhat</v>
      </c>
      <c r="AB2" s="58" t="str">
        <f>'Immortal Baseline'!P2</f>
        <v>Active</v>
      </c>
      <c r="AC2" s="58" t="str">
        <f>'Immortal Baseline'!Q2</f>
        <v>Highly</v>
      </c>
      <c r="AE2" s="58" t="str">
        <f>'Immortal Baseline'!M2</f>
        <v>Sedentary</v>
      </c>
      <c r="AF2" s="58" t="str">
        <f>'Immortal Baseline'!N2</f>
        <v>Barely</v>
      </c>
      <c r="AG2" s="58" t="str">
        <f>'Immortal Baseline'!O2</f>
        <v>Somewhat</v>
      </c>
      <c r="AH2" s="58" t="str">
        <f>'Immortal Baseline'!P2</f>
        <v>Active</v>
      </c>
      <c r="AI2" s="58" t="str">
        <f>'Immortal Baseline'!Q2</f>
        <v>Highly</v>
      </c>
      <c r="AJ2" s="58" t="s">
        <v>258</v>
      </c>
      <c r="AK2" s="58" t="s">
        <v>259</v>
      </c>
      <c r="AL2" s="58" t="s">
        <v>260</v>
      </c>
      <c r="AM2" s="58" t="s">
        <v>48</v>
      </c>
      <c r="AN2" s="58" t="s">
        <v>261</v>
      </c>
    </row>
    <row r="3" spans="1:40">
      <c r="A3" s="58">
        <f>'Immortal Baseline'!A3</f>
        <v>1</v>
      </c>
      <c r="B3" s="58">
        <f>'Immortal Baseline'!B3</f>
        <v>5</v>
      </c>
      <c r="C3" s="93">
        <f>'Immortal Baseline'!C3</f>
        <v>2087.2806196676656</v>
      </c>
      <c r="D3" s="93">
        <f>'Immortal Baseline'!D3</f>
        <v>17447.888770684989</v>
      </c>
      <c r="E3" s="93">
        <f>'Immortal Baseline'!E3</f>
        <v>19216.533488322977</v>
      </c>
      <c r="F3" s="93">
        <f>'Immortal Baseline'!F3</f>
        <v>10466.857811275591</v>
      </c>
      <c r="G3" s="93">
        <f>'Immortal Baseline'!G3</f>
        <v>781.43931004877822</v>
      </c>
      <c r="H3" s="93">
        <f>(Input_population/2)-(SUM('Iterative Baseline'!C3:G3))</f>
        <v>0</v>
      </c>
      <c r="I3" s="2">
        <f>C3/(SUM($C3:$G3))</f>
        <v>4.174561239335331E-2</v>
      </c>
      <c r="J3" s="2">
        <f>D3/(SUM($C3:$G3))</f>
        <v>0.34895777541369977</v>
      </c>
      <c r="K3" s="2">
        <f>E3/(SUM($C3:$G3))</f>
        <v>0.38433066976645952</v>
      </c>
      <c r="L3" s="2">
        <f>F3/(SUM($C3:$G3))</f>
        <v>0.20933715622551183</v>
      </c>
      <c r="M3" s="2">
        <f>G3/(SUM($C3:$G3))</f>
        <v>1.5628786200975565E-2</v>
      </c>
      <c r="N3" s="2">
        <f>('ACM Rates'!AL13*(SUM('Iterative Baseline'!C3:G3)))/('Iterative Baseline'!C3+('Iterative Baseline'!D3*O3)+('Iterative Baseline'!E3*P3)+('Iterative Baseline'!F3*Q3)+('Iterative Baseline'!G3*R3))</f>
        <v>4.7710854875311322E-3</v>
      </c>
      <c r="O3" s="2">
        <f>'ACM Rates'!AM13</f>
        <v>1.9000000000000001E-4</v>
      </c>
      <c r="P3" s="2">
        <f>'ACM Rates'!AN13</f>
        <v>1.8000000000000001E-4</v>
      </c>
      <c r="Q3" s="2">
        <f>'ACM Rates'!AO13</f>
        <v>1.7000000000000001E-4</v>
      </c>
      <c r="R3" s="2">
        <f>'ACM Rates'!AP13</f>
        <v>1.6000000000000004E-4</v>
      </c>
      <c r="S3" s="93"/>
      <c r="T3" s="93">
        <f>'Immortal Baseline'!H3</f>
        <v>1037.5867044205663</v>
      </c>
      <c r="U3" s="93">
        <f>'Immortal Baseline'!I3</f>
        <v>12931.930229231644</v>
      </c>
      <c r="V3" s="93">
        <f>'Immortal Baseline'!J3</f>
        <v>25157.317152721411</v>
      </c>
      <c r="W3" s="93">
        <f>'Immortal Baseline'!K3</f>
        <v>9972.3872632960847</v>
      </c>
      <c r="X3" s="93">
        <f>'Immortal Baseline'!L3</f>
        <v>900.77865033028854</v>
      </c>
      <c r="Y3" s="2">
        <f>T3/(SUM($T3:$X3))</f>
        <v>2.0751734088411328E-2</v>
      </c>
      <c r="Z3" s="2">
        <f>U3/(SUM($T3:$X3))</f>
        <v>0.25863860458463295</v>
      </c>
      <c r="AA3" s="2">
        <f>V3/(SUM($T3:$X3))</f>
        <v>0.50314634305442829</v>
      </c>
      <c r="AB3" s="2">
        <f>W3/(SUM($T3:$X3))</f>
        <v>0.19944774526592171</v>
      </c>
      <c r="AC3" s="2">
        <f>X3/(SUM($T3:$X3))</f>
        <v>1.8015573006605775E-2</v>
      </c>
      <c r="AD3" s="93"/>
      <c r="AE3" s="93">
        <f>'Immortal Baseline'!M3</f>
        <v>3124.8673240882317</v>
      </c>
      <c r="AF3" s="93">
        <f>'Immortal Baseline'!N3</f>
        <v>30379.818999916635</v>
      </c>
      <c r="AG3" s="93">
        <f>'Immortal Baseline'!O3</f>
        <v>44373.850641044388</v>
      </c>
      <c r="AH3" s="93">
        <f>'Immortal Baseline'!P3</f>
        <v>20439.245074571678</v>
      </c>
      <c r="AI3" s="93">
        <f>'Immortal Baseline'!Q3</f>
        <v>1682.2179603790669</v>
      </c>
      <c r="AJ3" s="2">
        <f>AE3/(SUM($AE3:$AI3))</f>
        <v>3.1248673240882319E-2</v>
      </c>
      <c r="AK3" s="2">
        <f>AF3/(SUM($AE3:$AI3))</f>
        <v>0.30379818999916636</v>
      </c>
      <c r="AL3" s="2">
        <f>AG3/(SUM($AE3:$AI3))</f>
        <v>0.44373850641044388</v>
      </c>
      <c r="AM3" s="2">
        <f>AH3/(SUM($AE3:$AI3))</f>
        <v>0.20439245074571677</v>
      </c>
      <c r="AN3" s="2">
        <f>AI3/(SUM($AE3:$AI3))</f>
        <v>1.682217960379067E-2</v>
      </c>
    </row>
    <row r="4" spans="1:40">
      <c r="A4" s="58">
        <f>'Immortal Baseline'!A4</f>
        <v>2</v>
      </c>
      <c r="B4" s="58">
        <f>'Immortal Baseline'!B4</f>
        <v>6</v>
      </c>
      <c r="C4">
        <f>C3-(C3*N3)</f>
        <v>2077.3220253947643</v>
      </c>
      <c r="D4" s="58">
        <f>D3-(D3*O3)</f>
        <v>17444.573671818558</v>
      </c>
      <c r="E4" s="58">
        <f>E3-(E3*P3)</f>
        <v>19213.074512295079</v>
      </c>
      <c r="F4" s="58">
        <f>F3-(F3*Q3)</f>
        <v>10465.078445447674</v>
      </c>
      <c r="G4" s="58">
        <f>G3-(G3*R3)</f>
        <v>781.3142797591704</v>
      </c>
      <c r="H4" s="93">
        <f>(Input_population/2)-(SUM('Iterative Baseline'!C4:G4))</f>
        <v>18.637065284747223</v>
      </c>
      <c r="I4" s="2">
        <f t="shared" ref="I4:I67" si="0">C4/(SUM($C4:$G4))</f>
        <v>4.1561932356829173E-2</v>
      </c>
      <c r="J4" s="2">
        <f t="shared" ref="J4:J67" si="1">D4/(SUM($C4:$G4))</f>
        <v>0.3490215681914145</v>
      </c>
      <c r="K4" s="2">
        <f t="shared" ref="K4:K67" si="2">E4/(SUM($C4:$G4))</f>
        <v>0.38440477378319693</v>
      </c>
      <c r="L4" s="2">
        <f t="shared" ref="L4:L67" si="3">F4/(SUM($C4:$G4))</f>
        <v>0.20937961333941552</v>
      </c>
      <c r="M4" s="2">
        <f t="shared" ref="M4:M67" si="4">G4/(SUM($C4:$G4))</f>
        <v>1.5632112329143744E-2</v>
      </c>
      <c r="N4" s="2">
        <f>('ACM Rates'!AL14*(SUM('Iterative Baseline'!C4:G4)))/('Iterative Baseline'!C4+('Iterative Baseline'!D4*O4)+('Iterative Baseline'!E4*P4)+('Iterative Baseline'!F4*Q4)+('Iterative Baseline'!G4*R4))</f>
        <v>4.7920794609585928E-3</v>
      </c>
      <c r="O4" s="2">
        <f>'ACM Rates'!AM14</f>
        <v>1.9000000000000001E-4</v>
      </c>
      <c r="P4" s="2">
        <f>'ACM Rates'!AN14</f>
        <v>1.8000000000000001E-4</v>
      </c>
      <c r="Q4" s="2">
        <f>'ACM Rates'!AO14</f>
        <v>1.7000000000000001E-4</v>
      </c>
      <c r="R4" s="2">
        <f>'ACM Rates'!AP14</f>
        <v>1.6000000000000004E-4</v>
      </c>
    </row>
    <row r="5" spans="1:40">
      <c r="A5" s="58">
        <f>'Immortal Baseline'!A5</f>
        <v>3</v>
      </c>
      <c r="B5" s="58">
        <f>'Immortal Baseline'!B5</f>
        <v>7</v>
      </c>
      <c r="C5" s="58">
        <f t="shared" ref="C5:C68" si="5">C4-(C4*N4)</f>
        <v>2067.3673331830732</v>
      </c>
      <c r="D5" s="58">
        <f t="shared" ref="D5:D68" si="6">D4-(D4*O4)</f>
        <v>17441.259202820911</v>
      </c>
      <c r="E5" s="58">
        <f t="shared" ref="E5:E68" si="7">E4-(E4*P4)</f>
        <v>19209.616158882865</v>
      </c>
      <c r="F5" s="58">
        <f t="shared" ref="F5:F68" si="8">F4-(F4*Q4)</f>
        <v>10463.299382111949</v>
      </c>
      <c r="G5" s="58">
        <f t="shared" ref="G5:G68" si="9">G4-(G4*R4)</f>
        <v>781.18926947440889</v>
      </c>
      <c r="H5" s="93">
        <f>(Input_population/2)-(SUM('Iterative Baseline'!C5:G5))</f>
        <v>37.268653526793059</v>
      </c>
      <c r="I5" s="2">
        <f t="shared" si="0"/>
        <v>4.1378188851338801E-2</v>
      </c>
      <c r="J5" s="2">
        <f t="shared" si="1"/>
        <v>0.34908538290014968</v>
      </c>
      <c r="K5" s="2">
        <f t="shared" si="2"/>
        <v>0.38447890339843965</v>
      </c>
      <c r="L5" s="2">
        <f t="shared" si="3"/>
        <v>0.20942208522494113</v>
      </c>
      <c r="M5" s="2">
        <f t="shared" si="4"/>
        <v>1.563543962513074E-2</v>
      </c>
      <c r="N5" s="2">
        <f>('ACM Rates'!AL15*(SUM('Iterative Baseline'!C5:G5)))/('Iterative Baseline'!C5+('Iterative Baseline'!D5*O5)+('Iterative Baseline'!E5*P5)+('Iterative Baseline'!F5*Q5)+('Iterative Baseline'!G5*R5))</f>
        <v>4.8132663592180738E-3</v>
      </c>
      <c r="O5" s="2">
        <f>'ACM Rates'!AM15</f>
        <v>1.9000000000000001E-4</v>
      </c>
      <c r="P5" s="2">
        <f>'ACM Rates'!AN15</f>
        <v>1.8000000000000001E-4</v>
      </c>
      <c r="Q5" s="2">
        <f>'ACM Rates'!AO15</f>
        <v>1.7000000000000001E-4</v>
      </c>
      <c r="R5" s="2">
        <f>'ACM Rates'!AP15</f>
        <v>1.6000000000000004E-4</v>
      </c>
    </row>
    <row r="6" spans="1:40">
      <c r="A6" s="58">
        <f>'Immortal Baseline'!A6</f>
        <v>4</v>
      </c>
      <c r="B6" s="58">
        <f>'Immortal Baseline'!B6</f>
        <v>8</v>
      </c>
      <c r="C6" s="58">
        <f t="shared" si="5"/>
        <v>2057.4165435461168</v>
      </c>
      <c r="D6" s="58">
        <f t="shared" si="6"/>
        <v>17437.945363572377</v>
      </c>
      <c r="E6" s="58">
        <f t="shared" si="7"/>
        <v>19206.158427974267</v>
      </c>
      <c r="F6" s="58">
        <f t="shared" si="8"/>
        <v>10461.520621216991</v>
      </c>
      <c r="G6" s="58">
        <f t="shared" si="9"/>
        <v>781.06427919129294</v>
      </c>
      <c r="H6" s="93">
        <f>(Input_population/2)-(SUM('Iterative Baseline'!C6:G6))</f>
        <v>55.894764498960285</v>
      </c>
      <c r="I6" s="2">
        <f t="shared" si="0"/>
        <v>4.1194381876395562E-2</v>
      </c>
      <c r="J6" s="2">
        <f t="shared" si="1"/>
        <v>0.34914921953947065</v>
      </c>
      <c r="K6" s="2">
        <f t="shared" si="2"/>
        <v>0.38455305861245531</v>
      </c>
      <c r="L6" s="2">
        <f t="shared" si="3"/>
        <v>0.20946457188266496</v>
      </c>
      <c r="M6" s="2">
        <f t="shared" si="4"/>
        <v>1.5638768089013644E-2</v>
      </c>
      <c r="N6" s="2">
        <f>('ACM Rates'!AL16*(SUM('Iterative Baseline'!C6:G6)))/('Iterative Baseline'!C6+('Iterative Baseline'!D6*O6)+('Iterative Baseline'!E6*P6)+('Iterative Baseline'!F6*Q6)+('Iterative Baseline'!G6*R6))</f>
        <v>2.4224092378587023E-3</v>
      </c>
      <c r="O6" s="2">
        <f>'ACM Rates'!AM16</f>
        <v>9.5000000000000005E-5</v>
      </c>
      <c r="P6" s="2">
        <f>'ACM Rates'!AN16</f>
        <v>9.0000000000000006E-5</v>
      </c>
      <c r="Q6" s="2">
        <f>'ACM Rates'!AO16</f>
        <v>8.5000000000000006E-5</v>
      </c>
      <c r="R6" s="2">
        <f>'ACM Rates'!AP16</f>
        <v>8.000000000000002E-5</v>
      </c>
    </row>
    <row r="7" spans="1:40">
      <c r="A7" s="58">
        <f>'Immortal Baseline'!A7</f>
        <v>5</v>
      </c>
      <c r="B7" s="58">
        <f>'Immortal Baseline'!B7</f>
        <v>9</v>
      </c>
      <c r="C7" s="58">
        <f t="shared" si="5"/>
        <v>2052.4326387049073</v>
      </c>
      <c r="D7" s="58">
        <f t="shared" si="6"/>
        <v>17436.288758762836</v>
      </c>
      <c r="E7" s="58">
        <f t="shared" si="7"/>
        <v>19204.429873715751</v>
      </c>
      <c r="F7" s="58">
        <f t="shared" si="8"/>
        <v>10460.631391964187</v>
      </c>
      <c r="G7" s="58">
        <f t="shared" si="9"/>
        <v>781.00179404895766</v>
      </c>
      <c r="H7" s="93">
        <f>(Input_population/2)-(SUM('Iterative Baseline'!C7:G7))</f>
        <v>65.215542803365679</v>
      </c>
      <c r="I7" s="2">
        <f t="shared" si="0"/>
        <v>4.1102262901809912E-2</v>
      </c>
      <c r="J7" s="2">
        <f t="shared" si="1"/>
        <v>0.34918121602605429</v>
      </c>
      <c r="K7" s="2">
        <f t="shared" si="2"/>
        <v>0.38459022267688986</v>
      </c>
      <c r="L7" s="2">
        <f t="shared" si="3"/>
        <v>0.20948586252396637</v>
      </c>
      <c r="M7" s="2">
        <f t="shared" si="4"/>
        <v>1.5640435871279688E-2</v>
      </c>
      <c r="N7" s="2">
        <f>('ACM Rates'!AL17*(SUM('Iterative Baseline'!C7:G7)))/('Iterative Baseline'!C7+('Iterative Baseline'!D7*O7)+('Iterative Baseline'!E7*P7)+('Iterative Baseline'!F7*Q7)+('Iterative Baseline'!G7*R7))</f>
        <v>2.4278264392785429E-3</v>
      </c>
      <c r="O7" s="2">
        <f>'ACM Rates'!AM17</f>
        <v>9.5000000000000005E-5</v>
      </c>
      <c r="P7" s="2">
        <f>'ACM Rates'!AN17</f>
        <v>9.0000000000000006E-5</v>
      </c>
      <c r="Q7" s="2">
        <f>'ACM Rates'!AO17</f>
        <v>8.5000000000000006E-5</v>
      </c>
      <c r="R7" s="2">
        <f>'ACM Rates'!AP17</f>
        <v>8.000000000000002E-5</v>
      </c>
    </row>
    <row r="8" spans="1:40">
      <c r="A8" s="58">
        <f>'Immortal Baseline'!A8</f>
        <v>6</v>
      </c>
      <c r="B8" s="58">
        <f>'Immortal Baseline'!B8</f>
        <v>10</v>
      </c>
      <c r="C8" s="58">
        <f t="shared" si="5"/>
        <v>2047.4496884798214</v>
      </c>
      <c r="D8" s="58">
        <f t="shared" si="6"/>
        <v>17434.632311330752</v>
      </c>
      <c r="E8" s="58">
        <f t="shared" si="7"/>
        <v>19202.701475027116</v>
      </c>
      <c r="F8" s="58">
        <f t="shared" si="8"/>
        <v>10459.74223829587</v>
      </c>
      <c r="G8" s="58">
        <f t="shared" si="9"/>
        <v>780.93931390543378</v>
      </c>
      <c r="H8" s="93">
        <f>(Input_population/2)-(SUM('Iterative Baseline'!C8:G8))</f>
        <v>74.534972961002495</v>
      </c>
      <c r="I8" s="2">
        <f t="shared" si="0"/>
        <v>4.1010127544549635E-2</v>
      </c>
      <c r="J8" s="2">
        <f t="shared" si="1"/>
        <v>0.3492132181821116</v>
      </c>
      <c r="K8" s="2">
        <f t="shared" si="2"/>
        <v>0.3846273933478071</v>
      </c>
      <c r="L8" s="2">
        <f t="shared" si="3"/>
        <v>0.20950715697151759</v>
      </c>
      <c r="M8" s="2">
        <f t="shared" si="4"/>
        <v>1.5642103954013987E-2</v>
      </c>
      <c r="N8" s="2">
        <f>('ACM Rates'!AL18*(SUM('Iterative Baseline'!C8:G8)))/('Iterative Baseline'!C8+('Iterative Baseline'!D8*O8)+('Iterative Baseline'!E8*P8)+('Iterative Baseline'!F8*Q8)+('Iterative Baseline'!G8*R8))</f>
        <v>2.433268893729708E-3</v>
      </c>
      <c r="O8" s="2">
        <f>'ACM Rates'!AM18</f>
        <v>9.5000000000000005E-5</v>
      </c>
      <c r="P8" s="2">
        <f>'ACM Rates'!AN18</f>
        <v>9.0000000000000006E-5</v>
      </c>
      <c r="Q8" s="2">
        <f>'ACM Rates'!AO18</f>
        <v>8.5000000000000006E-5</v>
      </c>
      <c r="R8" s="2">
        <f>'ACM Rates'!AP18</f>
        <v>8.000000000000002E-5</v>
      </c>
    </row>
    <row r="9" spans="1:40">
      <c r="A9" s="58">
        <f>'Immortal Baseline'!A9</f>
        <v>7</v>
      </c>
      <c r="B9" s="58">
        <f>'Immortal Baseline'!B9</f>
        <v>11</v>
      </c>
      <c r="C9" s="58">
        <f t="shared" si="5"/>
        <v>2042.4676928413669</v>
      </c>
      <c r="D9" s="58">
        <f t="shared" si="6"/>
        <v>17432.976021261176</v>
      </c>
      <c r="E9" s="58">
        <f t="shared" si="7"/>
        <v>19200.973231894364</v>
      </c>
      <c r="F9" s="58">
        <f t="shared" si="8"/>
        <v>10458.853160205615</v>
      </c>
      <c r="G9" s="58">
        <f t="shared" si="9"/>
        <v>780.87683876032133</v>
      </c>
      <c r="H9" s="93">
        <f>(Input_population/2)-(SUM('Iterative Baseline'!C9:G9))</f>
        <v>83.853055037150625</v>
      </c>
      <c r="I9" s="2">
        <f t="shared" si="0"/>
        <v>4.0917975802366634E-2</v>
      </c>
      <c r="J9" s="2">
        <f t="shared" si="1"/>
        <v>0.34924522600838237</v>
      </c>
      <c r="K9" s="2">
        <f t="shared" si="2"/>
        <v>0.38466457062611836</v>
      </c>
      <c r="L9" s="2">
        <f t="shared" si="3"/>
        <v>0.20952845522587038</v>
      </c>
      <c r="M9" s="2">
        <f t="shared" si="4"/>
        <v>1.5643772337262128E-2</v>
      </c>
      <c r="N9" s="2">
        <f>('ACM Rates'!AL19*(SUM('Iterative Baseline'!C9:G9)))/('Iterative Baseline'!C9+('Iterative Baseline'!D9*O9)+('Iterative Baseline'!E9*P9)+('Iterative Baseline'!F9*Q9)+('Iterative Baseline'!G9*R9))</f>
        <v>2.4387367780792399E-3</v>
      </c>
      <c r="O9" s="2">
        <f>'ACM Rates'!AM19</f>
        <v>9.5000000000000005E-5</v>
      </c>
      <c r="P9" s="2">
        <f>'ACM Rates'!AN19</f>
        <v>9.0000000000000006E-5</v>
      </c>
      <c r="Q9" s="2">
        <f>'ACM Rates'!AO19</f>
        <v>8.5000000000000006E-5</v>
      </c>
      <c r="R9" s="2">
        <f>'ACM Rates'!AP19</f>
        <v>8.000000000000002E-5</v>
      </c>
    </row>
    <row r="10" spans="1:40">
      <c r="A10" s="58">
        <f>'Immortal Baseline'!A10</f>
        <v>8</v>
      </c>
      <c r="B10" s="58">
        <f>'Immortal Baseline'!B10</f>
        <v>12</v>
      </c>
      <c r="C10" s="58">
        <f t="shared" si="5"/>
        <v>2037.4866517607959</v>
      </c>
      <c r="D10" s="58">
        <f t="shared" si="6"/>
        <v>17431.319888539158</v>
      </c>
      <c r="E10" s="58">
        <f t="shared" si="7"/>
        <v>19199.245144303495</v>
      </c>
      <c r="F10" s="58">
        <f t="shared" si="8"/>
        <v>10457.964157686998</v>
      </c>
      <c r="G10" s="58">
        <f t="shared" si="9"/>
        <v>780.81436861322049</v>
      </c>
      <c r="H10" s="93">
        <f>(Input_population/2)-(SUM('Iterative Baseline'!C10:G10))</f>
        <v>93.169789096340537</v>
      </c>
      <c r="I10" s="2">
        <f t="shared" si="0"/>
        <v>4.0825807673027591E-2</v>
      </c>
      <c r="J10" s="2">
        <f t="shared" si="1"/>
        <v>0.34927723950560091</v>
      </c>
      <c r="K10" s="2">
        <f t="shared" si="2"/>
        <v>0.38470175451272876</v>
      </c>
      <c r="L10" s="2">
        <f t="shared" si="3"/>
        <v>0.20954975728757341</v>
      </c>
      <c r="M10" s="2">
        <f t="shared" si="4"/>
        <v>1.5645441021069455E-2</v>
      </c>
      <c r="N10" s="2">
        <f>('ACM Rates'!AL20*(SUM('Iterative Baseline'!C10:G10)))/('Iterative Baseline'!C10+('Iterative Baseline'!D10*O10)+('Iterative Baseline'!E10*P10)+('Iterative Baseline'!F10*Q10)+('Iterative Baseline'!G10*R10))</f>
        <v>2.4442302708488108E-3</v>
      </c>
      <c r="O10" s="2">
        <f>'ACM Rates'!AM20</f>
        <v>9.5000000000000005E-5</v>
      </c>
      <c r="P10" s="2">
        <f>'ACM Rates'!AN20</f>
        <v>9.0000000000000006E-5</v>
      </c>
      <c r="Q10" s="2">
        <f>'ACM Rates'!AO20</f>
        <v>8.5000000000000006E-5</v>
      </c>
      <c r="R10" s="2">
        <f>'ACM Rates'!AP20</f>
        <v>8.000000000000002E-5</v>
      </c>
    </row>
    <row r="11" spans="1:40">
      <c r="A11" s="58">
        <f>'Immortal Baseline'!A11</f>
        <v>9</v>
      </c>
      <c r="B11" s="58">
        <f>'Immortal Baseline'!B11</f>
        <v>13</v>
      </c>
      <c r="C11" s="58">
        <f t="shared" si="5"/>
        <v>2032.5065652101118</v>
      </c>
      <c r="D11" s="58">
        <f t="shared" si="6"/>
        <v>17429.663913149747</v>
      </c>
      <c r="E11" s="58">
        <f t="shared" si="7"/>
        <v>19197.517212240509</v>
      </c>
      <c r="F11" s="58">
        <f t="shared" si="8"/>
        <v>10457.075230733595</v>
      </c>
      <c r="G11" s="58">
        <f t="shared" si="9"/>
        <v>780.75190346373142</v>
      </c>
      <c r="H11" s="93">
        <f>(Input_population/2)-(SUM('Iterative Baseline'!C11:G11))</f>
        <v>102.48517520230962</v>
      </c>
      <c r="I11" s="2">
        <f t="shared" si="0"/>
        <v>4.0733623154314134E-2</v>
      </c>
      <c r="J11" s="2">
        <f t="shared" si="1"/>
        <v>0.3493092586744958</v>
      </c>
      <c r="K11" s="2">
        <f t="shared" si="2"/>
        <v>0.38473894500853723</v>
      </c>
      <c r="L11" s="2">
        <f t="shared" si="3"/>
        <v>0.20957106315717183</v>
      </c>
      <c r="M11" s="2">
        <f t="shared" si="4"/>
        <v>1.5647110005481059E-2</v>
      </c>
      <c r="N11" s="2">
        <f>('ACM Rates'!AL21*(SUM('Iterative Baseline'!C11:G11)))/('Iterative Baseline'!C11+('Iterative Baseline'!D11*O11)+('Iterative Baseline'!E11*P11)+('Iterative Baseline'!F11*Q11)+('Iterative Baseline'!G11*R11))</f>
        <v>2.449749552234115E-3</v>
      </c>
      <c r="O11" s="2">
        <f>'ACM Rates'!AM21</f>
        <v>9.5000000000000005E-5</v>
      </c>
      <c r="P11" s="2">
        <f>'ACM Rates'!AN21</f>
        <v>9.0000000000000006E-5</v>
      </c>
      <c r="Q11" s="2">
        <f>'ACM Rates'!AO21</f>
        <v>8.5000000000000006E-5</v>
      </c>
      <c r="R11" s="2">
        <f>'ACM Rates'!AP21</f>
        <v>8.000000000000002E-5</v>
      </c>
    </row>
    <row r="12" spans="1:40">
      <c r="A12" s="58">
        <f>'Immortal Baseline'!A12</f>
        <v>10</v>
      </c>
      <c r="B12" s="58">
        <f>'Immortal Baseline'!B12</f>
        <v>14</v>
      </c>
      <c r="C12" s="58">
        <f t="shared" si="5"/>
        <v>2027.5274331620756</v>
      </c>
      <c r="D12" s="58">
        <f t="shared" si="6"/>
        <v>17428.008095077999</v>
      </c>
      <c r="E12" s="58">
        <f t="shared" si="7"/>
        <v>19195.789435691408</v>
      </c>
      <c r="F12" s="58">
        <f t="shared" si="8"/>
        <v>10456.186379338982</v>
      </c>
      <c r="G12" s="58">
        <f t="shared" si="9"/>
        <v>780.68944331145428</v>
      </c>
      <c r="H12" s="93">
        <f>(Input_population/2)-(SUM('Iterative Baseline'!C12:G12))</f>
        <v>111.79921341807494</v>
      </c>
      <c r="I12" s="2">
        <f t="shared" si="0"/>
        <v>4.0641422244022986E-2</v>
      </c>
      <c r="J12" s="2">
        <f t="shared" si="1"/>
        <v>0.34934128351579052</v>
      </c>
      <c r="K12" s="2">
        <f t="shared" si="2"/>
        <v>0.38477614211443684</v>
      </c>
      <c r="L12" s="2">
        <f t="shared" si="3"/>
        <v>0.20959237283520774</v>
      </c>
      <c r="M12" s="2">
        <f t="shared" si="4"/>
        <v>1.5648779290541797E-2</v>
      </c>
      <c r="N12" s="2">
        <f>('ACM Rates'!AL22*(SUM('Iterative Baseline'!C12:G12)))/('Iterative Baseline'!C12+('Iterative Baseline'!D12*O12)+('Iterative Baseline'!E12*P12)+('Iterative Baseline'!F12*Q12)+('Iterative Baseline'!G12*R12))</f>
        <v>2.4552948041245207E-3</v>
      </c>
      <c r="O12" s="2">
        <f>'ACM Rates'!AM22</f>
        <v>9.5000000000000005E-5</v>
      </c>
      <c r="P12" s="2">
        <f>'ACM Rates'!AN22</f>
        <v>9.0000000000000006E-5</v>
      </c>
      <c r="Q12" s="2">
        <f>'ACM Rates'!AO22</f>
        <v>8.5000000000000006E-5</v>
      </c>
      <c r="R12" s="2">
        <f>'ACM Rates'!AP22</f>
        <v>8.000000000000002E-5</v>
      </c>
    </row>
    <row r="13" spans="1:40">
      <c r="A13" s="58">
        <f>'Immortal Baseline'!A13</f>
        <v>11</v>
      </c>
      <c r="B13" s="58">
        <f>'Immortal Baseline'!B13</f>
        <v>15</v>
      </c>
      <c r="C13" s="58">
        <f t="shared" si="5"/>
        <v>2022.5492555902129</v>
      </c>
      <c r="D13" s="58">
        <f t="shared" si="6"/>
        <v>17426.352434308967</v>
      </c>
      <c r="E13" s="58">
        <f t="shared" si="7"/>
        <v>19194.061814642195</v>
      </c>
      <c r="F13" s="58">
        <f t="shared" si="8"/>
        <v>10455.297603496738</v>
      </c>
      <c r="G13" s="58">
        <f t="shared" si="9"/>
        <v>780.62698815598935</v>
      </c>
      <c r="H13" s="93">
        <f>(Input_population/2)-(SUM('Iterative Baseline'!C13:G13))</f>
        <v>121.11190380589687</v>
      </c>
      <c r="I13" s="2">
        <f t="shared" si="0"/>
        <v>4.0549204939966152E-2</v>
      </c>
      <c r="J13" s="2">
        <f t="shared" si="1"/>
        <v>0.34937331403020278</v>
      </c>
      <c r="K13" s="2">
        <f t="shared" si="2"/>
        <v>0.38481334583131482</v>
      </c>
      <c r="L13" s="2">
        <f t="shared" si="3"/>
        <v>0.20961368632221988</v>
      </c>
      <c r="M13" s="2">
        <f t="shared" si="4"/>
        <v>1.565044887629629E-2</v>
      </c>
      <c r="N13" s="2">
        <f>('ACM Rates'!AL23*(SUM('Iterative Baseline'!C13:G13)))/('Iterative Baseline'!C13+('Iterative Baseline'!D13*O13)+('Iterative Baseline'!E13*P13)+('Iterative Baseline'!F13*Q13)+('Iterative Baseline'!G13*R13))</f>
        <v>2.4608662101230114E-3</v>
      </c>
      <c r="O13" s="2">
        <f>'ACM Rates'!AM23</f>
        <v>9.5000000000000005E-5</v>
      </c>
      <c r="P13" s="2">
        <f>'ACM Rates'!AN23</f>
        <v>9.0000000000000006E-5</v>
      </c>
      <c r="Q13" s="2">
        <f>'ACM Rates'!AO23</f>
        <v>8.5000000000000006E-5</v>
      </c>
      <c r="R13" s="2">
        <f>'ACM Rates'!AP23</f>
        <v>8.000000000000002E-5</v>
      </c>
    </row>
    <row r="14" spans="1:40">
      <c r="A14" s="58">
        <f>'Immortal Baseline'!A14</f>
        <v>12</v>
      </c>
      <c r="B14" s="58">
        <f>'Immortal Baseline'!B14</f>
        <v>16</v>
      </c>
      <c r="C14" s="58">
        <f t="shared" si="5"/>
        <v>2017.5720324688214</v>
      </c>
      <c r="D14" s="58">
        <f t="shared" si="6"/>
        <v>17424.696930827708</v>
      </c>
      <c r="E14" s="58">
        <f t="shared" si="7"/>
        <v>19192.334349078876</v>
      </c>
      <c r="F14" s="58">
        <f t="shared" si="8"/>
        <v>10454.408903200441</v>
      </c>
      <c r="G14" s="58">
        <f t="shared" si="9"/>
        <v>780.56453799693691</v>
      </c>
      <c r="H14" s="93">
        <f>(Input_population/2)-(SUM('Iterative Baseline'!C14:G14))</f>
        <v>130.42324642722087</v>
      </c>
      <c r="I14" s="2">
        <f t="shared" si="0"/>
        <v>4.0456971239971024E-2</v>
      </c>
      <c r="J14" s="2">
        <f t="shared" si="1"/>
        <v>0.34940535021844477</v>
      </c>
      <c r="K14" s="2">
        <f t="shared" si="2"/>
        <v>0.38485055616005182</v>
      </c>
      <c r="L14" s="2">
        <f t="shared" si="3"/>
        <v>0.2096350036187436</v>
      </c>
      <c r="M14" s="2">
        <f t="shared" si="4"/>
        <v>1.5652118762788884E-2</v>
      </c>
      <c r="N14" s="2">
        <f>('ACM Rates'!AL24*(SUM('Iterative Baseline'!C14:G14)))/('Iterative Baseline'!C14+('Iterative Baseline'!D14*O14)+('Iterative Baseline'!E14*P14)+('Iterative Baseline'!F14*Q14)+('Iterative Baseline'!G14*R14))</f>
        <v>2.4664639555664046E-3</v>
      </c>
      <c r="O14" s="2">
        <f>'ACM Rates'!AM24</f>
        <v>9.5000000000000005E-5</v>
      </c>
      <c r="P14" s="2">
        <f>'ACM Rates'!AN24</f>
        <v>9.0000000000000006E-5</v>
      </c>
      <c r="Q14" s="2">
        <f>'ACM Rates'!AO24</f>
        <v>8.5000000000000006E-5</v>
      </c>
      <c r="R14" s="2">
        <f>'ACM Rates'!AP24</f>
        <v>8.000000000000002E-5</v>
      </c>
    </row>
    <row r="15" spans="1:40">
      <c r="A15" s="58">
        <f>'Immortal Baseline'!A15</f>
        <v>13</v>
      </c>
      <c r="B15" s="58">
        <f>'Immortal Baseline'!B15</f>
        <v>17</v>
      </c>
      <c r="C15" s="58">
        <f t="shared" si="5"/>
        <v>2012.5957637729782</v>
      </c>
      <c r="D15" s="58">
        <f t="shared" si="6"/>
        <v>17423.041584619277</v>
      </c>
      <c r="E15" s="58">
        <f t="shared" si="7"/>
        <v>19190.607038987459</v>
      </c>
      <c r="F15" s="58">
        <f t="shared" si="8"/>
        <v>10453.52027844367</v>
      </c>
      <c r="G15" s="58">
        <f t="shared" si="9"/>
        <v>780.50209283389711</v>
      </c>
      <c r="H15" s="93">
        <f>(Input_population/2)-(SUM('Iterative Baseline'!C15:G15))</f>
        <v>139.73324134271388</v>
      </c>
      <c r="I15" s="2">
        <f t="shared" si="0"/>
        <v>4.0364721141880562E-2</v>
      </c>
      <c r="J15" s="2">
        <f t="shared" si="1"/>
        <v>0.34943739208122265</v>
      </c>
      <c r="K15" s="2">
        <f t="shared" si="2"/>
        <v>0.38488777310152228</v>
      </c>
      <c r="L15" s="2">
        <f t="shared" si="3"/>
        <v>0.20965632472531076</v>
      </c>
      <c r="M15" s="2">
        <f t="shared" si="4"/>
        <v>1.5653788950063686E-2</v>
      </c>
      <c r="N15" s="2">
        <f>('ACM Rates'!AL25*(SUM('Iterative Baseline'!C15:G15)))/('Iterative Baseline'!C15+('Iterative Baseline'!D15*O15)+('Iterative Baseline'!E15*P15)+('Iterative Baseline'!F15*Q15)+('Iterative Baseline'!G15*R15))</f>
        <v>2.4720882275458575E-3</v>
      </c>
      <c r="O15" s="2">
        <f>'ACM Rates'!AM25</f>
        <v>9.5000000000000005E-5</v>
      </c>
      <c r="P15" s="2">
        <f>'ACM Rates'!AN25</f>
        <v>9.0000000000000006E-5</v>
      </c>
      <c r="Q15" s="2">
        <f>'ACM Rates'!AO25</f>
        <v>8.5000000000000006E-5</v>
      </c>
      <c r="R15" s="2">
        <f>'ACM Rates'!AP25</f>
        <v>8.000000000000002E-5</v>
      </c>
    </row>
    <row r="16" spans="1:40">
      <c r="A16" s="58">
        <f>'Immortal Baseline'!A16</f>
        <v>14</v>
      </c>
      <c r="B16" s="58">
        <f>'Immortal Baseline'!B16</f>
        <v>18</v>
      </c>
      <c r="C16" s="58">
        <f t="shared" si="5"/>
        <v>2007.6204494785463</v>
      </c>
      <c r="D16" s="58">
        <f t="shared" si="6"/>
        <v>17421.386395668738</v>
      </c>
      <c r="E16" s="58">
        <f t="shared" si="7"/>
        <v>19188.879884353948</v>
      </c>
      <c r="F16" s="58">
        <f t="shared" si="8"/>
        <v>10452.631729220002</v>
      </c>
      <c r="G16" s="58">
        <f t="shared" si="9"/>
        <v>780.43965266647035</v>
      </c>
      <c r="H16" s="93">
        <f>(Input_population/2)-(SUM('Iterative Baseline'!C16:G16))</f>
        <v>149.04188861229341</v>
      </c>
      <c r="I16" s="2">
        <f>C16/(SUM($C16:$G16))</f>
        <v>4.0272454643553487E-2</v>
      </c>
      <c r="J16" s="2">
        <f t="shared" si="1"/>
        <v>0.34946943961923738</v>
      </c>
      <c r="K16" s="2">
        <f t="shared" si="2"/>
        <v>0.38492499665659458</v>
      </c>
      <c r="L16" s="2">
        <f t="shared" si="3"/>
        <v>0.20967764964244998</v>
      </c>
      <c r="M16" s="2">
        <f t="shared" si="4"/>
        <v>1.565545943816455E-2</v>
      </c>
      <c r="N16" s="2">
        <f>('ACM Rates'!AL26*(SUM('Iterative Baseline'!C16:G16)))/('Iterative Baseline'!C16+('Iterative Baseline'!D16*O16)+('Iterative Baseline'!E16*P16)+('Iterative Baseline'!F16*Q16)+('Iterative Baseline'!G16*R16))</f>
        <v>7.401338621532162E-3</v>
      </c>
      <c r="O16" s="2">
        <f>'ACM Rates'!AM26</f>
        <v>2.8499999999999999E-4</v>
      </c>
      <c r="P16" s="2">
        <f>'ACM Rates'!AN26</f>
        <v>2.7E-4</v>
      </c>
      <c r="Q16" s="2">
        <f>'ACM Rates'!AO26</f>
        <v>2.5500000000000002E-4</v>
      </c>
      <c r="R16" s="2">
        <f>'ACM Rates'!AP26</f>
        <v>2.3999999999999998E-4</v>
      </c>
    </row>
    <row r="17" spans="1:18">
      <c r="A17" s="58">
        <f>'Immortal Baseline'!A17</f>
        <v>15</v>
      </c>
      <c r="B17" s="58">
        <f>'Immortal Baseline'!B17</f>
        <v>19</v>
      </c>
      <c r="C17" s="58">
        <f t="shared" si="5"/>
        <v>1992.7613707084431</v>
      </c>
      <c r="D17" s="58">
        <f t="shared" si="6"/>
        <v>17416.421300545971</v>
      </c>
      <c r="E17" s="58">
        <f t="shared" si="7"/>
        <v>19183.698886785172</v>
      </c>
      <c r="F17" s="58">
        <f t="shared" si="8"/>
        <v>10449.966308129051</v>
      </c>
      <c r="G17" s="58">
        <f t="shared" si="9"/>
        <v>780.25234714983037</v>
      </c>
      <c r="H17" s="93">
        <f>(Input_population/2)-(SUM('Iterative Baseline'!C17:G17))</f>
        <v>176.89978668153344</v>
      </c>
      <c r="I17" s="2">
        <f t="shared" si="0"/>
        <v>3.9996735694414857E-2</v>
      </c>
      <c r="J17" s="2">
        <f t="shared" si="1"/>
        <v>0.34956518614813736</v>
      </c>
      <c r="K17" s="2">
        <f t="shared" si="2"/>
        <v>0.3850362342899144</v>
      </c>
      <c r="L17" s="2">
        <f t="shared" si="3"/>
        <v>0.20974139030665173</v>
      </c>
      <c r="M17" s="2">
        <f t="shared" si="4"/>
        <v>1.5660453560881728E-2</v>
      </c>
      <c r="N17" s="2">
        <f>('ACM Rates'!AL27*(SUM('Iterative Baseline'!C17:G17)))/('Iterative Baseline'!C17+('Iterative Baseline'!D17*O17)+('Iterative Baseline'!E17*P17)+('Iterative Baseline'!F17*Q17)+('Iterative Baseline'!G17*R17))</f>
        <v>7.4520157034937357E-3</v>
      </c>
      <c r="O17" s="2">
        <f>'ACM Rates'!AM27</f>
        <v>2.8499999999999999E-4</v>
      </c>
      <c r="P17" s="2">
        <f>'ACM Rates'!AN27</f>
        <v>2.7E-4</v>
      </c>
      <c r="Q17" s="2">
        <f>'ACM Rates'!AO27</f>
        <v>2.5500000000000002E-4</v>
      </c>
      <c r="R17" s="2">
        <f>'ACM Rates'!AP27</f>
        <v>2.3999999999999998E-4</v>
      </c>
    </row>
    <row r="18" spans="1:18">
      <c r="A18" s="58">
        <f>'Immortal Baseline'!A18</f>
        <v>16</v>
      </c>
      <c r="B18" s="58">
        <f>'Immortal Baseline'!B18</f>
        <v>20</v>
      </c>
      <c r="C18" s="58">
        <f t="shared" si="5"/>
        <v>1977.911281680608</v>
      </c>
      <c r="D18" s="58">
        <f t="shared" si="6"/>
        <v>17411.457620475318</v>
      </c>
      <c r="E18" s="58">
        <f t="shared" si="7"/>
        <v>19178.519288085739</v>
      </c>
      <c r="F18" s="58">
        <f t="shared" si="8"/>
        <v>10447.301566720478</v>
      </c>
      <c r="G18" s="58">
        <f t="shared" si="9"/>
        <v>780.06508658651444</v>
      </c>
      <c r="H18" s="93">
        <f>(Input_population/2)-(SUM('Iterative Baseline'!C18:G18))</f>
        <v>204.7451564513467</v>
      </c>
      <c r="I18" s="2">
        <f t="shared" si="0"/>
        <v>3.9720878784434241E-2</v>
      </c>
      <c r="J18" s="2">
        <f t="shared" si="1"/>
        <v>0.34966098025163739</v>
      </c>
      <c r="K18" s="2">
        <f t="shared" si="2"/>
        <v>0.38514752757752901</v>
      </c>
      <c r="L18" s="2">
        <f t="shared" si="3"/>
        <v>0.20980516315349282</v>
      </c>
      <c r="M18" s="2">
        <f t="shared" si="4"/>
        <v>1.5665450232906632E-2</v>
      </c>
      <c r="N18" s="2">
        <f>('ACM Rates'!AL28*(SUM('Iterative Baseline'!C18:G18)))/('Iterative Baseline'!C18+('Iterative Baseline'!D18*O18)+('Iterative Baseline'!E18*P18)+('Iterative Baseline'!F18*Q18)+('Iterative Baseline'!G18*R18))</f>
        <v>7.5034174275446022E-3</v>
      </c>
      <c r="O18" s="2">
        <f>'ACM Rates'!AM28</f>
        <v>2.8499999999999999E-4</v>
      </c>
      <c r="P18" s="2">
        <f>'ACM Rates'!AN28</f>
        <v>2.7E-4</v>
      </c>
      <c r="Q18" s="2">
        <f>'ACM Rates'!AO28</f>
        <v>2.5500000000000002E-4</v>
      </c>
      <c r="R18" s="2">
        <f>'ACM Rates'!AP28</f>
        <v>2.3999999999999998E-4</v>
      </c>
    </row>
    <row r="19" spans="1:18">
      <c r="A19" s="58">
        <f>'Immortal Baseline'!A19</f>
        <v>17</v>
      </c>
      <c r="B19" s="58">
        <f>'Immortal Baseline'!B19</f>
        <v>21</v>
      </c>
      <c r="C19" s="58">
        <f t="shared" si="5"/>
        <v>1963.0701876995086</v>
      </c>
      <c r="D19" s="58">
        <f t="shared" si="6"/>
        <v>17406.495355053481</v>
      </c>
      <c r="E19" s="58">
        <f t="shared" si="7"/>
        <v>19173.341087877958</v>
      </c>
      <c r="F19" s="58">
        <f t="shared" si="8"/>
        <v>10444.637504820965</v>
      </c>
      <c r="G19" s="58">
        <f t="shared" si="9"/>
        <v>779.87787096573368</v>
      </c>
      <c r="H19" s="93">
        <f>(Input_population/2)-(SUM('Iterative Baseline'!C19:G19))</f>
        <v>232.57799358235206</v>
      </c>
      <c r="I19" s="2">
        <f t="shared" si="0"/>
        <v>3.9444883993516186E-2</v>
      </c>
      <c r="J19" s="2">
        <f t="shared" si="1"/>
        <v>0.34975682189864815</v>
      </c>
      <c r="K19" s="2">
        <f t="shared" si="2"/>
        <v>0.3852588764876248</v>
      </c>
      <c r="L19" s="2">
        <f t="shared" si="3"/>
        <v>0.20986896816704911</v>
      </c>
      <c r="M19" s="2">
        <f t="shared" si="4"/>
        <v>1.5670449453161674E-2</v>
      </c>
      <c r="N19" s="2">
        <f>('ACM Rates'!AL29*(SUM('Iterative Baseline'!C19:G19)))/('Iterative Baseline'!C19+('Iterative Baseline'!D19*O19)+('Iterative Baseline'!E19*P19)+('Iterative Baseline'!F19*Q19)+('Iterative Baseline'!G19*R19))</f>
        <v>7.5555594134160721E-3</v>
      </c>
      <c r="O19" s="2">
        <f>'ACM Rates'!AM29</f>
        <v>2.8499999999999999E-4</v>
      </c>
      <c r="P19" s="2">
        <f>'ACM Rates'!AN29</f>
        <v>2.7E-4</v>
      </c>
      <c r="Q19" s="2">
        <f>'ACM Rates'!AO29</f>
        <v>2.5500000000000002E-4</v>
      </c>
      <c r="R19" s="2">
        <f>'ACM Rates'!AP29</f>
        <v>2.3999999999999998E-4</v>
      </c>
    </row>
    <row r="20" spans="1:18">
      <c r="A20" s="58">
        <f>'Immortal Baseline'!A20</f>
        <v>18</v>
      </c>
      <c r="B20" s="58">
        <f>'Immortal Baseline'!B20</f>
        <v>22</v>
      </c>
      <c r="C20" s="58">
        <f t="shared" si="5"/>
        <v>1948.2380942636391</v>
      </c>
      <c r="D20" s="58">
        <f t="shared" si="6"/>
        <v>17401.53450387729</v>
      </c>
      <c r="E20" s="58">
        <f t="shared" si="7"/>
        <v>19168.164285784231</v>
      </c>
      <c r="F20" s="58">
        <f t="shared" si="8"/>
        <v>10441.974122257236</v>
      </c>
      <c r="G20" s="58">
        <f t="shared" si="9"/>
        <v>779.69070027670193</v>
      </c>
      <c r="H20" s="93">
        <f>(Input_population/2)-(SUM('Iterative Baseline'!C20:G20))</f>
        <v>260.39829354090034</v>
      </c>
      <c r="I20" s="2">
        <f t="shared" si="0"/>
        <v>3.9168751405796724E-2</v>
      </c>
      <c r="J20" s="2">
        <f t="shared" si="1"/>
        <v>0.34985271105654142</v>
      </c>
      <c r="K20" s="2">
        <f t="shared" si="2"/>
        <v>0.38537028098669085</v>
      </c>
      <c r="L20" s="2">
        <f t="shared" si="3"/>
        <v>0.20993280533047087</v>
      </c>
      <c r="M20" s="2">
        <f t="shared" si="4"/>
        <v>1.5675451220500076E-2</v>
      </c>
      <c r="N20" s="2">
        <f>('ACM Rates'!AL30*(SUM('Iterative Baseline'!C20:G20)))/('Iterative Baseline'!C20+('Iterative Baseline'!D20*O20)+('Iterative Baseline'!E20*P20)+('Iterative Baseline'!F20*Q20)+('Iterative Baseline'!G20*R20))</f>
        <v>7.6084577322336755E-3</v>
      </c>
      <c r="O20" s="2">
        <f>'ACM Rates'!AM30</f>
        <v>2.8499999999999999E-4</v>
      </c>
      <c r="P20" s="2">
        <f>'ACM Rates'!AN30</f>
        <v>2.7E-4</v>
      </c>
      <c r="Q20" s="2">
        <f>'ACM Rates'!AO30</f>
        <v>2.5500000000000002E-4</v>
      </c>
      <c r="R20" s="2">
        <f>'ACM Rates'!AP30</f>
        <v>2.3999999999999998E-4</v>
      </c>
    </row>
    <row r="21" spans="1:18">
      <c r="A21" s="58">
        <f>'Immortal Baseline'!A21</f>
        <v>19</v>
      </c>
      <c r="B21" s="58">
        <f>'Immortal Baseline'!B21</f>
        <v>23</v>
      </c>
      <c r="C21" s="58">
        <f t="shared" si="5"/>
        <v>1933.4150070711069</v>
      </c>
      <c r="D21" s="58">
        <f t="shared" si="6"/>
        <v>17396.575066543686</v>
      </c>
      <c r="E21" s="58">
        <f t="shared" si="7"/>
        <v>19162.988881427071</v>
      </c>
      <c r="F21" s="58">
        <f t="shared" si="8"/>
        <v>10439.311418856059</v>
      </c>
      <c r="G21" s="58">
        <f t="shared" si="9"/>
        <v>779.50357450863555</v>
      </c>
      <c r="H21" s="93">
        <f>(Input_population/2)-(SUM('Iterative Baseline'!C21:G21))</f>
        <v>288.20605159344268</v>
      </c>
      <c r="I21" s="2">
        <f t="shared" si="0"/>
        <v>3.8892481109768513E-2</v>
      </c>
      <c r="J21" s="2">
        <f t="shared" si="1"/>
        <v>0.34994864769110406</v>
      </c>
      <c r="K21" s="2">
        <f t="shared" si="2"/>
        <v>0.38548174103946842</v>
      </c>
      <c r="L21" s="2">
        <f t="shared" si="3"/>
        <v>0.20999667462595517</v>
      </c>
      <c r="M21" s="2">
        <f t="shared" si="4"/>
        <v>1.5680455533703817E-2</v>
      </c>
      <c r="N21" s="2">
        <f>('ACM Rates'!AL31*(SUM('Iterative Baseline'!C21:G21)))/('Iterative Baseline'!C21+('Iterative Baseline'!D21*O21)+('Iterative Baseline'!E21*P21)+('Iterative Baseline'!F21*Q21)+('Iterative Baseline'!G21*R21))</f>
        <v>1.2713687117520923E-2</v>
      </c>
      <c r="O21" s="2">
        <f>'ACM Rates'!AM31</f>
        <v>4.75E-4</v>
      </c>
      <c r="P21" s="2">
        <f>'ACM Rates'!AN31</f>
        <v>4.4999999999999999E-4</v>
      </c>
      <c r="Q21" s="2">
        <f>'ACM Rates'!AO31</f>
        <v>4.2499999999999998E-4</v>
      </c>
      <c r="R21" s="2">
        <f>'ACM Rates'!AP31</f>
        <v>4.0000000000000002E-4</v>
      </c>
    </row>
    <row r="22" spans="1:18">
      <c r="A22" s="58">
        <f>'Immortal Baseline'!A22</f>
        <v>20</v>
      </c>
      <c r="B22" s="58">
        <f>'Immortal Baseline'!B22</f>
        <v>24</v>
      </c>
      <c r="C22" s="58">
        <f t="shared" si="5"/>
        <v>1908.8341736028854</v>
      </c>
      <c r="D22" s="58">
        <f t="shared" si="6"/>
        <v>17388.311693387077</v>
      </c>
      <c r="E22" s="58">
        <f t="shared" si="7"/>
        <v>19154.365536430429</v>
      </c>
      <c r="F22" s="58">
        <f t="shared" si="8"/>
        <v>10434.874711503046</v>
      </c>
      <c r="G22" s="58">
        <f t="shared" si="9"/>
        <v>779.19177307883206</v>
      </c>
      <c r="H22" s="93">
        <f>(Input_population/2)-(SUM('Iterative Baseline'!C22:G22))</f>
        <v>334.42211199773737</v>
      </c>
      <c r="I22" s="2">
        <f t="shared" si="0"/>
        <v>3.8433745357949481E-2</v>
      </c>
      <c r="J22" s="2">
        <f t="shared" si="1"/>
        <v>0.3501079104042315</v>
      </c>
      <c r="K22" s="2">
        <f t="shared" si="2"/>
        <v>0.38566682098463123</v>
      </c>
      <c r="L22" s="2">
        <f t="shared" si="3"/>
        <v>0.21010275436710066</v>
      </c>
      <c r="M22" s="2">
        <f t="shared" si="4"/>
        <v>1.5688768886087234E-2</v>
      </c>
      <c r="N22" s="2">
        <f>('ACM Rates'!AL32*(SUM('Iterative Baseline'!C22:G22)))/('Iterative Baseline'!C22+('Iterative Baseline'!D22*O22)+('Iterative Baseline'!E22*P22)+('Iterative Baseline'!F22*Q22)+('Iterative Baseline'!G22*R22))</f>
        <v>1.2863666839735801E-2</v>
      </c>
      <c r="O22" s="2">
        <f>'ACM Rates'!AM32</f>
        <v>4.75E-4</v>
      </c>
      <c r="P22" s="2">
        <f>'ACM Rates'!AN32</f>
        <v>4.4999999999999999E-4</v>
      </c>
      <c r="Q22" s="2">
        <f>'ACM Rates'!AO32</f>
        <v>4.2499999999999998E-4</v>
      </c>
      <c r="R22" s="2">
        <f>'ACM Rates'!AP32</f>
        <v>4.0000000000000002E-4</v>
      </c>
    </row>
    <row r="23" spans="1:18">
      <c r="A23" s="58">
        <f>'Immortal Baseline'!A23</f>
        <v>21</v>
      </c>
      <c r="B23" s="58">
        <f>'Immortal Baseline'!B23</f>
        <v>25</v>
      </c>
      <c r="C23" s="58">
        <f t="shared" si="5"/>
        <v>1884.2795667413554</v>
      </c>
      <c r="D23" s="58">
        <f t="shared" si="6"/>
        <v>17380.052245332718</v>
      </c>
      <c r="E23" s="58">
        <f t="shared" si="7"/>
        <v>19145.746071939036</v>
      </c>
      <c r="F23" s="58">
        <f t="shared" si="8"/>
        <v>10430.439889750656</v>
      </c>
      <c r="G23" s="58">
        <f t="shared" si="9"/>
        <v>778.88009636960055</v>
      </c>
      <c r="H23" s="93">
        <f>(Input_population/2)-(SUM('Iterative Baseline'!C23:G23))</f>
        <v>380.60212986663828</v>
      </c>
      <c r="I23" s="2">
        <f t="shared" si="0"/>
        <v>3.7974656034178336E-2</v>
      </c>
      <c r="J23" s="2">
        <f t="shared" si="1"/>
        <v>0.35026729447263255</v>
      </c>
      <c r="K23" s="2">
        <f t="shared" si="2"/>
        <v>0.38585204363116909</v>
      </c>
      <c r="L23" s="2">
        <f t="shared" si="3"/>
        <v>0.21020891702575234</v>
      </c>
      <c r="M23" s="2">
        <f t="shared" si="4"/>
        <v>1.5697088836267799E-2</v>
      </c>
      <c r="N23" s="2">
        <f>('ACM Rates'!AL33*(SUM('Iterative Baseline'!C23:G23)))/('Iterative Baseline'!C23+('Iterative Baseline'!D23*O23)+('Iterative Baseline'!E23*P23)+('Iterative Baseline'!F23*Q23)+('Iterative Baseline'!G23*R23))</f>
        <v>1.3017347110159153E-2</v>
      </c>
      <c r="O23" s="2">
        <f>'ACM Rates'!AM33</f>
        <v>4.75E-4</v>
      </c>
      <c r="P23" s="2">
        <f>'ACM Rates'!AN33</f>
        <v>4.4999999999999999E-4</v>
      </c>
      <c r="Q23" s="2">
        <f>'ACM Rates'!AO33</f>
        <v>4.2499999999999998E-4</v>
      </c>
      <c r="R23" s="2">
        <f>'ACM Rates'!AP33</f>
        <v>4.0000000000000002E-4</v>
      </c>
    </row>
    <row r="24" spans="1:18">
      <c r="A24" s="58">
        <f>'Immortal Baseline'!A24</f>
        <v>22</v>
      </c>
      <c r="B24" s="58">
        <f>'Immortal Baseline'!B24</f>
        <v>26</v>
      </c>
      <c r="C24" s="58">
        <f t="shared" si="5"/>
        <v>1859.751245568503</v>
      </c>
      <c r="D24" s="58">
        <f t="shared" si="6"/>
        <v>17371.796720516184</v>
      </c>
      <c r="E24" s="58">
        <f t="shared" si="7"/>
        <v>19137.130486206665</v>
      </c>
      <c r="F24" s="58">
        <f t="shared" si="8"/>
        <v>10426.006952797512</v>
      </c>
      <c r="G24" s="58">
        <f t="shared" si="9"/>
        <v>778.56854433105275</v>
      </c>
      <c r="H24" s="93">
        <f>(Input_population/2)-(SUM('Iterative Baseline'!C24:G24))</f>
        <v>426.74605058008456</v>
      </c>
      <c r="I24" s="2">
        <f t="shared" si="0"/>
        <v>3.751521430217241E-2</v>
      </c>
      <c r="J24" s="2">
        <f t="shared" si="1"/>
        <v>0.35042679946409816</v>
      </c>
      <c r="K24" s="2">
        <f t="shared" si="2"/>
        <v>0.38603740851331786</v>
      </c>
      <c r="L24" s="2">
        <f t="shared" si="3"/>
        <v>0.2103151623541854</v>
      </c>
      <c r="M24" s="2">
        <f t="shared" si="4"/>
        <v>1.5705415366226192E-2</v>
      </c>
      <c r="N24" s="2">
        <f>('ACM Rates'!AL34*(SUM('Iterative Baseline'!C24:G24)))/('Iterative Baseline'!C24+('Iterative Baseline'!D24*O24)+('Iterative Baseline'!E24*P24)+('Iterative Baseline'!F24*Q24)+('Iterative Baseline'!G24*R24))</f>
        <v>1.3174866052917343E-2</v>
      </c>
      <c r="O24" s="2">
        <f>'ACM Rates'!AM34</f>
        <v>4.75E-4</v>
      </c>
      <c r="P24" s="2">
        <f>'ACM Rates'!AN34</f>
        <v>4.4999999999999999E-4</v>
      </c>
      <c r="Q24" s="2">
        <f>'ACM Rates'!AO34</f>
        <v>4.2499999999999998E-4</v>
      </c>
      <c r="R24" s="2">
        <f>'ACM Rates'!AP34</f>
        <v>4.0000000000000002E-4</v>
      </c>
    </row>
    <row r="25" spans="1:18">
      <c r="A25" s="58">
        <f>'Immortal Baseline'!A25</f>
        <v>23</v>
      </c>
      <c r="B25" s="58">
        <f>'Immortal Baseline'!B25</f>
        <v>27</v>
      </c>
      <c r="C25" s="58">
        <f t="shared" si="5"/>
        <v>1835.2492720163918</v>
      </c>
      <c r="D25" s="58">
        <f t="shared" si="6"/>
        <v>17363.54511707394</v>
      </c>
      <c r="E25" s="58">
        <f t="shared" si="7"/>
        <v>19128.518777487872</v>
      </c>
      <c r="F25" s="58">
        <f t="shared" si="8"/>
        <v>10421.575899842574</v>
      </c>
      <c r="G25" s="58">
        <f t="shared" si="9"/>
        <v>778.25711691332037</v>
      </c>
      <c r="H25" s="93">
        <f>(Input_population/2)-(SUM('Iterative Baseline'!C25:G25))</f>
        <v>472.85381666589819</v>
      </c>
      <c r="I25" s="2">
        <f t="shared" si="0"/>
        <v>3.7055421388966558E-2</v>
      </c>
      <c r="J25" s="2">
        <f t="shared" si="1"/>
        <v>0.35058642492340447</v>
      </c>
      <c r="K25" s="2">
        <f t="shared" si="2"/>
        <v>0.38622291513991219</v>
      </c>
      <c r="L25" s="2">
        <f t="shared" si="3"/>
        <v>0.21042149009081079</v>
      </c>
      <c r="M25" s="2">
        <f t="shared" si="4"/>
        <v>1.5713748456905926E-2</v>
      </c>
      <c r="N25" s="2">
        <f>('ACM Rates'!AL35*(SUM('Iterative Baseline'!C25:G25)))/('Iterative Baseline'!C25+('Iterative Baseline'!D25*O25)+('Iterative Baseline'!E25*P25)+('Iterative Baseline'!F25*Q25)+('Iterative Baseline'!G25*R25))</f>
        <v>1.3336368731651902E-2</v>
      </c>
      <c r="O25" s="2">
        <f>'ACM Rates'!AM35</f>
        <v>4.75E-4</v>
      </c>
      <c r="P25" s="2">
        <f>'ACM Rates'!AN35</f>
        <v>4.4999999999999999E-4</v>
      </c>
      <c r="Q25" s="2">
        <f>'ACM Rates'!AO35</f>
        <v>4.2499999999999998E-4</v>
      </c>
      <c r="R25" s="2">
        <f>'ACM Rates'!AP35</f>
        <v>4.0000000000000002E-4</v>
      </c>
    </row>
    <row r="26" spans="1:18">
      <c r="A26" s="58">
        <f>'Immortal Baseline'!A26</f>
        <v>24</v>
      </c>
      <c r="B26" s="58">
        <f>'Immortal Baseline'!B26</f>
        <v>28</v>
      </c>
      <c r="C26" s="58">
        <f t="shared" si="5"/>
        <v>1810.7737110102855</v>
      </c>
      <c r="D26" s="58">
        <f t="shared" si="6"/>
        <v>17355.297433143329</v>
      </c>
      <c r="E26" s="58">
        <f t="shared" si="7"/>
        <v>19119.910944038002</v>
      </c>
      <c r="F26" s="58">
        <f t="shared" si="8"/>
        <v>10417.14673008514</v>
      </c>
      <c r="G26" s="58">
        <f t="shared" si="9"/>
        <v>777.94581406655504</v>
      </c>
      <c r="H26" s="93">
        <f>(Input_population/2)-(SUM('Iterative Baseline'!C26:G26))</f>
        <v>518.92536765668774</v>
      </c>
      <c r="I26" s="2">
        <f t="shared" si="0"/>
        <v>3.6595278588122518E-2</v>
      </c>
      <c r="J26" s="2">
        <f t="shared" si="1"/>
        <v>0.35074617037114703</v>
      </c>
      <c r="K26" s="2">
        <f t="shared" si="2"/>
        <v>0.38640856299309773</v>
      </c>
      <c r="L26" s="2">
        <f t="shared" si="3"/>
        <v>0.21052789995947199</v>
      </c>
      <c r="M26" s="2">
        <f t="shared" si="4"/>
        <v>1.5722088088160693E-2</v>
      </c>
      <c r="N26" s="2">
        <f>('ACM Rates'!AL36*(SUM('Iterative Baseline'!C26:G26)))/('Iterative Baseline'!C26+('Iterative Baseline'!D26*O26)+('Iterative Baseline'!E26*P26)+('Iterative Baseline'!F26*Q26)+('Iterative Baseline'!G26*R26))</f>
        <v>1.6164324209270001E-2</v>
      </c>
      <c r="O26" s="2">
        <f>'ACM Rates'!AM36</f>
        <v>5.6999999999999998E-4</v>
      </c>
      <c r="P26" s="2">
        <f>'ACM Rates'!AN36</f>
        <v>5.4000000000000001E-4</v>
      </c>
      <c r="Q26" s="2">
        <f>'ACM Rates'!AO36</f>
        <v>5.1000000000000004E-4</v>
      </c>
      <c r="R26" s="2">
        <f>'ACM Rates'!AP36</f>
        <v>4.7999999999999996E-4</v>
      </c>
    </row>
    <row r="27" spans="1:18">
      <c r="A27" s="58">
        <f>'Immortal Baseline'!A27</f>
        <v>25</v>
      </c>
      <c r="B27" s="58">
        <f>'Immortal Baseline'!B27</f>
        <v>29</v>
      </c>
      <c r="C27" s="58">
        <f t="shared" si="5"/>
        <v>1781.5037776758923</v>
      </c>
      <c r="D27" s="58">
        <f t="shared" si="6"/>
        <v>17345.404913606439</v>
      </c>
      <c r="E27" s="58">
        <f t="shared" si="7"/>
        <v>19109.586192128219</v>
      </c>
      <c r="F27" s="58">
        <f t="shared" si="8"/>
        <v>10411.833985252797</v>
      </c>
      <c r="G27" s="58">
        <f t="shared" si="9"/>
        <v>777.5724000758031</v>
      </c>
      <c r="H27" s="93">
        <f>(Input_population/2)-(SUM('Iterative Baseline'!C27:G27))</f>
        <v>574.09873126084858</v>
      </c>
      <c r="I27" s="2">
        <f t="shared" si="0"/>
        <v>3.6043931055287727E-2</v>
      </c>
      <c r="J27" s="2">
        <f t="shared" si="1"/>
        <v>0.35093755436639945</v>
      </c>
      <c r="K27" s="2">
        <f t="shared" si="2"/>
        <v>0.38663101130367517</v>
      </c>
      <c r="L27" s="2">
        <f t="shared" si="3"/>
        <v>0.21065541989090777</v>
      </c>
      <c r="M27" s="2">
        <f t="shared" si="4"/>
        <v>1.5732083383729847E-2</v>
      </c>
      <c r="N27" s="2">
        <f>('ACM Rates'!AL37*(SUM('Iterative Baseline'!C27:G27)))/('Iterative Baseline'!C27+('Iterative Baseline'!D27*O27)+('Iterative Baseline'!E27*P27)+('Iterative Baseline'!F27*Q27)+('Iterative Baseline'!G27*R27))</f>
        <v>1.6407908538260189E-2</v>
      </c>
      <c r="O27" s="2">
        <f>'ACM Rates'!AM37</f>
        <v>5.6999999999999998E-4</v>
      </c>
      <c r="P27" s="2">
        <f>'ACM Rates'!AN37</f>
        <v>5.4000000000000001E-4</v>
      </c>
      <c r="Q27" s="2">
        <f>'ACM Rates'!AO37</f>
        <v>5.1000000000000004E-4</v>
      </c>
      <c r="R27" s="2">
        <f>'ACM Rates'!AP37</f>
        <v>4.7999999999999996E-4</v>
      </c>
    </row>
    <row r="28" spans="1:18">
      <c r="A28" s="58">
        <f>'Immortal Baseline'!A28</f>
        <v>26</v>
      </c>
      <c r="B28" s="58">
        <f>'Immortal Baseline'!B28</f>
        <v>30</v>
      </c>
      <c r="C28" s="58">
        <f t="shared" si="5"/>
        <v>1752.2730266312212</v>
      </c>
      <c r="D28" s="58">
        <f t="shared" si="6"/>
        <v>17335.518032805681</v>
      </c>
      <c r="E28" s="58">
        <f t="shared" si="7"/>
        <v>19099.267015584472</v>
      </c>
      <c r="F28" s="58">
        <f t="shared" si="8"/>
        <v>10406.523949920318</v>
      </c>
      <c r="G28" s="58">
        <f t="shared" si="9"/>
        <v>777.19916532376669</v>
      </c>
      <c r="H28" s="93">
        <f>(Input_population/2)-(SUM('Iterative Baseline'!C28:G28))</f>
        <v>629.21880973454972</v>
      </c>
      <c r="I28" s="2">
        <f t="shared" si="0"/>
        <v>3.5492106553434905E-2</v>
      </c>
      <c r="J28" s="2">
        <f t="shared" si="1"/>
        <v>0.35112910136053843</v>
      </c>
      <c r="K28" s="2">
        <f t="shared" si="2"/>
        <v>0.38685365220330598</v>
      </c>
      <c r="L28" s="2">
        <f t="shared" si="3"/>
        <v>0.21078305222304639</v>
      </c>
      <c r="M28" s="2">
        <f t="shared" si="4"/>
        <v>1.574208765967448E-2</v>
      </c>
      <c r="N28" s="2">
        <f>('ACM Rates'!AL38*(SUM('Iterative Baseline'!C28:G28)))/('Iterative Baseline'!C28+('Iterative Baseline'!D28*O28)+('Iterative Baseline'!E28*P28)+('Iterative Baseline'!F28*Q28)+('Iterative Baseline'!G28*R28))</f>
        <v>1.665916695398725E-2</v>
      </c>
      <c r="O28" s="2">
        <f>'ACM Rates'!AM38</f>
        <v>5.6999999999999998E-4</v>
      </c>
      <c r="P28" s="2">
        <f>'ACM Rates'!AN38</f>
        <v>5.4000000000000001E-4</v>
      </c>
      <c r="Q28" s="2">
        <f>'ACM Rates'!AO38</f>
        <v>5.1000000000000004E-4</v>
      </c>
      <c r="R28" s="2">
        <f>'ACM Rates'!AP38</f>
        <v>4.7999999999999996E-4</v>
      </c>
    </row>
    <row r="29" spans="1:18">
      <c r="A29" s="58">
        <f>'Immortal Baseline'!A29</f>
        <v>27</v>
      </c>
      <c r="B29" s="58">
        <f>'Immortal Baseline'!B29</f>
        <v>31</v>
      </c>
      <c r="C29" s="58">
        <f t="shared" si="5"/>
        <v>1723.0816177316033</v>
      </c>
      <c r="D29" s="58">
        <f t="shared" si="6"/>
        <v>17325.636787526983</v>
      </c>
      <c r="E29" s="58">
        <f t="shared" si="7"/>
        <v>19088.953411396054</v>
      </c>
      <c r="F29" s="58">
        <f t="shared" si="8"/>
        <v>10401.216622705859</v>
      </c>
      <c r="G29" s="58">
        <f t="shared" si="9"/>
        <v>776.82610972441125</v>
      </c>
      <c r="H29" s="93">
        <f>(Input_population/2)-(SUM('Iterative Baseline'!C29:G29))</f>
        <v>684.28545091509295</v>
      </c>
      <c r="I29" s="2">
        <f t="shared" si="0"/>
        <v>3.4939808405626688E-2</v>
      </c>
      <c r="J29" s="2">
        <f t="shared" si="1"/>
        <v>0.35132081013005362</v>
      </c>
      <c r="K29" s="2">
        <f t="shared" si="2"/>
        <v>0.38707648436070902</v>
      </c>
      <c r="L29" s="2">
        <f t="shared" si="3"/>
        <v>0.21091079624028</v>
      </c>
      <c r="M29" s="2">
        <f t="shared" si="4"/>
        <v>1.5752100863330711E-2</v>
      </c>
      <c r="N29" s="2">
        <f>('ACM Rates'!AL39*(SUM('Iterative Baseline'!C29:G29)))/('Iterative Baseline'!C29+('Iterative Baseline'!D29*O29)+('Iterative Baseline'!E29*P29)+('Iterative Baseline'!F29*Q29)+('Iterative Baseline'!G29*R29))</f>
        <v>1.6918466037310374E-2</v>
      </c>
      <c r="O29" s="2">
        <f>'ACM Rates'!AM39</f>
        <v>5.6999999999999998E-4</v>
      </c>
      <c r="P29" s="2">
        <f>'ACM Rates'!AN39</f>
        <v>5.4000000000000001E-4</v>
      </c>
      <c r="Q29" s="2">
        <f>'ACM Rates'!AO39</f>
        <v>5.1000000000000004E-4</v>
      </c>
      <c r="R29" s="2">
        <f>'ACM Rates'!AP39</f>
        <v>4.7999999999999996E-4</v>
      </c>
    </row>
    <row r="30" spans="1:18">
      <c r="A30" s="58">
        <f>'Immortal Baseline'!A30</f>
        <v>28</v>
      </c>
      <c r="B30" s="58">
        <f>'Immortal Baseline'!B30</f>
        <v>32</v>
      </c>
      <c r="C30" s="58">
        <f t="shared" si="5"/>
        <v>1693.9297199024973</v>
      </c>
      <c r="D30" s="58">
        <f t="shared" si="6"/>
        <v>17315.761174558091</v>
      </c>
      <c r="E30" s="58">
        <f t="shared" si="7"/>
        <v>19078.645376553901</v>
      </c>
      <c r="F30" s="58">
        <f t="shared" si="8"/>
        <v>10395.912002228279</v>
      </c>
      <c r="G30" s="58">
        <f t="shared" si="9"/>
        <v>776.45323319174349</v>
      </c>
      <c r="H30" s="93">
        <f>(Input_population/2)-(SUM('Iterative Baseline'!C30:G30))</f>
        <v>739.29849356548948</v>
      </c>
      <c r="I30" s="2">
        <f t="shared" si="0"/>
        <v>3.4387040137486335E-2</v>
      </c>
      <c r="J30" s="2">
        <f t="shared" si="1"/>
        <v>0.35151267937782571</v>
      </c>
      <c r="K30" s="2">
        <f t="shared" si="2"/>
        <v>0.38729950636333949</v>
      </c>
      <c r="L30" s="2">
        <f t="shared" si="3"/>
        <v>0.21103865118263385</v>
      </c>
      <c r="M30" s="2">
        <f t="shared" si="4"/>
        <v>1.5762122938714585E-2</v>
      </c>
      <c r="N30" s="2">
        <f>('ACM Rates'!AL40*(SUM('Iterative Baseline'!C30:G30)))/('Iterative Baseline'!C30+('Iterative Baseline'!D30*O30)+('Iterative Baseline'!E30*P30)+('Iterative Baseline'!F30*Q30)+('Iterative Baseline'!G30*R30))</f>
        <v>1.7186196000864996E-2</v>
      </c>
      <c r="O30" s="2">
        <f>'ACM Rates'!AM40</f>
        <v>5.6999999999999998E-4</v>
      </c>
      <c r="P30" s="2">
        <f>'ACM Rates'!AN40</f>
        <v>5.4000000000000001E-4</v>
      </c>
      <c r="Q30" s="2">
        <f>'ACM Rates'!AO40</f>
        <v>5.1000000000000004E-4</v>
      </c>
      <c r="R30" s="2">
        <f>'ACM Rates'!AP40</f>
        <v>4.7999999999999996E-4</v>
      </c>
    </row>
    <row r="31" spans="1:18">
      <c r="A31" s="58">
        <f>'Immortal Baseline'!A31</f>
        <v>29</v>
      </c>
      <c r="B31" s="58">
        <f>'Immortal Baseline'!B31</f>
        <v>33</v>
      </c>
      <c r="C31" s="58">
        <f t="shared" si="5"/>
        <v>1664.8175117245626</v>
      </c>
      <c r="D31" s="58">
        <f t="shared" si="6"/>
        <v>17305.891190688591</v>
      </c>
      <c r="E31" s="58">
        <f t="shared" si="7"/>
        <v>19068.342908050563</v>
      </c>
      <c r="F31" s="58">
        <f t="shared" si="8"/>
        <v>10390.610087107143</v>
      </c>
      <c r="G31" s="58">
        <f t="shared" si="9"/>
        <v>776.0805356398115</v>
      </c>
      <c r="H31" s="93">
        <f>(Input_population/2)-(SUM('Iterative Baseline'!C31:G31))</f>
        <v>794.25776678932743</v>
      </c>
      <c r="I31" s="2">
        <f t="shared" si="0"/>
        <v>3.3833805490305541E-2</v>
      </c>
      <c r="J31" s="2">
        <f t="shared" si="1"/>
        <v>0.35170470772836432</v>
      </c>
      <c r="K31" s="2">
        <f t="shared" si="2"/>
        <v>0.38752271671212946</v>
      </c>
      <c r="L31" s="2">
        <f t="shared" si="3"/>
        <v>0.21116661624289365</v>
      </c>
      <c r="M31" s="2">
        <f t="shared" si="4"/>
        <v>1.5772153826307037E-2</v>
      </c>
      <c r="N31" s="2">
        <f>('ACM Rates'!AL41*(SUM('Iterative Baseline'!C31:G31)))/('Iterative Baseline'!C31+('Iterative Baseline'!D31*O31)+('Iterative Baseline'!E31*P31)+('Iterative Baseline'!F31*Q31)+('Iterative Baseline'!G31*R31))</f>
        <v>2.3165706827760618E-2</v>
      </c>
      <c r="O31" s="2">
        <f>'ACM Rates'!AM41</f>
        <v>7.6000000000000004E-4</v>
      </c>
      <c r="P31" s="2">
        <f>'ACM Rates'!AN41</f>
        <v>7.2000000000000005E-4</v>
      </c>
      <c r="Q31" s="2">
        <f>'ACM Rates'!AO41</f>
        <v>6.8000000000000005E-4</v>
      </c>
      <c r="R31" s="2">
        <f>'ACM Rates'!AP41</f>
        <v>6.4000000000000016E-4</v>
      </c>
    </row>
    <row r="32" spans="1:18">
      <c r="A32" s="58">
        <f>'Immortal Baseline'!A32</f>
        <v>30</v>
      </c>
      <c r="B32" s="58">
        <f>'Immortal Baseline'!B32</f>
        <v>34</v>
      </c>
      <c r="C32" s="58">
        <f t="shared" si="5"/>
        <v>1626.2508373262294</v>
      </c>
      <c r="D32" s="58">
        <f t="shared" si="6"/>
        <v>17292.738713383667</v>
      </c>
      <c r="E32" s="58">
        <f t="shared" si="7"/>
        <v>19054.613701156766</v>
      </c>
      <c r="F32" s="58">
        <f t="shared" si="8"/>
        <v>10383.54447224791</v>
      </c>
      <c r="G32" s="58">
        <f t="shared" si="9"/>
        <v>775.58384409700204</v>
      </c>
      <c r="H32" s="93">
        <f>(Input_population/2)-(SUM('Iterative Baseline'!C32:G32))</f>
        <v>867.26843178842682</v>
      </c>
      <c r="I32" s="2">
        <f t="shared" si="0"/>
        <v>3.3099133417169885E-2</v>
      </c>
      <c r="J32" s="2">
        <f t="shared" si="1"/>
        <v>0.35195964403843388</v>
      </c>
      <c r="K32" s="2">
        <f t="shared" si="2"/>
        <v>0.38781913996992029</v>
      </c>
      <c r="L32" s="2">
        <f t="shared" si="3"/>
        <v>0.21133660069015922</v>
      </c>
      <c r="M32" s="2">
        <f t="shared" si="4"/>
        <v>1.5785481884316763E-2</v>
      </c>
      <c r="N32" s="2">
        <f>('ACM Rates'!AL42*(SUM('Iterative Baseline'!C32:G32)))/('Iterative Baseline'!C32+('Iterative Baseline'!D32*O32)+('Iterative Baseline'!E32*P32)+('Iterative Baseline'!F32*Q32)+('Iterative Baseline'!G32*R32))</f>
        <v>2.3668874254434348E-2</v>
      </c>
      <c r="O32" s="2">
        <f>'ACM Rates'!AM42</f>
        <v>7.6000000000000004E-4</v>
      </c>
      <c r="P32" s="2">
        <f>'ACM Rates'!AN42</f>
        <v>7.2000000000000005E-4</v>
      </c>
      <c r="Q32" s="2">
        <f>'ACM Rates'!AO42</f>
        <v>6.8000000000000005E-4</v>
      </c>
      <c r="R32" s="2">
        <f>'ACM Rates'!AP42</f>
        <v>6.4000000000000016E-4</v>
      </c>
    </row>
    <row r="33" spans="1:18">
      <c r="A33" s="58">
        <f>'Immortal Baseline'!A33</f>
        <v>31</v>
      </c>
      <c r="B33" s="58">
        <f>'Immortal Baseline'!B33</f>
        <v>35</v>
      </c>
      <c r="C33" s="58">
        <f t="shared" si="5"/>
        <v>1587.7593107513862</v>
      </c>
      <c r="D33" s="58">
        <f t="shared" si="6"/>
        <v>17279.596231961496</v>
      </c>
      <c r="E33" s="58">
        <f t="shared" si="7"/>
        <v>19040.894379291934</v>
      </c>
      <c r="F33" s="58">
        <f t="shared" si="8"/>
        <v>10376.483662006782</v>
      </c>
      <c r="G33" s="58">
        <f t="shared" si="9"/>
        <v>775.08747043677999</v>
      </c>
      <c r="H33" s="93">
        <f>(Input_population/2)-(SUM('Iterative Baseline'!C33:G33))</f>
        <v>940.17894555161911</v>
      </c>
      <c r="I33" s="2">
        <f t="shared" si="0"/>
        <v>3.2363740360757391E-2</v>
      </c>
      <c r="J33" s="2">
        <f t="shared" si="1"/>
        <v>0.352214823873572</v>
      </c>
      <c r="K33" s="2">
        <f t="shared" si="2"/>
        <v>0.38811585468605064</v>
      </c>
      <c r="L33" s="2">
        <f t="shared" si="3"/>
        <v>0.21150675724011675</v>
      </c>
      <c r="M33" s="2">
        <f t="shared" si="4"/>
        <v>1.5798823839503196E-2</v>
      </c>
      <c r="N33" s="2">
        <f>('ACM Rates'!AL43*(SUM('Iterative Baseline'!C33:G33)))/('Iterative Baseline'!C33+('Iterative Baseline'!D33*O33)+('Iterative Baseline'!E33*P33)+('Iterative Baseline'!F33*Q33)+('Iterative Baseline'!G33*R33))</f>
        <v>2.4194912118350783E-2</v>
      </c>
      <c r="O33" s="2">
        <f>'ACM Rates'!AM43</f>
        <v>7.6000000000000004E-4</v>
      </c>
      <c r="P33" s="2">
        <f>'ACM Rates'!AN43</f>
        <v>7.2000000000000005E-4</v>
      </c>
      <c r="Q33" s="2">
        <f>'ACM Rates'!AO43</f>
        <v>6.8000000000000005E-4</v>
      </c>
      <c r="R33" s="2">
        <f>'ACM Rates'!AP43</f>
        <v>6.4000000000000016E-4</v>
      </c>
    </row>
    <row r="34" spans="1:18">
      <c r="A34" s="58">
        <f>'Immortal Baseline'!A34</f>
        <v>32</v>
      </c>
      <c r="B34" s="58">
        <f>'Immortal Baseline'!B34</f>
        <v>36</v>
      </c>
      <c r="C34" s="58">
        <f t="shared" si="5"/>
        <v>1549.3436137626632</v>
      </c>
      <c r="D34" s="58">
        <f t="shared" si="6"/>
        <v>17266.463738825205</v>
      </c>
      <c r="E34" s="58">
        <f t="shared" si="7"/>
        <v>19027.184935338842</v>
      </c>
      <c r="F34" s="58">
        <f t="shared" si="8"/>
        <v>10369.427653116618</v>
      </c>
      <c r="G34" s="58">
        <f t="shared" si="9"/>
        <v>774.59141445570049</v>
      </c>
      <c r="H34" s="93">
        <f>(Input_population/2)-(SUM('Iterative Baseline'!C34:G34))</f>
        <v>1012.9886445009688</v>
      </c>
      <c r="I34" s="2">
        <f t="shared" si="0"/>
        <v>3.1627641101006701E-2</v>
      </c>
      <c r="J34" s="2">
        <f t="shared" si="1"/>
        <v>0.35247024182639713</v>
      </c>
      <c r="K34" s="2">
        <f t="shared" si="2"/>
        <v>0.38841285493533068</v>
      </c>
      <c r="L34" s="2">
        <f t="shared" si="3"/>
        <v>0.21167708268352237</v>
      </c>
      <c r="M34" s="2">
        <f t="shared" si="4"/>
        <v>1.5812179453743073E-2</v>
      </c>
      <c r="N34" s="2">
        <f>('ACM Rates'!AL44*(SUM('Iterative Baseline'!C34:G34)))/('Iterative Baseline'!C34+('Iterative Baseline'!D34*O34)+('Iterative Baseline'!E34*P34)+('Iterative Baseline'!F34*Q34)+('Iterative Baseline'!G34*R34))</f>
        <v>2.4745403856807749E-2</v>
      </c>
      <c r="O34" s="2">
        <f>'ACM Rates'!AM44</f>
        <v>7.6000000000000004E-4</v>
      </c>
      <c r="P34" s="2">
        <f>'ACM Rates'!AN44</f>
        <v>7.2000000000000005E-4</v>
      </c>
      <c r="Q34" s="2">
        <f>'ACM Rates'!AO44</f>
        <v>6.8000000000000005E-4</v>
      </c>
      <c r="R34" s="2">
        <f>'ACM Rates'!AP44</f>
        <v>6.4000000000000016E-4</v>
      </c>
    </row>
    <row r="35" spans="1:18">
      <c r="A35" s="58">
        <f>'Immortal Baseline'!A35</f>
        <v>33</v>
      </c>
      <c r="B35" s="58">
        <f>'Immortal Baseline'!B35</f>
        <v>37</v>
      </c>
      <c r="C35" s="58">
        <f t="shared" si="5"/>
        <v>1511.0044803271401</v>
      </c>
      <c r="D35" s="58">
        <f t="shared" si="6"/>
        <v>17253.341226383698</v>
      </c>
      <c r="E35" s="58">
        <f t="shared" si="7"/>
        <v>19013.485362185398</v>
      </c>
      <c r="F35" s="58">
        <f t="shared" si="8"/>
        <v>10362.376442312499</v>
      </c>
      <c r="G35" s="58">
        <f t="shared" si="9"/>
        <v>774.09567595044882</v>
      </c>
      <c r="H35" s="93">
        <f>(Input_population/2)-(SUM('Iterative Baseline'!C35:G35))</f>
        <v>1085.6968128408189</v>
      </c>
      <c r="I35" s="2">
        <f t="shared" si="0"/>
        <v>3.089085158886213E-2</v>
      </c>
      <c r="J35" s="2">
        <f t="shared" si="1"/>
        <v>0.35272589206408211</v>
      </c>
      <c r="K35" s="2">
        <f t="shared" si="2"/>
        <v>0.38871013432277113</v>
      </c>
      <c r="L35" s="2">
        <f t="shared" si="3"/>
        <v>0.21184757355457526</v>
      </c>
      <c r="M35" s="2">
        <f t="shared" si="4"/>
        <v>1.5825548469709405E-2</v>
      </c>
      <c r="N35" s="2">
        <f>('ACM Rates'!AL45*(SUM('Iterative Baseline'!C35:G35)))/('Iterative Baseline'!C35+('Iterative Baseline'!D35*O35)+('Iterative Baseline'!E35*P35)+('Iterative Baseline'!F35*Q35)+('Iterative Baseline'!G35*R35))</f>
        <v>2.5322081634032028E-2</v>
      </c>
      <c r="O35" s="2">
        <f>'ACM Rates'!AM45</f>
        <v>7.6000000000000004E-4</v>
      </c>
      <c r="P35" s="2">
        <f>'ACM Rates'!AN45</f>
        <v>7.2000000000000005E-4</v>
      </c>
      <c r="Q35" s="2">
        <f>'ACM Rates'!AO45</f>
        <v>6.8000000000000005E-4</v>
      </c>
      <c r="R35" s="2">
        <f>'ACM Rates'!AP45</f>
        <v>6.4000000000000016E-4</v>
      </c>
    </row>
    <row r="36" spans="1:18">
      <c r="A36" s="58">
        <f>'Immortal Baseline'!A36</f>
        <v>34</v>
      </c>
      <c r="B36" s="58">
        <f>'Immortal Baseline'!B36</f>
        <v>38</v>
      </c>
      <c r="C36" s="58">
        <f t="shared" si="5"/>
        <v>1472.7427015269081</v>
      </c>
      <c r="D36" s="58">
        <f t="shared" si="6"/>
        <v>17240.228687051647</v>
      </c>
      <c r="E36" s="58">
        <f t="shared" si="7"/>
        <v>18999.795652724624</v>
      </c>
      <c r="F36" s="58">
        <f t="shared" si="8"/>
        <v>10355.330026331727</v>
      </c>
      <c r="G36" s="58">
        <f t="shared" si="9"/>
        <v>773.60025471784058</v>
      </c>
      <c r="H36" s="93">
        <f>(Input_population/2)-(SUM('Iterative Baseline'!C36:G36))</f>
        <v>1158.302677647247</v>
      </c>
      <c r="I36" s="2">
        <f t="shared" si="0"/>
        <v>3.0153389056217277E-2</v>
      </c>
      <c r="J36" s="2">
        <f t="shared" si="1"/>
        <v>0.3529817682884156</v>
      </c>
      <c r="K36" s="2">
        <f t="shared" si="2"/>
        <v>0.38900768593947349</v>
      </c>
      <c r="L36" s="2">
        <f t="shared" si="3"/>
        <v>0.21201822610682566</v>
      </c>
      <c r="M36" s="2">
        <f t="shared" si="4"/>
        <v>1.5838930609067856E-2</v>
      </c>
      <c r="N36" s="2">
        <f>('ACM Rates'!AL46*(SUM('Iterative Baseline'!C36:G36)))/('Iterative Baseline'!C36+('Iterative Baseline'!D36*O36)+('Iterative Baseline'!E36*P36)+('Iterative Baseline'!F36*Q36)+('Iterative Baseline'!G36*R36))</f>
        <v>3.8452442318294582E-2</v>
      </c>
      <c r="O36" s="2">
        <f>'ACM Rates'!AM46</f>
        <v>1.14E-3</v>
      </c>
      <c r="P36" s="2">
        <f>'ACM Rates'!AN46</f>
        <v>1.08E-3</v>
      </c>
      <c r="Q36" s="2">
        <f>'ACM Rates'!AO46</f>
        <v>1.0200000000000001E-3</v>
      </c>
      <c r="R36" s="2">
        <f>'ACM Rates'!AP46</f>
        <v>9.5999999999999992E-4</v>
      </c>
    </row>
    <row r="37" spans="1:18">
      <c r="A37" s="58">
        <f>'Immortal Baseline'!A37</f>
        <v>35</v>
      </c>
      <c r="B37" s="58">
        <f>'Immortal Baseline'!B37</f>
        <v>39</v>
      </c>
      <c r="C37" s="58">
        <f t="shared" si="5"/>
        <v>1416.1121477467555</v>
      </c>
      <c r="D37" s="58">
        <f t="shared" si="6"/>
        <v>17220.574826348409</v>
      </c>
      <c r="E37" s="58">
        <f t="shared" si="7"/>
        <v>18979.275873419683</v>
      </c>
      <c r="F37" s="58">
        <f t="shared" si="8"/>
        <v>10344.767589704868</v>
      </c>
      <c r="G37" s="58">
        <f t="shared" si="9"/>
        <v>772.85759847331144</v>
      </c>
      <c r="H37" s="93">
        <f>(Input_population/2)-(SUM('Iterative Baseline'!C37:G37))</f>
        <v>1266.4119643069716</v>
      </c>
      <c r="I37" s="2">
        <f t="shared" si="0"/>
        <v>2.9058236933212859E-2</v>
      </c>
      <c r="J37" s="2">
        <f t="shared" si="1"/>
        <v>0.35336152170318069</v>
      </c>
      <c r="K37" s="2">
        <f t="shared" si="2"/>
        <v>0.38944958987052314</v>
      </c>
      <c r="L37" s="2">
        <f t="shared" si="3"/>
        <v>0.21227182332908145</v>
      </c>
      <c r="M37" s="2">
        <f t="shared" si="4"/>
        <v>1.5858828164001835E-2</v>
      </c>
      <c r="N37" s="2">
        <f>('ACM Rates'!AL47*(SUM('Iterative Baseline'!C37:G37)))/('Iterative Baseline'!C37+('Iterative Baseline'!D37*O37)+('Iterative Baseline'!E37*P37)+('Iterative Baseline'!F37*Q37)+('Iterative Baseline'!G37*R37))</f>
        <v>3.9849347734587849E-2</v>
      </c>
      <c r="O37" s="2">
        <f>'ACM Rates'!AM47</f>
        <v>1.14E-3</v>
      </c>
      <c r="P37" s="2">
        <f>'ACM Rates'!AN47</f>
        <v>1.08E-3</v>
      </c>
      <c r="Q37" s="2">
        <f>'ACM Rates'!AO47</f>
        <v>1.0200000000000001E-3</v>
      </c>
      <c r="R37" s="2">
        <f>'ACM Rates'!AP47</f>
        <v>9.5999999999999992E-4</v>
      </c>
    </row>
    <row r="38" spans="1:18">
      <c r="A38" s="58">
        <f>'Immortal Baseline'!A38</f>
        <v>36</v>
      </c>
      <c r="B38" s="58">
        <f>'Immortal Baseline'!B38</f>
        <v>40</v>
      </c>
      <c r="C38" s="58">
        <f t="shared" si="5"/>
        <v>1359.681002340021</v>
      </c>
      <c r="D38" s="58">
        <f t="shared" si="6"/>
        <v>17200.943371046371</v>
      </c>
      <c r="E38" s="58">
        <f t="shared" si="7"/>
        <v>18958.778255476391</v>
      </c>
      <c r="F38" s="58">
        <f t="shared" si="8"/>
        <v>10334.215926763369</v>
      </c>
      <c r="G38" s="58">
        <f t="shared" si="9"/>
        <v>772.11565517877705</v>
      </c>
      <c r="H38" s="93">
        <f>(Input_population/2)-(SUM('Iterative Baseline'!C38:G38))</f>
        <v>1374.265789195073</v>
      </c>
      <c r="I38" s="2">
        <f t="shared" si="0"/>
        <v>2.7962169094361805E-2</v>
      </c>
      <c r="J38" s="2">
        <f t="shared" si="1"/>
        <v>0.35374156607026036</v>
      </c>
      <c r="K38" s="2">
        <f t="shared" si="2"/>
        <v>0.38989186617286364</v>
      </c>
      <c r="L38" s="2">
        <f t="shared" si="3"/>
        <v>0.21252565322637421</v>
      </c>
      <c r="M38" s="2">
        <f t="shared" si="4"/>
        <v>1.5878745436140033E-2</v>
      </c>
      <c r="N38" s="2">
        <f>('ACM Rates'!AL48*(SUM('Iterative Baseline'!C38:G38)))/('Iterative Baseline'!C38+('Iterative Baseline'!D38*O38)+('Iterative Baseline'!E38*P38)+('Iterative Baseline'!F38*Q38)+('Iterative Baseline'!G38*R38))</f>
        <v>4.1352876649133924E-2</v>
      </c>
      <c r="O38" s="2">
        <f>'ACM Rates'!AM48</f>
        <v>1.14E-3</v>
      </c>
      <c r="P38" s="2">
        <f>'ACM Rates'!AN48</f>
        <v>1.08E-3</v>
      </c>
      <c r="Q38" s="2">
        <f>'ACM Rates'!AO48</f>
        <v>1.0200000000000001E-3</v>
      </c>
      <c r="R38" s="2">
        <f>'ACM Rates'!AP48</f>
        <v>9.5999999999999992E-4</v>
      </c>
    </row>
    <row r="39" spans="1:18">
      <c r="A39" s="58">
        <f>'Immortal Baseline'!A39</f>
        <v>37</v>
      </c>
      <c r="B39" s="58">
        <f>'Immortal Baseline'!B39</f>
        <v>41</v>
      </c>
      <c r="C39" s="58">
        <f t="shared" si="5"/>
        <v>1303.4542815680834</v>
      </c>
      <c r="D39" s="58">
        <f t="shared" si="6"/>
        <v>17181.334295603378</v>
      </c>
      <c r="E39" s="58">
        <f t="shared" si="7"/>
        <v>18938.302774960477</v>
      </c>
      <c r="F39" s="58">
        <f t="shared" si="8"/>
        <v>10323.675026518071</v>
      </c>
      <c r="G39" s="58">
        <f t="shared" si="9"/>
        <v>771.37442414980546</v>
      </c>
      <c r="H39" s="93">
        <f>(Input_population/2)-(SUM('Iterative Baseline'!C39:G39))</f>
        <v>1481.8591972001886</v>
      </c>
      <c r="I39" s="2">
        <f t="shared" si="0"/>
        <v>2.6865297391875032E-2</v>
      </c>
      <c r="J39" s="2">
        <f t="shared" si="1"/>
        <v>0.35412186063427853</v>
      </c>
      <c r="K39" s="2">
        <f t="shared" si="2"/>
        <v>0.39033446998586585</v>
      </c>
      <c r="L39" s="2">
        <f t="shared" si="3"/>
        <v>0.2127796913834408</v>
      </c>
      <c r="M39" s="2">
        <f t="shared" si="4"/>
        <v>1.5898680604539819E-2</v>
      </c>
      <c r="N39" s="2">
        <f>('ACM Rates'!AL49*(SUM('Iterative Baseline'!C39:G39)))/('Iterative Baseline'!C39+('Iterative Baseline'!D39*O39)+('Iterative Baseline'!E39*P39)+('Iterative Baseline'!F39*Q39)+('Iterative Baseline'!G39*R39))</f>
        <v>4.2975547305931928E-2</v>
      </c>
      <c r="O39" s="2">
        <f>'ACM Rates'!AM49</f>
        <v>1.14E-3</v>
      </c>
      <c r="P39" s="2">
        <f>'ACM Rates'!AN49</f>
        <v>1.08E-3</v>
      </c>
      <c r="Q39" s="2">
        <f>'ACM Rates'!AO49</f>
        <v>1.0200000000000001E-3</v>
      </c>
      <c r="R39" s="2">
        <f>'ACM Rates'!AP49</f>
        <v>9.5999999999999992E-4</v>
      </c>
    </row>
    <row r="40" spans="1:18">
      <c r="A40" s="58">
        <f>'Immortal Baseline'!A40</f>
        <v>38</v>
      </c>
      <c r="B40" s="58">
        <f>'Immortal Baseline'!B40</f>
        <v>42</v>
      </c>
      <c r="C40" s="58">
        <f t="shared" si="5"/>
        <v>1247.4376204294347</v>
      </c>
      <c r="D40" s="58">
        <f t="shared" si="6"/>
        <v>17161.747574506389</v>
      </c>
      <c r="E40" s="58">
        <f t="shared" si="7"/>
        <v>18917.84940796352</v>
      </c>
      <c r="F40" s="58">
        <f t="shared" si="8"/>
        <v>10313.144877991022</v>
      </c>
      <c r="G40" s="58">
        <f t="shared" si="9"/>
        <v>770.63390470262163</v>
      </c>
      <c r="H40" s="93">
        <f>(Input_population/2)-(SUM('Iterative Baseline'!C40:G40))</f>
        <v>1589.1866144070154</v>
      </c>
      <c r="I40" s="2">
        <f t="shared" si="0"/>
        <v>2.5767747599974657E-2</v>
      </c>
      <c r="J40" s="2">
        <f t="shared" si="1"/>
        <v>0.35450235958261572</v>
      </c>
      <c r="K40" s="2">
        <f t="shared" si="2"/>
        <v>0.39077735086338078</v>
      </c>
      <c r="L40" s="2">
        <f t="shared" si="3"/>
        <v>0.21303391033417765</v>
      </c>
      <c r="M40" s="2">
        <f t="shared" si="4"/>
        <v>1.5918631619851312E-2</v>
      </c>
      <c r="N40" s="2">
        <f>('ACM Rates'!AL50*(SUM('Iterative Baseline'!C40:G40)))/('Iterative Baseline'!C40+('Iterative Baseline'!D40*O40)+('Iterative Baseline'!E40*P40)+('Iterative Baseline'!F40*Q40)+('Iterative Baseline'!G40*R40))</f>
        <v>4.4731894408189067E-2</v>
      </c>
      <c r="O40" s="2">
        <f>'ACM Rates'!AM50</f>
        <v>1.14E-3</v>
      </c>
      <c r="P40" s="2">
        <f>'ACM Rates'!AN50</f>
        <v>1.08E-3</v>
      </c>
      <c r="Q40" s="2">
        <f>'ACM Rates'!AO50</f>
        <v>1.0200000000000001E-3</v>
      </c>
      <c r="R40" s="2">
        <f>'ACM Rates'!AP50</f>
        <v>9.5999999999999992E-4</v>
      </c>
    </row>
    <row r="41" spans="1:18">
      <c r="A41" s="58">
        <f>'Immortal Baseline'!A41</f>
        <v>39</v>
      </c>
      <c r="B41" s="58">
        <f>'Immortal Baseline'!B41</f>
        <v>43</v>
      </c>
      <c r="C41" s="58">
        <f t="shared" si="5"/>
        <v>1191.6373725115825</v>
      </c>
      <c r="D41" s="58">
        <f t="shared" si="6"/>
        <v>17142.183182271452</v>
      </c>
      <c r="E41" s="58">
        <f t="shared" si="7"/>
        <v>18897.41813060292</v>
      </c>
      <c r="F41" s="58">
        <f t="shared" si="8"/>
        <v>10302.625470215471</v>
      </c>
      <c r="G41" s="58">
        <f t="shared" si="9"/>
        <v>769.89409615410716</v>
      </c>
      <c r="H41" s="93">
        <f>(Input_population/2)-(SUM('Iterative Baseline'!C41:G41))</f>
        <v>1696.2417482444725</v>
      </c>
      <c r="I41" s="2">
        <f t="shared" si="0"/>
        <v>2.4669661650359768E-2</v>
      </c>
      <c r="J41" s="2">
        <f t="shared" si="1"/>
        <v>0.35488301123336391</v>
      </c>
      <c r="K41" s="2">
        <f t="shared" si="2"/>
        <v>0.39122045187687071</v>
      </c>
      <c r="L41" s="2">
        <f t="shared" si="3"/>
        <v>0.21328827907176431</v>
      </c>
      <c r="M41" s="2">
        <f t="shared" si="4"/>
        <v>1.5938596167641397E-2</v>
      </c>
      <c r="N41" s="2">
        <f>('ACM Rates'!AL51*(SUM('Iterative Baseline'!C41:G41)))/('Iterative Baseline'!C41+('Iterative Baseline'!D41*O41)+('Iterative Baseline'!E41*P41)+('Iterative Baseline'!F41*Q41)+('Iterative Baseline'!G41*R41))</f>
        <v>6.4956792314860581E-2</v>
      </c>
      <c r="O41" s="2">
        <f>'ACM Rates'!AM51</f>
        <v>1.6149999999999999E-3</v>
      </c>
      <c r="P41" s="2">
        <f>'ACM Rates'!AN51</f>
        <v>1.5300000000000001E-3</v>
      </c>
      <c r="Q41" s="2">
        <f>'ACM Rates'!AO51</f>
        <v>1.4449999999999999E-3</v>
      </c>
      <c r="R41" s="2">
        <f>'ACM Rates'!AP51</f>
        <v>1.3600000000000001E-3</v>
      </c>
    </row>
    <row r="42" spans="1:18">
      <c r="A42" s="58">
        <f>'Immortal Baseline'!A42</f>
        <v>40</v>
      </c>
      <c r="B42" s="58">
        <f>'Immortal Baseline'!B42</f>
        <v>44</v>
      </c>
      <c r="C42" s="58">
        <f t="shared" si="5"/>
        <v>1114.2324311907214</v>
      </c>
      <c r="D42" s="58">
        <f t="shared" si="6"/>
        <v>17114.498556432085</v>
      </c>
      <c r="E42" s="58">
        <f t="shared" si="7"/>
        <v>18868.505080863099</v>
      </c>
      <c r="F42" s="58">
        <f t="shared" si="8"/>
        <v>10287.73817641101</v>
      </c>
      <c r="G42" s="58">
        <f t="shared" si="9"/>
        <v>768.84704018333753</v>
      </c>
      <c r="H42" s="93">
        <f>(Input_population/2)-(SUM('Iterative Baseline'!C42:G42))</f>
        <v>1846.178714919748</v>
      </c>
      <c r="I42" s="2">
        <f t="shared" si="0"/>
        <v>2.3139024099338712E-2</v>
      </c>
      <c r="J42" s="2">
        <f t="shared" si="1"/>
        <v>0.35541309286984374</v>
      </c>
      <c r="K42" s="2">
        <f t="shared" si="2"/>
        <v>0.39183816730053</v>
      </c>
      <c r="L42" s="2">
        <f t="shared" si="3"/>
        <v>0.21364323540400965</v>
      </c>
      <c r="M42" s="2">
        <f t="shared" si="4"/>
        <v>1.5966480326277937E-2</v>
      </c>
      <c r="N42" s="2">
        <f>('ACM Rates'!AL52*(SUM('Iterative Baseline'!C42:G42)))/('Iterative Baseline'!C42+('Iterative Baseline'!D42*O42)+('Iterative Baseline'!E42*P42)+('Iterative Baseline'!F42*Q42)+('Iterative Baseline'!G42*R42))</f>
        <v>6.8985226226211296E-2</v>
      </c>
      <c r="O42" s="2">
        <f>'ACM Rates'!AM52</f>
        <v>1.6149999999999999E-3</v>
      </c>
      <c r="P42" s="2">
        <f>'ACM Rates'!AN52</f>
        <v>1.5300000000000001E-3</v>
      </c>
      <c r="Q42" s="2">
        <f>'ACM Rates'!AO52</f>
        <v>1.4449999999999999E-3</v>
      </c>
      <c r="R42" s="2">
        <f>'ACM Rates'!AP52</f>
        <v>1.3600000000000001E-3</v>
      </c>
    </row>
    <row r="43" spans="1:18">
      <c r="A43" s="58">
        <f>'Immortal Baseline'!A43</f>
        <v>41</v>
      </c>
      <c r="B43" s="58">
        <f>'Immortal Baseline'!B43</f>
        <v>45</v>
      </c>
      <c r="C43" s="58">
        <f t="shared" si="5"/>
        <v>1037.3668548564481</v>
      </c>
      <c r="D43" s="58">
        <f t="shared" si="6"/>
        <v>17086.858641263447</v>
      </c>
      <c r="E43" s="58">
        <f t="shared" si="7"/>
        <v>18839.636268089376</v>
      </c>
      <c r="F43" s="58">
        <f t="shared" si="8"/>
        <v>10272.872394746097</v>
      </c>
      <c r="G43" s="58">
        <f t="shared" si="9"/>
        <v>767.80140820868814</v>
      </c>
      <c r="H43" s="93">
        <f>(Input_population/2)-(SUM('Iterative Baseline'!C43:G43))</f>
        <v>1995.4644328359427</v>
      </c>
      <c r="I43" s="2">
        <f t="shared" si="0"/>
        <v>2.1609767548006968E-2</v>
      </c>
      <c r="J43" s="2">
        <f t="shared" si="1"/>
        <v>0.35594258832807368</v>
      </c>
      <c r="K43" s="2">
        <f t="shared" si="2"/>
        <v>0.39245533876128191</v>
      </c>
      <c r="L43" s="2">
        <f t="shared" si="3"/>
        <v>0.21399795401359786</v>
      </c>
      <c r="M43" s="2">
        <f t="shared" si="4"/>
        <v>1.5994351349039565E-2</v>
      </c>
      <c r="N43" s="2">
        <f>('ACM Rates'!AL53*(SUM('Iterative Baseline'!C43:G43)))/('Iterative Baseline'!C43+('Iterative Baseline'!D43*O43)+('Iterative Baseline'!E43*P43)+('Iterative Baseline'!F43*Q43)+('Iterative Baseline'!G43*R43))</f>
        <v>7.3541973516769471E-2</v>
      </c>
      <c r="O43" s="2">
        <f>'ACM Rates'!AM53</f>
        <v>1.6149999999999999E-3</v>
      </c>
      <c r="P43" s="2">
        <f>'ACM Rates'!AN53</f>
        <v>1.5300000000000001E-3</v>
      </c>
      <c r="Q43" s="2">
        <f>'ACM Rates'!AO53</f>
        <v>1.4449999999999999E-3</v>
      </c>
      <c r="R43" s="2">
        <f>'ACM Rates'!AP53</f>
        <v>1.3600000000000001E-3</v>
      </c>
    </row>
    <row r="44" spans="1:18">
      <c r="A44" s="58">
        <f>'Immortal Baseline'!A44</f>
        <v>42</v>
      </c>
      <c r="B44" s="58">
        <f>'Immortal Baseline'!B44</f>
        <v>46</v>
      </c>
      <c r="C44" s="58">
        <f t="shared" si="5"/>
        <v>961.07684908942076</v>
      </c>
      <c r="D44" s="58">
        <f t="shared" si="6"/>
        <v>17059.263364557806</v>
      </c>
      <c r="E44" s="58">
        <f t="shared" si="7"/>
        <v>18810.811624599199</v>
      </c>
      <c r="F44" s="58">
        <f t="shared" si="8"/>
        <v>10258.028094135689</v>
      </c>
      <c r="G44" s="58">
        <f t="shared" si="9"/>
        <v>766.75719829352431</v>
      </c>
      <c r="H44" s="93">
        <f>(Input_population/2)-(SUM('Iterative Baseline'!C44:G44))</f>
        <v>2144.0628693243561</v>
      </c>
      <c r="I44" s="2">
        <f t="shared" si="0"/>
        <v>2.0082708786270342E-2</v>
      </c>
      <c r="J44" s="2">
        <f t="shared" si="1"/>
        <v>0.35647120059472875</v>
      </c>
      <c r="K44" s="2">
        <f t="shared" si="2"/>
        <v>0.39307163859803451</v>
      </c>
      <c r="L44" s="2">
        <f t="shared" si="3"/>
        <v>0.21435225615005865</v>
      </c>
      <c r="M44" s="2">
        <f t="shared" si="4"/>
        <v>1.6022195870907585E-2</v>
      </c>
      <c r="N44" s="2">
        <f>('ACM Rates'!AL54*(SUM('Iterative Baseline'!C44:G44)))/('Iterative Baseline'!C44+('Iterative Baseline'!D44*O44)+('Iterative Baseline'!E44*P44)+('Iterative Baseline'!F44*Q44)+('Iterative Baseline'!G44*R44))</f>
        <v>7.8735275897559673E-2</v>
      </c>
      <c r="O44" s="2">
        <f>'ACM Rates'!AM54</f>
        <v>1.6149999999999999E-3</v>
      </c>
      <c r="P44" s="2">
        <f>'ACM Rates'!AN54</f>
        <v>1.5300000000000001E-3</v>
      </c>
      <c r="Q44" s="2">
        <f>'ACM Rates'!AO54</f>
        <v>1.4449999999999999E-3</v>
      </c>
      <c r="R44" s="2">
        <f>'ACM Rates'!AP54</f>
        <v>1.3600000000000001E-3</v>
      </c>
    </row>
    <row r="45" spans="1:18">
      <c r="A45" s="58">
        <f>'Immortal Baseline'!A45</f>
        <v>43</v>
      </c>
      <c r="B45" s="58">
        <f>'Immortal Baseline'!B45</f>
        <v>47</v>
      </c>
      <c r="C45" s="58">
        <f t="shared" si="5"/>
        <v>885.40619821760788</v>
      </c>
      <c r="D45" s="58">
        <f t="shared" si="6"/>
        <v>17031.712654224044</v>
      </c>
      <c r="E45" s="58">
        <f t="shared" si="7"/>
        <v>18782.031082813563</v>
      </c>
      <c r="F45" s="58">
        <f t="shared" si="8"/>
        <v>10243.205243539662</v>
      </c>
      <c r="G45" s="58">
        <f t="shared" si="9"/>
        <v>765.71440850384511</v>
      </c>
      <c r="H45" s="93">
        <f>(Input_population/2)-(SUM('Iterative Baseline'!C45:G45))</f>
        <v>2291.9304127012801</v>
      </c>
      <c r="I45" s="2">
        <f t="shared" si="0"/>
        <v>1.855883513788889E-2</v>
      </c>
      <c r="J45" s="2">
        <f t="shared" si="1"/>
        <v>0.35699857071471996</v>
      </c>
      <c r="K45" s="2">
        <f t="shared" si="2"/>
        <v>0.39368667073072872</v>
      </c>
      <c r="L45" s="2">
        <f t="shared" si="3"/>
        <v>0.21470592568823413</v>
      </c>
      <c r="M45" s="2">
        <f t="shared" si="4"/>
        <v>1.6049997728428328E-2</v>
      </c>
      <c r="N45" s="2">
        <f>('ACM Rates'!AL55*(SUM('Iterative Baseline'!C45:G45)))/('Iterative Baseline'!C45+('Iterative Baseline'!D45*O45)+('Iterative Baseline'!E45*P45)+('Iterative Baseline'!F45*Q45)+('Iterative Baseline'!G45*R45))</f>
        <v>8.4704354294328071E-2</v>
      </c>
      <c r="O45" s="2">
        <f>'ACM Rates'!AM55</f>
        <v>1.6149999999999999E-3</v>
      </c>
      <c r="P45" s="2">
        <f>'ACM Rates'!AN55</f>
        <v>1.5300000000000001E-3</v>
      </c>
      <c r="Q45" s="2">
        <f>'ACM Rates'!AO55</f>
        <v>1.4449999999999999E-3</v>
      </c>
      <c r="R45" s="2">
        <f>'ACM Rates'!AP55</f>
        <v>1.3600000000000001E-3</v>
      </c>
    </row>
    <row r="46" spans="1:18">
      <c r="A46" s="58">
        <f>'Immortal Baseline'!A46</f>
        <v>44</v>
      </c>
      <c r="B46" s="58">
        <f>'Immortal Baseline'!B46</f>
        <v>48</v>
      </c>
      <c r="C46" s="58">
        <f t="shared" si="5"/>
        <v>810.40843790938959</v>
      </c>
      <c r="D46" s="58">
        <f t="shared" si="6"/>
        <v>17004.206438287471</v>
      </c>
      <c r="E46" s="58">
        <f t="shared" si="7"/>
        <v>18753.294575256859</v>
      </c>
      <c r="F46" s="58">
        <f t="shared" si="8"/>
        <v>10228.403811962748</v>
      </c>
      <c r="G46" s="58">
        <f t="shared" si="9"/>
        <v>764.67303690827987</v>
      </c>
      <c r="H46" s="93">
        <f>(Input_population/2)-(SUM('Iterative Baseline'!C46:G46))</f>
        <v>2439.0136996752553</v>
      </c>
      <c r="I46" s="2">
        <f t="shared" si="0"/>
        <v>1.7039353069594695E-2</v>
      </c>
      <c r="J46" s="2">
        <f t="shared" si="1"/>
        <v>0.35752426013443223</v>
      </c>
      <c r="K46" s="2">
        <f t="shared" si="2"/>
        <v>0.39429995115826294</v>
      </c>
      <c r="L46" s="2">
        <f t="shared" si="3"/>
        <v>0.21505869847558037</v>
      </c>
      <c r="M46" s="2">
        <f t="shared" si="4"/>
        <v>1.6077737162129849E-2</v>
      </c>
      <c r="N46" s="2">
        <f>('ACM Rates'!AL56*(SUM('Iterative Baseline'!C46:G46)))/('Iterative Baseline'!C46+('Iterative Baseline'!D46*O46)+('Iterative Baseline'!E46*P46)+('Iterative Baseline'!F46*Q46)+('Iterative Baseline'!G46*R46))</f>
        <v>0.129770336238168</v>
      </c>
      <c r="O46" s="2">
        <f>'ACM Rates'!AM56</f>
        <v>2.3749999999999999E-3</v>
      </c>
      <c r="P46" s="2">
        <f>'ACM Rates'!AN56</f>
        <v>2.2499999999999998E-3</v>
      </c>
      <c r="Q46" s="2">
        <f>'ACM Rates'!AO56</f>
        <v>2.1250000000000002E-3</v>
      </c>
      <c r="R46" s="2">
        <f>'ACM Rates'!AP56</f>
        <v>2E-3</v>
      </c>
    </row>
    <row r="47" spans="1:18">
      <c r="A47" s="58">
        <f>'Immortal Baseline'!A47</f>
        <v>45</v>
      </c>
      <c r="B47" s="58">
        <f>'Immortal Baseline'!B47</f>
        <v>49</v>
      </c>
      <c r="C47" s="58">
        <f t="shared" si="5"/>
        <v>705.24146243163955</v>
      </c>
      <c r="D47" s="58">
        <f t="shared" si="6"/>
        <v>16963.821447996539</v>
      </c>
      <c r="E47" s="58">
        <f t="shared" si="7"/>
        <v>18711.099662462533</v>
      </c>
      <c r="F47" s="58">
        <f t="shared" si="8"/>
        <v>10206.668453862327</v>
      </c>
      <c r="G47" s="58">
        <f t="shared" si="9"/>
        <v>763.14369083446331</v>
      </c>
      <c r="H47" s="93">
        <f>(Input_population/2)-(SUM('Iterative Baseline'!C47:G47))</f>
        <v>2650.0252824125055</v>
      </c>
      <c r="I47" s="2">
        <f t="shared" si="0"/>
        <v>1.4894231024154853E-2</v>
      </c>
      <c r="J47" s="2">
        <f t="shared" si="1"/>
        <v>0.35826463581395668</v>
      </c>
      <c r="K47" s="2">
        <f t="shared" si="2"/>
        <v>0.39516599056414181</v>
      </c>
      <c r="L47" s="2">
        <f t="shared" si="3"/>
        <v>0.21555805498817301</v>
      </c>
      <c r="M47" s="2">
        <f t="shared" si="4"/>
        <v>1.6117087609573824E-2</v>
      </c>
      <c r="N47" s="2">
        <f>('ACM Rates'!AL57*(SUM('Iterative Baseline'!C47:G47)))/('Iterative Baseline'!C47+('Iterative Baseline'!D47*O47)+('Iterative Baseline'!E47*P47)+('Iterative Baseline'!F47*Q47)+('Iterative Baseline'!G47*R47))</f>
        <v>0.14598942475746413</v>
      </c>
      <c r="O47" s="2">
        <f>'ACM Rates'!AM57</f>
        <v>2.3749999999999999E-3</v>
      </c>
      <c r="P47" s="2">
        <f>'ACM Rates'!AN57</f>
        <v>2.2499999999999998E-3</v>
      </c>
      <c r="Q47" s="2">
        <f>'ACM Rates'!AO57</f>
        <v>2.1250000000000002E-3</v>
      </c>
      <c r="R47" s="2">
        <f>'ACM Rates'!AP57</f>
        <v>2E-3</v>
      </c>
    </row>
    <row r="48" spans="1:18">
      <c r="A48" s="58">
        <f>'Immortal Baseline'!A48</f>
        <v>46</v>
      </c>
      <c r="B48" s="58">
        <f>'Immortal Baseline'!B48</f>
        <v>50</v>
      </c>
      <c r="C48" s="58">
        <f t="shared" si="5"/>
        <v>602.28366701613174</v>
      </c>
      <c r="D48" s="58">
        <f t="shared" si="6"/>
        <v>16923.532372057547</v>
      </c>
      <c r="E48" s="58">
        <f t="shared" si="7"/>
        <v>18668.999688221993</v>
      </c>
      <c r="F48" s="58">
        <f t="shared" si="8"/>
        <v>10184.97928339787</v>
      </c>
      <c r="G48" s="58">
        <f t="shared" si="9"/>
        <v>761.61740345279441</v>
      </c>
      <c r="H48" s="93">
        <f>(Input_population/2)-(SUM('Iterative Baseline'!C48:G48))</f>
        <v>2858.5875858536601</v>
      </c>
      <c r="I48" s="2">
        <f t="shared" si="0"/>
        <v>1.2776105682302311E-2</v>
      </c>
      <c r="J48" s="2">
        <f t="shared" si="1"/>
        <v>0.35899502168880881</v>
      </c>
      <c r="K48" s="2">
        <f t="shared" si="2"/>
        <v>0.39602122066711226</v>
      </c>
      <c r="L48" s="2">
        <f t="shared" si="3"/>
        <v>0.21605163616908368</v>
      </c>
      <c r="M48" s="2">
        <f t="shared" si="4"/>
        <v>1.6156015792692838E-2</v>
      </c>
      <c r="N48" s="2">
        <f>('ACM Rates'!AL58*(SUM('Iterative Baseline'!C48:G48)))/('Iterative Baseline'!C48+('Iterative Baseline'!D48*O48)+('Iterative Baseline'!E48*P48)+('Iterative Baseline'!F48*Q48)+('Iterative Baseline'!G48*R48))</f>
        <v>0.16654244417022152</v>
      </c>
      <c r="O48" s="2">
        <f>'ACM Rates'!AM58</f>
        <v>2.3749999999999999E-3</v>
      </c>
      <c r="P48" s="2">
        <f>'ACM Rates'!AN58</f>
        <v>2.2499999999999998E-3</v>
      </c>
      <c r="Q48" s="2">
        <f>'ACM Rates'!AO58</f>
        <v>2.1250000000000002E-3</v>
      </c>
      <c r="R48" s="2">
        <f>'ACM Rates'!AP58</f>
        <v>2E-3</v>
      </c>
    </row>
    <row r="49" spans="1:18">
      <c r="A49" s="58">
        <f>'Immortal Baseline'!A49</f>
        <v>47</v>
      </c>
      <c r="B49" s="58">
        <f>'Immortal Baseline'!B49</f>
        <v>51</v>
      </c>
      <c r="C49" s="58">
        <f t="shared" si="5"/>
        <v>501.97787302746133</v>
      </c>
      <c r="D49" s="58">
        <f t="shared" si="6"/>
        <v>16883.338982673911</v>
      </c>
      <c r="E49" s="58">
        <f t="shared" si="7"/>
        <v>18626.994438923495</v>
      </c>
      <c r="F49" s="58">
        <f t="shared" si="8"/>
        <v>10163.336202420649</v>
      </c>
      <c r="G49" s="58">
        <f t="shared" si="9"/>
        <v>760.09416864588877</v>
      </c>
      <c r="H49" s="93">
        <f>(Input_population/2)-(SUM('Iterative Baseline'!C49:G49))</f>
        <v>3064.2583343085862</v>
      </c>
      <c r="I49" s="2">
        <f t="shared" si="0"/>
        <v>1.0695002469608183E-2</v>
      </c>
      <c r="J49" s="2">
        <f t="shared" si="1"/>
        <v>0.35971177579186125</v>
      </c>
      <c r="K49" s="2">
        <f t="shared" si="2"/>
        <v>0.39686161926656538</v>
      </c>
      <c r="L49" s="2">
        <f t="shared" si="3"/>
        <v>0.21653724521519035</v>
      </c>
      <c r="M49" s="2">
        <f t="shared" si="4"/>
        <v>1.6194357256774622E-2</v>
      </c>
      <c r="N49" s="2">
        <f>('ACM Rates'!AL59*(SUM('Iterative Baseline'!C49:G49)))/('Iterative Baseline'!C49+('Iterative Baseline'!D49*O49)+('Iterative Baseline'!E49*P49)+('Iterative Baseline'!F49*Q49)+('Iterative Baseline'!G49*R49))</f>
        <v>0.19327724618827249</v>
      </c>
      <c r="O49" s="2">
        <f>'ACM Rates'!AM59</f>
        <v>2.3749999999999999E-3</v>
      </c>
      <c r="P49" s="2">
        <f>'ACM Rates'!AN59</f>
        <v>2.2499999999999998E-3</v>
      </c>
      <c r="Q49" s="2">
        <f>'ACM Rates'!AO59</f>
        <v>2.1250000000000002E-3</v>
      </c>
      <c r="R49" s="2">
        <f>'ACM Rates'!AP59</f>
        <v>2E-3</v>
      </c>
    </row>
    <row r="50" spans="1:18">
      <c r="A50" s="58">
        <f>'Immortal Baseline'!A50</f>
        <v>48</v>
      </c>
      <c r="B50" s="58">
        <f>'Immortal Baseline'!B50</f>
        <v>52</v>
      </c>
      <c r="C50" s="58">
        <f t="shared" si="5"/>
        <v>404.95697208126728</v>
      </c>
      <c r="D50" s="58">
        <f t="shared" si="6"/>
        <v>16843.24105259006</v>
      </c>
      <c r="E50" s="58">
        <f t="shared" si="7"/>
        <v>18585.083701435917</v>
      </c>
      <c r="F50" s="58">
        <f t="shared" si="8"/>
        <v>10141.739112990505</v>
      </c>
      <c r="G50" s="58">
        <f t="shared" si="9"/>
        <v>758.57398030859702</v>
      </c>
      <c r="H50" s="93">
        <f>(Input_population/2)-(SUM('Iterative Baseline'!C50:G50))</f>
        <v>3266.4051805936542</v>
      </c>
      <c r="I50" s="2">
        <f t="shared" si="0"/>
        <v>8.6652219596235081E-3</v>
      </c>
      <c r="J50" s="2">
        <f t="shared" si="1"/>
        <v>0.36040970350510732</v>
      </c>
      <c r="K50" s="2">
        <f t="shared" si="2"/>
        <v>0.39768144892886292</v>
      </c>
      <c r="L50" s="2">
        <f t="shared" si="3"/>
        <v>0.21701174823339503</v>
      </c>
      <c r="M50" s="2">
        <f t="shared" si="4"/>
        <v>1.6231877373011235E-2</v>
      </c>
      <c r="N50" s="2">
        <f>('ACM Rates'!AL60*(SUM('Iterative Baseline'!C50:G50)))/('Iterative Baseline'!C50+('Iterative Baseline'!D50*O50)+('Iterative Baseline'!E50*P50)+('Iterative Baseline'!F50*Q50)+('Iterative Baseline'!G50*R50))</f>
        <v>0.22915614107046015</v>
      </c>
      <c r="O50" s="2">
        <f>'ACM Rates'!AM60</f>
        <v>2.3749999999999999E-3</v>
      </c>
      <c r="P50" s="2">
        <f>'ACM Rates'!AN60</f>
        <v>2.2499999999999998E-3</v>
      </c>
      <c r="Q50" s="2">
        <f>'ACM Rates'!AO60</f>
        <v>2.1250000000000002E-3</v>
      </c>
      <c r="R50" s="2">
        <f>'ACM Rates'!AP60</f>
        <v>2E-3</v>
      </c>
    </row>
    <row r="51" spans="1:18">
      <c r="A51" s="58">
        <f>'Immortal Baseline'!A51</f>
        <v>49</v>
      </c>
      <c r="B51" s="58">
        <f>'Immortal Baseline'!B51</f>
        <v>53</v>
      </c>
      <c r="C51" s="58">
        <f t="shared" si="5"/>
        <v>312.15859505954597</v>
      </c>
      <c r="D51" s="58">
        <f t="shared" si="6"/>
        <v>16803.238355090158</v>
      </c>
      <c r="E51" s="58">
        <f t="shared" si="7"/>
        <v>18543.267263107686</v>
      </c>
      <c r="F51" s="58">
        <f t="shared" si="8"/>
        <v>10120.187917375401</v>
      </c>
      <c r="G51" s="58">
        <f t="shared" si="9"/>
        <v>757.05683234797982</v>
      </c>
      <c r="H51" s="93">
        <f>(Input_population/2)-(SUM('Iterative Baseline'!C51:G51))</f>
        <v>3464.0910370192287</v>
      </c>
      <c r="I51" s="2">
        <f t="shared" si="0"/>
        <v>6.707907979359929E-3</v>
      </c>
      <c r="J51" s="2">
        <f t="shared" si="1"/>
        <v>0.3610811248676179</v>
      </c>
      <c r="K51" s="2">
        <f t="shared" si="2"/>
        <v>0.39847222663811765</v>
      </c>
      <c r="L51" s="2">
        <f t="shared" si="3"/>
        <v>0.21747051132977743</v>
      </c>
      <c r="M51" s="2">
        <f t="shared" si="4"/>
        <v>1.6268229185127062E-2</v>
      </c>
      <c r="N51" s="2">
        <f>('ACM Rates'!AL61*(SUM('Iterative Baseline'!C51:G51)))/('Iterative Baseline'!C51+('Iterative Baseline'!D51*O51)+('Iterative Baseline'!E51*P51)+('Iterative Baseline'!F51*Q51)+('Iterative Baseline'!G51*R51))</f>
        <v>0.36866839319286049</v>
      </c>
      <c r="O51" s="2">
        <f>'ACM Rates'!AM61</f>
        <v>3.5150000000000003E-3</v>
      </c>
      <c r="P51" s="2">
        <f>'ACM Rates'!AN61</f>
        <v>3.3300000000000001E-3</v>
      </c>
      <c r="Q51" s="2">
        <f>'ACM Rates'!AO61</f>
        <v>3.1450000000000002E-3</v>
      </c>
      <c r="R51" s="2">
        <f>'ACM Rates'!AP61</f>
        <v>2.9600000000000004E-3</v>
      </c>
    </row>
    <row r="52" spans="1:18">
      <c r="A52" s="58">
        <f>'Immortal Baseline'!A52</f>
        <v>50</v>
      </c>
      <c r="B52" s="58">
        <f>'Immortal Baseline'!B52</f>
        <v>54</v>
      </c>
      <c r="C52" s="58">
        <f t="shared" si="5"/>
        <v>197.07558739760236</v>
      </c>
      <c r="D52" s="58">
        <f t="shared" si="6"/>
        <v>16744.174972272016</v>
      </c>
      <c r="E52" s="58">
        <f t="shared" si="7"/>
        <v>18481.518183121538</v>
      </c>
      <c r="F52" s="58">
        <f t="shared" si="8"/>
        <v>10088.359926375255</v>
      </c>
      <c r="G52" s="58">
        <f t="shared" si="9"/>
        <v>754.81594412422976</v>
      </c>
      <c r="H52" s="93">
        <f>(Input_population/2)-(SUM('Iterative Baseline'!C52:G52))</f>
        <v>3734.0553867093549</v>
      </c>
      <c r="I52" s="2">
        <f t="shared" si="0"/>
        <v>4.2596252825882908E-3</v>
      </c>
      <c r="J52" s="2">
        <f t="shared" si="1"/>
        <v>0.36191144722595764</v>
      </c>
      <c r="K52" s="2">
        <f t="shared" si="2"/>
        <v>0.39946267903092636</v>
      </c>
      <c r="L52" s="2">
        <f t="shared" si="3"/>
        <v>0.21805152819634011</v>
      </c>
      <c r="M52" s="2">
        <f t="shared" si="4"/>
        <v>1.6314720264187507E-2</v>
      </c>
      <c r="N52" s="2">
        <f>('ACM Rates'!AL62*(SUM('Iterative Baseline'!C52:G52)))/('Iterative Baseline'!C52+('Iterative Baseline'!D52*O52)+('Iterative Baseline'!E52*P52)+('Iterative Baseline'!F52*Q52)+('Iterative Baseline'!G52*R52))</f>
        <v>0.48709729496429116</v>
      </c>
      <c r="O52" s="2">
        <f>'ACM Rates'!AM62</f>
        <v>3.5150000000000003E-3</v>
      </c>
      <c r="P52" s="2">
        <f>'ACM Rates'!AN62</f>
        <v>3.3300000000000001E-3</v>
      </c>
      <c r="Q52" s="2">
        <f>'ACM Rates'!AO62</f>
        <v>3.1450000000000002E-3</v>
      </c>
      <c r="R52" s="2">
        <f>'ACM Rates'!AP62</f>
        <v>2.9600000000000004E-3</v>
      </c>
    </row>
    <row r="53" spans="1:18">
      <c r="A53" s="58">
        <f>'Immortal Baseline'!A53</f>
        <v>51</v>
      </c>
      <c r="B53" s="58">
        <f>'Immortal Baseline'!B53</f>
        <v>55</v>
      </c>
      <c r="C53" s="58">
        <f t="shared" si="5"/>
        <v>101.08060187273151</v>
      </c>
      <c r="D53" s="58">
        <f t="shared" si="6"/>
        <v>16685.31919724448</v>
      </c>
      <c r="E53" s="58">
        <f t="shared" si="7"/>
        <v>18419.974727571742</v>
      </c>
      <c r="F53" s="58">
        <f t="shared" si="8"/>
        <v>10056.632034406804</v>
      </c>
      <c r="G53" s="58">
        <f t="shared" si="9"/>
        <v>752.58168892962203</v>
      </c>
      <c r="H53" s="93">
        <f>(Input_population/2)-(SUM('Iterative Baseline'!C53:G53))</f>
        <v>3984.4117499746208</v>
      </c>
      <c r="I53" s="2">
        <f t="shared" si="0"/>
        <v>2.1966599953804947E-3</v>
      </c>
      <c r="J53" s="2">
        <f t="shared" si="1"/>
        <v>0.36260145380702108</v>
      </c>
      <c r="K53" s="2">
        <f t="shared" si="2"/>
        <v>0.40029858202587648</v>
      </c>
      <c r="L53" s="2">
        <f t="shared" si="3"/>
        <v>0.21854837494990098</v>
      </c>
      <c r="M53" s="2">
        <f t="shared" si="4"/>
        <v>1.6354929221820975E-2</v>
      </c>
      <c r="N53" s="2">
        <f>('ACM Rates'!AL63*(SUM('Iterative Baseline'!C53:G53)))/('Iterative Baseline'!C53+('Iterative Baseline'!D53*O53)+('Iterative Baseline'!E53*P53)+('Iterative Baseline'!F53*Q53)+('Iterative Baseline'!G53*R53))</f>
        <v>0.66787683381269491</v>
      </c>
      <c r="O53" s="2">
        <f>'ACM Rates'!AM63</f>
        <v>3.5150000000000003E-3</v>
      </c>
      <c r="P53" s="2">
        <f>'ACM Rates'!AN63</f>
        <v>3.3300000000000001E-3</v>
      </c>
      <c r="Q53" s="2">
        <f>'ACM Rates'!AO63</f>
        <v>3.1450000000000002E-3</v>
      </c>
      <c r="R53" s="2">
        <f>'ACM Rates'!AP63</f>
        <v>2.9600000000000004E-3</v>
      </c>
    </row>
    <row r="54" spans="1:18">
      <c r="A54" s="58">
        <f>'Immortal Baseline'!A54</f>
        <v>52</v>
      </c>
      <c r="B54" s="58">
        <f>'Immortal Baseline'!B54</f>
        <v>56</v>
      </c>
      <c r="C54" s="58">
        <f t="shared" si="5"/>
        <v>33.571209534090031</v>
      </c>
      <c r="D54" s="58">
        <f t="shared" si="6"/>
        <v>16626.670300266167</v>
      </c>
      <c r="E54" s="58">
        <f t="shared" si="7"/>
        <v>18358.636211728928</v>
      </c>
      <c r="F54" s="58">
        <f t="shared" si="8"/>
        <v>10025.003926658595</v>
      </c>
      <c r="G54" s="58">
        <f t="shared" si="9"/>
        <v>750.35404713039031</v>
      </c>
      <c r="H54" s="93">
        <f>(Input_population/2)-(SUM('Iterative Baseline'!C54:G54))</f>
        <v>4205.7643046818266</v>
      </c>
      <c r="I54" s="2">
        <f t="shared" si="0"/>
        <v>7.3308810649114556E-4</v>
      </c>
      <c r="J54" s="2">
        <f t="shared" si="1"/>
        <v>0.36307343157527605</v>
      </c>
      <c r="K54" s="2">
        <f t="shared" si="2"/>
        <v>0.4008940412036584</v>
      </c>
      <c r="L54" s="2">
        <f t="shared" si="3"/>
        <v>0.21891410074747711</v>
      </c>
      <c r="M54" s="2">
        <f t="shared" si="4"/>
        <v>1.638533836709723E-2</v>
      </c>
      <c r="N54" s="2">
        <f>('ACM Rates'!AL64*(SUM('Iterative Baseline'!C54:G54)))/('Iterative Baseline'!C54+('Iterative Baseline'!D54*O54)+('Iterative Baseline'!E54*P54)+('Iterative Baseline'!F54*Q54)+('Iterative Baseline'!G54*R54))</f>
        <v>0.9065841428797774</v>
      </c>
      <c r="O54" s="2">
        <f>'ACM Rates'!AM64</f>
        <v>3.5150000000000003E-3</v>
      </c>
      <c r="P54" s="2">
        <f>'ACM Rates'!AN64</f>
        <v>3.3300000000000001E-3</v>
      </c>
      <c r="Q54" s="2">
        <f>'ACM Rates'!AO64</f>
        <v>3.1450000000000002E-3</v>
      </c>
      <c r="R54" s="2">
        <f>'ACM Rates'!AP64</f>
        <v>2.9600000000000004E-3</v>
      </c>
    </row>
    <row r="55" spans="1:18">
      <c r="A55" s="58">
        <f>'Immortal Baseline'!A55</f>
        <v>53</v>
      </c>
      <c r="B55" s="58">
        <f>'Immortal Baseline'!B55</f>
        <v>57</v>
      </c>
      <c r="C55" s="58">
        <f t="shared" si="5"/>
        <v>3.1360833131896086</v>
      </c>
      <c r="D55" s="58">
        <f t="shared" si="6"/>
        <v>16568.227554160731</v>
      </c>
      <c r="E55" s="58">
        <f t="shared" si="7"/>
        <v>18297.50195314387</v>
      </c>
      <c r="F55" s="58">
        <f t="shared" si="8"/>
        <v>9993.4752893092536</v>
      </c>
      <c r="G55" s="58">
        <f t="shared" si="9"/>
        <v>748.1329991508843</v>
      </c>
      <c r="H55" s="93">
        <f>(Input_population/2)-(SUM('Iterative Baseline'!C55:G55))</f>
        <v>4389.5261209220771</v>
      </c>
      <c r="I55" s="2">
        <f t="shared" si="0"/>
        <v>6.8757963828746096E-5</v>
      </c>
      <c r="J55" s="2">
        <f t="shared" si="1"/>
        <v>0.36325488742095219</v>
      </c>
      <c r="K55" s="2">
        <f t="shared" si="2"/>
        <v>0.40116886313556055</v>
      </c>
      <c r="L55" s="2">
        <f t="shared" si="3"/>
        <v>0.21910483359159708</v>
      </c>
      <c r="M55" s="2">
        <f t="shared" si="4"/>
        <v>1.6402657888061584E-2</v>
      </c>
      <c r="N55" s="2">
        <f>('ACM Rates'!AL65*(SUM('Iterative Baseline'!C55:G55)))/('Iterative Baseline'!C55+('Iterative Baseline'!D55*O55)+('Iterative Baseline'!E55*P55)+('Iterative Baseline'!F55*Q55)+('Iterative Baseline'!G55*R55))</f>
        <v>1.0821473317241368</v>
      </c>
      <c r="O55" s="2">
        <f>'ACM Rates'!AM65</f>
        <v>3.5150000000000003E-3</v>
      </c>
      <c r="P55" s="2">
        <f>'ACM Rates'!AN65</f>
        <v>3.3300000000000001E-3</v>
      </c>
      <c r="Q55" s="2">
        <f>'ACM Rates'!AO65</f>
        <v>3.1450000000000002E-3</v>
      </c>
      <c r="R55" s="2">
        <f>'ACM Rates'!AP65</f>
        <v>2.9600000000000004E-3</v>
      </c>
    </row>
    <row r="56" spans="1:18">
      <c r="A56" s="58">
        <f>'Immortal Baseline'!A56</f>
        <v>54</v>
      </c>
      <c r="B56" s="58">
        <f>'Immortal Baseline'!B56</f>
        <v>58</v>
      </c>
      <c r="C56" s="58">
        <f t="shared" si="5"/>
        <v>-0.25762087624311691</v>
      </c>
      <c r="D56" s="58">
        <f t="shared" si="6"/>
        <v>16509.990234307854</v>
      </c>
      <c r="E56" s="58">
        <f t="shared" si="7"/>
        <v>18236.571271639899</v>
      </c>
      <c r="F56" s="58">
        <f t="shared" si="8"/>
        <v>9962.0458095243757</v>
      </c>
      <c r="G56" s="58">
        <f t="shared" si="9"/>
        <v>745.91852547339772</v>
      </c>
      <c r="H56" s="93">
        <f>(Input_population/2)-(SUM('Iterative Baseline'!C56:G56))</f>
        <v>4545.7317799307202</v>
      </c>
      <c r="I56" s="2">
        <f t="shared" si="0"/>
        <v>-5.6676938455115287E-6</v>
      </c>
      <c r="J56" s="2">
        <f t="shared" si="1"/>
        <v>0.36322200050331577</v>
      </c>
      <c r="K56" s="2">
        <f t="shared" si="2"/>
        <v>0.40120701500124389</v>
      </c>
      <c r="L56" s="2">
        <f t="shared" si="3"/>
        <v>0.21916634453980419</v>
      </c>
      <c r="M56" s="2">
        <f t="shared" si="4"/>
        <v>1.6410307649481742E-2</v>
      </c>
      <c r="N56" s="2">
        <f>('ACM Rates'!AL66*(SUM('Iterative Baseline'!C56:G56)))/('Iterative Baseline'!C56+('Iterative Baseline'!D56*O56)+('Iterative Baseline'!E56*P56)+('Iterative Baseline'!F56*Q56)+('Iterative Baseline'!G56*R56))</f>
        <v>1.1054533677560532</v>
      </c>
      <c r="O56" s="2">
        <f>'ACM Rates'!AM66</f>
        <v>5.6050000000000006E-3</v>
      </c>
      <c r="P56" s="2">
        <f>'ACM Rates'!AN66</f>
        <v>5.3100000000000005E-3</v>
      </c>
      <c r="Q56" s="2">
        <f>'ACM Rates'!AO66</f>
        <v>5.0150000000000004E-3</v>
      </c>
      <c r="R56" s="2">
        <f>'ACM Rates'!AP66</f>
        <v>4.7200000000000002E-3</v>
      </c>
    </row>
    <row r="57" spans="1:18">
      <c r="A57" s="58">
        <f>'Immortal Baseline'!A57</f>
        <v>55</v>
      </c>
      <c r="B57" s="58">
        <f>'Immortal Baseline'!B57</f>
        <v>59</v>
      </c>
      <c r="C57" s="58">
        <f t="shared" si="5"/>
        <v>2.7166989004102082E-2</v>
      </c>
      <c r="D57" s="58">
        <f t="shared" si="6"/>
        <v>16417.451739044558</v>
      </c>
      <c r="E57" s="58">
        <f t="shared" si="7"/>
        <v>18139.735078187492</v>
      </c>
      <c r="F57" s="58">
        <f t="shared" si="8"/>
        <v>9912.0861497896112</v>
      </c>
      <c r="G57" s="58">
        <f t="shared" si="9"/>
        <v>742.39779003316323</v>
      </c>
      <c r="H57" s="93">
        <f>(Input_population/2)-(SUM('Iterative Baseline'!C57:G57))</f>
        <v>4788.3020759561696</v>
      </c>
      <c r="I57" s="2">
        <f t="shared" si="0"/>
        <v>6.0088406875899536E-7</v>
      </c>
      <c r="J57" s="2">
        <f t="shared" si="1"/>
        <v>0.36312398102424875</v>
      </c>
      <c r="K57" s="2">
        <f t="shared" si="2"/>
        <v>0.40121773592008098</v>
      </c>
      <c r="L57" s="2">
        <f t="shared" si="3"/>
        <v>0.21923720198347846</v>
      </c>
      <c r="M57" s="2">
        <f t="shared" si="4"/>
        <v>1.6420480188122994E-2</v>
      </c>
      <c r="N57" s="2">
        <f>('ACM Rates'!AL67*(SUM('Iterative Baseline'!C57:G57)))/('Iterative Baseline'!C57+('Iterative Baseline'!D57*O57)+('Iterative Baseline'!E57*P57)+('Iterative Baseline'!F57*Q57)+('Iterative Baseline'!G57*R57))</f>
        <v>1.1041749357997737</v>
      </c>
      <c r="O57" s="2">
        <f>'ACM Rates'!AM67</f>
        <v>5.6050000000000006E-3</v>
      </c>
      <c r="P57" s="2">
        <f>'ACM Rates'!AN67</f>
        <v>5.3100000000000005E-3</v>
      </c>
      <c r="Q57" s="2">
        <f>'ACM Rates'!AO67</f>
        <v>5.0150000000000004E-3</v>
      </c>
      <c r="R57" s="2">
        <f>'ACM Rates'!AP67</f>
        <v>4.7200000000000002E-3</v>
      </c>
    </row>
    <row r="58" spans="1:18">
      <c r="A58" s="58">
        <f>'Immortal Baseline'!A58</f>
        <v>56</v>
      </c>
      <c r="B58" s="58">
        <f>'Immortal Baseline'!B58</f>
        <v>60</v>
      </c>
      <c r="C58" s="58">
        <f t="shared" si="5"/>
        <v>-2.8301193353754903E-3</v>
      </c>
      <c r="D58" s="58">
        <f t="shared" si="6"/>
        <v>16325.431922047213</v>
      </c>
      <c r="E58" s="58">
        <f t="shared" si="7"/>
        <v>18043.413084922315</v>
      </c>
      <c r="F58" s="58">
        <f t="shared" si="8"/>
        <v>9862.3770377484161</v>
      </c>
      <c r="G58" s="58">
        <f t="shared" si="9"/>
        <v>738.8936724642067</v>
      </c>
      <c r="H58" s="93">
        <f>(Input_population/2)-(SUM('Iterative Baseline'!C58:G58))</f>
        <v>5029.8871129371837</v>
      </c>
      <c r="I58" s="2">
        <f t="shared" si="0"/>
        <v>-6.2933338470441563E-8</v>
      </c>
      <c r="J58" s="2">
        <f t="shared" si="1"/>
        <v>0.36302848434129192</v>
      </c>
      <c r="K58" s="2">
        <f t="shared" si="2"/>
        <v>0.40123121616875274</v>
      </c>
      <c r="L58" s="2">
        <f t="shared" si="3"/>
        <v>0.21930959040544604</v>
      </c>
      <c r="M58" s="2">
        <f t="shared" si="4"/>
        <v>1.6430772017847761E-2</v>
      </c>
      <c r="N58" s="2">
        <f>('ACM Rates'!AL68*(SUM('Iterative Baseline'!C58:G58)))/('Iterative Baseline'!C58+('Iterative Baseline'!D58*O58)+('Iterative Baseline'!E58*P58)+('Iterative Baseline'!F58*Q58)+('Iterative Baseline'!G58*R58))</f>
        <v>1.1043228904917486</v>
      </c>
      <c r="O58" s="2">
        <f>'ACM Rates'!AM68</f>
        <v>5.6050000000000006E-3</v>
      </c>
      <c r="P58" s="2">
        <f>'ACM Rates'!AN68</f>
        <v>5.3100000000000005E-3</v>
      </c>
      <c r="Q58" s="2">
        <f>'ACM Rates'!AO68</f>
        <v>5.0150000000000004E-3</v>
      </c>
      <c r="R58" s="2">
        <f>'ACM Rates'!AP68</f>
        <v>4.7200000000000002E-3</v>
      </c>
    </row>
    <row r="59" spans="1:18">
      <c r="A59" s="58">
        <f>'Immortal Baseline'!A59</f>
        <v>57</v>
      </c>
      <c r="B59" s="58">
        <f>'Immortal Baseline'!B59</f>
        <v>61</v>
      </c>
      <c r="C59" s="58">
        <f t="shared" si="5"/>
        <v>2.9524622950295775E-4</v>
      </c>
      <c r="D59" s="58">
        <f t="shared" si="6"/>
        <v>16233.927876124138</v>
      </c>
      <c r="E59" s="58">
        <f t="shared" si="7"/>
        <v>17947.602561441377</v>
      </c>
      <c r="F59" s="58">
        <f t="shared" si="8"/>
        <v>9812.9172169041085</v>
      </c>
      <c r="G59" s="58">
        <f t="shared" si="9"/>
        <v>735.40609433017562</v>
      </c>
      <c r="H59" s="93">
        <f>(Input_population/2)-(SUM('Iterative Baseline'!C59:G59))</f>
        <v>5270.1459559539653</v>
      </c>
      <c r="I59" s="2">
        <f t="shared" si="0"/>
        <v>6.6006526471610028E-9</v>
      </c>
      <c r="J59" s="2">
        <f t="shared" si="1"/>
        <v>0.36293272632051049</v>
      </c>
      <c r="K59" s="2">
        <f t="shared" si="2"/>
        <v>0.40124438017991637</v>
      </c>
      <c r="L59" s="2">
        <f t="shared" si="3"/>
        <v>0.21938182957720381</v>
      </c>
      <c r="M59" s="2">
        <f t="shared" si="4"/>
        <v>1.6441057321716548E-2</v>
      </c>
      <c r="N59" s="2">
        <f>('ACM Rates'!AL69*(SUM('Iterative Baseline'!C59:G59)))/('Iterative Baseline'!C59+('Iterative Baseline'!D59*O59)+('Iterative Baseline'!E59*P59)+('Iterative Baseline'!F59*Q59)+('Iterative Baseline'!G59*R59))</f>
        <v>1.1043200923484455</v>
      </c>
      <c r="O59" s="2">
        <f>'ACM Rates'!AM69</f>
        <v>5.6050000000000006E-3</v>
      </c>
      <c r="P59" s="2">
        <f>'ACM Rates'!AN69</f>
        <v>5.3100000000000005E-3</v>
      </c>
      <c r="Q59" s="2">
        <f>'ACM Rates'!AO69</f>
        <v>5.0150000000000004E-3</v>
      </c>
      <c r="R59" s="2">
        <f>'ACM Rates'!AP69</f>
        <v>4.7200000000000002E-3</v>
      </c>
    </row>
    <row r="60" spans="1:18">
      <c r="A60" s="58">
        <f>'Immortal Baseline'!A60</f>
        <v>58</v>
      </c>
      <c r="B60" s="58">
        <f>'Immortal Baseline'!B60</f>
        <v>62</v>
      </c>
      <c r="C60" s="58">
        <f t="shared" si="5"/>
        <v>-3.0800113927278896E-5</v>
      </c>
      <c r="D60" s="58">
        <f t="shared" si="6"/>
        <v>16142.936710378463</v>
      </c>
      <c r="E60" s="58">
        <f t="shared" si="7"/>
        <v>17852.300791840124</v>
      </c>
      <c r="F60" s="58">
        <f t="shared" si="8"/>
        <v>9763.705437061335</v>
      </c>
      <c r="G60" s="58">
        <f t="shared" si="9"/>
        <v>731.93497756493718</v>
      </c>
      <c r="H60" s="93">
        <f>(Input_population/2)-(SUM('Iterative Baseline'!C60:G60))</f>
        <v>5509.1221139552581</v>
      </c>
      <c r="I60" s="2">
        <f t="shared" si="0"/>
        <v>-6.9227930287569877E-10</v>
      </c>
      <c r="J60" s="2">
        <f t="shared" si="1"/>
        <v>0.36283700114269823</v>
      </c>
      <c r="K60" s="2">
        <f t="shared" si="2"/>
        <v>0.40125755301042904</v>
      </c>
      <c r="L60" s="2">
        <f t="shared" si="3"/>
        <v>0.21945409713131045</v>
      </c>
      <c r="M60" s="2">
        <f t="shared" si="4"/>
        <v>1.6451349407841646E-2</v>
      </c>
      <c r="N60" s="2">
        <f>('ACM Rates'!AL70*(SUM('Iterative Baseline'!C60:G60)))/('Iterative Baseline'!C60+('Iterative Baseline'!D60*O60)+('Iterative Baseline'!E60*P60)+('Iterative Baseline'!F60*Q60)+('Iterative Baseline'!G60*R60))</f>
        <v>1.1043330906294824</v>
      </c>
      <c r="O60" s="2">
        <f>'ACM Rates'!AM70</f>
        <v>5.6050000000000006E-3</v>
      </c>
      <c r="P60" s="2">
        <f>'ACM Rates'!AN70</f>
        <v>5.3100000000000005E-3</v>
      </c>
      <c r="Q60" s="2">
        <f>'ACM Rates'!AO70</f>
        <v>5.0150000000000004E-3</v>
      </c>
      <c r="R60" s="2">
        <f>'ACM Rates'!AP70</f>
        <v>4.7200000000000002E-3</v>
      </c>
    </row>
    <row r="61" spans="1:18">
      <c r="A61" s="58">
        <f>'Immortal Baseline'!A61</f>
        <v>59</v>
      </c>
      <c r="B61" s="58">
        <f>'Immortal Baseline'!B61</f>
        <v>63</v>
      </c>
      <c r="C61" s="58">
        <f t="shared" si="5"/>
        <v>3.213471077773169E-6</v>
      </c>
      <c r="D61" s="58">
        <f t="shared" si="6"/>
        <v>16052.455550116791</v>
      </c>
      <c r="E61" s="58">
        <f t="shared" si="7"/>
        <v>17757.505074635454</v>
      </c>
      <c r="F61" s="58">
        <f t="shared" si="8"/>
        <v>9714.7404542944732</v>
      </c>
      <c r="G61" s="58">
        <f t="shared" si="9"/>
        <v>728.48024447083071</v>
      </c>
      <c r="H61" s="93">
        <f>(Input_population/2)-(SUM('Iterative Baseline'!C61:G61))</f>
        <v>5746.8186732689792</v>
      </c>
      <c r="I61" s="2">
        <f t="shared" si="0"/>
        <v>7.2615594663068438E-11</v>
      </c>
      <c r="J61" s="2">
        <f t="shared" si="1"/>
        <v>0.36274127800209349</v>
      </c>
      <c r="K61" s="2">
        <f t="shared" si="2"/>
        <v>0.4012707005972716</v>
      </c>
      <c r="L61" s="2">
        <f t="shared" si="3"/>
        <v>0.21952637444454889</v>
      </c>
      <c r="M61" s="2">
        <f t="shared" si="4"/>
        <v>1.6461646883470366E-2</v>
      </c>
      <c r="N61" s="2">
        <f>('ACM Rates'!AL71*(SUM('Iterative Baseline'!C61:G61)))/('Iterative Baseline'!C61+('Iterative Baseline'!D61*O61)+('Iterative Baseline'!E61*P61)+('Iterative Baseline'!F61*Q61)+('Iterative Baseline'!G61*R61))</f>
        <v>1.1043444393553163</v>
      </c>
      <c r="O61" s="2">
        <f>'ACM Rates'!AM71</f>
        <v>9.1199999999999996E-3</v>
      </c>
      <c r="P61" s="2">
        <f>'ACM Rates'!AN71</f>
        <v>8.6400000000000001E-3</v>
      </c>
      <c r="Q61" s="2">
        <f>'ACM Rates'!AO71</f>
        <v>8.1600000000000006E-3</v>
      </c>
      <c r="R61" s="2">
        <f>'ACM Rates'!AP71</f>
        <v>7.6799999999999993E-3</v>
      </c>
    </row>
    <row r="62" spans="1:18">
      <c r="A62" s="58">
        <f>'Immortal Baseline'!A62</f>
        <v>60</v>
      </c>
      <c r="B62" s="58">
        <f>'Immortal Baseline'!B62</f>
        <v>64</v>
      </c>
      <c r="C62" s="58">
        <f t="shared" si="5"/>
        <v>-3.353078379947656E-7</v>
      </c>
      <c r="D62" s="58">
        <f t="shared" si="6"/>
        <v>15906.057155499726</v>
      </c>
      <c r="E62" s="58">
        <f t="shared" si="7"/>
        <v>17604.080230790605</v>
      </c>
      <c r="F62" s="58">
        <f t="shared" si="8"/>
        <v>9635.4681721874294</v>
      </c>
      <c r="G62" s="58">
        <f t="shared" si="9"/>
        <v>722.88551619329473</v>
      </c>
      <c r="H62" s="93">
        <f>(Input_population/2)-(SUM('Iterative Baseline'!C62:G62))</f>
        <v>6131.5089256642532</v>
      </c>
      <c r="I62" s="2">
        <f t="shared" si="0"/>
        <v>-7.6434778079460715E-12</v>
      </c>
      <c r="J62" s="2">
        <f t="shared" si="1"/>
        <v>0.36258500727883936</v>
      </c>
      <c r="K62" s="2">
        <f t="shared" si="2"/>
        <v>0.40129213017516957</v>
      </c>
      <c r="L62" s="2">
        <f t="shared" si="3"/>
        <v>0.21964439478577003</v>
      </c>
      <c r="M62" s="2">
        <f t="shared" si="4"/>
        <v>1.6478467767864536E-2</v>
      </c>
      <c r="N62" s="2">
        <f>('ACM Rates'!AL72*(SUM('Iterative Baseline'!C62:G62)))/('Iterative Baseline'!C62+('Iterative Baseline'!D62*O62)+('Iterative Baseline'!E62*P62)+('Iterative Baseline'!F62*Q62)+('Iterative Baseline'!G62*R62))</f>
        <v>1.1043632271674162</v>
      </c>
      <c r="O62" s="2">
        <f>'ACM Rates'!AM72</f>
        <v>9.1199999999999996E-3</v>
      </c>
      <c r="P62" s="2">
        <f>'ACM Rates'!AN72</f>
        <v>8.6400000000000001E-3</v>
      </c>
      <c r="Q62" s="2">
        <f>'ACM Rates'!AO72</f>
        <v>8.1600000000000006E-3</v>
      </c>
      <c r="R62" s="2">
        <f>'ACM Rates'!AP72</f>
        <v>7.6799999999999993E-3</v>
      </c>
    </row>
    <row r="63" spans="1:18">
      <c r="A63" s="58">
        <f>'Immortal Baseline'!A63</f>
        <v>61</v>
      </c>
      <c r="B63" s="58">
        <f>'Immortal Baseline'!B63</f>
        <v>65</v>
      </c>
      <c r="C63" s="58">
        <f t="shared" si="5"/>
        <v>3.4993808067662918E-8</v>
      </c>
      <c r="D63" s="58">
        <f t="shared" si="6"/>
        <v>15760.993914241568</v>
      </c>
      <c r="E63" s="58">
        <f t="shared" si="7"/>
        <v>17451.980977596573</v>
      </c>
      <c r="F63" s="58">
        <f t="shared" si="8"/>
        <v>9556.8427519023808</v>
      </c>
      <c r="G63" s="58">
        <f t="shared" si="9"/>
        <v>717.3337554289302</v>
      </c>
      <c r="H63" s="93">
        <f>(Input_population/2)-(SUM('Iterative Baseline'!C63:G63))</f>
        <v>6512.8486007955507</v>
      </c>
      <c r="I63" s="2">
        <f t="shared" si="0"/>
        <v>8.046930401677929E-13</v>
      </c>
      <c r="J63" s="2">
        <f t="shared" si="1"/>
        <v>0.36242874980608408</v>
      </c>
      <c r="K63" s="2">
        <f t="shared" si="2"/>
        <v>0.4013135010244851</v>
      </c>
      <c r="L63" s="2">
        <f t="shared" si="3"/>
        <v>0.2197624457893835</v>
      </c>
      <c r="M63" s="2">
        <f t="shared" si="4"/>
        <v>1.6495303379242564E-2</v>
      </c>
      <c r="N63" s="2">
        <f>('ACM Rates'!AL73*(SUM('Iterative Baseline'!C63:G63)))/('Iterative Baseline'!C63+('Iterative Baseline'!D63*O63)+('Iterative Baseline'!E63*P63)+('Iterative Baseline'!F63*Q63)+('Iterative Baseline'!G63*R63))</f>
        <v>1.1043820073041144</v>
      </c>
      <c r="O63" s="2">
        <f>'ACM Rates'!AM73</f>
        <v>9.1199999999999996E-3</v>
      </c>
      <c r="P63" s="2">
        <f>'ACM Rates'!AN73</f>
        <v>8.6400000000000001E-3</v>
      </c>
      <c r="Q63" s="2">
        <f>'ACM Rates'!AO73</f>
        <v>8.1600000000000006E-3</v>
      </c>
      <c r="R63" s="2">
        <f>'ACM Rates'!AP73</f>
        <v>7.6799999999999993E-3</v>
      </c>
    </row>
    <row r="64" spans="1:18">
      <c r="A64" s="58">
        <f>'Immortal Baseline'!A64</f>
        <v>62</v>
      </c>
      <c r="B64" s="58">
        <f>'Immortal Baseline'!B64</f>
        <v>66</v>
      </c>
      <c r="C64" s="58">
        <f t="shared" si="5"/>
        <v>-3.6527239293175666E-9</v>
      </c>
      <c r="D64" s="58">
        <f t="shared" si="6"/>
        <v>15617.253649743685</v>
      </c>
      <c r="E64" s="58">
        <f t="shared" si="7"/>
        <v>17301.195861950138</v>
      </c>
      <c r="F64" s="58">
        <f t="shared" si="8"/>
        <v>9478.8589150468579</v>
      </c>
      <c r="G64" s="58">
        <f t="shared" si="9"/>
        <v>711.82463218723603</v>
      </c>
      <c r="H64" s="93">
        <f>(Input_population/2)-(SUM('Iterative Baseline'!C64:G64))</f>
        <v>6890.8669410757357</v>
      </c>
      <c r="I64" s="2">
        <f t="shared" si="0"/>
        <v>-8.4732020111023676E-14</v>
      </c>
      <c r="J64" s="2">
        <f t="shared" si="1"/>
        <v>0.36227250565204</v>
      </c>
      <c r="K64" s="2">
        <f t="shared" si="2"/>
        <v>0.40133481316596603</v>
      </c>
      <c r="L64" s="2">
        <f t="shared" si="3"/>
        <v>0.21988052745320949</v>
      </c>
      <c r="M64" s="2">
        <f t="shared" si="4"/>
        <v>1.651215372886923E-2</v>
      </c>
      <c r="N64" s="2">
        <f>('ACM Rates'!AL74*(SUM('Iterative Baseline'!C64:G64)))/('Iterative Baseline'!C64+('Iterative Baseline'!D64*O64)+('Iterative Baseline'!E64*P64)+('Iterative Baseline'!F64*Q64)+('Iterative Baseline'!G64*R64))</f>
        <v>1.1044007921108605</v>
      </c>
      <c r="O64" s="2">
        <f>'ACM Rates'!AM74</f>
        <v>9.1199999999999996E-3</v>
      </c>
      <c r="P64" s="2">
        <f>'ACM Rates'!AN74</f>
        <v>8.6400000000000001E-3</v>
      </c>
      <c r="Q64" s="2">
        <f>'ACM Rates'!AO74</f>
        <v>8.1600000000000006E-3</v>
      </c>
      <c r="R64" s="2">
        <f>'ACM Rates'!AP74</f>
        <v>7.6799999999999993E-3</v>
      </c>
    </row>
    <row r="65" spans="1:18">
      <c r="A65" s="58">
        <f>'Immortal Baseline'!A65</f>
        <v>63</v>
      </c>
      <c r="B65" s="58">
        <f>'Immortal Baseline'!B65</f>
        <v>67</v>
      </c>
      <c r="C65" s="58">
        <f t="shared" si="5"/>
        <v>3.8134727158304892E-10</v>
      </c>
      <c r="D65" s="58">
        <f t="shared" si="6"/>
        <v>15474.824296458022</v>
      </c>
      <c r="E65" s="58">
        <f t="shared" si="7"/>
        <v>17151.713529702891</v>
      </c>
      <c r="F65" s="58">
        <f t="shared" si="8"/>
        <v>9401.511426300076</v>
      </c>
      <c r="G65" s="58">
        <f t="shared" si="9"/>
        <v>706.35781901203802</v>
      </c>
      <c r="H65" s="93">
        <f>(Input_population/2)-(SUM('Iterative Baseline'!C65:G65))</f>
        <v>7265.5929285265956</v>
      </c>
      <c r="I65" s="2">
        <f t="shared" si="0"/>
        <v>8.9236588902531081E-15</v>
      </c>
      <c r="J65" s="2">
        <f t="shared" si="1"/>
        <v>0.36211627484561421</v>
      </c>
      <c r="K65" s="2">
        <f t="shared" si="2"/>
        <v>0.4013560665769062</v>
      </c>
      <c r="L65" s="2">
        <f t="shared" si="3"/>
        <v>0.21999863975124365</v>
      </c>
      <c r="M65" s="2">
        <f t="shared" si="4"/>
        <v>1.6529018826227138E-2</v>
      </c>
      <c r="N65" s="2">
        <f>('ACM Rates'!AL75*(SUM('Iterative Baseline'!C65:G65)))/('Iterative Baseline'!C65+('Iterative Baseline'!D65*O65)+('Iterative Baseline'!E65*P65)+('Iterative Baseline'!F65*Q65)+('Iterative Baseline'!G65*R65))</f>
        <v>1.1044195802859271</v>
      </c>
      <c r="O65" s="2">
        <f>'ACM Rates'!AM75</f>
        <v>9.1199999999999996E-3</v>
      </c>
      <c r="P65" s="2">
        <f>'ACM Rates'!AN75</f>
        <v>8.6400000000000001E-3</v>
      </c>
      <c r="Q65" s="2">
        <f>'ACM Rates'!AO75</f>
        <v>8.1600000000000006E-3</v>
      </c>
      <c r="R65" s="2">
        <f>'ACM Rates'!AP75</f>
        <v>7.6799999999999993E-3</v>
      </c>
    </row>
    <row r="66" spans="1:18">
      <c r="A66" s="58">
        <f>'Immortal Baseline'!A66</f>
        <v>64</v>
      </c>
      <c r="B66" s="58">
        <f>'Immortal Baseline'!B66</f>
        <v>68</v>
      </c>
      <c r="C66" s="58">
        <f t="shared" si="5"/>
        <v>-3.9820122041885457E-11</v>
      </c>
      <c r="D66" s="58">
        <f t="shared" si="6"/>
        <v>15333.693898874326</v>
      </c>
      <c r="E66" s="58">
        <f t="shared" si="7"/>
        <v>17003.522724806258</v>
      </c>
      <c r="F66" s="58">
        <f t="shared" si="8"/>
        <v>9324.7950930614679</v>
      </c>
      <c r="G66" s="58">
        <f t="shared" si="9"/>
        <v>700.93299096202554</v>
      </c>
      <c r="H66" s="93">
        <f>(Input_population/2)-(SUM('Iterative Baseline'!C66:G66))</f>
        <v>7637.0552922959614</v>
      </c>
      <c r="I66" s="2">
        <f t="shared" si="0"/>
        <v>-9.3997530900263053E-16</v>
      </c>
      <c r="J66" s="2">
        <f t="shared" si="1"/>
        <v>0.36196005741984627</v>
      </c>
      <c r="K66" s="2">
        <f t="shared" si="2"/>
        <v>0.40137726123920825</v>
      </c>
      <c r="L66" s="2">
        <f t="shared" si="3"/>
        <v>0.22011678265995704</v>
      </c>
      <c r="M66" s="2">
        <f t="shared" si="4"/>
        <v>1.6545898680989362E-2</v>
      </c>
      <c r="N66" s="2">
        <f>('ACM Rates'!AL76*(SUM('Iterative Baseline'!C66:G66)))/('Iterative Baseline'!C66+('Iterative Baseline'!D66*O66)+('Iterative Baseline'!E66*P66)+('Iterative Baseline'!F66*Q66)+('Iterative Baseline'!G66*R66))</f>
        <v>1.1044383719641879</v>
      </c>
      <c r="O66" s="2">
        <f>'ACM Rates'!AM76</f>
        <v>1.3585000000000002E-2</v>
      </c>
      <c r="P66" s="2">
        <f>'ACM Rates'!AN76</f>
        <v>1.2870000000000001E-2</v>
      </c>
      <c r="Q66" s="2">
        <f>'ACM Rates'!AO76</f>
        <v>1.2155000000000001E-2</v>
      </c>
      <c r="R66" s="2">
        <f>'ACM Rates'!AP76</f>
        <v>1.1440000000000001E-2</v>
      </c>
    </row>
    <row r="67" spans="1:18">
      <c r="A67" s="58">
        <f>'Immortal Baseline'!A67</f>
        <v>65</v>
      </c>
      <c r="B67" s="58">
        <f>'Immortal Baseline'!B67</f>
        <v>69</v>
      </c>
      <c r="C67" s="58">
        <f t="shared" si="5"/>
        <v>4.1587487174697895E-12</v>
      </c>
      <c r="D67" s="58">
        <f t="shared" si="6"/>
        <v>15125.385667258119</v>
      </c>
      <c r="E67" s="58">
        <f t="shared" si="7"/>
        <v>16784.687387338003</v>
      </c>
      <c r="F67" s="58">
        <f t="shared" si="8"/>
        <v>9211.4522087053065</v>
      </c>
      <c r="G67" s="58">
        <f t="shared" si="9"/>
        <v>692.91431754541998</v>
      </c>
      <c r="H67" s="93">
        <f>(Input_population/2)-(SUM('Iterative Baseline'!C67:G67))</f>
        <v>8185.5604191531456</v>
      </c>
      <c r="I67" s="2">
        <f t="shared" si="0"/>
        <v>9.9457239153689594E-17</v>
      </c>
      <c r="J67" s="2">
        <f t="shared" si="1"/>
        <v>0.36172637535925067</v>
      </c>
      <c r="K67" s="2">
        <f t="shared" si="2"/>
        <v>0.40140888065438152</v>
      </c>
      <c r="L67" s="2">
        <f t="shared" si="3"/>
        <v>0.22029357085834581</v>
      </c>
      <c r="M67" s="2">
        <f t="shared" si="4"/>
        <v>1.6571173128021786E-2</v>
      </c>
      <c r="N67" s="2">
        <f>('ACM Rates'!AL77*(SUM('Iterative Baseline'!C67:G67)))/('Iterative Baseline'!C67+('Iterative Baseline'!D67*O67)+('Iterative Baseline'!E67*P67)+('Iterative Baseline'!F67*Q67)+('Iterative Baseline'!G67*R67))</f>
        <v>1.1044664898719732</v>
      </c>
      <c r="O67" s="2">
        <f>'ACM Rates'!AM77</f>
        <v>1.3585000000000002E-2</v>
      </c>
      <c r="P67" s="2">
        <f>'ACM Rates'!AN77</f>
        <v>1.2870000000000001E-2</v>
      </c>
      <c r="Q67" s="2">
        <f>'ACM Rates'!AO77</f>
        <v>1.2155000000000001E-2</v>
      </c>
      <c r="R67" s="2">
        <f>'ACM Rates'!AP77</f>
        <v>1.1440000000000001E-2</v>
      </c>
    </row>
    <row r="68" spans="1:18">
      <c r="A68" s="58">
        <f>'Immortal Baseline'!A68</f>
        <v>66</v>
      </c>
      <c r="B68" s="58">
        <f>'Immortal Baseline'!B68</f>
        <v>70</v>
      </c>
      <c r="C68" s="58">
        <f t="shared" si="5"/>
        <v>-4.3444988077363945E-13</v>
      </c>
      <c r="D68" s="58">
        <f t="shared" si="6"/>
        <v>14919.907302968417</v>
      </c>
      <c r="E68" s="58">
        <f t="shared" si="7"/>
        <v>16568.668460662964</v>
      </c>
      <c r="F68" s="58">
        <f t="shared" si="8"/>
        <v>9099.4870071084933</v>
      </c>
      <c r="G68" s="58">
        <f t="shared" si="9"/>
        <v>684.98737775270035</v>
      </c>
      <c r="H68" s="93">
        <f>(Input_population/2)-(SUM('Iterative Baseline'!C68:G68))</f>
        <v>8726.9498515074229</v>
      </c>
      <c r="I68" s="2">
        <f t="shared" ref="I68:I98" si="10">C68/(SUM($C68:$G68))</f>
        <v>-1.0526236350610665E-17</v>
      </c>
      <c r="J68" s="2">
        <f t="shared" ref="J68:J98" si="11">D68/(SUM($C68:$G68))</f>
        <v>0.36149272344276545</v>
      </c>
      <c r="K68" s="2">
        <f t="shared" ref="K68:K98" si="12">E68/(SUM($C68:$G68))</f>
        <v>0.40144036849837966</v>
      </c>
      <c r="L68" s="2">
        <f t="shared" ref="L68:L98" si="13">F68/(SUM($C68:$G68))</f>
        <v>0.22047042741862477</v>
      </c>
      <c r="M68" s="2">
        <f t="shared" ref="M68:M98" si="14">G68/(SUM($C68:$G68))</f>
        <v>1.6596480640230032E-2</v>
      </c>
      <c r="N68" s="2">
        <f>('ACM Rates'!AL78*(SUM('Iterative Baseline'!C68:G68)))/('Iterative Baseline'!C68+('Iterative Baseline'!D68*O68)+('Iterative Baseline'!E68*P68)+('Iterative Baseline'!F68*Q68)+('Iterative Baseline'!G68*R68))</f>
        <v>1.1044946155763578</v>
      </c>
      <c r="O68" s="2">
        <f>'ACM Rates'!AM78</f>
        <v>1.3585000000000002E-2</v>
      </c>
      <c r="P68" s="2">
        <f>'ACM Rates'!AN78</f>
        <v>1.2870000000000001E-2</v>
      </c>
      <c r="Q68" s="2">
        <f>'ACM Rates'!AO78</f>
        <v>1.2155000000000001E-2</v>
      </c>
      <c r="R68" s="2">
        <f>'ACM Rates'!AP78</f>
        <v>1.1440000000000001E-2</v>
      </c>
    </row>
    <row r="69" spans="1:18">
      <c r="A69" s="58">
        <f>'Immortal Baseline'!A69</f>
        <v>67</v>
      </c>
      <c r="B69" s="58">
        <f>'Immortal Baseline'!B69</f>
        <v>71</v>
      </c>
      <c r="C69" s="58">
        <f t="shared" ref="C69:C97" si="15">C68-(C68*N68)</f>
        <v>4.5397673278635892E-14</v>
      </c>
      <c r="D69" s="58">
        <f t="shared" ref="D69:D97" si="16">D68-(D68*O68)</f>
        <v>14717.220362257591</v>
      </c>
      <c r="E69" s="58">
        <f t="shared" ref="E69:E97" si="17">E68-(E68*P68)</f>
        <v>16355.429697574233</v>
      </c>
      <c r="F69" s="58">
        <f t="shared" ref="F69:F97" si="18">F68-(F68*Q68)</f>
        <v>8988.8827425370891</v>
      </c>
      <c r="G69" s="58">
        <f t="shared" ref="G69:G97" si="19">G68-(G68*R68)</f>
        <v>677.15112215120951</v>
      </c>
      <c r="H69" s="93">
        <f>(Input_population/2)-(SUM('Iterative Baseline'!C69:G69))</f>
        <v>9261.3160754798737</v>
      </c>
      <c r="I69" s="2">
        <f t="shared" si="10"/>
        <v>1.1143627850803393E-18</v>
      </c>
      <c r="J69" s="2">
        <f t="shared" si="11"/>
        <v>0.36125910177965942</v>
      </c>
      <c r="K69" s="2">
        <f t="shared" si="12"/>
        <v>0.40147172470954801</v>
      </c>
      <c r="L69" s="2">
        <f t="shared" si="13"/>
        <v>0.22064735226085172</v>
      </c>
      <c r="M69" s="2">
        <f t="shared" si="14"/>
        <v>1.6621821249940782E-2</v>
      </c>
      <c r="N69" s="2">
        <f>('ACM Rates'!AL79*(SUM('Iterative Baseline'!C69:G69)))/('Iterative Baseline'!C69+('Iterative Baseline'!D69*O69)+('Iterative Baseline'!E69*P69)+('Iterative Baseline'!F69*Q69)+('Iterative Baseline'!G69*R69))</f>
        <v>1.1045227490707188</v>
      </c>
      <c r="O69" s="2">
        <f>'ACM Rates'!AM79</f>
        <v>1.3585000000000002E-2</v>
      </c>
      <c r="P69" s="2">
        <f>'ACM Rates'!AN79</f>
        <v>1.2870000000000001E-2</v>
      </c>
      <c r="Q69" s="2">
        <f>'ACM Rates'!AO79</f>
        <v>1.2155000000000001E-2</v>
      </c>
      <c r="R69" s="2">
        <f>'ACM Rates'!AP79</f>
        <v>1.1440000000000001E-2</v>
      </c>
    </row>
    <row r="70" spans="1:18">
      <c r="A70" s="58">
        <f>'Immortal Baseline'!A70</f>
        <v>68</v>
      </c>
      <c r="B70" s="58">
        <f>'Immortal Baseline'!B70</f>
        <v>72</v>
      </c>
      <c r="C70" s="58">
        <f t="shared" si="15"/>
        <v>-4.7450896124973357E-15</v>
      </c>
      <c r="D70" s="58">
        <f t="shared" si="16"/>
        <v>14517.286923636322</v>
      </c>
      <c r="E70" s="58">
        <f t="shared" si="17"/>
        <v>16144.935317366453</v>
      </c>
      <c r="F70" s="58">
        <f t="shared" si="18"/>
        <v>8879.6228728015503</v>
      </c>
      <c r="G70" s="58">
        <f t="shared" si="19"/>
        <v>669.40451331379973</v>
      </c>
      <c r="H70" s="93">
        <f>(Input_population/2)-(SUM('Iterative Baseline'!C70:G70))</f>
        <v>9788.7503728818774</v>
      </c>
      <c r="I70" s="2">
        <f t="shared" si="10"/>
        <v>-1.1800403261522337E-19</v>
      </c>
      <c r="J70" s="2">
        <f t="shared" si="11"/>
        <v>0.36102551047918663</v>
      </c>
      <c r="K70" s="2">
        <f t="shared" si="12"/>
        <v>0.40150294922638879</v>
      </c>
      <c r="L70" s="2">
        <f t="shared" si="13"/>
        <v>0.220824345304932</v>
      </c>
      <c r="M70" s="2">
        <f t="shared" si="14"/>
        <v>1.6647194989492669E-2</v>
      </c>
      <c r="N70" s="2">
        <f>('ACM Rates'!AL80*(SUM('Iterative Baseline'!C70:G70)))/('Iterative Baseline'!C70+('Iterative Baseline'!D70*O70)+('Iterative Baseline'!E70*P70)+('Iterative Baseline'!F70*Q70)+('Iterative Baseline'!G70*R70))</f>
        <v>1.104550890348543</v>
      </c>
      <c r="O70" s="2">
        <f>'ACM Rates'!AM80</f>
        <v>1.3585000000000002E-2</v>
      </c>
      <c r="P70" s="2">
        <f>'ACM Rates'!AN80</f>
        <v>1.2870000000000001E-2</v>
      </c>
      <c r="Q70" s="2">
        <f>'ACM Rates'!AO80</f>
        <v>1.2155000000000001E-2</v>
      </c>
      <c r="R70" s="2">
        <f>'ACM Rates'!AP80</f>
        <v>1.1440000000000001E-2</v>
      </c>
    </row>
    <row r="71" spans="1:18">
      <c r="A71" s="58">
        <f>'Immortal Baseline'!A71</f>
        <v>69</v>
      </c>
      <c r="B71" s="58">
        <f>'Immortal Baseline'!B71</f>
        <v>73</v>
      </c>
      <c r="C71" s="58">
        <f t="shared" si="15"/>
        <v>4.961033437702192E-16</v>
      </c>
      <c r="D71" s="58">
        <f t="shared" si="16"/>
        <v>14320.069580778723</v>
      </c>
      <c r="E71" s="58">
        <f t="shared" si="17"/>
        <v>15937.149999831947</v>
      </c>
      <c r="F71" s="58">
        <f t="shared" si="18"/>
        <v>8771.6910567826471</v>
      </c>
      <c r="G71" s="58">
        <f t="shared" si="19"/>
        <v>661.74652568148986</v>
      </c>
      <c r="H71" s="93">
        <f>(Input_population/2)-(SUM('Iterative Baseline'!C71:G71))</f>
        <v>10309.342836925192</v>
      </c>
      <c r="I71" s="2">
        <f t="shared" si="10"/>
        <v>1.2499247410591033E-20</v>
      </c>
      <c r="J71" s="2">
        <f t="shared" si="11"/>
        <v>0.36079194965058514</v>
      </c>
      <c r="K71" s="2">
        <f t="shared" si="12"/>
        <v>0.40153404198756043</v>
      </c>
      <c r="L71" s="2">
        <f t="shared" si="13"/>
        <v>0.22100140647061814</v>
      </c>
      <c r="M71" s="2">
        <f t="shared" si="14"/>
        <v>1.6672601891236229E-2</v>
      </c>
      <c r="N71" s="2">
        <f>('ACM Rates'!AL81*(SUM('Iterative Baseline'!C71:G71)))/('Iterative Baseline'!C71+('Iterative Baseline'!D71*O71)+('Iterative Baseline'!E71*P71)+('Iterative Baseline'!F71*Q71)+('Iterative Baseline'!G71*R71))</f>
        <v>1.1045790394032977</v>
      </c>
      <c r="O71" s="2">
        <f>'ACM Rates'!AM81</f>
        <v>2.3274999999999997E-2</v>
      </c>
      <c r="P71" s="2">
        <f>'ACM Rates'!AN81</f>
        <v>2.205E-2</v>
      </c>
      <c r="Q71" s="2">
        <f>'ACM Rates'!AO81</f>
        <v>2.0825E-2</v>
      </c>
      <c r="R71" s="2">
        <f>'ACM Rates'!AP81</f>
        <v>1.9600000000000003E-2</v>
      </c>
    </row>
    <row r="72" spans="1:18">
      <c r="A72" s="58">
        <f>'Immortal Baseline'!A72</f>
        <v>70</v>
      </c>
      <c r="B72" s="58">
        <f>'Immortal Baseline'!B72</f>
        <v>74</v>
      </c>
      <c r="C72" s="58">
        <f t="shared" si="15"/>
        <v>-5.1882011136253554E-17</v>
      </c>
      <c r="D72" s="58">
        <f t="shared" si="16"/>
        <v>13986.769961286098</v>
      </c>
      <c r="E72" s="58">
        <f t="shared" si="17"/>
        <v>15585.735842335653</v>
      </c>
      <c r="F72" s="58">
        <f t="shared" si="18"/>
        <v>8589.0205905251478</v>
      </c>
      <c r="G72" s="58">
        <f t="shared" si="19"/>
        <v>648.77629377813264</v>
      </c>
      <c r="H72" s="93">
        <f>(Input_population/2)-(SUM('Iterative Baseline'!C72:G72))</f>
        <v>11189.697312074968</v>
      </c>
      <c r="I72" s="2">
        <f t="shared" si="10"/>
        <v>-1.336810267970301E-21</v>
      </c>
      <c r="J72" s="2">
        <f t="shared" si="11"/>
        <v>0.36038806689435515</v>
      </c>
      <c r="K72" s="2">
        <f t="shared" si="12"/>
        <v>0.40158758790574467</v>
      </c>
      <c r="L72" s="2">
        <f t="shared" si="13"/>
        <v>0.2213077455125706</v>
      </c>
      <c r="M72" s="2">
        <f t="shared" si="14"/>
        <v>1.6716599687329546E-2</v>
      </c>
      <c r="N72" s="2">
        <f>('ACM Rates'!AL82*(SUM('Iterative Baseline'!C72:G72)))/('Iterative Baseline'!C72+('Iterative Baseline'!D72*O72)+('Iterative Baseline'!E72*P72)+('Iterative Baseline'!F72*Q72)+('Iterative Baseline'!G72*R72))</f>
        <v>1.1046277365966288</v>
      </c>
      <c r="O72" s="2">
        <f>'ACM Rates'!AM82</f>
        <v>2.3274999999999997E-2</v>
      </c>
      <c r="P72" s="2">
        <f>'ACM Rates'!AN82</f>
        <v>2.205E-2</v>
      </c>
      <c r="Q72" s="2">
        <f>'ACM Rates'!AO82</f>
        <v>2.0825E-2</v>
      </c>
      <c r="R72" s="2">
        <f>'ACM Rates'!AP82</f>
        <v>1.9600000000000003E-2</v>
      </c>
    </row>
    <row r="73" spans="1:18">
      <c r="A73" s="58">
        <f>'Immortal Baseline'!A73</f>
        <v>71</v>
      </c>
      <c r="B73" s="58">
        <f>'Immortal Baseline'!B73</f>
        <v>75</v>
      </c>
      <c r="C73" s="58">
        <f t="shared" si="15"/>
        <v>5.4282973952672959E-18</v>
      </c>
      <c r="D73" s="58">
        <f t="shared" si="16"/>
        <v>13661.227890437163</v>
      </c>
      <c r="E73" s="58">
        <f t="shared" si="17"/>
        <v>15242.070367012151</v>
      </c>
      <c r="F73" s="58">
        <f t="shared" si="18"/>
        <v>8410.1542367274615</v>
      </c>
      <c r="G73" s="58">
        <f t="shared" si="19"/>
        <v>636.0602784200812</v>
      </c>
      <c r="H73" s="93">
        <f>(Input_population/2)-(SUM('Iterative Baseline'!C73:G73))</f>
        <v>12050.487227403144</v>
      </c>
      <c r="I73" s="2">
        <f t="shared" si="10"/>
        <v>1.4303997597531848E-22</v>
      </c>
      <c r="J73" s="2">
        <f t="shared" si="11"/>
        <v>0.35998427627513219</v>
      </c>
      <c r="K73" s="2">
        <f t="shared" si="12"/>
        <v>0.40164073932507427</v>
      </c>
      <c r="L73" s="2">
        <f t="shared" si="13"/>
        <v>0.22161428756999457</v>
      </c>
      <c r="M73" s="2">
        <f t="shared" si="14"/>
        <v>1.6760696829799013E-2</v>
      </c>
      <c r="N73" s="2">
        <f>('ACM Rates'!AL83*(SUM('Iterative Baseline'!C73:G73)))/('Iterative Baseline'!C73+('Iterative Baseline'!D73*O73)+('Iterative Baseline'!E73*P73)+('Iterative Baseline'!F73*Q73)+('Iterative Baseline'!G73*R73))</f>
        <v>1.1046764569725855</v>
      </c>
      <c r="O73" s="2">
        <f>'ACM Rates'!AM83</f>
        <v>2.3274999999999997E-2</v>
      </c>
      <c r="P73" s="2">
        <f>'ACM Rates'!AN83</f>
        <v>2.205E-2</v>
      </c>
      <c r="Q73" s="2">
        <f>'ACM Rates'!AO83</f>
        <v>2.0825E-2</v>
      </c>
      <c r="R73" s="2">
        <f>'ACM Rates'!AP83</f>
        <v>1.9600000000000003E-2</v>
      </c>
    </row>
    <row r="74" spans="1:18">
      <c r="A74" s="58">
        <f>'Immortal Baseline'!A74</f>
        <v>72</v>
      </c>
      <c r="B74" s="58">
        <f>'Immortal Baseline'!B74</f>
        <v>76</v>
      </c>
      <c r="C74" s="58">
        <f t="shared" si="15"/>
        <v>-5.6821493873009503E-19</v>
      </c>
      <c r="D74" s="58">
        <f t="shared" si="16"/>
        <v>13343.262811287239</v>
      </c>
      <c r="E74" s="58">
        <f t="shared" si="17"/>
        <v>14905.982715419534</v>
      </c>
      <c r="F74" s="58">
        <f t="shared" si="18"/>
        <v>8235.0127747476126</v>
      </c>
      <c r="G74" s="58">
        <f t="shared" si="19"/>
        <v>623.59349696304764</v>
      </c>
      <c r="H74" s="93">
        <f>(Input_population/2)-(SUM('Iterative Baseline'!C74:G74))</f>
        <v>12892.148201582568</v>
      </c>
      <c r="I74" s="2">
        <f t="shared" si="10"/>
        <v>-1.531252581843954E-23</v>
      </c>
      <c r="J74" s="2">
        <f t="shared" si="11"/>
        <v>0.35958057835771295</v>
      </c>
      <c r="K74" s="2">
        <f t="shared" si="12"/>
        <v>0.40169349593164111</v>
      </c>
      <c r="L74" s="2">
        <f t="shared" si="13"/>
        <v>0.22192103222474382</v>
      </c>
      <c r="M74" s="2">
        <f t="shared" si="14"/>
        <v>1.6804893485902153E-2</v>
      </c>
      <c r="N74" s="2">
        <f>('ACM Rates'!AL84*(SUM('Iterative Baseline'!C74:G74)))/('Iterative Baseline'!C74+('Iterative Baseline'!D74*O74)+('Iterative Baseline'!E74*P74)+('Iterative Baseline'!F74*Q74)+('Iterative Baseline'!G74*R74))</f>
        <v>1.1047252004971668</v>
      </c>
      <c r="O74" s="2">
        <f>'ACM Rates'!AM84</f>
        <v>2.3274999999999997E-2</v>
      </c>
      <c r="P74" s="2">
        <f>'ACM Rates'!AN84</f>
        <v>2.205E-2</v>
      </c>
      <c r="Q74" s="2">
        <f>'ACM Rates'!AO84</f>
        <v>2.0825E-2</v>
      </c>
      <c r="R74" s="2">
        <f>'ACM Rates'!AP84</f>
        <v>1.9600000000000003E-2</v>
      </c>
    </row>
    <row r="75" spans="1:18">
      <c r="A75" s="58">
        <f>'Immortal Baseline'!A75</f>
        <v>73</v>
      </c>
      <c r="B75" s="58">
        <f>'Immortal Baseline'!B75</f>
        <v>77</v>
      </c>
      <c r="C75" s="58">
        <f t="shared" si="15"/>
        <v>5.9506423383994587E-20</v>
      </c>
      <c r="D75" s="58">
        <f t="shared" si="16"/>
        <v>13032.698369354528</v>
      </c>
      <c r="E75" s="58">
        <f t="shared" si="17"/>
        <v>14577.305796544533</v>
      </c>
      <c r="F75" s="58">
        <f t="shared" si="18"/>
        <v>8063.5186337134937</v>
      </c>
      <c r="G75" s="58">
        <f t="shared" si="19"/>
        <v>611.37106442257186</v>
      </c>
      <c r="H75" s="93">
        <f>(Input_population/2)-(SUM('Iterative Baseline'!C75:G75))</f>
        <v>13715.106135964874</v>
      </c>
      <c r="I75" s="2">
        <f t="shared" si="10"/>
        <v>1.639977881896912E-24</v>
      </c>
      <c r="J75" s="2">
        <f t="shared" si="11"/>
        <v>0.35917697370674362</v>
      </c>
      <c r="K75" s="2">
        <f t="shared" si="12"/>
        <v>0.40174585741294594</v>
      </c>
      <c r="L75" s="2">
        <f t="shared" si="13"/>
        <v>0.22222797905730943</v>
      </c>
      <c r="M75" s="2">
        <f t="shared" si="14"/>
        <v>1.6849189823000994E-2</v>
      </c>
      <c r="N75" s="2">
        <f>('ACM Rates'!AL85*(SUM('Iterative Baseline'!C75:G75)))/('Iterative Baseline'!C75+('Iterative Baseline'!D75*O75)+('Iterative Baseline'!E75*P75)+('Iterative Baseline'!F75*Q75)+('Iterative Baseline'!G75*R75))</f>
        <v>1.1047739671362999</v>
      </c>
      <c r="O75" s="2">
        <f>'ACM Rates'!AM85</f>
        <v>2.3274999999999997E-2</v>
      </c>
      <c r="P75" s="2">
        <f>'ACM Rates'!AN85</f>
        <v>2.205E-2</v>
      </c>
      <c r="Q75" s="2">
        <f>'ACM Rates'!AO85</f>
        <v>2.0825E-2</v>
      </c>
      <c r="R75" s="2">
        <f>'ACM Rates'!AP85</f>
        <v>1.9600000000000003E-2</v>
      </c>
    </row>
    <row r="76" spans="1:18">
      <c r="A76" s="58">
        <f>'Immortal Baseline'!A76</f>
        <v>74</v>
      </c>
      <c r="B76" s="58">
        <f>'Immortal Baseline'!B76</f>
        <v>78</v>
      </c>
      <c r="C76" s="58">
        <f t="shared" si="15"/>
        <v>-6.2347240480334016E-21</v>
      </c>
      <c r="D76" s="58">
        <f t="shared" si="16"/>
        <v>12729.362314807802</v>
      </c>
      <c r="E76" s="58">
        <f t="shared" si="17"/>
        <v>14255.876203730726</v>
      </c>
      <c r="F76" s="58">
        <f t="shared" si="18"/>
        <v>7895.5958581664099</v>
      </c>
      <c r="G76" s="58">
        <f t="shared" si="19"/>
        <v>599.38819155988949</v>
      </c>
      <c r="H76" s="93">
        <f>(Input_population/2)-(SUM('Iterative Baseline'!C76:G76))</f>
        <v>14519.777431735172</v>
      </c>
      <c r="I76" s="2">
        <f t="shared" si="10"/>
        <v>-1.7572392721149475E-25</v>
      </c>
      <c r="J76" s="2">
        <f t="shared" si="11"/>
        <v>0.35877346288671652</v>
      </c>
      <c r="K76" s="2">
        <f t="shared" si="12"/>
        <v>0.40179782345790155</v>
      </c>
      <c r="L76" s="2">
        <f t="shared" si="13"/>
        <v>0.22253512764682035</v>
      </c>
      <c r="M76" s="2">
        <f t="shared" si="14"/>
        <v>1.6893586008561581E-2</v>
      </c>
      <c r="N76" s="2">
        <f>('ACM Rates'!AL86*(SUM('Iterative Baseline'!C76:G76)))/('Iterative Baseline'!C76+('Iterative Baseline'!D76*O76)+('Iterative Baseline'!E76*P76)+('Iterative Baseline'!F76*Q76)+('Iterative Baseline'!G76*R76))</f>
        <v>1.1048227568558404</v>
      </c>
      <c r="O76" s="2">
        <f>'ACM Rates'!AM86</f>
        <v>3.8664999999999998E-2</v>
      </c>
      <c r="P76" s="2">
        <f>'ACM Rates'!AN86</f>
        <v>3.6630000000000003E-2</v>
      </c>
      <c r="Q76" s="2">
        <f>'ACM Rates'!AO86</f>
        <v>3.4595000000000001E-2</v>
      </c>
      <c r="R76" s="2">
        <f>'ACM Rates'!AP86</f>
        <v>3.2560000000000006E-2</v>
      </c>
    </row>
    <row r="77" spans="1:18">
      <c r="A77" s="58">
        <f>'Immortal Baseline'!A77</f>
        <v>75</v>
      </c>
      <c r="B77" s="58">
        <f>'Immortal Baseline'!B77</f>
        <v>79</v>
      </c>
      <c r="C77" s="58">
        <f t="shared" si="15"/>
        <v>6.5354096295026597E-22</v>
      </c>
      <c r="D77" s="58">
        <f t="shared" si="16"/>
        <v>12237.181520905759</v>
      </c>
      <c r="E77" s="58">
        <f t="shared" si="17"/>
        <v>13733.68345838807</v>
      </c>
      <c r="F77" s="58">
        <f t="shared" si="18"/>
        <v>7622.4477194531428</v>
      </c>
      <c r="G77" s="58">
        <f t="shared" si="19"/>
        <v>579.87211204269954</v>
      </c>
      <c r="H77" s="93">
        <f>(Input_population/2)-(SUM('Iterative Baseline'!C77:G77))</f>
        <v>15826.815189210327</v>
      </c>
      <c r="I77" s="2">
        <f t="shared" si="10"/>
        <v>1.9124379731324316E-26</v>
      </c>
      <c r="J77" s="2">
        <f t="shared" si="11"/>
        <v>0.35809309517566684</v>
      </c>
      <c r="K77" s="2">
        <f t="shared" si="12"/>
        <v>0.40188479752264311</v>
      </c>
      <c r="L77" s="2">
        <f t="shared" si="13"/>
        <v>0.22305347779720164</v>
      </c>
      <c r="M77" s="2">
        <f t="shared" si="14"/>
        <v>1.6968629504488374E-2</v>
      </c>
      <c r="N77" s="2">
        <f>('ACM Rates'!AL87*(SUM('Iterative Baseline'!C77:G77)))/('Iterative Baseline'!C77+('Iterative Baseline'!D77*O77)+('Iterative Baseline'!E77*P77)+('Iterative Baseline'!F77*Q77)+('Iterative Baseline'!G77*R77))</f>
        <v>1.1049050827974856</v>
      </c>
      <c r="O77" s="2">
        <f>'ACM Rates'!AM87</f>
        <v>3.8664999999999998E-2</v>
      </c>
      <c r="P77" s="2">
        <f>'ACM Rates'!AN87</f>
        <v>3.6630000000000003E-2</v>
      </c>
      <c r="Q77" s="2">
        <f>'ACM Rates'!AO87</f>
        <v>3.4595000000000001E-2</v>
      </c>
      <c r="R77" s="2">
        <f>'ACM Rates'!AP87</f>
        <v>3.2560000000000006E-2</v>
      </c>
    </row>
    <row r="78" spans="1:18">
      <c r="A78" s="58">
        <f>'Immortal Baseline'!A78</f>
        <v>76</v>
      </c>
      <c r="B78" s="58">
        <f>'Immortal Baseline'!B78</f>
        <v>80</v>
      </c>
      <c r="C78" s="58">
        <f t="shared" si="15"/>
        <v>-6.8559768829846116E-23</v>
      </c>
      <c r="D78" s="58">
        <f t="shared" si="16"/>
        <v>11764.030897399938</v>
      </c>
      <c r="E78" s="58">
        <f t="shared" si="17"/>
        <v>13230.618633307315</v>
      </c>
      <c r="F78" s="58">
        <f t="shared" si="18"/>
        <v>7358.7491405986611</v>
      </c>
      <c r="G78" s="58">
        <f t="shared" si="19"/>
        <v>560.99147607458929</v>
      </c>
      <c r="H78" s="93">
        <f>(Input_population/2)-(SUM('Iterative Baseline'!C78:G78))</f>
        <v>17085.609852619491</v>
      </c>
      <c r="I78" s="2">
        <f t="shared" si="10"/>
        <v>-2.0829724786896118E-27</v>
      </c>
      <c r="J78" s="2">
        <f t="shared" si="11"/>
        <v>0.35741299913880309</v>
      </c>
      <c r="K78" s="2">
        <f t="shared" si="12"/>
        <v>0.40197064487795997</v>
      </c>
      <c r="L78" s="2">
        <f t="shared" si="13"/>
        <v>0.22357239820177277</v>
      </c>
      <c r="M78" s="2">
        <f t="shared" si="14"/>
        <v>1.7043957781464038E-2</v>
      </c>
      <c r="N78" s="2">
        <f>('ACM Rates'!AL88*(SUM('Iterative Baseline'!C78:G78)))/('Iterative Baseline'!C78+('Iterative Baseline'!D78*O78)+('Iterative Baseline'!E78*P78)+('Iterative Baseline'!F78*Q78)+('Iterative Baseline'!G78*R78))</f>
        <v>1.1049874740090475</v>
      </c>
      <c r="O78" s="2">
        <f>'ACM Rates'!AM88</f>
        <v>3.8664999999999998E-2</v>
      </c>
      <c r="P78" s="2">
        <f>'ACM Rates'!AN88</f>
        <v>3.6630000000000003E-2</v>
      </c>
      <c r="Q78" s="2">
        <f>'ACM Rates'!AO88</f>
        <v>3.4595000000000001E-2</v>
      </c>
      <c r="R78" s="2">
        <f>'ACM Rates'!AP88</f>
        <v>3.2560000000000006E-2</v>
      </c>
    </row>
    <row r="79" spans="1:18">
      <c r="A79" s="58">
        <f>'Immortal Baseline'!A79</f>
        <v>77</v>
      </c>
      <c r="B79" s="58">
        <f>'Immortal Baseline'!B79</f>
        <v>81</v>
      </c>
      <c r="C79" s="58">
        <f t="shared" si="15"/>
        <v>7.1979169480897797E-24</v>
      </c>
      <c r="D79" s="58">
        <f t="shared" si="16"/>
        <v>11309.17464275197</v>
      </c>
      <c r="E79" s="58">
        <f t="shared" si="17"/>
        <v>12745.981072769267</v>
      </c>
      <c r="F79" s="58">
        <f t="shared" si="18"/>
        <v>7104.1732140796503</v>
      </c>
      <c r="G79" s="58">
        <f t="shared" si="19"/>
        <v>542.72559361360061</v>
      </c>
      <c r="H79" s="93">
        <f>(Input_population/2)-(SUM('Iterative Baseline'!C79:G79))</f>
        <v>18297.945476785513</v>
      </c>
      <c r="I79" s="2">
        <f t="shared" si="10"/>
        <v>2.270489107517923E-28</v>
      </c>
      <c r="J79" s="2">
        <f t="shared" si="11"/>
        <v>0.35673317748130778</v>
      </c>
      <c r="K79" s="2">
        <f t="shared" si="12"/>
        <v>0.40205536405963083</v>
      </c>
      <c r="L79" s="2">
        <f t="shared" si="13"/>
        <v>0.22409188681690873</v>
      </c>
      <c r="M79" s="2">
        <f t="shared" si="14"/>
        <v>1.7119571642152671E-2</v>
      </c>
      <c r="N79" s="2">
        <f>('ACM Rates'!AL89*(SUM('Iterative Baseline'!C79:G79)))/('Iterative Baseline'!C79+('Iterative Baseline'!D79*O79)+('Iterative Baseline'!E79*P79)+('Iterative Baseline'!F79*Q79)+('Iterative Baseline'!G79*R79))</f>
        <v>1.1050699303250469</v>
      </c>
      <c r="O79" s="2">
        <f>'ACM Rates'!AM89</f>
        <v>3.8664999999999998E-2</v>
      </c>
      <c r="P79" s="2">
        <f>'ACM Rates'!AN89</f>
        <v>3.6630000000000003E-2</v>
      </c>
      <c r="Q79" s="2">
        <f>'ACM Rates'!AO89</f>
        <v>3.4595000000000001E-2</v>
      </c>
      <c r="R79" s="2">
        <f>'ACM Rates'!AP89</f>
        <v>3.2560000000000006E-2</v>
      </c>
    </row>
    <row r="80" spans="1:18">
      <c r="A80" s="58">
        <f>'Immortal Baseline'!A80</f>
        <v>78</v>
      </c>
      <c r="B80" s="58">
        <f>'Immortal Baseline'!B80</f>
        <v>82</v>
      </c>
      <c r="C80" s="58">
        <f t="shared" si="15"/>
        <v>-7.5628463222126648E-25</v>
      </c>
      <c r="D80" s="58">
        <f t="shared" si="16"/>
        <v>10871.905405189966</v>
      </c>
      <c r="E80" s="58">
        <f t="shared" si="17"/>
        <v>12279.095786073729</v>
      </c>
      <c r="F80" s="58">
        <f t="shared" si="18"/>
        <v>6858.4043417385647</v>
      </c>
      <c r="G80" s="58">
        <f t="shared" si="19"/>
        <v>525.05444828554175</v>
      </c>
      <c r="H80" s="93">
        <f>(Input_population/2)-(SUM('Iterative Baseline'!C80:G80))</f>
        <v>19465.5400187122</v>
      </c>
      <c r="I80" s="2">
        <f t="shared" si="10"/>
        <v>-2.4768233421672911E-29</v>
      </c>
      <c r="J80" s="2">
        <f t="shared" si="11"/>
        <v>0.35605363290696845</v>
      </c>
      <c r="K80" s="2">
        <f t="shared" si="12"/>
        <v>0.40213895361498558</v>
      </c>
      <c r="L80" s="2">
        <f t="shared" si="13"/>
        <v>0.22461194158801395</v>
      </c>
      <c r="M80" s="2">
        <f t="shared" si="14"/>
        <v>1.719547189003201E-2</v>
      </c>
      <c r="N80" s="2">
        <f>('ACM Rates'!AL90*(SUM('Iterative Baseline'!C80:G80)))/('Iterative Baseline'!C80+('Iterative Baseline'!D80*O80)+('Iterative Baseline'!E80*P80)+('Iterative Baseline'!F80*Q80)+('Iterative Baseline'!G80*R80))</f>
        <v>1.1051524515794318</v>
      </c>
      <c r="O80" s="2">
        <f>'ACM Rates'!AM90</f>
        <v>3.8664999999999998E-2</v>
      </c>
      <c r="P80" s="2">
        <f>'ACM Rates'!AN90</f>
        <v>3.6630000000000003E-2</v>
      </c>
      <c r="Q80" s="2">
        <f>'ACM Rates'!AO90</f>
        <v>3.4595000000000001E-2</v>
      </c>
      <c r="R80" s="2">
        <f>'ACM Rates'!AP90</f>
        <v>3.2560000000000006E-2</v>
      </c>
    </row>
    <row r="81" spans="1:18">
      <c r="A81" s="58">
        <f>'Immortal Baseline'!A81</f>
        <v>79</v>
      </c>
      <c r="B81" s="58">
        <f>'Immortal Baseline'!B81</f>
        <v>83</v>
      </c>
      <c r="C81" s="58">
        <f t="shared" si="15"/>
        <v>7.9525183169915055E-26</v>
      </c>
      <c r="D81" s="58">
        <f t="shared" si="16"/>
        <v>10451.543182698295</v>
      </c>
      <c r="E81" s="58">
        <f t="shared" si="17"/>
        <v>11829.312507429848</v>
      </c>
      <c r="F81" s="58">
        <f t="shared" si="18"/>
        <v>6621.1378435361194</v>
      </c>
      <c r="G81" s="58">
        <f t="shared" si="19"/>
        <v>507.95867544936453</v>
      </c>
      <c r="H81" s="93">
        <f>(Input_population/2)-(SUM('Iterative Baseline'!C81:G81))</f>
        <v>20590.047790886376</v>
      </c>
      <c r="I81" s="2">
        <f t="shared" si="10"/>
        <v>2.7040228628889647E-30</v>
      </c>
      <c r="J81" s="2">
        <f t="shared" si="11"/>
        <v>0.35537436811813472</v>
      </c>
      <c r="K81" s="2">
        <f t="shared" si="12"/>
        <v>0.40222141210294632</v>
      </c>
      <c r="L81" s="2">
        <f t="shared" si="13"/>
        <v>0.22513256044953198</v>
      </c>
      <c r="M81" s="2">
        <f t="shared" si="14"/>
        <v>1.7271659329387047E-2</v>
      </c>
      <c r="N81" s="2">
        <f>('ACM Rates'!AL91*(SUM('Iterative Baseline'!C81:G81)))/('Iterative Baseline'!C81+('Iterative Baseline'!D81*O81)+('Iterative Baseline'!E81*P81)+('Iterative Baseline'!F81*Q81)+('Iterative Baseline'!G81*R81))</f>
        <v>1.1052350376055788</v>
      </c>
      <c r="O81" s="2">
        <f>'ACM Rates'!AM91</f>
        <v>6.9540000000000005E-2</v>
      </c>
      <c r="P81" s="2">
        <f>'ACM Rates'!AN91</f>
        <v>6.5880000000000008E-2</v>
      </c>
      <c r="Q81" s="2">
        <f>'ACM Rates'!AO91</f>
        <v>6.2219999999999998E-2</v>
      </c>
      <c r="R81" s="2">
        <f>'ACM Rates'!AP91</f>
        <v>5.8560000000000001E-2</v>
      </c>
    </row>
    <row r="82" spans="1:18">
      <c r="A82" s="58">
        <f>'Immortal Baseline'!A82</f>
        <v>80</v>
      </c>
      <c r="B82" s="58">
        <f>'Immortal Baseline'!B82</f>
        <v>84</v>
      </c>
      <c r="C82" s="58">
        <f t="shared" si="15"/>
        <v>-8.3688356414765568E-27</v>
      </c>
      <c r="D82" s="58">
        <f t="shared" si="16"/>
        <v>9724.7428697734558</v>
      </c>
      <c r="E82" s="58">
        <f t="shared" si="17"/>
        <v>11049.99739944037</v>
      </c>
      <c r="F82" s="58">
        <f t="shared" si="18"/>
        <v>6209.1706469113024</v>
      </c>
      <c r="G82" s="58">
        <f t="shared" si="19"/>
        <v>478.21261541504975</v>
      </c>
      <c r="H82" s="93">
        <f>(Input_population/2)-(SUM('Iterative Baseline'!C82:G82))</f>
        <v>22537.876468459821</v>
      </c>
      <c r="I82" s="2">
        <f t="shared" si="10"/>
        <v>-3.0474102382741706E-31</v>
      </c>
      <c r="J82" s="2">
        <f t="shared" si="11"/>
        <v>0.35411474493604306</v>
      </c>
      <c r="K82" s="2">
        <f t="shared" si="12"/>
        <v>0.40237228511296574</v>
      </c>
      <c r="L82" s="2">
        <f t="shared" si="13"/>
        <v>0.2260994361845356</v>
      </c>
      <c r="M82" s="2">
        <f t="shared" si="14"/>
        <v>1.7413533766455599E-2</v>
      </c>
      <c r="N82" s="2">
        <f>('ACM Rates'!AL92*(SUM('Iterative Baseline'!C82:G82)))/('Iterative Baseline'!C82+('Iterative Baseline'!D82*O82)+('Iterative Baseline'!E82*P82)+('Iterative Baseline'!F82*Q82)+('Iterative Baseline'!G82*R82))</f>
        <v>1.1053883778447318</v>
      </c>
      <c r="O82" s="2">
        <f>'ACM Rates'!AM92</f>
        <v>6.9540000000000005E-2</v>
      </c>
      <c r="P82" s="2">
        <f>'ACM Rates'!AN92</f>
        <v>6.5880000000000008E-2</v>
      </c>
      <c r="Q82" s="2">
        <f>'ACM Rates'!AO92</f>
        <v>6.2219999999999998E-2</v>
      </c>
      <c r="R82" s="2">
        <f>'ACM Rates'!AP92</f>
        <v>5.8560000000000001E-2</v>
      </c>
    </row>
    <row r="83" spans="1:18">
      <c r="A83" s="58">
        <f>'Immortal Baseline'!A83</f>
        <v>81</v>
      </c>
      <c r="B83" s="58">
        <f>'Immortal Baseline'!B83</f>
        <v>85</v>
      </c>
      <c r="C83" s="58">
        <f t="shared" si="15"/>
        <v>8.8197801270439008E-28</v>
      </c>
      <c r="D83" s="58">
        <f t="shared" si="16"/>
        <v>9048.4842506094101</v>
      </c>
      <c r="E83" s="58">
        <f t="shared" si="17"/>
        <v>10322.023570765239</v>
      </c>
      <c r="F83" s="58">
        <f t="shared" si="18"/>
        <v>5822.8360492604816</v>
      </c>
      <c r="G83" s="58">
        <f t="shared" si="19"/>
        <v>450.20848465634447</v>
      </c>
      <c r="H83" s="93">
        <f>(Input_population/2)-(SUM('Iterative Baseline'!C83:G83))</f>
        <v>24356.447644708525</v>
      </c>
      <c r="I83" s="2">
        <f t="shared" si="10"/>
        <v>3.4393753271176423E-32</v>
      </c>
      <c r="J83" s="2">
        <f t="shared" si="11"/>
        <v>0.35285611467719608</v>
      </c>
      <c r="K83" s="2">
        <f t="shared" si="12"/>
        <v>0.40251925426530538</v>
      </c>
      <c r="L83" s="2">
        <f t="shared" si="13"/>
        <v>0.22706823019623315</v>
      </c>
      <c r="M83" s="2">
        <f t="shared" si="14"/>
        <v>1.7556400861265434E-2</v>
      </c>
      <c r="N83" s="2">
        <f>('ACM Rates'!AL93*(SUM('Iterative Baseline'!C83:G83)))/('Iterative Baseline'!C83+('Iterative Baseline'!D83*O83)+('Iterative Baseline'!E83*P83)+('Iterative Baseline'!F83*Q83)+('Iterative Baseline'!G83*R83))</f>
        <v>1.1055419385129124</v>
      </c>
      <c r="O83" s="2">
        <f>'ACM Rates'!AM93</f>
        <v>6.9540000000000005E-2</v>
      </c>
      <c r="P83" s="2">
        <f>'ACM Rates'!AN93</f>
        <v>6.5880000000000008E-2</v>
      </c>
      <c r="Q83" s="2">
        <f>'ACM Rates'!AO93</f>
        <v>6.2219999999999998E-2</v>
      </c>
      <c r="R83" s="2">
        <f>'ACM Rates'!AP93</f>
        <v>5.8560000000000001E-2</v>
      </c>
    </row>
    <row r="84" spans="1:18">
      <c r="A84" s="58">
        <f>'Immortal Baseline'!A84</f>
        <v>82</v>
      </c>
      <c r="B84" s="58">
        <f>'Immortal Baseline'!B84</f>
        <v>86</v>
      </c>
      <c r="C84" s="58">
        <f t="shared" si="15"/>
        <v>-9.3085669186587448E-29</v>
      </c>
      <c r="D84" s="58">
        <f t="shared" si="16"/>
        <v>8419.2526558220325</v>
      </c>
      <c r="E84" s="58">
        <f t="shared" si="17"/>
        <v>9642.0086579232247</v>
      </c>
      <c r="F84" s="58">
        <f t="shared" si="18"/>
        <v>5460.5391902754945</v>
      </c>
      <c r="G84" s="58">
        <f t="shared" si="19"/>
        <v>423.84427579486896</v>
      </c>
      <c r="H84" s="93">
        <f>(Input_population/2)-(SUM('Iterative Baseline'!C84:G84))</f>
        <v>26054.355220184381</v>
      </c>
      <c r="I84" s="2">
        <f t="shared" si="10"/>
        <v>-3.8873736766132803E-33</v>
      </c>
      <c r="J84" s="2">
        <f t="shared" si="11"/>
        <v>0.3515984945587613</v>
      </c>
      <c r="K84" s="2">
        <f t="shared" si="12"/>
        <v>0.40266231068668967</v>
      </c>
      <c r="L84" s="2">
        <f t="shared" si="13"/>
        <v>0.22803892901970713</v>
      </c>
      <c r="M84" s="2">
        <f t="shared" si="14"/>
        <v>1.7700265734842013E-2</v>
      </c>
      <c r="N84" s="2">
        <f>('ACM Rates'!AL94*(SUM('Iterative Baseline'!C84:G84)))/('Iterative Baseline'!C84+('Iterative Baseline'!D84*O84)+('Iterative Baseline'!E84*P84)+('Iterative Baseline'!F84*Q84)+('Iterative Baseline'!G84*R84))</f>
        <v>1.1056957185266694</v>
      </c>
      <c r="O84" s="2">
        <f>'ACM Rates'!AM94</f>
        <v>6.9540000000000005E-2</v>
      </c>
      <c r="P84" s="2">
        <f>'ACM Rates'!AN94</f>
        <v>6.5880000000000008E-2</v>
      </c>
      <c r="Q84" s="2">
        <f>'ACM Rates'!AO94</f>
        <v>6.2219999999999998E-2</v>
      </c>
      <c r="R84" s="2">
        <f>'ACM Rates'!AP94</f>
        <v>5.8560000000000001E-2</v>
      </c>
    </row>
    <row r="85" spans="1:18">
      <c r="A85" s="58">
        <f>'Immortal Baseline'!A85</f>
        <v>83</v>
      </c>
      <c r="B85" s="58">
        <f>'Immortal Baseline'!B85</f>
        <v>87</v>
      </c>
      <c r="C85" s="58">
        <f t="shared" si="15"/>
        <v>9.8387566892121991E-30</v>
      </c>
      <c r="D85" s="58">
        <f t="shared" si="16"/>
        <v>7833.7778261361682</v>
      </c>
      <c r="E85" s="58">
        <f t="shared" si="17"/>
        <v>9006.7931275392421</v>
      </c>
      <c r="F85" s="58">
        <f t="shared" si="18"/>
        <v>5120.7844418565537</v>
      </c>
      <c r="G85" s="58">
        <f t="shared" si="19"/>
        <v>399.02395500432146</v>
      </c>
      <c r="H85" s="93">
        <f>(Input_population/2)-(SUM('Iterative Baseline'!C85:G85))</f>
        <v>27639.620649463712</v>
      </c>
      <c r="I85" s="2">
        <f t="shared" si="10"/>
        <v>4.4000848710897332E-34</v>
      </c>
      <c r="J85" s="2">
        <f t="shared" si="11"/>
        <v>0.35034190177763169</v>
      </c>
      <c r="K85" s="2">
        <f t="shared" si="12"/>
        <v>0.40280144564377546</v>
      </c>
      <c r="L85" s="2">
        <f t="shared" si="13"/>
        <v>0.2290115190614482</v>
      </c>
      <c r="M85" s="2">
        <f t="shared" si="14"/>
        <v>1.7845133517144524E-2</v>
      </c>
      <c r="N85" s="2">
        <f>('ACM Rates'!AL95*(SUM('Iterative Baseline'!C85:G85)))/('Iterative Baseline'!C85+('Iterative Baseline'!D85*O85)+('Iterative Baseline'!E85*P85)+('Iterative Baseline'!F85*Q85)+('Iterative Baseline'!G85*R85))</f>
        <v>1.1058497167959338</v>
      </c>
      <c r="O85" s="2">
        <f>'ACM Rates'!AM95</f>
        <v>6.9540000000000005E-2</v>
      </c>
      <c r="P85" s="2">
        <f>'ACM Rates'!AN95</f>
        <v>6.5880000000000008E-2</v>
      </c>
      <c r="Q85" s="2">
        <f>'ACM Rates'!AO95</f>
        <v>6.2219999999999998E-2</v>
      </c>
      <c r="R85" s="2">
        <f>'ACM Rates'!AP95</f>
        <v>5.8560000000000001E-2</v>
      </c>
    </row>
    <row r="86" spans="1:18">
      <c r="A86" s="58">
        <f>'Immortal Baseline'!A86</f>
        <v>84</v>
      </c>
      <c r="B86" s="58">
        <f>'Immortal Baseline'!B86</f>
        <v>88</v>
      </c>
      <c r="C86" s="58">
        <f t="shared" si="15"/>
        <v>-1.041429609177211E-30</v>
      </c>
      <c r="D86" s="58">
        <f t="shared" si="16"/>
        <v>7289.0169161066588</v>
      </c>
      <c r="E86" s="58">
        <f t="shared" si="17"/>
        <v>8413.4255962969564</v>
      </c>
      <c r="F86" s="58">
        <f t="shared" si="18"/>
        <v>4802.1692338842386</v>
      </c>
      <c r="G86" s="58">
        <f t="shared" si="19"/>
        <v>375.6571121992684</v>
      </c>
      <c r="H86" s="93">
        <f>(Input_population/2)-(SUM('Iterative Baseline'!C86:G86))</f>
        <v>29119.731141512879</v>
      </c>
      <c r="I86" s="2">
        <f t="shared" si="10"/>
        <v>-4.9876254766418159E-35</v>
      </c>
      <c r="J86" s="2">
        <f t="shared" si="11"/>
        <v>0.3490863535094722</v>
      </c>
      <c r="K86" s="2">
        <f t="shared" si="12"/>
        <v>0.40293665054399835</v>
      </c>
      <c r="L86" s="2">
        <f t="shared" si="13"/>
        <v>0.22998598659960834</v>
      </c>
      <c r="M86" s="2">
        <f t="shared" si="14"/>
        <v>1.799100934692115E-2</v>
      </c>
      <c r="N86" s="2">
        <f>('ACM Rates'!AL96*(SUM('Iterative Baseline'!C86:G86)))/('Iterative Baseline'!C86+('Iterative Baseline'!D86*O86)+('Iterative Baseline'!E86*P86)+('Iterative Baseline'!F86*Q86)+('Iterative Baseline'!G86*R86))</f>
        <v>1.1060039322240616</v>
      </c>
      <c r="O86" s="2">
        <f>'ACM Rates'!AM96</f>
        <v>0.12293</v>
      </c>
      <c r="P86" s="2">
        <f>'ACM Rates'!AN96</f>
        <v>0.11646000000000001</v>
      </c>
      <c r="Q86" s="2">
        <f>'ACM Rates'!AO96</f>
        <v>0.10998999999999999</v>
      </c>
      <c r="R86" s="2">
        <f>'ACM Rates'!AP96</f>
        <v>0.10352000000000001</v>
      </c>
    </row>
    <row r="87" spans="1:18">
      <c r="A87" s="58">
        <f>'Immortal Baseline'!A87</f>
        <v>85</v>
      </c>
      <c r="B87" s="58">
        <f>'Immortal Baseline'!B87</f>
        <v>89</v>
      </c>
      <c r="C87" s="58">
        <f t="shared" si="15"/>
        <v>1.1039563370735205E-31</v>
      </c>
      <c r="D87" s="58">
        <f t="shared" si="16"/>
        <v>6392.9780666096667</v>
      </c>
      <c r="E87" s="58">
        <f t="shared" si="17"/>
        <v>7433.5980513522127</v>
      </c>
      <c r="F87" s="58">
        <f t="shared" si="18"/>
        <v>4273.9786398493115</v>
      </c>
      <c r="G87" s="58">
        <f t="shared" si="19"/>
        <v>336.7690879444001</v>
      </c>
      <c r="H87" s="93">
        <f>(Input_population/2)-(SUM('Iterative Baseline'!C87:G87))</f>
        <v>31562.676154244407</v>
      </c>
      <c r="I87" s="2">
        <f t="shared" si="10"/>
        <v>5.9876170007593556E-36</v>
      </c>
      <c r="J87" s="2">
        <f t="shared" si="11"/>
        <v>0.34674110625232507</v>
      </c>
      <c r="K87" s="2">
        <f t="shared" si="12"/>
        <v>0.40318205144850683</v>
      </c>
      <c r="L87" s="2">
        <f t="shared" si="13"/>
        <v>0.23181122572911864</v>
      </c>
      <c r="M87" s="2">
        <f t="shared" si="14"/>
        <v>1.8265616570049392E-2</v>
      </c>
      <c r="N87" s="2">
        <f>('ACM Rates'!AL97*(SUM('Iterative Baseline'!C87:G87)))/('Iterative Baseline'!C87+('Iterative Baseline'!D87*O87)+('Iterative Baseline'!E87*P87)+('Iterative Baseline'!F87*Q87)+('Iterative Baseline'!G87*R87))</f>
        <v>1.1062926750370701</v>
      </c>
      <c r="O87" s="2">
        <f>'ACM Rates'!AM97</f>
        <v>0.12293</v>
      </c>
      <c r="P87" s="2">
        <f>'ACM Rates'!AN97</f>
        <v>0.11646000000000001</v>
      </c>
      <c r="Q87" s="2">
        <f>'ACM Rates'!AO97</f>
        <v>0.10998999999999999</v>
      </c>
      <c r="R87" s="2">
        <f>'ACM Rates'!AP97</f>
        <v>0.10352000000000001</v>
      </c>
    </row>
    <row r="88" spans="1:18">
      <c r="A88" s="58">
        <f>'Immortal Baseline'!A88</f>
        <v>86</v>
      </c>
      <c r="B88" s="58">
        <f>'Immortal Baseline'!B88</f>
        <v>90</v>
      </c>
      <c r="C88" s="58">
        <f t="shared" si="15"/>
        <v>-1.1734247219166986E-32</v>
      </c>
      <c r="D88" s="58">
        <f t="shared" si="16"/>
        <v>5607.0892728813405</v>
      </c>
      <c r="E88" s="58">
        <f t="shared" si="17"/>
        <v>6567.881222291734</v>
      </c>
      <c r="F88" s="58">
        <f t="shared" si="18"/>
        <v>3803.8837292522858</v>
      </c>
      <c r="G88" s="58">
        <f t="shared" si="19"/>
        <v>301.90675196039581</v>
      </c>
      <c r="H88" s="93">
        <f>(Input_population/2)-(SUM('Iterative Baseline'!C88:G88))</f>
        <v>33719.239023614246</v>
      </c>
      <c r="I88" s="2">
        <f t="shared" si="10"/>
        <v>-7.2074316650104931E-37</v>
      </c>
      <c r="J88" s="2">
        <f t="shared" si="11"/>
        <v>0.34439970471982723</v>
      </c>
      <c r="K88" s="2">
        <f t="shared" si="12"/>
        <v>0.40341365073893304</v>
      </c>
      <c r="L88" s="2">
        <f t="shared" si="13"/>
        <v>0.23364287054945315</v>
      </c>
      <c r="M88" s="2">
        <f t="shared" si="14"/>
        <v>1.8543773991786562E-2</v>
      </c>
      <c r="N88" s="2">
        <f>('ACM Rates'!AL98*(SUM('Iterative Baseline'!C88:G88)))/('Iterative Baseline'!C88+('Iterative Baseline'!D88*O88)+('Iterative Baseline'!E88*P88)+('Iterative Baseline'!F88*Q88)+('Iterative Baseline'!G88*R88))</f>
        <v>1.1065821601198291</v>
      </c>
      <c r="O88" s="2">
        <f>'ACM Rates'!AM98</f>
        <v>0.12293</v>
      </c>
      <c r="P88" s="2">
        <f>'ACM Rates'!AN98</f>
        <v>0.11646000000000001</v>
      </c>
      <c r="Q88" s="2">
        <f>'ACM Rates'!AO98</f>
        <v>0.10998999999999999</v>
      </c>
      <c r="R88" s="2">
        <f>'ACM Rates'!AP98</f>
        <v>0.10352000000000001</v>
      </c>
    </row>
    <row r="89" spans="1:18">
      <c r="A89" s="58">
        <f>'Immortal Baseline'!A89</f>
        <v>87</v>
      </c>
      <c r="B89" s="58">
        <f>'Immortal Baseline'!B89</f>
        <v>91</v>
      </c>
      <c r="C89" s="58">
        <f t="shared" si="15"/>
        <v>1.2506614159989152E-33</v>
      </c>
      <c r="D89" s="58">
        <f t="shared" si="16"/>
        <v>4917.8097885660372</v>
      </c>
      <c r="E89" s="58">
        <f t="shared" si="17"/>
        <v>5802.9857751436384</v>
      </c>
      <c r="F89" s="58">
        <f t="shared" si="18"/>
        <v>3385.4945578718271</v>
      </c>
      <c r="G89" s="58">
        <f t="shared" si="19"/>
        <v>270.65336499745564</v>
      </c>
      <c r="H89" s="93">
        <f>(Input_population/2)-(SUM('Iterative Baseline'!C89:G89))</f>
        <v>35623.056513421041</v>
      </c>
      <c r="I89" s="2">
        <f t="shared" si="10"/>
        <v>8.6990772215695367E-38</v>
      </c>
      <c r="J89" s="2">
        <f t="shared" si="11"/>
        <v>0.34206226053241912</v>
      </c>
      <c r="K89" s="2">
        <f t="shared" si="12"/>
        <v>0.4036313963785691</v>
      </c>
      <c r="L89" s="2">
        <f t="shared" si="13"/>
        <v>0.23548082810732512</v>
      </c>
      <c r="M89" s="2">
        <f t="shared" si="14"/>
        <v>1.8825514981686733E-2</v>
      </c>
      <c r="N89" s="2">
        <f>('ACM Rates'!AL99*(SUM('Iterative Baseline'!C89:G89)))/('Iterative Baseline'!C89+('Iterative Baseline'!D89*O89)+('Iterative Baseline'!E89*P89)+('Iterative Baseline'!F89*Q89)+('Iterative Baseline'!G89*R89))</f>
        <v>1.1068723800759779</v>
      </c>
      <c r="O89" s="2">
        <f>'ACM Rates'!AM99</f>
        <v>0.12293</v>
      </c>
      <c r="P89" s="2">
        <f>'ACM Rates'!AN99</f>
        <v>0.11646000000000001</v>
      </c>
      <c r="Q89" s="2">
        <f>'ACM Rates'!AO99</f>
        <v>0.10998999999999999</v>
      </c>
      <c r="R89" s="2">
        <f>'ACM Rates'!AP99</f>
        <v>0.10352000000000001</v>
      </c>
    </row>
    <row r="90" spans="1:18">
      <c r="A90" s="58">
        <f>'Immortal Baseline'!A90</f>
        <v>88</v>
      </c>
      <c r="B90" s="58">
        <f>'Immortal Baseline'!B90</f>
        <v>92</v>
      </c>
      <c r="C90" s="58">
        <f t="shared" si="15"/>
        <v>-1.3366116219699666E-34</v>
      </c>
      <c r="D90" s="58">
        <f t="shared" si="16"/>
        <v>4313.2634312576147</v>
      </c>
      <c r="E90" s="58">
        <f t="shared" si="17"/>
        <v>5127.1700517704103</v>
      </c>
      <c r="F90" s="58">
        <f t="shared" si="18"/>
        <v>3013.1240114515049</v>
      </c>
      <c r="G90" s="58">
        <f t="shared" si="19"/>
        <v>242.63532865291904</v>
      </c>
      <c r="H90" s="93">
        <f>(Input_population/2)-(SUM('Iterative Baseline'!C90:G90))</f>
        <v>37303.807176867551</v>
      </c>
      <c r="I90" s="2">
        <f t="shared" si="10"/>
        <v>-1.0527656917234762E-38</v>
      </c>
      <c r="J90" s="2">
        <f t="shared" si="11"/>
        <v>0.33972888497714476</v>
      </c>
      <c r="K90" s="2">
        <f t="shared" si="12"/>
        <v>0.40383523810608107</v>
      </c>
      <c r="L90" s="2">
        <f t="shared" si="13"/>
        <v>0.23732500391468506</v>
      </c>
      <c r="M90" s="2">
        <f t="shared" si="14"/>
        <v>1.9110873002089079E-2</v>
      </c>
      <c r="N90" s="2">
        <f>('ACM Rates'!AL100*(SUM('Iterative Baseline'!C90:G90)))/('Iterative Baseline'!C90+('Iterative Baseline'!D90*O90)+('Iterative Baseline'!E90*P90)+('Iterative Baseline'!F90*Q90)+('Iterative Baseline'!G90*R90))</f>
        <v>1.1071633274326194</v>
      </c>
      <c r="O90" s="2">
        <f>'ACM Rates'!AM100</f>
        <v>0.12293</v>
      </c>
      <c r="P90" s="2">
        <f>'ACM Rates'!AN100</f>
        <v>0.11646000000000001</v>
      </c>
      <c r="Q90" s="2">
        <f>'ACM Rates'!AO100</f>
        <v>0.10998999999999999</v>
      </c>
      <c r="R90" s="2">
        <f>'ACM Rates'!AP100</f>
        <v>0.10352000000000001</v>
      </c>
    </row>
    <row r="91" spans="1:18">
      <c r="A91" s="58">
        <f>'Immortal Baseline'!A91</f>
        <v>89</v>
      </c>
      <c r="B91" s="58">
        <f>'Immortal Baseline'!B91</f>
        <v>93</v>
      </c>
      <c r="C91" s="58">
        <f t="shared" si="15"/>
        <v>1.4323574889541207E-35</v>
      </c>
      <c r="D91" s="58">
        <f t="shared" si="16"/>
        <v>3783.033957653116</v>
      </c>
      <c r="E91" s="58">
        <f t="shared" si="17"/>
        <v>4530.0598275412285</v>
      </c>
      <c r="F91" s="58">
        <f t="shared" si="18"/>
        <v>2681.7105014319541</v>
      </c>
      <c r="G91" s="58">
        <f t="shared" si="19"/>
        <v>217.51771943076886</v>
      </c>
      <c r="H91" s="93">
        <f>(Input_population/2)-(SUM('Iterative Baseline'!C91:G91))</f>
        <v>38787.677993942933</v>
      </c>
      <c r="I91" s="2">
        <f t="shared" si="10"/>
        <v>1.2774851526564608E-39</v>
      </c>
      <c r="J91" s="2">
        <f t="shared" si="11"/>
        <v>0.33739968898587314</v>
      </c>
      <c r="K91" s="2">
        <f t="shared" si="12"/>
        <v>0.40402512745299513</v>
      </c>
      <c r="L91" s="2">
        <f t="shared" si="13"/>
        <v>0.23917530195647727</v>
      </c>
      <c r="M91" s="2">
        <f t="shared" si="14"/>
        <v>1.9399881604654456E-2</v>
      </c>
      <c r="N91" s="2">
        <f>('ACM Rates'!AL101*(SUM('Iterative Baseline'!C91:G91)))/('Iterative Baseline'!C91+('Iterative Baseline'!D91*O91)+('Iterative Baseline'!E91*P91)+('Iterative Baseline'!F91*Q91)+('Iterative Baseline'!G91*R91))</f>
        <v>1.1074549946414309</v>
      </c>
      <c r="O91" s="2">
        <f>'ACM Rates'!AM101</f>
        <v>0.226385</v>
      </c>
      <c r="P91" s="2">
        <f>'ACM Rates'!AN101</f>
        <v>0.21447000000000002</v>
      </c>
      <c r="Q91" s="2">
        <f>'ACM Rates'!AO101</f>
        <v>0.20255500000000001</v>
      </c>
      <c r="R91" s="2">
        <f>'ACM Rates'!AP101</f>
        <v>0.19064</v>
      </c>
    </row>
    <row r="92" spans="1:18">
      <c r="A92" s="58">
        <f>'Immortal Baseline'!A92</f>
        <v>90</v>
      </c>
      <c r="B92" s="58">
        <f>'Immortal Baseline'!B92</f>
        <v>94</v>
      </c>
      <c r="C92" s="58">
        <f t="shared" si="15"/>
        <v>-1.539139663001785E-36</v>
      </c>
      <c r="D92" s="58">
        <f t="shared" si="16"/>
        <v>2926.6118151498154</v>
      </c>
      <c r="E92" s="58">
        <f t="shared" si="17"/>
        <v>3558.4978963284611</v>
      </c>
      <c r="F92" s="58">
        <f t="shared" si="18"/>
        <v>2138.5166308144044</v>
      </c>
      <c r="G92" s="58">
        <f t="shared" si="19"/>
        <v>176.05014139848709</v>
      </c>
      <c r="H92" s="93">
        <f>(Input_population/2)-(SUM('Iterative Baseline'!C92:G92))</f>
        <v>41200.323516308832</v>
      </c>
      <c r="I92" s="2">
        <f t="shared" si="10"/>
        <v>-1.7490866463719896E-40</v>
      </c>
      <c r="J92" s="2">
        <f t="shared" si="11"/>
        <v>0.33258175122390404</v>
      </c>
      <c r="K92" s="2">
        <f t="shared" si="12"/>
        <v>0.40438962761001301</v>
      </c>
      <c r="L92" s="2">
        <f t="shared" si="13"/>
        <v>0.24302218777904075</v>
      </c>
      <c r="M92" s="2">
        <f t="shared" si="14"/>
        <v>2.0006433387041968E-2</v>
      </c>
      <c r="N92" s="2">
        <f>('ACM Rates'!AL102*(SUM('Iterative Baseline'!C92:G92)))/('Iterative Baseline'!C92+('Iterative Baseline'!D92*O92)+('Iterative Baseline'!E92*P92)+('Iterative Baseline'!F92*Q92)+('Iterative Baseline'!G92*R92))</f>
        <v>1.1080610685745911</v>
      </c>
      <c r="O92" s="2">
        <f>'ACM Rates'!AM102</f>
        <v>0.226385</v>
      </c>
      <c r="P92" s="2">
        <f>'ACM Rates'!AN102</f>
        <v>0.21447000000000002</v>
      </c>
      <c r="Q92" s="2">
        <f>'ACM Rates'!AO102</f>
        <v>0.20255500000000001</v>
      </c>
      <c r="R92" s="2">
        <f>'ACM Rates'!AP102</f>
        <v>0.19064</v>
      </c>
    </row>
    <row r="93" spans="1:18">
      <c r="A93" s="58">
        <f>'Immortal Baseline'!A93</f>
        <v>91</v>
      </c>
      <c r="B93" s="58">
        <f>'Immortal Baseline'!B93</f>
        <v>95</v>
      </c>
      <c r="C93" s="58">
        <f t="shared" si="15"/>
        <v>1.6632107666950896E-37</v>
      </c>
      <c r="D93" s="58">
        <f t="shared" si="16"/>
        <v>2264.0707993771243</v>
      </c>
      <c r="E93" s="58">
        <f t="shared" si="17"/>
        <v>2795.3068525028962</v>
      </c>
      <c r="F93" s="58">
        <f t="shared" si="18"/>
        <v>1705.3493946597928</v>
      </c>
      <c r="G93" s="58">
        <f t="shared" si="19"/>
        <v>142.48794244227952</v>
      </c>
      <c r="H93" s="93">
        <f>(Input_population/2)-(SUM('Iterative Baseline'!C93:G93))</f>
        <v>43092.785011017906</v>
      </c>
      <c r="I93" s="2">
        <f t="shared" si="10"/>
        <v>2.4079325304744782E-41</v>
      </c>
      <c r="J93" s="2">
        <f t="shared" si="11"/>
        <v>0.32778345584850216</v>
      </c>
      <c r="K93" s="2">
        <f t="shared" si="12"/>
        <v>0.40469376687446018</v>
      </c>
      <c r="L93" s="2">
        <f t="shared" si="13"/>
        <v>0.24689392141116889</v>
      </c>
      <c r="M93" s="2">
        <f t="shared" si="14"/>
        <v>2.0628855865868708E-2</v>
      </c>
      <c r="N93" s="2">
        <f>('ACM Rates'!AL103*(SUM('Iterative Baseline'!C93:G93)))/('Iterative Baseline'!C93+('Iterative Baseline'!D93*O93)+('Iterative Baseline'!E93*P93)+('Iterative Baseline'!F93*Q93)+('Iterative Baseline'!G93*R93))</f>
        <v>1.1086700768929765</v>
      </c>
      <c r="O93" s="2">
        <f>'ACM Rates'!AM103</f>
        <v>0.226385</v>
      </c>
      <c r="P93" s="2">
        <f>'ACM Rates'!AN103</f>
        <v>0.21447000000000002</v>
      </c>
      <c r="Q93" s="2">
        <f>'ACM Rates'!AO103</f>
        <v>0.20255500000000001</v>
      </c>
      <c r="R93" s="2">
        <f>'ACM Rates'!AP103</f>
        <v>0.19064</v>
      </c>
    </row>
    <row r="94" spans="1:18">
      <c r="A94" s="58">
        <f>'Immortal Baseline'!A94</f>
        <v>92</v>
      </c>
      <c r="B94" s="58">
        <f>'Immortal Baseline'!B94</f>
        <v>96</v>
      </c>
      <c r="C94" s="58">
        <f t="shared" si="15"/>
        <v>-1.8074124190598178E-38</v>
      </c>
      <c r="D94" s="58">
        <f t="shared" si="16"/>
        <v>1751.5191314601341</v>
      </c>
      <c r="E94" s="58">
        <f t="shared" si="17"/>
        <v>2195.7973918466</v>
      </c>
      <c r="F94" s="58">
        <f t="shared" si="18"/>
        <v>1359.9223480244784</v>
      </c>
      <c r="G94" s="58">
        <f t="shared" si="19"/>
        <v>115.32404109508334</v>
      </c>
      <c r="H94" s="93">
        <f>(Input_population/2)-(SUM('Iterative Baseline'!C94:G94))</f>
        <v>44577.437087573708</v>
      </c>
      <c r="I94" s="2">
        <f t="shared" si="10"/>
        <v>-3.333133148013771E-42</v>
      </c>
      <c r="J94" s="2">
        <f t="shared" si="11"/>
        <v>0.3230057741601059</v>
      </c>
      <c r="K94" s="2">
        <f t="shared" si="12"/>
        <v>0.4049371906436956</v>
      </c>
      <c r="L94" s="2">
        <f t="shared" si="13"/>
        <v>0.25078959340574786</v>
      </c>
      <c r="M94" s="2">
        <f t="shared" si="14"/>
        <v>2.1267441790450755E-2</v>
      </c>
      <c r="N94" s="2">
        <f>('ACM Rates'!AL104*(SUM('Iterative Baseline'!C94:G94)))/('Iterative Baseline'!C94+('Iterative Baseline'!D94*O94)+('Iterative Baseline'!E94*P94)+('Iterative Baseline'!F94*Q94)+('Iterative Baseline'!G94*R94))</f>
        <v>1.1092819484909824</v>
      </c>
      <c r="O94" s="2">
        <f>'ACM Rates'!AM104</f>
        <v>0.226385</v>
      </c>
      <c r="P94" s="2">
        <f>'ACM Rates'!AN104</f>
        <v>0.21447000000000002</v>
      </c>
      <c r="Q94" s="2">
        <f>'ACM Rates'!AO104</f>
        <v>0.20255500000000001</v>
      </c>
      <c r="R94" s="2">
        <f>'ACM Rates'!AP104</f>
        <v>0.19064</v>
      </c>
    </row>
    <row r="95" spans="1:18">
      <c r="A95" s="58">
        <f>'Immortal Baseline'!A95</f>
        <v>93</v>
      </c>
      <c r="B95" s="58">
        <f>'Immortal Baseline'!B95</f>
        <v>97</v>
      </c>
      <c r="C95" s="58">
        <f t="shared" si="15"/>
        <v>1.9751755088165683E-39</v>
      </c>
      <c r="D95" s="58">
        <f t="shared" si="16"/>
        <v>1355.0014728845317</v>
      </c>
      <c r="E95" s="58">
        <f t="shared" si="17"/>
        <v>1724.8647252172595</v>
      </c>
      <c r="F95" s="58">
        <f t="shared" si="18"/>
        <v>1084.4632768203801</v>
      </c>
      <c r="G95" s="58">
        <f t="shared" si="19"/>
        <v>93.338665900716649</v>
      </c>
      <c r="H95" s="93">
        <f>(Input_population/2)-(SUM('Iterative Baseline'!C95:G95))</f>
        <v>45742.331859177109</v>
      </c>
      <c r="I95" s="2">
        <f t="shared" si="10"/>
        <v>4.6391016008937282E-43</v>
      </c>
      <c r="J95" s="2">
        <f t="shared" si="11"/>
        <v>0.31824966814408601</v>
      </c>
      <c r="K95" s="2">
        <f t="shared" si="12"/>
        <v>0.40511957911400104</v>
      </c>
      <c r="L95" s="2">
        <f t="shared" si="13"/>
        <v>0.2547082677539973</v>
      </c>
      <c r="M95" s="2">
        <f t="shared" si="14"/>
        <v>2.1922484987915686E-2</v>
      </c>
      <c r="N95" s="2">
        <f>('ACM Rates'!AL105*(SUM('Iterative Baseline'!C95:G95)))/('Iterative Baseline'!C95+('Iterative Baseline'!D95*O95)+('Iterative Baseline'!E95*P95)+('Iterative Baseline'!F95*Q95)+('Iterative Baseline'!G95*R95))</f>
        <v>1.1098966110352069</v>
      </c>
      <c r="O95" s="2">
        <f>'ACM Rates'!AM105</f>
        <v>0.226385</v>
      </c>
      <c r="P95" s="2">
        <f>'ACM Rates'!AN105</f>
        <v>0.21447000000000002</v>
      </c>
      <c r="Q95" s="2">
        <f>'ACM Rates'!AO105</f>
        <v>0.20255500000000001</v>
      </c>
      <c r="R95" s="2">
        <f>'ACM Rates'!AP105</f>
        <v>0.19064</v>
      </c>
    </row>
    <row r="96" spans="1:18">
      <c r="A96" s="58">
        <f>'Immortal Baseline'!A96</f>
        <v>94</v>
      </c>
      <c r="B96" s="58">
        <f>'Immortal Baseline'!B96</f>
        <v>98</v>
      </c>
      <c r="C96" s="58">
        <f t="shared" si="15"/>
        <v>-2.1706509461868108E-40</v>
      </c>
      <c r="D96" s="58">
        <f t="shared" si="16"/>
        <v>1048.2494644455669</v>
      </c>
      <c r="E96" s="58">
        <f t="shared" si="17"/>
        <v>1354.9329875999138</v>
      </c>
      <c r="F96" s="58">
        <f t="shared" si="18"/>
        <v>864.79981778402794</v>
      </c>
      <c r="G96" s="58">
        <f t="shared" si="19"/>
        <v>75.544582633404019</v>
      </c>
      <c r="H96" s="93">
        <f>(Input_population/2)-(SUM('Iterative Baseline'!C96:G96))</f>
        <v>46656.473147537086</v>
      </c>
      <c r="I96" s="2">
        <f t="shared" si="10"/>
        <v>-6.4920996360111883E-44</v>
      </c>
      <c r="J96" s="2">
        <f t="shared" si="11"/>
        <v>0.31351608965646688</v>
      </c>
      <c r="K96" s="2">
        <f t="shared" si="12"/>
        <v>0.40524064779137081</v>
      </c>
      <c r="L96" s="2">
        <f t="shared" si="13"/>
        <v>0.25864898233043893</v>
      </c>
      <c r="M96" s="2">
        <f t="shared" si="14"/>
        <v>2.2594280221723443E-2</v>
      </c>
      <c r="N96" s="2">
        <f>('ACM Rates'!AL106*(SUM('Iterative Baseline'!C96:G96)))/('Iterative Baseline'!C96+('Iterative Baseline'!D96*O96)+('Iterative Baseline'!E96*P96)+('Iterative Baseline'!F96*Q96)+('Iterative Baseline'!G96*R96))</f>
        <v>1.1105139910152331</v>
      </c>
      <c r="O96" s="2">
        <f>'ACM Rates'!AM106</f>
        <v>0.226385</v>
      </c>
      <c r="P96" s="2">
        <f>'ACM Rates'!AN106</f>
        <v>0.21447000000000002</v>
      </c>
      <c r="Q96" s="2">
        <f>'ACM Rates'!AO106</f>
        <v>0.20255500000000001</v>
      </c>
      <c r="R96" s="2">
        <f>'ACM Rates'!AP106</f>
        <v>0.19064</v>
      </c>
    </row>
    <row r="97" spans="1:18">
      <c r="A97" s="58">
        <f>'Immortal Baseline'!A97</f>
        <v>95</v>
      </c>
      <c r="B97" s="58">
        <f>'Immortal Baseline'!B97</f>
        <v>99</v>
      </c>
      <c r="C97" s="58">
        <f t="shared" si="15"/>
        <v>2.3988729916409651E-41</v>
      </c>
      <c r="D97" s="58">
        <f t="shared" si="16"/>
        <v>810.94150943705722</v>
      </c>
      <c r="E97" s="58">
        <f t="shared" si="17"/>
        <v>1064.3405097493603</v>
      </c>
      <c r="F97" s="58">
        <f t="shared" si="18"/>
        <v>689.63029069278411</v>
      </c>
      <c r="G97" s="58">
        <f t="shared" si="19"/>
        <v>61.142763400171873</v>
      </c>
      <c r="H97" s="93">
        <f>(Input_population/2)-(SUM('Iterative Baseline'!C97:G97))</f>
        <v>47373.944926720629</v>
      </c>
      <c r="I97" s="2">
        <f t="shared" si="10"/>
        <v>9.1348921660096522E-45</v>
      </c>
      <c r="J97" s="2">
        <f t="shared" si="11"/>
        <v>0.30880597961883832</v>
      </c>
      <c r="K97" s="2">
        <f t="shared" si="12"/>
        <v>0.40530014795928471</v>
      </c>
      <c r="L97" s="2">
        <f t="shared" si="13"/>
        <v>0.26261074937456869</v>
      </c>
      <c r="M97" s="2">
        <f t="shared" si="14"/>
        <v>2.3283123047308302E-2</v>
      </c>
      <c r="N97" s="2">
        <f>('ACM Rates'!AL107*(SUM('Iterative Baseline'!C97:G97)))/('Iterative Baseline'!C97+('Iterative Baseline'!D97*O97)+('Iterative Baseline'!E97*P97)+('Iterative Baseline'!F97*Q97)+('Iterative Baseline'!G97*R97))</f>
        <v>1.1111340137961656</v>
      </c>
      <c r="O97" s="2">
        <f>'ACM Rates'!AM107</f>
        <v>0.226385</v>
      </c>
      <c r="P97" s="2">
        <f>'ACM Rates'!AN107</f>
        <v>0.21447000000000002</v>
      </c>
      <c r="Q97" s="2">
        <f>'ACM Rates'!AO107</f>
        <v>0.20255500000000001</v>
      </c>
      <c r="R97" s="2">
        <f>'ACM Rates'!AP107</f>
        <v>0.19064</v>
      </c>
    </row>
    <row r="98" spans="1:18">
      <c r="A98" s="58">
        <f>'Immortal Baseline'!A98</f>
        <v>96</v>
      </c>
      <c r="B98" s="58">
        <f>'Immortal Baseline'!B98</f>
        <v>100</v>
      </c>
      <c r="C98" s="58">
        <f>C97-(C97*N97)</f>
        <v>-2.6659638414827589E-42</v>
      </c>
      <c r="D98" s="58">
        <f>D97-(D97*O97)</f>
        <v>627.35651582314904</v>
      </c>
      <c r="E98" s="58">
        <f>E97-(E97*P97)</f>
        <v>836.071400623415</v>
      </c>
      <c r="F98" s="58">
        <f>F97-(F97*Q97)</f>
        <v>549.94222716150716</v>
      </c>
      <c r="G98" s="58">
        <f>G97-(G97*R97)</f>
        <v>49.486506985563111</v>
      </c>
      <c r="H98" s="93">
        <f>(Input_population/2)-(SUM('Iterative Baseline'!C98:G98))</f>
        <v>47937.143349406368</v>
      </c>
      <c r="I98" s="2">
        <f t="shared" si="10"/>
        <v>-1.2923650515005814E-45</v>
      </c>
      <c r="J98" s="2">
        <f t="shared" si="11"/>
        <v>0.30412026722390662</v>
      </c>
      <c r="K98" s="2">
        <f t="shared" si="12"/>
        <v>0.40529786710230997</v>
      </c>
      <c r="L98" s="2">
        <f t="shared" si="13"/>
        <v>0.26659255600879911</v>
      </c>
      <c r="M98" s="2">
        <f t="shared" si="14"/>
        <v>2.3989309664984349E-2</v>
      </c>
      <c r="N98" s="2">
        <f>('ACM Rates'!AL108*(SUM('Iterative Baseline'!C98:G98)))/('Iterative Baseline'!C98+('Iterative Baseline'!D98*O98)+('Iterative Baseline'!E98*P98)+('Iterative Baseline'!F98*Q98)+('Iterative Baseline'!G98*R98))</f>
        <v>1.1117566036728375</v>
      </c>
      <c r="O98" s="2">
        <f>'ACM Rates'!AM108</f>
        <v>0.226385</v>
      </c>
      <c r="P98" s="2">
        <f>'ACM Rates'!AN108</f>
        <v>0.21447000000000002</v>
      </c>
      <c r="Q98" s="2">
        <f>'ACM Rates'!AO108</f>
        <v>0.20255500000000001</v>
      </c>
      <c r="R98" s="2">
        <f>'ACM Rates'!AP108</f>
        <v>0.19064</v>
      </c>
    </row>
    <row r="99" spans="1:18">
      <c r="A99" s="58"/>
      <c r="B99" s="58"/>
    </row>
    <row r="100" spans="1:18">
      <c r="A100" s="58"/>
      <c r="B100" s="58"/>
    </row>
    <row r="101" spans="1:18">
      <c r="A101" s="58"/>
      <c r="B101" s="58"/>
    </row>
    <row r="102" spans="1:18">
      <c r="A102" s="58"/>
      <c r="B102" s="58"/>
    </row>
    <row r="103" spans="1:18">
      <c r="A103" s="58"/>
      <c r="B103" s="58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4" sqref="C4"/>
    </sheetView>
  </sheetViews>
  <sheetFormatPr defaultRowHeight="15"/>
  <cols>
    <col min="9" max="9" width="10.7109375" customWidth="1"/>
    <col min="27" max="27" width="9.42578125" customWidth="1"/>
    <col min="45" max="45" width="10.28515625" customWidth="1"/>
  </cols>
  <sheetData>
    <row r="1" spans="1:50">
      <c r="A1" s="58"/>
      <c r="B1" s="58"/>
      <c r="C1" s="58" t="s">
        <v>44</v>
      </c>
      <c r="D1" s="109" t="s">
        <v>418</v>
      </c>
      <c r="E1" s="58"/>
      <c r="F1" s="58"/>
      <c r="G1" s="58"/>
      <c r="H1" s="58"/>
      <c r="I1" s="58"/>
      <c r="J1" s="58" t="s">
        <v>363</v>
      </c>
      <c r="K1" s="58"/>
      <c r="L1" s="58"/>
      <c r="M1" s="58"/>
      <c r="N1" s="58"/>
      <c r="O1" s="58" t="s">
        <v>383</v>
      </c>
      <c r="P1" s="58"/>
      <c r="Q1" s="109"/>
      <c r="R1" s="58"/>
      <c r="S1" s="58"/>
      <c r="T1" s="58"/>
      <c r="U1" s="58" t="s">
        <v>59</v>
      </c>
      <c r="V1" s="58"/>
      <c r="W1" s="58"/>
      <c r="X1" s="58"/>
      <c r="Y1" s="58"/>
      <c r="Z1" s="58"/>
      <c r="AA1" s="58"/>
      <c r="AB1" s="58" t="s">
        <v>364</v>
      </c>
      <c r="AC1" s="58"/>
      <c r="AD1" s="58"/>
      <c r="AE1" s="58"/>
      <c r="AF1" s="58"/>
      <c r="AG1" s="58" t="s">
        <v>402</v>
      </c>
      <c r="AH1" s="58"/>
      <c r="AI1" s="58"/>
      <c r="AJ1" s="58"/>
      <c r="AK1" s="58"/>
      <c r="AL1" s="58"/>
      <c r="AM1" s="58" t="s">
        <v>350</v>
      </c>
      <c r="AN1" s="58"/>
      <c r="AO1" s="58"/>
      <c r="AP1" s="58"/>
      <c r="AQ1" s="58"/>
      <c r="AR1" s="58"/>
      <c r="AS1" s="58"/>
      <c r="AT1" s="58" t="s">
        <v>270</v>
      </c>
      <c r="AU1" s="58"/>
      <c r="AV1" s="58"/>
      <c r="AW1" s="58"/>
      <c r="AX1" s="58"/>
    </row>
    <row r="2" spans="1:50">
      <c r="A2" s="58" t="s">
        <v>57</v>
      </c>
      <c r="B2" s="58" t="s">
        <v>58</v>
      </c>
      <c r="C2" s="58" t="s">
        <v>258</v>
      </c>
      <c r="D2" s="58" t="s">
        <v>259</v>
      </c>
      <c r="E2" s="58" t="s">
        <v>260</v>
      </c>
      <c r="F2" s="58" t="s">
        <v>48</v>
      </c>
      <c r="G2" s="58" t="s">
        <v>261</v>
      </c>
      <c r="H2" s="58" t="s">
        <v>384</v>
      </c>
      <c r="I2" s="58" t="s">
        <v>387</v>
      </c>
      <c r="J2" s="58" t="s">
        <v>258</v>
      </c>
      <c r="K2" s="58" t="s">
        <v>259</v>
      </c>
      <c r="L2" s="58" t="s">
        <v>260</v>
      </c>
      <c r="M2" s="58" t="s">
        <v>48</v>
      </c>
      <c r="N2" s="58" t="s">
        <v>261</v>
      </c>
      <c r="O2" s="58" t="s">
        <v>258</v>
      </c>
      <c r="P2" s="58" t="s">
        <v>259</v>
      </c>
      <c r="Q2" s="58" t="s">
        <v>260</v>
      </c>
      <c r="R2" s="58" t="s">
        <v>48</v>
      </c>
      <c r="S2" s="58" t="s">
        <v>261</v>
      </c>
      <c r="T2" s="58"/>
      <c r="U2" s="58" t="s">
        <v>258</v>
      </c>
      <c r="V2" s="58" t="s">
        <v>259</v>
      </c>
      <c r="W2" s="58" t="s">
        <v>260</v>
      </c>
      <c r="X2" s="58" t="s">
        <v>48</v>
      </c>
      <c r="Y2" s="58" t="s">
        <v>261</v>
      </c>
      <c r="Z2" s="58" t="s">
        <v>400</v>
      </c>
      <c r="AA2" s="58" t="s">
        <v>387</v>
      </c>
      <c r="AB2" s="58" t="s">
        <v>258</v>
      </c>
      <c r="AC2" s="58" t="s">
        <v>259</v>
      </c>
      <c r="AD2" s="58" t="s">
        <v>260</v>
      </c>
      <c r="AE2" s="58" t="s">
        <v>48</v>
      </c>
      <c r="AF2" s="58" t="s">
        <v>261</v>
      </c>
      <c r="AG2" s="58" t="s">
        <v>258</v>
      </c>
      <c r="AH2" s="58" t="s">
        <v>259</v>
      </c>
      <c r="AI2" s="58" t="s">
        <v>260</v>
      </c>
      <c r="AJ2" s="58" t="s">
        <v>48</v>
      </c>
      <c r="AK2" s="58" t="s">
        <v>261</v>
      </c>
      <c r="AL2" s="58"/>
      <c r="AM2" s="58" t="s">
        <v>258</v>
      </c>
      <c r="AN2" s="58" t="s">
        <v>259</v>
      </c>
      <c r="AO2" s="58" t="s">
        <v>260</v>
      </c>
      <c r="AP2" s="58" t="s">
        <v>48</v>
      </c>
      <c r="AQ2" s="58" t="s">
        <v>261</v>
      </c>
      <c r="AR2" s="58" t="s">
        <v>400</v>
      </c>
      <c r="AS2" s="58" t="s">
        <v>401</v>
      </c>
      <c r="AT2" s="58" t="s">
        <v>258</v>
      </c>
      <c r="AU2" s="58" t="s">
        <v>259</v>
      </c>
      <c r="AV2" s="58" t="s">
        <v>260</v>
      </c>
      <c r="AW2" s="58" t="s">
        <v>48</v>
      </c>
      <c r="AX2" s="58" t="s">
        <v>261</v>
      </c>
    </row>
    <row r="3" spans="1:50">
      <c r="A3" s="58">
        <v>1</v>
      </c>
      <c r="B3" s="58">
        <v>5</v>
      </c>
      <c r="C3" s="93">
        <f>(Input_population/2)*'Function Resolution'!H130</f>
        <v>2087.2806196676656</v>
      </c>
      <c r="D3" s="93">
        <f>(Input_population/2)*'Function Resolution'!I130</f>
        <v>17447.888770684989</v>
      </c>
      <c r="E3" s="93">
        <f>(Input_population/2)*'Function Resolution'!J130</f>
        <v>19216.533488322977</v>
      </c>
      <c r="F3" s="93">
        <f>(Input_population/2)*'Function Resolution'!K130</f>
        <v>10466.857811275591</v>
      </c>
      <c r="G3" s="93">
        <f>(Input_population/2)*'Function Resolution'!L130</f>
        <v>781.43931004877822</v>
      </c>
      <c r="H3" s="111">
        <f>(C3*O3)+(D3*P3)+(E3*Q3)+(F3*R3)+(G3*S3)</f>
        <v>5</v>
      </c>
      <c r="I3" s="111">
        <f>H3</f>
        <v>5</v>
      </c>
      <c r="J3" s="2">
        <f t="shared" ref="J3:J34" si="0">C3/(SUM($C3:$G3))</f>
        <v>4.174561239335331E-2</v>
      </c>
      <c r="K3" s="2">
        <f t="shared" ref="K3:K34" si="1">D3/(SUM($C3:$G3))</f>
        <v>0.34895777541369977</v>
      </c>
      <c r="L3" s="2">
        <f t="shared" ref="L3:N34" si="2">E3/(SUM($C3:$G3))</f>
        <v>0.38433066976645952</v>
      </c>
      <c r="M3" s="2">
        <f t="shared" si="2"/>
        <v>0.20933715622551183</v>
      </c>
      <c r="N3" s="2">
        <f t="shared" si="2"/>
        <v>1.5628786200975565E-2</v>
      </c>
      <c r="O3" s="106">
        <f>('ACM Rates'!$AL16*(SUM($C3:$G3)))/($C3*'ACM Rates'!$B$65+$D3*'ACM Rates'!$C$65+$E3*'ACM Rates'!$D$65+$F3*'ACM Rates'!$E$65+$G3*'ACM Rates'!$F$65)</f>
        <v>1.3358779602260393E-4</v>
      </c>
      <c r="P3" s="106">
        <f>$O3*'ACM Rates'!C$65</f>
        <v>1.0779899492910061E-4</v>
      </c>
      <c r="Q3" s="106">
        <f>$O3*'ACM Rates'!D$65</f>
        <v>9.7202326419561054E-5</v>
      </c>
      <c r="R3" s="106">
        <f>$O3*'ACM Rates'!E$65</f>
        <v>8.7272479379316354E-5</v>
      </c>
      <c r="S3" s="106">
        <f>$O3*'ACM Rates'!F$65</f>
        <v>7.5424303820162606E-5</v>
      </c>
      <c r="T3" s="2"/>
      <c r="U3" s="93">
        <f>(Input_population/2)*'Function Resolution'!M130</f>
        <v>1037.5867044205663</v>
      </c>
      <c r="V3" s="93">
        <f>(Input_population/2)*'Function Resolution'!N130</f>
        <v>12931.930229231644</v>
      </c>
      <c r="W3" s="93">
        <f>(Input_population/2)*'Function Resolution'!O130</f>
        <v>25157.317152721411</v>
      </c>
      <c r="X3" s="93">
        <f>(Input_population/2)*'Function Resolution'!P130</f>
        <v>9972.3872632960847</v>
      </c>
      <c r="Y3" s="93">
        <f>(Input_population/2)*'Function Resolution'!Q130</f>
        <v>900.77865033028854</v>
      </c>
      <c r="Z3" s="111">
        <f>(U3*AG3)+(V3*AH3)+(W3*AI3)+(X3*AJ3)+(Y3*AK3)</f>
        <v>4.9999999999999982</v>
      </c>
      <c r="AA3" s="111">
        <f>Z3</f>
        <v>4.9999999999999982</v>
      </c>
      <c r="AB3" s="2">
        <f>U3/(SUM($U3:$Y3))</f>
        <v>2.0751734088411328E-2</v>
      </c>
      <c r="AC3" s="2">
        <f>V3/(SUM($U3:$Y3))</f>
        <v>0.25863860458463295</v>
      </c>
      <c r="AD3" s="2">
        <f>W3/(SUM($U3:$Y3))</f>
        <v>0.50314634305442829</v>
      </c>
      <c r="AE3" s="2">
        <f>X3/(SUM($U3:$Y3))</f>
        <v>0.19944774526592171</v>
      </c>
      <c r="AF3" s="2">
        <f>Y3/(SUM($U3:$Y3))</f>
        <v>1.8015573006605775E-2</v>
      </c>
      <c r="AG3" s="106">
        <f>('ACM Rates'!$AQ16*(SUM(U3:Y3)))/(U3+V3*'ACM Rates'!C$74+W3*'ACM Rates'!D$74+X3*'ACM Rates'!E$74+Y3*'ACM Rates'!F$74)</f>
        <v>1.3547762798439401E-4</v>
      </c>
      <c r="AH3" s="93">
        <f>$AG3*'ACM Rates'!C$74</f>
        <v>1.096956220131911E-4</v>
      </c>
      <c r="AI3" s="93">
        <f>$AG3*'ACM Rates'!D$74</f>
        <v>9.857844515033233E-5</v>
      </c>
      <c r="AJ3" s="93">
        <f>$AG3*'ACM Rates'!E$74</f>
        <v>8.9296047072001943E-5</v>
      </c>
      <c r="AK3" s="93">
        <f>$AG3*'ACM Rates'!F$74</f>
        <v>7.8143628905736056E-5</v>
      </c>
      <c r="AL3" s="93"/>
      <c r="AM3" s="93">
        <f t="shared" ref="AM3:AS34" si="3">C3+U3</f>
        <v>3124.8673240882317</v>
      </c>
      <c r="AN3" s="93">
        <f t="shared" si="3"/>
        <v>30379.818999916635</v>
      </c>
      <c r="AO3" s="93">
        <f t="shared" si="3"/>
        <v>44373.850641044388</v>
      </c>
      <c r="AP3" s="93">
        <f t="shared" si="3"/>
        <v>20439.245074571678</v>
      </c>
      <c r="AQ3" s="93">
        <f t="shared" si="3"/>
        <v>1682.2179603790669</v>
      </c>
      <c r="AR3" s="93">
        <f>H3+Z3</f>
        <v>9.9999999999999982</v>
      </c>
      <c r="AS3" s="93">
        <f>I3+AA3</f>
        <v>9.9999999999999982</v>
      </c>
      <c r="AT3" s="2">
        <f>(C3+U3)/((SUM($C3:$G3))+(SUM($U3:$Y3)))</f>
        <v>3.1248673240882319E-2</v>
      </c>
      <c r="AU3" s="2">
        <f>(D3+V3)/((SUM($C3:$G3))+(SUM($U3:$Y3)))</f>
        <v>0.30379818999916636</v>
      </c>
      <c r="AV3" s="2">
        <f t="shared" ref="AV3:AX18" si="4">(E3+W3)/((SUM($C3:$G3))+(SUM($U3:$Y3)))</f>
        <v>0.44373850641044388</v>
      </c>
      <c r="AW3" s="2">
        <f t="shared" si="4"/>
        <v>0.20439245074571677</v>
      </c>
      <c r="AX3" s="2">
        <f t="shared" si="4"/>
        <v>1.682217960379067E-2</v>
      </c>
    </row>
    <row r="4" spans="1:50">
      <c r="A4" s="58">
        <v>2</v>
      </c>
      <c r="B4" s="58">
        <v>6</v>
      </c>
      <c r="C4" s="93">
        <f>((SUM($C3:$G3))-($H3))*('Function Resolution'!H131)</f>
        <v>2076.3264283481926</v>
      </c>
      <c r="D4" s="93">
        <f>((SUM($C3:$G3))-($H3))*('Function Resolution'!I131)</f>
        <v>17296.065971473505</v>
      </c>
      <c r="E4" s="93">
        <f>((SUM($C3:$G3))-($H3))*('Function Resolution'!J131)</f>
        <v>19328.523182770485</v>
      </c>
      <c r="F4" s="93">
        <f>((SUM($C3:$G3))-($H3))*('Function Resolution'!K131)</f>
        <v>10187.014618736768</v>
      </c>
      <c r="G4" s="93">
        <f>((SUM($C3:$G3))-($H3))*('Function Resolution'!L131)</f>
        <v>1107.0697986710504</v>
      </c>
      <c r="H4" s="111">
        <f t="shared" ref="H4:H67" si="5">(C4*O4)+(D4*P4)+(E4*Q4)+(F4*R4)+(G4*S4)</f>
        <v>4.9994999999999994</v>
      </c>
      <c r="I4" s="111">
        <f>I3+H4</f>
        <v>9.9994999999999994</v>
      </c>
      <c r="J4" s="2">
        <f t="shared" si="0"/>
        <v>4.1530681635127374E-2</v>
      </c>
      <c r="K4" s="2">
        <f t="shared" si="1"/>
        <v>0.34595591502097223</v>
      </c>
      <c r="L4" s="2">
        <f t="shared" si="2"/>
        <v>0.38660912456786656</v>
      </c>
      <c r="M4" s="2">
        <f t="shared" si="2"/>
        <v>0.20376066844157956</v>
      </c>
      <c r="N4" s="2">
        <f t="shared" si="2"/>
        <v>2.2143610334454458E-2</v>
      </c>
      <c r="O4" s="106">
        <f>('ACM Rates'!$AL17*(SUM($C4:$G4)))/($C4*'ACM Rates'!$B$65+$D4*'ACM Rates'!$C$65+$E4*'ACM Rates'!$D$65+$F4*'ACM Rates'!$E$65+$G4*'ACM Rates'!$F$65)</f>
        <v>1.3375651166122428E-4</v>
      </c>
      <c r="P4" s="106">
        <f>$O4*'ACM Rates'!C$65</f>
        <v>1.0793514042153031E-4</v>
      </c>
      <c r="Q4" s="106">
        <f>$O4*'ACM Rates'!D$65</f>
        <v>9.7325088775596067E-5</v>
      </c>
      <c r="R4" s="106">
        <f>$O4*'ACM Rates'!E$65</f>
        <v>8.7382700765781704E-5</v>
      </c>
      <c r="S4" s="106">
        <f>$O4*'ACM Rates'!F$65</f>
        <v>7.5519561470677033E-5</v>
      </c>
      <c r="T4" s="2"/>
      <c r="U4" s="93">
        <f>((SUM($U3:$Y3))-($Z3))*('Function Resolution'!M131)</f>
        <v>1221.7970339226122</v>
      </c>
      <c r="V4" s="93">
        <f>((SUM($U3:$Y3))-($Z3))*('Function Resolution'!N131)</f>
        <v>14229.9815297736</v>
      </c>
      <c r="W4" s="93">
        <f>((SUM($U3:$Y3))-($Z3))*('Function Resolution'!O131)</f>
        <v>23991.962270901051</v>
      </c>
      <c r="X4" s="93">
        <f>((SUM($U3:$Y3))-($Z3))*('Function Resolution'!P131)</f>
        <v>9400.024710776268</v>
      </c>
      <c r="Y4" s="93">
        <f>((SUM($U3:$Y3))-($Z3))*('Function Resolution'!Q131)</f>
        <v>1151.234454626454</v>
      </c>
      <c r="Z4" s="111">
        <f t="shared" ref="Z4:Z67" si="6">(U4*AG4)+(V4*AH4)+(W4*AI4)+(X4*AJ4)+(Y4*AK4)</f>
        <v>4.9994999999999985</v>
      </c>
      <c r="AA4" s="111">
        <f>AA3+Z4</f>
        <v>9.9994999999999976</v>
      </c>
      <c r="AB4" s="2">
        <f t="shared" ref="AB4:AB67" si="7">U4/(SUM($U4:$Y4))</f>
        <v>2.443838451690394E-2</v>
      </c>
      <c r="AC4" s="2">
        <f t="shared" ref="AC4:AC67" si="8">V4/(SUM($U4:$Y4))</f>
        <v>0.2846280934048126</v>
      </c>
      <c r="AD4" s="2">
        <f t="shared" ref="AD4:AF67" si="9">W4/(SUM($U4:$Y4))</f>
        <v>0.4798872341414353</v>
      </c>
      <c r="AE4" s="2">
        <f t="shared" si="9"/>
        <v>0.18801929614513993</v>
      </c>
      <c r="AF4" s="2">
        <f t="shared" si="9"/>
        <v>2.3026991791708258E-2</v>
      </c>
      <c r="AG4" s="106">
        <f>('ACM Rates'!$AQ17*(SUM(U4:Y4)))/(U4+V4*'ACM Rates'!C$74+W4*'ACM Rates'!D$74+X4*'ACM Rates'!E$74+Y4*'ACM Rates'!F$74)</f>
        <v>1.3489939504996855E-4</v>
      </c>
      <c r="AH4" s="93">
        <f>$AG4*'ACM Rates'!C$74</f>
        <v>1.0922742942409721E-4</v>
      </c>
      <c r="AI4" s="93">
        <f>$AG4*'ACM Rates'!D$74</f>
        <v>9.8157701855233141E-5</v>
      </c>
      <c r="AJ4" s="93">
        <f>$AG4*'ACM Rates'!E$74</f>
        <v>8.891492203977901E-5</v>
      </c>
      <c r="AK4" s="93">
        <f>$AG4*'ACM Rates'!F$74</f>
        <v>7.7810103581141333E-5</v>
      </c>
      <c r="AL4" s="93"/>
      <c r="AM4" s="93">
        <f t="shared" si="3"/>
        <v>3298.1234622708048</v>
      </c>
      <c r="AN4" s="93">
        <f t="shared" si="3"/>
        <v>31526.047501247107</v>
      </c>
      <c r="AO4" s="93">
        <f t="shared" si="3"/>
        <v>43320.485453671536</v>
      </c>
      <c r="AP4" s="93">
        <f t="shared" si="3"/>
        <v>19587.039329513034</v>
      </c>
      <c r="AQ4" s="93">
        <f t="shared" si="3"/>
        <v>2258.3042532975041</v>
      </c>
      <c r="AR4" s="93">
        <f t="shared" si="3"/>
        <v>9.9989999999999988</v>
      </c>
      <c r="AS4" s="93">
        <f t="shared" si="3"/>
        <v>19.998999999999995</v>
      </c>
      <c r="AT4" s="2">
        <f t="shared" ref="AT4:AT67" si="10">(C4+U4)/((SUM($C4:$G4))+(SUM($U4:$Y4)))</f>
        <v>3.2984533076015662E-2</v>
      </c>
      <c r="AU4" s="2">
        <f t="shared" ref="AU4:AU67" si="11">(D4+V4)/((SUM($C4:$G4))+(SUM($U4:$Y4)))</f>
        <v>0.31529200421289244</v>
      </c>
      <c r="AV4" s="2">
        <f t="shared" si="4"/>
        <v>0.43324817935465093</v>
      </c>
      <c r="AW4" s="2">
        <f t="shared" si="4"/>
        <v>0.19588998229335974</v>
      </c>
      <c r="AX4" s="2">
        <f t="shared" si="4"/>
        <v>2.2585301063081355E-2</v>
      </c>
    </row>
    <row r="5" spans="1:50">
      <c r="A5" s="58">
        <v>3</v>
      </c>
      <c r="B5" s="58">
        <v>7</v>
      </c>
      <c r="C5" s="93">
        <f>((SUM($C4:$G4))-($H4))*('Function Resolution'!H132)</f>
        <v>2067.0397407083374</v>
      </c>
      <c r="D5" s="93">
        <f>((SUM($C4:$G4))-($H4))*('Function Resolution'!I132)</f>
        <v>17054.027927090436</v>
      </c>
      <c r="E5" s="93">
        <f>((SUM($C4:$G4))-($H4))*('Function Resolution'!J132)</f>
        <v>19349.423267969567</v>
      </c>
      <c r="F5" s="93">
        <f>((SUM($C4:$G4))-($H4))*('Function Resolution'!K132)</f>
        <v>9984.9484876473034</v>
      </c>
      <c r="G5" s="93">
        <f>((SUM($C4:$G4))-($H4))*('Function Resolution'!L132)</f>
        <v>1534.5610765843462</v>
      </c>
      <c r="H5" s="111">
        <f t="shared" si="5"/>
        <v>4.9990000499999994</v>
      </c>
      <c r="I5" s="111">
        <f t="shared" ref="I5:I68" si="12">I4+H5</f>
        <v>14.998500049999999</v>
      </c>
      <c r="J5" s="2">
        <f t="shared" si="0"/>
        <v>4.1349064213518825E-2</v>
      </c>
      <c r="K5" s="2">
        <f t="shared" si="1"/>
        <v>0.34114878488729844</v>
      </c>
      <c r="L5" s="2">
        <f t="shared" si="2"/>
        <v>0.38706587466366549</v>
      </c>
      <c r="M5" s="2">
        <f t="shared" si="2"/>
        <v>0.19973891553866471</v>
      </c>
      <c r="N5" s="2">
        <f t="shared" si="2"/>
        <v>3.06973606968527E-2</v>
      </c>
      <c r="O5" s="106">
        <f>('ACM Rates'!$AL18*(SUM($C5:$G5)))/($C5*'ACM Rates'!$B$65+$D5*'ACM Rates'!$C$65+$E5*'ACM Rates'!$D$65+$F5*'ACM Rates'!$E$65+$G5*'ACM Rates'!$F$65)</f>
        <v>1.3403013913507381E-4</v>
      </c>
      <c r="P5" s="106">
        <f>$O5*'ACM Rates'!C$65</f>
        <v>1.0815594477300698E-4</v>
      </c>
      <c r="Q5" s="106">
        <f>$O5*'ACM Rates'!D$65</f>
        <v>9.7524188003387662E-5</v>
      </c>
      <c r="R5" s="106">
        <f>$O5*'ACM Rates'!E$65</f>
        <v>8.7561460718263491E-5</v>
      </c>
      <c r="S5" s="106">
        <f>$O5*'ACM Rates'!F$65</f>
        <v>7.5674052841413314E-5</v>
      </c>
      <c r="T5" s="2"/>
      <c r="U5" s="93">
        <f>((SUM($U4:$Y4))-($Z4))*('Function Resolution'!M132)</f>
        <v>1415.2723717440356</v>
      </c>
      <c r="V5" s="93">
        <f>((SUM($U4:$Y4))-($Z4))*('Function Resolution'!N132)</f>
        <v>15346.975007702486</v>
      </c>
      <c r="W5" s="93">
        <f>((SUM($U4:$Y4))-($Z4))*('Function Resolution'!O132)</f>
        <v>22851.294079948915</v>
      </c>
      <c r="X5" s="93">
        <f>((SUM($U4:$Y4))-($Z4))*('Function Resolution'!P132)</f>
        <v>8933.9589714012491</v>
      </c>
      <c r="Y5" s="93">
        <f>((SUM($U4:$Y4))-($Z4))*('Function Resolution'!Q132)</f>
        <v>1442.5000692033068</v>
      </c>
      <c r="Z5" s="111">
        <f t="shared" si="6"/>
        <v>4.9990000500000003</v>
      </c>
      <c r="AA5" s="111">
        <f t="shared" ref="AA5:AA68" si="13">AA4+Z5</f>
        <v>14.998500049999997</v>
      </c>
      <c r="AB5" s="2">
        <f t="shared" si="7"/>
        <v>2.8311109373644353E-2</v>
      </c>
      <c r="AC5" s="2">
        <f t="shared" si="8"/>
        <v>0.3070008972634935</v>
      </c>
      <c r="AD5" s="2">
        <f t="shared" si="9"/>
        <v>0.457117300487903</v>
      </c>
      <c r="AE5" s="2">
        <f t="shared" si="9"/>
        <v>0.17871492062500083</v>
      </c>
      <c r="AF5" s="2">
        <f t="shared" si="9"/>
        <v>2.8855772249958413E-2</v>
      </c>
      <c r="AG5" s="106">
        <f>('ACM Rates'!$AQ18*(SUM(U5:Y5)))/(U5+V5*'ACM Rates'!C$74+W5*'ACM Rates'!D$74+X5*'ACM Rates'!E$74+Y5*'ACM Rates'!F$74)</f>
        <v>1.3441905136148696E-4</v>
      </c>
      <c r="AH5" s="93">
        <f>$AG5*'ACM Rates'!C$74</f>
        <v>1.0883849731425715E-4</v>
      </c>
      <c r="AI5" s="93">
        <f>$AG5*'ACM Rates'!D$74</f>
        <v>9.7808186332613086E-5</v>
      </c>
      <c r="AJ5" s="93">
        <f>$AG5*'ACM Rates'!E$74</f>
        <v>8.8598317791125264E-5</v>
      </c>
      <c r="AK5" s="93">
        <f>$AG5*'ACM Rates'!F$74</f>
        <v>7.7533040869767021E-5</v>
      </c>
      <c r="AL5" s="93"/>
      <c r="AM5" s="93">
        <f t="shared" si="3"/>
        <v>3482.3121124523732</v>
      </c>
      <c r="AN5" s="93">
        <f t="shared" si="3"/>
        <v>32401.002934792923</v>
      </c>
      <c r="AO5" s="93">
        <f t="shared" si="3"/>
        <v>42200.717347918486</v>
      </c>
      <c r="AP5" s="93">
        <f t="shared" si="3"/>
        <v>18918.907459048554</v>
      </c>
      <c r="AQ5" s="93">
        <f t="shared" si="3"/>
        <v>2977.061145787653</v>
      </c>
      <c r="AR5" s="93">
        <f t="shared" si="3"/>
        <v>9.9980000999999987</v>
      </c>
      <c r="AS5" s="93">
        <f t="shared" si="3"/>
        <v>29.997000099999994</v>
      </c>
      <c r="AT5" s="2">
        <f t="shared" si="10"/>
        <v>3.4830086793581592E-2</v>
      </c>
      <c r="AU5" s="2">
        <f t="shared" si="11"/>
        <v>0.32407484107539603</v>
      </c>
      <c r="AV5" s="2">
        <f t="shared" si="4"/>
        <v>0.4220915875757843</v>
      </c>
      <c r="AW5" s="2">
        <f t="shared" si="4"/>
        <v>0.18922691808183281</v>
      </c>
      <c r="AX5" s="2">
        <f t="shared" si="4"/>
        <v>2.9776566473405559E-2</v>
      </c>
    </row>
    <row r="6" spans="1:50">
      <c r="A6" s="58">
        <v>4</v>
      </c>
      <c r="B6" s="58">
        <v>8</v>
      </c>
      <c r="C6" s="93">
        <f>((SUM($C5:$G5))-($H5))*('Function Resolution'!H133)</f>
        <v>2058.5014579646572</v>
      </c>
      <c r="D6" s="93">
        <f>((SUM($C5:$G5))-($H5))*('Function Resolution'!I133)</f>
        <v>16721.761664726695</v>
      </c>
      <c r="E6" s="93">
        <f>((SUM($C5:$G5))-($H5))*('Function Resolution'!J133)</f>
        <v>19275.17798294107</v>
      </c>
      <c r="F6" s="93">
        <f>((SUM($C5:$G5))-($H5))*('Function Resolution'!K133)</f>
        <v>9848.5026379698338</v>
      </c>
      <c r="G6" s="93">
        <f>((SUM($C5:$G5))-($H5))*('Function Resolution'!L133)</f>
        <v>2081.0577563477382</v>
      </c>
      <c r="H6" s="111">
        <f t="shared" si="5"/>
        <v>4.9985001499949977</v>
      </c>
      <c r="I6" s="111">
        <f t="shared" si="12"/>
        <v>19.997000199994996</v>
      </c>
      <c r="J6" s="2">
        <f t="shared" si="0"/>
        <v>4.1182382638654459E-2</v>
      </c>
      <c r="K6" s="2">
        <f t="shared" si="1"/>
        <v>0.3345355839339812</v>
      </c>
      <c r="L6" s="2">
        <f t="shared" si="2"/>
        <v>0.38561923386078834</v>
      </c>
      <c r="M6" s="2">
        <f t="shared" si="2"/>
        <v>0.19702915559539771</v>
      </c>
      <c r="N6" s="2">
        <f t="shared" si="2"/>
        <v>4.1633643971178448E-2</v>
      </c>
      <c r="O6" s="106">
        <f>('ACM Rates'!$AL19*(SUM($C6:$G6)))/($C6*'ACM Rates'!$B$65+$D6*'ACM Rates'!$C$65+$E6*'ACM Rates'!$D$65+$F6*'ACM Rates'!$E$65+$G6*'ACM Rates'!$F$65)</f>
        <v>1.3441774275319829E-4</v>
      </c>
      <c r="P6" s="106">
        <f>$O6*'ACM Rates'!C$65</f>
        <v>1.0846872244962671E-4</v>
      </c>
      <c r="Q6" s="106">
        <f>$O6*'ACM Rates'!D$65</f>
        <v>9.7806219555161776E-5</v>
      </c>
      <c r="R6" s="106">
        <f>$O6*'ACM Rates'!E$65</f>
        <v>8.7814680920836436E-5</v>
      </c>
      <c r="S6" s="106">
        <f>$O6*'ACM Rates'!F$65</f>
        <v>7.5892895684289972E-5</v>
      </c>
      <c r="T6" s="2"/>
      <c r="U6" s="93">
        <f>((SUM($U5:$Y5))-($Z5))*('Function Resolution'!M133)</f>
        <v>1615.1506952824368</v>
      </c>
      <c r="V6" s="93">
        <f>((SUM($U5:$Y5))-($Z5))*('Function Resolution'!N133)</f>
        <v>16272.605412380934</v>
      </c>
      <c r="W6" s="93">
        <f>((SUM($U5:$Y5))-($Z5))*('Function Resolution'!O133)</f>
        <v>21757.514527568914</v>
      </c>
      <c r="X6" s="93">
        <f>((SUM($U5:$Y5))-($Z5))*('Function Resolution'!P133)</f>
        <v>8564.7713201199786</v>
      </c>
      <c r="Y6" s="93">
        <f>((SUM($U5:$Y5))-($Z5))*('Function Resolution'!Q133)</f>
        <v>1774.9595445977259</v>
      </c>
      <c r="Z6" s="111">
        <f t="shared" si="6"/>
        <v>4.9985001499949995</v>
      </c>
      <c r="AA6" s="111">
        <f t="shared" si="13"/>
        <v>19.997000199994996</v>
      </c>
      <c r="AB6" s="2">
        <f t="shared" si="7"/>
        <v>3.231270674832435E-2</v>
      </c>
      <c r="AC6" s="2">
        <f t="shared" si="8"/>
        <v>0.32554976341047454</v>
      </c>
      <c r="AD6" s="2">
        <f t="shared" si="9"/>
        <v>0.43528086175191338</v>
      </c>
      <c r="AE6" s="2">
        <f t="shared" si="9"/>
        <v>0.17134682530975912</v>
      </c>
      <c r="AF6" s="2">
        <f t="shared" si="9"/>
        <v>3.5509842779528608E-2</v>
      </c>
      <c r="AG6" s="106">
        <f>('ACM Rates'!$AQ19*(SUM(U6:Y6)))/(U6*'ACM Rates'!B$74+V6*'ACM Rates'!C$74+W6*'ACM Rates'!D$74+X6*'ACM Rates'!E$74+Y6*'ACM Rates'!F$74)</f>
        <v>1.3403831733772408E-4</v>
      </c>
      <c r="AH6" s="93">
        <f>$AG6*'ACM Rates'!C$74</f>
        <v>1.0853021869896381E-4</v>
      </c>
      <c r="AI6" s="93">
        <f>$AG6*'ACM Rates'!D$74</f>
        <v>9.7531150421689859E-5</v>
      </c>
      <c r="AJ6" s="93">
        <f>$AG6*'ACM Rates'!E$74</f>
        <v>8.8347368288881555E-5</v>
      </c>
      <c r="AK6" s="93">
        <f>$AG6*'ACM Rates'!F$74</f>
        <v>7.731343311085245E-5</v>
      </c>
      <c r="AL6" s="93"/>
      <c r="AM6" s="93">
        <f t="shared" si="3"/>
        <v>3673.6521532470942</v>
      </c>
      <c r="AN6" s="93">
        <f t="shared" si="3"/>
        <v>32994.367077107629</v>
      </c>
      <c r="AO6" s="93">
        <f t="shared" si="3"/>
        <v>41032.69251050998</v>
      </c>
      <c r="AP6" s="93">
        <f t="shared" si="3"/>
        <v>18413.273958089812</v>
      </c>
      <c r="AQ6" s="93">
        <f t="shared" si="3"/>
        <v>3856.0173009454638</v>
      </c>
      <c r="AR6" s="93">
        <f t="shared" si="3"/>
        <v>9.9970002999899972</v>
      </c>
      <c r="AS6" s="93">
        <f t="shared" si="3"/>
        <v>39.994000399989993</v>
      </c>
      <c r="AT6" s="2">
        <f t="shared" si="10"/>
        <v>3.6747544693489405E-2</v>
      </c>
      <c r="AU6" s="2">
        <f t="shared" si="11"/>
        <v>0.33004267367222789</v>
      </c>
      <c r="AV6" s="2">
        <f t="shared" si="4"/>
        <v>0.41045004780635086</v>
      </c>
      <c r="AW6" s="2">
        <f t="shared" si="4"/>
        <v>0.18418799045257844</v>
      </c>
      <c r="AX6" s="2">
        <f t="shared" si="4"/>
        <v>3.8571743375353525E-2</v>
      </c>
    </row>
    <row r="7" spans="1:50">
      <c r="A7" s="58">
        <v>5</v>
      </c>
      <c r="B7" s="58">
        <v>9</v>
      </c>
      <c r="C7" s="93">
        <f>((SUM($C6:$G6))-($H6))*('Function Resolution'!H134)</f>
        <v>2049.7842981610424</v>
      </c>
      <c r="D7" s="93">
        <f>((SUM($C6:$G6))-($H6))*('Function Resolution'!I134)</f>
        <v>16300.447510716815</v>
      </c>
      <c r="E7" s="93">
        <f>((SUM($C6:$G6))-($H6))*('Function Resolution'!J134)</f>
        <v>19102.082039681802</v>
      </c>
      <c r="F7" s="93">
        <f>((SUM($C6:$G6))-($H6))*('Function Resolution'!K134)</f>
        <v>9766.8832137823611</v>
      </c>
      <c r="G7" s="93">
        <f>((SUM($C6:$G6))-($H6))*('Function Resolution'!L134)</f>
        <v>2760.8059374579757</v>
      </c>
      <c r="H7" s="111">
        <f t="shared" si="5"/>
        <v>4.9980002999800002</v>
      </c>
      <c r="I7" s="111">
        <f t="shared" si="12"/>
        <v>24.995000499974996</v>
      </c>
      <c r="J7" s="2">
        <f t="shared" si="0"/>
        <v>4.1012088337994801E-2</v>
      </c>
      <c r="K7" s="2">
        <f t="shared" si="1"/>
        <v>0.32613938640183843</v>
      </c>
      <c r="L7" s="2">
        <f t="shared" si="2"/>
        <v>0.38219449566175984</v>
      </c>
      <c r="M7" s="2">
        <f t="shared" si="2"/>
        <v>0.19541581887903139</v>
      </c>
      <c r="N7" s="2">
        <f t="shared" si="2"/>
        <v>5.5238210719375576E-2</v>
      </c>
      <c r="O7" s="106">
        <f>('ACM Rates'!$AL20*(SUM($C7:$G7)))/($C7*'ACM Rates'!$B$65+$D7*'ACM Rates'!$C$65+$E7*'ACM Rates'!$D$65+$F7*'ACM Rates'!$E$65+$G7*'ACM Rates'!$F$65)</f>
        <v>1.3492744571833417E-4</v>
      </c>
      <c r="P7" s="106">
        <f>$O7*'ACM Rates'!C$65</f>
        <v>1.0888002848947434E-4</v>
      </c>
      <c r="Q7" s="106">
        <f>$O7*'ACM Rates'!D$65</f>
        <v>9.8177094107098937E-5</v>
      </c>
      <c r="R7" s="106">
        <f>$O7*'ACM Rates'!E$65</f>
        <v>8.8147668235836912E-5</v>
      </c>
      <c r="S7" s="106">
        <f>$O7*'ACM Rates'!F$65</f>
        <v>7.6180676398135587E-5</v>
      </c>
      <c r="T7" s="2"/>
      <c r="U7" s="93">
        <f>((SUM($U6:$Y6))-($Z6))*('Function Resolution'!M134)</f>
        <v>1818.4032576825707</v>
      </c>
      <c r="V7" s="93">
        <f>((SUM($U6:$Y6))-($Z6))*('Function Resolution'!N134)</f>
        <v>17006.668570953148</v>
      </c>
      <c r="W7" s="93">
        <f>((SUM($U6:$Y6))-($Z6))*('Function Resolution'!O134)</f>
        <v>20724.112451902623</v>
      </c>
      <c r="X7" s="93">
        <f>((SUM($U6:$Y6))-($Z6))*('Function Resolution'!P134)</f>
        <v>8282.9715188393675</v>
      </c>
      <c r="Y7" s="93">
        <f>((SUM($U6:$Y6))-($Z6))*('Function Resolution'!Q134)</f>
        <v>2147.8472004222904</v>
      </c>
      <c r="Z7" s="111">
        <f t="shared" si="6"/>
        <v>4.9980002999800002</v>
      </c>
      <c r="AA7" s="111">
        <f t="shared" si="13"/>
        <v>24.995000499974996</v>
      </c>
      <c r="AB7" s="2">
        <f t="shared" si="7"/>
        <v>3.6382616017246877E-2</v>
      </c>
      <c r="AC7" s="2">
        <f t="shared" si="8"/>
        <v>0.34026945878777159</v>
      </c>
      <c r="AD7" s="2">
        <f t="shared" si="9"/>
        <v>0.41464808339418369</v>
      </c>
      <c r="AE7" s="2">
        <f t="shared" si="9"/>
        <v>0.16572571071819489</v>
      </c>
      <c r="AF7" s="2">
        <f t="shared" si="9"/>
        <v>4.2974131082602875E-2</v>
      </c>
      <c r="AG7" s="106">
        <f>('ACM Rates'!$AQ20*(SUM(U7:Y7)))/(U7*'ACM Rates'!B$74+V7*'ACM Rates'!C$74+W7*'ACM Rates'!D$74+X7*'ACM Rates'!E$74+Y7*'ACM Rates'!F$74)</f>
        <v>1.3375583035765145E-4</v>
      </c>
      <c r="AH7" s="93">
        <f>$AG7*'ACM Rates'!C$74</f>
        <v>1.0830149027013964E-4</v>
      </c>
      <c r="AI7" s="93">
        <f>$AG7*'ACM Rates'!D$74</f>
        <v>9.7325602629887799E-5</v>
      </c>
      <c r="AJ7" s="93">
        <f>$AG7*'ACM Rates'!E$74</f>
        <v>8.8161175401944527E-5</v>
      </c>
      <c r="AK7" s="93">
        <f>$AG7*'ACM Rates'!F$74</f>
        <v>7.7150494343249866E-5</v>
      </c>
      <c r="AL7" s="93"/>
      <c r="AM7" s="93">
        <f t="shared" si="3"/>
        <v>3868.1875558436132</v>
      </c>
      <c r="AN7" s="93">
        <f t="shared" si="3"/>
        <v>33307.116081669963</v>
      </c>
      <c r="AO7" s="93">
        <f t="shared" si="3"/>
        <v>39826.194491584421</v>
      </c>
      <c r="AP7" s="93">
        <f t="shared" si="3"/>
        <v>18049.85473262173</v>
      </c>
      <c r="AQ7" s="93">
        <f t="shared" si="3"/>
        <v>4908.6531378802665</v>
      </c>
      <c r="AR7" s="93">
        <f t="shared" si="3"/>
        <v>9.9960005999600003</v>
      </c>
      <c r="AS7" s="93">
        <f t="shared" si="3"/>
        <v>49.990000999949991</v>
      </c>
      <c r="AT7" s="2">
        <f t="shared" si="10"/>
        <v>3.8697352177620839E-2</v>
      </c>
      <c r="AU7" s="2">
        <f t="shared" si="11"/>
        <v>0.33320442259480504</v>
      </c>
      <c r="AV7" s="2">
        <f t="shared" si="4"/>
        <v>0.39842128952797173</v>
      </c>
      <c r="AW7" s="2">
        <f t="shared" si="4"/>
        <v>0.18057076479861317</v>
      </c>
      <c r="AX7" s="2">
        <f t="shared" si="4"/>
        <v>4.9106170900989239E-2</v>
      </c>
    </row>
    <row r="8" spans="1:50">
      <c r="A8" s="58">
        <v>6</v>
      </c>
      <c r="B8" s="58">
        <v>10</v>
      </c>
      <c r="C8" s="93">
        <f>((SUM($C7:$G7))-($H7))*('Function Resolution'!H135)</f>
        <v>2040.0329001182458</v>
      </c>
      <c r="D8" s="93">
        <f>((SUM($C7:$G7))-($H7))*('Function Resolution'!I135)</f>
        <v>15793.470654311937</v>
      </c>
      <c r="E8" s="93">
        <f>((SUM($C7:$G7))-($H7))*('Function Resolution'!J135)</f>
        <v>18828.053342640622</v>
      </c>
      <c r="F8" s="93">
        <f>((SUM($C7:$G7))-($H7))*('Function Resolution'!K135)</f>
        <v>9730.5914107976241</v>
      </c>
      <c r="G8" s="93">
        <f>((SUM($C7:$G7))-($H7))*('Function Resolution'!L135)</f>
        <v>3582.8566916315822</v>
      </c>
      <c r="H8" s="111">
        <f t="shared" si="5"/>
        <v>4.997500499950001</v>
      </c>
      <c r="I8" s="111">
        <f t="shared" si="12"/>
        <v>29.992500999924996</v>
      </c>
      <c r="J8" s="2">
        <f t="shared" si="0"/>
        <v>4.0821064452893123E-2</v>
      </c>
      <c r="K8" s="2">
        <f t="shared" si="1"/>
        <v>0.3160273951842516</v>
      </c>
      <c r="L8" s="2">
        <f t="shared" si="2"/>
        <v>0.37674940388358125</v>
      </c>
      <c r="M8" s="2">
        <f t="shared" si="2"/>
        <v>0.19470916332864754</v>
      </c>
      <c r="N8" s="2">
        <f t="shared" si="2"/>
        <v>7.169297315062656E-2</v>
      </c>
      <c r="O8" s="106">
        <f>('ACM Rates'!$AL21*(SUM($C8:$G8)))/($C8*'ACM Rates'!$B$65+$D8*'ACM Rates'!$C$65+$E8*'ACM Rates'!$D$65+$F8*'ACM Rates'!$E$65+$G8*'ACM Rates'!$F$65)</f>
        <v>1.3556474460006064E-4</v>
      </c>
      <c r="P8" s="106">
        <f>$O8*'ACM Rates'!C$65</f>
        <v>1.0939429836265894E-4</v>
      </c>
      <c r="Q8" s="106">
        <f>$O8*'ACM Rates'!D$65</f>
        <v>9.8640811121472876E-5</v>
      </c>
      <c r="R8" s="106">
        <f>$O8*'ACM Rates'!E$65</f>
        <v>8.856401355457039E-5</v>
      </c>
      <c r="S8" s="106">
        <f>$O8*'ACM Rates'!F$65</f>
        <v>7.6540498372228586E-5</v>
      </c>
      <c r="T8" s="2"/>
      <c r="U8" s="93">
        <f>((SUM($U7:$Y7))-($Z7))*('Function Resolution'!M135)</f>
        <v>2021.9465694839557</v>
      </c>
      <c r="V8" s="93">
        <f>((SUM($U7:$Y7))-($Z7))*('Function Resolution'!N135)</f>
        <v>17555.707107015558</v>
      </c>
      <c r="W8" s="93">
        <f>((SUM($U7:$Y7))-($Z7))*('Function Resolution'!O135)</f>
        <v>19758.342007818595</v>
      </c>
      <c r="X8" s="93">
        <f>((SUM($U7:$Y7))-($Z7))*('Function Resolution'!P135)</f>
        <v>8079.7653571279561</v>
      </c>
      <c r="Y8" s="93">
        <f>((SUM($U7:$Y7))-($Z7))*('Function Resolution'!Q135)</f>
        <v>2559.243958053954</v>
      </c>
      <c r="Z8" s="111">
        <f t="shared" si="6"/>
        <v>4.9975004999500019</v>
      </c>
      <c r="AA8" s="111">
        <f t="shared" si="13"/>
        <v>29.992500999924999</v>
      </c>
      <c r="AB8" s="2">
        <f t="shared" si="7"/>
        <v>4.0459156922629302E-2</v>
      </c>
      <c r="AC8" s="2">
        <f t="shared" si="8"/>
        <v>0.35128975189079403</v>
      </c>
      <c r="AD8" s="2">
        <f t="shared" si="9"/>
        <v>0.39536448286530967</v>
      </c>
      <c r="AE8" s="2">
        <f t="shared" si="9"/>
        <v>0.16167612904108342</v>
      </c>
      <c r="AF8" s="2">
        <f t="shared" si="9"/>
        <v>5.1210479280183317E-2</v>
      </c>
      <c r="AG8" s="106">
        <f>('ACM Rates'!$AQ21*(SUM(U8:Y8)))/(U8*'ACM Rates'!B$74+V8*'ACM Rates'!C$74+W8*'ACM Rates'!D$74+X8*'ACM Rates'!E$74+Y8*'ACM Rates'!F$74)</f>
        <v>1.3356828753624913E-4</v>
      </c>
      <c r="AH8" s="93">
        <f>$AG8*'ACM Rates'!C$74</f>
        <v>1.0814963769673759E-4</v>
      </c>
      <c r="AI8" s="93">
        <f>$AG8*'ACM Rates'!D$74</f>
        <v>9.7189139658045119E-5</v>
      </c>
      <c r="AJ8" s="93">
        <f>$AG8*'ACM Rates'!E$74</f>
        <v>8.8037562131937418E-5</v>
      </c>
      <c r="AK8" s="93">
        <f>$AG8*'ACM Rates'!F$74</f>
        <v>7.7042319459635244E-5</v>
      </c>
      <c r="AL8" s="93"/>
      <c r="AM8" s="93">
        <f t="shared" si="3"/>
        <v>4061.9794696022018</v>
      </c>
      <c r="AN8" s="93">
        <f t="shared" si="3"/>
        <v>33349.177761327497</v>
      </c>
      <c r="AO8" s="93">
        <f t="shared" si="3"/>
        <v>38586.395350459221</v>
      </c>
      <c r="AP8" s="93">
        <f t="shared" si="3"/>
        <v>17810.356767925579</v>
      </c>
      <c r="AQ8" s="93">
        <f t="shared" si="3"/>
        <v>6142.1006496855362</v>
      </c>
      <c r="AR8" s="93">
        <f t="shared" si="3"/>
        <v>9.9950009999000038</v>
      </c>
      <c r="AS8" s="93">
        <f t="shared" si="3"/>
        <v>59.985001999849999</v>
      </c>
      <c r="AT8" s="2">
        <f t="shared" si="10"/>
        <v>4.0640110687761216E-2</v>
      </c>
      <c r="AU8" s="2">
        <f t="shared" si="11"/>
        <v>0.33365857353752287</v>
      </c>
      <c r="AV8" s="2">
        <f t="shared" si="4"/>
        <v>0.38605694337444557</v>
      </c>
      <c r="AW8" s="2">
        <f t="shared" si="4"/>
        <v>0.17819264618486547</v>
      </c>
      <c r="AX8" s="2">
        <f t="shared" si="4"/>
        <v>6.1451726215404942E-2</v>
      </c>
    </row>
    <row r="9" spans="1:50">
      <c r="A9" s="58">
        <v>7</v>
      </c>
      <c r="B9" s="58">
        <v>11</v>
      </c>
      <c r="C9" s="93">
        <f>((SUM($C8:$G8))-($H8))*('Function Resolution'!H136)</f>
        <v>2028.5495225258232</v>
      </c>
      <c r="D9" s="93">
        <f>((SUM($C8:$G8))-($H8))*('Function Resolution'!I136)</f>
        <v>15207.201536844817</v>
      </c>
      <c r="E9" s="93">
        <f>((SUM($C8:$G8))-($H8))*('Function Resolution'!J136)</f>
        <v>18453.827692382456</v>
      </c>
      <c r="F9" s="93">
        <f>((SUM($C8:$G8))-($H8))*('Function Resolution'!K136)</f>
        <v>9731.4501655486492</v>
      </c>
      <c r="G9" s="93">
        <f>((SUM($C8:$G8))-($H8))*('Function Resolution'!L136)</f>
        <v>4548.9785816983122</v>
      </c>
      <c r="H9" s="111">
        <f t="shared" si="5"/>
        <v>4.9970007499000078</v>
      </c>
      <c r="I9" s="111">
        <f t="shared" si="12"/>
        <v>34.989501749825003</v>
      </c>
      <c r="J9" s="2">
        <f t="shared" si="0"/>
        <v>4.0595341566967265E-2</v>
      </c>
      <c r="K9" s="2">
        <f t="shared" si="1"/>
        <v>0.30432658104262089</v>
      </c>
      <c r="L9" s="2">
        <f t="shared" si="2"/>
        <v>0.36929807730670705</v>
      </c>
      <c r="M9" s="2">
        <f t="shared" si="2"/>
        <v>0.19474582159595197</v>
      </c>
      <c r="N9" s="2">
        <f t="shared" si="2"/>
        <v>9.1034178487752693E-2</v>
      </c>
      <c r="O9" s="106">
        <f>('ACM Rates'!$AL22*(SUM($C9:$G9)))/($C9*'ACM Rates'!$B$65+$D9*'ACM Rates'!$C$65+$E9*'ACM Rates'!$D$65+$F9*'ACM Rates'!$E$65+$G9*'ACM Rates'!$F$65)</f>
        <v>1.3633089041765686E-4</v>
      </c>
      <c r="P9" s="106">
        <f>$O9*'ACM Rates'!C$65</f>
        <v>1.1001254158221196E-4</v>
      </c>
      <c r="Q9" s="106">
        <f>$O9*'ACM Rates'!D$65</f>
        <v>9.9198280875928359E-5</v>
      </c>
      <c r="R9" s="106">
        <f>$O9*'ACM Rates'!E$65</f>
        <v>8.9064534163926077E-5</v>
      </c>
      <c r="S9" s="106">
        <f>$O9*'ACM Rates'!F$65</f>
        <v>7.6973067937993023E-5</v>
      </c>
      <c r="T9" s="2"/>
      <c r="U9" s="93">
        <f>((SUM($U8:$Y8))-($Z8))*('Function Resolution'!M136)</f>
        <v>2222.7655497148839</v>
      </c>
      <c r="V9" s="93">
        <f>((SUM($U8:$Y8))-($Z8))*('Function Resolution'!N136)</f>
        <v>17930.408275750706</v>
      </c>
      <c r="W9" s="93">
        <f>((SUM($U8:$Y8))-($Z8))*('Function Resolution'!O136)</f>
        <v>18863.238668766673</v>
      </c>
      <c r="X9" s="93">
        <f>((SUM($U8:$Y8))-($Z8))*('Function Resolution'!P136)</f>
        <v>7947.4298633356811</v>
      </c>
      <c r="Y9" s="93">
        <f>((SUM($U8:$Y8))-($Z8))*('Function Resolution'!Q136)</f>
        <v>3006.165141432135</v>
      </c>
      <c r="Z9" s="111">
        <f t="shared" si="6"/>
        <v>4.9970007499000086</v>
      </c>
      <c r="AA9" s="111">
        <f t="shared" si="13"/>
        <v>34.98950174982501</v>
      </c>
      <c r="AB9" s="2">
        <f t="shared" si="7"/>
        <v>4.4481993518999612E-2</v>
      </c>
      <c r="AC9" s="2">
        <f t="shared" si="8"/>
        <v>0.3588234057421244</v>
      </c>
      <c r="AD9" s="2">
        <f t="shared" si="9"/>
        <v>0.37749121148609255</v>
      </c>
      <c r="AE9" s="2">
        <f t="shared" si="9"/>
        <v>0.15904399981318215</v>
      </c>
      <c r="AF9" s="2">
        <f t="shared" si="9"/>
        <v>6.0159389439601127E-2</v>
      </c>
      <c r="AG9" s="106">
        <f>('ACM Rates'!$AQ22*(SUM(U9:Y9)))/(U9*'ACM Rates'!B$74+V9*'ACM Rates'!C$74+W9*'ACM Rates'!D$74+X9*'ACM Rates'!E$74+Y9*'ACM Rates'!F$74)</f>
        <v>1.3347123257284848E-4</v>
      </c>
      <c r="AH9" s="93">
        <f>$AG9*'ACM Rates'!C$74</f>
        <v>1.0807105273228184E-4</v>
      </c>
      <c r="AI9" s="93">
        <f>$AG9*'ACM Rates'!D$74</f>
        <v>9.7118518939860865E-5</v>
      </c>
      <c r="AJ9" s="93">
        <f>$AG9*'ACM Rates'!E$74</f>
        <v>8.7973591240880832E-5</v>
      </c>
      <c r="AK9" s="93">
        <f>$AG9*'ACM Rates'!F$74</f>
        <v>7.698633806140531E-5</v>
      </c>
      <c r="AL9" s="93"/>
      <c r="AM9" s="93">
        <f t="shared" si="3"/>
        <v>4251.3150722407072</v>
      </c>
      <c r="AN9" s="93">
        <f t="shared" si="3"/>
        <v>33137.609812595525</v>
      </c>
      <c r="AO9" s="93">
        <f t="shared" si="3"/>
        <v>37317.066361149133</v>
      </c>
      <c r="AP9" s="93">
        <f t="shared" si="3"/>
        <v>17678.88002888433</v>
      </c>
      <c r="AQ9" s="93">
        <f t="shared" si="3"/>
        <v>7555.1437231304471</v>
      </c>
      <c r="AR9" s="93">
        <f t="shared" si="3"/>
        <v>9.9940014998000173</v>
      </c>
      <c r="AS9" s="93">
        <f t="shared" si="3"/>
        <v>69.97900349965002</v>
      </c>
      <c r="AT9" s="2">
        <f t="shared" si="10"/>
        <v>4.2538667542983445E-2</v>
      </c>
      <c r="AU9" s="2">
        <f t="shared" si="11"/>
        <v>0.33157499339237267</v>
      </c>
      <c r="AV9" s="2">
        <f t="shared" si="4"/>
        <v>0.37339464439639986</v>
      </c>
      <c r="AW9" s="2">
        <f t="shared" si="4"/>
        <v>0.17689491070456709</v>
      </c>
      <c r="AX9" s="2">
        <f t="shared" si="4"/>
        <v>7.5596783963676903E-2</v>
      </c>
    </row>
    <row r="10" spans="1:50">
      <c r="A10" s="58">
        <v>8</v>
      </c>
      <c r="B10" s="58">
        <v>12</v>
      </c>
      <c r="C10" s="93">
        <f>((SUM($C9:$G9))-($H9))*('Function Resolution'!H137)</f>
        <v>2014.8696060431296</v>
      </c>
      <c r="D10" s="93">
        <f>((SUM($C9:$G9))-($H9))*('Function Resolution'!I137)</f>
        <v>14551.35314466924</v>
      </c>
      <c r="E10" s="93">
        <f>((SUM($C9:$G9))-($H9))*('Function Resolution'!J137)</f>
        <v>17983.828747803214</v>
      </c>
      <c r="F10" s="93">
        <f>((SUM($C9:$G9))-($H9))*('Function Resolution'!K137)</f>
        <v>9762.6791180745004</v>
      </c>
      <c r="G10" s="93">
        <f>((SUM($C9:$G9))-($H9))*('Function Resolution'!L137)</f>
        <v>5652.2798816600798</v>
      </c>
      <c r="H10" s="111">
        <f t="shared" si="5"/>
        <v>4.9965010498250173</v>
      </c>
      <c r="I10" s="111">
        <f t="shared" si="12"/>
        <v>39.986002799650024</v>
      </c>
      <c r="J10" s="2">
        <f t="shared" si="0"/>
        <v>4.0325611582002832E-2</v>
      </c>
      <c r="K10" s="2">
        <f t="shared" si="1"/>
        <v>0.29123086334944026</v>
      </c>
      <c r="L10" s="2">
        <f t="shared" si="2"/>
        <v>0.35992844929819501</v>
      </c>
      <c r="M10" s="2">
        <f t="shared" si="2"/>
        <v>0.19539031455655159</v>
      </c>
      <c r="N10" s="2">
        <f t="shared" si="2"/>
        <v>0.11312476121381042</v>
      </c>
      <c r="O10" s="106">
        <f>('ACM Rates'!$AL23*(SUM($C10:$G10)))/($C10*'ACM Rates'!$B$65+$D10*'ACM Rates'!$C$65+$E10*'ACM Rates'!$D$65+$F10*'ACM Rates'!$E$65+$G10*'ACM Rates'!$F$65)</f>
        <v>1.3722164457504287E-4</v>
      </c>
      <c r="P10" s="106">
        <f>$O10*'ACM Rates'!C$65</f>
        <v>1.1073133780278051E-4</v>
      </c>
      <c r="Q10" s="106">
        <f>$O10*'ACM Rates'!D$65</f>
        <v>9.9846419245927111E-5</v>
      </c>
      <c r="R10" s="106">
        <f>$O10*'ACM Rates'!E$65</f>
        <v>8.9646461002657342E-5</v>
      </c>
      <c r="S10" s="106">
        <f>$O10*'ACM Rates'!F$65</f>
        <v>7.7475991963960083E-5</v>
      </c>
      <c r="T10" s="2"/>
      <c r="U10" s="93">
        <f>((SUM($U9:$Y9))-($Z9))*('Function Resolution'!M137)</f>
        <v>2418.03041530579</v>
      </c>
      <c r="V10" s="93">
        <f>((SUM($U9:$Y9))-($Z9))*('Function Resolution'!N137)</f>
        <v>18143.755338755564</v>
      </c>
      <c r="W10" s="93">
        <f>((SUM($U9:$Y9))-($Z9))*('Function Resolution'!O137)</f>
        <v>18039.081860331706</v>
      </c>
      <c r="X10" s="93">
        <f>((SUM($U9:$Y9))-($Z9))*('Function Resolution'!P137)</f>
        <v>7879.4182020526541</v>
      </c>
      <c r="Y10" s="93">
        <f>((SUM($U9:$Y9))-($Z9))*('Function Resolution'!Q137)</f>
        <v>3484.72468180447</v>
      </c>
      <c r="Z10" s="111">
        <f t="shared" si="6"/>
        <v>4.99650104982502</v>
      </c>
      <c r="AA10" s="111">
        <f t="shared" si="13"/>
        <v>39.986002799650031</v>
      </c>
      <c r="AB10" s="2">
        <f t="shared" si="7"/>
        <v>4.8394474276963695E-2</v>
      </c>
      <c r="AC10" s="2">
        <f t="shared" si="8"/>
        <v>0.36312922098537276</v>
      </c>
      <c r="AD10" s="2">
        <f t="shared" si="9"/>
        <v>0.36103428540185029</v>
      </c>
      <c r="AE10" s="2">
        <f t="shared" si="9"/>
        <v>0.15769872003386443</v>
      </c>
      <c r="AF10" s="2">
        <f t="shared" si="9"/>
        <v>6.9743299301948655E-2</v>
      </c>
      <c r="AG10" s="106">
        <f>('ACM Rates'!$AQ23*(SUM(U10:Y10)))/(U10*'ACM Rates'!B$74+V10*'ACM Rates'!C$74+W10*'ACM Rates'!D$74+X10*'ACM Rates'!E$74+Y10*'ACM Rates'!F$74)</f>
        <v>1.3345955972064936E-4</v>
      </c>
      <c r="AH10" s="93">
        <f>$AG10*'ACM Rates'!C$74</f>
        <v>1.0806160127670427E-4</v>
      </c>
      <c r="AI10" s="93">
        <f>$AG10*'ACM Rates'!D$74</f>
        <v>9.7110025348428987E-5</v>
      </c>
      <c r="AJ10" s="93">
        <f>$AG10*'ACM Rates'!E$74</f>
        <v>8.796589742770336E-5</v>
      </c>
      <c r="AK10" s="93">
        <f>$AG10*'ACM Rates'!F$74</f>
        <v>7.6979605148790219E-5</v>
      </c>
      <c r="AL10" s="93"/>
      <c r="AM10" s="93">
        <f t="shared" si="3"/>
        <v>4432.9000213489198</v>
      </c>
      <c r="AN10" s="93">
        <f t="shared" si="3"/>
        <v>32695.108483424803</v>
      </c>
      <c r="AO10" s="93">
        <f t="shared" si="3"/>
        <v>36022.910608134916</v>
      </c>
      <c r="AP10" s="93">
        <f t="shared" si="3"/>
        <v>17642.097320127155</v>
      </c>
      <c r="AQ10" s="93">
        <f t="shared" si="3"/>
        <v>9137.0045634645503</v>
      </c>
      <c r="AR10" s="93">
        <f t="shared" si="3"/>
        <v>9.9930020996500382</v>
      </c>
      <c r="AS10" s="93">
        <f t="shared" si="3"/>
        <v>79.972005599300047</v>
      </c>
      <c r="AT10" s="2">
        <f t="shared" si="10"/>
        <v>4.4360042929483263E-2</v>
      </c>
      <c r="AU10" s="2">
        <f t="shared" si="11"/>
        <v>0.32718004216740648</v>
      </c>
      <c r="AV10" s="2">
        <f t="shared" si="4"/>
        <v>0.36048136735002256</v>
      </c>
      <c r="AW10" s="2">
        <f t="shared" si="4"/>
        <v>0.17654451729520798</v>
      </c>
      <c r="AX10" s="2">
        <f t="shared" si="4"/>
        <v>9.1434030257879523E-2</v>
      </c>
    </row>
    <row r="11" spans="1:50">
      <c r="A11" s="58">
        <v>9</v>
      </c>
      <c r="B11" s="58">
        <v>13</v>
      </c>
      <c r="C11" s="93">
        <f>((SUM($C10:$G10))-($H10))*('Function Resolution'!H138)</f>
        <v>1998.8102632117727</v>
      </c>
      <c r="D11" s="93">
        <f>((SUM($C10:$G10))-($H10))*('Function Resolution'!I138)</f>
        <v>13838.791346130396</v>
      </c>
      <c r="E11" s="93">
        <f>((SUM($C10:$G10))-($H10))*('Function Resolution'!J138)</f>
        <v>17426.500380161517</v>
      </c>
      <c r="F11" s="93">
        <f>((SUM($C10:$G10))-($H10))*('Function Resolution'!K138)</f>
        <v>9818.9543844526925</v>
      </c>
      <c r="G11" s="93">
        <f>((SUM($C10:$G10))-($H10))*('Function Resolution'!L138)</f>
        <v>6876.9576232439495</v>
      </c>
      <c r="H11" s="111">
        <f t="shared" si="5"/>
        <v>4.9960013997200328</v>
      </c>
      <c r="I11" s="111">
        <f t="shared" si="12"/>
        <v>44.982004199370053</v>
      </c>
      <c r="J11" s="2">
        <f t="shared" si="0"/>
        <v>4.0008200624679219E-2</v>
      </c>
      <c r="K11" s="2">
        <f t="shared" si="1"/>
        <v>0.27699734725666603</v>
      </c>
      <c r="L11" s="2">
        <f t="shared" si="2"/>
        <v>0.34880895712195087</v>
      </c>
      <c r="M11" s="2">
        <f t="shared" si="2"/>
        <v>0.1965362616792487</v>
      </c>
      <c r="N11" s="2">
        <f t="shared" si="2"/>
        <v>0.13764923331745507</v>
      </c>
      <c r="O11" s="106">
        <f>('ACM Rates'!$AL24*(SUM($C11:$G11)))/($C11*'ACM Rates'!$B$65+$D11*'ACM Rates'!$C$65+$E11*'ACM Rates'!$D$65+$F11*'ACM Rates'!$E$65+$G11*'ACM Rates'!$F$65)</f>
        <v>1.3822669850527787E-4</v>
      </c>
      <c r="P11" s="106">
        <f>$O11*'ACM Rates'!C$65</f>
        <v>1.1154236850135227E-4</v>
      </c>
      <c r="Q11" s="106">
        <f>$O11*'ACM Rates'!D$65</f>
        <v>1.005777254213762E-4</v>
      </c>
      <c r="R11" s="106">
        <f>$O11*'ACM Rates'!E$65</f>
        <v>9.0303059516990883E-5</v>
      </c>
      <c r="S11" s="106">
        <f>$O11*'ACM Rates'!F$65</f>
        <v>7.8043450184296821E-5</v>
      </c>
      <c r="T11" s="2"/>
      <c r="U11" s="93">
        <f>((SUM($U10:$Y10))-($Z10))*('Function Resolution'!M138)</f>
        <v>2605.1920551768389</v>
      </c>
      <c r="V11" s="93">
        <f>((SUM($U10:$Y10))-($Z10))*('Function Resolution'!N138)</f>
        <v>18209.796337910611</v>
      </c>
      <c r="W11" s="93">
        <f>((SUM($U10:$Y10))-($Z10))*('Function Resolution'!O138)</f>
        <v>17284.379743846148</v>
      </c>
      <c r="X11" s="93">
        <f>((SUM($U10:$Y10))-($Z10))*('Function Resolution'!P138)</f>
        <v>7870.2983008132751</v>
      </c>
      <c r="Y11" s="93">
        <f>((SUM($U10:$Y10))-($Z10))*('Function Resolution'!Q138)</f>
        <v>3990.347559453488</v>
      </c>
      <c r="Z11" s="111">
        <f t="shared" si="6"/>
        <v>4.9960013997200372</v>
      </c>
      <c r="AA11" s="111">
        <f t="shared" si="13"/>
        <v>44.982004199370067</v>
      </c>
      <c r="AB11" s="2">
        <f t="shared" si="7"/>
        <v>5.2145542940056577E-2</v>
      </c>
      <c r="AC11" s="2">
        <f t="shared" si="8"/>
        <v>0.36448741465386791</v>
      </c>
      <c r="AD11" s="2">
        <f t="shared" si="9"/>
        <v>0.34596426944185249</v>
      </c>
      <c r="AE11" s="2">
        <f t="shared" si="9"/>
        <v>0.15753194747412017</v>
      </c>
      <c r="AF11" s="2">
        <f t="shared" si="9"/>
        <v>7.9870825490102895E-2</v>
      </c>
      <c r="AG11" s="106">
        <f>('ACM Rates'!$AQ24*(SUM(U11:Y11)))/(U11*'ACM Rates'!B$74+V11*'ACM Rates'!C$74+W11*'ACM Rates'!D$74+X11*'ACM Rates'!E$74+Y11*'ACM Rates'!F$74)</f>
        <v>1.335278223584457E-4</v>
      </c>
      <c r="AH11" s="93">
        <f>$AG11*'ACM Rates'!C$74</f>
        <v>1.081168732254735E-4</v>
      </c>
      <c r="AI11" s="93">
        <f>$AG11*'ACM Rates'!D$74</f>
        <v>9.7159695724238917E-5</v>
      </c>
      <c r="AJ11" s="93">
        <f>$AG11*'ACM Rates'!E$74</f>
        <v>8.8010890714112418E-5</v>
      </c>
      <c r="AK11" s="93">
        <f>$AG11*'ACM Rates'!F$74</f>
        <v>7.7018979105327888E-5</v>
      </c>
      <c r="AL11" s="93"/>
      <c r="AM11" s="93">
        <f t="shared" si="3"/>
        <v>4604.0023183886115</v>
      </c>
      <c r="AN11" s="93">
        <f t="shared" si="3"/>
        <v>32048.587684041006</v>
      </c>
      <c r="AO11" s="93">
        <f t="shared" si="3"/>
        <v>34710.880124007665</v>
      </c>
      <c r="AP11" s="93">
        <f t="shared" si="3"/>
        <v>17689.252685265968</v>
      </c>
      <c r="AQ11" s="93">
        <f t="shared" si="3"/>
        <v>10867.305182697437</v>
      </c>
      <c r="AR11" s="93">
        <f t="shared" si="3"/>
        <v>9.9920027994400691</v>
      </c>
      <c r="AS11" s="93">
        <f t="shared" si="3"/>
        <v>89.96400839874012</v>
      </c>
      <c r="AT11" s="2">
        <f t="shared" si="10"/>
        <v>4.6076871782367898E-2</v>
      </c>
      <c r="AU11" s="2">
        <f t="shared" si="11"/>
        <v>0.32074238095526697</v>
      </c>
      <c r="AV11" s="2">
        <f t="shared" si="4"/>
        <v>0.34738661328190168</v>
      </c>
      <c r="AW11" s="2">
        <f t="shared" si="4"/>
        <v>0.17703410457668445</v>
      </c>
      <c r="AX11" s="2">
        <f t="shared" si="4"/>
        <v>0.10876002940377898</v>
      </c>
    </row>
    <row r="12" spans="1:50">
      <c r="A12" s="58">
        <v>10</v>
      </c>
      <c r="B12" s="58">
        <v>14</v>
      </c>
      <c r="C12" s="93">
        <f>((SUM($C11:$G11))-($H11))*('Function Resolution'!H139)</f>
        <v>1980.4797065435664</v>
      </c>
      <c r="D12" s="93">
        <f>((SUM($C11:$G11))-($H11))*('Function Resolution'!I139)</f>
        <v>13084.801149024894</v>
      </c>
      <c r="E12" s="93">
        <f>((SUM($C11:$G11))-($H11))*('Function Resolution'!J139)</f>
        <v>16794.003367370486</v>
      </c>
      <c r="F12" s="93">
        <f>((SUM($C11:$G11))-($H11))*('Function Resolution'!K139)</f>
        <v>9896.3934085574565</v>
      </c>
      <c r="G12" s="93">
        <f>((SUM($C11:$G11))-($H11))*('Function Resolution'!L139)</f>
        <v>8199.3403643042166</v>
      </c>
      <c r="H12" s="111">
        <f t="shared" si="5"/>
        <v>4.9955017995800617</v>
      </c>
      <c r="I12" s="111">
        <f t="shared" si="12"/>
        <v>49.977505998950114</v>
      </c>
      <c r="J12" s="2">
        <f t="shared" si="0"/>
        <v>3.9645260596444021E-2</v>
      </c>
      <c r="K12" s="2">
        <f t="shared" si="1"/>
        <v>0.26193166720758354</v>
      </c>
      <c r="L12" s="2">
        <f t="shared" si="2"/>
        <v>0.33618251060948962</v>
      </c>
      <c r="M12" s="2">
        <f t="shared" si="2"/>
        <v>0.19810609235271179</v>
      </c>
      <c r="N12" s="2">
        <f t="shared" si="2"/>
        <v>0.16413446923377106</v>
      </c>
      <c r="O12" s="106">
        <f>('ACM Rates'!$AL25*(SUM($C12:$G12)))/($C12*'ACM Rates'!$B$65+$D12*'ACM Rates'!$C$65+$E12*'ACM Rates'!$D$65+$F12*'ACM Rates'!$E$65+$G12*'ACM Rates'!$F$65)</f>
        <v>1.3932992568271467E-4</v>
      </c>
      <c r="P12" s="106">
        <f>$O12*'ACM Rates'!C$65</f>
        <v>1.1243262033907278E-4</v>
      </c>
      <c r="Q12" s="106">
        <f>$O12*'ACM Rates'!D$65</f>
        <v>1.0138046527792716E-4</v>
      </c>
      <c r="R12" s="106">
        <f>$O12*'ACM Rates'!E$65</f>
        <v>9.1023794299360252E-5</v>
      </c>
      <c r="S12" s="106">
        <f>$O12*'ACM Rates'!F$65</f>
        <v>7.8666337486064806E-5</v>
      </c>
      <c r="T12" s="2"/>
      <c r="U12" s="93">
        <f>((SUM($U11:$Y11))-($Z11))*('Function Resolution'!M139)</f>
        <v>2782.0467570946812</v>
      </c>
      <c r="V12" s="93">
        <f>((SUM($U11:$Y11))-($Z11))*('Function Resolution'!N139)</f>
        <v>18142.872117740117</v>
      </c>
      <c r="W12" s="93">
        <f>((SUM($U11:$Y11))-($Z11))*('Function Resolution'!O139)</f>
        <v>16596.501684788003</v>
      </c>
      <c r="X12" s="93">
        <f>((SUM($U11:$Y11))-($Z11))*('Function Resolution'!P139)</f>
        <v>7915.5998604497609</v>
      </c>
      <c r="Y12" s="93">
        <f>((SUM($U11:$Y11))-($Z11))*('Function Resolution'!Q139)</f>
        <v>4517.9975757280854</v>
      </c>
      <c r="Z12" s="111">
        <f t="shared" si="6"/>
        <v>4.9955017995800644</v>
      </c>
      <c r="AA12" s="111">
        <f t="shared" si="13"/>
        <v>49.977505998950129</v>
      </c>
      <c r="AB12" s="2">
        <f t="shared" si="7"/>
        <v>5.5691037031125636E-2</v>
      </c>
      <c r="AC12" s="2">
        <f t="shared" si="8"/>
        <v>0.3631841773986601</v>
      </c>
      <c r="AD12" s="2">
        <f t="shared" si="9"/>
        <v>0.33222892014938621</v>
      </c>
      <c r="AE12" s="2">
        <f t="shared" si="9"/>
        <v>0.15845454927301134</v>
      </c>
      <c r="AF12" s="2">
        <f t="shared" si="9"/>
        <v>9.0441316147816836E-2</v>
      </c>
      <c r="AG12" s="106">
        <f>('ACM Rates'!$AQ25*(SUM(U12:Y12)))/(U12*'ACM Rates'!B$74+V12*'ACM Rates'!C$74+W12*'ACM Rates'!D$74+X12*'ACM Rates'!E$74+Y12*'ACM Rates'!F$74)</f>
        <v>1.3367041498579474E-4</v>
      </c>
      <c r="AH12" s="93">
        <f>$AG12*'ACM Rates'!C$74</f>
        <v>1.0823232983025957E-4</v>
      </c>
      <c r="AI12" s="93">
        <f>$AG12*'ACM Rates'!D$74</f>
        <v>9.7263451301474063E-5</v>
      </c>
      <c r="AJ12" s="93">
        <f>$AG12*'ACM Rates'!E$74</f>
        <v>8.8104876401294264E-5</v>
      </c>
      <c r="AK12" s="93">
        <f>$AG12*'ACM Rates'!F$74</f>
        <v>7.7101226672856462E-5</v>
      </c>
      <c r="AL12" s="93"/>
      <c r="AM12" s="93">
        <f t="shared" si="3"/>
        <v>4762.5264636382472</v>
      </c>
      <c r="AN12" s="93">
        <f t="shared" si="3"/>
        <v>31227.67326676501</v>
      </c>
      <c r="AO12" s="93">
        <f t="shared" si="3"/>
        <v>33390.505052158493</v>
      </c>
      <c r="AP12" s="93">
        <f t="shared" si="3"/>
        <v>17811.993269007216</v>
      </c>
      <c r="AQ12" s="93">
        <f t="shared" si="3"/>
        <v>12717.337940032303</v>
      </c>
      <c r="AR12" s="93">
        <f t="shared" si="3"/>
        <v>9.9910035991601269</v>
      </c>
      <c r="AS12" s="93">
        <f t="shared" si="3"/>
        <v>99.955011997900243</v>
      </c>
      <c r="AT12" s="2">
        <f t="shared" si="10"/>
        <v>4.7668148813784825E-2</v>
      </c>
      <c r="AU12" s="2">
        <f t="shared" si="11"/>
        <v>0.31255792230312179</v>
      </c>
      <c r="AV12" s="2">
        <f t="shared" si="4"/>
        <v>0.33420571537943794</v>
      </c>
      <c r="AW12" s="2">
        <f t="shared" si="4"/>
        <v>0.17828032081286155</v>
      </c>
      <c r="AX12" s="2">
        <f t="shared" si="4"/>
        <v>0.12728789269079394</v>
      </c>
    </row>
    <row r="13" spans="1:50">
      <c r="A13" s="58">
        <v>11</v>
      </c>
      <c r="B13" s="58">
        <v>15</v>
      </c>
      <c r="C13" s="93">
        <f>((SUM($C12:$G12))-($H12))*('Function Resolution'!H140)</f>
        <v>1960.2454982764934</v>
      </c>
      <c r="D13" s="93">
        <f>((SUM($C12:$G12))-($H12))*('Function Resolution'!I140)</f>
        <v>12305.953189399241</v>
      </c>
      <c r="E13" s="93">
        <f>((SUM($C12:$G12))-($H12))*('Function Resolution'!J140)</f>
        <v>16101.33933686331</v>
      </c>
      <c r="F13" s="93">
        <f>((SUM($C12:$G12))-($H12))*('Function Resolution'!K140)</f>
        <v>9992.4302431447904</v>
      </c>
      <c r="G13" s="93">
        <f>((SUM($C12:$G12))-($H12))*('Function Resolution'!L140)</f>
        <v>9590.0542263172047</v>
      </c>
      <c r="H13" s="111">
        <f t="shared" si="5"/>
        <v>14.985006748200309</v>
      </c>
      <c r="I13" s="111">
        <f t="shared" si="12"/>
        <v>64.962512747150427</v>
      </c>
      <c r="J13" s="2">
        <f t="shared" si="0"/>
        <v>3.9244136446823771E-2</v>
      </c>
      <c r="K13" s="2">
        <f t="shared" si="1"/>
        <v>0.24636531827142175</v>
      </c>
      <c r="L13" s="2">
        <f t="shared" si="2"/>
        <v>0.32234899070960515</v>
      </c>
      <c r="M13" s="2">
        <f t="shared" si="2"/>
        <v>0.20004856342847241</v>
      </c>
      <c r="N13" s="2">
        <f t="shared" si="2"/>
        <v>0.19199299114367693</v>
      </c>
      <c r="O13" s="106">
        <f>('ACM Rates'!$AL26*(SUM($C13:$G13)))/($C13*'ACM Rates'!$B$65+$D13*'ACM Rates'!$C$65+$E13*'ACM Rates'!$D$65+$F13*'ACM Rates'!$E$65+$G13*'ACM Rates'!$F$65)</f>
        <v>4.2153133030227777E-4</v>
      </c>
      <c r="P13" s="106">
        <f>$O13*'ACM Rates'!C$65</f>
        <v>3.4015572597682068E-4</v>
      </c>
      <c r="Q13" s="106">
        <f>$O13*'ACM Rates'!D$65</f>
        <v>3.0671833194389082E-4</v>
      </c>
      <c r="R13" s="106">
        <f>$O13*'ACM Rates'!E$65</f>
        <v>2.7538506829857828E-4</v>
      </c>
      <c r="S13" s="106">
        <f>$O13*'ACM Rates'!F$65</f>
        <v>2.3799859023841227E-4</v>
      </c>
      <c r="T13" s="2"/>
      <c r="U13" s="93">
        <f>((SUM($U12:$Y12))-($Z12))*('Function Resolution'!M140)</f>
        <v>2946.7682663266423</v>
      </c>
      <c r="V13" s="93">
        <f>((SUM($U12:$Y12))-($Z12))*('Function Resolution'!N140)</f>
        <v>17957.169093508513</v>
      </c>
      <c r="W13" s="93">
        <f>((SUM($U12:$Y12))-($Z12))*('Function Resolution'!O140)</f>
        <v>15972.076551661568</v>
      </c>
      <c r="X13" s="93">
        <f>((SUM($U12:$Y12))-($Z12))*('Function Resolution'!P140)</f>
        <v>8011.6178230528112</v>
      </c>
      <c r="Y13" s="93">
        <f>((SUM($U12:$Y12))-($Z12))*('Function Resolution'!Q140)</f>
        <v>5062.3907594515267</v>
      </c>
      <c r="Z13" s="111">
        <f t="shared" si="6"/>
        <v>4.9950022494001072</v>
      </c>
      <c r="AA13" s="111">
        <f t="shared" si="13"/>
        <v>54.972508248350238</v>
      </c>
      <c r="AB13" s="2">
        <f t="shared" si="7"/>
        <v>5.899433311928029E-2</v>
      </c>
      <c r="AC13" s="2">
        <f t="shared" si="8"/>
        <v>0.35950272285993762</v>
      </c>
      <c r="AD13" s="2">
        <f t="shared" si="9"/>
        <v>0.3197611483274066</v>
      </c>
      <c r="AE13" s="2">
        <f t="shared" si="9"/>
        <v>0.16039267698057588</v>
      </c>
      <c r="AF13" s="2">
        <f t="shared" si="9"/>
        <v>0.10134911871279965</v>
      </c>
      <c r="AG13" s="106">
        <f>('ACM Rates'!$AQ26*(SUM(U13:Y13)))/(U13*'ACM Rates'!B$74+V13*'ACM Rates'!C$74+W13*'ACM Rates'!D$74+X13*'ACM Rates'!E$74+Y13*'ACM Rates'!F$74)</f>
        <v>1.3388167290243752E-4</v>
      </c>
      <c r="AH13" s="93">
        <f>$AG13*'ACM Rates'!C$74</f>
        <v>1.0840338440890934E-4</v>
      </c>
      <c r="AI13" s="93">
        <f>$AG13*'ACM Rates'!D$74</f>
        <v>9.7417170238380338E-5</v>
      </c>
      <c r="AJ13" s="93">
        <f>$AG13*'ACM Rates'!E$74</f>
        <v>8.8244120770637974E-5</v>
      </c>
      <c r="AK13" s="93">
        <f>$AG13*'ACM Rates'!F$74</f>
        <v>7.7223080446701942E-5</v>
      </c>
      <c r="AL13" s="93"/>
      <c r="AM13" s="93">
        <f t="shared" si="3"/>
        <v>4907.0137646031362</v>
      </c>
      <c r="AN13" s="93">
        <f t="shared" si="3"/>
        <v>30263.122282907752</v>
      </c>
      <c r="AO13" s="93">
        <f t="shared" si="3"/>
        <v>32073.415888524876</v>
      </c>
      <c r="AP13" s="93">
        <f t="shared" si="3"/>
        <v>18004.048066197603</v>
      </c>
      <c r="AQ13" s="93">
        <f t="shared" si="3"/>
        <v>14652.444985768732</v>
      </c>
      <c r="AR13" s="93">
        <f t="shared" si="3"/>
        <v>19.980008997600414</v>
      </c>
      <c r="AS13" s="93">
        <f t="shared" si="3"/>
        <v>119.93502099550066</v>
      </c>
      <c r="AT13" s="2">
        <f t="shared" si="10"/>
        <v>4.9119234783052038E-2</v>
      </c>
      <c r="AU13" s="2">
        <f t="shared" si="11"/>
        <v>0.30293402056567964</v>
      </c>
      <c r="AV13" s="2">
        <f t="shared" si="4"/>
        <v>0.32105506951850582</v>
      </c>
      <c r="AW13" s="2">
        <f t="shared" si="4"/>
        <v>0.18022062020452415</v>
      </c>
      <c r="AX13" s="2">
        <f t="shared" si="4"/>
        <v>0.14667105492823829</v>
      </c>
    </row>
    <row r="14" spans="1:50">
      <c r="A14" s="58">
        <v>12</v>
      </c>
      <c r="B14" s="58">
        <v>16</v>
      </c>
      <c r="C14" s="93">
        <f>((SUM($C13:$G13))-($H13))*('Function Resolution'!H141)</f>
        <v>1938.2826328538945</v>
      </c>
      <c r="D14" s="93">
        <f>((SUM($C13:$G13))-($H13))*('Function Resolution'!I141)</f>
        <v>11516.508853901611</v>
      </c>
      <c r="E14" s="93">
        <f>((SUM($C13:$G13))-($H13))*('Function Resolution'!J141)</f>
        <v>15362.034895509985</v>
      </c>
      <c r="F14" s="93">
        <f>((SUM($C13:$G13))-($H13))*('Function Resolution'!K141)</f>
        <v>10103.562076460539</v>
      </c>
      <c r="G14" s="93">
        <f>((SUM($C13:$G13))-($H13))*('Function Resolution'!L141)</f>
        <v>11014.649028526806</v>
      </c>
      <c r="H14" s="111">
        <f t="shared" si="5"/>
        <v>14.980511246175851</v>
      </c>
      <c r="I14" s="111">
        <f t="shared" si="12"/>
        <v>79.943023993326278</v>
      </c>
      <c r="J14" s="2">
        <f t="shared" si="0"/>
        <v>3.8816084464714566E-2</v>
      </c>
      <c r="K14" s="2">
        <f t="shared" si="1"/>
        <v>0.23062982293427708</v>
      </c>
      <c r="L14" s="2">
        <f t="shared" si="2"/>
        <v>0.30764039977804214</v>
      </c>
      <c r="M14" s="2">
        <f t="shared" si="2"/>
        <v>0.20233412419165048</v>
      </c>
      <c r="N14" s="2">
        <f t="shared" si="2"/>
        <v>0.22057956863131561</v>
      </c>
      <c r="O14" s="106">
        <f>('ACM Rates'!$AL27*(SUM($C14:$G14)))/($C14*'ACM Rates'!$B$65+$D14*'ACM Rates'!$C$65+$E14*'ACM Rates'!$D$65+$F14*'ACM Rates'!$E$65+$G14*'ACM Rates'!$F$65)</f>
        <v>4.2523280638627107E-4</v>
      </c>
      <c r="P14" s="106">
        <f>$O14*'ACM Rates'!C$65</f>
        <v>3.4314264105056788E-4</v>
      </c>
      <c r="Q14" s="106">
        <f>$O14*'ACM Rates'!D$65</f>
        <v>3.0941163250923314E-4</v>
      </c>
      <c r="R14" s="106">
        <f>$O14*'ACM Rates'!E$65</f>
        <v>2.7780323077173324E-4</v>
      </c>
      <c r="S14" s="106">
        <f>$O14*'ACM Rates'!F$65</f>
        <v>2.4008846120757577E-4</v>
      </c>
      <c r="T14" s="2"/>
      <c r="U14" s="93">
        <f>((SUM($U13:$Y13))-($Z13))*('Function Resolution'!M141)</f>
        <v>3097.9111543174081</v>
      </c>
      <c r="V14" s="93">
        <f>((SUM($U13:$Y13))-($Z13))*('Function Resolution'!N141)</f>
        <v>17666.494179848618</v>
      </c>
      <c r="W14" s="93">
        <f>((SUM($U13:$Y13))-($Z13))*('Function Resolution'!O141)</f>
        <v>15407.24751557236</v>
      </c>
      <c r="X14" s="93">
        <f>((SUM($U13:$Y13))-($Z13))*('Function Resolution'!P141)</f>
        <v>8155.2010829133151</v>
      </c>
      <c r="Y14" s="93">
        <f>((SUM($U13:$Y13))-($Z13))*('Function Resolution'!Q141)</f>
        <v>5618.1735590999533</v>
      </c>
      <c r="Z14" s="111">
        <f t="shared" si="6"/>
        <v>4.9945027491751643</v>
      </c>
      <c r="AA14" s="111">
        <f t="shared" si="13"/>
        <v>59.967010997525399</v>
      </c>
      <c r="AB14" s="2">
        <f t="shared" si="7"/>
        <v>6.2026418041896639E-2</v>
      </c>
      <c r="AC14" s="2">
        <f t="shared" si="8"/>
        <v>0.35371877976773991</v>
      </c>
      <c r="AD14" s="2">
        <f t="shared" si="9"/>
        <v>0.30848411322061731</v>
      </c>
      <c r="AE14" s="2">
        <f t="shared" si="9"/>
        <v>0.16328354377740878</v>
      </c>
      <c r="AF14" s="2">
        <f t="shared" si="9"/>
        <v>0.11248714519233745</v>
      </c>
      <c r="AG14" s="106">
        <f>('ACM Rates'!$AQ27*(SUM(U14:Y14)))/(U14*'ACM Rates'!B$74+V14*'ACM Rates'!C$74+W14*'ACM Rates'!D$74+X14*'ACM Rates'!E$74+Y14*'ACM Rates'!F$74)</f>
        <v>1.3415591514833657E-4</v>
      </c>
      <c r="AH14" s="93">
        <f>$AG14*'ACM Rates'!C$74</f>
        <v>1.0862543711380062E-4</v>
      </c>
      <c r="AI14" s="93">
        <f>$AG14*'ACM Rates'!D$74</f>
        <v>9.7616718861997932E-5</v>
      </c>
      <c r="AJ14" s="93">
        <f>$AG14*'ACM Rates'!E$74</f>
        <v>8.8424879386383393E-5</v>
      </c>
      <c r="AK14" s="93">
        <f>$AG14*'ACM Rates'!F$74</f>
        <v>7.7381263643534111E-5</v>
      </c>
      <c r="AL14" s="93"/>
      <c r="AM14" s="93">
        <f t="shared" si="3"/>
        <v>5036.1937871713026</v>
      </c>
      <c r="AN14" s="93">
        <f t="shared" si="3"/>
        <v>29183.003033750228</v>
      </c>
      <c r="AO14" s="93">
        <f t="shared" si="3"/>
        <v>30769.282411082346</v>
      </c>
      <c r="AP14" s="93">
        <f t="shared" si="3"/>
        <v>18258.763159373855</v>
      </c>
      <c r="AQ14" s="93">
        <f t="shared" si="3"/>
        <v>16632.822587626761</v>
      </c>
      <c r="AR14" s="93">
        <f t="shared" si="3"/>
        <v>19.975013995351016</v>
      </c>
      <c r="AS14" s="93">
        <f t="shared" si="3"/>
        <v>139.91003499085167</v>
      </c>
      <c r="AT14" s="2">
        <f t="shared" si="10"/>
        <v>5.0422412002134223E-2</v>
      </c>
      <c r="AU14" s="2">
        <f t="shared" si="11"/>
        <v>0.29218045702998596</v>
      </c>
      <c r="AV14" s="2">
        <f t="shared" si="4"/>
        <v>0.30806229869344065</v>
      </c>
      <c r="AW14" s="2">
        <f t="shared" si="4"/>
        <v>0.18280688106492499</v>
      </c>
      <c r="AX14" s="2">
        <f t="shared" si="4"/>
        <v>0.16652795120951411</v>
      </c>
    </row>
    <row r="15" spans="1:50">
      <c r="A15" s="58">
        <v>13</v>
      </c>
      <c r="B15" s="58">
        <v>17</v>
      </c>
      <c r="C15" s="93">
        <f>((SUM($C14:$G14))-($H14))*('Function Resolution'!H142)</f>
        <v>1915.6654987622057</v>
      </c>
      <c r="D15" s="93">
        <f>((SUM($C14:$G14))-($H14))*('Function Resolution'!I142)</f>
        <v>10734.454906311803</v>
      </c>
      <c r="E15" s="93">
        <f>((SUM($C14:$G14))-($H14))*('Function Resolution'!J142)</f>
        <v>14596.333333222725</v>
      </c>
      <c r="F15" s="93">
        <f>((SUM($C14:$G14))-($H14))*('Function Resolution'!K142)</f>
        <v>10231.057459643069</v>
      </c>
      <c r="G15" s="93">
        <f>((SUM($C14:$G14))-($H14))*('Function Resolution'!L142)</f>
        <v>12442.545778066855</v>
      </c>
      <c r="H15" s="111">
        <f t="shared" si="5"/>
        <v>14.976017092801996</v>
      </c>
      <c r="I15" s="111">
        <f t="shared" si="12"/>
        <v>94.919041086128274</v>
      </c>
      <c r="J15" s="2">
        <f t="shared" si="0"/>
        <v>3.8374665711678621E-2</v>
      </c>
      <c r="K15" s="2">
        <f t="shared" si="1"/>
        <v>0.21503290574109643</v>
      </c>
      <c r="L15" s="2">
        <f t="shared" si="2"/>
        <v>0.29239416413803848</v>
      </c>
      <c r="M15" s="2">
        <f t="shared" si="2"/>
        <v>0.20494883378359277</v>
      </c>
      <c r="N15" s="2">
        <f t="shared" si="2"/>
        <v>0.24924943062559368</v>
      </c>
      <c r="O15" s="106">
        <f>('ACM Rates'!$AL28*(SUM($C15:$G15)))/($C15*'ACM Rates'!$B$65+$D15*'ACM Rates'!$C$65+$E15*'ACM Rates'!$D$65+$F15*'ACM Rates'!$E$65+$G15*'ACM Rates'!$F$65)</f>
        <v>4.290186931856008E-4</v>
      </c>
      <c r="P15" s="106">
        <f>$O15*'ACM Rates'!C$65</f>
        <v>3.4619767155510619E-4</v>
      </c>
      <c r="Q15" s="106">
        <f>$O15*'ACM Rates'!D$65</f>
        <v>3.1216635274126459E-4</v>
      </c>
      <c r="R15" s="106">
        <f>$O15*'ACM Rates'!E$65</f>
        <v>2.8027653849492539E-4</v>
      </c>
      <c r="S15" s="106">
        <f>$O15*'ACM Rates'!F$65</f>
        <v>2.4222599086734403E-4</v>
      </c>
      <c r="T15" s="2"/>
      <c r="U15" s="93">
        <f>((SUM($U14:$Y14))-($Z14))*('Function Resolution'!M142)</f>
        <v>3234.3932797703719</v>
      </c>
      <c r="V15" s="93">
        <f>((SUM($U14:$Y14))-($Z14))*('Function Resolution'!N142)</f>
        <v>17284.195215782103</v>
      </c>
      <c r="W15" s="93">
        <f>((SUM($U14:$Y14))-($Z14))*('Function Resolution'!O142)</f>
        <v>14897.845077348818</v>
      </c>
      <c r="X15" s="93">
        <f>((SUM($U14:$Y14))-($Z14))*('Function Resolution'!P142)</f>
        <v>8343.5431038169718</v>
      </c>
      <c r="Y15" s="93">
        <f>((SUM($U14:$Y14))-($Z14))*('Function Resolution'!Q142)</f>
        <v>6180.056312284215</v>
      </c>
      <c r="Z15" s="111">
        <f t="shared" si="6"/>
        <v>4.9940032989002479</v>
      </c>
      <c r="AA15" s="111">
        <f t="shared" si="13"/>
        <v>64.961014296425645</v>
      </c>
      <c r="AB15" s="2">
        <f t="shared" si="7"/>
        <v>6.4765541514212294E-2</v>
      </c>
      <c r="AC15" s="2">
        <f t="shared" si="8"/>
        <v>0.34609899476014233</v>
      </c>
      <c r="AD15" s="2">
        <f t="shared" si="9"/>
        <v>0.29831468234371289</v>
      </c>
      <c r="AE15" s="2">
        <f t="shared" si="9"/>
        <v>0.16707123733086723</v>
      </c>
      <c r="AF15" s="2">
        <f t="shared" si="9"/>
        <v>0.12374954405106527</v>
      </c>
      <c r="AG15" s="106">
        <f>('ACM Rates'!$AQ28*(SUM(U15:Y15)))/(U15*'ACM Rates'!B$74+V15*'ACM Rates'!C$74+W15*'ACM Rates'!D$74+X15*'ACM Rates'!E$74+Y15*'ACM Rates'!F$74)</f>
        <v>1.3448744598140903E-4</v>
      </c>
      <c r="AH15" s="93">
        <f>$AG15*'ACM Rates'!C$74</f>
        <v>1.0889387612835604E-4</v>
      </c>
      <c r="AI15" s="93">
        <f>$AG15*'ACM Rates'!D$74</f>
        <v>9.7857952743413712E-5</v>
      </c>
      <c r="AJ15" s="93">
        <f>$AG15*'ACM Rates'!E$74</f>
        <v>8.8643398069625099E-5</v>
      </c>
      <c r="AK15" s="93">
        <f>$AG15*'ACM Rates'!F$74</f>
        <v>7.7572490953724447E-5</v>
      </c>
      <c r="AL15" s="93"/>
      <c r="AM15" s="93">
        <f t="shared" si="3"/>
        <v>5150.0587785325779</v>
      </c>
      <c r="AN15" s="93">
        <f t="shared" si="3"/>
        <v>28018.650122093906</v>
      </c>
      <c r="AO15" s="93">
        <f t="shared" si="3"/>
        <v>29494.178410571541</v>
      </c>
      <c r="AP15" s="93">
        <f t="shared" si="3"/>
        <v>18574.600563460041</v>
      </c>
      <c r="AQ15" s="93">
        <f t="shared" si="3"/>
        <v>18622.602090351069</v>
      </c>
      <c r="AR15" s="93">
        <f t="shared" si="3"/>
        <v>19.970020391702242</v>
      </c>
      <c r="AS15" s="93">
        <f t="shared" si="3"/>
        <v>159.88005538255391</v>
      </c>
      <c r="AT15" s="2">
        <f t="shared" si="10"/>
        <v>5.1572743228422417E-2</v>
      </c>
      <c r="AU15" s="2">
        <f t="shared" si="11"/>
        <v>0.28057905948123629</v>
      </c>
      <c r="AV15" s="2">
        <f t="shared" si="4"/>
        <v>0.29535501541112441</v>
      </c>
      <c r="AW15" s="2">
        <f t="shared" si="4"/>
        <v>0.18600624703991916</v>
      </c>
      <c r="AX15" s="2">
        <f t="shared" si="4"/>
        <v>0.18648693483929776</v>
      </c>
    </row>
    <row r="16" spans="1:50">
      <c r="A16" s="58">
        <v>14</v>
      </c>
      <c r="B16" s="58">
        <v>18</v>
      </c>
      <c r="C16" s="93">
        <f>((SUM($C15:$G15))-($H15))*('Function Resolution'!H143)</f>
        <v>1893.1076808312039</v>
      </c>
      <c r="D16" s="93">
        <f>((SUM($C15:$G15))-($H15))*('Function Resolution'!I143)</f>
        <v>9973.0600313632294</v>
      </c>
      <c r="E16" s="93">
        <f>((SUM($C15:$G15))-($H15))*('Function Resolution'!J143)</f>
        <v>13820.194615929155</v>
      </c>
      <c r="F16" s="93">
        <f>((SUM($C15:$G15))-($H15))*('Function Resolution'!K143)</f>
        <v>10374.661382191718</v>
      </c>
      <c r="G16" s="93">
        <f>((SUM($C15:$G15))-($H15))*('Function Resolution'!L143)</f>
        <v>13844.057248598552</v>
      </c>
      <c r="H16" s="111">
        <f t="shared" si="5"/>
        <v>14.971524287674157</v>
      </c>
      <c r="I16" s="111">
        <f t="shared" si="12"/>
        <v>109.89056537380243</v>
      </c>
      <c r="J16" s="2">
        <f t="shared" si="0"/>
        <v>3.7934167111957448E-2</v>
      </c>
      <c r="K16" s="2">
        <f t="shared" si="1"/>
        <v>0.19984057414061521</v>
      </c>
      <c r="L16" s="2">
        <f t="shared" si="2"/>
        <v>0.27692961017951506</v>
      </c>
      <c r="M16" s="2">
        <f t="shared" si="2"/>
        <v>0.20788787800450678</v>
      </c>
      <c r="N16" s="2">
        <f t="shared" si="2"/>
        <v>0.27740777056340549</v>
      </c>
      <c r="O16" s="106">
        <f>('ACM Rates'!$AL29*(SUM($C16:$G16)))/($C16*'ACM Rates'!$B$65+$D16*'ACM Rates'!$C$65+$E16*'ACM Rates'!$D$65+$F16*'ACM Rates'!$E$65+$G16*'ACM Rates'!$F$65)</f>
        <v>4.3281537625809371E-4</v>
      </c>
      <c r="P16" s="106">
        <f>$O16*'ACM Rates'!C$65</f>
        <v>3.4926141413837189E-4</v>
      </c>
      <c r="Q16" s="106">
        <f>$O16*'ACM Rates'!D$65</f>
        <v>3.1492892865247758E-4</v>
      </c>
      <c r="R16" s="106">
        <f>$O16*'ACM Rates'!E$65</f>
        <v>2.8275689938880432E-4</v>
      </c>
      <c r="S16" s="106">
        <f>$O16*'ACM Rates'!F$65</f>
        <v>2.4436961615419372E-4</v>
      </c>
      <c r="T16" s="2"/>
      <c r="U16" s="93">
        <f>((SUM($U15:$Y15))-($Z15))*('Function Resolution'!M143)</f>
        <v>3355.4665113812853</v>
      </c>
      <c r="V16" s="93">
        <f>((SUM($U15:$Y15))-($Z15))*('Function Resolution'!N143)</f>
        <v>16823.167980794937</v>
      </c>
      <c r="W16" s="93">
        <f>((SUM($U15:$Y15))-($Z15))*('Function Resolution'!O143)</f>
        <v>14439.516696743027</v>
      </c>
      <c r="X16" s="93">
        <f>((SUM($U15:$Y15))-($Z15))*('Function Resolution'!P143)</f>
        <v>8573.9844728489097</v>
      </c>
      <c r="Y16" s="93">
        <f>((SUM($U15:$Y15))-($Z15))*('Function Resolution'!Q143)</f>
        <v>6742.9033239354212</v>
      </c>
      <c r="Z16" s="111">
        <f t="shared" si="6"/>
        <v>4.9935038985703573</v>
      </c>
      <c r="AA16" s="111">
        <f t="shared" si="13"/>
        <v>69.954518194995998</v>
      </c>
      <c r="AB16" s="2">
        <f t="shared" si="7"/>
        <v>6.7196633456959087E-2</v>
      </c>
      <c r="AC16" s="2">
        <f t="shared" si="8"/>
        <v>0.33690106831820871</v>
      </c>
      <c r="AD16" s="2">
        <f t="shared" si="9"/>
        <v>0.2891660242996319</v>
      </c>
      <c r="AE16" s="2">
        <f t="shared" si="9"/>
        <v>0.17170276917784413</v>
      </c>
      <c r="AF16" s="2">
        <f t="shared" si="9"/>
        <v>0.1350335047473562</v>
      </c>
      <c r="AG16" s="106">
        <f>('ACM Rates'!$AQ29*(SUM(U16:Y16)))/(U16*'ACM Rates'!B$74+V16*'ACM Rates'!C$74+W16*'ACM Rates'!D$74+X16*'ACM Rates'!E$74+Y16*'ACM Rates'!F$74)</f>
        <v>1.3487052656401143E-4</v>
      </c>
      <c r="AH16" s="93">
        <f>$AG16*'ACM Rates'!C$74</f>
        <v>1.0920405474171784E-4</v>
      </c>
      <c r="AI16" s="93">
        <f>$AG16*'ACM Rates'!D$74</f>
        <v>9.813669609581857E-5</v>
      </c>
      <c r="AJ16" s="93">
        <f>$AG16*'ACM Rates'!E$74</f>
        <v>8.8895894236301214E-5</v>
      </c>
      <c r="AK16" s="93">
        <f>$AG16*'ACM Rates'!F$74</f>
        <v>7.7793452210082767E-5</v>
      </c>
      <c r="AL16" s="93"/>
      <c r="AM16" s="93">
        <f t="shared" si="3"/>
        <v>5248.5741922124889</v>
      </c>
      <c r="AN16" s="93">
        <f t="shared" si="3"/>
        <v>26796.228012158164</v>
      </c>
      <c r="AO16" s="93">
        <f t="shared" si="3"/>
        <v>28259.711312672182</v>
      </c>
      <c r="AP16" s="93">
        <f t="shared" si="3"/>
        <v>18948.645855040628</v>
      </c>
      <c r="AQ16" s="93">
        <f t="shared" si="3"/>
        <v>20586.960572533972</v>
      </c>
      <c r="AR16" s="93">
        <f t="shared" si="3"/>
        <v>19.965028186244513</v>
      </c>
      <c r="AS16" s="93">
        <f t="shared" si="3"/>
        <v>179.84508356879843</v>
      </c>
      <c r="AT16" s="2">
        <f t="shared" si="10"/>
        <v>5.2569790532342495E-2</v>
      </c>
      <c r="AU16" s="2">
        <f t="shared" si="11"/>
        <v>0.26839138441562738</v>
      </c>
      <c r="AV16" s="2">
        <f t="shared" si="4"/>
        <v>0.28304965306880836</v>
      </c>
      <c r="AW16" s="2">
        <f t="shared" si="4"/>
        <v>0.18978989473922586</v>
      </c>
      <c r="AX16" s="2">
        <f t="shared" si="4"/>
        <v>0.20619927724399584</v>
      </c>
    </row>
    <row r="17" spans="1:50">
      <c r="A17" s="58">
        <v>15</v>
      </c>
      <c r="B17" s="58">
        <v>19</v>
      </c>
      <c r="C17" s="93">
        <f>((SUM($C16:$G16))-($H16))*('Function Resolution'!H144)</f>
        <v>1871.2942642288219</v>
      </c>
      <c r="D17" s="93">
        <f>((SUM($C16:$G16))-($H16))*('Function Resolution'!I144)</f>
        <v>9242.984683991468</v>
      </c>
      <c r="E17" s="93">
        <f>((SUM($C16:$G16))-($H16))*('Function Resolution'!J144)</f>
        <v>13047.800984595169</v>
      </c>
      <c r="F17" s="93">
        <f>((SUM($C16:$G16))-($H16))*('Function Resolution'!K144)</f>
        <v>10534.280895449983</v>
      </c>
      <c r="G17" s="93">
        <f>((SUM($C16:$G16))-($H16))*('Function Resolution'!L144)</f>
        <v>15193.748606360736</v>
      </c>
      <c r="H17" s="111">
        <f t="shared" si="5"/>
        <v>14.967032830387851</v>
      </c>
      <c r="I17" s="111">
        <f t="shared" si="12"/>
        <v>124.85759820419028</v>
      </c>
      <c r="J17" s="2">
        <f t="shared" si="0"/>
        <v>3.750832149768852E-2</v>
      </c>
      <c r="K17" s="2">
        <f t="shared" si="1"/>
        <v>0.18526687531329372</v>
      </c>
      <c r="L17" s="2">
        <f t="shared" si="2"/>
        <v>0.26153081507452769</v>
      </c>
      <c r="M17" s="2">
        <f t="shared" si="2"/>
        <v>0.2111496850744263</v>
      </c>
      <c r="N17" s="2">
        <f t="shared" si="2"/>
        <v>0.30454430304006369</v>
      </c>
      <c r="O17" s="106">
        <f>('ACM Rates'!$AL30*(SUM($C17:$G17)))/($C17*'ACM Rates'!$B$65+$D17*'ACM Rates'!$C$65+$E17*'ACM Rates'!$D$65+$F17*'ACM Rates'!$E$65+$G17*'ACM Rates'!$F$65)</f>
        <v>4.3655553195643537E-4</v>
      </c>
      <c r="P17" s="106">
        <f>$O17*'ACM Rates'!C$65</f>
        <v>3.5227954182041969E-4</v>
      </c>
      <c r="Q17" s="106">
        <f>$O17*'ACM Rates'!D$65</f>
        <v>3.1765037361881768E-4</v>
      </c>
      <c r="R17" s="106">
        <f>$O17*'ACM Rates'!E$65</f>
        <v>2.8520033113015682E-4</v>
      </c>
      <c r="S17" s="106">
        <f>$O17*'ACM Rates'!F$65</f>
        <v>2.4648132581724336E-4</v>
      </c>
      <c r="T17" s="2"/>
      <c r="U17" s="93">
        <f>((SUM($U16:$Y16))-($Z16))*('Function Resolution'!M144)</f>
        <v>3460.6842042433104</v>
      </c>
      <c r="V17" s="93">
        <f>((SUM($U16:$Y16))-($Z16))*('Function Resolution'!N144)</f>
        <v>16295.902963322043</v>
      </c>
      <c r="W17" s="93">
        <f>((SUM($U16:$Y16))-($Z16))*('Function Resolution'!O144)</f>
        <v>14027.83486796656</v>
      </c>
      <c r="X17" s="93">
        <f>((SUM($U16:$Y16))-($Z16))*('Function Resolution'!P144)</f>
        <v>8843.8344120583897</v>
      </c>
      <c r="Y17" s="93">
        <f>((SUM($U16:$Y16))-($Z16))*('Function Resolution'!Q144)</f>
        <v>7301.7890342146993</v>
      </c>
      <c r="Z17" s="111">
        <f t="shared" si="6"/>
        <v>4.993004548180501</v>
      </c>
      <c r="AA17" s="111">
        <f t="shared" si="13"/>
        <v>74.947522743176506</v>
      </c>
      <c r="AB17" s="2">
        <f t="shared" si="7"/>
        <v>6.9310655955729453E-2</v>
      </c>
      <c r="AC17" s="2">
        <f t="shared" si="8"/>
        <v>0.32637468694596783</v>
      </c>
      <c r="AD17" s="2">
        <f t="shared" si="9"/>
        <v>0.28094977147734501</v>
      </c>
      <c r="AE17" s="2">
        <f t="shared" si="9"/>
        <v>0.17712450142432112</v>
      </c>
      <c r="AF17" s="2">
        <f t="shared" si="9"/>
        <v>0.14624038419663651</v>
      </c>
      <c r="AG17" s="106">
        <f>('ACM Rates'!$AQ30*(SUM(U17:Y17)))/(U17*'ACM Rates'!B$74+V17*'ACM Rates'!C$74+W17*'ACM Rates'!D$74+X17*'ACM Rates'!E$74+Y17*'ACM Rates'!F$74)</f>
        <v>1.3529932873642295E-4</v>
      </c>
      <c r="AH17" s="93">
        <f>$AG17*'ACM Rates'!C$74</f>
        <v>1.095512539193467E-4</v>
      </c>
      <c r="AI17" s="93">
        <f>$AG17*'ACM Rates'!D$74</f>
        <v>9.8448708138414122E-5</v>
      </c>
      <c r="AJ17" s="93">
        <f>$AG17*'ACM Rates'!E$74</f>
        <v>8.9178526428360612E-5</v>
      </c>
      <c r="AK17" s="93">
        <f>$AG17*'ACM Rates'!F$74</f>
        <v>7.8040785724356866E-5</v>
      </c>
      <c r="AL17" s="93"/>
      <c r="AM17" s="93">
        <f t="shared" si="3"/>
        <v>5331.9784684721326</v>
      </c>
      <c r="AN17" s="93">
        <f t="shared" si="3"/>
        <v>25538.88764731351</v>
      </c>
      <c r="AO17" s="93">
        <f t="shared" si="3"/>
        <v>27075.635852561729</v>
      </c>
      <c r="AP17" s="93">
        <f t="shared" si="3"/>
        <v>19378.115307508371</v>
      </c>
      <c r="AQ17" s="93">
        <f t="shared" si="3"/>
        <v>22495.537640575436</v>
      </c>
      <c r="AR17" s="93">
        <f t="shared" si="3"/>
        <v>19.960037378568352</v>
      </c>
      <c r="AS17" s="93">
        <f t="shared" si="3"/>
        <v>199.80512094736679</v>
      </c>
      <c r="AT17" s="2">
        <f t="shared" si="10"/>
        <v>5.341585046563023E-2</v>
      </c>
      <c r="AU17" s="2">
        <f t="shared" si="11"/>
        <v>0.25584900833598695</v>
      </c>
      <c r="AV17" s="2">
        <f t="shared" si="4"/>
        <v>0.27124417784393623</v>
      </c>
      <c r="AW17" s="2">
        <f t="shared" si="4"/>
        <v>0.19413028685170453</v>
      </c>
      <c r="AX17" s="2">
        <f t="shared" si="4"/>
        <v>0.22536067650274197</v>
      </c>
    </row>
    <row r="18" spans="1:50">
      <c r="A18" s="58">
        <v>16</v>
      </c>
      <c r="B18" s="58">
        <v>20</v>
      </c>
      <c r="C18" s="93">
        <f>((SUM($C17:$G17))-($H17))*('Function Resolution'!H145)</f>
        <v>1850.8396959873098</v>
      </c>
      <c r="D18" s="93">
        <f>((SUM($C17:$G17))-($H17))*('Function Resolution'!I145)</f>
        <v>8552.1428705672024</v>
      </c>
      <c r="E18" s="93">
        <f>((SUM($C17:$G17))-($H17))*('Function Resolution'!J145)</f>
        <v>12291.072061022744</v>
      </c>
      <c r="F18" s="93">
        <f>((SUM($C17:$G17))-($H17))*('Function Resolution'!K145)</f>
        <v>10709.754922835933</v>
      </c>
      <c r="G18" s="93">
        <f>((SUM($C17:$G17))-($H17))*('Function Resolution'!L145)</f>
        <v>16471.332851382605</v>
      </c>
      <c r="H18" s="111">
        <f t="shared" si="5"/>
        <v>24.937571200897899</v>
      </c>
      <c r="I18" s="111">
        <f t="shared" si="12"/>
        <v>149.79516940508819</v>
      </c>
      <c r="J18" s="2">
        <f t="shared" si="0"/>
        <v>3.710946188537937E-2</v>
      </c>
      <c r="K18" s="2">
        <f t="shared" si="1"/>
        <v>0.17147104667232541</v>
      </c>
      <c r="L18" s="2">
        <f t="shared" si="2"/>
        <v>0.24643683143810319</v>
      </c>
      <c r="M18" s="2">
        <f t="shared" si="2"/>
        <v>0.21473131518217617</v>
      </c>
      <c r="N18" s="2">
        <f t="shared" si="2"/>
        <v>0.33025134482201579</v>
      </c>
      <c r="O18" s="106">
        <f>('ACM Rates'!$AL31*(SUM($C18:$G18)))/($C18*'ACM Rates'!$B$65+$D18*'ACM Rates'!$C$65+$E18*'ACM Rates'!$D$65+$F18*'ACM Rates'!$E$65+$G18*'ACM Rates'!$F$65)</f>
        <v>7.3363510029846816E-4</v>
      </c>
      <c r="P18" s="106">
        <f>$O18*'ACM Rates'!C$65</f>
        <v>5.9200861763976603E-4</v>
      </c>
      <c r="Q18" s="106">
        <f>$O18*'ACM Rates'!D$65</f>
        <v>5.3381402055613532E-4</v>
      </c>
      <c r="R18" s="106">
        <f>$O18*'ACM Rates'!E$65</f>
        <v>4.7928146184781056E-4</v>
      </c>
      <c r="S18" s="106">
        <f>$O18*'ACM Rates'!F$65</f>
        <v>4.1421386043890017E-4</v>
      </c>
      <c r="T18" s="2"/>
      <c r="U18" s="93">
        <f>((SUM($U17:$Y17))-($Z17))*('Function Resolution'!M145)</f>
        <v>3549.8718219425</v>
      </c>
      <c r="V18" s="93">
        <f>((SUM($U17:$Y17))-($Z17))*('Function Resolution'!N145)</f>
        <v>15714.53462032927</v>
      </c>
      <c r="W18" s="93">
        <f>((SUM($U17:$Y17))-($Z17))*('Function Resolution'!O145)</f>
        <v>13658.394667373368</v>
      </c>
      <c r="X18" s="93">
        <f>((SUM($U17:$Y17))-($Z17))*('Function Resolution'!P145)</f>
        <v>9150.2172840168023</v>
      </c>
      <c r="Y18" s="93">
        <f>((SUM($U17:$Y17))-($Z17))*('Function Resolution'!Q145)</f>
        <v>7852.0340835948828</v>
      </c>
      <c r="Z18" s="111">
        <f t="shared" si="6"/>
        <v>9.9850104954513661</v>
      </c>
      <c r="AA18" s="111">
        <f t="shared" si="13"/>
        <v>84.932533238627869</v>
      </c>
      <c r="AB18" s="2">
        <f t="shared" si="7"/>
        <v>7.1104017838731992E-2</v>
      </c>
      <c r="AC18" s="2">
        <f t="shared" si="8"/>
        <v>0.31476250580784004</v>
      </c>
      <c r="AD18" s="2">
        <f t="shared" si="9"/>
        <v>0.27357797317479837</v>
      </c>
      <c r="AE18" s="2">
        <f t="shared" si="9"/>
        <v>0.18327907192857035</v>
      </c>
      <c r="AF18" s="2">
        <f t="shared" si="9"/>
        <v>0.15727643125005925</v>
      </c>
      <c r="AG18" s="106">
        <f>('ACM Rates'!$AQ31*(SUM(U18:Y18)))/(U18*'ACM Rates'!B$74+V18*'ACM Rates'!C$74+W18*'ACM Rates'!D$74+X18*'ACM Rates'!E$74+Y18*'ACM Rates'!F$74)</f>
        <v>2.7153576828429685E-4</v>
      </c>
      <c r="AH18" s="93">
        <f>$AG18*'ACM Rates'!C$74</f>
        <v>2.1986128222001959E-4</v>
      </c>
      <c r="AI18" s="93">
        <f>$AG18*'ACM Rates'!D$74</f>
        <v>1.9757929215626896E-4</v>
      </c>
      <c r="AJ18" s="93">
        <f>$AG18*'ACM Rates'!E$74</f>
        <v>1.7897472156244026E-4</v>
      </c>
      <c r="AK18" s="93">
        <f>$AG18*'ACM Rates'!F$74</f>
        <v>1.5662209788531485E-4</v>
      </c>
      <c r="AL18" s="93"/>
      <c r="AM18" s="93">
        <f t="shared" si="3"/>
        <v>5400.7115179298098</v>
      </c>
      <c r="AN18" s="93">
        <f t="shared" si="3"/>
        <v>24266.677490896473</v>
      </c>
      <c r="AO18" s="93">
        <f t="shared" si="3"/>
        <v>25949.46672839611</v>
      </c>
      <c r="AP18" s="93">
        <f t="shared" si="3"/>
        <v>19859.972206852734</v>
      </c>
      <c r="AQ18" s="93">
        <f t="shared" si="3"/>
        <v>24323.366934977486</v>
      </c>
      <c r="AR18" s="93">
        <f t="shared" si="3"/>
        <v>34.922581696349269</v>
      </c>
      <c r="AS18" s="93">
        <f t="shared" si="3"/>
        <v>234.72770264371604</v>
      </c>
      <c r="AT18" s="2">
        <f t="shared" si="10"/>
        <v>5.4115240200431534E-2</v>
      </c>
      <c r="AU18" s="2">
        <f t="shared" si="11"/>
        <v>0.24315260626800522</v>
      </c>
      <c r="AV18" s="2">
        <f t="shared" si="4"/>
        <v>0.26001418894867034</v>
      </c>
      <c r="AW18" s="2">
        <f t="shared" si="4"/>
        <v>0.19899732892226252</v>
      </c>
      <c r="AX18" s="2">
        <f t="shared" si="4"/>
        <v>0.24372063566063029</v>
      </c>
    </row>
    <row r="19" spans="1:50">
      <c r="A19" s="58">
        <v>17</v>
      </c>
      <c r="B19" s="58">
        <v>21</v>
      </c>
      <c r="C19" s="93">
        <f>((SUM($C18:$G18))-($H18))*('Function Resolution'!H146)</f>
        <v>1831.9010669073996</v>
      </c>
      <c r="D19" s="93">
        <f>((SUM($C18:$G18))-($H18))*('Function Resolution'!I146)</f>
        <v>7904.2699145792558</v>
      </c>
      <c r="E19" s="93">
        <f>((SUM($C18:$G18))-($H18))*('Function Resolution'!J146)</f>
        <v>11557.198053551914</v>
      </c>
      <c r="F19" s="93">
        <f>((SUM($C18:$G18))-($H18))*('Function Resolution'!K146)</f>
        <v>10898.520246668404</v>
      </c>
      <c r="G19" s="93">
        <f>((SUM($C18:$G18))-($H18))*('Function Resolution'!L146)</f>
        <v>17658.315548887924</v>
      </c>
      <c r="H19" s="111">
        <f t="shared" si="5"/>
        <v>24.925102415297452</v>
      </c>
      <c r="I19" s="111">
        <f t="shared" si="12"/>
        <v>174.72027182038565</v>
      </c>
      <c r="J19" s="2">
        <f t="shared" si="0"/>
        <v>3.6748115140804692E-2</v>
      </c>
      <c r="K19" s="2">
        <f t="shared" si="1"/>
        <v>0.15856043002110426</v>
      </c>
      <c r="L19" s="2">
        <f t="shared" si="2"/>
        <v>0.23183852689926837</v>
      </c>
      <c r="M19" s="2">
        <f t="shared" si="2"/>
        <v>0.21862538546641203</v>
      </c>
      <c r="N19" s="2">
        <f t="shared" si="2"/>
        <v>0.35422754247241062</v>
      </c>
      <c r="O19" s="106">
        <f>('ACM Rates'!$AL32*(SUM($C19:$G19)))/($C19*'ACM Rates'!$B$65+$D19*'ACM Rates'!$C$65+$E19*'ACM Rates'!$D$65+$F19*'ACM Rates'!$E$65+$G19*'ACM Rates'!$F$65)</f>
        <v>7.3940757169484183E-4</v>
      </c>
      <c r="P19" s="106">
        <f>$O19*'ACM Rates'!C$65</f>
        <v>5.9666672738716226E-4</v>
      </c>
      <c r="Q19" s="106">
        <f>$O19*'ACM Rates'!D$65</f>
        <v>5.3801423693535422E-4</v>
      </c>
      <c r="R19" s="106">
        <f>$O19*'ACM Rates'!E$65</f>
        <v>4.8305259892699761E-4</v>
      </c>
      <c r="S19" s="106">
        <f>$O19*'ACM Rates'!F$65</f>
        <v>4.1747302519313877E-4</v>
      </c>
      <c r="T19" s="2"/>
      <c r="U19" s="93">
        <f>((SUM($U18:$Y18))-($Z18))*('Function Resolution'!M146)</f>
        <v>3622.7419387886421</v>
      </c>
      <c r="V19" s="93">
        <f>((SUM($U18:$Y18))-($Z18))*('Function Resolution'!N146)</f>
        <v>15089.356047273259</v>
      </c>
      <c r="W19" s="93">
        <f>((SUM($U18:$Y18))-($Z18))*('Function Resolution'!O146)</f>
        <v>13325.572218564183</v>
      </c>
      <c r="X19" s="93">
        <f>((SUM($U18:$Y18))-($Z18))*('Function Resolution'!P146)</f>
        <v>9489.000818495153</v>
      </c>
      <c r="Y19" s="93">
        <f>((SUM($U18:$Y18))-($Z18))*('Function Resolution'!Q146)</f>
        <v>8388.3964436401293</v>
      </c>
      <c r="Z19" s="111">
        <f t="shared" si="6"/>
        <v>9.983013493352269</v>
      </c>
      <c r="AA19" s="111">
        <f t="shared" si="13"/>
        <v>94.915546731980143</v>
      </c>
      <c r="AB19" s="2">
        <f t="shared" si="7"/>
        <v>7.2578123653765272E-2</v>
      </c>
      <c r="AC19" s="2">
        <f t="shared" si="8"/>
        <v>0.3023006241015565</v>
      </c>
      <c r="AD19" s="2">
        <f t="shared" si="9"/>
        <v>0.26696492451778681</v>
      </c>
      <c r="AE19" s="2">
        <f t="shared" si="9"/>
        <v>0.19010293484655541</v>
      </c>
      <c r="AF19" s="2">
        <f t="shared" si="9"/>
        <v>0.16805339288033608</v>
      </c>
      <c r="AG19" s="106">
        <f>('ACM Rates'!$AQ32*(SUM(U19:Y19)))/(U19*'ACM Rates'!B$74+V19*'ACM Rates'!C$74+W19*'ACM Rates'!D$74+X19*'ACM Rates'!E$74+Y19*'ACM Rates'!F$74)</f>
        <v>2.7254008531676639E-4</v>
      </c>
      <c r="AH19" s="93">
        <f>$AG19*'ACM Rates'!C$74</f>
        <v>2.2067447317423292E-4</v>
      </c>
      <c r="AI19" s="93">
        <f>$AG19*'ACM Rates'!D$74</f>
        <v>1.9831006972428371E-4</v>
      </c>
      <c r="AJ19" s="93">
        <f>$AG19*'ACM Rates'!E$74</f>
        <v>1.7963668724888513E-4</v>
      </c>
      <c r="AK19" s="93">
        <f>$AG19*'ACM Rates'!F$74</f>
        <v>1.5720138893621845E-4</v>
      </c>
      <c r="AL19" s="93"/>
      <c r="AM19" s="93">
        <f t="shared" si="3"/>
        <v>5454.6430056960417</v>
      </c>
      <c r="AN19" s="93">
        <f t="shared" si="3"/>
        <v>22993.625961852515</v>
      </c>
      <c r="AO19" s="93">
        <f t="shared" si="3"/>
        <v>24882.770272116097</v>
      </c>
      <c r="AP19" s="93">
        <f t="shared" si="3"/>
        <v>20387.521065163557</v>
      </c>
      <c r="AQ19" s="93">
        <f t="shared" si="3"/>
        <v>26046.711992528053</v>
      </c>
      <c r="AR19" s="93">
        <f t="shared" si="3"/>
        <v>34.908115908649719</v>
      </c>
      <c r="AS19" s="93">
        <f t="shared" si="3"/>
        <v>269.63581855236578</v>
      </c>
      <c r="AT19" s="2">
        <f t="shared" si="10"/>
        <v>5.4674766881186443E-2</v>
      </c>
      <c r="AU19" s="2">
        <f t="shared" si="11"/>
        <v>0.23047725358097215</v>
      </c>
      <c r="AV19" s="2">
        <f t="shared" ref="AV19:AX82" si="14">(E19+W19)/((SUM($C19:$G19))+(SUM($U19:$Y19)))</f>
        <v>0.24941314446525575</v>
      </c>
      <c r="AW19" s="2">
        <f t="shared" si="14"/>
        <v>0.20435488818591455</v>
      </c>
      <c r="AX19" s="2">
        <f t="shared" si="14"/>
        <v>0.26107994688667108</v>
      </c>
    </row>
    <row r="20" spans="1:50">
      <c r="A20" s="58">
        <v>18</v>
      </c>
      <c r="B20" s="58">
        <v>22</v>
      </c>
      <c r="C20" s="93">
        <f>((SUM($C19:$G19))-($H19))*('Function Resolution'!H147)</f>
        <v>1815.2821058762381</v>
      </c>
      <c r="D20" s="93">
        <f>((SUM($C19:$G19))-($H19))*('Function Resolution'!I147)</f>
        <v>7304.2378824313118</v>
      </c>
      <c r="E20" s="93">
        <f>((SUM($C19:$G19))-($H19))*('Function Resolution'!J147)</f>
        <v>10855.948640349427</v>
      </c>
      <c r="F20" s="93">
        <f>((SUM($C19:$G19))-($H19))*('Function Resolution'!K147)</f>
        <v>11101.991450954009</v>
      </c>
      <c r="G20" s="93">
        <f>((SUM($C19:$G19))-($H19))*('Function Resolution'!L147)</f>
        <v>18747.819648568617</v>
      </c>
      <c r="H20" s="111">
        <f t="shared" si="5"/>
        <v>24.912639864089801</v>
      </c>
      <c r="I20" s="111">
        <f t="shared" si="12"/>
        <v>199.63291168447546</v>
      </c>
      <c r="J20" s="2">
        <f t="shared" si="0"/>
        <v>3.6432953628749459E-2</v>
      </c>
      <c r="K20" s="2">
        <f t="shared" si="1"/>
        <v>0.14659702709707548</v>
      </c>
      <c r="L20" s="2">
        <f t="shared" si="2"/>
        <v>0.21788033503421847</v>
      </c>
      <c r="M20" s="2">
        <f t="shared" si="2"/>
        <v>0.22281844701164963</v>
      </c>
      <c r="N20" s="2">
        <f t="shared" si="2"/>
        <v>0.37627123722830685</v>
      </c>
      <c r="O20" s="106">
        <f>('ACM Rates'!$AL33*(SUM($C20:$G20)))/($C20*'ACM Rates'!$B$65+$D20*'ACM Rates'!$C$65+$E20*'ACM Rates'!$D$65+$F20*'ACM Rates'!$E$65+$G20*'ACM Rates'!$F$65)</f>
        <v>7.4484912059177301E-4</v>
      </c>
      <c r="P20" s="106">
        <f>$O20*'ACM Rates'!C$65</f>
        <v>6.0105779842367733E-4</v>
      </c>
      <c r="Q20" s="106">
        <f>$O20*'ACM Rates'!D$65</f>
        <v>5.4197366457661874E-4</v>
      </c>
      <c r="R20" s="106">
        <f>$O20*'ACM Rates'!E$65</f>
        <v>4.8660754539694767E-4</v>
      </c>
      <c r="S20" s="106">
        <f>$O20*'ACM Rates'!F$65</f>
        <v>4.2054534953319273E-4</v>
      </c>
      <c r="T20" s="2"/>
      <c r="U20" s="93">
        <f>((SUM($U19:$Y19))-($Z19))*('Function Resolution'!M147)</f>
        <v>3679.9545842566204</v>
      </c>
      <c r="V20" s="93">
        <f>((SUM($U19:$Y19))-($Z19))*('Function Resolution'!N147)</f>
        <v>14433.458764130164</v>
      </c>
      <c r="W20" s="93">
        <f>((SUM($U19:$Y19))-($Z19))*('Function Resolution'!O147)</f>
        <v>13026.66802285723</v>
      </c>
      <c r="X20" s="93">
        <f>((SUM($U19:$Y19))-($Z19))*('Function Resolution'!P147)</f>
        <v>9857.4831398803399</v>
      </c>
      <c r="Y20" s="93">
        <f>((SUM($U19:$Y19))-($Z19))*('Function Resolution'!Q147)</f>
        <v>8907.5199421436573</v>
      </c>
      <c r="Z20" s="111">
        <f t="shared" si="6"/>
        <v>9.9810168906535974</v>
      </c>
      <c r="AA20" s="111">
        <f t="shared" si="13"/>
        <v>104.89656362263374</v>
      </c>
      <c r="AB20" s="2">
        <f t="shared" si="7"/>
        <v>7.373907137062545E-2</v>
      </c>
      <c r="AC20" s="2">
        <f t="shared" si="8"/>
        <v>0.28921820135673565</v>
      </c>
      <c r="AD20" s="2">
        <f t="shared" si="9"/>
        <v>0.26102887442371986</v>
      </c>
      <c r="AE20" s="2">
        <f t="shared" si="9"/>
        <v>0.19752462595491768</v>
      </c>
      <c r="AF20" s="2">
        <f t="shared" si="9"/>
        <v>0.17848922689400146</v>
      </c>
      <c r="AG20" s="106">
        <f>('ACM Rates'!$AQ33*(SUM(U20:Y20)))/(U20*'ACM Rates'!B$74+V20*'ACM Rates'!C$74+W20*'ACM Rates'!D$74+X20*'ACM Rates'!E$74+Y20*'ACM Rates'!F$74)</f>
        <v>2.7359890605052601E-4</v>
      </c>
      <c r="AH20" s="93">
        <f>$AG20*'ACM Rates'!C$74</f>
        <v>2.2153179552861902E-4</v>
      </c>
      <c r="AI20" s="93">
        <f>$AG20*'ACM Rates'!D$74</f>
        <v>1.9908050616592986E-4</v>
      </c>
      <c r="AJ20" s="93">
        <f>$AG20*'ACM Rates'!E$74</f>
        <v>1.8033457742816625E-4</v>
      </c>
      <c r="AK20" s="93">
        <f>$AG20*'ACM Rates'!F$74</f>
        <v>1.5781211777556706E-4</v>
      </c>
      <c r="AL20" s="93"/>
      <c r="AM20" s="93">
        <f t="shared" si="3"/>
        <v>5495.2366901328587</v>
      </c>
      <c r="AN20" s="93">
        <f t="shared" si="3"/>
        <v>21737.696646561475</v>
      </c>
      <c r="AO20" s="93">
        <f t="shared" si="3"/>
        <v>23882.616663206656</v>
      </c>
      <c r="AP20" s="93">
        <f t="shared" si="3"/>
        <v>20959.474590834347</v>
      </c>
      <c r="AQ20" s="93">
        <f t="shared" si="3"/>
        <v>27655.339590712276</v>
      </c>
      <c r="AR20" s="93">
        <f t="shared" si="3"/>
        <v>34.893656754743397</v>
      </c>
      <c r="AS20" s="93">
        <f t="shared" si="3"/>
        <v>304.52947530710918</v>
      </c>
      <c r="AT20" s="2">
        <f t="shared" si="10"/>
        <v>5.5100938768607367E-2</v>
      </c>
      <c r="AU20" s="2">
        <f t="shared" si="11"/>
        <v>0.21796467730742769</v>
      </c>
      <c r="AV20" s="2">
        <f t="shared" si="14"/>
        <v>0.23947186856507469</v>
      </c>
      <c r="AW20" s="2">
        <f t="shared" si="14"/>
        <v>0.21016141636363683</v>
      </c>
      <c r="AX20" s="2">
        <f t="shared" si="14"/>
        <v>0.27730109899525335</v>
      </c>
    </row>
    <row r="21" spans="1:50">
      <c r="A21" s="58">
        <v>19</v>
      </c>
      <c r="B21" s="58">
        <v>23</v>
      </c>
      <c r="C21" s="93">
        <f>((SUM($C20:$G20))-($H20))*('Function Resolution'!H148)</f>
        <v>1801.3284979140683</v>
      </c>
      <c r="D21" s="93">
        <f>((SUM($C20:$G20))-($H20))*('Function Resolution'!I148)</f>
        <v>6753.215467215543</v>
      </c>
      <c r="E21" s="93">
        <f>((SUM($C20:$G20))-($H20))*('Function Resolution'!J148)</f>
        <v>10192.393353842444</v>
      </c>
      <c r="F21" s="93">
        <f>((SUM($C20:$G20))-($H20))*('Function Resolution'!K148)</f>
        <v>11319.151612109161</v>
      </c>
      <c r="G21" s="93">
        <f>((SUM($C20:$G20))-($H20))*('Function Resolution'!L148)</f>
        <v>19734.278157234301</v>
      </c>
      <c r="H21" s="111">
        <f t="shared" si="5"/>
        <v>24.900183544157766</v>
      </c>
      <c r="I21" s="111">
        <f t="shared" si="12"/>
        <v>224.53309522863321</v>
      </c>
      <c r="J21" s="2">
        <f t="shared" si="0"/>
        <v>3.6170988352748658E-2</v>
      </c>
      <c r="K21" s="2">
        <f t="shared" si="1"/>
        <v>0.13560573670550363</v>
      </c>
      <c r="L21" s="2">
        <f t="shared" si="2"/>
        <v>0.204665024572356</v>
      </c>
      <c r="M21" s="2">
        <f t="shared" si="2"/>
        <v>0.22729052563078259</v>
      </c>
      <c r="N21" s="2">
        <f t="shared" si="2"/>
        <v>0.39626772473860905</v>
      </c>
      <c r="O21" s="106">
        <f>('ACM Rates'!$AL34*(SUM($C21:$G21)))/($C21*'ACM Rates'!$B$65+$D21*'ACM Rates'!$C$65+$E21*'ACM Rates'!$D$65+$F21*'ACM Rates'!$E$65+$G21*'ACM Rates'!$F$65)</f>
        <v>7.4991600097486233E-4</v>
      </c>
      <c r="P21" s="106">
        <f>$O21*'ACM Rates'!C$65</f>
        <v>6.0514652979724219E-4</v>
      </c>
      <c r="Q21" s="106">
        <f>$O21*'ACM Rates'!D$65</f>
        <v>5.4566047262039085E-4</v>
      </c>
      <c r="R21" s="106">
        <f>$O21*'ACM Rates'!E$65</f>
        <v>4.8991772212653303E-4</v>
      </c>
      <c r="S21" s="106">
        <f>$O21*'ACM Rates'!F$65</f>
        <v>4.2340613425165518E-4</v>
      </c>
      <c r="T21" s="2"/>
      <c r="U21" s="93">
        <f>((SUM($U20:$Y20))-($Z20))*('Function Resolution'!M148)</f>
        <v>3722.0482284494988</v>
      </c>
      <c r="V21" s="93">
        <f>((SUM($U20:$Y20))-($Z20))*('Function Resolution'!N148)</f>
        <v>13757.880426309182</v>
      </c>
      <c r="W21" s="93">
        <f>((SUM($U20:$Y20))-($Z20))*('Function Resolution'!O148)</f>
        <v>12757.85702871009</v>
      </c>
      <c r="X21" s="93">
        <f>((SUM($U20:$Y20))-($Z20))*('Function Resolution'!P148)</f>
        <v>10251.639531228177</v>
      </c>
      <c r="Y21" s="93">
        <f>((SUM($U20:$Y20))-($Z20))*('Function Resolution'!Q148)</f>
        <v>9405.6782216804058</v>
      </c>
      <c r="Z21" s="111">
        <f t="shared" si="6"/>
        <v>9.9790206872754705</v>
      </c>
      <c r="AA21" s="111">
        <f t="shared" si="13"/>
        <v>114.8755843099092</v>
      </c>
      <c r="AB21" s="2">
        <f t="shared" si="7"/>
        <v>7.4597464923498696E-2</v>
      </c>
      <c r="AC21" s="2">
        <f t="shared" si="8"/>
        <v>0.27573608387949816</v>
      </c>
      <c r="AD21" s="2">
        <f t="shared" si="9"/>
        <v>0.25569356810689836</v>
      </c>
      <c r="AE21" s="2">
        <f t="shared" si="9"/>
        <v>0.20546383963910067</v>
      </c>
      <c r="AF21" s="2">
        <f t="shared" si="9"/>
        <v>0.18850904345100417</v>
      </c>
      <c r="AG21" s="106">
        <f>('ACM Rates'!$AQ34*(SUM(U21:Y21)))/(U21*'ACM Rates'!B$74+V21*'ACM Rates'!C$74+W21*'ACM Rates'!D$74+X21*'ACM Rates'!E$74+Y21*'ACM Rates'!F$74)</f>
        <v>2.7469915089812716E-4</v>
      </c>
      <c r="AH21" s="93">
        <f>$AG21*'ACM Rates'!C$74</f>
        <v>2.2242265880043774E-4</v>
      </c>
      <c r="AI21" s="93">
        <f>$AG21*'ACM Rates'!D$74</f>
        <v>1.9988108429808967E-4</v>
      </c>
      <c r="AJ21" s="93">
        <f>$AG21*'ACM Rates'!E$74</f>
        <v>1.8105977107942681E-4</v>
      </c>
      <c r="AK21" s="93">
        <f>$AG21*'ACM Rates'!F$74</f>
        <v>1.5844674008447178E-4</v>
      </c>
      <c r="AL21" s="93"/>
      <c r="AM21" s="93">
        <f t="shared" si="3"/>
        <v>5523.3767263635673</v>
      </c>
      <c r="AN21" s="93">
        <f t="shared" si="3"/>
        <v>20511.095893524725</v>
      </c>
      <c r="AO21" s="93">
        <f t="shared" si="3"/>
        <v>22950.250382552535</v>
      </c>
      <c r="AP21" s="93">
        <f t="shared" si="3"/>
        <v>21570.791143337337</v>
      </c>
      <c r="AQ21" s="93">
        <f t="shared" si="3"/>
        <v>29139.956378914707</v>
      </c>
      <c r="AR21" s="93">
        <f t="shared" si="3"/>
        <v>34.879204231433235</v>
      </c>
      <c r="AS21" s="93">
        <f t="shared" si="3"/>
        <v>339.4086795385424</v>
      </c>
      <c r="AT21" s="2">
        <f t="shared" si="10"/>
        <v>5.5402484157948989E-2</v>
      </c>
      <c r="AU21" s="2">
        <f t="shared" si="11"/>
        <v>0.20573749023476923</v>
      </c>
      <c r="AV21" s="2">
        <f t="shared" si="14"/>
        <v>0.23020354146247946</v>
      </c>
      <c r="AW21" s="2">
        <f t="shared" si="14"/>
        <v>0.21636681215115602</v>
      </c>
      <c r="AX21" s="2">
        <f t="shared" si="14"/>
        <v>0.29228967199364625</v>
      </c>
    </row>
    <row r="22" spans="1:50">
      <c r="A22" s="58">
        <v>20</v>
      </c>
      <c r="B22" s="58">
        <v>24</v>
      </c>
      <c r="C22" s="93">
        <f>((SUM($C21:$G21))-($H21))*('Function Resolution'!H149)</f>
        <v>1790.3185868139199</v>
      </c>
      <c r="D22" s="93">
        <f>((SUM($C21:$G21))-($H21))*('Function Resolution'!I149)</f>
        <v>6250.9429522938635</v>
      </c>
      <c r="E22" s="93">
        <f>((SUM($C21:$G21))-($H21))*('Function Resolution'!J149)</f>
        <v>9569.8253747338422</v>
      </c>
      <c r="F22" s="93">
        <f>((SUM($C21:$G21))-($H21))*('Function Resolution'!K149)</f>
        <v>11548.678349362368</v>
      </c>
      <c r="G22" s="93">
        <f>((SUM($C21:$G21))-($H21))*('Function Resolution'!L149)</f>
        <v>20615.701641567368</v>
      </c>
      <c r="H22" s="111">
        <f t="shared" si="5"/>
        <v>24.887733452385675</v>
      </c>
      <c r="I22" s="111">
        <f t="shared" si="12"/>
        <v>249.42082868101889</v>
      </c>
      <c r="J22" s="2">
        <f t="shared" si="0"/>
        <v>3.5967891375867825E-2</v>
      </c>
      <c r="K22" s="2">
        <f t="shared" si="1"/>
        <v>0.12558280898204219</v>
      </c>
      <c r="L22" s="2">
        <f t="shared" si="2"/>
        <v>0.19225988162084928</v>
      </c>
      <c r="M22" s="2">
        <f t="shared" si="2"/>
        <v>0.23201547001973657</v>
      </c>
      <c r="N22" s="2">
        <f t="shared" si="2"/>
        <v>0.41417394800150426</v>
      </c>
      <c r="O22" s="106">
        <f>('ACM Rates'!$AL35*(SUM($C22:$G22)))/($C22*'ACM Rates'!$B$65+$D22*'ACM Rates'!$C$65+$E22*'ACM Rates'!$D$65+$F22*'ACM Rates'!$E$65+$G22*'ACM Rates'!$F$65)</f>
        <v>7.5457960932861178E-4</v>
      </c>
      <c r="P22" s="106">
        <f>$O22*'ACM Rates'!C$65</f>
        <v>6.0890983983188094E-4</v>
      </c>
      <c r="Q22" s="106">
        <f>$O22*'ACM Rates'!D$65</f>
        <v>5.4905384832529009E-4</v>
      </c>
      <c r="R22" s="106">
        <f>$O22*'ACM Rates'!E$65</f>
        <v>4.9296444253067045E-4</v>
      </c>
      <c r="S22" s="106">
        <f>$O22*'ACM Rates'!F$65</f>
        <v>4.2603922966788564E-4</v>
      </c>
      <c r="T22" s="2"/>
      <c r="U22" s="93">
        <f>((SUM($U21:$Y21))-($Z21))*('Function Resolution'!M149)</f>
        <v>3749.7788002006241</v>
      </c>
      <c r="V22" s="93">
        <f>((SUM($U21:$Y21))-($Z21))*('Function Resolution'!N149)</f>
        <v>13073.121531312281</v>
      </c>
      <c r="W22" s="93">
        <f>((SUM($U21:$Y21))-($Z21))*('Function Resolution'!O149)</f>
        <v>12515.65672088869</v>
      </c>
      <c r="X22" s="93">
        <f>((SUM($U21:$Y21))-($Z21))*('Function Resolution'!P149)</f>
        <v>10667.004094290996</v>
      </c>
      <c r="Y22" s="93">
        <f>((SUM($U21:$Y21))-($Z21))*('Function Resolution'!Q149)</f>
        <v>9879.5632689974791</v>
      </c>
      <c r="Z22" s="111">
        <f t="shared" si="6"/>
        <v>9.9770248831380126</v>
      </c>
      <c r="AA22" s="111">
        <f t="shared" si="13"/>
        <v>124.85260919304721</v>
      </c>
      <c r="AB22" s="2">
        <f t="shared" si="7"/>
        <v>7.516827599654595E-2</v>
      </c>
      <c r="AC22" s="2">
        <f t="shared" si="8"/>
        <v>0.26206452693942706</v>
      </c>
      <c r="AD22" s="2">
        <f t="shared" si="9"/>
        <v>0.2508895561048699</v>
      </c>
      <c r="AE22" s="2">
        <f t="shared" si="9"/>
        <v>0.21383136193874996</v>
      </c>
      <c r="AF22" s="2">
        <f t="shared" si="9"/>
        <v>0.19804627902040711</v>
      </c>
      <c r="AG22" s="106">
        <f>('ACM Rates'!$AQ35*(SUM(U22:Y22)))/(U22*'ACM Rates'!B$74+V22*'ACM Rates'!C$74+W22*'ACM Rates'!D$74+X22*'ACM Rates'!E$74+Y22*'ACM Rates'!F$74)</f>
        <v>2.7582746215883727E-4</v>
      </c>
      <c r="AH22" s="93">
        <f>$AG22*'ACM Rates'!C$74</f>
        <v>2.23336247319882E-4</v>
      </c>
      <c r="AI22" s="93">
        <f>$AG22*'ACM Rates'!D$74</f>
        <v>2.0070208457231373E-4</v>
      </c>
      <c r="AJ22" s="93">
        <f>$AG22*'ACM Rates'!E$74</f>
        <v>1.8180346387171458E-4</v>
      </c>
      <c r="AK22" s="93">
        <f>$AG22*'ACM Rates'!F$74</f>
        <v>1.5909755112802839E-4</v>
      </c>
      <c r="AL22" s="93"/>
      <c r="AM22" s="93">
        <f t="shared" si="3"/>
        <v>5540.0973870145444</v>
      </c>
      <c r="AN22" s="93">
        <f t="shared" si="3"/>
        <v>19324.064483606144</v>
      </c>
      <c r="AO22" s="93">
        <f t="shared" si="3"/>
        <v>22085.48209562253</v>
      </c>
      <c r="AP22" s="93">
        <f t="shared" si="3"/>
        <v>22215.682443653364</v>
      </c>
      <c r="AQ22" s="93">
        <f t="shared" si="3"/>
        <v>30495.264910564845</v>
      </c>
      <c r="AR22" s="93">
        <f t="shared" si="3"/>
        <v>34.864758335523689</v>
      </c>
      <c r="AS22" s="93">
        <f t="shared" si="3"/>
        <v>374.27343787406608</v>
      </c>
      <c r="AT22" s="2">
        <f t="shared" si="10"/>
        <v>5.5589649967058757E-2</v>
      </c>
      <c r="AU22" s="2">
        <f t="shared" si="11"/>
        <v>0.19389875403677942</v>
      </c>
      <c r="AV22" s="2">
        <f t="shared" si="14"/>
        <v>0.22160697426133108</v>
      </c>
      <c r="AW22" s="2">
        <f t="shared" si="14"/>
        <v>0.22291341190439273</v>
      </c>
      <c r="AX22" s="2">
        <f t="shared" si="14"/>
        <v>0.30599120983043809</v>
      </c>
    </row>
    <row r="23" spans="1:50">
      <c r="A23" s="58">
        <v>21</v>
      </c>
      <c r="B23" s="58">
        <v>25</v>
      </c>
      <c r="C23" s="93">
        <f>((SUM($C22:$G22))-($H22))*('Function Resolution'!H150)</f>
        <v>1782.4816873383961</v>
      </c>
      <c r="D23" s="93">
        <f>((SUM($C22:$G22))-($H22))*('Function Resolution'!I150)</f>
        <v>5796.1220716607468</v>
      </c>
      <c r="E23" s="93">
        <f>((SUM($C22:$G22))-($H22))*('Function Resolution'!J150)</f>
        <v>8990.0875033006105</v>
      </c>
      <c r="F23" s="93">
        <f>((SUM($C22:$G22))-($H22))*('Function Resolution'!K150)</f>
        <v>11788.985624492607</v>
      </c>
      <c r="G23" s="93">
        <f>((SUM($C22:$G22))-($H22))*('Function Resolution'!L150)</f>
        <v>21392.902284526608</v>
      </c>
      <c r="H23" s="111">
        <f t="shared" si="5"/>
        <v>29.850347502791379</v>
      </c>
      <c r="I23" s="111">
        <f t="shared" si="12"/>
        <v>279.27117618381027</v>
      </c>
      <c r="J23" s="2">
        <f t="shared" si="0"/>
        <v>3.5828360534262693E-2</v>
      </c>
      <c r="K23" s="2">
        <f t="shared" si="1"/>
        <v>0.11650360997208632</v>
      </c>
      <c r="L23" s="2">
        <f t="shared" si="2"/>
        <v>0.1807031727679537</v>
      </c>
      <c r="M23" s="2">
        <f t="shared" si="2"/>
        <v>0.23696177654327519</v>
      </c>
      <c r="N23" s="2">
        <f t="shared" si="2"/>
        <v>0.43000308018242206</v>
      </c>
      <c r="O23" s="106">
        <f>('ACM Rates'!$AL36*(SUM($C23:$G23)))/($C23*'ACM Rates'!$B$65+$D23*'ACM Rates'!$C$65+$E23*'ACM Rates'!$D$65+$F23*'ACM Rates'!$E$65+$G23*'ACM Rates'!$F$65)</f>
        <v>9.1058894999463042E-4</v>
      </c>
      <c r="P23" s="106">
        <f>$O23*'ACM Rates'!C$65</f>
        <v>7.3480195441173984E-4</v>
      </c>
      <c r="Q23" s="106">
        <f>$O23*'ACM Rates'!D$65</f>
        <v>6.6257073615052923E-4</v>
      </c>
      <c r="R23" s="106">
        <f>$O23*'ACM Rates'!E$65</f>
        <v>5.9488484522937245E-4</v>
      </c>
      <c r="S23" s="106">
        <f>$O23*'ACM Rates'!F$65</f>
        <v>5.1412284403626709E-4</v>
      </c>
      <c r="T23" s="2"/>
      <c r="U23" s="93">
        <f>((SUM($U22:$Y22))-($Z22))*('Function Resolution'!M150)</f>
        <v>3764.1111789893525</v>
      </c>
      <c r="V23" s="93">
        <f>((SUM($U22:$Y22))-($Z22))*('Function Resolution'!N150)</f>
        <v>12389.000667805083</v>
      </c>
      <c r="W23" s="93">
        <f>((SUM($U22:$Y22))-($Z22))*('Function Resolution'!O150)</f>
        <v>12296.976830027013</v>
      </c>
      <c r="X23" s="93">
        <f>((SUM($U22:$Y22))-($Z22))*('Function Resolution'!P150)</f>
        <v>11098.708756187236</v>
      </c>
      <c r="Y23" s="93">
        <f>((SUM($U22:$Y22))-($Z22))*('Function Resolution'!Q150)</f>
        <v>10326.349957798247</v>
      </c>
      <c r="Z23" s="111">
        <f t="shared" si="6"/>
        <v>14.962544217242076</v>
      </c>
      <c r="AA23" s="111">
        <f t="shared" si="13"/>
        <v>139.8151534102893</v>
      </c>
      <c r="AB23" s="2">
        <f t="shared" si="7"/>
        <v>7.5470677800606553E-2</v>
      </c>
      <c r="AC23" s="2">
        <f t="shared" si="8"/>
        <v>0.24840028182229781</v>
      </c>
      <c r="AD23" s="2">
        <f t="shared" si="9"/>
        <v>0.24655519779563825</v>
      </c>
      <c r="AE23" s="2">
        <f t="shared" si="9"/>
        <v>0.22252984375607016</v>
      </c>
      <c r="AF23" s="2">
        <f t="shared" si="9"/>
        <v>0.20704399882538727</v>
      </c>
      <c r="AG23" s="106">
        <f>('ACM Rates'!$AQ36*(SUM(U23:Y23)))/(U23*'ACM Rates'!B$74+V23*'ACM Rates'!C$74+W23*'ACM Rates'!D$74+X23*'ACM Rates'!E$74+Y23*'ACM Rates'!F$74)</f>
        <v>4.1545556218430449E-4</v>
      </c>
      <c r="AH23" s="93">
        <f>$AG23*'ACM Rates'!C$74</f>
        <v>3.3639248775374942E-4</v>
      </c>
      <c r="AI23" s="93">
        <f>$AG23*'ACM Rates'!D$74</f>
        <v>3.0230056400089647E-4</v>
      </c>
      <c r="AJ23" s="93">
        <f>$AG23*'ACM Rates'!E$74</f>
        <v>2.7383517108380543E-4</v>
      </c>
      <c r="AK23" s="93">
        <f>$AG23*'ACM Rates'!F$74</f>
        <v>2.3963517638420702E-4</v>
      </c>
      <c r="AL23" s="93"/>
      <c r="AM23" s="93">
        <f t="shared" si="3"/>
        <v>5546.5928663277482</v>
      </c>
      <c r="AN23" s="93">
        <f t="shared" si="3"/>
        <v>18185.122739465831</v>
      </c>
      <c r="AO23" s="93">
        <f t="shared" si="3"/>
        <v>21287.064333327624</v>
      </c>
      <c r="AP23" s="93">
        <f t="shared" si="3"/>
        <v>22887.694380679844</v>
      </c>
      <c r="AQ23" s="93">
        <f t="shared" si="3"/>
        <v>31719.252242324856</v>
      </c>
      <c r="AR23" s="93">
        <f t="shared" si="3"/>
        <v>44.812891720033456</v>
      </c>
      <c r="AS23" s="93">
        <f t="shared" si="3"/>
        <v>419.08632959409954</v>
      </c>
      <c r="AT23" s="2">
        <f t="shared" si="10"/>
        <v>5.5674302790343334E-2</v>
      </c>
      <c r="AU23" s="2">
        <f t="shared" si="11"/>
        <v>0.18253440518825945</v>
      </c>
      <c r="AV23" s="2">
        <f t="shared" si="14"/>
        <v>0.21367035471558807</v>
      </c>
      <c r="AW23" s="2">
        <f t="shared" si="14"/>
        <v>0.22973678757973465</v>
      </c>
      <c r="AX23" s="2">
        <f t="shared" si="14"/>
        <v>0.31838414972607454</v>
      </c>
    </row>
    <row r="24" spans="1:50">
      <c r="A24" s="58">
        <v>22</v>
      </c>
      <c r="B24" s="58">
        <v>26</v>
      </c>
      <c r="C24" s="93">
        <f>((SUM($C23:$G23))-($H23))*('Function Resolution'!H151)</f>
        <v>1777.8377546065781</v>
      </c>
      <c r="D24" s="93">
        <f>((SUM($C23:$G23))-($H23))*('Function Resolution'!I151)</f>
        <v>5386.2095095953619</v>
      </c>
      <c r="E24" s="93">
        <f>((SUM($C23:$G23))-($H23))*('Function Resolution'!J151)</f>
        <v>8453.0318055895787</v>
      </c>
      <c r="F24" s="93">
        <f>((SUM($C23:$G23))-($H23))*('Function Resolution'!K151)</f>
        <v>12037.07178139057</v>
      </c>
      <c r="G24" s="93">
        <f>((SUM($C23:$G23))-($H23))*('Function Resolution'!L151)</f>
        <v>22066.577972634084</v>
      </c>
      <c r="H24" s="111">
        <f t="shared" si="5"/>
        <v>29.832437294289704</v>
      </c>
      <c r="I24" s="111">
        <f t="shared" si="12"/>
        <v>309.10361347809999</v>
      </c>
      <c r="J24" s="2">
        <f t="shared" si="0"/>
        <v>3.5756470121471672E-2</v>
      </c>
      <c r="K24" s="2">
        <f t="shared" si="1"/>
        <v>0.10832925496086802</v>
      </c>
      <c r="L24" s="2">
        <f t="shared" si="2"/>
        <v>0.1700102151668498</v>
      </c>
      <c r="M24" s="2">
        <f t="shared" si="2"/>
        <v>0.24209363108983284</v>
      </c>
      <c r="N24" s="2">
        <f t="shared" si="2"/>
        <v>0.4438104286609777</v>
      </c>
      <c r="O24" s="106">
        <f>('ACM Rates'!$AL37*(SUM($C24:$G24)))/($C24*'ACM Rates'!$B$65+$D24*'ACM Rates'!$C$65+$E24*'ACM Rates'!$D$65+$F24*'ACM Rates'!$E$65+$G24*'ACM Rates'!$F$65)</f>
        <v>9.1517289801951347E-4</v>
      </c>
      <c r="P24" s="106">
        <f>$O24*'ACM Rates'!C$65</f>
        <v>7.3850098235143295E-4</v>
      </c>
      <c r="Q24" s="106">
        <f>$O24*'ACM Rates'!D$65</f>
        <v>6.6590614870670002E-4</v>
      </c>
      <c r="R24" s="106">
        <f>$O24*'ACM Rates'!E$65</f>
        <v>5.9787952379574219E-4</v>
      </c>
      <c r="S24" s="106">
        <f>$O24*'ACM Rates'!F$65</f>
        <v>5.1671096285264536E-4</v>
      </c>
      <c r="T24" s="2"/>
      <c r="U24" s="93">
        <f>((SUM($U23:$Y23))-($Z23))*('Function Resolution'!M151)</f>
        <v>3765.8291516686577</v>
      </c>
      <c r="V24" s="93">
        <f>((SUM($U23:$Y23))-($Z23))*('Function Resolution'!N151)</f>
        <v>11713.326161867903</v>
      </c>
      <c r="W24" s="93">
        <f>((SUM($U23:$Y23))-($Z23))*('Function Resolution'!O151)</f>
        <v>12097.940633299802</v>
      </c>
      <c r="X24" s="93">
        <f>((SUM($U23:$Y23))-($Z23))*('Function Resolution'!P151)</f>
        <v>11540.405466418055</v>
      </c>
      <c r="Y24" s="93">
        <f>((SUM($U23:$Y23))-($Z23))*('Function Resolution'!Q151)</f>
        <v>10742.683433335278</v>
      </c>
      <c r="Z24" s="111">
        <f t="shared" si="6"/>
        <v>14.958055453976904</v>
      </c>
      <c r="AA24" s="111">
        <f t="shared" si="13"/>
        <v>154.77320886426619</v>
      </c>
      <c r="AB24" s="2">
        <f t="shared" si="7"/>
        <v>7.5527781600798274E-2</v>
      </c>
      <c r="AC24" s="2">
        <f t="shared" si="8"/>
        <v>0.23492344037447074</v>
      </c>
      <c r="AD24" s="2">
        <f t="shared" si="9"/>
        <v>0.24263730009270654</v>
      </c>
      <c r="AE24" s="2">
        <f t="shared" si="9"/>
        <v>0.23145532857380469</v>
      </c>
      <c r="AF24" s="2">
        <f t="shared" si="9"/>
        <v>0.21545614935821983</v>
      </c>
      <c r="AG24" s="106">
        <f>('ACM Rates'!$AQ37*(SUM(U24:Y24)))/(U24*'ACM Rates'!B$74+V24*'ACM Rates'!C$74+W24*'ACM Rates'!D$74+X24*'ACM Rates'!E$74+Y24*'ACM Rates'!F$74)</f>
        <v>4.1717181813644372E-4</v>
      </c>
      <c r="AH24" s="93">
        <f>$AG24*'ACM Rates'!C$74</f>
        <v>3.3778213242796412E-4</v>
      </c>
      <c r="AI24" s="93">
        <f>$AG24*'ACM Rates'!D$74</f>
        <v>3.0354937419752444E-4</v>
      </c>
      <c r="AJ24" s="93">
        <f>$AG24*'ACM Rates'!E$74</f>
        <v>2.7496639012395194E-4</v>
      </c>
      <c r="AK24" s="93">
        <f>$AG24*'ACM Rates'!F$74</f>
        <v>2.4062511450333824E-4</v>
      </c>
      <c r="AL24" s="93"/>
      <c r="AM24" s="93">
        <f t="shared" si="3"/>
        <v>5543.6669062752353</v>
      </c>
      <c r="AN24" s="93">
        <f t="shared" si="3"/>
        <v>17099.535671463265</v>
      </c>
      <c r="AO24" s="93">
        <f t="shared" si="3"/>
        <v>20550.972438889381</v>
      </c>
      <c r="AP24" s="93">
        <f t="shared" si="3"/>
        <v>23577.477247808623</v>
      </c>
      <c r="AQ24" s="93">
        <f t="shared" si="3"/>
        <v>32809.261405969359</v>
      </c>
      <c r="AR24" s="93">
        <f t="shared" si="3"/>
        <v>44.790492748266608</v>
      </c>
      <c r="AS24" s="93">
        <f t="shared" si="3"/>
        <v>463.87682234236615</v>
      </c>
      <c r="AT24" s="2">
        <f t="shared" si="10"/>
        <v>5.5669974314794222E-2</v>
      </c>
      <c r="AU24" s="2">
        <f t="shared" si="11"/>
        <v>0.17171499076680014</v>
      </c>
      <c r="AV24" s="2">
        <f t="shared" si="14"/>
        <v>0.20637461217627751</v>
      </c>
      <c r="AW24" s="2">
        <f t="shared" si="14"/>
        <v>0.23676703073689048</v>
      </c>
      <c r="AX24" s="2">
        <f t="shared" si="14"/>
        <v>0.32947339200523762</v>
      </c>
    </row>
    <row r="25" spans="1:50">
      <c r="A25" s="58">
        <v>23</v>
      </c>
      <c r="B25" s="58">
        <v>27</v>
      </c>
      <c r="C25" s="93">
        <f>((SUM($C24:$G24))-($H24))*('Function Resolution'!H152)</f>
        <v>1776.7466031690615</v>
      </c>
      <c r="D25" s="93">
        <f>((SUM($C24:$G24))-($H24))*('Function Resolution'!I152)</f>
        <v>5019.3763409153407</v>
      </c>
      <c r="E25" s="93">
        <f>((SUM($C24:$G24))-($H24))*('Function Resolution'!J152)</f>
        <v>7959.424686762437</v>
      </c>
      <c r="F25" s="93">
        <f>((SUM($C24:$G24))-($H24))*('Function Resolution'!K152)</f>
        <v>12292.135874506788</v>
      </c>
      <c r="G25" s="93">
        <f>((SUM($C24:$G24))-($H24))*('Function Resolution'!L152)</f>
        <v>22643.212881168249</v>
      </c>
      <c r="H25" s="111">
        <f t="shared" si="5"/>
        <v>29.814537831913121</v>
      </c>
      <c r="I25" s="111">
        <f t="shared" si="12"/>
        <v>338.91815131001312</v>
      </c>
      <c r="J25" s="2">
        <f t="shared" si="0"/>
        <v>3.5755978104089606E-2</v>
      </c>
      <c r="K25" s="2">
        <f t="shared" si="1"/>
        <v>0.10101199024207566</v>
      </c>
      <c r="L25" s="2">
        <f t="shared" si="2"/>
        <v>0.16017873022152496</v>
      </c>
      <c r="M25" s="2">
        <f t="shared" si="2"/>
        <v>0.24737198900362156</v>
      </c>
      <c r="N25" s="2">
        <f t="shared" si="2"/>
        <v>0.4556813124286882</v>
      </c>
      <c r="O25" s="106">
        <f>('ACM Rates'!$AL38*(SUM($C25:$G25)))/($C25*'ACM Rates'!$B$65+$D25*'ACM Rates'!$C$65+$E25*'ACM Rates'!$D$65+$F25*'ACM Rates'!$E$65+$G25*'ACM Rates'!$F$65)</f>
        <v>9.1925048764210143E-4</v>
      </c>
      <c r="P25" s="106">
        <f>$O25*'ACM Rates'!C$65</f>
        <v>7.4179140315434769E-4</v>
      </c>
      <c r="Q25" s="106">
        <f>$O25*'ACM Rates'!D$65</f>
        <v>6.6887312031114771E-4</v>
      </c>
      <c r="R25" s="106">
        <f>$O25*'ACM Rates'!E$65</f>
        <v>6.0054340003930565E-4</v>
      </c>
      <c r="S25" s="106">
        <f>$O25*'ACM Rates'!F$65</f>
        <v>5.1901318931123577E-4</v>
      </c>
      <c r="T25" s="2"/>
      <c r="U25" s="93">
        <f>((SUM($U24:$Y24))-($Z24))*('Function Resolution'!M152)</f>
        <v>3756.6468440661092</v>
      </c>
      <c r="V25" s="93">
        <f>((SUM($U24:$Y24))-($Z24))*('Function Resolution'!N152)</f>
        <v>11055.3959363423</v>
      </c>
      <c r="W25" s="93">
        <f>((SUM($U24:$Y24))-($Z24))*('Function Resolution'!O152)</f>
        <v>11917.562964828341</v>
      </c>
      <c r="X25" s="93">
        <f>((SUM($U24:$Y24))-($Z24))*('Function Resolution'!P152)</f>
        <v>11987.746236247594</v>
      </c>
      <c r="Y25" s="93">
        <f>((SUM($U24:$Y24))-($Z24))*('Function Resolution'!Q152)</f>
        <v>11127.874809651368</v>
      </c>
      <c r="Z25" s="111">
        <f t="shared" si="6"/>
        <v>14.953568037340714</v>
      </c>
      <c r="AA25" s="111">
        <f t="shared" si="13"/>
        <v>169.72677690160691</v>
      </c>
      <c r="AB25" s="2">
        <f t="shared" si="7"/>
        <v>7.5366230347540059E-2</v>
      </c>
      <c r="AC25" s="2">
        <f t="shared" si="8"/>
        <v>0.22179447558072601</v>
      </c>
      <c r="AD25" s="2">
        <f t="shared" si="9"/>
        <v>0.23909135803044868</v>
      </c>
      <c r="AE25" s="2">
        <f t="shared" si="9"/>
        <v>0.24049938194642642</v>
      </c>
      <c r="AF25" s="2">
        <f t="shared" si="9"/>
        <v>0.22324855409485883</v>
      </c>
      <c r="AG25" s="106">
        <f>('ACM Rates'!$AQ38*(SUM(U25:Y25)))/(U25*'ACM Rates'!B$74+V25*'ACM Rates'!C$74+W25*'ACM Rates'!D$74+X25*'ACM Rates'!E$74+Y25*'ACM Rates'!F$74)</f>
        <v>4.188705250134714E-4</v>
      </c>
      <c r="AH25" s="93">
        <f>$AG25*'ACM Rates'!C$74</f>
        <v>3.3915756769551324E-4</v>
      </c>
      <c r="AI25" s="93">
        <f>$AG25*'ACM Rates'!D$74</f>
        <v>3.0478541504939748E-4</v>
      </c>
      <c r="AJ25" s="93">
        <f>$AG25*'ACM Rates'!E$74</f>
        <v>2.7608604221344724E-4</v>
      </c>
      <c r="AK25" s="93">
        <f>$AG25*'ACM Rates'!F$74</f>
        <v>2.4160493029870604E-4</v>
      </c>
      <c r="AL25" s="93"/>
      <c r="AM25" s="93">
        <f t="shared" si="3"/>
        <v>5533.3934472351702</v>
      </c>
      <c r="AN25" s="93">
        <f t="shared" si="3"/>
        <v>16074.772277257642</v>
      </c>
      <c r="AO25" s="93">
        <f t="shared" si="3"/>
        <v>19876.987651590778</v>
      </c>
      <c r="AP25" s="93">
        <f t="shared" si="3"/>
        <v>24279.882110754384</v>
      </c>
      <c r="AQ25" s="93">
        <f t="shared" si="3"/>
        <v>33771.087690819615</v>
      </c>
      <c r="AR25" s="93">
        <f t="shared" si="3"/>
        <v>44.768105869253837</v>
      </c>
      <c r="AS25" s="93">
        <f t="shared" si="3"/>
        <v>508.64492821162003</v>
      </c>
      <c r="AT25" s="2">
        <f t="shared" si="10"/>
        <v>5.5591812003355438E-2</v>
      </c>
      <c r="AU25" s="2">
        <f t="shared" si="11"/>
        <v>0.16149686931815194</v>
      </c>
      <c r="AV25" s="2">
        <f t="shared" si="14"/>
        <v>0.1996962210002215</v>
      </c>
      <c r="AW25" s="2">
        <f t="shared" si="14"/>
        <v>0.24393035749863701</v>
      </c>
      <c r="AX25" s="2">
        <f t="shared" si="14"/>
        <v>0.33928474017963417</v>
      </c>
    </row>
    <row r="26" spans="1:50">
      <c r="A26" s="58">
        <v>24</v>
      </c>
      <c r="B26" s="58">
        <v>28</v>
      </c>
      <c r="C26" s="93">
        <f>((SUM($C25:$G25))-($H25))*('Function Resolution'!H153)</f>
        <v>1779.3853619425449</v>
      </c>
      <c r="D26" s="93">
        <f>((SUM($C25:$G25))-($H25))*('Function Resolution'!I153)</f>
        <v>4692.9419759926323</v>
      </c>
      <c r="E26" s="93">
        <f>((SUM($C25:$G25))-($H25))*('Function Resolution'!J153)</f>
        <v>7508.427023682415</v>
      </c>
      <c r="F26" s="93">
        <f>((SUM($C25:$G25))-($H25))*('Function Resolution'!K153)</f>
        <v>12552.115747908645</v>
      </c>
      <c r="G26" s="93">
        <f>((SUM($C25:$G25))-($H25))*('Function Resolution'!L153)</f>
        <v>23128.211739163729</v>
      </c>
      <c r="H26" s="111">
        <f t="shared" si="5"/>
        <v>29.796649109213973</v>
      </c>
      <c r="I26" s="111">
        <f t="shared" si="12"/>
        <v>368.71480041922712</v>
      </c>
      <c r="J26" s="2">
        <f t="shared" si="0"/>
        <v>3.5830579916967399E-2</v>
      </c>
      <c r="K26" s="2">
        <f t="shared" si="1"/>
        <v>9.449939069574316E-2</v>
      </c>
      <c r="L26" s="2">
        <f t="shared" si="2"/>
        <v>0.15119338411836236</v>
      </c>
      <c r="M26" s="2">
        <f t="shared" si="2"/>
        <v>0.25275558406385712</v>
      </c>
      <c r="N26" s="2">
        <f t="shared" si="2"/>
        <v>0.46572106120506995</v>
      </c>
      <c r="O26" s="106">
        <f>('ACM Rates'!$AL39*(SUM($C26:$G26)))/($C26*'ACM Rates'!$B$65+$D26*'ACM Rates'!$C$65+$E26*'ACM Rates'!$D$65+$F26*'ACM Rates'!$E$65+$G26*'ACM Rates'!$F$65)</f>
        <v>9.2283203657164529E-4</v>
      </c>
      <c r="P26" s="106">
        <f>$O26*'ACM Rates'!C$65</f>
        <v>7.4468154272090584E-4</v>
      </c>
      <c r="Q26" s="106">
        <f>$O26*'ACM Rates'!D$65</f>
        <v>6.7147915842617311E-4</v>
      </c>
      <c r="R26" s="106">
        <f>$O26*'ACM Rates'!E$65</f>
        <v>6.0288321448647819E-4</v>
      </c>
      <c r="S26" s="106">
        <f>$O26*'ACM Rates'!F$65</f>
        <v>5.2103534883966298E-4</v>
      </c>
      <c r="T26" s="2"/>
      <c r="U26" s="93">
        <f>((SUM($U25:$Y25))-($Z25))*('Function Resolution'!M153)</f>
        <v>3738.0496441546688</v>
      </c>
      <c r="V26" s="93">
        <f>((SUM($U25:$Y25))-($Z25))*('Function Resolution'!N153)</f>
        <v>10422.095461015249</v>
      </c>
      <c r="W26" s="93">
        <f>((SUM($U25:$Y25))-($Z25))*('Function Resolution'!O153)</f>
        <v>11754.034515837811</v>
      </c>
      <c r="X26" s="93">
        <f>((SUM($U25:$Y25))-($Z25))*('Function Resolution'!P153)</f>
        <v>12435.225320443285</v>
      </c>
      <c r="Y26" s="93">
        <f>((SUM($U25:$Y25))-($Z25))*('Function Resolution'!Q153)</f>
        <v>11480.868281647357</v>
      </c>
      <c r="Z26" s="111">
        <f t="shared" si="6"/>
        <v>14.949081966929509</v>
      </c>
      <c r="AA26" s="111">
        <f t="shared" si="13"/>
        <v>184.67585886853641</v>
      </c>
      <c r="AB26" s="2">
        <f t="shared" si="7"/>
        <v>7.501563612583062E-2</v>
      </c>
      <c r="AC26" s="2">
        <f t="shared" si="8"/>
        <v>0.20915188271904117</v>
      </c>
      <c r="AD26" s="2">
        <f t="shared" si="9"/>
        <v>0.23588139810538575</v>
      </c>
      <c r="AE26" s="2">
        <f t="shared" si="9"/>
        <v>0.24955161824557384</v>
      </c>
      <c r="AF26" s="2">
        <f t="shared" si="9"/>
        <v>0.23039946480416856</v>
      </c>
      <c r="AG26" s="106">
        <f>('ACM Rates'!$AQ39*(SUM(U26:Y26)))/(U26*'ACM Rates'!B$74+V26*'ACM Rates'!C$74+W26*'ACM Rates'!D$74+X26*'ACM Rates'!E$74+Y26*'ACM Rates'!F$74)</f>
        <v>4.2053323242199968E-4</v>
      </c>
      <c r="AH26" s="93">
        <f>$AG26*'ACM Rates'!C$74</f>
        <v>3.4050385435640358E-4</v>
      </c>
      <c r="AI26" s="93">
        <f>$AG26*'ACM Rates'!D$74</f>
        <v>3.0599526137983026E-4</v>
      </c>
      <c r="AJ26" s="93">
        <f>$AG26*'ACM Rates'!E$74</f>
        <v>2.7718196632451898E-4</v>
      </c>
      <c r="AK26" s="93">
        <f>$AG26*'ACM Rates'!F$74</f>
        <v>2.4256398156527988E-4</v>
      </c>
      <c r="AL26" s="93"/>
      <c r="AM26" s="93">
        <f t="shared" si="3"/>
        <v>5517.4350060972138</v>
      </c>
      <c r="AN26" s="93">
        <f t="shared" si="3"/>
        <v>15115.037437007883</v>
      </c>
      <c r="AO26" s="93">
        <f t="shared" si="3"/>
        <v>19262.461539520227</v>
      </c>
      <c r="AP26" s="93">
        <f t="shared" si="3"/>
        <v>24987.341068351932</v>
      </c>
      <c r="AQ26" s="93">
        <f t="shared" si="3"/>
        <v>34609.080020811089</v>
      </c>
      <c r="AR26" s="93">
        <f t="shared" si="3"/>
        <v>44.745731076143485</v>
      </c>
      <c r="AS26" s="93">
        <f t="shared" si="3"/>
        <v>553.39065928776358</v>
      </c>
      <c r="AT26" s="2">
        <f t="shared" si="10"/>
        <v>5.5456426361024928E-2</v>
      </c>
      <c r="AU26" s="2">
        <f t="shared" si="11"/>
        <v>0.15192312363321994</v>
      </c>
      <c r="AV26" s="2">
        <f t="shared" si="14"/>
        <v>0.19360939978776379</v>
      </c>
      <c r="AW26" s="2">
        <f t="shared" si="14"/>
        <v>0.25115087688093329</v>
      </c>
      <c r="AX26" s="2">
        <f t="shared" si="14"/>
        <v>0.34786017333705815</v>
      </c>
    </row>
    <row r="27" spans="1:50">
      <c r="A27" s="58">
        <v>25</v>
      </c>
      <c r="B27" s="58">
        <v>29</v>
      </c>
      <c r="C27" s="93">
        <f>((SUM($C26:$G26))-($H26))*('Function Resolution'!H154)</f>
        <v>1785.9376715646176</v>
      </c>
      <c r="D27" s="93">
        <f>((SUM($C26:$G26))-($H26))*('Function Resolution'!I154)</f>
        <v>4404.1576391497019</v>
      </c>
      <c r="E27" s="93">
        <f>((SUM($C26:$G26))-($H26))*('Function Resolution'!J154)</f>
        <v>7098.7400592931444</v>
      </c>
      <c r="F27" s="93">
        <f>((SUM($C26:$G26))-($H26))*('Function Resolution'!K154)</f>
        <v>12814.887648752047</v>
      </c>
      <c r="G27" s="93">
        <f>((SUM($C26:$G26))-($H26))*('Function Resolution'!L154)</f>
        <v>23527.562180821249</v>
      </c>
      <c r="H27" s="111">
        <f t="shared" si="5"/>
        <v>29.778771119748455</v>
      </c>
      <c r="I27" s="111">
        <f t="shared" si="12"/>
        <v>398.49357153897557</v>
      </c>
      <c r="J27" s="2">
        <f t="shared" si="0"/>
        <v>3.5984110916791323E-2</v>
      </c>
      <c r="K27" s="2">
        <f t="shared" si="1"/>
        <v>8.8737529593267597E-2</v>
      </c>
      <c r="L27" s="2">
        <f t="shared" si="2"/>
        <v>0.14302954337666654</v>
      </c>
      <c r="M27" s="2">
        <f t="shared" si="2"/>
        <v>0.25820180954855254</v>
      </c>
      <c r="N27" s="2">
        <f t="shared" si="2"/>
        <v>0.47404700656472198</v>
      </c>
      <c r="O27" s="106">
        <f>('ACM Rates'!$AL40*(SUM($C27:$G27)))/($C27*'ACM Rates'!$B$65+$D27*'ACM Rates'!$C$65+$E27*'ACM Rates'!$D$65+$F27*'ACM Rates'!$E$65+$G27*'ACM Rates'!$F$65)</f>
        <v>9.2593293570803164E-4</v>
      </c>
      <c r="P27" s="106">
        <f>$O27*'ACM Rates'!C$65</f>
        <v>7.4718382077497598E-4</v>
      </c>
      <c r="Q27" s="106">
        <f>$O27*'ACM Rates'!D$65</f>
        <v>6.737354619136426E-4</v>
      </c>
      <c r="R27" s="106">
        <f>$O27*'ACM Rates'!E$65</f>
        <v>6.0490902196287243E-4</v>
      </c>
      <c r="S27" s="106">
        <f>$O27*'ACM Rates'!F$65</f>
        <v>5.2278613121306864E-4</v>
      </c>
      <c r="T27" s="2"/>
      <c r="U27" s="93">
        <f>((SUM($U26:$Y26))-($Z26))*('Function Resolution'!M154)</f>
        <v>3711.6342616117108</v>
      </c>
      <c r="V27" s="93">
        <f>((SUM($U26:$Y26))-($Z26))*('Function Resolution'!N154)</f>
        <v>9819.134686703137</v>
      </c>
      <c r="W27" s="93">
        <f>((SUM($U26:$Y26))-($Z26))*('Function Resolution'!O154)</f>
        <v>11605.947364411048</v>
      </c>
      <c r="X27" s="93">
        <f>((SUM($U26:$Y26))-($Z26))*('Function Resolution'!P154)</f>
        <v>12877.380512863863</v>
      </c>
      <c r="Y27" s="93">
        <f>((SUM($U26:$Y26))-($Z26))*('Function Resolution'!Q154)</f>
        <v>11801.227315541688</v>
      </c>
      <c r="Z27" s="111">
        <f t="shared" si="6"/>
        <v>14.944597242339436</v>
      </c>
      <c r="AA27" s="111">
        <f t="shared" si="13"/>
        <v>199.62045611087584</v>
      </c>
      <c r="AB27" s="2">
        <f t="shared" si="7"/>
        <v>7.4507881371930956E-2</v>
      </c>
      <c r="AC27" s="2">
        <f t="shared" si="8"/>
        <v>0.19711072558485446</v>
      </c>
      <c r="AD27" s="2">
        <f t="shared" si="9"/>
        <v>0.23297946092913735</v>
      </c>
      <c r="AE27" s="2">
        <f t="shared" si="9"/>
        <v>0.25850239328727531</v>
      </c>
      <c r="AF27" s="2">
        <f t="shared" si="9"/>
        <v>0.23689953882680181</v>
      </c>
      <c r="AG27" s="106">
        <f>('ACM Rates'!$AQ40*(SUM(U27:Y27)))/(U27*'ACM Rates'!B$74+V27*'ACM Rates'!C$74+W27*'ACM Rates'!D$74+X27*'ACM Rates'!E$74+Y27*'ACM Rates'!F$74)</f>
        <v>4.2214284892969957E-4</v>
      </c>
      <c r="AH27" s="93">
        <f>$AG27*'ACM Rates'!C$74</f>
        <v>3.4180715355525859E-4</v>
      </c>
      <c r="AI27" s="93">
        <f>$AG27*'ACM Rates'!D$74</f>
        <v>3.0716647684158634E-4</v>
      </c>
      <c r="AJ27" s="93">
        <f>$AG27*'ACM Rates'!E$74</f>
        <v>2.7824289714813806E-4</v>
      </c>
      <c r="AK27" s="93">
        <f>$AG27*'ACM Rates'!F$74</f>
        <v>2.4349240994810288E-4</v>
      </c>
      <c r="AL27" s="93"/>
      <c r="AM27" s="93">
        <f t="shared" si="3"/>
        <v>5497.5719331763285</v>
      </c>
      <c r="AN27" s="93">
        <f t="shared" si="3"/>
        <v>14223.292325852839</v>
      </c>
      <c r="AO27" s="93">
        <f t="shared" si="3"/>
        <v>18704.687423704192</v>
      </c>
      <c r="AP27" s="93">
        <f t="shared" si="3"/>
        <v>25692.26816161591</v>
      </c>
      <c r="AQ27" s="93">
        <f t="shared" si="3"/>
        <v>35328.789496362937</v>
      </c>
      <c r="AR27" s="93">
        <f t="shared" si="3"/>
        <v>44.723368362087889</v>
      </c>
      <c r="AS27" s="93">
        <f t="shared" si="3"/>
        <v>598.11402764985144</v>
      </c>
      <c r="AT27" s="2">
        <f t="shared" si="10"/>
        <v>5.5281642779204242E-2</v>
      </c>
      <c r="AU27" s="2">
        <f t="shared" si="11"/>
        <v>0.14302440696718655</v>
      </c>
      <c r="AV27" s="2">
        <f t="shared" si="14"/>
        <v>0.18808773418931163</v>
      </c>
      <c r="AW27" s="2">
        <f t="shared" si="14"/>
        <v>0.25835237955265122</v>
      </c>
      <c r="AX27" s="2">
        <f t="shared" si="14"/>
        <v>0.35525383651164633</v>
      </c>
    </row>
    <row r="28" spans="1:50">
      <c r="A28" s="58">
        <v>26</v>
      </c>
      <c r="B28" s="58">
        <v>30</v>
      </c>
      <c r="C28" s="93">
        <f>((SUM($C27:$G27))-($H27))*('Function Resolution'!H155)</f>
        <v>1796.6015666527451</v>
      </c>
      <c r="D28" s="93">
        <f>((SUM($C27:$G27))-($H27))*('Function Resolution'!I155)</f>
        <v>4150.3219264067566</v>
      </c>
      <c r="E28" s="93">
        <f>((SUM($C27:$G27))-($H27))*('Function Resolution'!J155)</f>
        <v>6728.7583043452805</v>
      </c>
      <c r="F28" s="93">
        <f>((SUM($C27:$G27))-($H27))*('Function Resolution'!K155)</f>
        <v>13078.302658954193</v>
      </c>
      <c r="G28" s="93">
        <f>((SUM($C27:$G27))-($H27))*('Function Resolution'!L155)</f>
        <v>23847.521972102029</v>
      </c>
      <c r="H28" s="111">
        <f t="shared" si="5"/>
        <v>39.681205142768803</v>
      </c>
      <c r="I28" s="111">
        <f t="shared" si="12"/>
        <v>438.17477668174439</v>
      </c>
      <c r="J28" s="2">
        <f t="shared" si="0"/>
        <v>3.622070570062097E-2</v>
      </c>
      <c r="K28" s="2">
        <f t="shared" si="1"/>
        <v>8.3673304003229448E-2</v>
      </c>
      <c r="L28" s="2">
        <f t="shared" si="2"/>
        <v>0.1356563295925296</v>
      </c>
      <c r="M28" s="2">
        <f t="shared" si="2"/>
        <v>0.26366744884687521</v>
      </c>
      <c r="N28" s="2">
        <f t="shared" si="2"/>
        <v>0.48078221185674491</v>
      </c>
      <c r="O28" s="106">
        <f>('ACM Rates'!$AL41*(SUM($C28:$G28)))/($C28*'ACM Rates'!$B$65+$D28*'ACM Rates'!$C$65+$E28*'ACM Rates'!$D$65+$F28*'ACM Rates'!$E$65+$G28*'ACM Rates'!$F$65)</f>
        <v>1.2380958037912272E-3</v>
      </c>
      <c r="P28" s="106">
        <f>$O28*'ACM Rates'!C$65</f>
        <v>9.9908440178209101E-4</v>
      </c>
      <c r="Q28" s="106">
        <f>$O28*'ACM Rates'!D$65</f>
        <v>9.0087415199544408E-4</v>
      </c>
      <c r="R28" s="106">
        <f>$O28*'ACM Rates'!E$65</f>
        <v>8.0884402410310685E-4</v>
      </c>
      <c r="S28" s="106">
        <f>$O28*'ACM Rates'!F$65</f>
        <v>6.9903476847403795E-4</v>
      </c>
      <c r="T28" s="2"/>
      <c r="U28" s="93">
        <f>((SUM($U27:$Y27))-($Z27))*('Function Resolution'!M155)</f>
        <v>3679.0693144788088</v>
      </c>
      <c r="V28" s="93">
        <f>((SUM($U27:$Y27))-($Z27))*('Function Resolution'!N155)</f>
        <v>9251.0306681555448</v>
      </c>
      <c r="W28" s="93">
        <f>((SUM($U27:$Y27))-($Z27))*('Function Resolution'!O155)</f>
        <v>11472.253991462387</v>
      </c>
      <c r="X28" s="93">
        <f>((SUM($U27:$Y27))-($Z27))*('Function Resolution'!P155)</f>
        <v>13308.924029241638</v>
      </c>
      <c r="Y28" s="93">
        <f>((SUM($U27:$Y27))-($Z27))*('Function Resolution'!Q155)</f>
        <v>12089.101540550735</v>
      </c>
      <c r="Z28" s="111">
        <f t="shared" si="6"/>
        <v>19.920151817555649</v>
      </c>
      <c r="AA28" s="111">
        <f t="shared" si="13"/>
        <v>219.54060792843148</v>
      </c>
      <c r="AB28" s="2">
        <f t="shared" si="7"/>
        <v>7.3876330826684614E-2</v>
      </c>
      <c r="AC28" s="2">
        <f t="shared" si="8"/>
        <v>0.18576225227365195</v>
      </c>
      <c r="AD28" s="2">
        <f t="shared" si="9"/>
        <v>0.23036479031955731</v>
      </c>
      <c r="AE28" s="2">
        <f t="shared" si="9"/>
        <v>0.26724543369217646</v>
      </c>
      <c r="AF28" s="2">
        <f t="shared" si="9"/>
        <v>0.24275119288792973</v>
      </c>
      <c r="AG28" s="106">
        <f>('ACM Rates'!$AQ41*(SUM(U28:Y28)))/(U28*'ACM Rates'!B$74+V28*'ACM Rates'!C$74+W28*'ACM Rates'!D$74+X28*'ACM Rates'!E$74+Y28*'ACM Rates'!F$74)</f>
        <v>5.6491192526386398E-4</v>
      </c>
      <c r="AH28" s="93">
        <f>$AG28*'ACM Rates'!C$74</f>
        <v>4.5740662828572086E-4</v>
      </c>
      <c r="AI28" s="93">
        <f>$AG28*'ACM Rates'!D$74</f>
        <v>4.1105044477016752E-4</v>
      </c>
      <c r="AJ28" s="93">
        <f>$AG28*'ACM Rates'!E$74</f>
        <v>3.723448854279324E-4</v>
      </c>
      <c r="AK28" s="93">
        <f>$AG28*'ACM Rates'!F$74</f>
        <v>3.2584175342462721E-4</v>
      </c>
      <c r="AL28" s="93"/>
      <c r="AM28" s="93">
        <f t="shared" si="3"/>
        <v>5475.6708811315539</v>
      </c>
      <c r="AN28" s="93">
        <f t="shared" si="3"/>
        <v>13401.352594562301</v>
      </c>
      <c r="AO28" s="93">
        <f t="shared" si="3"/>
        <v>18201.012295807668</v>
      </c>
      <c r="AP28" s="93">
        <f t="shared" si="3"/>
        <v>26387.226688195831</v>
      </c>
      <c r="AQ28" s="93">
        <f t="shared" si="3"/>
        <v>35936.623512652761</v>
      </c>
      <c r="AR28" s="93">
        <f t="shared" si="3"/>
        <v>59.601356960324452</v>
      </c>
      <c r="AS28" s="93">
        <f t="shared" si="3"/>
        <v>657.71538461017587</v>
      </c>
      <c r="AT28" s="2">
        <f t="shared" si="10"/>
        <v>5.5086187023198743E-2</v>
      </c>
      <c r="AU28" s="2">
        <f t="shared" si="11"/>
        <v>0.13481990269570998</v>
      </c>
      <c r="AV28" s="2">
        <f t="shared" si="14"/>
        <v>0.18310530145142828</v>
      </c>
      <c r="AW28" s="2">
        <f t="shared" si="14"/>
        <v>0.26546002050238537</v>
      </c>
      <c r="AX28" s="2">
        <f t="shared" si="14"/>
        <v>0.36152858832727769</v>
      </c>
    </row>
    <row r="29" spans="1:50">
      <c r="A29" s="58">
        <v>27</v>
      </c>
      <c r="B29" s="58">
        <v>31</v>
      </c>
      <c r="C29" s="93">
        <f>((SUM($C28:$G28))-($H28))*('Function Resolution'!H156)</f>
        <v>1811.2331672915807</v>
      </c>
      <c r="D29" s="93">
        <f>((SUM($C28:$G28))-($H28))*('Function Resolution'!I156)</f>
        <v>3928.0766036399941</v>
      </c>
      <c r="E29" s="93">
        <f>((SUM($C28:$G28))-($H28))*('Function Resolution'!J156)</f>
        <v>6395.4120086471321</v>
      </c>
      <c r="F29" s="93">
        <f>((SUM($C28:$G28))-($H28))*('Function Resolution'!K156)</f>
        <v>13337.545784649128</v>
      </c>
      <c r="G29" s="93">
        <f>((SUM($C28:$G28))-($H28))*('Function Resolution'!L156)</f>
        <v>24089.557659090391</v>
      </c>
      <c r="H29" s="111">
        <f t="shared" si="5"/>
        <v>39.649460178654586</v>
      </c>
      <c r="I29" s="111">
        <f t="shared" si="12"/>
        <v>477.82423686039897</v>
      </c>
      <c r="J29" s="2">
        <f t="shared" si="0"/>
        <v>3.6544924629600156E-2</v>
      </c>
      <c r="K29" s="2">
        <f t="shared" si="1"/>
        <v>7.925609248530828E-2</v>
      </c>
      <c r="L29" s="2">
        <f t="shared" si="2"/>
        <v>0.12903907351737662</v>
      </c>
      <c r="M29" s="2">
        <f t="shared" si="2"/>
        <v>0.26910925343350706</v>
      </c>
      <c r="N29" s="2">
        <f t="shared" si="2"/>
        <v>0.48605065593420782</v>
      </c>
      <c r="O29" s="106">
        <f>('ACM Rates'!$AL42*(SUM($C29:$G29)))/($C29*'ACM Rates'!$B$65+$D29*'ACM Rates'!$C$65+$E29*'ACM Rates'!$D$65+$F29*'ACM Rates'!$E$65+$G29*'ACM Rates'!$F$65)</f>
        <v>1.2410256657077819E-3</v>
      </c>
      <c r="P29" s="106">
        <f>$O29*'ACM Rates'!C$65</f>
        <v>1.001448660938161E-3</v>
      </c>
      <c r="Q29" s="106">
        <f>$O29*'ACM Rates'!D$65</f>
        <v>9.0300600387755012E-4</v>
      </c>
      <c r="R29" s="106">
        <f>$O29*'ACM Rates'!E$65</f>
        <v>8.1075809351146427E-4</v>
      </c>
      <c r="S29" s="106">
        <f>$O29*'ACM Rates'!F$65</f>
        <v>7.0068898242115591E-4</v>
      </c>
      <c r="T29" s="2"/>
      <c r="U29" s="93">
        <f>((SUM($U28:$Y28))-($Z28))*('Function Resolution'!M156)</f>
        <v>3641.6903678275353</v>
      </c>
      <c r="V29" s="93">
        <f>((SUM($U28:$Y28))-($Z28))*('Function Resolution'!N156)</f>
        <v>8720.2718667618756</v>
      </c>
      <c r="W29" s="93">
        <f>((SUM($U28:$Y28))-($Z28))*('Function Resolution'!O156)</f>
        <v>11351.080545519771</v>
      </c>
      <c r="X29" s="93">
        <f>((SUM($U28:$Y28))-($Z28))*('Function Resolution'!P156)</f>
        <v>13723.487154122227</v>
      </c>
      <c r="Y29" s="93">
        <f>((SUM($U28:$Y28))-($Z28))*('Function Resolution'!Q156)</f>
        <v>12343.92945784015</v>
      </c>
      <c r="Z29" s="111">
        <f t="shared" si="6"/>
        <v>19.912183756828618</v>
      </c>
      <c r="AA29" s="111">
        <f t="shared" si="13"/>
        <v>239.45279168526011</v>
      </c>
      <c r="AB29" s="2">
        <f t="shared" si="7"/>
        <v>7.3155017295954097E-2</v>
      </c>
      <c r="AC29" s="2">
        <f t="shared" si="8"/>
        <v>0.17517459608158492</v>
      </c>
      <c r="AD29" s="2">
        <f t="shared" si="9"/>
        <v>0.22802281626448062</v>
      </c>
      <c r="AE29" s="2">
        <f t="shared" si="9"/>
        <v>0.27568020306996088</v>
      </c>
      <c r="AF29" s="2">
        <f t="shared" si="9"/>
        <v>0.24796736728801955</v>
      </c>
      <c r="AG29" s="106">
        <f>('ACM Rates'!$AQ42*(SUM(U29:Y29)))/(U29*'ACM Rates'!B$74+V29*'ACM Rates'!C$74+W29*'ACM Rates'!D$74+X29*'ACM Rates'!E$74+Y29*'ACM Rates'!F$74)</f>
        <v>5.6685726825109184E-4</v>
      </c>
      <c r="AH29" s="93">
        <f>$AG29*'ACM Rates'!C$74</f>
        <v>4.5898176369507085E-4</v>
      </c>
      <c r="AI29" s="93">
        <f>$AG29*'ACM Rates'!D$74</f>
        <v>4.1246594701816315E-4</v>
      </c>
      <c r="AJ29" s="93">
        <f>$AG29*'ACM Rates'!E$74</f>
        <v>3.7362710037030426E-4</v>
      </c>
      <c r="AK29" s="93">
        <f>$AG29*'ACM Rates'!F$74</f>
        <v>3.2696382917063763E-4</v>
      </c>
      <c r="AL29" s="93"/>
      <c r="AM29" s="93">
        <f t="shared" si="3"/>
        <v>5452.9235351191164</v>
      </c>
      <c r="AN29" s="93">
        <f t="shared" si="3"/>
        <v>12648.34847040187</v>
      </c>
      <c r="AO29" s="93">
        <f t="shared" si="3"/>
        <v>17746.492554166904</v>
      </c>
      <c r="AP29" s="93">
        <f t="shared" si="3"/>
        <v>27061.032938771357</v>
      </c>
      <c r="AQ29" s="93">
        <f t="shared" si="3"/>
        <v>36433.487116930541</v>
      </c>
      <c r="AR29" s="93">
        <f t="shared" si="3"/>
        <v>59.561643935483204</v>
      </c>
      <c r="AS29" s="93">
        <f t="shared" si="3"/>
        <v>717.27702854565905</v>
      </c>
      <c r="AT29" s="2">
        <f t="shared" si="10"/>
        <v>5.4890257016239057E-2</v>
      </c>
      <c r="AU29" s="2">
        <f t="shared" si="11"/>
        <v>0.12732089381043316</v>
      </c>
      <c r="AV29" s="2">
        <f t="shared" si="14"/>
        <v>0.17863986743282201</v>
      </c>
      <c r="AW29" s="2">
        <f t="shared" si="14"/>
        <v>0.27240195897990399</v>
      </c>
      <c r="AX29" s="2">
        <f t="shared" si="14"/>
        <v>0.36674702276060184</v>
      </c>
    </row>
    <row r="30" spans="1:50">
      <c r="A30" s="58">
        <v>28</v>
      </c>
      <c r="B30" s="58">
        <v>32</v>
      </c>
      <c r="C30" s="93">
        <f>((SUM($C29:$G29))-($H29))*('Function Resolution'!H157)</f>
        <v>1830.4316127298725</v>
      </c>
      <c r="D30" s="93">
        <f>((SUM($C29:$G29))-($H29))*('Function Resolution'!I157)</f>
        <v>3735.8984699950888</v>
      </c>
      <c r="E30" s="93">
        <f>((SUM($C29:$G29))-($H29))*('Function Resolution'!J157)</f>
        <v>6098.2233618257815</v>
      </c>
      <c r="F30" s="93">
        <f>((SUM($C29:$G29))-($H29))*('Function Resolution'!K157)</f>
        <v>13593.063540406101</v>
      </c>
      <c r="G30" s="93">
        <f>((SUM($C29:$G29))-($H29))*('Function Resolution'!L157)</f>
        <v>24264.558778182727</v>
      </c>
      <c r="H30" s="111">
        <f t="shared" si="5"/>
        <v>39.61774061051166</v>
      </c>
      <c r="I30" s="111">
        <f t="shared" si="12"/>
        <v>517.44197747091062</v>
      </c>
      <c r="J30" s="2">
        <f t="shared" si="0"/>
        <v>3.696185768340781E-2</v>
      </c>
      <c r="K30" s="2">
        <f t="shared" si="1"/>
        <v>7.5438900097273165E-2</v>
      </c>
      <c r="L30" s="2">
        <f t="shared" si="2"/>
        <v>0.12314126485461935</v>
      </c>
      <c r="M30" s="2">
        <f t="shared" si="2"/>
        <v>0.2744843765633519</v>
      </c>
      <c r="N30" s="2">
        <f t="shared" si="2"/>
        <v>0.48997360080134772</v>
      </c>
      <c r="O30" s="106">
        <f>('ACM Rates'!$AL43*(SUM($C30:$G30)))/($C30*'ACM Rates'!$B$65+$D30*'ACM Rates'!$C$65+$E30*'ACM Rates'!$D$65+$F30*'ACM Rates'!$E$65+$G30*'ACM Rates'!$F$65)</f>
        <v>1.2433949008973319E-3</v>
      </c>
      <c r="P30" s="106">
        <f>$O30*'ACM Rates'!C$65</f>
        <v>1.0033605210016427E-3</v>
      </c>
      <c r="Q30" s="106">
        <f>$O30*'ACM Rates'!D$65</f>
        <v>9.0472992761247268E-4</v>
      </c>
      <c r="R30" s="106">
        <f>$O30*'ACM Rates'!E$65</f>
        <v>8.1230590727425565E-4</v>
      </c>
      <c r="S30" s="106">
        <f>$O30*'ACM Rates'!F$65</f>
        <v>7.0202666385672514E-4</v>
      </c>
      <c r="T30" s="2"/>
      <c r="U30" s="93">
        <f>((SUM($U29:$Y29))-($Z29))*('Function Resolution'!M157)</f>
        <v>3601.5623131222792</v>
      </c>
      <c r="V30" s="93">
        <f>((SUM($U29:$Y29))-($Z29))*('Function Resolution'!N157)</f>
        <v>8230.118198676455</v>
      </c>
      <c r="W30" s="93">
        <f>((SUM($U29:$Y29))-($Z29))*('Function Resolution'!O157)</f>
        <v>11243.098407959907</v>
      </c>
      <c r="X30" s="93">
        <f>((SUM($U29:$Y29))-($Z29))*('Function Resolution'!P157)</f>
        <v>14117.756636321034</v>
      </c>
      <c r="Y30" s="93">
        <f>((SUM($U29:$Y29))-($Z29))*('Function Resolution'!Q157)</f>
        <v>12568.011652235045</v>
      </c>
      <c r="Z30" s="111">
        <f t="shared" si="6"/>
        <v>19.904218883325889</v>
      </c>
      <c r="AA30" s="111">
        <f t="shared" si="13"/>
        <v>259.35701056858602</v>
      </c>
      <c r="AB30" s="2">
        <f t="shared" si="7"/>
        <v>7.2377867913005545E-2</v>
      </c>
      <c r="AC30" s="2">
        <f t="shared" si="8"/>
        <v>0.1653944472158306</v>
      </c>
      <c r="AD30" s="2">
        <f t="shared" si="9"/>
        <v>0.22594402671844507</v>
      </c>
      <c r="AE30" s="2">
        <f t="shared" si="9"/>
        <v>0.28371385421505235</v>
      </c>
      <c r="AF30" s="2">
        <f t="shared" si="9"/>
        <v>0.25256980393766648</v>
      </c>
      <c r="AG30" s="106">
        <f>('ACM Rates'!$AQ43*(SUM(U30:Y30)))/(U30*'ACM Rates'!B$74+V30*'ACM Rates'!C$74+W30*'ACM Rates'!D$74+X30*'ACM Rates'!E$74+Y30*'ACM Rates'!F$74)</f>
        <v>5.6867768022603432E-4</v>
      </c>
      <c r="AH30" s="93">
        <f>$AG30*'ACM Rates'!C$74</f>
        <v>4.6045574302938999E-4</v>
      </c>
      <c r="AI30" s="93">
        <f>$AG30*'ACM Rates'!D$74</f>
        <v>4.1379054492183729E-4</v>
      </c>
      <c r="AJ30" s="93">
        <f>$AG30*'ACM Rates'!E$74</f>
        <v>3.7482697075350604E-4</v>
      </c>
      <c r="AK30" s="93">
        <f>$AG30*'ACM Rates'!F$74</f>
        <v>3.2801384458603782E-4</v>
      </c>
      <c r="AL30" s="93"/>
      <c r="AM30" s="93">
        <f t="shared" si="3"/>
        <v>5431.9939258521517</v>
      </c>
      <c r="AN30" s="93">
        <f t="shared" si="3"/>
        <v>11966.016668671544</v>
      </c>
      <c r="AO30" s="93">
        <f t="shared" si="3"/>
        <v>17341.321769785689</v>
      </c>
      <c r="AP30" s="93">
        <f t="shared" si="3"/>
        <v>27710.820176727135</v>
      </c>
      <c r="AQ30" s="93">
        <f t="shared" si="3"/>
        <v>36832.570430417771</v>
      </c>
      <c r="AR30" s="93">
        <f t="shared" si="3"/>
        <v>59.521959493837549</v>
      </c>
      <c r="AS30" s="93">
        <f t="shared" si="3"/>
        <v>776.79898803949663</v>
      </c>
      <c r="AT30" s="2">
        <f t="shared" si="10"/>
        <v>5.4712378581860163E-2</v>
      </c>
      <c r="AU30" s="2">
        <f t="shared" si="11"/>
        <v>0.12052466240387066</v>
      </c>
      <c r="AV30" s="2">
        <f t="shared" si="14"/>
        <v>0.17466605720283937</v>
      </c>
      <c r="AW30" s="2">
        <f t="shared" si="14"/>
        <v>0.27911019508091589</v>
      </c>
      <c r="AX30" s="2">
        <f t="shared" si="14"/>
        <v>0.37098670673051393</v>
      </c>
    </row>
    <row r="31" spans="1:50">
      <c r="A31" s="58">
        <v>29</v>
      </c>
      <c r="B31" s="58">
        <v>33</v>
      </c>
      <c r="C31" s="93">
        <f>((SUM($C30:$G30))-($H30))*('Function Resolution'!H158)</f>
        <v>1854.4684358589295</v>
      </c>
      <c r="D31" s="93">
        <f>((SUM($C30:$G30))-($H30))*('Function Resolution'!I158)</f>
        <v>3571.6074829637514</v>
      </c>
      <c r="E31" s="93">
        <f>((SUM($C30:$G30))-($H30))*('Function Resolution'!J158)</f>
        <v>5835.284234506511</v>
      </c>
      <c r="F31" s="93">
        <f>((SUM($C30:$G30))-($H30))*('Function Resolution'!K158)</f>
        <v>13842.779032846767</v>
      </c>
      <c r="G31" s="93">
        <f>((SUM($C30:$G30))-($H30))*('Function Resolution'!L158)</f>
        <v>24378.418836353103</v>
      </c>
      <c r="H31" s="111">
        <f t="shared" si="5"/>
        <v>39.586046418023251</v>
      </c>
      <c r="I31" s="111">
        <f t="shared" si="12"/>
        <v>557.02802388893383</v>
      </c>
      <c r="J31" s="2">
        <f t="shared" si="0"/>
        <v>3.7477214395719056E-2</v>
      </c>
      <c r="K31" s="2">
        <f t="shared" si="1"/>
        <v>7.2179119788787466E-2</v>
      </c>
      <c r="L31" s="2">
        <f t="shared" si="2"/>
        <v>0.11792608279971595</v>
      </c>
      <c r="M31" s="2">
        <f t="shared" si="2"/>
        <v>0.2797506755116469</v>
      </c>
      <c r="N31" s="2">
        <f t="shared" si="2"/>
        <v>0.49266690750413067</v>
      </c>
      <c r="O31" s="106">
        <f>('ACM Rates'!$AL44*(SUM($C31:$G31)))/($C31*'ACM Rates'!$B$65+$D31*'ACM Rates'!$C$65+$E31*'ACM Rates'!$D$65+$F31*'ACM Rates'!$E$65+$G31*'ACM Rates'!$F$65)</f>
        <v>1.2452310803248215E-3</v>
      </c>
      <c r="P31" s="106">
        <f>$O31*'ACM Rates'!C$65</f>
        <v>1.0048422304293465E-3</v>
      </c>
      <c r="Q31" s="106">
        <f>$O31*'ACM Rates'!D$65</f>
        <v>9.0606598462808149E-4</v>
      </c>
      <c r="R31" s="106">
        <f>$O31*'ACM Rates'!E$65</f>
        <v>8.1350547741459393E-4</v>
      </c>
      <c r="S31" s="106">
        <f>$O31*'ACM Rates'!F$65</f>
        <v>7.0306337947844159E-4</v>
      </c>
      <c r="T31" s="2"/>
      <c r="U31" s="93">
        <f>((SUM($U30:$Y30))-($Z30))*('Function Resolution'!M158)</f>
        <v>3560.337243203247</v>
      </c>
      <c r="V31" s="93">
        <f>((SUM($U30:$Y30))-($Z30))*('Function Resolution'!N158)</f>
        <v>7781.8981867437706</v>
      </c>
      <c r="W31" s="93">
        <f>((SUM($U30:$Y30))-($Z30))*('Function Resolution'!O158)</f>
        <v>11148.013090810089</v>
      </c>
      <c r="X31" s="93">
        <f>((SUM($U30:$Y30))-($Z30))*('Function Resolution'!P158)</f>
        <v>14487.592760657806</v>
      </c>
      <c r="Y31" s="93">
        <f>((SUM($U30:$Y30))-($Z30))*('Function Resolution'!Q158)</f>
        <v>12762.801708016483</v>
      </c>
      <c r="Z31" s="111">
        <f t="shared" si="6"/>
        <v>19.896257195772556</v>
      </c>
      <c r="AA31" s="111">
        <f t="shared" si="13"/>
        <v>279.25326776435855</v>
      </c>
      <c r="AB31" s="2">
        <f t="shared" si="7"/>
        <v>7.1578030142467747E-2</v>
      </c>
      <c r="AC31" s="2">
        <f t="shared" si="8"/>
        <v>0.15644948917120399</v>
      </c>
      <c r="AD31" s="2">
        <f t="shared" si="9"/>
        <v>0.22412281829928807</v>
      </c>
      <c r="AE31" s="2">
        <f t="shared" si="9"/>
        <v>0.29126267554957114</v>
      </c>
      <c r="AF31" s="2">
        <f t="shared" si="9"/>
        <v>0.25658698683746911</v>
      </c>
      <c r="AG31" s="106">
        <f>('ACM Rates'!$AQ44*(SUM(U31:Y31)))/(U31*'ACM Rates'!B$74+V31*'ACM Rates'!C$74+W31*'ACM Rates'!D$74+X31*'ACM Rates'!E$74+Y31*'ACM Rates'!F$74)</f>
        <v>5.7036026092495851E-4</v>
      </c>
      <c r="AH31" s="93">
        <f>$AG31*'ACM Rates'!C$74</f>
        <v>4.6181812100353891E-4</v>
      </c>
      <c r="AI31" s="93">
        <f>$AG31*'ACM Rates'!D$74</f>
        <v>4.1501485178052405E-4</v>
      </c>
      <c r="AJ31" s="93">
        <f>$AG31*'ACM Rates'!E$74</f>
        <v>3.7593599375257186E-4</v>
      </c>
      <c r="AK31" s="93">
        <f>$AG31*'ACM Rates'!F$74</f>
        <v>3.2898435878603419E-4</v>
      </c>
      <c r="AL31" s="93"/>
      <c r="AM31" s="93">
        <f t="shared" si="3"/>
        <v>5414.8056790621768</v>
      </c>
      <c r="AN31" s="93">
        <f t="shared" si="3"/>
        <v>11353.505669707522</v>
      </c>
      <c r="AO31" s="93">
        <f t="shared" si="3"/>
        <v>16983.297325316598</v>
      </c>
      <c r="AP31" s="93">
        <f t="shared" si="3"/>
        <v>28330.371793504572</v>
      </c>
      <c r="AQ31" s="93">
        <f t="shared" si="3"/>
        <v>37141.220544369586</v>
      </c>
      <c r="AR31" s="93">
        <f t="shared" si="3"/>
        <v>59.482303613795807</v>
      </c>
      <c r="AS31" s="93">
        <f t="shared" si="3"/>
        <v>836.28129165329233</v>
      </c>
      <c r="AT31" s="2">
        <f t="shared" si="10"/>
        <v>5.4571971311522909E-2</v>
      </c>
      <c r="AU31" s="2">
        <f t="shared" si="11"/>
        <v>0.1144239003974379</v>
      </c>
      <c r="AV31" s="2">
        <f t="shared" si="14"/>
        <v>0.17116256230505419</v>
      </c>
      <c r="AW31" s="2">
        <f t="shared" si="14"/>
        <v>0.28552164720113798</v>
      </c>
      <c r="AX31" s="2">
        <f t="shared" si="14"/>
        <v>0.37431991878484699</v>
      </c>
    </row>
    <row r="32" spans="1:50">
      <c r="A32" s="58">
        <v>30</v>
      </c>
      <c r="B32" s="58">
        <v>34</v>
      </c>
      <c r="C32" s="93">
        <f>((SUM($C31:$G31))-($H31))*('Function Resolution'!H159)</f>
        <v>1883.6490185145901</v>
      </c>
      <c r="D32" s="93">
        <f>((SUM($C31:$G31))-($H31))*('Function Resolution'!I159)</f>
        <v>3433.2712390797328</v>
      </c>
      <c r="E32" s="93">
        <f>((SUM($C31:$G31))-($H31))*('Function Resolution'!J159)</f>
        <v>5604.7356292531813</v>
      </c>
      <c r="F32" s="93">
        <f>((SUM($C31:$G31))-($H31))*('Function Resolution'!K159)</f>
        <v>14084.665972836985</v>
      </c>
      <c r="G32" s="93">
        <f>((SUM($C31:$G31))-($H31))*('Function Resolution'!L159)</f>
        <v>24436.65011642655</v>
      </c>
      <c r="H32" s="111">
        <f t="shared" si="5"/>
        <v>39.554377580888833</v>
      </c>
      <c r="I32" s="111">
        <f t="shared" si="12"/>
        <v>596.58240146982268</v>
      </c>
      <c r="J32" s="2">
        <f t="shared" si="0"/>
        <v>3.8097406835185747E-2</v>
      </c>
      <c r="K32" s="2">
        <f t="shared" si="1"/>
        <v>6.9439014320145612E-2</v>
      </c>
      <c r="L32" s="2">
        <f t="shared" si="2"/>
        <v>0.11335757955571878</v>
      </c>
      <c r="M32" s="2">
        <f t="shared" si="2"/>
        <v>0.28486689634357254</v>
      </c>
      <c r="N32" s="2">
        <f t="shared" si="2"/>
        <v>0.49423910294537732</v>
      </c>
      <c r="O32" s="106">
        <f>('ACM Rates'!$AL45*(SUM($C32:$G32)))/($C32*'ACM Rates'!$B$65+$D32*'ACM Rates'!$C$65+$E32*'ACM Rates'!$D$65+$F32*'ACM Rates'!$E$65+$G32*'ACM Rates'!$F$65)</f>
        <v>1.2465602711322205E-3</v>
      </c>
      <c r="P32" s="106">
        <f>$O32*'ACM Rates'!C$65</f>
        <v>1.0059148241644985E-3</v>
      </c>
      <c r="Q32" s="106">
        <f>$O32*'ACM Rates'!D$65</f>
        <v>9.0703314212735504E-4</v>
      </c>
      <c r="R32" s="106">
        <f>$O32*'ACM Rates'!E$65</f>
        <v>8.143738335128582E-4</v>
      </c>
      <c r="S32" s="106">
        <f>$O32*'ACM Rates'!F$65</f>
        <v>7.0381384691841091E-4</v>
      </c>
      <c r="T32" s="2"/>
      <c r="U32" s="93">
        <f>((SUM($U31:$Y31))-($Z31))*('Function Resolution'!M159)</f>
        <v>3519.5994858977851</v>
      </c>
      <c r="V32" s="93">
        <f>((SUM($U31:$Y31))-($Z31))*('Function Resolution'!N159)</f>
        <v>7376.1397676939941</v>
      </c>
      <c r="W32" s="93">
        <f>((SUM($U31:$Y31))-($Z31))*('Function Resolution'!O159)</f>
        <v>11065.670463329223</v>
      </c>
      <c r="X32" s="93">
        <f>((SUM($U31:$Y31))-($Z31))*('Function Resolution'!P159)</f>
        <v>14829.361829021274</v>
      </c>
      <c r="Y32" s="93">
        <f>((SUM($U31:$Y31))-($Z31))*('Function Resolution'!Q159)</f>
        <v>12929.975186293339</v>
      </c>
      <c r="Z32" s="111">
        <f t="shared" si="6"/>
        <v>19.888298692894249</v>
      </c>
      <c r="AA32" s="111">
        <f t="shared" si="13"/>
        <v>299.14156645725279</v>
      </c>
      <c r="AB32" s="2">
        <f t="shared" si="7"/>
        <v>7.0787341647383414E-2</v>
      </c>
      <c r="AC32" s="2">
        <f t="shared" si="8"/>
        <v>0.14835134732423069</v>
      </c>
      <c r="AD32" s="2">
        <f t="shared" si="9"/>
        <v>0.22255640131315607</v>
      </c>
      <c r="AE32" s="2">
        <f t="shared" si="9"/>
        <v>0.29825299907265684</v>
      </c>
      <c r="AF32" s="2">
        <f t="shared" si="9"/>
        <v>0.26005191064257299</v>
      </c>
      <c r="AG32" s="106">
        <f>('ACM Rates'!$AQ45*(SUM(U32:Y32)))/(U32*'ACM Rates'!B$74+V32*'ACM Rates'!C$74+W32*'ACM Rates'!D$74+X32*'ACM Rates'!E$74+Y32*'ACM Rates'!F$74)</f>
        <v>5.7189452856367372E-4</v>
      </c>
      <c r="AH32" s="93">
        <f>$AG32*'ACM Rates'!C$74</f>
        <v>4.6306041056431394E-4</v>
      </c>
      <c r="AI32" s="93">
        <f>$AG32*'ACM Rates'!D$74</f>
        <v>4.1613124066715583E-4</v>
      </c>
      <c r="AJ32" s="93">
        <f>$AG32*'ACM Rates'!E$74</f>
        <v>3.7694726061135941E-4</v>
      </c>
      <c r="AK32" s="93">
        <f>$AG32*'ACM Rates'!F$74</f>
        <v>3.2986932586720908E-4</v>
      </c>
      <c r="AL32" s="93"/>
      <c r="AM32" s="93">
        <f t="shared" si="3"/>
        <v>5403.248504412375</v>
      </c>
      <c r="AN32" s="93">
        <f t="shared" si="3"/>
        <v>10809.411006773727</v>
      </c>
      <c r="AO32" s="93">
        <f t="shared" si="3"/>
        <v>16670.406092582405</v>
      </c>
      <c r="AP32" s="93">
        <f t="shared" si="3"/>
        <v>28914.027801858261</v>
      </c>
      <c r="AQ32" s="93">
        <f t="shared" si="3"/>
        <v>37366.625302719891</v>
      </c>
      <c r="AR32" s="93">
        <f t="shared" si="3"/>
        <v>59.442676273783078</v>
      </c>
      <c r="AS32" s="93">
        <f t="shared" si="3"/>
        <v>895.72396792707548</v>
      </c>
      <c r="AT32" s="2">
        <f t="shared" si="10"/>
        <v>5.4488159326739539E-2</v>
      </c>
      <c r="AU32" s="2">
        <f t="shared" si="11"/>
        <v>0.10900570438030471</v>
      </c>
      <c r="AV32" s="2">
        <f t="shared" si="14"/>
        <v>0.16810993284360612</v>
      </c>
      <c r="AW32" s="2">
        <f t="shared" si="14"/>
        <v>0.29157869610455173</v>
      </c>
      <c r="AX32" s="2">
        <f t="shared" si="14"/>
        <v>0.37681750734479791</v>
      </c>
    </row>
    <row r="33" spans="1:50">
      <c r="A33" s="58">
        <v>31</v>
      </c>
      <c r="B33" s="58">
        <v>35</v>
      </c>
      <c r="C33" s="93">
        <f>((SUM($C32:$G32))-($H32))*('Function Resolution'!H160)</f>
        <v>1918.3164662609595</v>
      </c>
      <c r="D33" s="93">
        <f>((SUM($C32:$G32))-($H32))*('Function Resolution'!I160)</f>
        <v>3319.2180668520928</v>
      </c>
      <c r="E33" s="93">
        <f>((SUM($C32:$G32))-($H32))*('Function Resolution'!J160)</f>
        <v>5404.8118115493726</v>
      </c>
      <c r="F33" s="93">
        <f>((SUM($C32:$G32))-($H32))*('Function Resolution'!K160)</f>
        <v>14316.752486590874</v>
      </c>
      <c r="G33" s="93">
        <f>((SUM($C32:$G32))-($H32))*('Function Resolution'!L160)</f>
        <v>24444.318767276851</v>
      </c>
      <c r="H33" s="111">
        <f t="shared" si="5"/>
        <v>59.28410111823618</v>
      </c>
      <c r="I33" s="111">
        <f t="shared" si="12"/>
        <v>655.86650258805889</v>
      </c>
      <c r="J33" s="2">
        <f t="shared" si="0"/>
        <v>3.8829630813193641E-2</v>
      </c>
      <c r="K33" s="2">
        <f t="shared" si="1"/>
        <v>6.7186001054122327E-2</v>
      </c>
      <c r="L33" s="2">
        <f t="shared" si="2"/>
        <v>0.10940157734573763</v>
      </c>
      <c r="M33" s="2">
        <f t="shared" si="2"/>
        <v>0.28979275488456946</v>
      </c>
      <c r="N33" s="2">
        <f t="shared" si="2"/>
        <v>0.49479003590237686</v>
      </c>
      <c r="O33" s="106">
        <f>('ACM Rates'!$AL46*(SUM($C33:$G33)))/($C33*'ACM Rates'!$B$65+$D33*'ACM Rates'!$C$65+$E33*'ACM Rates'!$D$65+$F33*'ACM Rates'!$E$65+$G33*'ACM Rates'!$F$65)</f>
        <v>1.871109390023464E-3</v>
      </c>
      <c r="P33" s="106">
        <f>$O33*'ACM Rates'!C$65</f>
        <v>1.5098962454085428E-3</v>
      </c>
      <c r="Q33" s="106">
        <f>$O33*'ACM Rates'!D$65</f>
        <v>1.3614730619928175E-3</v>
      </c>
      <c r="R33" s="106">
        <f>$O33*'ACM Rates'!E$65</f>
        <v>1.2223897730121781E-3</v>
      </c>
      <c r="S33" s="106">
        <f>$O33*'ACM Rates'!F$65</f>
        <v>1.0564372443872736E-3</v>
      </c>
      <c r="T33" s="2"/>
      <c r="U33" s="93">
        <f>((SUM($U32:$Y32))-($Z32))*('Function Resolution'!M160)</f>
        <v>3480.8478076761639</v>
      </c>
      <c r="V33" s="93">
        <f>((SUM($U32:$Y32))-($Z32))*('Function Resolution'!N160)</f>
        <v>7012.7311653925262</v>
      </c>
      <c r="W33" s="93">
        <f>((SUM($U32:$Y32))-($Z32))*('Function Resolution'!O160)</f>
        <v>10996.0074826278</v>
      </c>
      <c r="X33" s="93">
        <f>((SUM($U32:$Y32))-($Z32))*('Function Resolution'!P160)</f>
        <v>15139.954428004647</v>
      </c>
      <c r="Y33" s="93">
        <f>((SUM($U32:$Y32))-($Z32))*('Function Resolution'!Q160)</f>
        <v>13071.317549841593</v>
      </c>
      <c r="Z33" s="111">
        <f t="shared" si="6"/>
        <v>34.790600903479913</v>
      </c>
      <c r="AA33" s="111">
        <f t="shared" si="13"/>
        <v>333.93216736073271</v>
      </c>
      <c r="AB33" s="2">
        <f t="shared" si="7"/>
        <v>7.0035969546291904E-2</v>
      </c>
      <c r="AC33" s="2">
        <f t="shared" si="8"/>
        <v>0.14109879359064928</v>
      </c>
      <c r="AD33" s="2">
        <f t="shared" si="9"/>
        <v>0.22124381407478222</v>
      </c>
      <c r="AE33" s="2">
        <f t="shared" si="9"/>
        <v>0.30462158814115786</v>
      </c>
      <c r="AF33" s="2">
        <f t="shared" si="9"/>
        <v>0.26299983464711868</v>
      </c>
      <c r="AG33" s="106">
        <f>('ACM Rates'!$AQ46*(SUM(U33:Y33)))/(U33*'ACM Rates'!B$74+V33*'ACM Rates'!C$74+W33*'ACM Rates'!D$74+X33*'ACM Rates'!E$74+Y33*'ACM Rates'!F$74)</f>
        <v>1.0032262598319978E-3</v>
      </c>
      <c r="AH33" s="93">
        <f>$AG33*'ACM Rates'!C$74</f>
        <v>8.1230776054711515E-4</v>
      </c>
      <c r="AI33" s="93">
        <f>$AG33*'ACM Rates'!D$74</f>
        <v>7.2998388220683755E-4</v>
      </c>
      <c r="AJ33" s="93">
        <f>$AG33*'ACM Rates'!E$74</f>
        <v>6.6124673611901393E-4</v>
      </c>
      <c r="AK33" s="93">
        <f>$AG33*'ACM Rates'!F$74</f>
        <v>5.7866189217478593E-4</v>
      </c>
      <c r="AL33" s="93"/>
      <c r="AM33" s="93">
        <f t="shared" si="3"/>
        <v>5399.1642739371237</v>
      </c>
      <c r="AN33" s="93">
        <f t="shared" si="3"/>
        <v>10331.949232244619</v>
      </c>
      <c r="AO33" s="93">
        <f t="shared" si="3"/>
        <v>16400.81929417717</v>
      </c>
      <c r="AP33" s="93">
        <f t="shared" si="3"/>
        <v>29456.706914595521</v>
      </c>
      <c r="AQ33" s="93">
        <f t="shared" si="3"/>
        <v>37515.636317118442</v>
      </c>
      <c r="AR33" s="93">
        <f t="shared" si="3"/>
        <v>94.074702021716092</v>
      </c>
      <c r="AS33" s="93">
        <f t="shared" si="3"/>
        <v>989.7986699487916</v>
      </c>
      <c r="AT33" s="2">
        <f t="shared" si="10"/>
        <v>5.4479629841499518E-2</v>
      </c>
      <c r="AU33" s="2">
        <f t="shared" si="11"/>
        <v>0.10425331424550152</v>
      </c>
      <c r="AV33" s="2">
        <f t="shared" si="14"/>
        <v>0.16549053129523303</v>
      </c>
      <c r="AW33" s="2">
        <f t="shared" si="14"/>
        <v>0.29722942433949584</v>
      </c>
      <c r="AX33" s="2">
        <f t="shared" si="14"/>
        <v>0.37854710027826999</v>
      </c>
    </row>
    <row r="34" spans="1:50">
      <c r="A34" s="58">
        <v>32</v>
      </c>
      <c r="B34" s="58">
        <v>36</v>
      </c>
      <c r="C34" s="93">
        <f>((SUM($C33:$G33))-($H33))*('Function Resolution'!H161)</f>
        <v>1958.0713841242455</v>
      </c>
      <c r="D34" s="93">
        <f>((SUM($C33:$G33))-($H33))*('Function Resolution'!I161)</f>
        <v>3226.7512403076985</v>
      </c>
      <c r="E34" s="93">
        <f>((SUM($C33:$G33))-($H33))*('Function Resolution'!J161)</f>
        <v>5231.7773536170525</v>
      </c>
      <c r="F34" s="93">
        <f>((SUM($C33:$G33))-($H33))*('Function Resolution'!K161)</f>
        <v>14531.30092094883</v>
      </c>
      <c r="G34" s="93">
        <f>((SUM($C33:$G33))-($H33))*('Function Resolution'!L161)</f>
        <v>24396.232598414092</v>
      </c>
      <c r="H34" s="111">
        <f t="shared" si="5"/>
        <v>59.212960196894286</v>
      </c>
      <c r="I34" s="111">
        <f t="shared" si="12"/>
        <v>715.07946278495319</v>
      </c>
      <c r="J34" s="2">
        <f t="shared" si="0"/>
        <v>3.968194890334726E-2</v>
      </c>
      <c r="K34" s="2">
        <f t="shared" si="1"/>
        <v>6.5392803796563592E-2</v>
      </c>
      <c r="L34" s="2">
        <f t="shared" si="2"/>
        <v>0.10602632942964654</v>
      </c>
      <c r="M34" s="2">
        <f t="shared" si="2"/>
        <v>0.29448892686931044</v>
      </c>
      <c r="N34" s="2">
        <f t="shared" si="2"/>
        <v>0.4944099910011322</v>
      </c>
      <c r="O34" s="106">
        <f>('ACM Rates'!$AL47*(SUM($C34:$G34)))/($C34*'ACM Rates'!$B$65+$D34*'ACM Rates'!$C$65+$E34*'ACM Rates'!$D$65+$F34*'ACM Rates'!$E$65+$G34*'ACM Rates'!$F$65)</f>
        <v>1.8716849511168491E-3</v>
      </c>
      <c r="P34" s="106">
        <f>$O34*'ACM Rates'!C$65</f>
        <v>1.5103606958241835E-3</v>
      </c>
      <c r="Q34" s="106">
        <f>$O34*'ACM Rates'!D$65</f>
        <v>1.3618918568149446E-3</v>
      </c>
      <c r="R34" s="106">
        <f>$O34*'ACM Rates'!E$65</f>
        <v>1.222765785231479E-3</v>
      </c>
      <c r="S34" s="106">
        <f>$O34*'ACM Rates'!F$65</f>
        <v>1.0567622089129791E-3</v>
      </c>
      <c r="T34" s="2"/>
      <c r="U34" s="93">
        <f>((SUM($U33:$Y33))-($Z33))*('Function Resolution'!M161)</f>
        <v>3444.4523780936806</v>
      </c>
      <c r="V34" s="93">
        <f>((SUM($U33:$Y33))-($Z33))*('Function Resolution'!N161)</f>
        <v>6689.0746835569134</v>
      </c>
      <c r="W34" s="93">
        <f>((SUM($U33:$Y33))-($Z33))*('Function Resolution'!O161)</f>
        <v>10935.727081501351</v>
      </c>
      <c r="X34" s="93">
        <f>((SUM($U33:$Y33))-($Z33))*('Function Resolution'!P161)</f>
        <v>15412.153738963658</v>
      </c>
      <c r="Y34" s="93">
        <f>((SUM($U33:$Y33))-($Z33))*('Function Resolution'!Q161)</f>
        <v>13184.659950523645</v>
      </c>
      <c r="Z34" s="111">
        <f t="shared" si="6"/>
        <v>34.766247482847461</v>
      </c>
      <c r="AA34" s="111">
        <f t="shared" si="13"/>
        <v>368.69841484358017</v>
      </c>
      <c r="AB34" s="2">
        <f t="shared" si="7"/>
        <v>6.9352226346980433E-2</v>
      </c>
      <c r="AC34" s="2">
        <f t="shared" si="8"/>
        <v>0.1346809799015542</v>
      </c>
      <c r="AD34" s="2">
        <f t="shared" si="9"/>
        <v>0.22018507924468053</v>
      </c>
      <c r="AE34" s="2">
        <f t="shared" si="9"/>
        <v>0.31031556174123359</v>
      </c>
      <c r="AF34" s="2">
        <f t="shared" si="9"/>
        <v>0.26546615276555136</v>
      </c>
      <c r="AG34" s="106">
        <f>('ACM Rates'!$AQ47*(SUM(U34:Y34)))/(U34*'ACM Rates'!B$74+V34*'ACM Rates'!C$74+W34*'ACM Rates'!D$74+X34*'ACM Rates'!E$74+Y34*'ACM Rates'!F$74)</f>
        <v>1.005351519217233E-3</v>
      </c>
      <c r="AH34" s="93">
        <f>$AG34*'ACM Rates'!C$74</f>
        <v>8.1402857344937247E-4</v>
      </c>
      <c r="AI34" s="93">
        <f>$AG34*'ACM Rates'!D$74</f>
        <v>7.3153029816388235E-4</v>
      </c>
      <c r="AJ34" s="93">
        <f>$AG34*'ACM Rates'!E$74</f>
        <v>6.6264753760135193E-4</v>
      </c>
      <c r="AK34" s="93">
        <f>$AG34*'ACM Rates'!F$74</f>
        <v>5.7988774387590517E-4</v>
      </c>
      <c r="AL34" s="93"/>
      <c r="AM34" s="93">
        <f t="shared" si="3"/>
        <v>5402.5237622179266</v>
      </c>
      <c r="AN34" s="93">
        <f t="shared" si="3"/>
        <v>9915.8259238646115</v>
      </c>
      <c r="AO34" s="93">
        <f t="shared" si="3"/>
        <v>16167.504435118404</v>
      </c>
      <c r="AP34" s="93">
        <f t="shared" si="3"/>
        <v>29943.454659912488</v>
      </c>
      <c r="AQ34" s="93">
        <f t="shared" si="3"/>
        <v>37580.892548937736</v>
      </c>
      <c r="AR34" s="93">
        <f t="shared" si="3"/>
        <v>93.979207679741748</v>
      </c>
      <c r="AS34" s="93">
        <f t="shared" si="3"/>
        <v>1083.7778776285334</v>
      </c>
      <c r="AT34" s="2">
        <f t="shared" si="10"/>
        <v>5.4565324478116933E-2</v>
      </c>
      <c r="AU34" s="2">
        <f t="shared" si="11"/>
        <v>0.10014953803406722</v>
      </c>
      <c r="AV34" s="2">
        <f t="shared" si="14"/>
        <v>0.16329129946139512</v>
      </c>
      <c r="AW34" s="2">
        <f t="shared" si="14"/>
        <v>0.30242797466996135</v>
      </c>
      <c r="AX34" s="2">
        <f t="shared" si="14"/>
        <v>0.37956586335645942</v>
      </c>
    </row>
    <row r="35" spans="1:50">
      <c r="A35" s="58">
        <v>33</v>
      </c>
      <c r="B35" s="58">
        <v>37</v>
      </c>
      <c r="C35" s="93">
        <f>((SUM($C34:$G34))-($H34))*('Function Resolution'!H162)</f>
        <v>2004.0913285083714</v>
      </c>
      <c r="D35" s="93">
        <f>((SUM($C34:$G34))-($H34))*('Function Resolution'!I162)</f>
        <v>3156.0841350775363</v>
      </c>
      <c r="E35" s="93">
        <f>((SUM($C34:$G34))-($H34))*('Function Resolution'!J162)</f>
        <v>5086.3510193548536</v>
      </c>
      <c r="F35" s="93">
        <f>((SUM($C34:$G34))-($H34))*('Function Resolution'!K162)</f>
        <v>14732.098608207702</v>
      </c>
      <c r="G35" s="93">
        <f>((SUM($C34:$G34))-($H34))*('Function Resolution'!L162)</f>
        <v>24306.295446066561</v>
      </c>
      <c r="H35" s="111">
        <f t="shared" si="5"/>
        <v>59.141904644658027</v>
      </c>
      <c r="I35" s="111">
        <f t="shared" si="12"/>
        <v>774.22136742961118</v>
      </c>
      <c r="J35" s="2">
        <f t="shared" ref="J35:J98" si="15">C35/(SUM($C35:$G35))</f>
        <v>4.0663377492819189E-2</v>
      </c>
      <c r="K35" s="2">
        <f t="shared" ref="K35:K98" si="16">D35/(SUM($C35:$G35))</f>
        <v>6.4037521024191954E-2</v>
      </c>
      <c r="L35" s="2">
        <f t="shared" ref="L35:N66" si="17">E35/(SUM($C35:$G35))</f>
        <v>0.10320298711883187</v>
      </c>
      <c r="M35" s="2">
        <f t="shared" si="17"/>
        <v>0.29891695974397486</v>
      </c>
      <c r="N35" s="2">
        <f t="shared" si="17"/>
        <v>0.49317915462018225</v>
      </c>
      <c r="O35" s="106">
        <f>('ACM Rates'!$AL48*(SUM($C35:$G35)))/($C35*'ACM Rates'!$B$65+$D35*'ACM Rates'!$C$65+$E35*'ACM Rates'!$D$65+$F35*'ACM Rates'!$E$65+$G35*'ACM Rates'!$F$65)</f>
        <v>1.8715935267199402E-3</v>
      </c>
      <c r="P35" s="106">
        <f>$O35*'ACM Rates'!C$65</f>
        <v>1.5102869206860929E-3</v>
      </c>
      <c r="Q35" s="106">
        <f>$O35*'ACM Rates'!D$65</f>
        <v>1.3618253337916173E-3</v>
      </c>
      <c r="R35" s="106">
        <f>$O35*'ACM Rates'!E$65</f>
        <v>1.2227060579657291E-3</v>
      </c>
      <c r="S35" s="106">
        <f>$O35*'ACM Rates'!F$65</f>
        <v>1.0567105902644623E-3</v>
      </c>
      <c r="T35" s="2"/>
      <c r="U35" s="93">
        <f>((SUM($U34:$Y34))-($Z34))*('Function Resolution'!M162)</f>
        <v>3412.7750906538763</v>
      </c>
      <c r="V35" s="93">
        <f>((SUM($U34:$Y34))-($Z34))*('Function Resolution'!N162)</f>
        <v>6406.4343075987308</v>
      </c>
      <c r="W35" s="93">
        <f>((SUM($U34:$Y34))-($Z34))*('Function Resolution'!O162)</f>
        <v>10888.140461086665</v>
      </c>
      <c r="X35" s="93">
        <f>((SUM($U34:$Y34))-($Z34))*('Function Resolution'!P162)</f>
        <v>15648.349161747512</v>
      </c>
      <c r="Y35" s="93">
        <f>((SUM($U34:$Y34))-($Z34))*('Function Resolution'!Q162)</f>
        <v>13275.602564069617</v>
      </c>
      <c r="Z35" s="111">
        <f t="shared" si="6"/>
        <v>34.741911109609468</v>
      </c>
      <c r="AA35" s="111">
        <f t="shared" si="13"/>
        <v>403.44032595318964</v>
      </c>
      <c r="AB35" s="2">
        <f t="shared" si="7"/>
        <v>6.8762554711532295E-2</v>
      </c>
      <c r="AC35" s="2">
        <f t="shared" si="8"/>
        <v>0.1290805218276756</v>
      </c>
      <c r="AD35" s="2">
        <f t="shared" si="9"/>
        <v>0.21938051417823509</v>
      </c>
      <c r="AE35" s="2">
        <f t="shared" si="9"/>
        <v>0.31529193597508998</v>
      </c>
      <c r="AF35" s="2">
        <f t="shared" si="9"/>
        <v>0.26748447330746711</v>
      </c>
      <c r="AG35" s="106">
        <f>('ACM Rates'!$AQ48*(SUM(U35:Y35)))/(U35*'ACM Rates'!B$74+V35*'ACM Rates'!C$74+W35*'ACM Rates'!D$74+X35*'ACM Rates'!E$74+Y35*'ACM Rates'!F$74)</f>
        <v>1.0071822058478814E-3</v>
      </c>
      <c r="AH35" s="93">
        <f>$AG35*'ACM Rates'!C$74</f>
        <v>8.1551087212589882E-4</v>
      </c>
      <c r="AI35" s="93">
        <f>$AG35*'ACM Rates'!D$74</f>
        <v>7.3286237228041182E-4</v>
      </c>
      <c r="AJ35" s="93">
        <f>$AG35*'ACM Rates'!E$74</f>
        <v>6.6385418021811882E-4</v>
      </c>
      <c r="AK35" s="93">
        <f>$AG35*'ACM Rates'!F$74</f>
        <v>5.8094368572280959E-4</v>
      </c>
      <c r="AL35" s="93"/>
      <c r="AM35" s="93">
        <f t="shared" ref="AM35:AS66" si="18">C35+U35</f>
        <v>5416.8664191622474</v>
      </c>
      <c r="AN35" s="93">
        <f t="shared" si="18"/>
        <v>9562.518442676268</v>
      </c>
      <c r="AO35" s="93">
        <f t="shared" si="18"/>
        <v>15974.491480441518</v>
      </c>
      <c r="AP35" s="93">
        <f t="shared" si="18"/>
        <v>30380.447769955215</v>
      </c>
      <c r="AQ35" s="93">
        <f t="shared" si="18"/>
        <v>37581.898010136181</v>
      </c>
      <c r="AR35" s="93">
        <f t="shared" si="18"/>
        <v>93.883815754267488</v>
      </c>
      <c r="AS35" s="93">
        <f t="shared" si="18"/>
        <v>1177.6616933828009</v>
      </c>
      <c r="AT35" s="2">
        <f t="shared" si="10"/>
        <v>5.4762164414861335E-2</v>
      </c>
      <c r="AU35" s="2">
        <f t="shared" si="11"/>
        <v>9.667290397369066E-2</v>
      </c>
      <c r="AV35" s="2">
        <f t="shared" si="14"/>
        <v>0.16149516366161989</v>
      </c>
      <c r="AW35" s="2">
        <f t="shared" si="14"/>
        <v>0.30713311849264624</v>
      </c>
      <c r="AX35" s="2">
        <f t="shared" si="14"/>
        <v>0.37993664945718203</v>
      </c>
    </row>
    <row r="36" spans="1:50">
      <c r="A36" s="58">
        <v>34</v>
      </c>
      <c r="B36" s="58">
        <v>38</v>
      </c>
      <c r="C36" s="93">
        <f>((SUM($C35:$G35))-($H35))*('Function Resolution'!H163)</f>
        <v>2056.8488966753825</v>
      </c>
      <c r="D36" s="93">
        <f>((SUM($C35:$G35))-($H35))*('Function Resolution'!I163)</f>
        <v>3106.3261964577609</v>
      </c>
      <c r="E36" s="93">
        <f>((SUM($C35:$G35))-($H35))*('Function Resolution'!J163)</f>
        <v>4967.1718578546033</v>
      </c>
      <c r="F36" s="93">
        <f>((SUM($C35:$G35))-($H35))*('Function Resolution'!K163)</f>
        <v>14917.336565677133</v>
      </c>
      <c r="G36" s="93">
        <f>((SUM($C35:$G35))-($H35))*('Function Resolution'!L163)</f>
        <v>24178.095115905475</v>
      </c>
      <c r="H36" s="111">
        <f t="shared" si="5"/>
        <v>59.070934359084418</v>
      </c>
      <c r="I36" s="111">
        <f t="shared" si="12"/>
        <v>833.29230178869557</v>
      </c>
      <c r="J36" s="2">
        <f t="shared" si="15"/>
        <v>4.1783978919420553E-2</v>
      </c>
      <c r="K36" s="2">
        <f t="shared" si="16"/>
        <v>6.3103647778614366E-2</v>
      </c>
      <c r="L36" s="2">
        <f t="shared" si="17"/>
        <v>0.10090590734847335</v>
      </c>
      <c r="M36" s="2">
        <f t="shared" si="17"/>
        <v>0.30303911852817378</v>
      </c>
      <c r="N36" s="2">
        <f t="shared" si="17"/>
        <v>0.49116734742531792</v>
      </c>
      <c r="O36" s="106">
        <f>('ACM Rates'!$AL49*(SUM($C36:$G36)))/($C36*'ACM Rates'!$B$65+$D36*'ACM Rates'!$C$65+$E36*'ACM Rates'!$D$65+$F36*'ACM Rates'!$E$65+$G36*'ACM Rates'!$F$65)</f>
        <v>1.8708561553455257E-3</v>
      </c>
      <c r="P36" s="106">
        <f>$O36*'ACM Rates'!C$65</f>
        <v>1.5096918970730234E-3</v>
      </c>
      <c r="Q36" s="106">
        <f>$O36*'ACM Rates'!D$65</f>
        <v>1.3612888011504459E-3</v>
      </c>
      <c r="R36" s="106">
        <f>$O36*'ACM Rates'!E$65</f>
        <v>1.2222243356079651E-3</v>
      </c>
      <c r="S36" s="106">
        <f>$O36*'ACM Rates'!F$65</f>
        <v>1.0562942668859202E-3</v>
      </c>
      <c r="T36" s="2"/>
      <c r="U36" s="93">
        <f>((SUM($U35:$Y35))-($Z35))*('Function Resolution'!M163)</f>
        <v>3387.0315200901273</v>
      </c>
      <c r="V36" s="93">
        <f>((SUM($U35:$Y35))-($Z35))*('Function Resolution'!N163)</f>
        <v>6163.6773997589125</v>
      </c>
      <c r="W36" s="93">
        <f>((SUM($U35:$Y35))-($Z35))*('Function Resolution'!O163)</f>
        <v>10853.224586993923</v>
      </c>
      <c r="X36" s="93">
        <f>((SUM($U35:$Y35))-($Z35))*('Function Resolution'!P163)</f>
        <v>15846.937724176718</v>
      </c>
      <c r="Y36" s="93">
        <f>((SUM($U35:$Y35))-($Z35))*('Function Resolution'!Q163)</f>
        <v>13345.688443027102</v>
      </c>
      <c r="Z36" s="111">
        <f t="shared" si="6"/>
        <v>34.717591771832744</v>
      </c>
      <c r="AA36" s="111">
        <f t="shared" si="13"/>
        <v>438.1579177250224</v>
      </c>
      <c r="AB36" s="2">
        <f t="shared" si="7"/>
        <v>6.829166261430257E-2</v>
      </c>
      <c r="AC36" s="2">
        <f t="shared" si="8"/>
        <v>0.12427630949136743</v>
      </c>
      <c r="AD36" s="2">
        <f t="shared" si="9"/>
        <v>0.21883019020517405</v>
      </c>
      <c r="AE36" s="2">
        <f t="shared" si="9"/>
        <v>0.31951687432201487</v>
      </c>
      <c r="AF36" s="2">
        <f t="shared" si="9"/>
        <v>0.26908496336714099</v>
      </c>
      <c r="AG36" s="106">
        <f>('ACM Rates'!$AQ49*(SUM(U36:Y36)))/(U36*'ACM Rates'!B$74+V36*'ACM Rates'!C$74+W36*'ACM Rates'!D$74+X36*'ACM Rates'!E$74+Y36*'ACM Rates'!F$74)</f>
        <v>1.0087110308942362E-3</v>
      </c>
      <c r="AH36" s="93">
        <f>$AG36*'ACM Rates'!C$74</f>
        <v>8.1674875484428057E-4</v>
      </c>
      <c r="AI36" s="93">
        <f>$AG36*'ACM Rates'!D$74</f>
        <v>7.3397480093906754E-4</v>
      </c>
      <c r="AJ36" s="93">
        <f>$AG36*'ACM Rates'!E$74</f>
        <v>6.6486185975410741E-4</v>
      </c>
      <c r="AK36" s="93">
        <f>$AG36*'ACM Rates'!F$74</f>
        <v>5.8182551351136451E-4</v>
      </c>
      <c r="AL36" s="93"/>
      <c r="AM36" s="93">
        <f t="shared" si="18"/>
        <v>5443.8804167655098</v>
      </c>
      <c r="AN36" s="93">
        <f t="shared" si="18"/>
        <v>9270.003596216673</v>
      </c>
      <c r="AO36" s="93">
        <f t="shared" si="18"/>
        <v>15820.396444848528</v>
      </c>
      <c r="AP36" s="93">
        <f t="shared" si="18"/>
        <v>30764.274289853849</v>
      </c>
      <c r="AQ36" s="93">
        <f t="shared" si="18"/>
        <v>37523.783558932577</v>
      </c>
      <c r="AR36" s="93">
        <f t="shared" si="18"/>
        <v>93.788526130917163</v>
      </c>
      <c r="AS36" s="93">
        <f t="shared" si="18"/>
        <v>1271.4502195137179</v>
      </c>
      <c r="AT36" s="2">
        <f t="shared" si="10"/>
        <v>5.5087549131601431E-2</v>
      </c>
      <c r="AU36" s="2">
        <f t="shared" si="11"/>
        <v>9.3804738433273388E-2</v>
      </c>
      <c r="AV36" s="2">
        <f t="shared" si="14"/>
        <v>0.16008927450959937</v>
      </c>
      <c r="AW36" s="2">
        <f t="shared" si="14"/>
        <v>0.31130890866396221</v>
      </c>
      <c r="AX36" s="2">
        <f t="shared" si="14"/>
        <v>0.37970952926156359</v>
      </c>
    </row>
    <row r="37" spans="1:50">
      <c r="A37" s="58">
        <v>35</v>
      </c>
      <c r="B37" s="58">
        <v>39</v>
      </c>
      <c r="C37" s="93">
        <f>((SUM($C36:$G36))-($H36))*('Function Resolution'!H164)</f>
        <v>2116.8705698398021</v>
      </c>
      <c r="D37" s="93">
        <f>((SUM($C36:$G36))-($H36))*('Function Resolution'!I164)</f>
        <v>3076.8564327851682</v>
      </c>
      <c r="E37" s="93">
        <f>((SUM($C36:$G36))-($H36))*('Function Resolution'!J164)</f>
        <v>4873.0514740377439</v>
      </c>
      <c r="F37" s="93">
        <f>((SUM($C36:$G36))-($H36))*('Function Resolution'!K164)</f>
        <v>15085.239702703995</v>
      </c>
      <c r="G37" s="93">
        <f>((SUM($C36:$G36))-($H36))*('Function Resolution'!L164)</f>
        <v>24014.689518844567</v>
      </c>
      <c r="H37" s="111">
        <f t="shared" si="5"/>
        <v>59.000049237853531</v>
      </c>
      <c r="I37" s="111">
        <f t="shared" si="12"/>
        <v>892.29235102654911</v>
      </c>
      <c r="J37" s="2">
        <f t="shared" si="15"/>
        <v>4.3054958709729009E-2</v>
      </c>
      <c r="K37" s="2">
        <f t="shared" si="16"/>
        <v>6.2580078610736556E-2</v>
      </c>
      <c r="L37" s="2">
        <f t="shared" si="17"/>
        <v>9.9112828622751753E-2</v>
      </c>
      <c r="M37" s="2">
        <f t="shared" si="17"/>
        <v>0.30681817857925858</v>
      </c>
      <c r="N37" s="2">
        <f t="shared" si="17"/>
        <v>0.48843395547752405</v>
      </c>
      <c r="O37" s="106">
        <f>('ACM Rates'!$AL50*(SUM($C37:$G37)))/($C37*'ACM Rates'!$B$65+$D37*'ACM Rates'!$C$65+$E37*'ACM Rates'!$D$65+$F37*'ACM Rates'!$E$65+$G37*'ACM Rates'!$F$65)</f>
        <v>1.8694881773731332E-3</v>
      </c>
      <c r="P37" s="106">
        <f>$O37*'ACM Rates'!C$65</f>
        <v>1.5085880039413175E-3</v>
      </c>
      <c r="Q37" s="106">
        <f>$O37*'ACM Rates'!D$65</f>
        <v>1.3602934209932288E-3</v>
      </c>
      <c r="R37" s="106">
        <f>$O37*'ACM Rates'!E$65</f>
        <v>1.2213306399790113E-3</v>
      </c>
      <c r="S37" s="106">
        <f>$O37*'ACM Rates'!F$65</f>
        <v>1.0555219000284598E-3</v>
      </c>
      <c r="T37" s="2"/>
      <c r="U37" s="93">
        <f>((SUM($U36:$Y36))-($Z36))*('Function Resolution'!M164)</f>
        <v>3368.3607998426078</v>
      </c>
      <c r="V37" s="93">
        <f>((SUM($U36:$Y36))-($Z36))*('Function Resolution'!N164)</f>
        <v>5959.6120847331322</v>
      </c>
      <c r="W37" s="93">
        <f>((SUM($U36:$Y36))-($Z36))*('Function Resolution'!O164)</f>
        <v>10830.923969344452</v>
      </c>
      <c r="X37" s="93">
        <f>((SUM($U36:$Y36))-($Z36))*('Function Resolution'!P164)</f>
        <v>16006.72736634896</v>
      </c>
      <c r="Y37" s="93">
        <f>((SUM($U36:$Y36))-($Z36))*('Function Resolution'!Q164)</f>
        <v>13396.217862005804</v>
      </c>
      <c r="Z37" s="111">
        <f t="shared" si="6"/>
        <v>34.693289457592471</v>
      </c>
      <c r="AA37" s="111">
        <f t="shared" si="13"/>
        <v>472.85120718261487</v>
      </c>
      <c r="AB37" s="2">
        <f t="shared" si="7"/>
        <v>6.7962784640872964E-2</v>
      </c>
      <c r="AC37" s="2">
        <f t="shared" si="8"/>
        <v>0.12024597622582106</v>
      </c>
      <c r="AD37" s="2">
        <f t="shared" si="9"/>
        <v>0.21853352325695677</v>
      </c>
      <c r="AE37" s="2">
        <f t="shared" si="9"/>
        <v>0.32296473847313928</v>
      </c>
      <c r="AF37" s="2">
        <f t="shared" si="9"/>
        <v>0.27029297740320996</v>
      </c>
      <c r="AG37" s="106">
        <f>('ACM Rates'!$AQ50*(SUM(U37:Y37)))/(U37*'ACM Rates'!B$74+V37*'ACM Rates'!C$74+W37*'ACM Rates'!D$74+X37*'ACM Rates'!E$74+Y37*'ACM Rates'!F$74)</f>
        <v>1.009931680233828E-3</v>
      </c>
      <c r="AH37" s="93">
        <f>$AG37*'ACM Rates'!C$74</f>
        <v>8.1773710908814099E-4</v>
      </c>
      <c r="AI37" s="93">
        <f>$AG37*'ACM Rates'!D$74</f>
        <v>7.3486298975489618E-4</v>
      </c>
      <c r="AJ37" s="93">
        <f>$AG37*'ACM Rates'!E$74</f>
        <v>6.6566641444338172E-4</v>
      </c>
      <c r="AK37" s="93">
        <f>$AG37*'ACM Rates'!F$74</f>
        <v>5.8252958524952693E-4</v>
      </c>
      <c r="AL37" s="93"/>
      <c r="AM37" s="93">
        <f t="shared" si="18"/>
        <v>5485.2313696824094</v>
      </c>
      <c r="AN37" s="93">
        <f t="shared" si="18"/>
        <v>9036.4685175183004</v>
      </c>
      <c r="AO37" s="93">
        <f t="shared" si="18"/>
        <v>15703.975443382196</v>
      </c>
      <c r="AP37" s="93">
        <f t="shared" si="18"/>
        <v>31091.967069052953</v>
      </c>
      <c r="AQ37" s="93">
        <f t="shared" si="18"/>
        <v>37410.907380850374</v>
      </c>
      <c r="AR37" s="93">
        <f t="shared" si="18"/>
        <v>93.693338695446002</v>
      </c>
      <c r="AS37" s="93">
        <f t="shared" si="18"/>
        <v>1365.143558209164</v>
      </c>
      <c r="AT37" s="2">
        <f t="shared" si="10"/>
        <v>5.5558715101946821E-2</v>
      </c>
      <c r="AU37" s="2">
        <f t="shared" si="11"/>
        <v>9.1528423516906196E-2</v>
      </c>
      <c r="AV37" s="2">
        <f t="shared" si="14"/>
        <v>0.1590621504954598</v>
      </c>
      <c r="AW37" s="2">
        <f t="shared" si="14"/>
        <v>0.31492376965105895</v>
      </c>
      <c r="AX37" s="2">
        <f t="shared" si="14"/>
        <v>0.37892694123462822</v>
      </c>
    </row>
    <row r="38" spans="1:50">
      <c r="A38" s="58">
        <v>36</v>
      </c>
      <c r="B38" s="58">
        <v>40</v>
      </c>
      <c r="C38" s="93">
        <f>((SUM($C37:$G37))-($H37))*('Function Resolution'!H165)</f>
        <v>2184.7413604160574</v>
      </c>
      <c r="D38" s="93">
        <f>((SUM($C37:$G37))-($H37))*('Function Resolution'!I165)</f>
        <v>3067.3219609244879</v>
      </c>
      <c r="E38" s="93">
        <f>((SUM($C37:$G37))-($H37))*('Function Resolution'!J165)</f>
        <v>4802.9762438000662</v>
      </c>
      <c r="F38" s="93">
        <f>((SUM($C37:$G37))-($H37))*('Function Resolution'!K165)</f>
        <v>15234.054536008902</v>
      </c>
      <c r="G38" s="93">
        <f>((SUM($C37:$G37))-($H37))*('Function Resolution'!L165)</f>
        <v>23818.613547823912</v>
      </c>
      <c r="H38" s="111">
        <f t="shared" si="5"/>
        <v>83.483103003254811</v>
      </c>
      <c r="I38" s="111">
        <f t="shared" si="12"/>
        <v>975.77545402980388</v>
      </c>
      <c r="J38" s="2">
        <f t="shared" si="15"/>
        <v>4.4488766937214763E-2</v>
      </c>
      <c r="K38" s="2">
        <f t="shared" si="16"/>
        <v>6.2461110643770988E-2</v>
      </c>
      <c r="L38" s="2">
        <f t="shared" si="17"/>
        <v>9.780493681627736E-2</v>
      </c>
      <c r="M38" s="2">
        <f t="shared" si="17"/>
        <v>0.31021717904047519</v>
      </c>
      <c r="N38" s="2">
        <f t="shared" si="17"/>
        <v>0.48502800656226169</v>
      </c>
      <c r="O38" s="106">
        <f>('ACM Rates'!$AL51*(SUM($C38:$G38)))/($C38*'ACM Rates'!$B$65+$D38*'ACM Rates'!$C$65+$E38*'ACM Rates'!$D$65+$F38*'ACM Rates'!$E$65+$G38*'ACM Rates'!$F$65)</f>
        <v>2.6456236713119485E-3</v>
      </c>
      <c r="P38" s="106">
        <f>$O38*'ACM Rates'!C$65</f>
        <v>2.1348924169675523E-3</v>
      </c>
      <c r="Q38" s="106">
        <f>$O38*'ACM Rates'!D$65</f>
        <v>1.9250319515614152E-3</v>
      </c>
      <c r="R38" s="106">
        <f>$O38*'ACM Rates'!E$65</f>
        <v>1.7283774729013055E-3</v>
      </c>
      <c r="S38" s="106">
        <f>$O38*'ACM Rates'!F$65</f>
        <v>1.4937316844802365E-3</v>
      </c>
      <c r="T38" s="2"/>
      <c r="U38" s="93">
        <f>((SUM($U37:$Y37))-($Z37))*('Function Resolution'!M165)</f>
        <v>3357.8437900486033</v>
      </c>
      <c r="V38" s="93">
        <f>((SUM($U37:$Y37))-($Z37))*('Function Resolution'!N165)</f>
        <v>5793.0915430397354</v>
      </c>
      <c r="W38" s="93">
        <f>((SUM($U37:$Y37))-($Z37))*('Function Resolution'!O165)</f>
        <v>10821.135740869595</v>
      </c>
      <c r="X38" s="93">
        <f>((SUM($U37:$Y37))-($Z37))*('Function Resolution'!P165)</f>
        <v>16126.88281950398</v>
      </c>
      <c r="Y38" s="93">
        <f>((SUM($U37:$Y37))-($Z37))*('Function Resolution'!Q165)</f>
        <v>13428.194899355449</v>
      </c>
      <c r="Z38" s="111">
        <f t="shared" si="6"/>
        <v>49.527148792817357</v>
      </c>
      <c r="AA38" s="111">
        <f t="shared" si="13"/>
        <v>522.37835597543221</v>
      </c>
      <c r="AB38" s="2">
        <f t="shared" si="7"/>
        <v>6.7798043535580471E-2</v>
      </c>
      <c r="AC38" s="2">
        <f t="shared" si="8"/>
        <v>0.11696800006141025</v>
      </c>
      <c r="AD38" s="2">
        <f t="shared" si="9"/>
        <v>0.21848897028449421</v>
      </c>
      <c r="AE38" s="2">
        <f t="shared" si="9"/>
        <v>0.32561702445190566</v>
      </c>
      <c r="AF38" s="2">
        <f t="shared" si="9"/>
        <v>0.27112796166660946</v>
      </c>
      <c r="AG38" s="106">
        <f>('ACM Rates'!$AQ51*(SUM(U38:Y38)))/(U38*'ACM Rates'!B$74+V38*'ACM Rates'!C$74+W38*'ACM Rates'!D$74+X38*'ACM Rates'!E$74+Y38*'ACM Rates'!F$74)</f>
        <v>1.4440544466381871E-3</v>
      </c>
      <c r="AH38" s="93">
        <f>$AG38*'ACM Rates'!C$74</f>
        <v>1.1692443475843676E-3</v>
      </c>
      <c r="AI38" s="93">
        <f>$AG38*'ACM Rates'!D$74</f>
        <v>1.0507464898810745E-3</v>
      </c>
      <c r="AJ38" s="93">
        <f>$AG38*'ACM Rates'!E$74</f>
        <v>9.5180551770799476E-4</v>
      </c>
      <c r="AK38" s="93">
        <f>$AG38*'ACM Rates'!F$74</f>
        <v>8.3293202336529872E-4</v>
      </c>
      <c r="AL38" s="93"/>
      <c r="AM38" s="93">
        <f t="shared" si="18"/>
        <v>5542.5851504646607</v>
      </c>
      <c r="AN38" s="93">
        <f t="shared" si="18"/>
        <v>8860.4135039642242</v>
      </c>
      <c r="AO38" s="93">
        <f t="shared" si="18"/>
        <v>15624.11198466966</v>
      </c>
      <c r="AP38" s="93">
        <f t="shared" si="18"/>
        <v>31360.937355512884</v>
      </c>
      <c r="AQ38" s="93">
        <f t="shared" si="18"/>
        <v>37246.808447179363</v>
      </c>
      <c r="AR38" s="93">
        <f t="shared" si="18"/>
        <v>133.01025179607217</v>
      </c>
      <c r="AS38" s="93">
        <f t="shared" si="18"/>
        <v>1498.1538100052362</v>
      </c>
      <c r="AT38" s="2">
        <f t="shared" si="10"/>
        <v>5.6192966162379003E-2</v>
      </c>
      <c r="AU38" s="2">
        <f t="shared" si="11"/>
        <v>8.9830449636160659E-2</v>
      </c>
      <c r="AV38" s="2">
        <f t="shared" si="14"/>
        <v>0.15840355578446252</v>
      </c>
      <c r="AW38" s="2">
        <f t="shared" si="14"/>
        <v>0.31794984538777621</v>
      </c>
      <c r="AX38" s="2">
        <f t="shared" si="14"/>
        <v>0.3776231830292216</v>
      </c>
    </row>
    <row r="39" spans="1:50">
      <c r="A39" s="58">
        <v>37</v>
      </c>
      <c r="B39" s="58">
        <v>41</v>
      </c>
      <c r="C39" s="93">
        <f>((SUM($C38:$G38))-($H38))*('Function Resolution'!H166)</f>
        <v>2259.9776144048524</v>
      </c>
      <c r="D39" s="93">
        <f>((SUM($C38:$G38))-($H38))*('Function Resolution'!I166)</f>
        <v>3076.0964731369004</v>
      </c>
      <c r="E39" s="93">
        <f>((SUM($C38:$G38))-($H38))*('Function Resolution'!J166)</f>
        <v>4753.7239526387975</v>
      </c>
      <c r="F39" s="93">
        <f>((SUM($C38:$G38))-($H38))*('Function Resolution'!K166)</f>
        <v>15354.345564333675</v>
      </c>
      <c r="G39" s="93">
        <f>((SUM($C38:$G38))-($H38))*('Function Resolution'!L166)</f>
        <v>23580.080941455948</v>
      </c>
      <c r="H39" s="111">
        <f t="shared" si="5"/>
        <v>83.341181728149309</v>
      </c>
      <c r="I39" s="111">
        <f t="shared" si="12"/>
        <v>1059.1166357579532</v>
      </c>
      <c r="J39" s="2">
        <f t="shared" si="15"/>
        <v>4.6099201677033443E-2</v>
      </c>
      <c r="K39" s="2">
        <f t="shared" si="16"/>
        <v>6.2746458544233261E-2</v>
      </c>
      <c r="L39" s="2">
        <f t="shared" si="17"/>
        <v>9.6966836225654426E-2</v>
      </c>
      <c r="M39" s="2">
        <f t="shared" si="17"/>
        <v>0.31319915218517846</v>
      </c>
      <c r="N39" s="2">
        <f t="shared" si="17"/>
        <v>0.48098835136790036</v>
      </c>
      <c r="O39" s="106">
        <f>('ACM Rates'!$AL52*(SUM($C39:$G39)))/($C39*'ACM Rates'!$B$65+$D39*'ACM Rates'!$C$65+$E39*'ACM Rates'!$D$65+$F39*'ACM Rates'!$E$65+$G39*'ACM Rates'!$F$65)</f>
        <v>2.6419308189977774E-3</v>
      </c>
      <c r="P39" s="106">
        <f>$O39*'ACM Rates'!C$65</f>
        <v>2.1319124608657099E-3</v>
      </c>
      <c r="Q39" s="106">
        <f>$O39*'ACM Rates'!D$65</f>
        <v>1.9223449258992764E-3</v>
      </c>
      <c r="R39" s="106">
        <f>$O39*'ACM Rates'!E$65</f>
        <v>1.7259649443093611E-3</v>
      </c>
      <c r="S39" s="106">
        <f>$O39*'ACM Rates'!F$65</f>
        <v>1.4916466825324545E-3</v>
      </c>
      <c r="T39" s="2"/>
      <c r="U39" s="93">
        <f>((SUM($U38:$Y38))-($Z38))*('Function Resolution'!M166)</f>
        <v>3355.5172598286558</v>
      </c>
      <c r="V39" s="93">
        <f>((SUM($U38:$Y38))-($Z38))*('Function Resolution'!N166)</f>
        <v>5661.3999744473886</v>
      </c>
      <c r="W39" s="93">
        <f>((SUM($U38:$Y38))-($Z38))*('Function Resolution'!O166)</f>
        <v>10820.449180392528</v>
      </c>
      <c r="X39" s="93">
        <f>((SUM($U38:$Y38))-($Z38))*('Function Resolution'!P166)</f>
        <v>16202.004200713964</v>
      </c>
      <c r="Y39" s="93">
        <f>((SUM($U38:$Y38))-($Z38))*('Function Resolution'!Q166)</f>
        <v>13438.251028642</v>
      </c>
      <c r="Z39" s="111">
        <f t="shared" si="6"/>
        <v>49.477621644024538</v>
      </c>
      <c r="AA39" s="111">
        <f t="shared" si="13"/>
        <v>571.85597761945678</v>
      </c>
      <c r="AB39" s="2">
        <f t="shared" si="7"/>
        <v>6.7818887576499051E-2</v>
      </c>
      <c r="AC39" s="2">
        <f t="shared" si="8"/>
        <v>0.11442344612235665</v>
      </c>
      <c r="AD39" s="2">
        <f t="shared" si="9"/>
        <v>0.21869380178057379</v>
      </c>
      <c r="AE39" s="2">
        <f t="shared" si="9"/>
        <v>0.32746125748084937</v>
      </c>
      <c r="AF39" s="2">
        <f t="shared" si="9"/>
        <v>0.27160260703972122</v>
      </c>
      <c r="AG39" s="106">
        <f>('ACM Rates'!$AQ52*(SUM(U39:Y39)))/(U39*'ACM Rates'!B$74+V39*'ACM Rates'!C$74+W39*'ACM Rates'!D$74+X39*'ACM Rates'!E$74+Y39*'ACM Rates'!F$74)</f>
        <v>1.4448913000831732E-3</v>
      </c>
      <c r="AH39" s="93">
        <f>$AG39*'ACM Rates'!C$74</f>
        <v>1.1699219440299755E-3</v>
      </c>
      <c r="AI39" s="93">
        <f>$AG39*'ACM Rates'!D$74</f>
        <v>1.0513554148574914E-3</v>
      </c>
      <c r="AJ39" s="93">
        <f>$AG39*'ACM Rates'!E$74</f>
        <v>9.5235710475397148E-4</v>
      </c>
      <c r="AK39" s="93">
        <f>$AG39*'ACM Rates'!F$74</f>
        <v>8.334147212544367E-4</v>
      </c>
      <c r="AL39" s="93"/>
      <c r="AM39" s="93">
        <f t="shared" si="18"/>
        <v>5615.4948742335082</v>
      </c>
      <c r="AN39" s="93">
        <f t="shared" si="18"/>
        <v>8737.4964475842899</v>
      </c>
      <c r="AO39" s="93">
        <f t="shared" si="18"/>
        <v>15574.173133031327</v>
      </c>
      <c r="AP39" s="93">
        <f t="shared" si="18"/>
        <v>31556.349765047638</v>
      </c>
      <c r="AQ39" s="93">
        <f t="shared" si="18"/>
        <v>37018.331970097948</v>
      </c>
      <c r="AR39" s="93">
        <f t="shared" si="18"/>
        <v>132.81880337217385</v>
      </c>
      <c r="AS39" s="93">
        <f t="shared" si="18"/>
        <v>1630.97261337741</v>
      </c>
      <c r="AT39" s="2">
        <f t="shared" si="10"/>
        <v>5.7009031723142464E-2</v>
      </c>
      <c r="AU39" s="2">
        <f t="shared" si="11"/>
        <v>8.870388511024474E-2</v>
      </c>
      <c r="AV39" s="2">
        <f t="shared" si="14"/>
        <v>0.15811046935091119</v>
      </c>
      <c r="AW39" s="2">
        <f t="shared" si="14"/>
        <v>0.32036302856882859</v>
      </c>
      <c r="AX39" s="2">
        <f t="shared" si="14"/>
        <v>0.37581358524687297</v>
      </c>
    </row>
    <row r="40" spans="1:50">
      <c r="A40" s="58">
        <v>38</v>
      </c>
      <c r="B40" s="58">
        <v>42</v>
      </c>
      <c r="C40" s="93">
        <f>((SUM($C39:$G39))-($H39))*('Function Resolution'!H167)</f>
        <v>2344.3422805505797</v>
      </c>
      <c r="D40" s="93">
        <f>((SUM($C39:$G39))-($H39))*('Function Resolution'!I167)</f>
        <v>3104.8726003149804</v>
      </c>
      <c r="E40" s="93">
        <f>((SUM($C39:$G39))-($H39))*('Function Resolution'!J167)</f>
        <v>4727.0254661552653</v>
      </c>
      <c r="F40" s="93">
        <f>((SUM($C39:$G39))-($H39))*('Function Resolution'!K167)</f>
        <v>15451.950735541192</v>
      </c>
      <c r="G40" s="93">
        <f>((SUM($C39:$G39))-($H39))*('Function Resolution'!L167)</f>
        <v>23312.692281680003</v>
      </c>
      <c r="H40" s="111">
        <f t="shared" si="5"/>
        <v>83.199501719211426</v>
      </c>
      <c r="I40" s="111">
        <f t="shared" si="12"/>
        <v>1142.3161374771646</v>
      </c>
      <c r="J40" s="2">
        <f t="shared" si="15"/>
        <v>4.7901511362245679E-2</v>
      </c>
      <c r="K40" s="2">
        <f t="shared" si="16"/>
        <v>6.3441286443626246E-2</v>
      </c>
      <c r="L40" s="2">
        <f t="shared" si="17"/>
        <v>9.6586435332080681E-2</v>
      </c>
      <c r="M40" s="2">
        <f t="shared" si="17"/>
        <v>0.31572684580578997</v>
      </c>
      <c r="N40" s="2">
        <f t="shared" si="17"/>
        <v>0.47634392105625739</v>
      </c>
      <c r="O40" s="106">
        <f>('ACM Rates'!$AL53*(SUM($C40:$G40)))/($C40*'ACM Rates'!$B$65+$D40*'ACM Rates'!$C$65+$E40*'ACM Rates'!$D$65+$F40*'ACM Rates'!$E$65+$G40*'ACM Rates'!$F$65)</f>
        <v>2.6373596703542826E-3</v>
      </c>
      <c r="P40" s="106">
        <f>$O40*'ACM Rates'!C$65</f>
        <v>2.1282237614177689E-3</v>
      </c>
      <c r="Q40" s="106">
        <f>$O40*'ACM Rates'!D$65</f>
        <v>1.9190188265415019E-3</v>
      </c>
      <c r="R40" s="106">
        <f>$O40*'ACM Rates'!E$65</f>
        <v>1.7229786275378674E-3</v>
      </c>
      <c r="S40" s="106">
        <f>$O40*'ACM Rates'!F$65</f>
        <v>1.489065790307571E-3</v>
      </c>
      <c r="T40" s="2"/>
      <c r="U40" s="93">
        <f>((SUM($U39:$Y39))-($Z39))*('Function Resolution'!M167)</f>
        <v>3363.4162925487021</v>
      </c>
      <c r="V40" s="93">
        <f>((SUM($U39:$Y39))-($Z39))*('Function Resolution'!N167)</f>
        <v>5565.4794648237239</v>
      </c>
      <c r="W40" s="93">
        <f>((SUM($U39:$Y39))-($Z39))*('Function Resolution'!O167)</f>
        <v>10831.87721330392</v>
      </c>
      <c r="X40" s="93">
        <f>((SUM($U39:$Y39))-($Z39))*('Function Resolution'!P167)</f>
        <v>16236.64639646148</v>
      </c>
      <c r="Y40" s="93">
        <f>((SUM($U39:$Y39))-($Z39))*('Function Resolution'!Q167)</f>
        <v>13430.724655242691</v>
      </c>
      <c r="Z40" s="111">
        <f t="shared" si="6"/>
        <v>49.428144022380515</v>
      </c>
      <c r="AA40" s="111">
        <f t="shared" si="13"/>
        <v>621.28412164183726</v>
      </c>
      <c r="AB40" s="2">
        <f t="shared" si="7"/>
        <v>6.8046582753052282E-2</v>
      </c>
      <c r="AC40" s="2">
        <f t="shared" si="8"/>
        <v>0.11259737898116784</v>
      </c>
      <c r="AD40" s="2">
        <f t="shared" si="9"/>
        <v>0.21914391947226194</v>
      </c>
      <c r="AE40" s="2">
        <f t="shared" si="9"/>
        <v>0.32848990625886554</v>
      </c>
      <c r="AF40" s="2">
        <f t="shared" si="9"/>
        <v>0.27172221253465251</v>
      </c>
      <c r="AG40" s="106">
        <f>('ACM Rates'!$AQ53*(SUM(U40:Y40)))/(U40*'ACM Rates'!B$74+V40*'ACM Rates'!C$74+W40*'ACM Rates'!D$74+X40*'ACM Rates'!E$74+Y40*'ACM Rates'!F$74)</f>
        <v>1.445259560334767E-3</v>
      </c>
      <c r="AH40" s="93">
        <f>$AG40*'ACM Rates'!C$74</f>
        <v>1.1702201226884178E-3</v>
      </c>
      <c r="AI40" s="93">
        <f>$AG40*'ACM Rates'!D$74</f>
        <v>1.0516233743985085E-3</v>
      </c>
      <c r="AJ40" s="93">
        <f>$AG40*'ACM Rates'!E$74</f>
        <v>9.5259983254047259E-4</v>
      </c>
      <c r="AK40" s="93">
        <f>$AG40*'ACM Rates'!F$74</f>
        <v>8.3362713412931072E-4</v>
      </c>
      <c r="AL40" s="93"/>
      <c r="AM40" s="93">
        <f t="shared" si="18"/>
        <v>5707.7585730992814</v>
      </c>
      <c r="AN40" s="93">
        <f t="shared" si="18"/>
        <v>8670.3520651387043</v>
      </c>
      <c r="AO40" s="93">
        <f t="shared" si="18"/>
        <v>15558.902679459185</v>
      </c>
      <c r="AP40" s="93">
        <f t="shared" si="18"/>
        <v>31688.597132002673</v>
      </c>
      <c r="AQ40" s="93">
        <f t="shared" si="18"/>
        <v>36743.416936922695</v>
      </c>
      <c r="AR40" s="93">
        <f t="shared" si="18"/>
        <v>132.62764574159195</v>
      </c>
      <c r="AS40" s="93">
        <f t="shared" si="18"/>
        <v>1763.6002591190017</v>
      </c>
      <c r="AT40" s="2">
        <f t="shared" si="10"/>
        <v>5.8023940306595884E-2</v>
      </c>
      <c r="AU40" s="2">
        <f t="shared" si="11"/>
        <v>8.8141077486324812E-2</v>
      </c>
      <c r="AV40" s="2">
        <f t="shared" si="14"/>
        <v>0.15816871522280682</v>
      </c>
      <c r="AW40" s="2">
        <f t="shared" si="14"/>
        <v>0.32213998627287527</v>
      </c>
      <c r="AX40" s="2">
        <f t="shared" si="14"/>
        <v>0.37352628071139726</v>
      </c>
    </row>
    <row r="41" spans="1:50">
      <c r="A41" s="58">
        <v>39</v>
      </c>
      <c r="B41" s="58">
        <v>43</v>
      </c>
      <c r="C41" s="93">
        <f>((SUM($C40:$G40))-($H40))*('Function Resolution'!H168)</f>
        <v>2438.6087290309497</v>
      </c>
      <c r="D41" s="93">
        <f>((SUM($C40:$G40))-($H40))*('Function Resolution'!I168)</f>
        <v>3154.0691058670473</v>
      </c>
      <c r="E41" s="93">
        <f>((SUM($C40:$G40))-($H40))*('Function Resolution'!J168)</f>
        <v>4722.3272649091323</v>
      </c>
      <c r="F41" s="93">
        <f>((SUM($C40:$G40))-($H40))*('Function Resolution'!K168)</f>
        <v>15525.137730193812</v>
      </c>
      <c r="G41" s="93">
        <f>((SUM($C40:$G40))-($H40))*('Function Resolution'!L168)</f>
        <v>23017.541032521869</v>
      </c>
      <c r="H41" s="111">
        <f t="shared" si="5"/>
        <v>83.058062566288797</v>
      </c>
      <c r="I41" s="111">
        <f t="shared" si="12"/>
        <v>1225.3742000434534</v>
      </c>
      <c r="J41" s="2">
        <f t="shared" si="15"/>
        <v>4.9912491469975916E-2</v>
      </c>
      <c r="K41" s="2">
        <f t="shared" si="16"/>
        <v>6.4556255158186776E-2</v>
      </c>
      <c r="L41" s="2">
        <f t="shared" si="17"/>
        <v>9.6654750933281158E-2</v>
      </c>
      <c r="M41" s="2">
        <f t="shared" si="17"/>
        <v>0.31776245828350974</v>
      </c>
      <c r="N41" s="2">
        <f t="shared" si="17"/>
        <v>0.47111404415504637</v>
      </c>
      <c r="O41" s="106">
        <f>('ACM Rates'!$AL54*(SUM($C41:$G41)))/($C41*'ACM Rates'!$B$65+$D41*'ACM Rates'!$C$65+$E41*'ACM Rates'!$D$65+$F41*'ACM Rates'!$E$65+$G41*'ACM Rates'!$F$65)</f>
        <v>2.6318986885228812E-3</v>
      </c>
      <c r="P41" s="106">
        <f>$O41*'ACM Rates'!C$65</f>
        <v>2.1238170089278069E-3</v>
      </c>
      <c r="Q41" s="106">
        <f>$O41*'ACM Rates'!D$65</f>
        <v>1.9150452589376367E-3</v>
      </c>
      <c r="R41" s="106">
        <f>$O41*'ACM Rates'!E$65</f>
        <v>1.7194109855940543E-3</v>
      </c>
      <c r="S41" s="106">
        <f>$O41*'ACM Rates'!F$65</f>
        <v>1.4859824940404605E-3</v>
      </c>
      <c r="T41" s="2"/>
      <c r="U41" s="93">
        <f>((SUM($U40:$Y40))-($Z40))*('Function Resolution'!M168)</f>
        <v>3382.5774810011767</v>
      </c>
      <c r="V41" s="93">
        <f>((SUM($U40:$Y40))-($Z40))*('Function Resolution'!N168)</f>
        <v>5504.7384590012116</v>
      </c>
      <c r="W41" s="93">
        <f>((SUM($U40:$Y40))-($Z40))*('Function Resolution'!O168)</f>
        <v>10855.105264044652</v>
      </c>
      <c r="X41" s="93">
        <f>((SUM($U40:$Y40))-($Z40))*('Function Resolution'!P168)</f>
        <v>16230.752547078177</v>
      </c>
      <c r="Y41" s="93">
        <f>((SUM($U40:$Y40))-($Z40))*('Function Resolution'!Q168)</f>
        <v>13405.542127232911</v>
      </c>
      <c r="Z41" s="111">
        <f t="shared" si="6"/>
        <v>49.378715878358129</v>
      </c>
      <c r="AA41" s="111">
        <f t="shared" si="13"/>
        <v>670.66283752019535</v>
      </c>
      <c r="AB41" s="2">
        <f t="shared" si="7"/>
        <v>6.8502742949694745E-2</v>
      </c>
      <c r="AC41" s="2">
        <f t="shared" si="8"/>
        <v>0.11147998405956619</v>
      </c>
      <c r="AD41" s="2">
        <f t="shared" si="9"/>
        <v>0.21983368888704263</v>
      </c>
      <c r="AE41" s="2">
        <f t="shared" si="9"/>
        <v>0.32869936486525458</v>
      </c>
      <c r="AF41" s="2">
        <f t="shared" si="9"/>
        <v>0.27148421923844196</v>
      </c>
      <c r="AG41" s="106">
        <f>('ACM Rates'!$AQ54*(SUM(U41:Y41)))/(U41*'ACM Rates'!B$74+V41*'ACM Rates'!C$74+W41*'ACM Rates'!D$74+X41*'ACM Rates'!E$74+Y41*'ACM Rates'!F$74)</f>
        <v>1.445146575789177E-3</v>
      </c>
      <c r="AH41" s="93">
        <f>$AG41*'ACM Rates'!C$74</f>
        <v>1.1701286396133834E-3</v>
      </c>
      <c r="AI41" s="93">
        <f>$AG41*'ACM Rates'!D$74</f>
        <v>1.0515411627374691E-3</v>
      </c>
      <c r="AJ41" s="93">
        <f>$AG41*'ACM Rates'!E$74</f>
        <v>9.5252536213933313E-4</v>
      </c>
      <c r="AK41" s="93">
        <f>$AG41*'ACM Rates'!F$74</f>
        <v>8.3356196453242574E-4</v>
      </c>
      <c r="AL41" s="93"/>
      <c r="AM41" s="93">
        <f t="shared" si="18"/>
        <v>5821.1862100321268</v>
      </c>
      <c r="AN41" s="93">
        <f t="shared" si="18"/>
        <v>8658.8075648682589</v>
      </c>
      <c r="AO41" s="93">
        <f t="shared" si="18"/>
        <v>15577.432528953785</v>
      </c>
      <c r="AP41" s="93">
        <f t="shared" si="18"/>
        <v>31755.890277271988</v>
      </c>
      <c r="AQ41" s="93">
        <f t="shared" si="18"/>
        <v>36423.08315975478</v>
      </c>
      <c r="AR41" s="93">
        <f t="shared" si="18"/>
        <v>132.43677844464693</v>
      </c>
      <c r="AS41" s="93">
        <f t="shared" si="18"/>
        <v>1896.0370375636487</v>
      </c>
      <c r="AT41" s="2">
        <f t="shared" si="10"/>
        <v>5.9256917246425192E-2</v>
      </c>
      <c r="AU41" s="2">
        <f t="shared" si="11"/>
        <v>8.8142558030502707E-2</v>
      </c>
      <c r="AV41" s="2">
        <f t="shared" si="14"/>
        <v>0.15857088177134465</v>
      </c>
      <c r="AW41" s="2">
        <f t="shared" si="14"/>
        <v>0.32325991547974881</v>
      </c>
      <c r="AX41" s="2">
        <f t="shared" si="14"/>
        <v>0.37076972747197867</v>
      </c>
    </row>
    <row r="42" spans="1:50">
      <c r="A42" s="58">
        <v>40</v>
      </c>
      <c r="B42" s="58">
        <v>44</v>
      </c>
      <c r="C42" s="93">
        <f>((SUM($C41:$G41))-($H41))*('Function Resolution'!H169)</f>
        <v>2543.6245041018055</v>
      </c>
      <c r="D42" s="93">
        <f>((SUM($C41:$G41))-($H41))*('Function Resolution'!I169)</f>
        <v>3224.3722793922107</v>
      </c>
      <c r="E42" s="93">
        <f>((SUM($C41:$G41))-($H41))*('Function Resolution'!J169)</f>
        <v>4739.2171784020602</v>
      </c>
      <c r="F42" s="93">
        <f>((SUM($C41:$G41))-($H41))*('Function Resolution'!K169)</f>
        <v>15572.148407879846</v>
      </c>
      <c r="G42" s="93">
        <f>((SUM($C41:$G41))-($H41))*('Function Resolution'!L169)</f>
        <v>22695.263430180596</v>
      </c>
      <c r="H42" s="111">
        <f t="shared" si="5"/>
        <v>82.916863859926053</v>
      </c>
      <c r="I42" s="111">
        <f t="shared" si="12"/>
        <v>1308.2910639033794</v>
      </c>
      <c r="J42" s="2">
        <f t="shared" si="15"/>
        <v>5.2150569325414967E-2</v>
      </c>
      <c r="K42" s="2">
        <f t="shared" si="16"/>
        <v>6.6107575947719224E-2</v>
      </c>
      <c r="L42" s="2">
        <f t="shared" si="17"/>
        <v>9.7165628657806855E-2</v>
      </c>
      <c r="M42" s="2">
        <f t="shared" si="17"/>
        <v>0.31926740907756446</v>
      </c>
      <c r="N42" s="2">
        <f t="shared" si="17"/>
        <v>0.46530881699149457</v>
      </c>
      <c r="O42" s="106">
        <f>('ACM Rates'!$AL55*(SUM($C42:$G42)))/($C42*'ACM Rates'!$B$65+$D42*'ACM Rates'!$C$65+$E42*'ACM Rates'!$D$65+$F42*'ACM Rates'!$E$65+$G42*'ACM Rates'!$F$65)</f>
        <v>2.6255284882827834E-3</v>
      </c>
      <c r="P42" s="106">
        <f>$O42*'ACM Rates'!C$65</f>
        <v>2.1186765604450466E-3</v>
      </c>
      <c r="Q42" s="106">
        <f>$O42*'ACM Rates'!D$65</f>
        <v>1.9104101178429279E-3</v>
      </c>
      <c r="R42" s="106">
        <f>$O42*'ACM Rates'!E$65</f>
        <v>1.7152493541752532E-3</v>
      </c>
      <c r="S42" s="106">
        <f>$O42*'ACM Rates'!F$65</f>
        <v>1.4823858487434372E-3</v>
      </c>
      <c r="T42" s="2"/>
      <c r="U42" s="93">
        <f>((SUM($U41:$Y41))-($Z41))*('Function Resolution'!M169)</f>
        <v>3414.0777771274693</v>
      </c>
      <c r="V42" s="93">
        <f>((SUM($U41:$Y41))-($Z41))*('Function Resolution'!N169)</f>
        <v>5478.8831011036682</v>
      </c>
      <c r="W42" s="93">
        <f>((SUM($U41:$Y41))-($Z41))*('Function Resolution'!O169)</f>
        <v>10889.73522580234</v>
      </c>
      <c r="X42" s="93">
        <f>((SUM($U41:$Y41))-($Z41))*('Function Resolution'!P169)</f>
        <v>16184.41485276317</v>
      </c>
      <c r="Y42" s="93">
        <f>((SUM($U41:$Y41))-($Z41))*('Function Resolution'!Q169)</f>
        <v>13362.226205683124</v>
      </c>
      <c r="Z42" s="111">
        <f t="shared" si="6"/>
        <v>49.329337162479781</v>
      </c>
      <c r="AA42" s="111">
        <f t="shared" si="13"/>
        <v>719.99217468267511</v>
      </c>
      <c r="AB42" s="2">
        <f t="shared" si="7"/>
        <v>6.9209885506514371E-2</v>
      </c>
      <c r="AC42" s="2">
        <f t="shared" si="8"/>
        <v>0.11106743808572687</v>
      </c>
      <c r="AD42" s="2">
        <f t="shared" si="9"/>
        <v>0.22075575817964055</v>
      </c>
      <c r="AE42" s="2">
        <f t="shared" si="9"/>
        <v>0.32808903958014551</v>
      </c>
      <c r="AF42" s="2">
        <f t="shared" si="9"/>
        <v>0.27087787864797269</v>
      </c>
      <c r="AG42" s="106">
        <f>('ACM Rates'!$AQ55*(SUM(U42:Y42)))/(U42*'ACM Rates'!B$74+V42*'ACM Rates'!C$74+W42*'ACM Rates'!D$74+X42*'ACM Rates'!E$74+Y42*'ACM Rates'!F$74)</f>
        <v>1.4445369612070861E-3</v>
      </c>
      <c r="AH42" s="93">
        <f>$AG42*'ACM Rates'!C$74</f>
        <v>1.1696350374462529E-3</v>
      </c>
      <c r="AI42" s="93">
        <f>$AG42*'ACM Rates'!D$74</f>
        <v>1.0510975850151723E-3</v>
      </c>
      <c r="AJ42" s="93">
        <f>$AG42*'ACM Rates'!E$74</f>
        <v>9.5212355282787672E-4</v>
      </c>
      <c r="AK42" s="93">
        <f>$AG42*'ACM Rates'!F$74</f>
        <v>8.3321033824263033E-4</v>
      </c>
      <c r="AL42" s="93"/>
      <c r="AM42" s="93">
        <f t="shared" si="18"/>
        <v>5957.7022812292744</v>
      </c>
      <c r="AN42" s="93">
        <f t="shared" si="18"/>
        <v>8703.2553804958789</v>
      </c>
      <c r="AO42" s="93">
        <f t="shared" si="18"/>
        <v>15628.952404204399</v>
      </c>
      <c r="AP42" s="93">
        <f t="shared" si="18"/>
        <v>31756.563260643015</v>
      </c>
      <c r="AQ42" s="93">
        <f t="shared" si="18"/>
        <v>36057.48963586372</v>
      </c>
      <c r="AR42" s="93">
        <f t="shared" si="18"/>
        <v>132.24620102240584</v>
      </c>
      <c r="AS42" s="93">
        <f t="shared" si="18"/>
        <v>2028.2832385860545</v>
      </c>
      <c r="AT42" s="2">
        <f t="shared" si="10"/>
        <v>6.0728456846442187E-2</v>
      </c>
      <c r="AU42" s="2">
        <f t="shared" si="11"/>
        <v>8.8714615777838957E-2</v>
      </c>
      <c r="AV42" s="2">
        <f t="shared" si="14"/>
        <v>0.15931010259176459</v>
      </c>
      <c r="AW42" s="2">
        <f t="shared" si="14"/>
        <v>0.32370316449706021</v>
      </c>
      <c r="AX42" s="2">
        <f t="shared" si="14"/>
        <v>0.36754366028689406</v>
      </c>
    </row>
    <row r="43" spans="1:50">
      <c r="A43" s="58">
        <v>41</v>
      </c>
      <c r="B43" s="58">
        <v>45</v>
      </c>
      <c r="C43" s="93">
        <f>((SUM($C42:$G42))-($H42))*('Function Resolution'!H170)</f>
        <v>2660.3138245068603</v>
      </c>
      <c r="D43" s="93">
        <f>((SUM($C42:$G42))-($H42))*('Function Resolution'!I170)</f>
        <v>3316.7357718646158</v>
      </c>
      <c r="E43" s="93">
        <f>((SUM($C42:$G42))-($H42))*('Function Resolution'!J170)</f>
        <v>4777.405158763584</v>
      </c>
      <c r="F43" s="93">
        <f>((SUM($C42:$G42))-($H42))*('Function Resolution'!K170)</f>
        <v>15591.190918105694</v>
      </c>
      <c r="G43" s="93">
        <f>((SUM($C42:$G42))-($H42))*('Function Resolution'!L170)</f>
        <v>22346.063262855827</v>
      </c>
      <c r="H43" s="111">
        <f t="shared" si="5"/>
        <v>121.72927234024144</v>
      </c>
      <c r="I43" s="111">
        <f t="shared" si="12"/>
        <v>1430.0203362436209</v>
      </c>
      <c r="J43" s="2">
        <f t="shared" si="15"/>
        <v>5.4635868870371328E-2</v>
      </c>
      <c r="K43" s="2">
        <f t="shared" si="16"/>
        <v>6.8117054100884589E-2</v>
      </c>
      <c r="L43" s="2">
        <f t="shared" si="17"/>
        <v>9.8115372476112767E-2</v>
      </c>
      <c r="M43" s="2">
        <f t="shared" si="17"/>
        <v>0.32020217114514732</v>
      </c>
      <c r="N43" s="2">
        <f t="shared" si="17"/>
        <v>0.4589295334074841</v>
      </c>
      <c r="O43" s="106">
        <f>('ACM Rates'!$AL56*(SUM($C43:$G43)))/($C43*'ACM Rates'!$B$65+$D43*'ACM Rates'!$C$65+$E43*'ACM Rates'!$D$65+$F43*'ACM Rates'!$E$65+$G43*'ACM Rates'!$F$65)</f>
        <v>3.8503269699269541E-3</v>
      </c>
      <c r="P43" s="106">
        <f>$O43*'ACM Rates'!C$65</f>
        <v>3.1070306559762687E-3</v>
      </c>
      <c r="Q43" s="106">
        <f>$O43*'ACM Rates'!D$65</f>
        <v>2.8016087554102011E-3</v>
      </c>
      <c r="R43" s="106">
        <f>$O43*'ACM Rates'!E$65</f>
        <v>2.5154062802991198E-3</v>
      </c>
      <c r="S43" s="106">
        <f>$O43*'ACM Rates'!F$65</f>
        <v>2.1739128860064258E-3</v>
      </c>
      <c r="T43" s="2"/>
      <c r="U43" s="93">
        <f>((SUM($U42:$Y42))-($Z42))*('Function Resolution'!M170)</f>
        <v>3459.0624551623637</v>
      </c>
      <c r="V43" s="93">
        <f>((SUM($U42:$Y42))-($Z42))*('Function Resolution'!N170)</f>
        <v>5487.9479410113772</v>
      </c>
      <c r="W43" s="93">
        <f>((SUM($U42:$Y42))-($Z42))*('Function Resolution'!O170)</f>
        <v>10935.274970443903</v>
      </c>
      <c r="X43" s="93">
        <f>((SUM($U42:$Y42))-($Z42))*('Function Resolution'!P170)</f>
        <v>16097.835399734307</v>
      </c>
      <c r="Y43" s="93">
        <f>((SUM($U42:$Y42))-($Z42))*('Function Resolution'!Q170)</f>
        <v>13299.887058965345</v>
      </c>
      <c r="Z43" s="111">
        <f t="shared" si="6"/>
        <v>78.848012520507666</v>
      </c>
      <c r="AA43" s="111">
        <f t="shared" si="13"/>
        <v>798.84018720318272</v>
      </c>
      <c r="AB43" s="2">
        <f t="shared" si="7"/>
        <v>7.0192002960382888E-2</v>
      </c>
      <c r="AC43" s="2">
        <f t="shared" si="8"/>
        <v>0.11136256228823037</v>
      </c>
      <c r="AD43" s="2">
        <f t="shared" si="9"/>
        <v>0.22190083672888489</v>
      </c>
      <c r="AE43" s="2">
        <f t="shared" si="9"/>
        <v>0.32666056906476676</v>
      </c>
      <c r="AF43" s="2">
        <f t="shared" si="9"/>
        <v>0.26988402895773511</v>
      </c>
      <c r="AG43" s="106">
        <f>('ACM Rates'!$AQ56*(SUM(U43:Y43)))/(U43*'ACM Rates'!B$74+V43*'ACM Rates'!C$74+W43*'ACM Rates'!D$74+X43*'ACM Rates'!E$74+Y43*'ACM Rates'!F$74)</f>
        <v>2.3094593402191721E-3</v>
      </c>
      <c r="AH43" s="93">
        <f>$AG43*'ACM Rates'!C$74</f>
        <v>1.8699587718549265E-3</v>
      </c>
      <c r="AI43" s="93">
        <f>$AG43*'ACM Rates'!D$74</f>
        <v>1.6804465378072856E-3</v>
      </c>
      <c r="AJ43" s="93">
        <f>$AG43*'ACM Rates'!E$74</f>
        <v>1.5222114014192907E-3</v>
      </c>
      <c r="AK43" s="93">
        <f>$AG43*'ACM Rates'!F$74</f>
        <v>1.3320984160998281E-3</v>
      </c>
      <c r="AL43" s="93"/>
      <c r="AM43" s="93">
        <f t="shared" si="18"/>
        <v>6119.3762796692245</v>
      </c>
      <c r="AN43" s="93">
        <f t="shared" si="18"/>
        <v>8804.6837128759926</v>
      </c>
      <c r="AO43" s="93">
        <f t="shared" si="18"/>
        <v>15712.680129207487</v>
      </c>
      <c r="AP43" s="93">
        <f t="shared" si="18"/>
        <v>31689.026317840002</v>
      </c>
      <c r="AQ43" s="93">
        <f t="shared" si="18"/>
        <v>35645.950321821176</v>
      </c>
      <c r="AR43" s="93">
        <f t="shared" si="18"/>
        <v>200.5772848607491</v>
      </c>
      <c r="AS43" s="93">
        <f t="shared" si="18"/>
        <v>2228.8605234468037</v>
      </c>
      <c r="AT43" s="2">
        <f t="shared" si="10"/>
        <v>6.2460641519342434E-2</v>
      </c>
      <c r="AU43" s="2">
        <f t="shared" si="11"/>
        <v>8.9869648138530059E-2</v>
      </c>
      <c r="AV43" s="2">
        <f t="shared" si="14"/>
        <v>0.16037975702183388</v>
      </c>
      <c r="AW43" s="2">
        <f t="shared" si="14"/>
        <v>0.32345076074364265</v>
      </c>
      <c r="AX43" s="2">
        <f t="shared" si="14"/>
        <v>0.36383919257665109</v>
      </c>
    </row>
    <row r="44" spans="1:50">
      <c r="A44" s="58">
        <v>42</v>
      </c>
      <c r="B44" s="58">
        <v>46</v>
      </c>
      <c r="C44" s="93">
        <f>((SUM($C43:$G43))-($H43))*('Function Resolution'!H171)</f>
        <v>2787.4430327142345</v>
      </c>
      <c r="D44" s="93">
        <f>((SUM($C43:$G43))-($H43))*('Function Resolution'!I171)</f>
        <v>3429.6280886592217</v>
      </c>
      <c r="E44" s="93">
        <f>((SUM($C43:$G43))-($H43))*('Function Resolution'!J171)</f>
        <v>4832.8232716138591</v>
      </c>
      <c r="F44" s="93">
        <f>((SUM($C43:$G43))-($H43))*('Function Resolution'!K171)</f>
        <v>15567.950833236901</v>
      </c>
      <c r="G44" s="93">
        <f>((SUM($C43:$G43))-($H43))*('Function Resolution'!L171)</f>
        <v>21952.134437532124</v>
      </c>
      <c r="H44" s="111">
        <f t="shared" si="5"/>
        <v>121.42494915939085</v>
      </c>
      <c r="I44" s="111">
        <f t="shared" si="12"/>
        <v>1551.4452854030119</v>
      </c>
      <c r="J44" s="2">
        <f t="shared" si="15"/>
        <v>5.7390245003422699E-2</v>
      </c>
      <c r="K44" s="2">
        <f t="shared" si="16"/>
        <v>7.0612096451390161E-2</v>
      </c>
      <c r="L44" s="2">
        <f t="shared" si="17"/>
        <v>9.9502270848595503E-2</v>
      </c>
      <c r="M44" s="2">
        <f t="shared" si="17"/>
        <v>0.32052619624327211</v>
      </c>
      <c r="N44" s="2">
        <f t="shared" si="17"/>
        <v>0.45196919145331949</v>
      </c>
      <c r="O44" s="106">
        <f>('ACM Rates'!$AL57*(SUM($C44:$G44)))/($C44*'ACM Rates'!$B$65+$D44*'ACM Rates'!$C$65+$E44*'ACM Rates'!$D$65+$F44*'ACM Rates'!$E$65+$G44*'ACM Rates'!$F$65)</f>
        <v>3.8381571774161933E-3</v>
      </c>
      <c r="P44" s="106">
        <f>$O44*'ACM Rates'!C$65</f>
        <v>3.0972102124910438E-3</v>
      </c>
      <c r="Q44" s="106">
        <f>$O44*'ACM Rates'!D$65</f>
        <v>2.792753664007322E-3</v>
      </c>
      <c r="R44" s="106">
        <f>$O44*'ACM Rates'!E$65</f>
        <v>2.5074557938208025E-3</v>
      </c>
      <c r="S44" s="106">
        <f>$O44*'ACM Rates'!F$65</f>
        <v>2.1670417633807885E-3</v>
      </c>
      <c r="T44" s="2"/>
      <c r="U44" s="93">
        <f>((SUM($U43:$Y43))-($Z43))*('Function Resolution'!M171)</f>
        <v>3516.6599814596079</v>
      </c>
      <c r="V44" s="93">
        <f>((SUM($U43:$Y43))-($Z43))*('Function Resolution'!N171)</f>
        <v>5528.994110022004</v>
      </c>
      <c r="W44" s="93">
        <f>((SUM($U43:$Y43))-($Z43))*('Function Resolution'!O171)</f>
        <v>10984.523471339324</v>
      </c>
      <c r="X44" s="93">
        <f>((SUM($U43:$Y43))-($Z43))*('Function Resolution'!P171)</f>
        <v>15961.702487101402</v>
      </c>
      <c r="Y44" s="93">
        <f>((SUM($U43:$Y43))-($Z43))*('Function Resolution'!Q171)</f>
        <v>13209.279762874443</v>
      </c>
      <c r="Z44" s="111">
        <f t="shared" si="6"/>
        <v>78.721855700474848</v>
      </c>
      <c r="AA44" s="111">
        <f t="shared" si="13"/>
        <v>877.56204290365758</v>
      </c>
      <c r="AB44" s="2">
        <f t="shared" si="7"/>
        <v>7.1475143977092911E-2</v>
      </c>
      <c r="AC44" s="2">
        <f t="shared" si="8"/>
        <v>0.11237527999459805</v>
      </c>
      <c r="AD44" s="2">
        <f t="shared" si="9"/>
        <v>0.22325740923859985</v>
      </c>
      <c r="AE44" s="2">
        <f t="shared" si="9"/>
        <v>0.3244171996723928</v>
      </c>
      <c r="AF44" s="2">
        <f t="shared" si="9"/>
        <v>0.26847496711731633</v>
      </c>
      <c r="AG44" s="106">
        <f>('ACM Rates'!$AQ57*(SUM(U44:Y44)))/(U44*'ACM Rates'!B$74+V44*'ACM Rates'!C$74+W44*'ACM Rates'!D$74+X44*'ACM Rates'!E$74+Y44*'ACM Rates'!F$74)</f>
        <v>2.3067995161369947E-3</v>
      </c>
      <c r="AH44" s="93">
        <f>$AG44*'ACM Rates'!C$74</f>
        <v>1.8678051243377605E-3</v>
      </c>
      <c r="AI44" s="93">
        <f>$AG44*'ACM Rates'!D$74</f>
        <v>1.6785111531515647E-3</v>
      </c>
      <c r="AJ44" s="93">
        <f>$AG44*'ACM Rates'!E$74</f>
        <v>1.5204582575240292E-3</v>
      </c>
      <c r="AK44" s="93">
        <f>$AG44*'ACM Rates'!F$74</f>
        <v>1.3305642269563914E-3</v>
      </c>
      <c r="AL44" s="93"/>
      <c r="AM44" s="93">
        <f t="shared" si="18"/>
        <v>6304.1030141738429</v>
      </c>
      <c r="AN44" s="93">
        <f t="shared" si="18"/>
        <v>8958.6221986812252</v>
      </c>
      <c r="AO44" s="93">
        <f t="shared" si="18"/>
        <v>15817.346742953183</v>
      </c>
      <c r="AP44" s="93">
        <f t="shared" si="18"/>
        <v>31529.653320338301</v>
      </c>
      <c r="AQ44" s="93">
        <f t="shared" si="18"/>
        <v>35161.414200406565</v>
      </c>
      <c r="AR44" s="93">
        <f t="shared" si="18"/>
        <v>200.14680485986571</v>
      </c>
      <c r="AS44" s="93">
        <f t="shared" si="18"/>
        <v>2429.0073283066695</v>
      </c>
      <c r="AT44" s="2">
        <f t="shared" si="10"/>
        <v>6.4478158359662502E-2</v>
      </c>
      <c r="AU44" s="2">
        <f t="shared" si="11"/>
        <v>9.1628493302255379E-2</v>
      </c>
      <c r="AV44" s="2">
        <f t="shared" si="14"/>
        <v>0.16177930243665004</v>
      </c>
      <c r="AW44" s="2">
        <f t="shared" si="14"/>
        <v>0.32248425751343063</v>
      </c>
      <c r="AX44" s="2">
        <f t="shared" si="14"/>
        <v>0.35962978838800136</v>
      </c>
    </row>
    <row r="45" spans="1:50">
      <c r="A45" s="58">
        <v>43</v>
      </c>
      <c r="B45" s="58">
        <v>47</v>
      </c>
      <c r="C45" s="93">
        <f>((SUM($C44:$G44))-($H44))*('Function Resolution'!H172)</f>
        <v>2928.0986063716587</v>
      </c>
      <c r="D45" s="93">
        <f>((SUM($C44:$G44))-($H44))*('Function Resolution'!I172)</f>
        <v>3567.0561506037857</v>
      </c>
      <c r="E45" s="93">
        <f>((SUM($C44:$G44))-($H44))*('Function Resolution'!J172)</f>
        <v>4909.0983958178322</v>
      </c>
      <c r="F45" s="93">
        <f>((SUM($C44:$G44))-($H44))*('Function Resolution'!K172)</f>
        <v>15513.128822968543</v>
      </c>
      <c r="G45" s="93">
        <f>((SUM($C44:$G44))-($H44))*('Function Resolution'!L172)</f>
        <v>21531.172738835132</v>
      </c>
      <c r="H45" s="111">
        <f t="shared" si="5"/>
        <v>121.12138678649237</v>
      </c>
      <c r="I45" s="111">
        <f t="shared" si="12"/>
        <v>1672.5666721895043</v>
      </c>
      <c r="J45" s="2">
        <f t="shared" si="15"/>
        <v>6.043727462296123E-2</v>
      </c>
      <c r="K45" s="2">
        <f t="shared" si="16"/>
        <v>7.3625646247174353E-2</v>
      </c>
      <c r="L45" s="2">
        <f t="shared" si="17"/>
        <v>0.1013260029063113</v>
      </c>
      <c r="M45" s="2">
        <f t="shared" si="17"/>
        <v>0.32019796904890191</v>
      </c>
      <c r="N45" s="2">
        <f t="shared" si="17"/>
        <v>0.44441310717465132</v>
      </c>
      <c r="O45" s="106">
        <f>('ACM Rates'!$AL58*(SUM($C45:$G45)))/($C45*'ACM Rates'!$B$65+$D45*'ACM Rates'!$C$65+$E45*'ACM Rates'!$D$65+$F45*'ACM Rates'!$E$65+$G45*'ACM Rates'!$F$65)</f>
        <v>3.8245045455132243E-3</v>
      </c>
      <c r="P45" s="106">
        <f>$O45*'ACM Rates'!C$65</f>
        <v>3.0861931881737328E-3</v>
      </c>
      <c r="Q45" s="106">
        <f>$O45*'ACM Rates'!D$65</f>
        <v>2.7828196159712729E-3</v>
      </c>
      <c r="R45" s="106">
        <f>$O45*'ACM Rates'!E$65</f>
        <v>2.498536573115764E-3</v>
      </c>
      <c r="S45" s="106">
        <f>$O45*'ACM Rates'!F$65</f>
        <v>2.1593334225947771E-3</v>
      </c>
      <c r="T45" s="2"/>
      <c r="U45" s="93">
        <f>((SUM($U44:$Y44))-($Z44))*('Function Resolution'!M172)</f>
        <v>3590.2606026736935</v>
      </c>
      <c r="V45" s="93">
        <f>((SUM($U44:$Y44))-($Z44))*('Function Resolution'!N172)</f>
        <v>5605.9942750658856</v>
      </c>
      <c r="W45" s="93">
        <f>((SUM($U44:$Y44))-($Z44))*('Function Resolution'!O172)</f>
        <v>11043.282247483572</v>
      </c>
      <c r="X45" s="93">
        <f>((SUM($U44:$Y44))-($Z44))*('Function Resolution'!P172)</f>
        <v>15786.150383684539</v>
      </c>
      <c r="Y45" s="93">
        <f>((SUM($U44:$Y44))-($Z44))*('Function Resolution'!Q172)</f>
        <v>13096.750448188615</v>
      </c>
      <c r="Z45" s="111">
        <f t="shared" si="6"/>
        <v>78.595900731354078</v>
      </c>
      <c r="AA45" s="111">
        <f t="shared" si="13"/>
        <v>956.15794363501163</v>
      </c>
      <c r="AB45" s="2">
        <f t="shared" si="7"/>
        <v>7.3087997094310325E-2</v>
      </c>
      <c r="AC45" s="2">
        <f t="shared" si="8"/>
        <v>0.11412288372092158</v>
      </c>
      <c r="AD45" s="2">
        <f t="shared" si="9"/>
        <v>0.22481136333519952</v>
      </c>
      <c r="AE45" s="2">
        <f t="shared" si="9"/>
        <v>0.32136333293295044</v>
      </c>
      <c r="AF45" s="2">
        <f t="shared" si="9"/>
        <v>0.2666144229166183</v>
      </c>
      <c r="AG45" s="106">
        <f>('ACM Rates'!$AQ58*(SUM(U45:Y45)))/(U45*'ACM Rates'!B$74+V45*'ACM Rates'!C$74+W45*'ACM Rates'!D$74+X45*'ACM Rates'!E$74+Y45*'ACM Rates'!F$74)</f>
        <v>2.3032378599193164E-3</v>
      </c>
      <c r="AH45" s="93">
        <f>$AG45*'ACM Rates'!C$74</f>
        <v>1.8649212674234634E-3</v>
      </c>
      <c r="AI45" s="93">
        <f>$AG45*'ACM Rates'!D$74</f>
        <v>1.675919562662992E-3</v>
      </c>
      <c r="AJ45" s="93">
        <f>$AG45*'ACM Rates'!E$74</f>
        <v>1.5181106978125118E-3</v>
      </c>
      <c r="AK45" s="93">
        <f>$AG45*'ACM Rates'!F$74</f>
        <v>1.328509860151297E-3</v>
      </c>
      <c r="AL45" s="93"/>
      <c r="AM45" s="93">
        <f t="shared" si="18"/>
        <v>6518.3592090453521</v>
      </c>
      <c r="AN45" s="93">
        <f t="shared" si="18"/>
        <v>9173.0504256696713</v>
      </c>
      <c r="AO45" s="93">
        <f t="shared" si="18"/>
        <v>15952.380643301403</v>
      </c>
      <c r="AP45" s="93">
        <f t="shared" si="18"/>
        <v>31299.279206653082</v>
      </c>
      <c r="AQ45" s="93">
        <f t="shared" si="18"/>
        <v>34627.923187023749</v>
      </c>
      <c r="AR45" s="93">
        <f t="shared" si="18"/>
        <v>199.71728751784644</v>
      </c>
      <c r="AS45" s="93">
        <f t="shared" si="18"/>
        <v>2628.7246158245161</v>
      </c>
      <c r="AT45" s="2">
        <f t="shared" si="10"/>
        <v>6.6806322561238252E-2</v>
      </c>
      <c r="AU45" s="2">
        <f t="shared" si="11"/>
        <v>9.4014113974786956E-2</v>
      </c>
      <c r="AV45" s="2">
        <f t="shared" si="14"/>
        <v>0.16349511475175779</v>
      </c>
      <c r="AW45" s="2">
        <f t="shared" si="14"/>
        <v>0.32078467533859023</v>
      </c>
      <c r="AX45" s="2">
        <f t="shared" si="14"/>
        <v>0.35489977337362699</v>
      </c>
    </row>
    <row r="46" spans="1:50">
      <c r="A46" s="58">
        <v>44</v>
      </c>
      <c r="B46" s="58">
        <v>48</v>
      </c>
      <c r="C46" s="93">
        <f>((SUM($C45:$G45))-($H45))*('Function Resolution'!H173)</f>
        <v>3083.3960324274185</v>
      </c>
      <c r="D46" s="93">
        <f>((SUM($C45:$G45))-($H45))*('Function Resolution'!I173)</f>
        <v>3730.6843765129433</v>
      </c>
      <c r="E46" s="93">
        <f>((SUM($C45:$G45))-($H45))*('Function Resolution'!J173)</f>
        <v>5006.0892462749161</v>
      </c>
      <c r="F46" s="93">
        <f>((SUM($C45:$G45))-($H45))*('Function Resolution'!K173)</f>
        <v>15424.919707527451</v>
      </c>
      <c r="G46" s="93">
        <f>((SUM($C45:$G45))-($H45))*('Function Resolution'!L173)</f>
        <v>21082.343965067728</v>
      </c>
      <c r="H46" s="111">
        <f t="shared" si="5"/>
        <v>120.81858331952614</v>
      </c>
      <c r="I46" s="111">
        <f t="shared" si="12"/>
        <v>1793.3852555090305</v>
      </c>
      <c r="J46" s="2">
        <f t="shared" si="15"/>
        <v>6.3802188945404847E-2</v>
      </c>
      <c r="K46" s="2">
        <f t="shared" si="16"/>
        <v>7.7195996551426352E-2</v>
      </c>
      <c r="L46" s="2">
        <f t="shared" si="17"/>
        <v>0.10358690502593103</v>
      </c>
      <c r="M46" s="2">
        <f t="shared" si="17"/>
        <v>0.31917523123767966</v>
      </c>
      <c r="N46" s="2">
        <f t="shared" si="17"/>
        <v>0.436239678239558</v>
      </c>
      <c r="O46" s="106">
        <f>('ACM Rates'!$AL59*(SUM($C46:$G46)))/($C46*'ACM Rates'!$B$65+$D46*'ACM Rates'!$C$65+$E46*'ACM Rates'!$D$65+$F46*'ACM Rates'!$E$65+$G46*'ACM Rates'!$F$65)</f>
        <v>3.8093052688130237E-3</v>
      </c>
      <c r="P46" s="106">
        <f>$O46*'ACM Rates'!C$65</f>
        <v>3.0739280950985116E-3</v>
      </c>
      <c r="Q46" s="106">
        <f>$O46*'ACM Rates'!D$65</f>
        <v>2.7717601846523809E-3</v>
      </c>
      <c r="R46" s="106">
        <f>$O46*'ACM Rates'!E$65</f>
        <v>2.4886069343172143E-3</v>
      </c>
      <c r="S46" s="106">
        <f>$O46*'ACM Rates'!F$65</f>
        <v>2.1507518388138107E-3</v>
      </c>
      <c r="T46" s="2"/>
      <c r="U46" s="93">
        <f>((SUM($U45:$Y45))-($Z45))*('Function Resolution'!M173)</f>
        <v>3681.3519029244999</v>
      </c>
      <c r="V46" s="93">
        <f>((SUM($U45:$Y45))-($Z45))*('Function Resolution'!N173)</f>
        <v>5719.988025243606</v>
      </c>
      <c r="W46" s="93">
        <f>((SUM($U45:$Y45))-($Z45))*('Function Resolution'!O173)</f>
        <v>11110.66226693114</v>
      </c>
      <c r="X46" s="93">
        <f>((SUM($U45:$Y45))-($Z45))*('Function Resolution'!P173)</f>
        <v>15571.62873279528</v>
      </c>
      <c r="Y46" s="93">
        <f>((SUM($U45:$Y45))-($Z45))*('Function Resolution'!Q173)</f>
        <v>12960.211128470413</v>
      </c>
      <c r="Z46" s="111">
        <f t="shared" si="6"/>
        <v>78.470147290183917</v>
      </c>
      <c r="AA46" s="111">
        <f t="shared" si="13"/>
        <v>1034.6280909251955</v>
      </c>
      <c r="AB46" s="2">
        <f t="shared" si="7"/>
        <v>7.5062469589833689E-2</v>
      </c>
      <c r="AC46" s="2">
        <f t="shared" si="8"/>
        <v>0.11663009636703743</v>
      </c>
      <c r="AD46" s="2">
        <f t="shared" si="9"/>
        <v>0.22654551114005128</v>
      </c>
      <c r="AE46" s="2">
        <f t="shared" si="9"/>
        <v>0.31750425904437035</v>
      </c>
      <c r="AF46" s="2">
        <f t="shared" si="9"/>
        <v>0.26425766385870719</v>
      </c>
      <c r="AG46" s="106">
        <f>('ACM Rates'!$AQ59*(SUM(U46:Y46)))/(U46*'ACM Rates'!B$74+V46*'ACM Rates'!C$74+W46*'ACM Rates'!D$74+X46*'ACM Rates'!E$74+Y46*'ACM Rates'!F$74)</f>
        <v>2.2987262544613934E-3</v>
      </c>
      <c r="AH46" s="93">
        <f>$AG46*'ACM Rates'!C$74</f>
        <v>1.8612682409101708E-3</v>
      </c>
      <c r="AI46" s="93">
        <f>$AG46*'ACM Rates'!D$74</f>
        <v>1.6726367545876614E-3</v>
      </c>
      <c r="AJ46" s="93">
        <f>$AG46*'ACM Rates'!E$74</f>
        <v>1.5151370073269699E-3</v>
      </c>
      <c r="AK46" s="93">
        <f>$AG46*'ACM Rates'!F$74</f>
        <v>1.3259075616912617E-3</v>
      </c>
      <c r="AL46" s="93"/>
      <c r="AM46" s="93">
        <f t="shared" si="18"/>
        <v>6764.7479353519184</v>
      </c>
      <c r="AN46" s="93">
        <f t="shared" si="18"/>
        <v>9450.6724017565502</v>
      </c>
      <c r="AO46" s="93">
        <f t="shared" si="18"/>
        <v>16116.751513206056</v>
      </c>
      <c r="AP46" s="93">
        <f t="shared" si="18"/>
        <v>30996.548440322731</v>
      </c>
      <c r="AQ46" s="93">
        <f t="shared" si="18"/>
        <v>34042.55509353814</v>
      </c>
      <c r="AR46" s="93">
        <f t="shared" si="18"/>
        <v>199.28873060971006</v>
      </c>
      <c r="AS46" s="93">
        <f t="shared" si="18"/>
        <v>2828.0133464342262</v>
      </c>
      <c r="AT46" s="2">
        <f t="shared" si="10"/>
        <v>6.9473753000171876E-2</v>
      </c>
      <c r="AU46" s="2">
        <f t="shared" si="11"/>
        <v>9.7058114566839243E-2</v>
      </c>
      <c r="AV46" s="2">
        <f t="shared" si="14"/>
        <v>0.16551854178368214</v>
      </c>
      <c r="AW46" s="2">
        <f t="shared" si="14"/>
        <v>0.31833359805575917</v>
      </c>
      <c r="AX46" s="2">
        <f t="shared" si="14"/>
        <v>0.34961599259354748</v>
      </c>
    </row>
    <row r="47" spans="1:50">
      <c r="A47" s="58">
        <v>45</v>
      </c>
      <c r="B47" s="58">
        <v>49</v>
      </c>
      <c r="C47" s="93">
        <f>((SUM($C46:$G46))-($H46))*('Function Resolution'!H174)</f>
        <v>3254.5119255790878</v>
      </c>
      <c r="D47" s="93">
        <f>((SUM($C46:$G46))-($H46))*('Function Resolution'!I174)</f>
        <v>3922.3996545227146</v>
      </c>
      <c r="E47" s="93">
        <f>((SUM($C46:$G46))-($H46))*('Function Resolution'!J174)</f>
        <v>5123.6437619306553</v>
      </c>
      <c r="F47" s="93">
        <f>((SUM($C46:$G46))-($H46))*('Function Resolution'!K174)</f>
        <v>15301.522935909396</v>
      </c>
      <c r="G47" s="93">
        <f>((SUM($C46:$G46))-($H46))*('Function Resolution'!L174)</f>
        <v>20604.536466549078</v>
      </c>
      <c r="H47" s="111">
        <f t="shared" si="5"/>
        <v>120.51653686122731</v>
      </c>
      <c r="I47" s="111">
        <f t="shared" si="12"/>
        <v>1913.9017923702577</v>
      </c>
      <c r="J47" s="2">
        <f t="shared" si="15"/>
        <v>6.751172930994942E-2</v>
      </c>
      <c r="K47" s="2">
        <f t="shared" si="16"/>
        <v>8.136641984326369E-2</v>
      </c>
      <c r="L47" s="2">
        <f t="shared" si="17"/>
        <v>0.10628507703947801</v>
      </c>
      <c r="M47" s="2">
        <f t="shared" si="17"/>
        <v>0.31741542145226159</v>
      </c>
      <c r="N47" s="2">
        <f t="shared" si="17"/>
        <v>0.42742135235504736</v>
      </c>
      <c r="O47" s="106">
        <f>('ACM Rates'!$AL60*(SUM($C47:$G47)))/($C47*'ACM Rates'!$B$65+$D47*'ACM Rates'!$C$65+$E47*'ACM Rates'!$D$65+$F47*'ACM Rates'!$E$65+$G47*'ACM Rates'!$F$65)</f>
        <v>3.7924915861100713E-3</v>
      </c>
      <c r="P47" s="106">
        <f>$O47*'ACM Rates'!C$65</f>
        <v>3.0603602531967828E-3</v>
      </c>
      <c r="Q47" s="106">
        <f>$O47*'ACM Rates'!D$65</f>
        <v>2.7595260650466443E-3</v>
      </c>
      <c r="R47" s="106">
        <f>$O47*'ACM Rates'!E$65</f>
        <v>2.4776226092465656E-3</v>
      </c>
      <c r="S47" s="106">
        <f>$O47*'ACM Rates'!F$65</f>
        <v>2.1412587537395669E-3</v>
      </c>
      <c r="T47" s="2"/>
      <c r="U47" s="93">
        <f>((SUM($U46:$Y46))-($Z46))*('Function Resolution'!M174)</f>
        <v>3791.5968621355996</v>
      </c>
      <c r="V47" s="93">
        <f>((SUM($U46:$Y46))-($Z46))*('Function Resolution'!N174)</f>
        <v>5872.3625623941753</v>
      </c>
      <c r="W47" s="93">
        <f>((SUM($U46:$Y46))-($Z46))*('Function Resolution'!O174)</f>
        <v>11185.600028386843</v>
      </c>
      <c r="X47" s="93">
        <f>((SUM($U46:$Y46))-($Z46))*('Function Resolution'!P174)</f>
        <v>15318.625048351796</v>
      </c>
      <c r="Y47" s="93">
        <f>((SUM($U46:$Y46))-($Z46))*('Function Resolution'!Q174)</f>
        <v>12797.187407806345</v>
      </c>
      <c r="Z47" s="111">
        <f t="shared" si="6"/>
        <v>78.34459505451963</v>
      </c>
      <c r="AA47" s="111">
        <f t="shared" si="13"/>
        <v>1112.9726859797152</v>
      </c>
      <c r="AB47" s="2">
        <f t="shared" si="7"/>
        <v>7.7434250252940526E-2</v>
      </c>
      <c r="AC47" s="2">
        <f t="shared" si="8"/>
        <v>0.11992888715925079</v>
      </c>
      <c r="AD47" s="2">
        <f t="shared" si="9"/>
        <v>0.22843898845816413</v>
      </c>
      <c r="AE47" s="2">
        <f t="shared" si="9"/>
        <v>0.31284608798228675</v>
      </c>
      <c r="AF47" s="2">
        <f t="shared" si="9"/>
        <v>0.26135178614735771</v>
      </c>
      <c r="AG47" s="106">
        <f>('ACM Rates'!$AQ60*(SUM(U47:Y47)))/(U47*'ACM Rates'!B$74+V47*'ACM Rates'!C$74+W47*'ACM Rates'!D$74+X47*'ACM Rates'!E$74+Y47*'ACM Rates'!F$74)</f>
        <v>2.2932104867511055E-3</v>
      </c>
      <c r="AH47" s="93">
        <f>$AG47*'ACM Rates'!C$74</f>
        <v>1.8568021487674149E-3</v>
      </c>
      <c r="AI47" s="93">
        <f>$AG47*'ACM Rates'!D$74</f>
        <v>1.6686232815679447E-3</v>
      </c>
      <c r="AJ47" s="93">
        <f>$AG47*'ACM Rates'!E$74</f>
        <v>1.5115014531736832E-3</v>
      </c>
      <c r="AK47" s="93">
        <f>$AG47*'ACM Rates'!F$74</f>
        <v>1.3227260614576393E-3</v>
      </c>
      <c r="AL47" s="93"/>
      <c r="AM47" s="93">
        <f t="shared" si="18"/>
        <v>7046.1087877146874</v>
      </c>
      <c r="AN47" s="93">
        <f t="shared" si="18"/>
        <v>9794.7622169168899</v>
      </c>
      <c r="AO47" s="93">
        <f t="shared" si="18"/>
        <v>16309.243790317498</v>
      </c>
      <c r="AP47" s="93">
        <f t="shared" si="18"/>
        <v>30620.147984261192</v>
      </c>
      <c r="AQ47" s="93">
        <f t="shared" si="18"/>
        <v>33401.723874355419</v>
      </c>
      <c r="AR47" s="93">
        <f t="shared" si="18"/>
        <v>198.86113191574694</v>
      </c>
      <c r="AS47" s="93">
        <f t="shared" si="18"/>
        <v>3026.8744783499728</v>
      </c>
      <c r="AT47" s="2">
        <f t="shared" si="10"/>
        <v>7.251172925830196E-2</v>
      </c>
      <c r="AU47" s="2">
        <f t="shared" si="11"/>
        <v>0.10079820897185984</v>
      </c>
      <c r="AV47" s="2">
        <f t="shared" si="14"/>
        <v>0.16783894568773886</v>
      </c>
      <c r="AW47" s="2">
        <f t="shared" si="14"/>
        <v>0.3151129151390834</v>
      </c>
      <c r="AX47" s="2">
        <f t="shared" si="14"/>
        <v>0.34373820094301588</v>
      </c>
    </row>
    <row r="48" spans="1:50">
      <c r="A48" s="58">
        <v>46</v>
      </c>
      <c r="B48" s="58">
        <v>50</v>
      </c>
      <c r="C48" s="93">
        <f>((SUM($C47:$G47))-($H47))*('Function Resolution'!H175)</f>
        <v>3442.6716416593099</v>
      </c>
      <c r="D48" s="93">
        <f>((SUM($C47:$G47))-($H47))*('Function Resolution'!I175)</f>
        <v>4144.2781368612932</v>
      </c>
      <c r="E48" s="93">
        <f>((SUM($C47:$G47))-($H47))*('Function Resolution'!J175)</f>
        <v>5261.5476416926313</v>
      </c>
      <c r="F48" s="93">
        <f>((SUM($C47:$G47))-($H47))*('Function Resolution'!K175)</f>
        <v>15141.176552047136</v>
      </c>
      <c r="G48" s="93">
        <f>((SUM($C47:$G47))-($H47))*('Function Resolution'!L175)</f>
        <v>20096.42423536933</v>
      </c>
      <c r="H48" s="111">
        <f t="shared" si="5"/>
        <v>177.91856336822991</v>
      </c>
      <c r="I48" s="111">
        <f t="shared" si="12"/>
        <v>2091.8203557384877</v>
      </c>
      <c r="J48" s="2">
        <f t="shared" si="15"/>
        <v>7.1593906970665172E-2</v>
      </c>
      <c r="K48" s="2">
        <f t="shared" si="16"/>
        <v>8.6184537555258137E-2</v>
      </c>
      <c r="L48" s="2">
        <f t="shared" si="17"/>
        <v>0.10941930906878601</v>
      </c>
      <c r="M48" s="2">
        <f t="shared" si="17"/>
        <v>0.31487638041808774</v>
      </c>
      <c r="N48" s="2">
        <f t="shared" si="17"/>
        <v>0.41792586598720294</v>
      </c>
      <c r="O48" s="106">
        <f>('ACM Rates'!$AL61*(SUM($C48:$G48)))/($C48*'ACM Rates'!$B$65+$D48*'ACM Rates'!$C$65+$E48*'ACM Rates'!$D$65+$F48*'ACM Rates'!$E$65+$G48*'ACM Rates'!$F$65)</f>
        <v>5.585512466974178E-3</v>
      </c>
      <c r="P48" s="106">
        <f>$O48*'ACM Rates'!C$65</f>
        <v>4.5072427873718065E-3</v>
      </c>
      <c r="Q48" s="106">
        <f>$O48*'ACM Rates'!D$65</f>
        <v>4.0641796795830463E-3</v>
      </c>
      <c r="R48" s="106">
        <f>$O48*'ACM Rates'!E$65</f>
        <v>3.6489974092726004E-3</v>
      </c>
      <c r="S48" s="106">
        <f>$O48*'ACM Rates'!F$65</f>
        <v>3.1536068551432828E-3</v>
      </c>
      <c r="T48" s="2"/>
      <c r="U48" s="93">
        <f>((SUM($U47:$Y47))-($Z47))*('Function Resolution'!M175)</f>
        <v>3922.8582919957466</v>
      </c>
      <c r="V48" s="93">
        <f>((SUM($U47:$Y47))-($Z47))*('Function Resolution'!N175)</f>
        <v>6064.8256549601101</v>
      </c>
      <c r="W48" s="93">
        <f>((SUM($U47:$Y47))-($Z47))*('Function Resolution'!O175)</f>
        <v>11266.823047852728</v>
      </c>
      <c r="X48" s="93">
        <f>((SUM($U47:$Y47))-($Z47))*('Function Resolution'!P175)</f>
        <v>15027.671175144998</v>
      </c>
      <c r="Y48" s="93">
        <f>((SUM($U47:$Y47))-($Z47))*('Function Resolution'!Q175)</f>
        <v>12604.849144066658</v>
      </c>
      <c r="Z48" s="111">
        <f t="shared" si="6"/>
        <v>122.21756828505059</v>
      </c>
      <c r="AA48" s="111">
        <f t="shared" si="13"/>
        <v>1235.1902542647658</v>
      </c>
      <c r="AB48" s="2">
        <f t="shared" si="7"/>
        <v>8.024333872456009E-2</v>
      </c>
      <c r="AC48" s="2">
        <f t="shared" si="8"/>
        <v>0.12405797587166419</v>
      </c>
      <c r="AD48" s="2">
        <f t="shared" si="9"/>
        <v>0.2304665197881961</v>
      </c>
      <c r="AE48" s="2">
        <f t="shared" si="9"/>
        <v>0.30739588804646417</v>
      </c>
      <c r="AF48" s="2">
        <f t="shared" si="9"/>
        <v>0.25783627756911565</v>
      </c>
      <c r="AG48" s="106">
        <f>('ACM Rates'!$AQ61*(SUM(U48:Y48)))/(U48*'ACM Rates'!B$74+V48*'ACM Rates'!C$74+W48*'ACM Rates'!D$74+X48*'ACM Rates'!E$74+Y48*'ACM Rates'!F$74)</f>
        <v>3.5728607512176521E-3</v>
      </c>
      <c r="AH48" s="93">
        <f>$AG48*'ACM Rates'!C$74</f>
        <v>2.8929291743761899E-3</v>
      </c>
      <c r="AI48" s="93">
        <f>$AG48*'ACM Rates'!D$74</f>
        <v>2.599743314329773E-3</v>
      </c>
      <c r="AJ48" s="93">
        <f>$AG48*'ACM Rates'!E$74</f>
        <v>2.3549448463859356E-3</v>
      </c>
      <c r="AK48" s="93">
        <f>$AG48*'ACM Rates'!F$74</f>
        <v>2.060829591046448E-3</v>
      </c>
      <c r="AL48" s="93"/>
      <c r="AM48" s="93">
        <f t="shared" si="18"/>
        <v>7365.5299336550561</v>
      </c>
      <c r="AN48" s="93">
        <f t="shared" si="18"/>
        <v>10209.103791821402</v>
      </c>
      <c r="AO48" s="93">
        <f t="shared" si="18"/>
        <v>16528.370689545358</v>
      </c>
      <c r="AP48" s="93">
        <f t="shared" si="18"/>
        <v>30168.847727192137</v>
      </c>
      <c r="AQ48" s="93">
        <f t="shared" si="18"/>
        <v>32701.273379435988</v>
      </c>
      <c r="AR48" s="93">
        <f t="shared" si="18"/>
        <v>300.13613165328047</v>
      </c>
      <c r="AS48" s="93">
        <f t="shared" si="18"/>
        <v>3327.0106100032535</v>
      </c>
      <c r="AT48" s="2">
        <f t="shared" si="10"/>
        <v>7.5954341927554458E-2</v>
      </c>
      <c r="AU48" s="2">
        <f t="shared" si="11"/>
        <v>0.10527766055701844</v>
      </c>
      <c r="AV48" s="2">
        <f t="shared" si="14"/>
        <v>0.17044279639986734</v>
      </c>
      <c r="AW48" s="2">
        <f t="shared" si="14"/>
        <v>0.31110524245665083</v>
      </c>
      <c r="AX48" s="2">
        <f t="shared" si="14"/>
        <v>0.33721995865890908</v>
      </c>
    </row>
    <row r="49" spans="1:50">
      <c r="A49" s="58">
        <v>47</v>
      </c>
      <c r="B49" s="58">
        <v>51</v>
      </c>
      <c r="C49" s="93">
        <f>((SUM($C48:$G48))-($H48))*('Function Resolution'!H176)</f>
        <v>3644.7415782867556</v>
      </c>
      <c r="D49" s="93">
        <f>((SUM($C48:$G48))-($H48))*('Function Resolution'!I176)</f>
        <v>4393.2442983449273</v>
      </c>
      <c r="E49" s="93">
        <f>((SUM($C48:$G48))-($H48))*('Function Resolution'!J176)</f>
        <v>5412.9447605296673</v>
      </c>
      <c r="F49" s="93">
        <f>((SUM($C48:$G48))-($H48))*('Function Resolution'!K176)</f>
        <v>14924.230160356074</v>
      </c>
      <c r="G49" s="93">
        <f>((SUM($C48:$G48))-($H48))*('Function Resolution'!L176)</f>
        <v>19533.018846744042</v>
      </c>
      <c r="H49" s="111">
        <f t="shared" si="5"/>
        <v>177.26026468376745</v>
      </c>
      <c r="I49" s="111">
        <f t="shared" si="12"/>
        <v>2269.0806204222554</v>
      </c>
      <c r="J49" s="2">
        <f t="shared" si="15"/>
        <v>7.6077646976998634E-2</v>
      </c>
      <c r="K49" s="2">
        <f t="shared" si="16"/>
        <v>9.1701340584564639E-2</v>
      </c>
      <c r="L49" s="2">
        <f t="shared" si="17"/>
        <v>0.11298581579853537</v>
      </c>
      <c r="M49" s="2">
        <f t="shared" si="17"/>
        <v>0.31151737075327862</v>
      </c>
      <c r="N49" s="2">
        <f t="shared" si="17"/>
        <v>0.40771782588662281</v>
      </c>
      <c r="O49" s="106">
        <f>('ACM Rates'!$AL62*(SUM($C49:$G49)))/($C49*'ACM Rates'!$B$65+$D49*'ACM Rates'!$C$65+$E49*'ACM Rates'!$D$65+$F49*'ACM Rates'!$E$65+$G49*'ACM Rates'!$F$65)</f>
        <v>5.5555495597589214E-3</v>
      </c>
      <c r="P49" s="106">
        <f>$O49*'ACM Rates'!C$65</f>
        <v>4.4830641469635769E-3</v>
      </c>
      <c r="Q49" s="106">
        <f>$O49*'ACM Rates'!D$65</f>
        <v>4.0423778056519607E-3</v>
      </c>
      <c r="R49" s="106">
        <f>$O49*'ACM Rates'!E$65</f>
        <v>3.6294227379332711E-3</v>
      </c>
      <c r="S49" s="106">
        <f>$O49*'ACM Rates'!F$65</f>
        <v>3.13668965548564E-3</v>
      </c>
      <c r="T49" s="2"/>
      <c r="U49" s="93">
        <f>((SUM($U48:$Y48))-($Z48))*('Function Resolution'!M176)</f>
        <v>4073.5447323670296</v>
      </c>
      <c r="V49" s="93">
        <f>((SUM($U48:$Y48))-($Z48))*('Function Resolution'!N176)</f>
        <v>6293.6804286484557</v>
      </c>
      <c r="W49" s="93">
        <f>((SUM($U48:$Y48))-($Z48))*('Function Resolution'!O176)</f>
        <v>11342.5749969765</v>
      </c>
      <c r="X49" s="93">
        <f>((SUM($U48:$Y48))-($Z48))*('Function Resolution'!P176)</f>
        <v>14686.109571372894</v>
      </c>
      <c r="Y49" s="93">
        <f>((SUM($U48:$Y48))-($Z48))*('Function Resolution'!Q176)</f>
        <v>12368.900016370297</v>
      </c>
      <c r="Z49" s="111">
        <f t="shared" si="6"/>
        <v>121.91202436433792</v>
      </c>
      <c r="AA49" s="111">
        <f t="shared" si="13"/>
        <v>1357.1022786291037</v>
      </c>
      <c r="AB49" s="2">
        <f t="shared" si="7"/>
        <v>8.3534515024398098E-2</v>
      </c>
      <c r="AC49" s="2">
        <f t="shared" si="8"/>
        <v>0.12906192931879287</v>
      </c>
      <c r="AD49" s="2">
        <f t="shared" si="9"/>
        <v>0.23259754433817897</v>
      </c>
      <c r="AE49" s="2">
        <f t="shared" si="9"/>
        <v>0.30116203975669764</v>
      </c>
      <c r="AF49" s="2">
        <f t="shared" si="9"/>
        <v>0.25364397156193241</v>
      </c>
      <c r="AG49" s="106">
        <f>('ACM Rates'!$AQ62*(SUM(U49:Y49)))/(U49*'ACM Rates'!B$74+V49*'ACM Rates'!C$74+W49*'ACM Rates'!D$74+X49*'ACM Rates'!E$74+Y49*'ACM Rates'!F$74)</f>
        <v>3.5608178981684684E-3</v>
      </c>
      <c r="AH49" s="93">
        <f>$AG49*'ACM Rates'!C$74</f>
        <v>2.8831781307854664E-3</v>
      </c>
      <c r="AI49" s="93">
        <f>$AG49*'ACM Rates'!D$74</f>
        <v>2.5909804968341846E-3</v>
      </c>
      <c r="AJ49" s="93">
        <f>$AG49*'ACM Rates'!E$74</f>
        <v>2.3470071581582898E-3</v>
      </c>
      <c r="AK49" s="93">
        <f>$AG49*'ACM Rates'!F$74</f>
        <v>2.0538832615775698E-3</v>
      </c>
      <c r="AL49" s="93"/>
      <c r="AM49" s="93">
        <f t="shared" si="18"/>
        <v>7718.2863106537852</v>
      </c>
      <c r="AN49" s="93">
        <f t="shared" si="18"/>
        <v>10686.924726993384</v>
      </c>
      <c r="AO49" s="93">
        <f t="shared" si="18"/>
        <v>16755.519757506168</v>
      </c>
      <c r="AP49" s="93">
        <f t="shared" si="18"/>
        <v>29610.339731728967</v>
      </c>
      <c r="AQ49" s="93">
        <f t="shared" si="18"/>
        <v>31901.918863114341</v>
      </c>
      <c r="AR49" s="93">
        <f t="shared" si="18"/>
        <v>299.17228904810537</v>
      </c>
      <c r="AS49" s="93">
        <f t="shared" si="18"/>
        <v>3626.1828990513591</v>
      </c>
      <c r="AT49" s="2">
        <f t="shared" si="10"/>
        <v>7.9839119068893141E-2</v>
      </c>
      <c r="AU49" s="2">
        <f t="shared" si="11"/>
        <v>0.11054716311585609</v>
      </c>
      <c r="AV49" s="2">
        <f t="shared" si="14"/>
        <v>0.17332162647739502</v>
      </c>
      <c r="AW49" s="2">
        <f t="shared" si="14"/>
        <v>0.30629382538565558</v>
      </c>
      <c r="AX49" s="2">
        <f t="shared" si="14"/>
        <v>0.32999826595220022</v>
      </c>
    </row>
    <row r="50" spans="1:50">
      <c r="A50" s="58">
        <v>48</v>
      </c>
      <c r="B50" s="58">
        <v>52</v>
      </c>
      <c r="C50" s="93">
        <f>((SUM($C49:$G49))-($H49))*('Function Resolution'!H177)</f>
        <v>3865.8368480820386</v>
      </c>
      <c r="D50" s="93">
        <f>((SUM($C49:$G49))-($H49))*('Function Resolution'!I177)</f>
        <v>4676.1868620311943</v>
      </c>
      <c r="E50" s="93">
        <f>((SUM($C49:$G49))-($H49))*('Function Resolution'!J177)</f>
        <v>5583.4090774105334</v>
      </c>
      <c r="F50" s="93">
        <f>((SUM($C49:$G49))-($H49))*('Function Resolution'!K177)</f>
        <v>14667.733296081236</v>
      </c>
      <c r="G50" s="93">
        <f>((SUM($C49:$G49))-($H49))*('Function Resolution'!L177)</f>
        <v>18937.753295972696</v>
      </c>
      <c r="H50" s="111">
        <f t="shared" si="5"/>
        <v>176.60440170443749</v>
      </c>
      <c r="I50" s="111">
        <f t="shared" si="12"/>
        <v>2445.6850221266927</v>
      </c>
      <c r="J50" s="2">
        <f t="shared" si="15"/>
        <v>8.0992298039331043E-2</v>
      </c>
      <c r="K50" s="2">
        <f t="shared" si="16"/>
        <v>9.7969763055349032E-2</v>
      </c>
      <c r="L50" s="2">
        <f t="shared" si="17"/>
        <v>0.11697677626967036</v>
      </c>
      <c r="M50" s="2">
        <f t="shared" si="17"/>
        <v>0.30730045611392559</v>
      </c>
      <c r="N50" s="2">
        <f t="shared" si="17"/>
        <v>0.39676070652172402</v>
      </c>
      <c r="O50" s="106">
        <f>('ACM Rates'!$AL63*(SUM($C50:$G50)))/($C50*'ACM Rates'!$B$65+$D50*'ACM Rates'!$C$65+$E50*'ACM Rates'!$D$65+$F50*'ACM Rates'!$E$65+$G50*'ACM Rates'!$F$65)</f>
        <v>5.5229132491566787E-3</v>
      </c>
      <c r="P50" s="106">
        <f>$O50*'ACM Rates'!C$65</f>
        <v>4.4567281972296624E-3</v>
      </c>
      <c r="Q50" s="106">
        <f>$O50*'ACM Rates'!D$65</f>
        <v>4.0186306864484021E-3</v>
      </c>
      <c r="R50" s="106">
        <f>$O50*'ACM Rates'!E$65</f>
        <v>3.6081015407217441E-3</v>
      </c>
      <c r="S50" s="106">
        <f>$O50*'ACM Rates'!F$65</f>
        <v>3.118263039584168E-3</v>
      </c>
      <c r="T50" s="2"/>
      <c r="U50" s="93">
        <f>((SUM($U49:$Y49))-($Z49))*('Function Resolution'!M177)</f>
        <v>4249.3321815388726</v>
      </c>
      <c r="V50" s="93">
        <f>((SUM($U49:$Y49))-($Z49))*('Function Resolution'!N177)</f>
        <v>6566.2913243142966</v>
      </c>
      <c r="W50" s="93">
        <f>((SUM($U49:$Y49))-($Z49))*('Function Resolution'!O177)</f>
        <v>11421.1193350581</v>
      </c>
      <c r="X50" s="93">
        <f>((SUM($U49:$Y49))-($Z49))*('Function Resolution'!P177)</f>
        <v>14308.542361638103</v>
      </c>
      <c r="Y50" s="93">
        <f>((SUM($U49:$Y49))-($Z49))*('Function Resolution'!Q177)</f>
        <v>12097.612518821466</v>
      </c>
      <c r="Z50" s="111">
        <f t="shared" si="6"/>
        <v>121.60724430342708</v>
      </c>
      <c r="AA50" s="111">
        <f t="shared" si="13"/>
        <v>1478.7095229325307</v>
      </c>
      <c r="AB50" s="2">
        <f t="shared" si="7"/>
        <v>8.7357710592803881E-2</v>
      </c>
      <c r="AC50" s="2">
        <f t="shared" si="8"/>
        <v>0.13498972371930576</v>
      </c>
      <c r="AD50" s="2">
        <f t="shared" si="9"/>
        <v>0.23479520896306164</v>
      </c>
      <c r="AE50" s="2">
        <f t="shared" si="9"/>
        <v>0.29415481050488013</v>
      </c>
      <c r="AF50" s="2">
        <f t="shared" si="9"/>
        <v>0.24870254621994867</v>
      </c>
      <c r="AG50" s="106">
        <f>('ACM Rates'!$AQ63*(SUM(U50:Y50)))/(U50*'ACM Rates'!B$74+V50*'ACM Rates'!C$74+W50*'ACM Rates'!D$74+X50*'ACM Rates'!E$74+Y50*'ACM Rates'!F$74)</f>
        <v>3.5469089521358629E-3</v>
      </c>
      <c r="AH50" s="93">
        <f>$AG50*'ACM Rates'!C$74</f>
        <v>2.8719161201546757E-3</v>
      </c>
      <c r="AI50" s="93">
        <f>$AG50*'ACM Rates'!D$74</f>
        <v>2.5808598422731813E-3</v>
      </c>
      <c r="AJ50" s="93">
        <f>$AG50*'ACM Rates'!E$74</f>
        <v>2.3378394902700346E-3</v>
      </c>
      <c r="AK50" s="93">
        <f>$AG50*'ACM Rates'!F$74</f>
        <v>2.0458605678427264E-3</v>
      </c>
      <c r="AL50" s="93"/>
      <c r="AM50" s="93">
        <f t="shared" si="18"/>
        <v>8115.1690296209108</v>
      </c>
      <c r="AN50" s="93">
        <f t="shared" si="18"/>
        <v>11242.478186345492</v>
      </c>
      <c r="AO50" s="93">
        <f t="shared" si="18"/>
        <v>17004.528412468633</v>
      </c>
      <c r="AP50" s="93">
        <f t="shared" si="18"/>
        <v>28976.27565771934</v>
      </c>
      <c r="AQ50" s="93">
        <f t="shared" si="18"/>
        <v>31035.365814794161</v>
      </c>
      <c r="AR50" s="93">
        <f t="shared" si="18"/>
        <v>298.2116460078646</v>
      </c>
      <c r="AS50" s="93">
        <f t="shared" si="18"/>
        <v>3924.3945450592237</v>
      </c>
      <c r="AT50" s="2">
        <f t="shared" si="10"/>
        <v>8.4205122031438553E-2</v>
      </c>
      <c r="AU50" s="2">
        <f t="shared" si="11"/>
        <v>0.11665490196958112</v>
      </c>
      <c r="AV50" s="2">
        <f t="shared" si="14"/>
        <v>0.17644344619718574</v>
      </c>
      <c r="AW50" s="2">
        <f t="shared" si="14"/>
        <v>0.30066543517071243</v>
      </c>
      <c r="AX50" s="2">
        <f t="shared" si="14"/>
        <v>0.32203109463108215</v>
      </c>
    </row>
    <row r="51" spans="1:50">
      <c r="A51" s="58">
        <v>49</v>
      </c>
      <c r="B51" s="58">
        <v>53</v>
      </c>
      <c r="C51" s="93">
        <f>((SUM($C50:$G50))-($H50))*('Function Resolution'!H178)</f>
        <v>4107.1233002326289</v>
      </c>
      <c r="D51" s="93">
        <f>((SUM($C50:$G50))-($H50))*('Function Resolution'!I178)</f>
        <v>4995.2341537377342</v>
      </c>
      <c r="E51" s="93">
        <f>((SUM($C50:$G50))-($H50))*('Function Resolution'!J178)</f>
        <v>5772.0807088625879</v>
      </c>
      <c r="F51" s="93">
        <f>((SUM($C50:$G50))-($H50))*('Function Resolution'!K178)</f>
        <v>14370.546464169569</v>
      </c>
      <c r="G51" s="93">
        <f>((SUM($C50:$G50))-($H50))*('Function Resolution'!L178)</f>
        <v>18309.330350870736</v>
      </c>
      <c r="H51" s="111">
        <f t="shared" si="5"/>
        <v>175.95096541813106</v>
      </c>
      <c r="I51" s="111">
        <f t="shared" si="12"/>
        <v>2621.6359875448238</v>
      </c>
      <c r="J51" s="2">
        <f t="shared" si="15"/>
        <v>8.6366995342980951E-2</v>
      </c>
      <c r="K51" s="2">
        <f t="shared" si="16"/>
        <v>0.10504271076267185</v>
      </c>
      <c r="L51" s="2">
        <f t="shared" si="17"/>
        <v>0.12137869532025229</v>
      </c>
      <c r="M51" s="2">
        <f t="shared" si="17"/>
        <v>0.30219227152901057</v>
      </c>
      <c r="N51" s="2">
        <f t="shared" si="17"/>
        <v>0.38501932704508435</v>
      </c>
      <c r="O51" s="106">
        <f>('ACM Rates'!$AL64*(SUM($C51:$G51)))/($C51*'ACM Rates'!$B$65+$D51*'ACM Rates'!$C$65+$E51*'ACM Rates'!$D$65+$F51*'ACM Rates'!$E$65+$G51*'ACM Rates'!$F$65)</f>
        <v>5.4875374370217285E-3</v>
      </c>
      <c r="P51" s="106">
        <f>$O51*'ACM Rates'!C$65</f>
        <v>4.4281816001115913E-3</v>
      </c>
      <c r="Q51" s="106">
        <f>$O51*'ACM Rates'!D$65</f>
        <v>3.9928902270585593E-3</v>
      </c>
      <c r="R51" s="106">
        <f>$O51*'ACM Rates'!E$65</f>
        <v>3.5849906359310727E-3</v>
      </c>
      <c r="S51" s="106">
        <f>$O51*'ACM Rates'!F$65</f>
        <v>3.098289688112002E-3</v>
      </c>
      <c r="T51" s="2"/>
      <c r="U51" s="93">
        <f>((SUM($U50:$Y50))-($Z50))*('Function Resolution'!M178)</f>
        <v>4452.7127766711574</v>
      </c>
      <c r="V51" s="93">
        <f>((SUM($U50:$Y50))-($Z50))*('Function Resolution'!N178)</f>
        <v>6884.8129533266037</v>
      </c>
      <c r="W51" s="93">
        <f>((SUM($U50:$Y50))-($Z50))*('Function Resolution'!O178)</f>
        <v>11500.285796785785</v>
      </c>
      <c r="X51" s="93">
        <f>((SUM($U50:$Y50))-($Z50))*('Function Resolution'!P178)</f>
        <v>13895.874183032543</v>
      </c>
      <c r="Y51" s="93">
        <f>((SUM($U50:$Y50))-($Z50))*('Function Resolution'!Q178)</f>
        <v>11787.604767251321</v>
      </c>
      <c r="Z51" s="111">
        <f t="shared" si="6"/>
        <v>121.30322619266849</v>
      </c>
      <c r="AA51" s="111">
        <f t="shared" si="13"/>
        <v>1600.0127491251992</v>
      </c>
      <c r="AB51" s="2">
        <f t="shared" si="7"/>
        <v>9.1768226543266412E-2</v>
      </c>
      <c r="AC51" s="2">
        <f t="shared" si="8"/>
        <v>0.14189261838739775</v>
      </c>
      <c r="AD51" s="2">
        <f t="shared" si="9"/>
        <v>0.2370152500832837</v>
      </c>
      <c r="AE51" s="2">
        <f t="shared" si="9"/>
        <v>0.28638715183389735</v>
      </c>
      <c r="AF51" s="2">
        <f t="shared" si="9"/>
        <v>0.24293675315215471</v>
      </c>
      <c r="AG51" s="106">
        <f>('ACM Rates'!$AQ64*(SUM(U51:Y51)))/(U51*'ACM Rates'!B$74+V51*'ACM Rates'!C$74+W51*'ACM Rates'!D$74+X51*'ACM Rates'!E$74+Y51*'ACM Rates'!F$74)</f>
        <v>3.5310301917205042E-3</v>
      </c>
      <c r="AH51" s="93">
        <f>$AG51*'ACM Rates'!C$74</f>
        <v>2.8590591597363706E-3</v>
      </c>
      <c r="AI51" s="93">
        <f>$AG51*'ACM Rates'!D$74</f>
        <v>2.5693058791875492E-3</v>
      </c>
      <c r="AJ51" s="93">
        <f>$AG51*'ACM Rates'!E$74</f>
        <v>2.3273734778472437E-3</v>
      </c>
      <c r="AK51" s="93">
        <f>$AG51*'ACM Rates'!F$74</f>
        <v>2.0367016832368947E-3</v>
      </c>
      <c r="AL51" s="93"/>
      <c r="AM51" s="93">
        <f t="shared" si="18"/>
        <v>8559.8360769037863</v>
      </c>
      <c r="AN51" s="93">
        <f t="shared" si="18"/>
        <v>11880.047107064338</v>
      </c>
      <c r="AO51" s="93">
        <f t="shared" si="18"/>
        <v>17272.366505648373</v>
      </c>
      <c r="AP51" s="93">
        <f t="shared" si="18"/>
        <v>28266.420647202111</v>
      </c>
      <c r="AQ51" s="93">
        <f t="shared" si="18"/>
        <v>30096.935118122055</v>
      </c>
      <c r="AR51" s="93">
        <f t="shared" si="18"/>
        <v>297.25419161079958</v>
      </c>
      <c r="AS51" s="93">
        <f t="shared" si="18"/>
        <v>4221.648736670023</v>
      </c>
      <c r="AT51" s="2">
        <f t="shared" si="10"/>
        <v>8.9094791923204048E-2</v>
      </c>
      <c r="AU51" s="2">
        <f t="shared" si="11"/>
        <v>0.12365310685068817</v>
      </c>
      <c r="AV51" s="2">
        <f t="shared" si="14"/>
        <v>0.1797788983359474</v>
      </c>
      <c r="AW51" s="2">
        <f t="shared" si="14"/>
        <v>0.29421017451156239</v>
      </c>
      <c r="AX51" s="2">
        <f t="shared" si="14"/>
        <v>0.31326302837859793</v>
      </c>
    </row>
    <row r="52" spans="1:50">
      <c r="A52" s="58">
        <v>50</v>
      </c>
      <c r="B52" s="58">
        <v>54</v>
      </c>
      <c r="C52" s="93">
        <f>((SUM($C51:$G51))-($H51))*('Function Resolution'!H179)</f>
        <v>4369.7004845093716</v>
      </c>
      <c r="D52" s="93">
        <f>((SUM($C51:$G51))-($H51))*('Function Resolution'!I179)</f>
        <v>5352.355482873143</v>
      </c>
      <c r="E52" s="93">
        <f>((SUM($C51:$G51))-($H51))*('Function Resolution'!J179)</f>
        <v>5977.7579673114724</v>
      </c>
      <c r="F52" s="93">
        <f>((SUM($C51:$G51))-($H51))*('Function Resolution'!K179)</f>
        <v>14031.86970690481</v>
      </c>
      <c r="G52" s="93">
        <f>((SUM($C51:$G51))-($H51))*('Function Resolution'!L179)</f>
        <v>17646.680370856324</v>
      </c>
      <c r="H52" s="111">
        <f t="shared" si="5"/>
        <v>175.29994684608397</v>
      </c>
      <c r="I52" s="111">
        <f t="shared" si="12"/>
        <v>2796.9359343909077</v>
      </c>
      <c r="J52" s="2">
        <f t="shared" si="15"/>
        <v>9.2229872761343909E-2</v>
      </c>
      <c r="K52" s="2">
        <f t="shared" si="16"/>
        <v>0.11297045802311963</v>
      </c>
      <c r="L52" s="2">
        <f t="shared" si="17"/>
        <v>0.12617062855399569</v>
      </c>
      <c r="M52" s="2">
        <f t="shared" si="17"/>
        <v>0.2961661931428452</v>
      </c>
      <c r="N52" s="2">
        <f t="shared" si="17"/>
        <v>0.37246284751869552</v>
      </c>
      <c r="O52" s="106">
        <f>('ACM Rates'!$AL65*(SUM($C52:$G52)))/($C52*'ACM Rates'!$B$65+$D52*'ACM Rates'!$C$65+$E52*'ACM Rates'!$D$65+$F52*'ACM Rates'!$E$65+$G52*'ACM Rates'!$F$65)</f>
        <v>5.4493845554405189E-3</v>
      </c>
      <c r="P52" s="106">
        <f>$O52*'ACM Rates'!C$65</f>
        <v>4.3973940400907083E-3</v>
      </c>
      <c r="Q52" s="106">
        <f>$O52*'ACM Rates'!D$65</f>
        <v>3.9651290919869384E-3</v>
      </c>
      <c r="R52" s="106">
        <f>$O52*'ACM Rates'!E$65</f>
        <v>3.5600654805636304E-3</v>
      </c>
      <c r="S52" s="106">
        <f>$O52*'ACM Rates'!F$65</f>
        <v>3.0767483900468037E-3</v>
      </c>
      <c r="T52" s="2"/>
      <c r="U52" s="93">
        <f>((SUM($U51:$Y51))-($Z51))*('Function Resolution'!M179)</f>
        <v>4686.4123153259125</v>
      </c>
      <c r="V52" s="93">
        <f>((SUM($U51:$Y51))-($Z51))*('Function Resolution'!N179)</f>
        <v>7251.342512850345</v>
      </c>
      <c r="W52" s="93">
        <f>((SUM($U51:$Y51))-($Z51))*('Function Resolution'!O179)</f>
        <v>11577.509759712304</v>
      </c>
      <c r="X52" s="93">
        <f>((SUM($U51:$Y51))-($Z51))*('Function Resolution'!P179)</f>
        <v>13449.181123448496</v>
      </c>
      <c r="Y52" s="93">
        <f>((SUM($U51:$Y51))-($Z51))*('Function Resolution'!Q179)</f>
        <v>11435.541539537688</v>
      </c>
      <c r="Z52" s="111">
        <f t="shared" si="6"/>
        <v>120.99996812718688</v>
      </c>
      <c r="AA52" s="111">
        <f t="shared" si="13"/>
        <v>1721.012717252386</v>
      </c>
      <c r="AB52" s="2">
        <f t="shared" si="7"/>
        <v>9.6826726235164723E-2</v>
      </c>
      <c r="AC52" s="2">
        <f t="shared" si="8"/>
        <v>0.14982116576320562</v>
      </c>
      <c r="AD52" s="2">
        <f t="shared" si="9"/>
        <v>0.23920481011083447</v>
      </c>
      <c r="AE52" s="2">
        <f t="shared" si="9"/>
        <v>0.27787571624216539</v>
      </c>
      <c r="AF52" s="2">
        <f t="shared" si="9"/>
        <v>0.23627158164862966</v>
      </c>
      <c r="AG52" s="106">
        <f>('ACM Rates'!$AQ65*(SUM(U52:Y52)))/(U52*'ACM Rates'!B$74+V52*'ACM Rates'!C$74+W52*'ACM Rates'!D$74+X52*'ACM Rates'!E$74+Y52*'ACM Rates'!F$74)</f>
        <v>3.5130835410583498E-3</v>
      </c>
      <c r="AH52" s="93">
        <f>$AG52*'ACM Rates'!C$74</f>
        <v>2.8445278379474678E-3</v>
      </c>
      <c r="AI52" s="93">
        <f>$AG52*'ACM Rates'!D$74</f>
        <v>2.5562472440146984E-3</v>
      </c>
      <c r="AJ52" s="93">
        <f>$AG52*'ACM Rates'!E$74</f>
        <v>2.3155444771025811E-3</v>
      </c>
      <c r="AK52" s="93">
        <f>$AG52*'ACM Rates'!F$74</f>
        <v>2.0263500375053514E-3</v>
      </c>
      <c r="AL52" s="93"/>
      <c r="AM52" s="93">
        <f t="shared" si="18"/>
        <v>9056.112799835284</v>
      </c>
      <c r="AN52" s="93">
        <f t="shared" si="18"/>
        <v>12603.697995723487</v>
      </c>
      <c r="AO52" s="93">
        <f t="shared" si="18"/>
        <v>17555.267727023776</v>
      </c>
      <c r="AP52" s="93">
        <f t="shared" si="18"/>
        <v>27481.050830353306</v>
      </c>
      <c r="AQ52" s="93">
        <f t="shared" si="18"/>
        <v>29082.221910394012</v>
      </c>
      <c r="AR52" s="93">
        <f t="shared" si="18"/>
        <v>296.29991497327086</v>
      </c>
      <c r="AS52" s="93">
        <f t="shared" si="18"/>
        <v>4517.9486516432935</v>
      </c>
      <c r="AT52" s="2">
        <f t="shared" si="10"/>
        <v>9.4552815749946478E-2</v>
      </c>
      <c r="AU52" s="2">
        <f t="shared" si="11"/>
        <v>0.1315923465948092</v>
      </c>
      <c r="AV52" s="2">
        <f t="shared" si="14"/>
        <v>0.18329056091974161</v>
      </c>
      <c r="AW52" s="2">
        <f t="shared" si="14"/>
        <v>0.28692340667671129</v>
      </c>
      <c r="AX52" s="2">
        <f t="shared" si="14"/>
        <v>0.30364087005879126</v>
      </c>
    </row>
    <row r="53" spans="1:50">
      <c r="A53" s="58">
        <v>51</v>
      </c>
      <c r="B53" s="58">
        <v>55</v>
      </c>
      <c r="C53" s="93">
        <f>((SUM($C52:$G52))-($H52))*('Function Resolution'!H180)</f>
        <v>4654.5589488689702</v>
      </c>
      <c r="D53" s="93">
        <f>((SUM($C52:$G52))-($H52))*('Function Resolution'!I180)</f>
        <v>5749.208502101852</v>
      </c>
      <c r="E53" s="93">
        <f>((SUM($C52:$G52))-($H52))*('Function Resolution'!J180)</f>
        <v>6198.8171183953555</v>
      </c>
      <c r="F53" s="93">
        <f>((SUM($C52:$G52))-($H52))*('Function Resolution'!K180)</f>
        <v>13651.35640342736</v>
      </c>
      <c r="G53" s="93">
        <f>((SUM($C52:$G52))-($H52))*('Function Resolution'!L180)</f>
        <v>16949.123092815498</v>
      </c>
      <c r="H53" s="111">
        <f t="shared" si="5"/>
        <v>278.49807798709338</v>
      </c>
      <c r="I53" s="111">
        <f t="shared" si="12"/>
        <v>3075.4340123780012</v>
      </c>
      <c r="J53" s="2">
        <f t="shared" si="15"/>
        <v>9.8607135807952009E-2</v>
      </c>
      <c r="K53" s="2">
        <f t="shared" si="16"/>
        <v>0.12179735819926529</v>
      </c>
      <c r="L53" s="2">
        <f t="shared" si="17"/>
        <v>0.13132234614641589</v>
      </c>
      <c r="M53" s="2">
        <f t="shared" si="17"/>
        <v>0.28920487840477699</v>
      </c>
      <c r="N53" s="2">
        <f t="shared" si="17"/>
        <v>0.35906828144158975</v>
      </c>
      <c r="O53" s="106">
        <f>('ACM Rates'!$AL66*(SUM($C53:$G53)))/($C53*'ACM Rates'!$B$65+$D53*'ACM Rates'!$C$65+$E53*'ACM Rates'!$D$65+$F53*'ACM Rates'!$E$65+$G53*'ACM Rates'!$F$65)</f>
        <v>8.6242935410787164E-3</v>
      </c>
      <c r="P53" s="106">
        <f>$O53*'ACM Rates'!C$65</f>
        <v>6.9593945209224812E-3</v>
      </c>
      <c r="Q53" s="106">
        <f>$O53*'ACM Rates'!D$65</f>
        <v>6.2752842765382505E-3</v>
      </c>
      <c r="R53" s="106">
        <f>$O53*'ACM Rates'!E$65</f>
        <v>5.6342233544867219E-3</v>
      </c>
      <c r="S53" s="106">
        <f>$O53*'ACM Rates'!F$65</f>
        <v>4.8693170756894692E-3</v>
      </c>
      <c r="T53" s="2"/>
      <c r="U53" s="93">
        <f>((SUM($U52:$Y52))-($Z52))*('Function Resolution'!M180)</f>
        <v>4953.3714250761941</v>
      </c>
      <c r="V53" s="93">
        <f>((SUM($U52:$Y52))-($Z52))*('Function Resolution'!N180)</f>
        <v>7667.7256673174015</v>
      </c>
      <c r="W53" s="93">
        <f>((SUM($U52:$Y52))-($Z52))*('Function Resolution'!O180)</f>
        <v>11649.780783471735</v>
      </c>
      <c r="X53" s="93">
        <f>((SUM($U52:$Y52))-($Z52))*('Function Resolution'!P180)</f>
        <v>12969.767733791939</v>
      </c>
      <c r="Y53" s="93">
        <f>((SUM($U52:$Y52))-($Z52))*('Function Resolution'!Q180)</f>
        <v>11038.341673090292</v>
      </c>
      <c r="Z53" s="111">
        <f t="shared" si="6"/>
        <v>193.11594913099029</v>
      </c>
      <c r="AA53" s="111">
        <f t="shared" si="13"/>
        <v>1914.1286663833762</v>
      </c>
      <c r="AB53" s="2">
        <f t="shared" si="7"/>
        <v>0.10259890904642641</v>
      </c>
      <c r="AC53" s="2">
        <f t="shared" si="8"/>
        <v>0.158821178713031</v>
      </c>
      <c r="AD53" s="2">
        <f t="shared" si="9"/>
        <v>0.24130126664100035</v>
      </c>
      <c r="AE53" s="2">
        <f t="shared" si="9"/>
        <v>0.2686420835183233</v>
      </c>
      <c r="AF53" s="2">
        <f t="shared" si="9"/>
        <v>0.22863656208121891</v>
      </c>
      <c r="AG53" s="106">
        <f>('ACM Rates'!$AQ66*(SUM(U53:Y53)))/(U53*'ACM Rates'!B$74+V53*'ACM Rates'!C$74+W53*'ACM Rates'!D$74+X53*'ACM Rates'!E$74+Y53*'ACM Rates'!F$74)</f>
        <v>5.588773849916101E-3</v>
      </c>
      <c r="AH53" s="93">
        <f>$AG53*'ACM Rates'!C$74</f>
        <v>4.5252048834824874E-3</v>
      </c>
      <c r="AI53" s="93">
        <f>$AG53*'ACM Rates'!D$74</f>
        <v>4.0665949398304285E-3</v>
      </c>
      <c r="AJ53" s="93">
        <f>$AG53*'ACM Rates'!E$74</f>
        <v>3.6836739777756445E-3</v>
      </c>
      <c r="AK53" s="93">
        <f>$AG53*'ACM Rates'!F$74</f>
        <v>3.2236102466765455E-3</v>
      </c>
      <c r="AL53" s="93"/>
      <c r="AM53" s="93">
        <f t="shared" si="18"/>
        <v>9607.9303739451643</v>
      </c>
      <c r="AN53" s="93">
        <f t="shared" si="18"/>
        <v>13416.934169419254</v>
      </c>
      <c r="AO53" s="93">
        <f t="shared" si="18"/>
        <v>17848.597901867091</v>
      </c>
      <c r="AP53" s="93">
        <f t="shared" si="18"/>
        <v>26621.1241372193</v>
      </c>
      <c r="AQ53" s="93">
        <f t="shared" si="18"/>
        <v>27987.464765905788</v>
      </c>
      <c r="AR53" s="93">
        <f t="shared" si="18"/>
        <v>471.61402711808364</v>
      </c>
      <c r="AS53" s="93">
        <f t="shared" si="18"/>
        <v>4989.5626787613774</v>
      </c>
      <c r="AT53" s="2">
        <f t="shared" si="10"/>
        <v>0.10062551273528469</v>
      </c>
      <c r="AU53" s="2">
        <f t="shared" si="11"/>
        <v>0.14051786676083158</v>
      </c>
      <c r="AV53" s="2">
        <f t="shared" si="14"/>
        <v>0.18693144575149823</v>
      </c>
      <c r="AW53" s="2">
        <f t="shared" si="14"/>
        <v>0.27880762678730919</v>
      </c>
      <c r="AX53" s="2">
        <f t="shared" si="14"/>
        <v>0.29311754796507622</v>
      </c>
    </row>
    <row r="54" spans="1:50">
      <c r="A54" s="58">
        <v>52</v>
      </c>
      <c r="B54" s="58">
        <v>56</v>
      </c>
      <c r="C54" s="93">
        <f>((SUM($C53:$G53))-($H53))*('Function Resolution'!H181)</f>
        <v>4951.5753368580263</v>
      </c>
      <c r="D54" s="93">
        <f>((SUM($C53:$G53))-($H53))*('Function Resolution'!I181)</f>
        <v>6173.2959481756834</v>
      </c>
      <c r="E54" s="93">
        <f>((SUM($C53:$G53))-($H53))*('Function Resolution'!J181)</f>
        <v>6418.9310478997668</v>
      </c>
      <c r="F54" s="93">
        <f>((SUM($C53:$G53))-($H53))*('Function Resolution'!K181)</f>
        <v>13200.025669784172</v>
      </c>
      <c r="G54" s="93">
        <f>((SUM($C53:$G53))-($H53))*('Function Resolution'!L181)</f>
        <v>16180.737984904297</v>
      </c>
      <c r="H54" s="111">
        <f t="shared" si="5"/>
        <v>276.85493932696949</v>
      </c>
      <c r="I54" s="111">
        <f t="shared" si="12"/>
        <v>3352.2889517049707</v>
      </c>
      <c r="J54" s="2">
        <f t="shared" si="15"/>
        <v>0.10552202737824329</v>
      </c>
      <c r="K54" s="2">
        <f t="shared" si="16"/>
        <v>0.13155786991837312</v>
      </c>
      <c r="L54" s="2">
        <f t="shared" si="17"/>
        <v>0.13679255018774159</v>
      </c>
      <c r="M54" s="2">
        <f t="shared" si="17"/>
        <v>0.28130309555268251</v>
      </c>
      <c r="N54" s="2">
        <f t="shared" si="17"/>
        <v>0.34482445696295955</v>
      </c>
      <c r="O54" s="106">
        <f>('ACM Rates'!$AL67*(SUM($C54:$G54)))/($C54*'ACM Rates'!$B$65+$D54*'ACM Rates'!$C$65+$E54*'ACM Rates'!$D$65+$F54*'ACM Rates'!$E$65+$G54*'ACM Rates'!$F$65)</f>
        <v>8.5546783458503688E-3</v>
      </c>
      <c r="P54" s="106">
        <f>$O54*'ACM Rates'!C$65</f>
        <v>6.903218370848568E-3</v>
      </c>
      <c r="Q54" s="106">
        <f>$O54*'ACM Rates'!D$65</f>
        <v>6.2246302562473368E-3</v>
      </c>
      <c r="R54" s="106">
        <f>$O54*'ACM Rates'!E$65</f>
        <v>5.5887439703592593E-3</v>
      </c>
      <c r="S54" s="106">
        <f>$O54*'ACM Rates'!F$65</f>
        <v>4.8300120059770061E-3</v>
      </c>
      <c r="T54" s="2"/>
      <c r="U54" s="93">
        <f>((SUM($U53:$Y53))-($Z53))*('Function Resolution'!M181)</f>
        <v>5248.8014179217862</v>
      </c>
      <c r="V54" s="93">
        <f>((SUM($U53:$Y53))-($Z53))*('Function Resolution'!N181)</f>
        <v>8123.0741582067149</v>
      </c>
      <c r="W54" s="93">
        <f>((SUM($U53:$Y53))-($Z53))*('Function Resolution'!O181)</f>
        <v>11695.984000823048</v>
      </c>
      <c r="X54" s="93">
        <f>((SUM($U53:$Y53))-($Z53))*('Function Resolution'!P181)</f>
        <v>12440.496628801948</v>
      </c>
      <c r="Y54" s="93">
        <f>((SUM($U53:$Y53))-($Z53))*('Function Resolution'!Q181)</f>
        <v>10577.515127863078</v>
      </c>
      <c r="Z54" s="111">
        <f t="shared" si="6"/>
        <v>192.34348533446632</v>
      </c>
      <c r="AA54" s="111">
        <f t="shared" si="13"/>
        <v>2106.4721517178423</v>
      </c>
      <c r="AB54" s="2">
        <f t="shared" si="7"/>
        <v>0.10915475320195304</v>
      </c>
      <c r="AC54" s="2">
        <f t="shared" si="8"/>
        <v>0.16892850088645306</v>
      </c>
      <c r="AD54" s="2">
        <f t="shared" si="9"/>
        <v>0.2432311961174019</v>
      </c>
      <c r="AE54" s="2">
        <f t="shared" si="9"/>
        <v>0.25871417702906141</v>
      </c>
      <c r="AF54" s="2">
        <f t="shared" si="9"/>
        <v>0.21997137276513057</v>
      </c>
      <c r="AG54" s="106">
        <f>('ACM Rates'!$AQ67*(SUM(U54:Y54)))/(U54*'ACM Rates'!B$74+V54*'ACM Rates'!C$74+W54*'ACM Rates'!D$74+X54*'ACM Rates'!E$74+Y54*'ACM Rates'!F$74)</f>
        <v>5.5530666434738859E-3</v>
      </c>
      <c r="AH54" s="93">
        <f>$AG54*'ACM Rates'!C$74</f>
        <v>4.4962929200881817E-3</v>
      </c>
      <c r="AI54" s="93">
        <f>$AG54*'ACM Rates'!D$74</f>
        <v>4.0406130788833141E-3</v>
      </c>
      <c r="AJ54" s="93">
        <f>$AG54*'ACM Rates'!E$74</f>
        <v>3.6601386351902175E-3</v>
      </c>
      <c r="AK54" s="93">
        <f>$AG54*'ACM Rates'!F$74</f>
        <v>3.2030142949242574E-3</v>
      </c>
      <c r="AL54" s="93"/>
      <c r="AM54" s="93">
        <f t="shared" si="18"/>
        <v>10200.376754779812</v>
      </c>
      <c r="AN54" s="93">
        <f t="shared" si="18"/>
        <v>14296.370106382397</v>
      </c>
      <c r="AO54" s="93">
        <f t="shared" si="18"/>
        <v>18114.915048722814</v>
      </c>
      <c r="AP54" s="93">
        <f t="shared" si="18"/>
        <v>25640.522298586118</v>
      </c>
      <c r="AQ54" s="93">
        <f t="shared" si="18"/>
        <v>26758.253112767376</v>
      </c>
      <c r="AR54" s="93">
        <f t="shared" si="18"/>
        <v>469.19842466143581</v>
      </c>
      <c r="AS54" s="93">
        <f t="shared" si="18"/>
        <v>5458.761103422813</v>
      </c>
      <c r="AT54" s="2">
        <f t="shared" si="10"/>
        <v>0.10736059155576198</v>
      </c>
      <c r="AU54" s="2">
        <f t="shared" si="11"/>
        <v>0.15047157459180124</v>
      </c>
      <c r="AV54" s="2">
        <f t="shared" si="14"/>
        <v>0.19066236888769092</v>
      </c>
      <c r="AW54" s="2">
        <f t="shared" si="14"/>
        <v>0.26987058497471489</v>
      </c>
      <c r="AX54" s="2">
        <f t="shared" si="14"/>
        <v>0.28163487999003106</v>
      </c>
    </row>
    <row r="55" spans="1:50">
      <c r="A55" s="58">
        <v>53</v>
      </c>
      <c r="B55" s="58">
        <v>57</v>
      </c>
      <c r="C55" s="93">
        <f>((SUM($C54:$G54))-($H54))*('Function Resolution'!H182)</f>
        <v>5270.8995294586539</v>
      </c>
      <c r="D55" s="93">
        <f>((SUM($C54:$G54))-($H54))*('Function Resolution'!I182)</f>
        <v>6636.6625383662586</v>
      </c>
      <c r="E55" s="93">
        <f>((SUM($C54:$G54))-($H54))*('Function Resolution'!J182)</f>
        <v>6648.5723745195974</v>
      </c>
      <c r="F55" s="93">
        <f>((SUM($C54:$G54))-($H54))*('Function Resolution'!K182)</f>
        <v>12710.134254331351</v>
      </c>
      <c r="G55" s="93">
        <f>((SUM($C54:$G54))-($H54))*('Function Resolution'!L182)</f>
        <v>15381.442351619113</v>
      </c>
      <c r="H55" s="111">
        <f t="shared" si="5"/>
        <v>275.22149518494041</v>
      </c>
      <c r="I55" s="111">
        <f t="shared" si="12"/>
        <v>3627.5104468899112</v>
      </c>
      <c r="J55" s="2">
        <f t="shared" si="15"/>
        <v>0.11299374419468564</v>
      </c>
      <c r="K55" s="2">
        <f t="shared" si="16"/>
        <v>0.14227198696834739</v>
      </c>
      <c r="L55" s="2">
        <f t="shared" si="17"/>
        <v>0.14252730144971623</v>
      </c>
      <c r="M55" s="2">
        <f t="shared" si="17"/>
        <v>0.27247069510382588</v>
      </c>
      <c r="N55" s="2">
        <f t="shared" si="17"/>
        <v>0.32973627228342473</v>
      </c>
      <c r="O55" s="106">
        <f>('ACM Rates'!$AL68*(SUM($C55:$G55)))/($C55*'ACM Rates'!$B$65+$D55*'ACM Rates'!$C$65+$E55*'ACM Rates'!$D$65+$F55*'ACM Rates'!$E$65+$G55*'ACM Rates'!$F$65)</f>
        <v>8.4808823191841968E-3</v>
      </c>
      <c r="P55" s="106">
        <f>$O55*'ACM Rates'!C$65</f>
        <v>6.8436684887393648E-3</v>
      </c>
      <c r="Q55" s="106">
        <f>$O55*'ACM Rates'!D$65</f>
        <v>6.170934142634847E-3</v>
      </c>
      <c r="R55" s="106">
        <f>$O55*'ACM Rates'!E$65</f>
        <v>5.5405332624409312E-3</v>
      </c>
      <c r="S55" s="106">
        <f>$O55*'ACM Rates'!F$65</f>
        <v>4.7883464189869456E-3</v>
      </c>
      <c r="T55" s="2"/>
      <c r="U55" s="93">
        <f>((SUM($U54:$Y54))-($Z54))*('Function Resolution'!M182)</f>
        <v>5582.8145749331534</v>
      </c>
      <c r="V55" s="93">
        <f>((SUM($U54:$Y54))-($Z54))*('Function Resolution'!N182)</f>
        <v>8628.6175289209241</v>
      </c>
      <c r="W55" s="93">
        <f>((SUM($U54:$Y54))-($Z54))*('Function Resolution'!O182)</f>
        <v>11729.58703866108</v>
      </c>
      <c r="X55" s="93">
        <f>((SUM($U54:$Y54))-($Z54))*('Function Resolution'!P182)</f>
        <v>11883.717461033382</v>
      </c>
      <c r="Y55" s="93">
        <f>((SUM($U54:$Y54))-($Z54))*('Function Resolution'!Q182)</f>
        <v>10068.791244733568</v>
      </c>
      <c r="Z55" s="111">
        <f t="shared" si="6"/>
        <v>191.57411139312842</v>
      </c>
      <c r="AA55" s="111">
        <f t="shared" si="13"/>
        <v>2298.0462631109708</v>
      </c>
      <c r="AB55" s="2">
        <f t="shared" si="7"/>
        <v>0.1165672028299624</v>
      </c>
      <c r="AC55" s="2">
        <f t="shared" si="8"/>
        <v>0.1801624961989603</v>
      </c>
      <c r="AD55" s="2">
        <f t="shared" si="9"/>
        <v>0.24490964783004199</v>
      </c>
      <c r="AE55" s="2">
        <f t="shared" si="9"/>
        <v>0.24812783678577227</v>
      </c>
      <c r="AF55" s="2">
        <f t="shared" si="9"/>
        <v>0.210232816355263</v>
      </c>
      <c r="AG55" s="106">
        <f>('ACM Rates'!$AQ68*(SUM(U55:Y55)))/(U55*'ACM Rates'!B$74+V55*'ACM Rates'!C$74+W55*'ACM Rates'!D$74+X55*'ACM Rates'!E$74+Y55*'ACM Rates'!F$74)</f>
        <v>5.5137605251573971E-3</v>
      </c>
      <c r="AH55" s="93">
        <f>$AG55*'ACM Rates'!C$74</f>
        <v>4.4644669340431053E-3</v>
      </c>
      <c r="AI55" s="93">
        <f>$AG55*'ACM Rates'!D$74</f>
        <v>4.01201251887808E-3</v>
      </c>
      <c r="AJ55" s="93">
        <f>$AG55*'ACM Rates'!E$74</f>
        <v>3.6342311769358465E-3</v>
      </c>
      <c r="AK55" s="93">
        <f>$AG55*'ACM Rates'!F$74</f>
        <v>3.1803424872675536E-3</v>
      </c>
      <c r="AL55" s="93"/>
      <c r="AM55" s="93">
        <f t="shared" si="18"/>
        <v>10853.714104391807</v>
      </c>
      <c r="AN55" s="93">
        <f t="shared" si="18"/>
        <v>15265.280067287182</v>
      </c>
      <c r="AO55" s="93">
        <f t="shared" si="18"/>
        <v>18378.159413180678</v>
      </c>
      <c r="AP55" s="93">
        <f t="shared" si="18"/>
        <v>24593.851715364734</v>
      </c>
      <c r="AQ55" s="93">
        <f t="shared" si="18"/>
        <v>25450.233596352678</v>
      </c>
      <c r="AR55" s="93">
        <f t="shared" si="18"/>
        <v>466.79560657806883</v>
      </c>
      <c r="AS55" s="93">
        <f t="shared" si="18"/>
        <v>5925.556710000882</v>
      </c>
      <c r="AT55" s="2">
        <f t="shared" si="10"/>
        <v>0.11480401813080927</v>
      </c>
      <c r="AU55" s="2">
        <f t="shared" si="11"/>
        <v>0.16146689260108552</v>
      </c>
      <c r="AV55" s="2">
        <f t="shared" si="14"/>
        <v>0.19439304612123151</v>
      </c>
      <c r="AW55" s="2">
        <f t="shared" si="14"/>
        <v>0.26013887698540794</v>
      </c>
      <c r="AX55" s="2">
        <f t="shared" si="14"/>
        <v>0.26919716616146561</v>
      </c>
    </row>
    <row r="56" spans="1:50">
      <c r="A56" s="58">
        <v>54</v>
      </c>
      <c r="B56" s="58">
        <v>58</v>
      </c>
      <c r="C56" s="93">
        <f>((SUM($C55:$G55))-($H55))*('Function Resolution'!H183)</f>
        <v>5612.7587563956668</v>
      </c>
      <c r="D56" s="93">
        <f>((SUM($C55:$G55))-($H55))*('Function Resolution'!I183)</f>
        <v>7138.5937668253164</v>
      </c>
      <c r="E56" s="93">
        <f>((SUM($C55:$G55))-($H55))*('Function Resolution'!J183)</f>
        <v>6884.4063467660535</v>
      </c>
      <c r="F56" s="93">
        <f>((SUM($C55:$G55))-($H55))*('Function Resolution'!K183)</f>
        <v>12183.69928212525</v>
      </c>
      <c r="G56" s="93">
        <f>((SUM($C55:$G55))-($H55))*('Function Resolution'!L183)</f>
        <v>14553.031400997756</v>
      </c>
      <c r="H56" s="111">
        <f t="shared" si="5"/>
        <v>273.59768836334928</v>
      </c>
      <c r="I56" s="111">
        <f t="shared" si="12"/>
        <v>3901.1081352532606</v>
      </c>
      <c r="J56" s="2">
        <f t="shared" si="15"/>
        <v>0.12103639055150185</v>
      </c>
      <c r="K56" s="2">
        <f t="shared" si="16"/>
        <v>0.15394027440880745</v>
      </c>
      <c r="L56" s="2">
        <f t="shared" si="17"/>
        <v>0.14845884732760353</v>
      </c>
      <c r="M56" s="2">
        <f t="shared" si="17"/>
        <v>0.26273550114602662</v>
      </c>
      <c r="N56" s="2">
        <f t="shared" si="17"/>
        <v>0.31382898656606056</v>
      </c>
      <c r="O56" s="106">
        <f>('ACM Rates'!$AL69*(SUM($C56:$G56)))/($C56*'ACM Rates'!$B$65+$D56*'ACM Rates'!$C$65+$E56*'ACM Rates'!$D$65+$F56*'ACM Rates'!$E$65+$G56*'ACM Rates'!$F$65)</f>
        <v>8.4031770771132702E-3</v>
      </c>
      <c r="P56" s="106">
        <f>$O56*'ACM Rates'!C$65</f>
        <v>6.7809640558093463E-3</v>
      </c>
      <c r="Q56" s="106">
        <f>$O56*'ACM Rates'!D$65</f>
        <v>6.1143935713463505E-3</v>
      </c>
      <c r="R56" s="106">
        <f>$O56*'ACM Rates'!E$65</f>
        <v>5.4897686766163982E-3</v>
      </c>
      <c r="S56" s="106">
        <f>$O56*'ACM Rates'!F$65</f>
        <v>4.7444736704210129E-3</v>
      </c>
      <c r="T56" s="2"/>
      <c r="U56" s="93">
        <f>((SUM($U55:$Y55))-($Z55))*('Function Resolution'!M183)</f>
        <v>5958.459445082196</v>
      </c>
      <c r="V56" s="93">
        <f>((SUM($U55:$Y55))-($Z55))*('Function Resolution'!N183)</f>
        <v>9183.4994262067812</v>
      </c>
      <c r="W56" s="93">
        <f>((SUM($U55:$Y55))-($Z55))*('Function Resolution'!O183)</f>
        <v>11746.127459306781</v>
      </c>
      <c r="X56" s="93">
        <f>((SUM($U55:$Y55))-($Z55))*('Function Resolution'!P183)</f>
        <v>11301.952170498804</v>
      </c>
      <c r="Y56" s="93">
        <f>((SUM($U55:$Y55))-($Z55))*('Function Resolution'!Q183)</f>
        <v>9511.9152357944204</v>
      </c>
      <c r="Z56" s="111">
        <f t="shared" si="6"/>
        <v>190.80781494755593</v>
      </c>
      <c r="AA56" s="111">
        <f t="shared" si="13"/>
        <v>2488.8540780585267</v>
      </c>
      <c r="AB56" s="2">
        <f t="shared" si="7"/>
        <v>0.12491017617323265</v>
      </c>
      <c r="AC56" s="2">
        <f t="shared" si="8"/>
        <v>0.19251830809405565</v>
      </c>
      <c r="AD56" s="2">
        <f t="shared" si="9"/>
        <v>0.24623996585329042</v>
      </c>
      <c r="AE56" s="2">
        <f t="shared" si="9"/>
        <v>0.23692849632191801</v>
      </c>
      <c r="AF56" s="2">
        <f t="shared" si="9"/>
        <v>0.19940305355750335</v>
      </c>
      <c r="AG56" s="106">
        <f>('ACM Rates'!$AQ69*(SUM(U56:Y56)))/(U56*'ACM Rates'!B$74+V56*'ACM Rates'!C$74+W56*'ACM Rates'!D$74+X56*'ACM Rates'!E$74+Y56*'ACM Rates'!F$74)</f>
        <v>5.4708727449079781E-3</v>
      </c>
      <c r="AH56" s="93">
        <f>$AG56*'ACM Rates'!C$74</f>
        <v>4.4297408925466674E-3</v>
      </c>
      <c r="AI56" s="93">
        <f>$AG56*'ACM Rates'!D$74</f>
        <v>3.9808058114988816E-3</v>
      </c>
      <c r="AJ56" s="93">
        <f>$AG56*'ACM Rates'!E$74</f>
        <v>3.6059629727980612E-3</v>
      </c>
      <c r="AK56" s="93">
        <f>$AG56*'ACM Rates'!F$74</f>
        <v>3.1556047734895461E-3</v>
      </c>
      <c r="AL56" s="93"/>
      <c r="AM56" s="93">
        <f t="shared" si="18"/>
        <v>11571.218201477863</v>
      </c>
      <c r="AN56" s="93">
        <f t="shared" si="18"/>
        <v>16322.093193032098</v>
      </c>
      <c r="AO56" s="93">
        <f t="shared" si="18"/>
        <v>18630.533806072835</v>
      </c>
      <c r="AP56" s="93">
        <f t="shared" si="18"/>
        <v>23485.651452624053</v>
      </c>
      <c r="AQ56" s="93">
        <f t="shared" si="18"/>
        <v>24064.946636792178</v>
      </c>
      <c r="AR56" s="93">
        <f t="shared" si="18"/>
        <v>464.4055033109052</v>
      </c>
      <c r="AS56" s="93">
        <f t="shared" si="18"/>
        <v>6389.9622133117873</v>
      </c>
      <c r="AT56" s="2">
        <f t="shared" si="10"/>
        <v>0.1230006556170393</v>
      </c>
      <c r="AU56" s="2">
        <f t="shared" si="11"/>
        <v>0.1735018844886142</v>
      </c>
      <c r="AV56" s="2">
        <f t="shared" si="14"/>
        <v>0.19804033013133368</v>
      </c>
      <c r="AW56" s="2">
        <f t="shared" si="14"/>
        <v>0.24964964586849481</v>
      </c>
      <c r="AX56" s="2">
        <f t="shared" si="14"/>
        <v>0.25580748389451807</v>
      </c>
    </row>
    <row r="57" spans="1:50">
      <c r="A57" s="58">
        <v>55</v>
      </c>
      <c r="B57" s="58">
        <v>59</v>
      </c>
      <c r="C57" s="93">
        <f>((SUM($C56:$G56))-($H56))*('Function Resolution'!H184)</f>
        <v>5977.0939500631166</v>
      </c>
      <c r="D57" s="93">
        <f>((SUM($C56:$G56))-($H56))*('Function Resolution'!I184)</f>
        <v>7677.2563579591424</v>
      </c>
      <c r="E57" s="93">
        <f>((SUM($C56:$G56))-($H56))*('Function Resolution'!J184)</f>
        <v>7122.5122060167068</v>
      </c>
      <c r="F57" s="93">
        <f>((SUM($C56:$G56))-($H56))*('Function Resolution'!K184)</f>
        <v>11623.643213157147</v>
      </c>
      <c r="G57" s="93">
        <f>((SUM($C56:$G56))-($H56))*('Function Resolution'!L184)</f>
        <v>13698.386137550573</v>
      </c>
      <c r="H57" s="111">
        <f t="shared" si="5"/>
        <v>271.98346200200547</v>
      </c>
      <c r="I57" s="111">
        <f t="shared" si="12"/>
        <v>4173.0915972552657</v>
      </c>
      <c r="J57" s="2">
        <f t="shared" si="15"/>
        <v>0.1296580830532717</v>
      </c>
      <c r="K57" s="2">
        <f t="shared" si="16"/>
        <v>0.16653884827609466</v>
      </c>
      <c r="L57" s="2">
        <f t="shared" si="17"/>
        <v>0.15450506330855043</v>
      </c>
      <c r="M57" s="2">
        <f t="shared" si="17"/>
        <v>0.25214582700297233</v>
      </c>
      <c r="N57" s="2">
        <f t="shared" si="17"/>
        <v>0.2971521783591109</v>
      </c>
      <c r="O57" s="106">
        <f>('ACM Rates'!$AL70*(SUM($C57:$G57)))/($C57*'ACM Rates'!$B$65+$D57*'ACM Rates'!$C$65+$E57*'ACM Rates'!$D$65+$F57*'ACM Rates'!$E$65+$G57*'ACM Rates'!$F$65)</f>
        <v>8.3219443348930295E-3</v>
      </c>
      <c r="P57" s="106">
        <f>$O57*'ACM Rates'!C$65</f>
        <v>6.7154130981066304E-3</v>
      </c>
      <c r="Q57" s="106">
        <f>$O57*'ACM Rates'!D$65</f>
        <v>6.0552862893914041E-3</v>
      </c>
      <c r="R57" s="106">
        <f>$O57*'ACM Rates'!E$65</f>
        <v>5.4366995862397465E-3</v>
      </c>
      <c r="S57" s="106">
        <f>$O57*'ACM Rates'!F$65</f>
        <v>4.6986092785245579E-3</v>
      </c>
      <c r="T57" s="2"/>
      <c r="U57" s="93">
        <f>((SUM($U56:$Y56))-($Z56))*('Function Resolution'!M184)</f>
        <v>6378.6468717436583</v>
      </c>
      <c r="V57" s="93">
        <f>((SUM($U56:$Y56))-($Z56))*('Function Resolution'!N184)</f>
        <v>9785.3079615627357</v>
      </c>
      <c r="W57" s="93">
        <f>((SUM($U56:$Y56))-($Z56))*('Function Resolution'!O184)</f>
        <v>11740.691043265022</v>
      </c>
      <c r="X57" s="93">
        <f>((SUM($U56:$Y56))-($Z56))*('Function Resolution'!P184)</f>
        <v>10698.221622991001</v>
      </c>
      <c r="Y57" s="93">
        <f>((SUM($U56:$Y56))-($Z56))*('Function Resolution'!Q184)</f>
        <v>8908.2784223790095</v>
      </c>
      <c r="Z57" s="111">
        <f t="shared" si="6"/>
        <v>190.04458368776568</v>
      </c>
      <c r="AA57" s="111">
        <f t="shared" si="13"/>
        <v>2678.8986617462924</v>
      </c>
      <c r="AB57" s="2">
        <f t="shared" si="7"/>
        <v>0.13425579930703996</v>
      </c>
      <c r="AC57" s="2">
        <f t="shared" si="8"/>
        <v>0.20595815511668641</v>
      </c>
      <c r="AD57" s="2">
        <f t="shared" si="9"/>
        <v>0.24711445736447663</v>
      </c>
      <c r="AE57" s="2">
        <f t="shared" si="9"/>
        <v>0.2251728813396266</v>
      </c>
      <c r="AF57" s="2">
        <f t="shared" si="9"/>
        <v>0.18749870687217041</v>
      </c>
      <c r="AG57" s="106">
        <f>('ACM Rates'!$AQ70*(SUM(U57:Y57)))/(U57*'ACM Rates'!B$74+V57*'ACM Rates'!C$74+W57*'ACM Rates'!D$74+X57*'ACM Rates'!E$74+Y57*'ACM Rates'!F$74)</f>
        <v>5.4245078353246431E-3</v>
      </c>
      <c r="AH57" s="93">
        <f>$AG57*'ACM Rates'!C$74</f>
        <v>4.3921994351710245E-3</v>
      </c>
      <c r="AI57" s="93">
        <f>$AG57*'ACM Rates'!D$74</f>
        <v>3.9470690184633004E-3</v>
      </c>
      <c r="AJ57" s="93">
        <f>$AG57*'ACM Rates'!E$74</f>
        <v>3.5754029223289204E-3</v>
      </c>
      <c r="AK57" s="93">
        <f>$AG57*'ACM Rates'!F$74</f>
        <v>3.1288614480960318E-3</v>
      </c>
      <c r="AL57" s="93"/>
      <c r="AM57" s="93">
        <f t="shared" si="18"/>
        <v>12355.740821806776</v>
      </c>
      <c r="AN57" s="93">
        <f t="shared" si="18"/>
        <v>17462.56431952188</v>
      </c>
      <c r="AO57" s="93">
        <f t="shared" si="18"/>
        <v>18863.203249281731</v>
      </c>
      <c r="AP57" s="93">
        <f t="shared" si="18"/>
        <v>22321.864836148146</v>
      </c>
      <c r="AQ57" s="93">
        <f t="shared" si="18"/>
        <v>22606.664559929581</v>
      </c>
      <c r="AR57" s="93">
        <f t="shared" si="18"/>
        <v>462.02804568977115</v>
      </c>
      <c r="AS57" s="93">
        <f t="shared" si="18"/>
        <v>6851.9902590015581</v>
      </c>
      <c r="AT57" s="2">
        <f t="shared" si="10"/>
        <v>0.13199162305608891</v>
      </c>
      <c r="AU57" s="2">
        <f t="shared" si="11"/>
        <v>0.18654585269278845</v>
      </c>
      <c r="AV57" s="2">
        <f t="shared" si="14"/>
        <v>0.20150833922603317</v>
      </c>
      <c r="AW57" s="2">
        <f t="shared" si="14"/>
        <v>0.23845588960249781</v>
      </c>
      <c r="AX57" s="2">
        <f t="shared" si="14"/>
        <v>0.24149829542259177</v>
      </c>
    </row>
    <row r="58" spans="1:50">
      <c r="A58" s="58">
        <v>56</v>
      </c>
      <c r="B58" s="58">
        <v>60</v>
      </c>
      <c r="C58" s="93">
        <f>((SUM($C57:$G57))-($H57))*('Function Resolution'!H185)</f>
        <v>6363.5400426420865</v>
      </c>
      <c r="D58" s="93">
        <f>((SUM($C57:$G57))-($H57))*('Function Resolution'!I185)</f>
        <v>8249.5205070756492</v>
      </c>
      <c r="E58" s="93">
        <f>((SUM($C57:$G57))-($H57))*('Function Resolution'!J185)</f>
        <v>7358.4135838977791</v>
      </c>
      <c r="F58" s="93">
        <f>((SUM($C57:$G57))-($H57))*('Function Resolution'!K185)</f>
        <v>11033.848506064458</v>
      </c>
      <c r="G58" s="93">
        <f>((SUM($C57:$G57))-($H57))*('Function Resolution'!L185)</f>
        <v>12821.585763064704</v>
      </c>
      <c r="H58" s="111">
        <f t="shared" si="5"/>
        <v>439.93832066634889</v>
      </c>
      <c r="I58" s="111">
        <f t="shared" si="12"/>
        <v>4613.0299179216145</v>
      </c>
      <c r="J58" s="2">
        <f t="shared" si="15"/>
        <v>0.13886033914216564</v>
      </c>
      <c r="K58" s="2">
        <f t="shared" si="16"/>
        <v>0.18001477286173567</v>
      </c>
      <c r="L58" s="2">
        <f t="shared" si="17"/>
        <v>0.16056971417816757</v>
      </c>
      <c r="M58" s="2">
        <f t="shared" si="17"/>
        <v>0.24077226438874536</v>
      </c>
      <c r="N58" s="2">
        <f t="shared" si="17"/>
        <v>0.27978290942918571</v>
      </c>
      <c r="O58" s="106">
        <f>('ACM Rates'!$AL71*(SUM($C58:$G58)))/($C58*'ACM Rates'!$B$65+$D58*'ACM Rates'!$C$65+$E58*'ACM Rates'!$D$65+$F58*'ACM Rates'!$E$65+$G58*'ACM Rates'!$F$65)</f>
        <v>1.3403677501198157E-2</v>
      </c>
      <c r="P58" s="106">
        <f>$O58*'ACM Rates'!C$65</f>
        <v>1.0816129960991894E-2</v>
      </c>
      <c r="Q58" s="106">
        <f>$O58*'ACM Rates'!D$65</f>
        <v>9.7529016458474671E-3</v>
      </c>
      <c r="R58" s="106">
        <f>$O58*'ACM Rates'!E$65</f>
        <v>8.7565795915398557E-3</v>
      </c>
      <c r="S58" s="106">
        <f>$O58*'ACM Rates'!F$65</f>
        <v>7.5677799489018149E-3</v>
      </c>
      <c r="T58" s="2"/>
      <c r="U58" s="93">
        <f>((SUM($U57:$Y57))-($Z57))*('Function Resolution'!M185)</f>
        <v>6845.983293395042</v>
      </c>
      <c r="V58" s="93">
        <f>((SUM($U57:$Y57))-($Z57))*('Function Resolution'!N185)</f>
        <v>10429.676414653119</v>
      </c>
      <c r="W58" s="93">
        <f>((SUM($U57:$Y57))-($Z57))*('Function Resolution'!O185)</f>
        <v>11708.009399789998</v>
      </c>
      <c r="X58" s="93">
        <f>((SUM($U57:$Y57))-($Z57))*('Function Resolution'!P185)</f>
        <v>10076.110802197711</v>
      </c>
      <c r="Y58" s="93">
        <f>((SUM($U57:$Y57))-($Z57))*('Function Resolution'!Q185)</f>
        <v>8261.3214282177942</v>
      </c>
      <c r="Z58" s="111">
        <f t="shared" si="6"/>
        <v>288.65871816334732</v>
      </c>
      <c r="AA58" s="111">
        <f t="shared" si="13"/>
        <v>2967.5573799096396</v>
      </c>
      <c r="AB58" s="2">
        <f t="shared" si="7"/>
        <v>0.14467083604964309</v>
      </c>
      <c r="AC58" s="2">
        <f t="shared" si="8"/>
        <v>0.22040223324688191</v>
      </c>
      <c r="AD58" s="2">
        <f t="shared" si="9"/>
        <v>0.24741624917181335</v>
      </c>
      <c r="AE58" s="2">
        <f t="shared" si="9"/>
        <v>0.2129306063731094</v>
      </c>
      <c r="AF58" s="2">
        <f t="shared" si="9"/>
        <v>0.17458007515855231</v>
      </c>
      <c r="AG58" s="106">
        <f>('ACM Rates'!$AQ71*(SUM(U58:Y58)))/(U58*'ACM Rates'!B$74+V58*'ACM Rates'!C$74+W58*'ACM Rates'!D$74+X58*'ACM Rates'!E$74+Y58*'ACM Rates'!F$74)</f>
        <v>8.1966837325837903E-3</v>
      </c>
      <c r="AH58" s="93">
        <f>$AG58*'ACM Rates'!C$74</f>
        <v>6.636817708343388E-3</v>
      </c>
      <c r="AI58" s="93">
        <f>$AG58*'ACM Rates'!D$74</f>
        <v>5.9642049375134452E-3</v>
      </c>
      <c r="AJ58" s="93">
        <f>$AG58*'ACM Rates'!E$74</f>
        <v>5.4026001732435675E-3</v>
      </c>
      <c r="AK58" s="93">
        <f>$AG58*'ACM Rates'!F$74</f>
        <v>4.7278552288389196E-3</v>
      </c>
      <c r="AL58" s="93"/>
      <c r="AM58" s="93">
        <f t="shared" si="18"/>
        <v>13209.523336037128</v>
      </c>
      <c r="AN58" s="93">
        <f t="shared" si="18"/>
        <v>18679.19692172877</v>
      </c>
      <c r="AO58" s="93">
        <f t="shared" si="18"/>
        <v>19066.422983687778</v>
      </c>
      <c r="AP58" s="93">
        <f t="shared" si="18"/>
        <v>21109.959308262169</v>
      </c>
      <c r="AQ58" s="93">
        <f t="shared" si="18"/>
        <v>21082.907191282498</v>
      </c>
      <c r="AR58" s="93">
        <f t="shared" si="18"/>
        <v>728.5970388296962</v>
      </c>
      <c r="AS58" s="93">
        <f t="shared" si="18"/>
        <v>7580.5872978312545</v>
      </c>
      <c r="AT58" s="2">
        <f t="shared" si="10"/>
        <v>0.14181219086448246</v>
      </c>
      <c r="AU58" s="2">
        <f t="shared" si="11"/>
        <v>0.20053243191848116</v>
      </c>
      <c r="AV58" s="2">
        <f t="shared" si="14"/>
        <v>0.20468953697135031</v>
      </c>
      <c r="AW58" s="2">
        <f t="shared" si="14"/>
        <v>0.22662813050927474</v>
      </c>
      <c r="AX58" s="2">
        <f t="shared" si="14"/>
        <v>0.22633770973641135</v>
      </c>
    </row>
    <row r="59" spans="1:50">
      <c r="A59" s="58">
        <v>57</v>
      </c>
      <c r="B59" s="58">
        <v>61</v>
      </c>
      <c r="C59" s="93">
        <f>((SUM($C58:$G58))-($H58))*('Function Resolution'!H186)</f>
        <v>6746.2232743128825</v>
      </c>
      <c r="D59" s="93">
        <f>((SUM($C58:$G58))-($H58))*('Function Resolution'!I186)</f>
        <v>8817.892141499744</v>
      </c>
      <c r="E59" s="93">
        <f>((SUM($C58:$G58))-($H58))*('Function Resolution'!J186)</f>
        <v>7558.9138395395121</v>
      </c>
      <c r="F59" s="93">
        <f>((SUM($C58:$G58))-($H58))*('Function Resolution'!K186)</f>
        <v>10380.380282259071</v>
      </c>
      <c r="G59" s="93">
        <f>((SUM($C58:$G58))-($H58))*('Function Resolution'!L186)</f>
        <v>11883.560544467127</v>
      </c>
      <c r="H59" s="111">
        <f t="shared" si="5"/>
        <v>435.7149127879519</v>
      </c>
      <c r="I59" s="111">
        <f t="shared" si="12"/>
        <v>5048.7448307095665</v>
      </c>
      <c r="J59" s="2">
        <f t="shared" si="15"/>
        <v>0.148637885765737</v>
      </c>
      <c r="K59" s="2">
        <f t="shared" si="16"/>
        <v>0.19428245872225802</v>
      </c>
      <c r="L59" s="2">
        <f t="shared" si="17"/>
        <v>0.16654369802324065</v>
      </c>
      <c r="M59" s="2">
        <f t="shared" si="17"/>
        <v>0.22870837739305067</v>
      </c>
      <c r="N59" s="2">
        <f t="shared" si="17"/>
        <v>0.26182758009571372</v>
      </c>
      <c r="O59" s="106">
        <f>('ACM Rates'!$AL72*(SUM($C59:$G59)))/($C59*'ACM Rates'!$B$65+$D59*'ACM Rates'!$C$65+$E59*'ACM Rates'!$D$65+$F59*'ACM Rates'!$E$65+$G59*'ACM Rates'!$F$65)</f>
        <v>1.3262597265041864E-2</v>
      </c>
      <c r="P59" s="106">
        <f>$O59*'ACM Rates'!C$65</f>
        <v>1.0702284923385052E-2</v>
      </c>
      <c r="Q59" s="106">
        <f>$O59*'ACM Rates'!D$65</f>
        <v>9.6502476042769902E-3</v>
      </c>
      <c r="R59" s="106">
        <f>$O59*'ACM Rates'!E$65</f>
        <v>8.6644123250127856E-3</v>
      </c>
      <c r="S59" s="106">
        <f>$O59*'ACM Rates'!F$65</f>
        <v>7.4881253778130612E-3</v>
      </c>
      <c r="T59" s="2"/>
      <c r="U59" s="93">
        <f>((SUM($U58:$Y58))-($Z58))*('Function Resolution'!M186)</f>
        <v>7347.0508229542538</v>
      </c>
      <c r="V59" s="93">
        <f>((SUM($U58:$Y58))-($Z58))*('Function Resolution'!N186)</f>
        <v>11086.495412574428</v>
      </c>
      <c r="W59" s="93">
        <f>((SUM($U58:$Y58))-($Z58))*('Function Resolution'!O186)</f>
        <v>11618.079736620906</v>
      </c>
      <c r="X59" s="93">
        <f>((SUM($U58:$Y58))-($Z58))*('Function Resolution'!P186)</f>
        <v>9419.915798155349</v>
      </c>
      <c r="Y59" s="93">
        <f>((SUM($U58:$Y58))-($Z58))*('Function Resolution'!Q186)</f>
        <v>7560.9008497853802</v>
      </c>
      <c r="Z59" s="111">
        <f t="shared" si="6"/>
        <v>286.897899982551</v>
      </c>
      <c r="AA59" s="111">
        <f t="shared" si="13"/>
        <v>3254.4552798921904</v>
      </c>
      <c r="AB59" s="2">
        <f t="shared" si="7"/>
        <v>0.15621240177340687</v>
      </c>
      <c r="AC59" s="2">
        <f t="shared" si="8"/>
        <v>0.2357201709068526</v>
      </c>
      <c r="AD59" s="2">
        <f t="shared" si="9"/>
        <v>0.24702267391186147</v>
      </c>
      <c r="AE59" s="2">
        <f t="shared" si="9"/>
        <v>0.20028548961927717</v>
      </c>
      <c r="AF59" s="2">
        <f t="shared" si="9"/>
        <v>0.16075926378860186</v>
      </c>
      <c r="AG59" s="106">
        <f>('ACM Rates'!$AQ72*(SUM(U59:Y59)))/(U59*'ACM Rates'!B$74+V59*'ACM Rates'!C$74+W59*'ACM Rates'!D$74+X59*'ACM Rates'!E$74+Y59*'ACM Rates'!F$74)</f>
        <v>8.1165056232665022E-3</v>
      </c>
      <c r="AH59" s="93">
        <f>$AG59*'ACM Rates'!C$74</f>
        <v>6.5718978562301321E-3</v>
      </c>
      <c r="AI59" s="93">
        <f>$AG59*'ACM Rates'!D$74</f>
        <v>5.9058644316366954E-3</v>
      </c>
      <c r="AJ59" s="93">
        <f>$AG59*'ACM Rates'!E$74</f>
        <v>5.3497531583507072E-3</v>
      </c>
      <c r="AK59" s="93">
        <f>$AG59*'ACM Rates'!F$74</f>
        <v>4.6816084166229916E-3</v>
      </c>
      <c r="AL59" s="93"/>
      <c r="AM59" s="93">
        <f t="shared" si="18"/>
        <v>14093.274097267136</v>
      </c>
      <c r="AN59" s="93">
        <f t="shared" si="18"/>
        <v>19904.387554074172</v>
      </c>
      <c r="AO59" s="93">
        <f t="shared" si="18"/>
        <v>19176.993576160417</v>
      </c>
      <c r="AP59" s="93">
        <f t="shared" si="18"/>
        <v>19800.29608041442</v>
      </c>
      <c r="AQ59" s="93">
        <f t="shared" si="18"/>
        <v>19444.461394252507</v>
      </c>
      <c r="AR59" s="93">
        <f t="shared" si="18"/>
        <v>722.61281277050284</v>
      </c>
      <c r="AS59" s="93">
        <f t="shared" si="18"/>
        <v>8303.200110601756</v>
      </c>
      <c r="AT59" s="2">
        <f t="shared" si="10"/>
        <v>0.15249257364017454</v>
      </c>
      <c r="AU59" s="2">
        <f t="shared" si="11"/>
        <v>0.21537020169364382</v>
      </c>
      <c r="AV59" s="2">
        <f t="shared" si="14"/>
        <v>0.20749962605757202</v>
      </c>
      <c r="AW59" s="2">
        <f t="shared" si="14"/>
        <v>0.2142439072213429</v>
      </c>
      <c r="AX59" s="2">
        <f t="shared" si="14"/>
        <v>0.21039369138726668</v>
      </c>
    </row>
    <row r="60" spans="1:50">
      <c r="A60" s="58">
        <v>58</v>
      </c>
      <c r="B60" s="58">
        <v>62</v>
      </c>
      <c r="C60" s="93">
        <f>((SUM($C59:$G59))-($H59))*('Function Resolution'!H187)</f>
        <v>7146.3058539630483</v>
      </c>
      <c r="D60" s="93">
        <f>((SUM($C59:$G59))-($H59))*('Function Resolution'!I187)</f>
        <v>9404.7775690360268</v>
      </c>
      <c r="E60" s="93">
        <f>((SUM($C59:$G59))-($H59))*('Function Resolution'!J187)</f>
        <v>7745.4316948870037</v>
      </c>
      <c r="F60" s="93">
        <f>((SUM($C59:$G59))-($H59))*('Function Resolution'!K187)</f>
        <v>9712.6164485263762</v>
      </c>
      <c r="G60" s="93">
        <f>((SUM($C59:$G59))-($H59))*('Function Resolution'!L187)</f>
        <v>10942.123602877917</v>
      </c>
      <c r="H60" s="111">
        <f t="shared" si="5"/>
        <v>431.53204962518765</v>
      </c>
      <c r="I60" s="111">
        <f t="shared" si="12"/>
        <v>5480.2768803347544</v>
      </c>
      <c r="J60" s="2">
        <f t="shared" si="15"/>
        <v>0.1589790057485477</v>
      </c>
      <c r="K60" s="2">
        <f t="shared" si="16"/>
        <v>0.20922168988645165</v>
      </c>
      <c r="L60" s="2">
        <f t="shared" si="17"/>
        <v>0.17230735083407633</v>
      </c>
      <c r="M60" s="2">
        <f t="shared" si="17"/>
        <v>0.21606997206079809</v>
      </c>
      <c r="N60" s="2">
        <f t="shared" si="17"/>
        <v>0.24342198147012623</v>
      </c>
      <c r="O60" s="106">
        <f>('ACM Rates'!$AL73*(SUM($C60:$G60)))/($C60*'ACM Rates'!$B$65+$D60*'ACM Rates'!$C$65+$E60*'ACM Rates'!$D$65+$F60*'ACM Rates'!$E$65+$G60*'ACM Rates'!$F$65)</f>
        <v>1.3118665134011385E-2</v>
      </c>
      <c r="P60" s="106">
        <f>$O60*'ACM Rates'!C$65</f>
        <v>1.0586138542315453E-2</v>
      </c>
      <c r="Q60" s="106">
        <f>$O60*'ACM Rates'!D$65</f>
        <v>9.5455184418891306E-3</v>
      </c>
      <c r="R60" s="106">
        <f>$O60*'ACM Rates'!E$65</f>
        <v>8.5703819246964793E-3</v>
      </c>
      <c r="S60" s="106">
        <f>$O60*'ACM Rates'!F$65</f>
        <v>7.4068606133394456E-3</v>
      </c>
      <c r="T60" s="2"/>
      <c r="U60" s="93">
        <f>((SUM($U59:$Y59))-($Z59))*('Function Resolution'!M187)</f>
        <v>7896.4079432485305</v>
      </c>
      <c r="V60" s="93">
        <f>((SUM($U59:$Y59))-($Z59))*('Function Resolution'!N187)</f>
        <v>11766.992982783728</v>
      </c>
      <c r="W60" s="93">
        <f>((SUM($U59:$Y59))-($Z59))*('Function Resolution'!O187)</f>
        <v>11490.543318158996</v>
      </c>
      <c r="X60" s="93">
        <f>((SUM($U59:$Y59))-($Z59))*('Function Resolution'!P187)</f>
        <v>8757.1392122890647</v>
      </c>
      <c r="Y60" s="93">
        <f>((SUM($U59:$Y59))-($Z59))*('Function Resolution'!Q187)</f>
        <v>6834.4612636274487</v>
      </c>
      <c r="Z60" s="111">
        <f t="shared" si="6"/>
        <v>285.14782279265739</v>
      </c>
      <c r="AA60" s="111">
        <f t="shared" si="13"/>
        <v>3539.6031026848477</v>
      </c>
      <c r="AB60" s="2">
        <f t="shared" si="7"/>
        <v>0.16892322018127776</v>
      </c>
      <c r="AC60" s="2">
        <f t="shared" si="8"/>
        <v>0.25172437401766146</v>
      </c>
      <c r="AD60" s="2">
        <f t="shared" si="9"/>
        <v>0.24581044860979653</v>
      </c>
      <c r="AE60" s="2">
        <f t="shared" si="9"/>
        <v>0.18733633899707555</v>
      </c>
      <c r="AF60" s="2">
        <f t="shared" si="9"/>
        <v>0.14620561819418867</v>
      </c>
      <c r="AG60" s="106">
        <f>('ACM Rates'!$AQ73*(SUM(U60:Y60)))/(U60*'ACM Rates'!B$74+V60*'ACM Rates'!C$74+W60*'ACM Rates'!D$74+X60*'ACM Rates'!E$74+Y60*'ACM Rates'!F$74)</f>
        <v>8.0325236791501022E-3</v>
      </c>
      <c r="AH60" s="93">
        <f>$AG60*'ACM Rates'!C$74</f>
        <v>6.5038980563016397E-3</v>
      </c>
      <c r="AI60" s="93">
        <f>$AG60*'ACM Rates'!D$74</f>
        <v>5.8447561173351602E-3</v>
      </c>
      <c r="AJ60" s="93">
        <f>$AG60*'ACM Rates'!E$74</f>
        <v>5.2943989589408968E-3</v>
      </c>
      <c r="AK60" s="93">
        <f>$AG60*'ACM Rates'!F$74</f>
        <v>4.6331675487582972E-3</v>
      </c>
      <c r="AL60" s="93"/>
      <c r="AM60" s="93">
        <f t="shared" si="18"/>
        <v>15042.713797211578</v>
      </c>
      <c r="AN60" s="93">
        <f t="shared" si="18"/>
        <v>21171.770551819754</v>
      </c>
      <c r="AO60" s="93">
        <f t="shared" si="18"/>
        <v>19235.975013046002</v>
      </c>
      <c r="AP60" s="93">
        <f t="shared" si="18"/>
        <v>18469.755660815441</v>
      </c>
      <c r="AQ60" s="93">
        <f t="shared" si="18"/>
        <v>17776.584866505364</v>
      </c>
      <c r="AR60" s="93">
        <f t="shared" si="18"/>
        <v>716.67987241784499</v>
      </c>
      <c r="AS60" s="93">
        <f t="shared" si="18"/>
        <v>9019.8799830196022</v>
      </c>
      <c r="AT60" s="2">
        <f t="shared" si="10"/>
        <v>0.16404840534626766</v>
      </c>
      <c r="AU60" s="2">
        <f t="shared" si="11"/>
        <v>0.2308888704661067</v>
      </c>
      <c r="AV60" s="2">
        <f t="shared" si="14"/>
        <v>0.20977804063225589</v>
      </c>
      <c r="AW60" s="2">
        <f t="shared" si="14"/>
        <v>0.20142203090067584</v>
      </c>
      <c r="AX60" s="2">
        <f t="shared" si="14"/>
        <v>0.19386265265469388</v>
      </c>
    </row>
    <row r="61" spans="1:50">
      <c r="A61" s="58">
        <v>59</v>
      </c>
      <c r="B61" s="58">
        <v>63</v>
      </c>
      <c r="C61" s="93">
        <f>((SUM($C60:$G60))-($H60))*('Function Resolution'!H188)</f>
        <v>7562.4093205067211</v>
      </c>
      <c r="D61" s="93">
        <f>((SUM($C60:$G60))-($H60))*('Function Resolution'!I188)</f>
        <v>10002.595882123842</v>
      </c>
      <c r="E61" s="93">
        <f>((SUM($C60:$G60))-($H60))*('Function Resolution'!J188)</f>
        <v>7912.6580738182383</v>
      </c>
      <c r="F61" s="93">
        <f>((SUM($C60:$G60))-($H60))*('Function Resolution'!K188)</f>
        <v>9037.1797530517742</v>
      </c>
      <c r="G61" s="93">
        <f>((SUM($C60:$G60))-($H60))*('Function Resolution'!L188)</f>
        <v>10004.88009016461</v>
      </c>
      <c r="H61" s="111">
        <f t="shared" si="5"/>
        <v>427.38934194878573</v>
      </c>
      <c r="I61" s="111">
        <f t="shared" si="12"/>
        <v>5907.6662222835403</v>
      </c>
      <c r="J61" s="2">
        <f t="shared" si="15"/>
        <v>0.16986649490563127</v>
      </c>
      <c r="K61" s="2">
        <f t="shared" si="16"/>
        <v>0.22467785469459739</v>
      </c>
      <c r="L61" s="2">
        <f t="shared" si="17"/>
        <v>0.17773376650500936</v>
      </c>
      <c r="M61" s="2">
        <f t="shared" si="17"/>
        <v>0.20299272142283123</v>
      </c>
      <c r="N61" s="2">
        <f t="shared" si="17"/>
        <v>0.22472916247193078</v>
      </c>
      <c r="O61" s="106">
        <f>('ACM Rates'!$AL74*(SUM($C61:$G61)))/($C61*'ACM Rates'!$B$65+$D61*'ACM Rates'!$C$65+$E61*'ACM Rates'!$D$65+$F61*'ACM Rates'!$E$65+$G61*'ACM Rates'!$F$65)</f>
        <v>1.2973101208701593E-2</v>
      </c>
      <c r="P61" s="106">
        <f>$O61*'ACM Rates'!C$65</f>
        <v>1.0468675380907542E-2</v>
      </c>
      <c r="Q61" s="106">
        <f>$O61*'ACM Rates'!D$65</f>
        <v>9.439601939003785E-3</v>
      </c>
      <c r="R61" s="106">
        <f>$O61*'ACM Rates'!E$65</f>
        <v>8.4752854784026759E-3</v>
      </c>
      <c r="S61" s="106">
        <f>$O61*'ACM Rates'!F$65</f>
        <v>7.3246745300690587E-3</v>
      </c>
      <c r="T61" s="2"/>
      <c r="U61" s="93">
        <f>((SUM($U60:$Y60))-($Z60))*('Function Resolution'!M188)</f>
        <v>8494.2100494378228</v>
      </c>
      <c r="V61" s="93">
        <f>((SUM($U60:$Y60))-($Z60))*('Function Resolution'!N188)</f>
        <v>12459.140567161565</v>
      </c>
      <c r="W61" s="93">
        <f>((SUM($U60:$Y60))-($Z60))*('Function Resolution'!O188)</f>
        <v>11320.666496593336</v>
      </c>
      <c r="X61" s="93">
        <f>((SUM($U60:$Y60))-($Z60))*('Function Resolution'!P188)</f>
        <v>8093.2570035383887</v>
      </c>
      <c r="Y61" s="93">
        <f>((SUM($U60:$Y60))-($Z60))*('Function Resolution'!Q188)</f>
        <v>6093.1227805840053</v>
      </c>
      <c r="Z61" s="111">
        <f t="shared" si="6"/>
        <v>283.40842107362221</v>
      </c>
      <c r="AA61" s="111">
        <f t="shared" si="13"/>
        <v>3823.01152375847</v>
      </c>
      <c r="AB61" s="2">
        <f t="shared" si="7"/>
        <v>0.18282689379971032</v>
      </c>
      <c r="AC61" s="2">
        <f t="shared" si="8"/>
        <v>0.26816689910545211</v>
      </c>
      <c r="AD61" s="2">
        <f t="shared" si="9"/>
        <v>0.24366271604639567</v>
      </c>
      <c r="AE61" s="2">
        <f t="shared" si="9"/>
        <v>0.17419689765943619</v>
      </c>
      <c r="AF61" s="2">
        <f t="shared" si="9"/>
        <v>0.13114659338900564</v>
      </c>
      <c r="AG61" s="106">
        <f>('ACM Rates'!$AQ74*(SUM(U61:Y61)))/(U61*'ACM Rates'!B$74+V61*'ACM Rates'!C$74+W61*'ACM Rates'!D$74+X61*'ACM Rates'!E$74+Y61*'ACM Rates'!F$74)</f>
        <v>7.9456005134014972E-3</v>
      </c>
      <c r="AH61" s="93">
        <f>$AG61*'ACM Rates'!C$74</f>
        <v>6.4335167625337317E-3</v>
      </c>
      <c r="AI61" s="93">
        <f>$AG61*'ACM Rates'!D$74</f>
        <v>5.7815076632949909E-3</v>
      </c>
      <c r="AJ61" s="93">
        <f>$AG61*'ACM Rates'!E$74</f>
        <v>5.237106140814283E-3</v>
      </c>
      <c r="AK61" s="93">
        <f>$AG61*'ACM Rates'!F$74</f>
        <v>4.5830301813668834E-3</v>
      </c>
      <c r="AL61" s="93"/>
      <c r="AM61" s="93">
        <f t="shared" si="18"/>
        <v>16056.619369944543</v>
      </c>
      <c r="AN61" s="93">
        <f t="shared" si="18"/>
        <v>22461.736449285407</v>
      </c>
      <c r="AO61" s="93">
        <f t="shared" si="18"/>
        <v>19233.324570411576</v>
      </c>
      <c r="AP61" s="93">
        <f t="shared" si="18"/>
        <v>17130.436756590163</v>
      </c>
      <c r="AQ61" s="93">
        <f t="shared" si="18"/>
        <v>16098.002870748616</v>
      </c>
      <c r="AR61" s="93">
        <f t="shared" si="18"/>
        <v>710.79776302240793</v>
      </c>
      <c r="AS61" s="93">
        <f t="shared" si="18"/>
        <v>9730.6777460420108</v>
      </c>
      <c r="AT61" s="2">
        <f t="shared" si="10"/>
        <v>0.17648492183729561</v>
      </c>
      <c r="AU61" s="2">
        <f t="shared" si="11"/>
        <v>0.24688620376729778</v>
      </c>
      <c r="AV61" s="2">
        <f t="shared" si="14"/>
        <v>0.21140139809468173</v>
      </c>
      <c r="AW61" s="2">
        <f t="shared" si="14"/>
        <v>0.18828769134831852</v>
      </c>
      <c r="AX61" s="2">
        <f t="shared" si="14"/>
        <v>0.17693978495240636</v>
      </c>
    </row>
    <row r="62" spans="1:50">
      <c r="A62" s="58">
        <v>60</v>
      </c>
      <c r="B62" s="58">
        <v>64</v>
      </c>
      <c r="C62" s="93">
        <f>((SUM($C61:$G61))-($H61))*('Function Resolution'!H189)</f>
        <v>7993.0245530971943</v>
      </c>
      <c r="D62" s="93">
        <f>((SUM($C61:$G61))-($H61))*('Function Resolution'!I189)</f>
        <v>10602.653300943968</v>
      </c>
      <c r="E62" s="93">
        <f>((SUM($C61:$G61))-($H61))*('Function Resolution'!J189)</f>
        <v>8055.3582106065869</v>
      </c>
      <c r="F62" s="93">
        <f>((SUM($C61:$G61))-($H61))*('Function Resolution'!K189)</f>
        <v>8361.1455987407116</v>
      </c>
      <c r="G62" s="93">
        <f>((SUM($C61:$G61))-($H61))*('Function Resolution'!L189)</f>
        <v>9080.1521143279351</v>
      </c>
      <c r="H62" s="111">
        <f t="shared" si="5"/>
        <v>423.28640426607745</v>
      </c>
      <c r="I62" s="111">
        <f t="shared" si="12"/>
        <v>6330.9526265496179</v>
      </c>
      <c r="J62" s="2">
        <f t="shared" si="15"/>
        <v>0.18127923537439855</v>
      </c>
      <c r="K62" s="2">
        <f t="shared" si="16"/>
        <v>0.24046477907917838</v>
      </c>
      <c r="L62" s="2">
        <f t="shared" si="17"/>
        <v>0.18269294275091522</v>
      </c>
      <c r="M62" s="2">
        <f t="shared" si="17"/>
        <v>0.18962810271944164</v>
      </c>
      <c r="N62" s="2">
        <f t="shared" si="17"/>
        <v>0.20593494007606619</v>
      </c>
      <c r="O62" s="106">
        <f>('ACM Rates'!$AL75*(SUM($C62:$G62)))/($C62*'ACM Rates'!$B$65+$D62*'ACM Rates'!$C$65+$E62*'ACM Rates'!$D$65+$F62*'ACM Rates'!$E$65+$G62*'ACM Rates'!$F$65)</f>
        <v>1.282718007321482E-2</v>
      </c>
      <c r="P62" s="106">
        <f>$O62*'ACM Rates'!C$65</f>
        <v>1.0350923967883813E-2</v>
      </c>
      <c r="Q62" s="106">
        <f>$O62*'ACM Rates'!D$65</f>
        <v>9.3334255197094797E-3</v>
      </c>
      <c r="R62" s="106">
        <f>$O62*'ACM Rates'!E$65</f>
        <v>8.3799556678440749E-3</v>
      </c>
      <c r="S62" s="106">
        <f>$O62*'ACM Rates'!F$65</f>
        <v>7.2422867642369521E-3</v>
      </c>
      <c r="T62" s="2"/>
      <c r="U62" s="93">
        <f>((SUM($U61:$Y61))-($Z61))*('Function Resolution'!M189)</f>
        <v>9139.5282652801452</v>
      </c>
      <c r="V62" s="93">
        <f>((SUM($U61:$Y61))-($Z61))*('Function Resolution'!N189)</f>
        <v>13148.507166383366</v>
      </c>
      <c r="W62" s="93">
        <f>((SUM($U61:$Y61))-($Z61))*('Function Resolution'!O189)</f>
        <v>11104.535749805049</v>
      </c>
      <c r="X62" s="93">
        <f>((SUM($U61:$Y61))-($Z61))*('Function Resolution'!P189)</f>
        <v>7434.2458512618141</v>
      </c>
      <c r="Y62" s="93">
        <f>((SUM($U61:$Y61))-($Z61))*('Function Resolution'!Q189)</f>
        <v>5350.1714435111244</v>
      </c>
      <c r="Z62" s="111">
        <f t="shared" si="6"/>
        <v>281.67962970507307</v>
      </c>
      <c r="AA62" s="111">
        <f t="shared" si="13"/>
        <v>4104.6911534635428</v>
      </c>
      <c r="AB62" s="2">
        <f t="shared" si="7"/>
        <v>0.19792387002419007</v>
      </c>
      <c r="AC62" s="2">
        <f t="shared" si="8"/>
        <v>0.28474154768989313</v>
      </c>
      <c r="AD62" s="2">
        <f t="shared" si="9"/>
        <v>0.2404776949782777</v>
      </c>
      <c r="AE62" s="2">
        <f t="shared" si="9"/>
        <v>0.16099460134969182</v>
      </c>
      <c r="AF62" s="2">
        <f t="shared" si="9"/>
        <v>0.11586228595794718</v>
      </c>
      <c r="AG62" s="106">
        <f>('ACM Rates'!$AQ75*(SUM(U62:Y62)))/(U62*'ACM Rates'!B$74+V62*'ACM Rates'!C$74+W62*'ACM Rates'!D$74+X62*'ACM Rates'!E$74+Y62*'ACM Rates'!F$74)</f>
        <v>7.8567505455691307E-3</v>
      </c>
      <c r="AH62" s="93">
        <f>$AG62*'ACM Rates'!C$74</f>
        <v>6.361575345842068E-3</v>
      </c>
      <c r="AI62" s="93">
        <f>$AG62*'ACM Rates'!D$74</f>
        <v>5.7168571980419332E-3</v>
      </c>
      <c r="AJ62" s="93">
        <f>$AG62*'ACM Rates'!E$74</f>
        <v>5.1785433284300955E-3</v>
      </c>
      <c r="AK62" s="93">
        <f>$AG62*'ACM Rates'!F$74</f>
        <v>4.5317814326407925E-3</v>
      </c>
      <c r="AL62" s="93"/>
      <c r="AM62" s="93">
        <f t="shared" si="18"/>
        <v>17132.552818377339</v>
      </c>
      <c r="AN62" s="93">
        <f t="shared" si="18"/>
        <v>23751.160467327332</v>
      </c>
      <c r="AO62" s="93">
        <f t="shared" si="18"/>
        <v>19159.893960411635</v>
      </c>
      <c r="AP62" s="93">
        <f t="shared" si="18"/>
        <v>15795.391450002526</v>
      </c>
      <c r="AQ62" s="93">
        <f t="shared" si="18"/>
        <v>14430.32355783906</v>
      </c>
      <c r="AR62" s="93">
        <f t="shared" si="18"/>
        <v>704.96603397115052</v>
      </c>
      <c r="AS62" s="93">
        <f t="shared" si="18"/>
        <v>10435.643780013161</v>
      </c>
      <c r="AT62" s="2">
        <f t="shared" si="10"/>
        <v>0.18979374598800816</v>
      </c>
      <c r="AU62" s="2">
        <f t="shared" si="11"/>
        <v>0.26311442109321864</v>
      </c>
      <c r="AV62" s="2">
        <f t="shared" si="14"/>
        <v>0.21225255138737414</v>
      </c>
      <c r="AW62" s="2">
        <f t="shared" si="14"/>
        <v>0.17498072496395606</v>
      </c>
      <c r="AX62" s="2">
        <f t="shared" si="14"/>
        <v>0.15985855656744288</v>
      </c>
    </row>
    <row r="63" spans="1:50">
      <c r="A63" s="58">
        <v>61</v>
      </c>
      <c r="B63" s="58">
        <v>65</v>
      </c>
      <c r="C63" s="93">
        <f>((SUM($C62:$G62))-($H62))*('Function Resolution'!H190)</f>
        <v>8436.6114870214824</v>
      </c>
      <c r="D63" s="93">
        <f>((SUM($C62:$G62))-($H62))*('Function Resolution'!I190)</f>
        <v>11195.445358929186</v>
      </c>
      <c r="E63" s="93">
        <f>((SUM($C62:$G62))-($H62))*('Function Resolution'!J190)</f>
        <v>8168.5759097883056</v>
      </c>
      <c r="F63" s="93">
        <f>((SUM($C62:$G62))-($H62))*('Function Resolution'!K190)</f>
        <v>7691.7711117623285</v>
      </c>
      <c r="G63" s="93">
        <f>((SUM($C62:$G62))-($H62))*('Function Resolution'!L190)</f>
        <v>8176.6435059490123</v>
      </c>
      <c r="H63" s="111">
        <f t="shared" si="5"/>
        <v>624.46737744033953</v>
      </c>
      <c r="I63" s="111">
        <f t="shared" si="12"/>
        <v>6955.420003989957</v>
      </c>
      <c r="J63" s="2">
        <f t="shared" si="15"/>
        <v>0.19319431025991951</v>
      </c>
      <c r="K63" s="2">
        <f t="shared" si="16"/>
        <v>0.25637026755329995</v>
      </c>
      <c r="L63" s="2">
        <f t="shared" si="17"/>
        <v>0.18705642557145855</v>
      </c>
      <c r="M63" s="2">
        <f t="shared" si="17"/>
        <v>0.17613782700555847</v>
      </c>
      <c r="N63" s="2">
        <f t="shared" si="17"/>
        <v>0.18724116960976361</v>
      </c>
      <c r="O63" s="106">
        <f>('ACM Rates'!$AL76*(SUM($C63:$G63)))/($C63*'ACM Rates'!$B$65+$D63*'ACM Rates'!$C$65+$E63*'ACM Rates'!$D$65+$F63*'ACM Rates'!$E$65+$G63*'ACM Rates'!$F$65)</f>
        <v>1.8891153002162389E-2</v>
      </c>
      <c r="P63" s="106">
        <f>$O63*'ACM Rates'!C$65</f>
        <v>1.5244261581652168E-2</v>
      </c>
      <c r="Q63" s="106">
        <f>$O63*'ACM Rates'!D$65</f>
        <v>1.3745746806447435E-2</v>
      </c>
      <c r="R63" s="106">
        <f>$O63*'ACM Rates'!E$65</f>
        <v>1.2341529764842891E-2</v>
      </c>
      <c r="S63" s="106">
        <f>$O63*'ACM Rates'!F$65</f>
        <v>1.0666034667621723E-2</v>
      </c>
      <c r="T63" s="2"/>
      <c r="U63" s="93">
        <f>((SUM($U62:$Y62))-($Z62))*('Function Resolution'!M190)</f>
        <v>9830.2668605888612</v>
      </c>
      <c r="V63" s="93">
        <f>((SUM($U62:$Y62))-($Z62))*('Function Resolution'!N190)</f>
        <v>13818.734071888159</v>
      </c>
      <c r="W63" s="93">
        <f>((SUM($U62:$Y62))-($Z62))*('Function Resolution'!O190)</f>
        <v>10839.473757254767</v>
      </c>
      <c r="X63" s="93">
        <f>((SUM($U62:$Y62))-($Z62))*('Function Resolution'!P190)</f>
        <v>6786.4398095748775</v>
      </c>
      <c r="Y63" s="93">
        <f>((SUM($U62:$Y62))-($Z62))*('Function Resolution'!Q190)</f>
        <v>4620.3943472297597</v>
      </c>
      <c r="Z63" s="111">
        <f t="shared" si="6"/>
        <v>431.41590315744241</v>
      </c>
      <c r="AA63" s="111">
        <f t="shared" si="13"/>
        <v>4536.1070566209855</v>
      </c>
      <c r="AB63" s="2">
        <f t="shared" si="7"/>
        <v>0.21418892491733871</v>
      </c>
      <c r="AC63" s="2">
        <f t="shared" si="8"/>
        <v>0.30109251727872433</v>
      </c>
      <c r="AD63" s="2">
        <f t="shared" si="9"/>
        <v>0.23617825066826603</v>
      </c>
      <c r="AE63" s="2">
        <f t="shared" si="9"/>
        <v>0.14786783181407936</v>
      </c>
      <c r="AF63" s="2">
        <f t="shared" si="9"/>
        <v>0.10067247532159153</v>
      </c>
      <c r="AG63" s="106">
        <f>('ACM Rates'!$AQ76*(SUM(U63:Y63)))/(U63*'ACM Rates'!B$74+V63*'ACM Rates'!C$74+W63*'ACM Rates'!D$74+X63*'ACM Rates'!E$74+Y63*'ACM Rates'!F$74)</f>
        <v>1.19689614619911E-2</v>
      </c>
      <c r="AH63" s="93">
        <f>$AG63*'ACM Rates'!C$74</f>
        <v>9.6912139071128993E-3</v>
      </c>
      <c r="AI63" s="93">
        <f>$AG63*'ACM Rates'!D$74</f>
        <v>8.7090512916512264E-3</v>
      </c>
      <c r="AJ63" s="93">
        <f>$AG63*'ACM Rates'!E$74</f>
        <v>7.8889847867431653E-3</v>
      </c>
      <c r="AK63" s="93">
        <f>$AG63*'ACM Rates'!F$74</f>
        <v>6.9037087287993253E-3</v>
      </c>
      <c r="AL63" s="93"/>
      <c r="AM63" s="93">
        <f t="shared" si="18"/>
        <v>18266.878347610342</v>
      </c>
      <c r="AN63" s="93">
        <f t="shared" si="18"/>
        <v>25014.179430817345</v>
      </c>
      <c r="AO63" s="93">
        <f t="shared" si="18"/>
        <v>19008.049667043073</v>
      </c>
      <c r="AP63" s="93">
        <f t="shared" si="18"/>
        <v>14478.210921337206</v>
      </c>
      <c r="AQ63" s="93">
        <f t="shared" si="18"/>
        <v>12797.037853178772</v>
      </c>
      <c r="AR63" s="93">
        <f t="shared" si="18"/>
        <v>1055.883280597782</v>
      </c>
      <c r="AS63" s="93">
        <f t="shared" si="18"/>
        <v>11491.527060610942</v>
      </c>
      <c r="AT63" s="2">
        <f t="shared" si="10"/>
        <v>0.20395254450044262</v>
      </c>
      <c r="AU63" s="2">
        <f t="shared" si="11"/>
        <v>0.27928721297764769</v>
      </c>
      <c r="AV63" s="2">
        <f t="shared" si="14"/>
        <v>0.21222783782820659</v>
      </c>
      <c r="AW63" s="2">
        <f t="shared" si="14"/>
        <v>0.16165148204466542</v>
      </c>
      <c r="AX63" s="2">
        <f t="shared" si="14"/>
        <v>0.14288092264903757</v>
      </c>
    </row>
    <row r="64" spans="1:50">
      <c r="A64" s="58">
        <v>62</v>
      </c>
      <c r="B64" s="58">
        <v>66</v>
      </c>
      <c r="C64" s="93">
        <f>((SUM($C63:$G63))-($H63))*('Function Resolution'!H191)</f>
        <v>8849.5140285737289</v>
      </c>
      <c r="D64" s="93">
        <f>((SUM($C63:$G63))-($H63))*('Function Resolution'!I191)</f>
        <v>11715.188636089726</v>
      </c>
      <c r="E64" s="93">
        <f>((SUM($C63:$G63))-($H63))*('Function Resolution'!J191)</f>
        <v>8208.6886362836594</v>
      </c>
      <c r="F64" s="93">
        <f>((SUM($C63:$G63))-($H63))*('Function Resolution'!K191)</f>
        <v>7002.8009665713316</v>
      </c>
      <c r="G64" s="93">
        <f>((SUM($C63:$G63))-($H63))*('Function Resolution'!L191)</f>
        <v>7268.3877284915234</v>
      </c>
      <c r="H64" s="111">
        <f t="shared" si="5"/>
        <v>615.53749394294255</v>
      </c>
      <c r="I64" s="111">
        <f t="shared" si="12"/>
        <v>7570.9574979328991</v>
      </c>
      <c r="J64" s="2">
        <f t="shared" si="15"/>
        <v>0.2055895081191183</v>
      </c>
      <c r="K64" s="2">
        <f t="shared" si="16"/>
        <v>0.27216408284563748</v>
      </c>
      <c r="L64" s="2">
        <f t="shared" si="17"/>
        <v>0.19070202652795235</v>
      </c>
      <c r="M64" s="2">
        <f t="shared" si="17"/>
        <v>0.1626871714678238</v>
      </c>
      <c r="N64" s="2">
        <f t="shared" si="17"/>
        <v>0.16885721103946813</v>
      </c>
      <c r="O64" s="106">
        <f>('ACM Rates'!$AL77*(SUM($C64:$G64)))/($C64*'ACM Rates'!$B$65+$D64*'ACM Rates'!$C$65+$E64*'ACM Rates'!$D$65+$F64*'ACM Rates'!$E$65+$G64*'ACM Rates'!$F$65)</f>
        <v>1.867831099225873E-2</v>
      </c>
      <c r="P64" s="106">
        <f>$O64*'ACM Rates'!C$65</f>
        <v>1.5072508207246456E-2</v>
      </c>
      <c r="Q64" s="106">
        <f>$O64*'ACM Rates'!D$65</f>
        <v>1.3590876832254954E-2</v>
      </c>
      <c r="R64" s="106">
        <f>$O64*'ACM Rates'!E$65</f>
        <v>1.2202480761315457E-2</v>
      </c>
      <c r="S64" s="106">
        <f>$O64*'ACM Rates'!F$65</f>
        <v>1.0545863058398143E-2</v>
      </c>
      <c r="T64" s="2"/>
      <c r="U64" s="93">
        <f>((SUM($U63:$Y63))-($Z63))*('Function Resolution'!M191)</f>
        <v>10528.117829584491</v>
      </c>
      <c r="V64" s="93">
        <f>((SUM($U63:$Y63))-($Z63))*('Function Resolution'!N191)</f>
        <v>14404.328179503776</v>
      </c>
      <c r="W64" s="93">
        <f>((SUM($U63:$Y63))-($Z63))*('Function Resolution'!O191)</f>
        <v>10489.485606129087</v>
      </c>
      <c r="X64" s="93">
        <f>((SUM($U63:$Y63))-($Z63))*('Function Resolution'!P191)</f>
        <v>6135.8746823095116</v>
      </c>
      <c r="Y64" s="93">
        <f>((SUM($U63:$Y63))-($Z63))*('Function Resolution'!Q191)</f>
        <v>3906.0866458521118</v>
      </c>
      <c r="Z64" s="111">
        <f t="shared" si="6"/>
        <v>427.36059366776249</v>
      </c>
      <c r="AA64" s="111">
        <f t="shared" si="13"/>
        <v>4963.4676502887478</v>
      </c>
      <c r="AB64" s="2">
        <f t="shared" si="7"/>
        <v>0.23157097089543729</v>
      </c>
      <c r="AC64" s="2">
        <f t="shared" si="8"/>
        <v>0.31683006550809489</v>
      </c>
      <c r="AD64" s="2">
        <f t="shared" si="9"/>
        <v>0.23072123672279357</v>
      </c>
      <c r="AE64" s="2">
        <f t="shared" si="9"/>
        <v>0.13496148888858173</v>
      </c>
      <c r="AF64" s="2">
        <f t="shared" si="9"/>
        <v>8.5916237985092403E-2</v>
      </c>
      <c r="AG64" s="106">
        <f>('ACM Rates'!$AQ77*(SUM(U64:Y64)))/(U64*'ACM Rates'!B$74+V64*'ACM Rates'!C$74+W64*'ACM Rates'!D$74+X64*'ACM Rates'!E$74+Y64*'ACM Rates'!F$74)</f>
        <v>1.1831334268055329E-2</v>
      </c>
      <c r="AH64" s="93">
        <f>$AG64*'ACM Rates'!C$74</f>
        <v>9.5797777912808926E-3</v>
      </c>
      <c r="AI64" s="93">
        <f>$AG64*'ACM Rates'!D$74</f>
        <v>8.6089087442030657E-3</v>
      </c>
      <c r="AJ64" s="93">
        <f>$AG64*'ACM Rates'!E$74</f>
        <v>7.7982719172390441E-3</v>
      </c>
      <c r="AK64" s="93">
        <f>$AG64*'ACM Rates'!F$74</f>
        <v>6.824325228141242E-3</v>
      </c>
      <c r="AL64" s="93"/>
      <c r="AM64" s="93">
        <f t="shared" si="18"/>
        <v>19377.63185815822</v>
      </c>
      <c r="AN64" s="93">
        <f t="shared" si="18"/>
        <v>26119.516815593503</v>
      </c>
      <c r="AO64" s="93">
        <f t="shared" si="18"/>
        <v>18698.174242412744</v>
      </c>
      <c r="AP64" s="93">
        <f t="shared" si="18"/>
        <v>13138.675648880842</v>
      </c>
      <c r="AQ64" s="93">
        <f t="shared" si="18"/>
        <v>11174.474374343636</v>
      </c>
      <c r="AR64" s="93">
        <f t="shared" si="18"/>
        <v>1042.898087610705</v>
      </c>
      <c r="AS64" s="93">
        <f t="shared" si="18"/>
        <v>12534.425148221646</v>
      </c>
      <c r="AT64" s="2">
        <f t="shared" si="10"/>
        <v>0.2189353314391507</v>
      </c>
      <c r="AU64" s="2">
        <f t="shared" si="11"/>
        <v>0.2951075298009071</v>
      </c>
      <c r="AV64" s="2">
        <f t="shared" si="14"/>
        <v>0.21125857922345298</v>
      </c>
      <c r="AW64" s="2">
        <f t="shared" si="14"/>
        <v>0.14844539977407897</v>
      </c>
      <c r="AX64" s="2">
        <f t="shared" si="14"/>
        <v>0.12625315976241025</v>
      </c>
    </row>
    <row r="65" spans="1:50">
      <c r="A65" s="58">
        <v>63</v>
      </c>
      <c r="B65" s="58">
        <v>67</v>
      </c>
      <c r="C65" s="93">
        <f>((SUM($C64:$G64))-($H64))*('Function Resolution'!H192)</f>
        <v>9268.4551278019699</v>
      </c>
      <c r="D65" s="93">
        <f>((SUM($C64:$G64))-($H64))*('Function Resolution'!I192)</f>
        <v>12202.919644980915</v>
      </c>
      <c r="E65" s="93">
        <f>((SUM($C64:$G64))-($H64))*('Function Resolution'!J192)</f>
        <v>8210.790114292844</v>
      </c>
      <c r="F65" s="93">
        <f>((SUM($C64:$G64))-($H64))*('Function Resolution'!K192)</f>
        <v>6340.5032512284315</v>
      </c>
      <c r="G65" s="93">
        <f>((SUM($C64:$G64))-($H64))*('Function Resolution'!L192)</f>
        <v>6406.3743637628613</v>
      </c>
      <c r="H65" s="111">
        <f t="shared" si="5"/>
        <v>606.73530777955852</v>
      </c>
      <c r="I65" s="111">
        <f t="shared" si="12"/>
        <v>8177.6928057124578</v>
      </c>
      <c r="J65" s="2">
        <f t="shared" si="15"/>
        <v>0.21844601200581976</v>
      </c>
      <c r="K65" s="2">
        <f t="shared" si="16"/>
        <v>0.28760770748919029</v>
      </c>
      <c r="L65" s="2">
        <f t="shared" si="17"/>
        <v>0.1935181571418407</v>
      </c>
      <c r="M65" s="2">
        <f t="shared" si="17"/>
        <v>0.14943781139816059</v>
      </c>
      <c r="N65" s="2">
        <f t="shared" si="17"/>
        <v>0.15099031196498863</v>
      </c>
      <c r="O65" s="106">
        <f>('ACM Rates'!$AL78*(SUM($C65:$G65)))/($C65*'ACM Rates'!$B$65+$D65*'ACM Rates'!$C$65+$E65*'ACM Rates'!$D$65+$F65*'ACM Rates'!$E$65+$G65*'ACM Rates'!$F$65)</f>
        <v>1.8470244732713519E-2</v>
      </c>
      <c r="P65" s="106">
        <f>$O65*'ACM Rates'!C$65</f>
        <v>1.490460863613716E-2</v>
      </c>
      <c r="Q65" s="106">
        <f>$O65*'ACM Rates'!D$65</f>
        <v>1.3439481831518595E-2</v>
      </c>
      <c r="R65" s="106">
        <f>$O65*'ACM Rates'!E$65</f>
        <v>1.2066551740204738E-2</v>
      </c>
      <c r="S65" s="106">
        <f>$O65*'ACM Rates'!F$65</f>
        <v>1.0428387860499022E-2</v>
      </c>
      <c r="T65" s="2"/>
      <c r="U65" s="93">
        <f>((SUM($U64:$Y64))-($Z64))*('Function Resolution'!M192)</f>
        <v>11258.941906143355</v>
      </c>
      <c r="V65" s="93">
        <f>((SUM($U64:$Y64))-($Z64))*('Function Resolution'!N192)</f>
        <v>14931.965550095534</v>
      </c>
      <c r="W65" s="93">
        <f>((SUM($U64:$Y64))-($Z64))*('Function Resolution'!O192)</f>
        <v>10092.917507637647</v>
      </c>
      <c r="X65" s="93">
        <f>((SUM($U64:$Y64))-($Z64))*('Function Resolution'!P192)</f>
        <v>5513.4157762297245</v>
      </c>
      <c r="Y65" s="93">
        <f>((SUM($U64:$Y64))-($Z64))*('Function Resolution'!Q192)</f>
        <v>3239.2916096049635</v>
      </c>
      <c r="Z65" s="111">
        <f t="shared" si="6"/>
        <v>423.34340408728548</v>
      </c>
      <c r="AA65" s="111">
        <f t="shared" si="13"/>
        <v>5386.8110543760331</v>
      </c>
      <c r="AB65" s="2">
        <f t="shared" si="7"/>
        <v>0.24999575497325222</v>
      </c>
      <c r="AC65" s="2">
        <f t="shared" si="8"/>
        <v>0.33155229257323754</v>
      </c>
      <c r="AD65" s="2">
        <f t="shared" si="9"/>
        <v>0.22410512046677064</v>
      </c>
      <c r="AE65" s="2">
        <f t="shared" si="9"/>
        <v>0.12242096557118871</v>
      </c>
      <c r="AF65" s="2">
        <f t="shared" si="9"/>
        <v>7.1925866415550835E-2</v>
      </c>
      <c r="AG65" s="106">
        <f>('ACM Rates'!$AQ78*(SUM(U65:Y65)))/(U65*'ACM Rates'!B$74+V65*'ACM Rates'!C$74+W65*'ACM Rates'!D$74+X65*'ACM Rates'!E$74+Y65*'ACM Rates'!F$74)</f>
        <v>1.169596142112244E-2</v>
      </c>
      <c r="AH65" s="93">
        <f>$AG65*'ACM Rates'!C$74</f>
        <v>9.470167010010716E-3</v>
      </c>
      <c r="AI65" s="93">
        <f>$AG65*'ACM Rates'!D$74</f>
        <v>8.5104065415533749E-3</v>
      </c>
      <c r="AJ65" s="93">
        <f>$AG65*'ACM Rates'!E$74</f>
        <v>7.7090449334791672E-3</v>
      </c>
      <c r="AK65" s="93">
        <f>$AG65*'ACM Rates'!F$74</f>
        <v>6.7462420370489442E-3</v>
      </c>
      <c r="AL65" s="93"/>
      <c r="AM65" s="93">
        <f t="shared" si="18"/>
        <v>20527.397033945323</v>
      </c>
      <c r="AN65" s="93">
        <f t="shared" si="18"/>
        <v>27134.885195076451</v>
      </c>
      <c r="AO65" s="93">
        <f t="shared" si="18"/>
        <v>18303.707621930491</v>
      </c>
      <c r="AP65" s="93">
        <f t="shared" si="18"/>
        <v>11853.919027458156</v>
      </c>
      <c r="AQ65" s="93">
        <f t="shared" si="18"/>
        <v>9645.6659733678243</v>
      </c>
      <c r="AR65" s="93">
        <f t="shared" si="18"/>
        <v>1030.0787118668441</v>
      </c>
      <c r="AS65" s="93">
        <f t="shared" si="18"/>
        <v>13564.503860088491</v>
      </c>
      <c r="AT65" s="2">
        <f t="shared" si="10"/>
        <v>0.2346911578496072</v>
      </c>
      <c r="AU65" s="2">
        <f t="shared" si="11"/>
        <v>0.31023502950800963</v>
      </c>
      <c r="AV65" s="2">
        <f t="shared" si="14"/>
        <v>0.2092675621574373</v>
      </c>
      <c r="AW65" s="2">
        <f t="shared" si="14"/>
        <v>0.13552668061172818</v>
      </c>
      <c r="AX65" s="2">
        <f t="shared" si="14"/>
        <v>0.1102795698732176</v>
      </c>
    </row>
    <row r="66" spans="1:50">
      <c r="A66" s="58">
        <v>64</v>
      </c>
      <c r="B66" s="58">
        <v>68</v>
      </c>
      <c r="C66" s="93">
        <f>((SUM($C65:$G65))-($H65))*('Function Resolution'!H193)</f>
        <v>9692.3636853083535</v>
      </c>
      <c r="D66" s="93">
        <f>((SUM($C65:$G65))-($H65))*('Function Resolution'!I193)</f>
        <v>12649.780461352579</v>
      </c>
      <c r="E66" s="93">
        <f>((SUM($C65:$G65))-($H65))*('Function Resolution'!J193)</f>
        <v>8172.3873694545364</v>
      </c>
      <c r="F66" s="93">
        <f>((SUM($C65:$G65))-($H65))*('Function Resolution'!K193)</f>
        <v>5710.4531936355961</v>
      </c>
      <c r="G66" s="93">
        <f>((SUM($C65:$G65))-($H65))*('Function Resolution'!L193)</f>
        <v>5597.3224845363975</v>
      </c>
      <c r="H66" s="111">
        <f t="shared" si="5"/>
        <v>598.05899287831085</v>
      </c>
      <c r="I66" s="111">
        <f t="shared" si="12"/>
        <v>8775.7517985907689</v>
      </c>
      <c r="J66" s="2">
        <f t="shared" si="15"/>
        <v>0.23175105190352197</v>
      </c>
      <c r="K66" s="2">
        <f t="shared" si="16"/>
        <v>0.30246491190903074</v>
      </c>
      <c r="L66" s="2">
        <f t="shared" si="17"/>
        <v>0.19540737749090056</v>
      </c>
      <c r="M66" s="2">
        <f t="shared" si="17"/>
        <v>0.13654084570483935</v>
      </c>
      <c r="N66" s="2">
        <f t="shared" si="17"/>
        <v>0.13383581299170744</v>
      </c>
      <c r="O66" s="106">
        <f>('ACM Rates'!$AL79*(SUM($C66:$G66)))/($C66*'ACM Rates'!$B$65+$D66*'ACM Rates'!$C$65+$E66*'ACM Rates'!$D$65+$F66*'ACM Rates'!$E$65+$G66*'ACM Rates'!$F$65)</f>
        <v>1.8268318960296501E-2</v>
      </c>
      <c r="P66" s="106">
        <f>$O66*'ACM Rates'!C$65</f>
        <v>1.4741664145959678E-2</v>
      </c>
      <c r="Q66" s="106">
        <f>$O66*'ACM Rates'!D$65</f>
        <v>1.3292554826003212E-2</v>
      </c>
      <c r="R66" s="106">
        <f>$O66*'ACM Rates'!E$65</f>
        <v>1.1934634279672379E-2</v>
      </c>
      <c r="S66" s="106">
        <f>$O66*'ACM Rates'!F$65</f>
        <v>1.0314379610783419E-2</v>
      </c>
      <c r="T66" s="2"/>
      <c r="U66" s="93">
        <f>((SUM($U65:$Y65))-($Z65))*('Function Resolution'!M193)</f>
        <v>12017.5238551642</v>
      </c>
      <c r="V66" s="93">
        <f>((SUM($U65:$Y65))-($Z65))*('Function Resolution'!N193)</f>
        <v>15385.777062914889</v>
      </c>
      <c r="W66" s="93">
        <f>((SUM($U65:$Y65))-($Z65))*('Function Resolution'!O193)</f>
        <v>9653.1501795076529</v>
      </c>
      <c r="X66" s="93">
        <f>((SUM($U65:$Y65))-($Z65))*('Function Resolution'!P193)</f>
        <v>4924.625270627469</v>
      </c>
      <c r="Y66" s="93">
        <f>((SUM($U65:$Y65))-($Z65))*('Function Resolution'!Q193)</f>
        <v>2632.1125774097259</v>
      </c>
      <c r="Z66" s="111">
        <f t="shared" si="6"/>
        <v>419.363976088865</v>
      </c>
      <c r="AA66" s="111">
        <f t="shared" si="13"/>
        <v>5806.1750304648976</v>
      </c>
      <c r="AB66" s="2">
        <f t="shared" si="7"/>
        <v>0.26937154996500168</v>
      </c>
      <c r="AC66" s="2">
        <f t="shared" si="8"/>
        <v>0.34487059603983017</v>
      </c>
      <c r="AD66" s="2">
        <f t="shared" si="9"/>
        <v>0.21637435941360836</v>
      </c>
      <c r="AE66" s="2">
        <f t="shared" si="9"/>
        <v>0.11038496433486897</v>
      </c>
      <c r="AF66" s="2">
        <f t="shared" si="9"/>
        <v>5.8998530246690807E-2</v>
      </c>
      <c r="AG66" s="106">
        <f>('ACM Rates'!$AQ79*(SUM(U66:Y66)))/(U66*'ACM Rates'!B$74+V66*'ACM Rates'!C$74+W66*'ACM Rates'!D$74+X66*'ACM Rates'!E$74+Y66*'ACM Rates'!F$74)</f>
        <v>1.1564378263553955E-2</v>
      </c>
      <c r="AH66" s="93">
        <f>$AG66*'ACM Rates'!C$74</f>
        <v>9.3636247230613357E-3</v>
      </c>
      <c r="AI66" s="93">
        <f>$AG66*'ACM Rates'!D$74</f>
        <v>8.4146618545961546E-3</v>
      </c>
      <c r="AJ66" s="93">
        <f>$AG66*'ACM Rates'!E$74</f>
        <v>7.6223158106938794E-3</v>
      </c>
      <c r="AK66" s="93">
        <f>$AG66*'ACM Rates'!F$74</f>
        <v>6.6703447425047763E-3</v>
      </c>
      <c r="AL66" s="93"/>
      <c r="AM66" s="93">
        <f t="shared" si="18"/>
        <v>21709.887540472555</v>
      </c>
      <c r="AN66" s="93">
        <f t="shared" si="18"/>
        <v>28035.557524267468</v>
      </c>
      <c r="AO66" s="93">
        <f t="shared" si="18"/>
        <v>17825.537548962187</v>
      </c>
      <c r="AP66" s="93">
        <f t="shared" si="18"/>
        <v>10635.078464263064</v>
      </c>
      <c r="AQ66" s="93">
        <f t="shared" si="18"/>
        <v>8229.4350619461238</v>
      </c>
      <c r="AR66" s="93">
        <f t="shared" si="18"/>
        <v>1017.4229689671758</v>
      </c>
      <c r="AS66" s="93">
        <f t="shared" si="18"/>
        <v>14581.926829055667</v>
      </c>
      <c r="AT66" s="2">
        <f t="shared" si="10"/>
        <v>0.25116865766965918</v>
      </c>
      <c r="AU66" s="2">
        <f t="shared" si="11"/>
        <v>0.32435236420563696</v>
      </c>
      <c r="AV66" s="2">
        <f t="shared" si="14"/>
        <v>0.20622936577015014</v>
      </c>
      <c r="AW66" s="2">
        <f t="shared" si="14"/>
        <v>0.12304063653488234</v>
      </c>
      <c r="AX66" s="2">
        <f t="shared" si="14"/>
        <v>9.5208975819671388E-2</v>
      </c>
    </row>
    <row r="67" spans="1:50">
      <c r="A67" s="58">
        <v>65</v>
      </c>
      <c r="B67" s="58">
        <v>69</v>
      </c>
      <c r="C67" s="93">
        <f>((SUM($C66:$G66))-($H66))*('Function Resolution'!H194)</f>
        <v>10120.566409343763</v>
      </c>
      <c r="D67" s="93">
        <f>((SUM($C66:$G66))-($H66))*('Function Resolution'!I194)</f>
        <v>13047.9682737576</v>
      </c>
      <c r="E67" s="93">
        <f>((SUM($C66:$G66))-($H66))*('Function Resolution'!J194)</f>
        <v>8091.8617086440736</v>
      </c>
      <c r="F67" s="93">
        <f>((SUM($C66:$G66))-($H66))*('Function Resolution'!K194)</f>
        <v>5117.1943955776296</v>
      </c>
      <c r="G67" s="93">
        <f>((SUM($C66:$G66))-($H66))*('Function Resolution'!L194)</f>
        <v>4846.6574140860857</v>
      </c>
      <c r="H67" s="111">
        <f t="shared" si="5"/>
        <v>589.50674928015098</v>
      </c>
      <c r="I67" s="111">
        <f t="shared" si="12"/>
        <v>9365.2585478709207</v>
      </c>
      <c r="J67" s="2">
        <f t="shared" si="15"/>
        <v>0.24550032689250634</v>
      </c>
      <c r="K67" s="2">
        <f t="shared" si="16"/>
        <v>0.31651197639819145</v>
      </c>
      <c r="L67" s="2">
        <f t="shared" ref="L67:N98" si="19">E67/(SUM($C67:$G67))</f>
        <v>0.19628888485994203</v>
      </c>
      <c r="M67" s="2">
        <f t="shared" si="19"/>
        <v>0.12413069052409574</v>
      </c>
      <c r="N67" s="2">
        <f t="shared" si="19"/>
        <v>0.11756812132526445</v>
      </c>
      <c r="O67" s="106">
        <f>('ACM Rates'!$AL80*(SUM($C67:$G67)))/($C67*'ACM Rates'!$B$65+$D67*'ACM Rates'!$C$65+$E67*'ACM Rates'!$D$65+$F67*'ACM Rates'!$E$65+$G67*'ACM Rates'!$F$65)</f>
        <v>1.8073593154785142E-2</v>
      </c>
      <c r="P67" s="106">
        <f>$O67*'ACM Rates'!C$65</f>
        <v>1.4584529686481567E-2</v>
      </c>
      <c r="Q67" s="106">
        <f>$O67*'ACM Rates'!D$65</f>
        <v>1.3150866723697637E-2</v>
      </c>
      <c r="R67" s="106">
        <f>$O67*'ACM Rates'!E$65</f>
        <v>1.180742053446443E-2</v>
      </c>
      <c r="S67" s="106">
        <f>$O67*'ACM Rates'!F$65</f>
        <v>1.0204436496563394E-2</v>
      </c>
      <c r="T67" s="2"/>
      <c r="U67" s="93">
        <f>((SUM($U66:$Y66))-($Z66))*('Function Resolution'!M194)</f>
        <v>12798.414588325088</v>
      </c>
      <c r="V67" s="93">
        <f>((SUM($U66:$Y66))-($Z66))*('Function Resolution'!N194)</f>
        <v>15752.229173007445</v>
      </c>
      <c r="W67" s="93">
        <f>((SUM($U66:$Y66))-($Z66))*('Function Resolution'!O194)</f>
        <v>9175.4938755779949</v>
      </c>
      <c r="X67" s="93">
        <f>((SUM($U66:$Y66))-($Z66))*('Function Resolution'!P194)</f>
        <v>4374.2141703642628</v>
      </c>
      <c r="Y67" s="93">
        <f>((SUM($U66:$Y66))-($Z66))*('Function Resolution'!Q194)</f>
        <v>2093.4731622602899</v>
      </c>
      <c r="Z67" s="111">
        <f t="shared" si="6"/>
        <v>415.42195471362982</v>
      </c>
      <c r="AA67" s="111">
        <f t="shared" si="13"/>
        <v>6221.5969851785276</v>
      </c>
      <c r="AB67" s="2">
        <f t="shared" si="7"/>
        <v>0.28959734979146173</v>
      </c>
      <c r="AC67" s="2">
        <f t="shared" si="8"/>
        <v>0.35643507172927913</v>
      </c>
      <c r="AD67" s="2">
        <f t="shared" si="9"/>
        <v>0.20761936496565078</v>
      </c>
      <c r="AE67" s="2">
        <f t="shared" si="9"/>
        <v>9.8977949371425039E-2</v>
      </c>
      <c r="AF67" s="2">
        <f t="shared" si="9"/>
        <v>4.737026414218324E-2</v>
      </c>
      <c r="AG67" s="106">
        <f>('ACM Rates'!$AQ80*(SUM(U67:Y67)))/(U67*'ACM Rates'!B$74+V67*'ACM Rates'!C$74+W67*'ACM Rates'!D$74+X67*'ACM Rates'!E$74+Y67*'ACM Rates'!F$74)</f>
        <v>1.1437830257607182E-2</v>
      </c>
      <c r="AH67" s="93">
        <f>$AG67*'ACM Rates'!C$74</f>
        <v>9.2611593755837478E-3</v>
      </c>
      <c r="AI67" s="93">
        <f>$AG67*'ACM Rates'!D$74</f>
        <v>8.3225809269278257E-3</v>
      </c>
      <c r="AJ67" s="93">
        <f>$AG67*'ACM Rates'!E$74</f>
        <v>7.5389054582688077E-3</v>
      </c>
      <c r="AK67" s="93">
        <f>$AG67*'ACM Rates'!F$74</f>
        <v>6.5973517283622156E-3</v>
      </c>
      <c r="AL67" s="93"/>
      <c r="AM67" s="93">
        <f t="shared" ref="AM67:AS98" si="20">C67+U67</f>
        <v>22918.980997668848</v>
      </c>
      <c r="AN67" s="93">
        <f t="shared" si="20"/>
        <v>28800.197446765043</v>
      </c>
      <c r="AO67" s="93">
        <f t="shared" si="20"/>
        <v>17267.355584222067</v>
      </c>
      <c r="AP67" s="93">
        <f t="shared" si="20"/>
        <v>9491.4085659418924</v>
      </c>
      <c r="AQ67" s="93">
        <f t="shared" si="20"/>
        <v>6940.1305763463752</v>
      </c>
      <c r="AR67" s="93">
        <f t="shared" si="20"/>
        <v>1004.9287039937808</v>
      </c>
      <c r="AS67" s="93">
        <f t="shared" si="20"/>
        <v>15586.855533049449</v>
      </c>
      <c r="AT67" s="2">
        <f t="shared" si="10"/>
        <v>0.26831535934792028</v>
      </c>
      <c r="AU67" s="2">
        <f t="shared" si="11"/>
        <v>0.33716749134727264</v>
      </c>
      <c r="AV67" s="2">
        <f t="shared" si="14"/>
        <v>0.20215107814086963</v>
      </c>
      <c r="AW67" s="2">
        <f t="shared" si="14"/>
        <v>0.1111170998548172</v>
      </c>
      <c r="AX67" s="2">
        <f t="shared" si="14"/>
        <v>8.1248971309120163E-2</v>
      </c>
    </row>
    <row r="68" spans="1:50">
      <c r="A68" s="58">
        <v>66</v>
      </c>
      <c r="B68" s="58">
        <v>70</v>
      </c>
      <c r="C68" s="93">
        <f>((SUM($C67:$G67))-($H67))*('Function Resolution'!H195)</f>
        <v>10552.845093773667</v>
      </c>
      <c r="D68" s="93">
        <f>((SUM($C67:$G67))-($H67))*('Function Resolution'!I195)</f>
        <v>13391.033521576324</v>
      </c>
      <c r="E68" s="93">
        <f>((SUM($C67:$G67))-($H67))*('Function Resolution'!J195)</f>
        <v>7968.4665533541838</v>
      </c>
      <c r="F68" s="93">
        <f>((SUM($C67:$G67))-($H67))*('Function Resolution'!K195)</f>
        <v>4564.1097162305778</v>
      </c>
      <c r="G68" s="93">
        <f>((SUM($C67:$G67))-($H67))*('Function Resolution'!L195)</f>
        <v>4158.2865671942445</v>
      </c>
      <c r="H68" s="111">
        <f t="shared" ref="H68:H98" si="21">(C68*O68)+(D68*P68)+(E68*Q68)+(F68*R68)+(G68*S68)</f>
        <v>995.5511655771603</v>
      </c>
      <c r="I68" s="111">
        <f t="shared" si="12"/>
        <v>10360.809713448081</v>
      </c>
      <c r="J68" s="2">
        <f t="shared" si="15"/>
        <v>0.25970006739690399</v>
      </c>
      <c r="K68" s="2">
        <f t="shared" si="16"/>
        <v>0.32954641873019036</v>
      </c>
      <c r="L68" s="2">
        <f t="shared" si="19"/>
        <v>0.19609984630372709</v>
      </c>
      <c r="M68" s="2">
        <f t="shared" si="19"/>
        <v>0.11232038283318396</v>
      </c>
      <c r="N68" s="2">
        <f t="shared" si="19"/>
        <v>0.10233328473599475</v>
      </c>
      <c r="O68" s="106">
        <f>('ACM Rates'!$AL81*(SUM($C68:$G68)))/($C68*'ACM Rates'!$B$65+$D68*'ACM Rates'!$C$65+$E68*'ACM Rates'!$D$65+$F68*'ACM Rates'!$E$65+$G68*'ACM Rates'!$F$65)</f>
        <v>3.0645201110434953E-2</v>
      </c>
      <c r="P68" s="106">
        <f>$O68*'ACM Rates'!C$65</f>
        <v>2.4729219116288653E-2</v>
      </c>
      <c r="Q68" s="106">
        <f>$O68*'ACM Rates'!D$65</f>
        <v>2.2298330612667366E-2</v>
      </c>
      <c r="R68" s="106">
        <f>$O68*'ACM Rates'!E$65</f>
        <v>2.0020411756272234E-2</v>
      </c>
      <c r="S68" s="106">
        <f>$O68*'ACM Rates'!F$65</f>
        <v>1.7302426029937101E-2</v>
      </c>
      <c r="T68" s="2"/>
      <c r="U68" s="93">
        <f>((SUM($U67:$Y67))-($Z67))*('Function Resolution'!M195)</f>
        <v>13596.37011570765</v>
      </c>
      <c r="V68" s="93">
        <f>((SUM($U67:$Y67))-($Z67))*('Function Resolution'!N195)</f>
        <v>16020.953133046569</v>
      </c>
      <c r="W68" s="93">
        <f>((SUM($U67:$Y67))-($Z67))*('Function Resolution'!O195)</f>
        <v>8666.8827787529481</v>
      </c>
      <c r="X68" s="93">
        <f>((SUM($U67:$Y67))-($Z67))*('Function Resolution'!P195)</f>
        <v>3865.7757502299532</v>
      </c>
      <c r="Y68" s="93">
        <f>((SUM($U67:$Y67))-($Z67))*('Function Resolution'!Q195)</f>
        <v>1628.4212370843356</v>
      </c>
      <c r="Z68" s="111">
        <f t="shared" ref="Z68:Z98" si="22">(U68*AG68)+(V68*AH68)+(W68*AI68)+(X68*AJ68)+(Y68*AK68)</f>
        <v>700.45444823714342</v>
      </c>
      <c r="AA68" s="111">
        <f t="shared" si="13"/>
        <v>6922.0514334156705</v>
      </c>
      <c r="AB68" s="2">
        <f t="shared" ref="AB68:AB98" si="23">U68/(SUM($U68:$Y68))</f>
        <v>0.31057254672137108</v>
      </c>
      <c r="AC68" s="2">
        <f t="shared" ref="AC68:AC98" si="24">V68/(SUM($U68:$Y68))</f>
        <v>0.3659556317671655</v>
      </c>
      <c r="AD68" s="2">
        <f t="shared" ref="AD68:AF98" si="25">W68/(SUM($U68:$Y68))</f>
        <v>0.19797165227380997</v>
      </c>
      <c r="AE68" s="2">
        <f t="shared" si="25"/>
        <v>8.8303261060508995E-2</v>
      </c>
      <c r="AF68" s="2">
        <f t="shared" si="25"/>
        <v>3.7196908177144404E-2</v>
      </c>
      <c r="AG68" s="106">
        <f>('ACM Rates'!$AQ81*(SUM(U68:Y68)))/(U68*'ACM Rates'!B$74+V68*'ACM Rates'!C$74+W68*'ACM Rates'!D$74+X68*'ACM Rates'!E$74+Y68*'ACM Rates'!F$74)</f>
        <v>1.9263317450294647E-2</v>
      </c>
      <c r="AH68" s="93">
        <f>$AG68*'ACM Rates'!C$74</f>
        <v>1.5597420926140242E-2</v>
      </c>
      <c r="AI68" s="93">
        <f>$AG68*'ACM Rates'!D$74</f>
        <v>1.4016689773355455E-2</v>
      </c>
      <c r="AJ68" s="93">
        <f>$AG68*'ACM Rates'!E$74</f>
        <v>1.2696842477951961E-2</v>
      </c>
      <c r="AK68" s="93">
        <f>$AG68*'ACM Rates'!F$74</f>
        <v>1.1111100428349795E-2</v>
      </c>
      <c r="AL68" s="93"/>
      <c r="AM68" s="93">
        <f t="shared" si="20"/>
        <v>24149.215209481317</v>
      </c>
      <c r="AN68" s="93">
        <f t="shared" si="20"/>
        <v>29411.986654622895</v>
      </c>
      <c r="AO68" s="93">
        <f t="shared" si="20"/>
        <v>16635.349332107133</v>
      </c>
      <c r="AP68" s="93">
        <f t="shared" si="20"/>
        <v>8429.8854664605315</v>
      </c>
      <c r="AQ68" s="93">
        <f t="shared" si="20"/>
        <v>5786.7078042785797</v>
      </c>
      <c r="AR68" s="93">
        <f t="shared" si="20"/>
        <v>1696.0056138143036</v>
      </c>
      <c r="AS68" s="93">
        <f t="shared" si="20"/>
        <v>17282.861146863754</v>
      </c>
      <c r="AT68" s="2">
        <f t="shared" ref="AT68:AT98" si="26">(C68+U68)/((SUM($C68:$G68))+(SUM($U68:$Y68)))</f>
        <v>0.28608358759738245</v>
      </c>
      <c r="AU68" s="2">
        <f t="shared" ref="AU68:AU98" si="27">(D68+V68)/((SUM($C68:$G68))+(SUM($U68:$Y68)))</f>
        <v>0.34842898982561088</v>
      </c>
      <c r="AV68" s="2">
        <f t="shared" si="14"/>
        <v>0.19707060360273901</v>
      </c>
      <c r="AW68" s="2">
        <f t="shared" si="14"/>
        <v>9.9864606628426361E-2</v>
      </c>
      <c r="AX68" s="2">
        <f t="shared" si="14"/>
        <v>6.8552212345841468E-2</v>
      </c>
    </row>
    <row r="69" spans="1:50">
      <c r="A69" s="58">
        <v>67</v>
      </c>
      <c r="B69" s="58">
        <v>71</v>
      </c>
      <c r="C69" s="93">
        <f>((SUM($C68:$G68))-($H68))*('Function Resolution'!H196)</f>
        <v>10875.752741629938</v>
      </c>
      <c r="D69" s="93">
        <f>((SUM($C68:$G68))-($H68))*('Function Resolution'!I196)</f>
        <v>13532.552378152197</v>
      </c>
      <c r="E69" s="93">
        <f>((SUM($C68:$G68))-($H68))*('Function Resolution'!J196)</f>
        <v>7721.5425422009594</v>
      </c>
      <c r="F69" s="93">
        <f>((SUM($C68:$G68))-($H68))*('Function Resolution'!K196)</f>
        <v>4011.4314300224164</v>
      </c>
      <c r="G69" s="93">
        <f>((SUM($C68:$G68))-($H68))*('Function Resolution'!L196)</f>
        <v>3497.9111945463164</v>
      </c>
      <c r="H69" s="111">
        <f t="shared" si="21"/>
        <v>971.16016202051969</v>
      </c>
      <c r="I69" s="111">
        <f t="shared" ref="I69:I98" si="28">I68+H69</f>
        <v>11331.969875468601</v>
      </c>
      <c r="J69" s="2">
        <f t="shared" si="15"/>
        <v>0.27436869075803744</v>
      </c>
      <c r="K69" s="2">
        <f t="shared" si="16"/>
        <v>0.34139325955765837</v>
      </c>
      <c r="L69" s="2">
        <f t="shared" si="19"/>
        <v>0.19479566778185695</v>
      </c>
      <c r="M69" s="2">
        <f t="shared" si="19"/>
        <v>0.1011986218947402</v>
      </c>
      <c r="N69" s="2">
        <f t="shared" si="19"/>
        <v>8.8243760007707187E-2</v>
      </c>
      <c r="O69" s="106">
        <f>('ACM Rates'!$AL82*(SUM($C69:$G69)))/($C69*'ACM Rates'!$B$65+$D69*'ACM Rates'!$C$65+$E69*'ACM Rates'!$D$65+$F69*'ACM Rates'!$E$65+$G69*'ACM Rates'!$F$65)</f>
        <v>3.0339380355987863E-2</v>
      </c>
      <c r="P69" s="106">
        <f>$O69*'ACM Rates'!C$65</f>
        <v>2.448243631921131E-2</v>
      </c>
      <c r="Q69" s="106">
        <f>$O69*'ACM Rates'!D$65</f>
        <v>2.2075806627058586E-2</v>
      </c>
      <c r="R69" s="106">
        <f>$O69*'ACM Rates'!E$65</f>
        <v>1.9820620036662347E-2</v>
      </c>
      <c r="S69" s="106">
        <f>$O69*'ACM Rates'!F$65</f>
        <v>1.7129758180143204E-2</v>
      </c>
      <c r="T69" s="2"/>
      <c r="U69" s="93">
        <f>((SUM($U68:$Y68))-($Z68))*('Function Resolution'!M196)</f>
        <v>14310.787168464707</v>
      </c>
      <c r="V69" s="93">
        <f>((SUM($U68:$Y68))-($Z68))*('Function Resolution'!N196)</f>
        <v>16077.34460855677</v>
      </c>
      <c r="W69" s="93">
        <f>((SUM($U68:$Y68))-($Z68))*('Function Resolution'!O196)</f>
        <v>8081.1965885301315</v>
      </c>
      <c r="X69" s="93">
        <f>((SUM($U68:$Y68))-($Z68))*('Function Resolution'!P196)</f>
        <v>3378.9444685985577</v>
      </c>
      <c r="Y69" s="93">
        <f>((SUM($U68:$Y68))-($Z68))*('Function Resolution'!Q196)</f>
        <v>1229.675732434159</v>
      </c>
      <c r="Z69" s="111">
        <f t="shared" si="22"/>
        <v>689.24717706534932</v>
      </c>
      <c r="AA69" s="111">
        <f t="shared" ref="AA69:AA98" si="29">AA68+Z69</f>
        <v>7611.2986104810198</v>
      </c>
      <c r="AB69" s="2">
        <f t="shared" si="23"/>
        <v>0.33220679360682515</v>
      </c>
      <c r="AC69" s="2">
        <f t="shared" si="24"/>
        <v>0.37321518650560831</v>
      </c>
      <c r="AD69" s="2">
        <f t="shared" si="25"/>
        <v>0.18759474063717921</v>
      </c>
      <c r="AE69" s="2">
        <f t="shared" si="25"/>
        <v>7.8437915012963585E-2</v>
      </c>
      <c r="AF69" s="2">
        <f t="shared" si="25"/>
        <v>2.8545364237423824E-2</v>
      </c>
      <c r="AG69" s="106">
        <f>('ACM Rates'!$AQ82*(SUM(U69:Y69)))/(U69*'ACM Rates'!B$74+V69*'ACM Rates'!C$74+W69*'ACM Rates'!D$74+X69*'ACM Rates'!E$74+Y69*'ACM Rates'!F$74)</f>
        <v>1.9068885342501098E-2</v>
      </c>
      <c r="AH69" s="93">
        <f>$AG69*'ACM Rates'!C$74</f>
        <v>1.5439990128737986E-2</v>
      </c>
      <c r="AI69" s="93">
        <f>$AG69*'ACM Rates'!D$74</f>
        <v>1.3875213906389452E-2</v>
      </c>
      <c r="AJ69" s="93">
        <f>$AG69*'ACM Rates'!E$74</f>
        <v>1.256868833982488E-2</v>
      </c>
      <c r="AK69" s="93">
        <f>$AG69*'ACM Rates'!F$74</f>
        <v>1.0998951797577124E-2</v>
      </c>
      <c r="AL69" s="93"/>
      <c r="AM69" s="93">
        <f t="shared" si="20"/>
        <v>25186.539910094645</v>
      </c>
      <c r="AN69" s="93">
        <f t="shared" si="20"/>
        <v>29609.896986708969</v>
      </c>
      <c r="AO69" s="93">
        <f t="shared" si="20"/>
        <v>15802.73913073109</v>
      </c>
      <c r="AP69" s="93">
        <f t="shared" si="20"/>
        <v>7390.3758986209741</v>
      </c>
      <c r="AQ69" s="93">
        <f t="shared" si="20"/>
        <v>4727.5869269804753</v>
      </c>
      <c r="AR69" s="93">
        <f t="shared" si="20"/>
        <v>1660.4073390858689</v>
      </c>
      <c r="AS69" s="93">
        <f t="shared" si="20"/>
        <v>18943.268485949622</v>
      </c>
      <c r="AT69" s="2">
        <f t="shared" si="26"/>
        <v>0.30448997945653339</v>
      </c>
      <c r="AU69" s="2">
        <f t="shared" si="27"/>
        <v>0.3579656815654757</v>
      </c>
      <c r="AV69" s="2">
        <f t="shared" si="14"/>
        <v>0.19104552393656618</v>
      </c>
      <c r="AW69" s="2">
        <f t="shared" si="14"/>
        <v>8.9345158706982702E-2</v>
      </c>
      <c r="AX69" s="2">
        <f t="shared" si="14"/>
        <v>5.7153656334442145E-2</v>
      </c>
    </row>
    <row r="70" spans="1:50">
      <c r="A70" s="58">
        <v>68</v>
      </c>
      <c r="B70" s="58">
        <v>72</v>
      </c>
      <c r="C70" s="93">
        <f>((SUM($C69:$G69))-($H69))*('Function Resolution'!H197)</f>
        <v>11195.867307344502</v>
      </c>
      <c r="D70" s="93">
        <f>((SUM($C69:$G69))-($H69))*('Function Resolution'!I197)</f>
        <v>13607.595606557667</v>
      </c>
      <c r="E70" s="93">
        <f>((SUM($C69:$G69))-($H69))*('Function Resolution'!J197)</f>
        <v>7437.7744981285732</v>
      </c>
      <c r="F70" s="93">
        <f>((SUM($C69:$G69))-($H69))*('Function Resolution'!K197)</f>
        <v>3512.1642389164158</v>
      </c>
      <c r="G70" s="93">
        <f>((SUM($C69:$G69))-($H69))*('Function Resolution'!L197)</f>
        <v>2914.6284735841436</v>
      </c>
      <c r="H70" s="111">
        <f t="shared" si="21"/>
        <v>947.36673805101691</v>
      </c>
      <c r="I70" s="111">
        <f t="shared" si="28"/>
        <v>12279.336613519619</v>
      </c>
      <c r="J70" s="2">
        <f t="shared" si="15"/>
        <v>0.28953808278539012</v>
      </c>
      <c r="K70" s="2">
        <f t="shared" si="16"/>
        <v>0.35190816710171385</v>
      </c>
      <c r="L70" s="2">
        <f t="shared" si="19"/>
        <v>0.19234945442462534</v>
      </c>
      <c r="M70" s="2">
        <f t="shared" si="19"/>
        <v>9.0828630980306163E-2</v>
      </c>
      <c r="N70" s="2">
        <f t="shared" si="19"/>
        <v>7.5375664707964543E-2</v>
      </c>
      <c r="O70" s="106">
        <f>('ACM Rates'!$AL83*(SUM($C70:$G70)))/($C70*'ACM Rates'!$B$65+$D70*'ACM Rates'!$C$65+$E70*'ACM Rates'!$D$65+$F70*'ACM Rates'!$E$65+$G70*'ACM Rates'!$F$65)</f>
        <v>3.0047865329996436E-2</v>
      </c>
      <c r="P70" s="106">
        <f>$O70*'ACM Rates'!C$65</f>
        <v>2.4247197564293239E-2</v>
      </c>
      <c r="Q70" s="106">
        <f>$O70*'ACM Rates'!D$65</f>
        <v>2.1863691901340448E-2</v>
      </c>
      <c r="R70" s="106">
        <f>$O70*'ACM Rates'!E$65</f>
        <v>1.9630174203644091E-2</v>
      </c>
      <c r="S70" s="106">
        <f>$O70*'ACM Rates'!F$65</f>
        <v>1.6965167412549439E-2</v>
      </c>
      <c r="T70" s="2"/>
      <c r="U70" s="93">
        <f>((SUM($U69:$Y69))-($Z69))*('Function Resolution'!M197)</f>
        <v>15023.778788000465</v>
      </c>
      <c r="V70" s="93">
        <f>((SUM($U69:$Y69))-($Z69))*('Function Resolution'!N197)</f>
        <v>16026.014871519254</v>
      </c>
      <c r="W70" s="93">
        <f>((SUM($U69:$Y69))-($Z69))*('Function Resolution'!O197)</f>
        <v>7488.9064634531505</v>
      </c>
      <c r="X70" s="93">
        <f>((SUM($U69:$Y69))-($Z69))*('Function Resolution'!P197)</f>
        <v>2943.0405693275698</v>
      </c>
      <c r="Y70" s="93">
        <f>((SUM($U69:$Y69))-($Z69))*('Function Resolution'!Q197)</f>
        <v>906.96069721853735</v>
      </c>
      <c r="Z70" s="111">
        <f t="shared" si="22"/>
        <v>678.21922223230376</v>
      </c>
      <c r="AA70" s="111">
        <f t="shared" si="29"/>
        <v>8289.5178327133235</v>
      </c>
      <c r="AB70" s="2">
        <f t="shared" si="23"/>
        <v>0.35442885239497435</v>
      </c>
      <c r="AC70" s="2">
        <f t="shared" si="24"/>
        <v>0.37807279643348179</v>
      </c>
      <c r="AD70" s="2">
        <f t="shared" si="25"/>
        <v>0.17667223146649302</v>
      </c>
      <c r="AE70" s="2">
        <f t="shared" si="25"/>
        <v>6.9429835613111418E-2</v>
      </c>
      <c r="AF70" s="2">
        <f t="shared" si="25"/>
        <v>2.1396284091939471E-2</v>
      </c>
      <c r="AG70" s="106">
        <f>('ACM Rates'!$AQ83*(SUM(U70:Y70)))/(U70*'ACM Rates'!B$74+V70*'ACM Rates'!C$74+W70*'ACM Rates'!D$74+X70*'ACM Rates'!E$74+Y70*'ACM Rates'!F$74)</f>
        <v>1.8885522196969508E-2</v>
      </c>
      <c r="AH70" s="93">
        <f>$AG70*'ACM Rates'!C$74</f>
        <v>1.5291521819965265E-2</v>
      </c>
      <c r="AI70" s="93">
        <f>$AG70*'ACM Rates'!D$74</f>
        <v>1.37417922185927E-2</v>
      </c>
      <c r="AJ70" s="93">
        <f>$AG70*'ACM Rates'!E$74</f>
        <v>1.2447829978793158E-2</v>
      </c>
      <c r="AK70" s="93">
        <f>$AG70*'ACM Rates'!F$74</f>
        <v>1.0893187755110573E-2</v>
      </c>
      <c r="AL70" s="93"/>
      <c r="AM70" s="93">
        <f t="shared" si="20"/>
        <v>26219.646095344968</v>
      </c>
      <c r="AN70" s="93">
        <f t="shared" si="20"/>
        <v>29633.61047807692</v>
      </c>
      <c r="AO70" s="93">
        <f t="shared" si="20"/>
        <v>14926.680961581724</v>
      </c>
      <c r="AP70" s="93">
        <f t="shared" si="20"/>
        <v>6455.2048082439851</v>
      </c>
      <c r="AQ70" s="93">
        <f t="shared" si="20"/>
        <v>3821.5891708026811</v>
      </c>
      <c r="AR70" s="93">
        <f t="shared" si="20"/>
        <v>1625.5859602833207</v>
      </c>
      <c r="AS70" s="93">
        <f t="shared" si="20"/>
        <v>20568.854446232945</v>
      </c>
      <c r="AT70" s="2">
        <f t="shared" si="26"/>
        <v>0.32347277771495248</v>
      </c>
      <c r="AU70" s="2">
        <f t="shared" si="27"/>
        <v>0.36559098701062559</v>
      </c>
      <c r="AV70" s="2">
        <f t="shared" si="14"/>
        <v>0.18415103450099454</v>
      </c>
      <c r="AW70" s="2">
        <f t="shared" si="14"/>
        <v>7.9638108861138174E-2</v>
      </c>
      <c r="AX70" s="2">
        <f t="shared" si="14"/>
        <v>4.7147091912289253E-2</v>
      </c>
    </row>
    <row r="71" spans="1:50">
      <c r="A71" s="58">
        <v>69</v>
      </c>
      <c r="B71" s="58">
        <v>73</v>
      </c>
      <c r="C71" s="93">
        <f>((SUM($C70:$G70))-($H70))*('Function Resolution'!H198)</f>
        <v>11514.405784925191</v>
      </c>
      <c r="D71" s="93">
        <f>((SUM($C70:$G70))-($H70))*('Function Resolution'!I198)</f>
        <v>13616.299082372645</v>
      </c>
      <c r="E71" s="93">
        <f>((SUM($C70:$G70))-($H70))*('Function Resolution'!J198)</f>
        <v>7119.8138842293074</v>
      </c>
      <c r="F71" s="93">
        <f>((SUM($C70:$G70))-($H70))*('Function Resolution'!K198)</f>
        <v>3064.7547498515605</v>
      </c>
      <c r="G71" s="93">
        <f>((SUM($C70:$G70))-($H70))*('Function Resolution'!L198)</f>
        <v>2405.3898851015902</v>
      </c>
      <c r="H71" s="111">
        <f t="shared" si="21"/>
        <v>924.15625296876715</v>
      </c>
      <c r="I71" s="111">
        <f t="shared" si="28"/>
        <v>13203.492866488386</v>
      </c>
      <c r="J71" s="2">
        <f t="shared" si="15"/>
        <v>0.30525459393304688</v>
      </c>
      <c r="K71" s="2">
        <f t="shared" si="16"/>
        <v>0.36097719021699259</v>
      </c>
      <c r="L71" s="2">
        <f t="shared" si="19"/>
        <v>0.18875102516837405</v>
      </c>
      <c r="M71" s="2">
        <f t="shared" si="19"/>
        <v>8.1248696992694436E-2</v>
      </c>
      <c r="N71" s="2">
        <f t="shared" si="19"/>
        <v>6.376849368889205E-2</v>
      </c>
      <c r="O71" s="106">
        <f>('ACM Rates'!$AL84*(SUM($C71:$G71)))/($C71*'ACM Rates'!$B$65+$D71*'ACM Rates'!$C$65+$E71*'ACM Rates'!$D$65+$F71*'ACM Rates'!$E$65+$G71*'ACM Rates'!$F$65)</f>
        <v>2.9770215319121007E-2</v>
      </c>
      <c r="P71" s="106">
        <f>$O71*'ACM Rates'!C$65</f>
        <v>2.4023147216839638E-2</v>
      </c>
      <c r="Q71" s="106">
        <f>$O71*'ACM Rates'!D$65</f>
        <v>2.1661665759798734E-2</v>
      </c>
      <c r="R71" s="106">
        <f>$O71*'ACM Rates'!E$65</f>
        <v>1.9448786340603874E-2</v>
      </c>
      <c r="S71" s="106">
        <f>$O71*'ACM Rates'!F$65</f>
        <v>1.6808404898312011E-2</v>
      </c>
      <c r="T71" s="2"/>
      <c r="U71" s="93">
        <f>((SUM($U70:$Y70))-($Z70))*('Function Resolution'!M198)</f>
        <v>15732.92938302573</v>
      </c>
      <c r="V71" s="93">
        <f>((SUM($U70:$Y70))-($Z70))*('Function Resolution'!N198)</f>
        <v>15869.034905329458</v>
      </c>
      <c r="W71" s="93">
        <f>((SUM($U70:$Y70))-($Z70))*('Function Resolution'!O198)</f>
        <v>6898.7037857782225</v>
      </c>
      <c r="X71" s="93">
        <f>((SUM($U70:$Y70))-($Z70))*('Function Resolution'!P198)</f>
        <v>2556.7610391699586</v>
      </c>
      <c r="Y71" s="93">
        <f>((SUM($U70:$Y70))-($Z70))*('Function Resolution'!Q198)</f>
        <v>653.05305398329779</v>
      </c>
      <c r="Z71" s="111">
        <f t="shared" si="22"/>
        <v>667.3677146765865</v>
      </c>
      <c r="AA71" s="111">
        <f t="shared" si="29"/>
        <v>8956.8855473899093</v>
      </c>
      <c r="AB71" s="2">
        <f t="shared" si="23"/>
        <v>0.37719365889673157</v>
      </c>
      <c r="AC71" s="2">
        <f t="shared" si="24"/>
        <v>0.38045676004617057</v>
      </c>
      <c r="AD71" s="2">
        <f t="shared" si="25"/>
        <v>0.16539496614088159</v>
      </c>
      <c r="AE71" s="2">
        <f t="shared" si="25"/>
        <v>6.1297805882839076E-2</v>
      </c>
      <c r="AF71" s="2">
        <f t="shared" si="25"/>
        <v>1.5656809033377329E-2</v>
      </c>
      <c r="AG71" s="106">
        <f>('ACM Rates'!$AQ84*(SUM(U71:Y71)))/(U71*'ACM Rates'!B$74+V71*'ACM Rates'!C$74+W71*'ACM Rates'!D$74+X71*'ACM Rates'!E$74+Y71*'ACM Rates'!F$74)</f>
        <v>1.8712823246714978E-2</v>
      </c>
      <c r="AH71" s="93">
        <f>$AG71*'ACM Rates'!C$74</f>
        <v>1.5151688261826956E-2</v>
      </c>
      <c r="AI71" s="93">
        <f>$AG71*'ACM Rates'!D$74</f>
        <v>1.3616130186798438E-2</v>
      </c>
      <c r="AJ71" s="93">
        <f>$AG71*'ACM Rates'!E$74</f>
        <v>1.2334000604743368E-2</v>
      </c>
      <c r="AK71" s="93">
        <f>$AG71*'ACM Rates'!F$74</f>
        <v>1.0793574830955636E-2</v>
      </c>
      <c r="AL71" s="93"/>
      <c r="AM71" s="93">
        <f t="shared" si="20"/>
        <v>27247.335167950921</v>
      </c>
      <c r="AN71" s="93">
        <f t="shared" si="20"/>
        <v>29485.333987702103</v>
      </c>
      <c r="AO71" s="93">
        <f t="shared" si="20"/>
        <v>14018.51767000753</v>
      </c>
      <c r="AP71" s="93">
        <f t="shared" si="20"/>
        <v>5621.5157890215196</v>
      </c>
      <c r="AQ71" s="93">
        <f t="shared" si="20"/>
        <v>3058.4429390848882</v>
      </c>
      <c r="AR71" s="93">
        <f t="shared" si="20"/>
        <v>1591.5239676453537</v>
      </c>
      <c r="AS71" s="93">
        <f t="shared" si="20"/>
        <v>22160.378413878294</v>
      </c>
      <c r="AT71" s="2">
        <f t="shared" si="26"/>
        <v>0.34303087256254156</v>
      </c>
      <c r="AU71" s="2">
        <f t="shared" si="27"/>
        <v>0.37120620358853412</v>
      </c>
      <c r="AV71" s="2">
        <f t="shared" si="14"/>
        <v>0.17648640935838442</v>
      </c>
      <c r="AW71" s="2">
        <f t="shared" si="14"/>
        <v>7.0772185769577181E-2</v>
      </c>
      <c r="AX71" s="2">
        <f t="shared" si="14"/>
        <v>3.8504328720962835E-2</v>
      </c>
    </row>
    <row r="72" spans="1:50">
      <c r="A72" s="58">
        <v>70</v>
      </c>
      <c r="B72" s="58">
        <v>74</v>
      </c>
      <c r="C72" s="93">
        <f>((SUM($C71:$G71))-($H71))*('Function Resolution'!H199)</f>
        <v>11833.015596546627</v>
      </c>
      <c r="D72" s="93">
        <f>((SUM($C71:$G71))-($H71))*('Function Resolution'!I199)</f>
        <v>13559.996542422552</v>
      </c>
      <c r="E72" s="93">
        <f>((SUM($C71:$G71))-($H71))*('Function Resolution'!J199)</f>
        <v>6770.774047539293</v>
      </c>
      <c r="F72" s="93">
        <f>((SUM($C71:$G71))-($H71))*('Function Resolution'!K199)</f>
        <v>2666.7930040625474</v>
      </c>
      <c r="G72" s="93">
        <f>((SUM($C71:$G71))-($H71))*('Function Resolution'!L199)</f>
        <v>1965.9279429405076</v>
      </c>
      <c r="H72" s="111">
        <f t="shared" si="21"/>
        <v>901.51442477103262</v>
      </c>
      <c r="I72" s="111">
        <f t="shared" si="28"/>
        <v>14105.007291259419</v>
      </c>
      <c r="J72" s="2">
        <f t="shared" si="15"/>
        <v>0.32157985956688795</v>
      </c>
      <c r="K72" s="2">
        <f t="shared" si="16"/>
        <v>0.36851314428355386</v>
      </c>
      <c r="L72" s="2">
        <f t="shared" si="19"/>
        <v>0.18400589009637205</v>
      </c>
      <c r="M72" s="2">
        <f t="shared" si="19"/>
        <v>7.2474080063806665E-2</v>
      </c>
      <c r="N72" s="2">
        <f t="shared" si="19"/>
        <v>5.342702598937947E-2</v>
      </c>
      <c r="O72" s="106">
        <f>('ACM Rates'!$AL85*(SUM($C72:$G72)))/($C72*'ACM Rates'!$B$65+$D72*'ACM Rates'!$C$65+$E72*'ACM Rates'!$D$65+$F72*'ACM Rates'!$E$65+$G72*'ACM Rates'!$F$65)</f>
        <v>2.9505535908172838E-2</v>
      </c>
      <c r="P72" s="106">
        <f>$O72*'ACM Rates'!C$65</f>
        <v>2.3809563526351839E-2</v>
      </c>
      <c r="Q72" s="106">
        <f>$O72*'ACM Rates'!D$65</f>
        <v>2.1469077400191633E-2</v>
      </c>
      <c r="R72" s="106">
        <f>$O72*'ACM Rates'!E$65</f>
        <v>1.9275872128962902E-2</v>
      </c>
      <c r="S72" s="106">
        <f>$O72*'ACM Rates'!F$65</f>
        <v>1.6658965646369279E-2</v>
      </c>
      <c r="T72" s="2"/>
      <c r="U72" s="93">
        <f>((SUM($U71:$Y71))-($Z71))*('Function Resolution'!M199)</f>
        <v>16437.250373199193</v>
      </c>
      <c r="V72" s="93">
        <f>((SUM($U71:$Y71))-($Z71))*('Function Resolution'!N199)</f>
        <v>15610.72859842409</v>
      </c>
      <c r="W72" s="93">
        <f>((SUM($U71:$Y71))-($Z71))*('Function Resolution'!O199)</f>
        <v>6318.5515263941206</v>
      </c>
      <c r="X72" s="93">
        <f>((SUM($U71:$Y71))-($Z71))*('Function Resolution'!P199)</f>
        <v>2217.7196017337383</v>
      </c>
      <c r="Y72" s="93">
        <f>((SUM($U71:$Y71))-($Z71))*('Function Resolution'!Q199)</f>
        <v>458.86435285893424</v>
      </c>
      <c r="Z72" s="111">
        <f t="shared" si="22"/>
        <v>656.68983124176145</v>
      </c>
      <c r="AA72" s="111">
        <f t="shared" si="29"/>
        <v>9613.5753786316709</v>
      </c>
      <c r="AB72" s="2">
        <f t="shared" si="23"/>
        <v>0.40048740434106822</v>
      </c>
      <c r="AC72" s="2">
        <f t="shared" si="24"/>
        <v>0.38034951310648768</v>
      </c>
      <c r="AD72" s="2">
        <f t="shared" si="25"/>
        <v>0.15394912424810642</v>
      </c>
      <c r="AE72" s="2">
        <f t="shared" si="25"/>
        <v>5.4033901454881079E-2</v>
      </c>
      <c r="AF72" s="2">
        <f t="shared" si="25"/>
        <v>1.1180056849456594E-2</v>
      </c>
      <c r="AG72" s="106">
        <f>('ACM Rates'!$AQ85*(SUM(U72:Y72)))/(U72*'ACM Rates'!B$74+V72*'ACM Rates'!C$74+W72*'ACM Rates'!D$74+X72*'ACM Rates'!E$74+Y72*'ACM Rates'!F$74)</f>
        <v>1.8549925298716418E-2</v>
      </c>
      <c r="AH72" s="93">
        <f>$AG72*'ACM Rates'!C$74</f>
        <v>1.5019790530841935E-2</v>
      </c>
      <c r="AI72" s="93">
        <f>$AG72*'ACM Rates'!D$74</f>
        <v>1.3497599720397539E-2</v>
      </c>
      <c r="AJ72" s="93">
        <f>$AG72*'ACM Rates'!E$74</f>
        <v>1.2226631269681733E-2</v>
      </c>
      <c r="AK72" s="93">
        <f>$AG72*'ACM Rates'!F$74</f>
        <v>1.0699615134529805E-2</v>
      </c>
      <c r="AL72" s="93"/>
      <c r="AM72" s="93">
        <f t="shared" si="20"/>
        <v>28270.265969745822</v>
      </c>
      <c r="AN72" s="93">
        <f t="shared" si="20"/>
        <v>29170.72514084664</v>
      </c>
      <c r="AO72" s="93">
        <f t="shared" si="20"/>
        <v>13089.325573933413</v>
      </c>
      <c r="AP72" s="93">
        <f t="shared" si="20"/>
        <v>4884.5126057962862</v>
      </c>
      <c r="AQ72" s="93">
        <f t="shared" si="20"/>
        <v>2424.7922957994419</v>
      </c>
      <c r="AR72" s="93">
        <f t="shared" si="20"/>
        <v>1558.2042560127941</v>
      </c>
      <c r="AS72" s="93">
        <f t="shared" si="20"/>
        <v>23718.58266989109</v>
      </c>
      <c r="AT72" s="2">
        <f t="shared" si="26"/>
        <v>0.36318606634627143</v>
      </c>
      <c r="AU72" s="2">
        <f t="shared" si="27"/>
        <v>0.37475420032164736</v>
      </c>
      <c r="AV72" s="2">
        <f t="shared" si="14"/>
        <v>0.16815762085188721</v>
      </c>
      <c r="AW72" s="2">
        <f t="shared" si="14"/>
        <v>6.2750980879218057E-2</v>
      </c>
      <c r="AX72" s="2">
        <f t="shared" si="14"/>
        <v>3.1151131600975945E-2</v>
      </c>
    </row>
    <row r="73" spans="1:50">
      <c r="A73" s="58">
        <v>71</v>
      </c>
      <c r="B73" s="58">
        <v>75</v>
      </c>
      <c r="C73" s="93">
        <f>((SUM($C72:$G72))-($H72))*('Function Resolution'!H200)</f>
        <v>12153.740776980148</v>
      </c>
      <c r="D73" s="93">
        <f>((SUM($C72:$G72))-($H72))*('Function Resolution'!I200)</f>
        <v>13440.844402396659</v>
      </c>
      <c r="E73" s="93">
        <f>((SUM($C72:$G72))-($H72))*('Function Resolution'!J200)</f>
        <v>6394.1395691227544</v>
      </c>
      <c r="F73" s="93">
        <f>((SUM($C72:$G72))-($H72))*('Function Resolution'!K200)</f>
        <v>2315.2233164084241</v>
      </c>
      <c r="G73" s="93">
        <f>((SUM($C72:$G72))-($H72))*('Function Resolution'!L200)</f>
        <v>1591.0446438325057</v>
      </c>
      <c r="H73" s="111">
        <f t="shared" si="21"/>
        <v>1387.8798930834512</v>
      </c>
      <c r="I73" s="111">
        <f t="shared" si="28"/>
        <v>15492.88718434287</v>
      </c>
      <c r="J73" s="2">
        <f t="shared" si="15"/>
        <v>0.338591537699928</v>
      </c>
      <c r="K73" s="2">
        <f t="shared" si="16"/>
        <v>0.3744490077337107</v>
      </c>
      <c r="L73" s="2">
        <f t="shared" si="19"/>
        <v>0.17813458331099674</v>
      </c>
      <c r="M73" s="2">
        <f t="shared" si="19"/>
        <v>6.4499896550881966E-2</v>
      </c>
      <c r="N73" s="2">
        <f t="shared" si="19"/>
        <v>4.4324974704482489E-2</v>
      </c>
      <c r="O73" s="106">
        <f>('ACM Rates'!$AM86*(SUM($C73:$G73)))/($C73*'ACM Rates'!$B$65+$D73*'ACM Rates'!$C$65+$E73*'ACM Rates'!$D$65+$F73*'ACM Rates'!$E$65+$G73*'ACM Rates'!$F$65)</f>
        <v>4.6165312712676744E-2</v>
      </c>
      <c r="P73" s="106">
        <f>$O73*'ACM Rates'!C$65</f>
        <v>3.7253210691282873E-2</v>
      </c>
      <c r="Q73" s="106">
        <f>$O73*'ACM Rates'!D$65</f>
        <v>3.3591210643219405E-2</v>
      </c>
      <c r="R73" s="106">
        <f>$O73*'ACM Rates'!E$65</f>
        <v>3.0159650968978075E-2</v>
      </c>
      <c r="S73" s="106">
        <f>$O73*'ACM Rates'!F$65</f>
        <v>2.6065154719706364E-2</v>
      </c>
      <c r="T73" s="2"/>
      <c r="U73" s="93">
        <f>((SUM($U72:$Y72))-($Z72))*('Function Resolution'!M200)</f>
        <v>17137.207907642583</v>
      </c>
      <c r="V73" s="93">
        <f>((SUM($U72:$Y72))-($Z72))*('Function Resolution'!N200)</f>
        <v>15256.677117311945</v>
      </c>
      <c r="W73" s="93">
        <f>((SUM($U72:$Y72))-($Z72))*('Function Resolution'!O200)</f>
        <v>5755.3335998863568</v>
      </c>
      <c r="X73" s="93">
        <f>((SUM($U72:$Y72))-($Z72))*('Function Resolution'!P200)</f>
        <v>1922.7077373213422</v>
      </c>
      <c r="Y73" s="93">
        <f>((SUM($U72:$Y72))-($Z72))*('Function Resolution'!Q200)</f>
        <v>314.49825920609254</v>
      </c>
      <c r="Z73" s="111">
        <f t="shared" si="22"/>
        <v>1078.1156052674269</v>
      </c>
      <c r="AA73" s="111">
        <f t="shared" si="29"/>
        <v>10691.690983899098</v>
      </c>
      <c r="AB73" s="2">
        <f t="shared" si="23"/>
        <v>0.42433090000681434</v>
      </c>
      <c r="AC73" s="2">
        <f t="shared" si="24"/>
        <v>0.37776746172375186</v>
      </c>
      <c r="AD73" s="2">
        <f t="shared" si="25"/>
        <v>0.14250663815487222</v>
      </c>
      <c r="AE73" s="2">
        <f t="shared" si="25"/>
        <v>4.7607773041242286E-2</v>
      </c>
      <c r="AF73" s="2">
        <f t="shared" si="25"/>
        <v>7.7872270733193999E-3</v>
      </c>
      <c r="AG73" s="106">
        <f>('ACM Rates'!$AR86*(SUM(U73:Y73)))/(U73*'ACM Rates'!B$74+V73*'ACM Rates'!C$74+W73*'ACM Rates'!D$74+X73*'ACM Rates'!E$74+Y73*'ACM Rates'!F$74)</f>
        <v>3.0691971250875891E-2</v>
      </c>
      <c r="AH73" s="93">
        <f>$AG73*'ACM Rates'!C$74</f>
        <v>2.4851150166015874E-2</v>
      </c>
      <c r="AI73" s="93">
        <f>$AG73*'ACM Rates'!D$74</f>
        <v>2.2332593576694211E-2</v>
      </c>
      <c r="AJ73" s="93">
        <f>$AG73*'ACM Rates'!E$74</f>
        <v>2.0229699547636367E-2</v>
      </c>
      <c r="AK73" s="93">
        <f>$AG73*'ACM Rates'!F$74</f>
        <v>1.7703159167285102E-2</v>
      </c>
      <c r="AL73" s="93"/>
      <c r="AM73" s="93">
        <f t="shared" si="20"/>
        <v>29290.94868462273</v>
      </c>
      <c r="AN73" s="93">
        <f t="shared" si="20"/>
        <v>28697.521519708604</v>
      </c>
      <c r="AO73" s="93">
        <f t="shared" si="20"/>
        <v>12149.47316900911</v>
      </c>
      <c r="AP73" s="93">
        <f t="shared" si="20"/>
        <v>4237.9310537297661</v>
      </c>
      <c r="AQ73" s="93">
        <f t="shared" si="20"/>
        <v>1905.5429030385983</v>
      </c>
      <c r="AR73" s="93">
        <f t="shared" si="20"/>
        <v>2465.9954983508778</v>
      </c>
      <c r="AS73" s="93">
        <f t="shared" si="20"/>
        <v>26184.578168241969</v>
      </c>
      <c r="AT73" s="2">
        <f t="shared" si="26"/>
        <v>0.3839853755976475</v>
      </c>
      <c r="AU73" s="2">
        <f t="shared" si="27"/>
        <v>0.37620592962398314</v>
      </c>
      <c r="AV73" s="2">
        <f t="shared" si="14"/>
        <v>0.15927172821700611</v>
      </c>
      <c r="AW73" s="2">
        <f t="shared" si="14"/>
        <v>5.555653266627264E-2</v>
      </c>
      <c r="AX73" s="2">
        <f t="shared" si="14"/>
        <v>2.4980433895090554E-2</v>
      </c>
    </row>
    <row r="74" spans="1:50">
      <c r="A74" s="58">
        <v>72</v>
      </c>
      <c r="B74" s="58">
        <v>76</v>
      </c>
      <c r="C74" s="93">
        <f>((SUM($C73:$G73))-($H73))*('Function Resolution'!H201)</f>
        <v>12297.783265343991</v>
      </c>
      <c r="D74" s="93">
        <f>((SUM($C73:$G73))-($H73))*('Function Resolution'!I201)</f>
        <v>13068.840875716134</v>
      </c>
      <c r="E74" s="93">
        <f>((SUM($C73:$G73))-($H73))*('Function Resolution'!J201)</f>
        <v>5906.674874473807</v>
      </c>
      <c r="F74" s="93">
        <f>((SUM($C73:$G73))-($H73))*('Function Resolution'!K201)</f>
        <v>1977.4150528375878</v>
      </c>
      <c r="G74" s="93">
        <f>((SUM($C73:$G73))-($H73))*('Function Resolution'!L201)</f>
        <v>1256.3987472855144</v>
      </c>
      <c r="H74" s="111">
        <f t="shared" si="21"/>
        <v>1263.9955424375173</v>
      </c>
      <c r="I74" s="111">
        <f t="shared" si="28"/>
        <v>16756.882726780386</v>
      </c>
      <c r="J74" s="2">
        <f t="shared" si="15"/>
        <v>0.35638401077021065</v>
      </c>
      <c r="K74" s="2">
        <f t="shared" si="16"/>
        <v>0.37872889990919101</v>
      </c>
      <c r="L74" s="2">
        <f t="shared" si="19"/>
        <v>0.17117267695006202</v>
      </c>
      <c r="M74" s="2">
        <f t="shared" si="19"/>
        <v>5.7304563943129092E-2</v>
      </c>
      <c r="N74" s="2">
        <f t="shared" si="19"/>
        <v>3.6409848427407236E-2</v>
      </c>
      <c r="O74" s="106">
        <f>('ACM Rates'!$AN87*(SUM($C74:$G74)))/($C74*'ACM Rates'!$B$65+$D74*'ACM Rates'!$C$65+$E74*'ACM Rates'!$D$65+$F74*'ACM Rates'!$E$65+$G74*'ACM Rates'!$F$65)</f>
        <v>4.337249552202966E-2</v>
      </c>
      <c r="P74" s="106">
        <f>$O74*'ACM Rates'!C$65</f>
        <v>3.4999540108069355E-2</v>
      </c>
      <c r="Q74" s="106">
        <f>$O74*'ACM Rates'!D$65</f>
        <v>3.1559076449243294E-2</v>
      </c>
      <c r="R74" s="106">
        <f>$O74*'ACM Rates'!E$65</f>
        <v>2.8335112441224341E-2</v>
      </c>
      <c r="S74" s="106">
        <f>$O74*'ACM Rates'!F$65</f>
        <v>2.4488316875432806E-2</v>
      </c>
      <c r="T74" s="2"/>
      <c r="U74" s="93">
        <f>((SUM($U73:$Y73))-($Z73))*('Function Resolution'!M201)</f>
        <v>17640.84797205311</v>
      </c>
      <c r="V74" s="93">
        <f>((SUM($U73:$Y73))-($Z73))*('Function Resolution'!N201)</f>
        <v>14651.751156983113</v>
      </c>
      <c r="W74" s="93">
        <f>((SUM($U73:$Y73))-($Z73))*('Function Resolution'!O201)</f>
        <v>5157.9809846290727</v>
      </c>
      <c r="X74" s="93">
        <f>((SUM($U73:$Y73))-($Z73))*('Function Resolution'!P201)</f>
        <v>1649.8461764854119</v>
      </c>
      <c r="Y74" s="93">
        <f>((SUM($U73:$Y73))-($Z73))*('Function Resolution'!Q201)</f>
        <v>207.8827259501802</v>
      </c>
      <c r="Z74" s="111">
        <f t="shared" si="22"/>
        <v>994.10713501719147</v>
      </c>
      <c r="AA74" s="111">
        <f t="shared" si="29"/>
        <v>11685.798118916289</v>
      </c>
      <c r="AB74" s="2">
        <f t="shared" si="23"/>
        <v>0.4487816549123832</v>
      </c>
      <c r="AC74" s="2">
        <f t="shared" si="24"/>
        <v>0.37273928906434717</v>
      </c>
      <c r="AD74" s="2">
        <f t="shared" si="25"/>
        <v>0.13121859255040294</v>
      </c>
      <c r="AE74" s="2">
        <f t="shared" si="25"/>
        <v>4.1971944807130381E-2</v>
      </c>
      <c r="AF74" s="2">
        <f t="shared" si="25"/>
        <v>5.2885186657363045E-3</v>
      </c>
      <c r="AG74" s="106">
        <f>('ACM Rates'!$AS87*(SUM(U74:Y74)))/(U74*'ACM Rates'!B$74+V74*'ACM Rates'!C$74+W74*'ACM Rates'!D$74+X74*'ACM Rates'!E$74+Y74*'ACM Rates'!F$74)</f>
        <v>2.8844134864021334E-2</v>
      </c>
      <c r="AH74" s="93">
        <f>$AG74*'ACM Rates'!C$74</f>
        <v>2.3354965409533662E-2</v>
      </c>
      <c r="AI74" s="93">
        <f>$AG74*'ACM Rates'!D$74</f>
        <v>2.0988040674355876E-2</v>
      </c>
      <c r="AJ74" s="93">
        <f>$AG74*'ACM Rates'!E$74</f>
        <v>1.9011753179392236E-2</v>
      </c>
      <c r="AK74" s="93">
        <f>$AG74*'ACM Rates'!F$74</f>
        <v>1.6637325324154101E-2</v>
      </c>
      <c r="AL74" s="93"/>
      <c r="AM74" s="93">
        <f t="shared" si="20"/>
        <v>29938.631237397101</v>
      </c>
      <c r="AN74" s="93">
        <f t="shared" si="20"/>
        <v>27720.592032699249</v>
      </c>
      <c r="AO74" s="93">
        <f t="shared" si="20"/>
        <v>11064.655859102881</v>
      </c>
      <c r="AP74" s="93">
        <f t="shared" si="20"/>
        <v>3627.2612293229995</v>
      </c>
      <c r="AQ74" s="93">
        <f t="shared" si="20"/>
        <v>1464.2814732356946</v>
      </c>
      <c r="AR74" s="93">
        <f t="shared" si="20"/>
        <v>2258.102677454709</v>
      </c>
      <c r="AS74" s="93">
        <f t="shared" si="20"/>
        <v>28442.680845696676</v>
      </c>
      <c r="AT74" s="2">
        <f t="shared" si="26"/>
        <v>0.4055877551663124</v>
      </c>
      <c r="AU74" s="2">
        <f t="shared" si="27"/>
        <v>0.37553930255767909</v>
      </c>
      <c r="AV74" s="2">
        <f t="shared" si="14"/>
        <v>0.14989626265798142</v>
      </c>
      <c r="AW74" s="2">
        <f t="shared" si="14"/>
        <v>4.913961255400464E-2</v>
      </c>
      <c r="AX74" s="2">
        <f t="shared" si="14"/>
        <v>1.983706706402253E-2</v>
      </c>
    </row>
    <row r="75" spans="1:50">
      <c r="A75" s="58">
        <v>73</v>
      </c>
      <c r="B75" s="58">
        <v>77</v>
      </c>
      <c r="C75" s="93">
        <f>((SUM($C74:$G74))-($H74))*('Function Resolution'!H202)</f>
        <v>12468.463738546723</v>
      </c>
      <c r="D75" s="93">
        <f>((SUM($C74:$G74))-($H74))*('Function Resolution'!I202)</f>
        <v>12675.512738076653</v>
      </c>
      <c r="E75" s="93">
        <f>((SUM($C74:$G74))-($H74))*('Function Resolution'!J202)</f>
        <v>5424.3356243855751</v>
      </c>
      <c r="F75" s="93">
        <f>((SUM($C74:$G74))-($H74))*('Function Resolution'!K202)</f>
        <v>1690.5267891520868</v>
      </c>
      <c r="G75" s="93">
        <f>((SUM($C74:$G74))-($H74))*('Function Resolution'!L202)</f>
        <v>984.2783830584774</v>
      </c>
      <c r="H75" s="111">
        <f t="shared" si="21"/>
        <v>1217.6953857180308</v>
      </c>
      <c r="I75" s="111">
        <f t="shared" si="28"/>
        <v>17974.578112498417</v>
      </c>
      <c r="J75" s="2">
        <f t="shared" si="15"/>
        <v>0.37506902966020139</v>
      </c>
      <c r="K75" s="2">
        <f t="shared" si="16"/>
        <v>0.3812973564993552</v>
      </c>
      <c r="L75" s="2">
        <f t="shared" si="19"/>
        <v>0.16317168994122561</v>
      </c>
      <c r="M75" s="2">
        <f t="shared" si="19"/>
        <v>5.0853437578008566E-2</v>
      </c>
      <c r="N75" s="2">
        <f t="shared" si="19"/>
        <v>2.9608486321209326E-2</v>
      </c>
      <c r="O75" s="106">
        <f>('ACM Rates'!$AN88*(SUM($C75:$G75)))/($C75*'ACM Rates'!$B$65+$D75*'ACM Rates'!$C$65+$E75*'ACM Rates'!$D$65+$F75*'ACM Rates'!$E$65+$G75*'ACM Rates'!$F$65)</f>
        <v>4.3021954521045624E-2</v>
      </c>
      <c r="P75" s="106">
        <f>$O75*'ACM Rates'!C$65</f>
        <v>3.4716670199944476E-2</v>
      </c>
      <c r="Q75" s="106">
        <f>$O75*'ACM Rates'!D$65</f>
        <v>3.1304012724744659E-2</v>
      </c>
      <c r="R75" s="106">
        <f>$O75*'ACM Rates'!E$65</f>
        <v>2.810610512775083E-2</v>
      </c>
      <c r="S75" s="106">
        <f>$O75*'ACM Rates'!F$65</f>
        <v>2.4290399762142229E-2</v>
      </c>
      <c r="T75" s="2"/>
      <c r="U75" s="93">
        <f>((SUM($U74:$Y74))-($Z74))*('Function Resolution'!M202)</f>
        <v>18158.43636642351</v>
      </c>
      <c r="V75" s="93">
        <f>((SUM($U74:$Y74))-($Z74))*('Function Resolution'!N202)</f>
        <v>13995.643371548682</v>
      </c>
      <c r="W75" s="93">
        <f>((SUM($U74:$Y74))-($Z74))*('Function Resolution'!O202)</f>
        <v>4605.8113241140154</v>
      </c>
      <c r="X75" s="93">
        <f>((SUM($U74:$Y74))-($Z74))*('Function Resolution'!P202)</f>
        <v>1420.2045235404314</v>
      </c>
      <c r="Y75" s="93">
        <f>((SUM($U74:$Y74))-($Z74))*('Function Resolution'!Q202)</f>
        <v>134.106295457058</v>
      </c>
      <c r="Z75" s="111">
        <f t="shared" si="22"/>
        <v>968.96616557260688</v>
      </c>
      <c r="AA75" s="111">
        <f t="shared" si="29"/>
        <v>12654.764284488896</v>
      </c>
      <c r="AB75" s="2">
        <f t="shared" si="23"/>
        <v>0.47393487205559165</v>
      </c>
      <c r="AC75" s="2">
        <f t="shared" si="24"/>
        <v>0.3652860475858834</v>
      </c>
      <c r="AD75" s="2">
        <f t="shared" si="25"/>
        <v>0.12021159512624416</v>
      </c>
      <c r="AE75" s="2">
        <f t="shared" si="25"/>
        <v>3.7067313262803679E-2</v>
      </c>
      <c r="AF75" s="2">
        <f t="shared" si="25"/>
        <v>3.5001719694771538E-3</v>
      </c>
      <c r="AG75" s="106">
        <f>('ACM Rates'!$AS88*(SUM(U75:Y75)))/(U75*'ACM Rates'!B$74+V75*'ACM Rates'!C$74+W75*'ACM Rates'!D$74+X75*'ACM Rates'!E$74+Y75*'ACM Rates'!F$74)</f>
        <v>2.8620693897989085E-2</v>
      </c>
      <c r="AH75" s="93">
        <f>$AG75*'ACM Rates'!C$74</f>
        <v>2.3174046270951171E-2</v>
      </c>
      <c r="AI75" s="93">
        <f>$AG75*'ACM Rates'!D$74</f>
        <v>2.0825456908002332E-2</v>
      </c>
      <c r="AJ75" s="93">
        <f>$AG75*'ACM Rates'!E$74</f>
        <v>1.8864478715575023E-2</v>
      </c>
      <c r="AK75" s="93">
        <f>$AG75*'ACM Rates'!F$74</f>
        <v>1.6508444355452945E-2</v>
      </c>
      <c r="AL75" s="93"/>
      <c r="AM75" s="93">
        <f t="shared" si="20"/>
        <v>30626.900104970235</v>
      </c>
      <c r="AN75" s="93">
        <f t="shared" si="20"/>
        <v>26671.156109625335</v>
      </c>
      <c r="AO75" s="93">
        <f t="shared" si="20"/>
        <v>10030.146948499591</v>
      </c>
      <c r="AP75" s="93">
        <f t="shared" si="20"/>
        <v>3110.7313126925183</v>
      </c>
      <c r="AQ75" s="93">
        <f t="shared" si="20"/>
        <v>1118.3846785155354</v>
      </c>
      <c r="AR75" s="93">
        <f t="shared" si="20"/>
        <v>2186.6615512906378</v>
      </c>
      <c r="AS75" s="93">
        <f t="shared" si="20"/>
        <v>30629.342396987311</v>
      </c>
      <c r="AT75" s="2">
        <f t="shared" si="26"/>
        <v>0.42800513583981076</v>
      </c>
      <c r="AU75" s="2">
        <f t="shared" si="27"/>
        <v>0.37272436174017048</v>
      </c>
      <c r="AV75" s="2">
        <f t="shared" si="14"/>
        <v>0.14016940638694139</v>
      </c>
      <c r="AW75" s="2">
        <f t="shared" si="14"/>
        <v>4.3471881695073954E-2</v>
      </c>
      <c r="AX75" s="2">
        <f t="shared" si="14"/>
        <v>1.5629214338003603E-2</v>
      </c>
    </row>
    <row r="76" spans="1:50">
      <c r="A76" s="58">
        <v>74</v>
      </c>
      <c r="B76" s="58">
        <v>78</v>
      </c>
      <c r="C76" s="93">
        <f>((SUM($C75:$G75))-($H75))*('Function Resolution'!H203)</f>
        <v>12642.874166494556</v>
      </c>
      <c r="D76" s="93">
        <f>((SUM($C75:$G75))-($H75))*('Function Resolution'!I203)</f>
        <v>12236.520902320119</v>
      </c>
      <c r="E76" s="93">
        <f>((SUM($C75:$G75))-($H75))*('Function Resolution'!J203)</f>
        <v>4938.3504389537011</v>
      </c>
      <c r="F76" s="93">
        <f>((SUM($C75:$G75))-($H75))*('Function Resolution'!K203)</f>
        <v>1444.4215803772306</v>
      </c>
      <c r="G76" s="93">
        <f>((SUM($C75:$G75))-($H75))*('Function Resolution'!L203)</f>
        <v>763.25479935587953</v>
      </c>
      <c r="H76" s="111">
        <f t="shared" si="21"/>
        <v>1173.0912037391793</v>
      </c>
      <c r="I76" s="111">
        <f t="shared" si="28"/>
        <v>19147.669316237596</v>
      </c>
      <c r="J76" s="2">
        <f t="shared" si="15"/>
        <v>0.39477619407813863</v>
      </c>
      <c r="K76" s="2">
        <f t="shared" si="16"/>
        <v>0.3820877347160147</v>
      </c>
      <c r="L76" s="2">
        <f t="shared" si="19"/>
        <v>0.15420094874319154</v>
      </c>
      <c r="M76" s="2">
        <f t="shared" si="19"/>
        <v>4.5102343552293464E-2</v>
      </c>
      <c r="N76" s="2">
        <f t="shared" si="19"/>
        <v>2.3832778910361643E-2</v>
      </c>
      <c r="O76" s="106">
        <f>('ACM Rates'!$AN89*(SUM($C76:$G76)))/($C76*'ACM Rates'!$B$65+$D76*'ACM Rates'!$C$65+$E76*'ACM Rates'!$D$65+$F76*'ACM Rates'!$E$65+$G76*'ACM Rates'!$F$65)</f>
        <v>4.268110605190302E-2</v>
      </c>
      <c r="P76" s="106">
        <f>$O76*'ACM Rates'!C$65</f>
        <v>3.4441621703819286E-2</v>
      </c>
      <c r="Q76" s="106">
        <f>$O76*'ACM Rates'!D$65</f>
        <v>3.10560015654648E-2</v>
      </c>
      <c r="R76" s="106">
        <f>$O76*'ACM Rates'!E$65</f>
        <v>2.7883429914292809E-2</v>
      </c>
      <c r="S76" s="106">
        <f>$O76*'ACM Rates'!F$65</f>
        <v>2.4097955098343008E-2</v>
      </c>
      <c r="T76" s="2"/>
      <c r="U76" s="93">
        <f>((SUM($U75:$Y75))-($Z75))*('Function Resolution'!M203)</f>
        <v>18669.741314159663</v>
      </c>
      <c r="V76" s="93">
        <f>((SUM($U75:$Y75))-($Z75))*('Function Resolution'!N203)</f>
        <v>13272.715566316183</v>
      </c>
      <c r="W76" s="93">
        <f>((SUM($U75:$Y75))-($Z75))*('Function Resolution'!O203)</f>
        <v>4092.5382048779124</v>
      </c>
      <c r="X76" s="93">
        <f>((SUM($U75:$Y75))-($Z75))*('Function Resolution'!P203)</f>
        <v>1225.9769220063235</v>
      </c>
      <c r="Y76" s="93">
        <f>((SUM($U75:$Y75))-($Z75))*('Function Resolution'!Q203)</f>
        <v>84.263708151004636</v>
      </c>
      <c r="Z76" s="111">
        <f t="shared" si="22"/>
        <v>944.46101124527559</v>
      </c>
      <c r="AA76" s="111">
        <f t="shared" si="29"/>
        <v>13599.225295734172</v>
      </c>
      <c r="AB76" s="2">
        <f t="shared" si="23"/>
        <v>0.49992297428197285</v>
      </c>
      <c r="AC76" s="2">
        <f t="shared" si="24"/>
        <v>0.35540585865959473</v>
      </c>
      <c r="AD76" s="2">
        <f t="shared" si="25"/>
        <v>0.1095866213311409</v>
      </c>
      <c r="AE76" s="2">
        <f t="shared" si="25"/>
        <v>3.2828201469809505E-2</v>
      </c>
      <c r="AF76" s="2">
        <f t="shared" si="25"/>
        <v>2.2563442574819867E-3</v>
      </c>
      <c r="AG76" s="106">
        <f>('ACM Rates'!$AS89*(SUM(U76:Y76)))/(U76*'ACM Rates'!B$74+V76*'ACM Rates'!C$74+W76*'ACM Rates'!D$74+X76*'ACM Rates'!E$74+Y76*'ACM Rates'!F$74)</f>
        <v>2.8403861654254906E-2</v>
      </c>
      <c r="AH76" s="93">
        <f>$AG76*'ACM Rates'!C$74</f>
        <v>2.2998478184892885E-2</v>
      </c>
      <c r="AI76" s="93">
        <f>$AG76*'ACM Rates'!D$74</f>
        <v>2.0667681888142702E-2</v>
      </c>
      <c r="AJ76" s="93">
        <f>$AG76*'ACM Rates'!E$74</f>
        <v>1.8721560194404536E-2</v>
      </c>
      <c r="AK76" s="93">
        <f>$AG76*'ACM Rates'!F$74</f>
        <v>1.6383375304265296E-2</v>
      </c>
      <c r="AL76" s="93"/>
      <c r="AM76" s="93">
        <f t="shared" si="20"/>
        <v>31312.615480654218</v>
      </c>
      <c r="AN76" s="93">
        <f t="shared" si="20"/>
        <v>25509.2364686363</v>
      </c>
      <c r="AO76" s="93">
        <f t="shared" si="20"/>
        <v>9030.8886438316131</v>
      </c>
      <c r="AP76" s="93">
        <f t="shared" si="20"/>
        <v>2670.3985023835539</v>
      </c>
      <c r="AQ76" s="93">
        <f t="shared" si="20"/>
        <v>847.51850750688413</v>
      </c>
      <c r="AR76" s="93">
        <f t="shared" si="20"/>
        <v>2117.5522149844546</v>
      </c>
      <c r="AS76" s="93">
        <f t="shared" si="20"/>
        <v>32746.894611971766</v>
      </c>
      <c r="AT76" s="2">
        <f t="shared" si="26"/>
        <v>0.45138126929467653</v>
      </c>
      <c r="AU76" s="2">
        <f t="shared" si="27"/>
        <v>0.3677237228255496</v>
      </c>
      <c r="AV76" s="2">
        <f t="shared" si="14"/>
        <v>0.1301831200089334</v>
      </c>
      <c r="AW76" s="2">
        <f t="shared" si="14"/>
        <v>3.849464016422393E-2</v>
      </c>
      <c r="AX76" s="2">
        <f t="shared" si="14"/>
        <v>1.2217247706616504E-2</v>
      </c>
    </row>
    <row r="77" spans="1:50">
      <c r="A77" s="58">
        <v>75</v>
      </c>
      <c r="B77" s="58">
        <v>79</v>
      </c>
      <c r="C77" s="93">
        <f>((SUM($C76:$G76))-($H76))*('Function Resolution'!H204)</f>
        <v>12823.865648031426</v>
      </c>
      <c r="D77" s="93">
        <f>((SUM($C76:$G76))-($H76))*('Function Resolution'!I204)</f>
        <v>11755.068682190928</v>
      </c>
      <c r="E77" s="93">
        <f>((SUM($C76:$G76))-($H76))*('Function Resolution'!J204)</f>
        <v>4453.5417230354406</v>
      </c>
      <c r="F77" s="93">
        <f>((SUM($C76:$G76))-($H76))*('Function Resolution'!K204)</f>
        <v>1234.1178485452069</v>
      </c>
      <c r="G77" s="93">
        <f>((SUM($C76:$G76))-($H76))*('Function Resolution'!L204)</f>
        <v>585.73678195931518</v>
      </c>
      <c r="H77" s="111">
        <f t="shared" si="21"/>
        <v>1130.1208729462137</v>
      </c>
      <c r="I77" s="111">
        <f t="shared" si="28"/>
        <v>20277.790189183808</v>
      </c>
      <c r="J77" s="2">
        <f t="shared" si="15"/>
        <v>0.41565305971456701</v>
      </c>
      <c r="K77" s="2">
        <f t="shared" si="16"/>
        <v>0.38101071853147417</v>
      </c>
      <c r="L77" s="2">
        <f t="shared" si="19"/>
        <v>0.14435025245529842</v>
      </c>
      <c r="M77" s="2">
        <f t="shared" si="19"/>
        <v>4.000079803354134E-2</v>
      </c>
      <c r="N77" s="2">
        <f t="shared" si="19"/>
        <v>1.8985171265119054E-2</v>
      </c>
      <c r="O77" s="106">
        <f>('ACM Rates'!$AN90*(SUM($C77:$G77)))/($C77*'ACM Rates'!$B$65+$D77*'ACM Rates'!$C$65+$E77*'ACM Rates'!$D$65+$F77*'ACM Rates'!$E$65+$G77*'ACM Rates'!$F$65)</f>
        <v>4.2347041565182625E-2</v>
      </c>
      <c r="P77" s="106">
        <f>$O77*'ACM Rates'!C$65</f>
        <v>3.4172047558708972E-2</v>
      </c>
      <c r="Q77" s="106">
        <f>$O77*'ACM Rates'!D$65</f>
        <v>3.0812926627108269E-2</v>
      </c>
      <c r="R77" s="106">
        <f>$O77*'ACM Rates'!E$65</f>
        <v>2.7665186654828193E-2</v>
      </c>
      <c r="S77" s="106">
        <f>$O77*'ACM Rates'!F$65</f>
        <v>2.3909340703225191E-2</v>
      </c>
      <c r="T77" s="2"/>
      <c r="U77" s="93">
        <f>((SUM($U76:$Y76))-($Z76))*('Function Resolution'!M204)</f>
        <v>19180.018903435379</v>
      </c>
      <c r="V77" s="93">
        <f>((SUM($U76:$Y76))-($Z76))*('Function Resolution'!N204)</f>
        <v>12487.85637786187</v>
      </c>
      <c r="W77" s="93">
        <f>((SUM($U76:$Y76))-($Z76))*('Function Resolution'!O204)</f>
        <v>3618.951034955654</v>
      </c>
      <c r="X77" s="93">
        <f>((SUM($U76:$Y76))-($Z76))*('Function Resolution'!P204)</f>
        <v>1062.4133749648483</v>
      </c>
      <c r="Y77" s="93">
        <f>((SUM($U76:$Y76))-($Z76))*('Function Resolution'!Q204)</f>
        <v>51.53501304806074</v>
      </c>
      <c r="Z77" s="111">
        <f t="shared" si="22"/>
        <v>920.57559227088223</v>
      </c>
      <c r="AA77" s="111">
        <f t="shared" si="29"/>
        <v>14519.800888005055</v>
      </c>
      <c r="AB77" s="2">
        <f t="shared" si="23"/>
        <v>0.52691238192762069</v>
      </c>
      <c r="AC77" s="2">
        <f t="shared" si="24"/>
        <v>0.34306567591811221</v>
      </c>
      <c r="AD77" s="2">
        <f t="shared" si="25"/>
        <v>9.9419615773494757E-2</v>
      </c>
      <c r="AE77" s="2">
        <f t="shared" si="25"/>
        <v>2.9186559450899381E-2</v>
      </c>
      <c r="AF77" s="2">
        <f t="shared" si="25"/>
        <v>1.4157669298730984E-3</v>
      </c>
      <c r="AG77" s="106">
        <f>('ACM Rates'!$AS90*(SUM(U77:Y77)))/(U77*'ACM Rates'!B$74+V77*'ACM Rates'!C$74+W77*'ACM Rates'!D$74+X77*'ACM Rates'!E$74+Y77*'ACM Rates'!F$74)</f>
        <v>2.8191261390300593E-2</v>
      </c>
      <c r="AH77" s="93">
        <f>$AG77*'ACM Rates'!C$74</f>
        <v>2.2826336713702353E-2</v>
      </c>
      <c r="AI77" s="93">
        <f>$AG77*'ACM Rates'!D$74</f>
        <v>2.0512986210553922E-2</v>
      </c>
      <c r="AJ77" s="93">
        <f>$AG77*'ACM Rates'!E$74</f>
        <v>1.8581431056774733E-2</v>
      </c>
      <c r="AK77" s="93">
        <f>$AG77*'ACM Rates'!F$74</f>
        <v>1.626074726317189E-2</v>
      </c>
      <c r="AL77" s="93"/>
      <c r="AM77" s="93">
        <f t="shared" si="20"/>
        <v>32003.884551466806</v>
      </c>
      <c r="AN77" s="93">
        <f t="shared" si="20"/>
        <v>24242.925060052796</v>
      </c>
      <c r="AO77" s="93">
        <f t="shared" si="20"/>
        <v>8072.4927579910945</v>
      </c>
      <c r="AP77" s="93">
        <f t="shared" si="20"/>
        <v>2296.5312235100555</v>
      </c>
      <c r="AQ77" s="93">
        <f t="shared" si="20"/>
        <v>637.27179500737589</v>
      </c>
      <c r="AR77" s="93">
        <f t="shared" si="20"/>
        <v>2050.6964652170959</v>
      </c>
      <c r="AS77" s="93">
        <f t="shared" si="20"/>
        <v>34797.591077188859</v>
      </c>
      <c r="AT77" s="2">
        <f t="shared" si="26"/>
        <v>0.47587221983007327</v>
      </c>
      <c r="AU77" s="2">
        <f t="shared" si="27"/>
        <v>0.36047294649338724</v>
      </c>
      <c r="AV77" s="2">
        <f t="shared" si="14"/>
        <v>0.12003152436479307</v>
      </c>
      <c r="AW77" s="2">
        <f t="shared" si="14"/>
        <v>3.4147586349505078E-2</v>
      </c>
      <c r="AX77" s="2">
        <f t="shared" si="14"/>
        <v>9.475722962241355E-3</v>
      </c>
    </row>
    <row r="78" spans="1:50">
      <c r="A78" s="58">
        <v>76</v>
      </c>
      <c r="B78" s="58">
        <v>80</v>
      </c>
      <c r="C78" s="93">
        <f>((SUM($C77:$G77))-($H77))*('Function Resolution'!H205)</f>
        <v>13014.301101361307</v>
      </c>
      <c r="D78" s="93">
        <f>((SUM($C77:$G77))-($H77))*('Function Resolution'!I205)</f>
        <v>11233.334132076232</v>
      </c>
      <c r="E78" s="93">
        <f>((SUM($C77:$G77))-($H77))*('Function Resolution'!J205)</f>
        <v>3974.8385354206871</v>
      </c>
      <c r="F78" s="93">
        <f>((SUM($C77:$G77))-($H77))*('Function Resolution'!K205)</f>
        <v>1054.9834225431678</v>
      </c>
      <c r="G78" s="93">
        <f>((SUM($C77:$G77))-($H77))*('Function Resolution'!L205)</f>
        <v>444.75261941471115</v>
      </c>
      <c r="H78" s="111">
        <f t="shared" si="21"/>
        <v>1958.0991823365646</v>
      </c>
      <c r="I78" s="111">
        <f t="shared" si="28"/>
        <v>22235.889371520374</v>
      </c>
      <c r="J78" s="2">
        <f t="shared" si="15"/>
        <v>0.43786451896404144</v>
      </c>
      <c r="K78" s="2">
        <f t="shared" si="16"/>
        <v>0.37794410992914629</v>
      </c>
      <c r="L78" s="2">
        <f t="shared" si="19"/>
        <v>0.13373294114807768</v>
      </c>
      <c r="M78" s="2">
        <f t="shared" si="19"/>
        <v>3.5494784178505212E-2</v>
      </c>
      <c r="N78" s="2">
        <f t="shared" si="19"/>
        <v>1.4963645780229396E-2</v>
      </c>
      <c r="O78" s="106">
        <f>('ACM Rates'!$AN91*(SUM($C78:$G78)))/($C78*'ACM Rates'!$B$65+$D78*'ACM Rates'!$C$65+$E78*'ACM Rates'!$D$65+$F78*'ACM Rates'!$E$65+$G78*'ACM Rates'!$F$65)</f>
        <v>7.5568437020680168E-2</v>
      </c>
      <c r="P78" s="106">
        <f>$O78*'ACM Rates'!C$65</f>
        <v>6.0980132929313167E-2</v>
      </c>
      <c r="Q78" s="106">
        <f>$O78*'ACM Rates'!D$65</f>
        <v>5.4985770414666478E-2</v>
      </c>
      <c r="R78" s="106">
        <f>$O78*'ACM Rates'!E$65</f>
        <v>4.9368617927483073E-2</v>
      </c>
      <c r="S78" s="106">
        <f>$O78*'ACM Rates'!F$65</f>
        <v>4.2666298290437984E-2</v>
      </c>
      <c r="T78" s="2"/>
      <c r="U78" s="93">
        <f>((SUM($U77:$Y77))-($Z77))*('Function Resolution'!M205)</f>
        <v>19694.887532776385</v>
      </c>
      <c r="V78" s="93">
        <f>((SUM($U77:$Y77))-($Z77))*('Function Resolution'!N205)</f>
        <v>11644.692440588689</v>
      </c>
      <c r="W78" s="93">
        <f>((SUM($U77:$Y77))-($Z77))*('Function Resolution'!O205)</f>
        <v>3184.8144168486133</v>
      </c>
      <c r="X78" s="93">
        <f>((SUM($U77:$Y77))-($Z77))*('Function Resolution'!P205)</f>
        <v>925.15079078492863</v>
      </c>
      <c r="Y78" s="93">
        <f>((SUM($U77:$Y77))-($Z77))*('Function Resolution'!Q205)</f>
        <v>30.653930996306176</v>
      </c>
      <c r="Z78" s="111">
        <f t="shared" si="22"/>
        <v>1701.9851514023967</v>
      </c>
      <c r="AA78" s="111">
        <f t="shared" si="29"/>
        <v>16221.786039407452</v>
      </c>
      <c r="AB78" s="2">
        <f t="shared" si="23"/>
        <v>0.55509518057124041</v>
      </c>
      <c r="AC78" s="2">
        <f t="shared" si="24"/>
        <v>0.32820256740475634</v>
      </c>
      <c r="AD78" s="2">
        <f t="shared" si="25"/>
        <v>8.9763149490666508E-2</v>
      </c>
      <c r="AE78" s="2">
        <f t="shared" si="25"/>
        <v>2.6075129619894367E-2</v>
      </c>
      <c r="AF78" s="2">
        <f t="shared" si="25"/>
        <v>8.6397291344238506E-4</v>
      </c>
      <c r="AG78" s="106">
        <f>('ACM Rates'!$AS91*(SUM(U78:Y78)))/(U78*'ACM Rates'!B$74+V78*'ACM Rates'!C$74+W78*'ACM Rates'!D$74+X78*'ACM Rates'!E$74+Y78*'ACM Rates'!F$74)</f>
        <v>5.3073598109116195E-2</v>
      </c>
      <c r="AH78" s="93">
        <f>$AG78*'ACM Rates'!C$74</f>
        <v>4.2973452101835348E-2</v>
      </c>
      <c r="AI78" s="93">
        <f>$AG78*'ACM Rates'!D$74</f>
        <v>3.8618278589384283E-2</v>
      </c>
      <c r="AJ78" s="93">
        <f>$AG78*'ACM Rates'!E$74</f>
        <v>3.4981882880161436E-2</v>
      </c>
      <c r="AK78" s="93">
        <f>$AG78*'ACM Rates'!F$74</f>
        <v>3.0612903525360627E-2</v>
      </c>
      <c r="AL78" s="93"/>
      <c r="AM78" s="93">
        <f t="shared" si="20"/>
        <v>32709.188634137692</v>
      </c>
      <c r="AN78" s="93">
        <f t="shared" si="20"/>
        <v>22878.026572664923</v>
      </c>
      <c r="AO78" s="93">
        <f t="shared" si="20"/>
        <v>7159.6529522692999</v>
      </c>
      <c r="AP78" s="93">
        <f t="shared" si="20"/>
        <v>1980.1342133280964</v>
      </c>
      <c r="AQ78" s="93">
        <f t="shared" si="20"/>
        <v>475.40655041101735</v>
      </c>
      <c r="AR78" s="93">
        <f t="shared" si="20"/>
        <v>3660.0843337389615</v>
      </c>
      <c r="AS78" s="93">
        <f t="shared" si="20"/>
        <v>38457.675410927826</v>
      </c>
      <c r="AT78" s="2">
        <f t="shared" si="26"/>
        <v>0.50165613777951079</v>
      </c>
      <c r="AU78" s="2">
        <f t="shared" si="27"/>
        <v>0.35087701437148988</v>
      </c>
      <c r="AV78" s="2">
        <f t="shared" si="14"/>
        <v>0.10980657111526596</v>
      </c>
      <c r="AW78" s="2">
        <f t="shared" si="14"/>
        <v>3.0369034611470429E-2</v>
      </c>
      <c r="AX78" s="2">
        <f t="shared" si="14"/>
        <v>7.2912421222630112E-3</v>
      </c>
    </row>
    <row r="79" spans="1:50">
      <c r="A79" s="58">
        <v>77</v>
      </c>
      <c r="B79" s="58">
        <v>81</v>
      </c>
      <c r="C79" s="93">
        <f>((SUM($C78:$G78))-($H78))*('Function Resolution'!H206)</f>
        <v>12815.660144714937</v>
      </c>
      <c r="D79" s="93">
        <f>((SUM($C78:$G78))-($H78))*('Function Resolution'!I206)</f>
        <v>10348.390136580438</v>
      </c>
      <c r="E79" s="93">
        <f>((SUM($C78:$G78))-($H78))*('Function Resolution'!J206)</f>
        <v>3400.7893318049391</v>
      </c>
      <c r="F79" s="93">
        <f>((SUM($C78:$G78))-($H78))*('Function Resolution'!K206)</f>
        <v>875.37533074828252</v>
      </c>
      <c r="G79" s="93">
        <f>((SUM($C78:$G78))-($H78))*('Function Resolution'!L206)</f>
        <v>323.89568463093821</v>
      </c>
      <c r="H79" s="111">
        <f t="shared" si="21"/>
        <v>1829.0996082042325</v>
      </c>
      <c r="I79" s="111">
        <f t="shared" si="28"/>
        <v>24064.988979724607</v>
      </c>
      <c r="J79" s="2">
        <f t="shared" si="15"/>
        <v>0.46159087594072051</v>
      </c>
      <c r="K79" s="2">
        <f t="shared" si="16"/>
        <v>0.37272543230559635</v>
      </c>
      <c r="L79" s="2">
        <f t="shared" si="19"/>
        <v>0.12248868250497887</v>
      </c>
      <c r="M79" s="2">
        <f t="shared" si="19"/>
        <v>3.1529024734916256E-2</v>
      </c>
      <c r="N79" s="2">
        <f t="shared" si="19"/>
        <v>1.166598451378797E-2</v>
      </c>
      <c r="O79" s="106">
        <f>('ACM Rates'!$AN92*(SUM($C79:$G79)))/($C79*'ACM Rates'!$B$65+$D79*'ACM Rates'!$C$65+$E79*'ACM Rates'!$D$65+$F79*'ACM Rates'!$E$65+$G79*'ACM Rates'!$F$65)</f>
        <v>7.4976669011747293E-2</v>
      </c>
      <c r="P79" s="106">
        <f>$O79*'ACM Rates'!C$65</f>
        <v>6.0502604303993499E-2</v>
      </c>
      <c r="Q79" s="106">
        <f>$O79*'ACM Rates'!D$65</f>
        <v>5.4555182974184907E-2</v>
      </c>
      <c r="R79" s="106">
        <f>$O79*'ACM Rates'!E$65</f>
        <v>4.8982017782150972E-2</v>
      </c>
      <c r="S79" s="106">
        <f>$O79*'ACM Rates'!F$65</f>
        <v>4.2332183263274474E-2</v>
      </c>
      <c r="T79" s="2"/>
      <c r="U79" s="93">
        <f>((SUM($U78:$Y78))-($Z78))*('Function Resolution'!M206)</f>
        <v>19749.182503806765</v>
      </c>
      <c r="V79" s="93">
        <f>((SUM($U78:$Y78))-($Z78))*('Function Resolution'!N206)</f>
        <v>10496.152020366517</v>
      </c>
      <c r="W79" s="93">
        <f>((SUM($U78:$Y78))-($Z78))*('Function Resolution'!O206)</f>
        <v>2724.1662449183636</v>
      </c>
      <c r="X79" s="93">
        <f>((SUM($U78:$Y78))-($Z78))*('Function Resolution'!P206)</f>
        <v>791.40916702137542</v>
      </c>
      <c r="Y79" s="93">
        <f>((SUM($U78:$Y78))-($Z78))*('Function Resolution'!Q206)</f>
        <v>17.304024479498697</v>
      </c>
      <c r="Z79" s="111">
        <f t="shared" si="22"/>
        <v>1620.3409236896227</v>
      </c>
      <c r="AA79" s="111">
        <f t="shared" si="29"/>
        <v>17842.126963097075</v>
      </c>
      <c r="AB79" s="2">
        <f t="shared" si="23"/>
        <v>0.5846721951269308</v>
      </c>
      <c r="AC79" s="2">
        <f t="shared" si="24"/>
        <v>0.31073733006167503</v>
      </c>
      <c r="AD79" s="2">
        <f t="shared" si="25"/>
        <v>8.0648617126308761E-2</v>
      </c>
      <c r="AE79" s="2">
        <f t="shared" si="25"/>
        <v>2.3429574101954471E-2</v>
      </c>
      <c r="AF79" s="2">
        <f t="shared" si="25"/>
        <v>5.1228358313102349E-4</v>
      </c>
      <c r="AG79" s="106">
        <f>('ACM Rates'!$AS92*(SUM(U79:Y79)))/(U79*'ACM Rates'!B$74+V79*'ACM Rates'!C$74+W79*'ACM Rates'!D$74+X79*'ACM Rates'!E$74+Y79*'ACM Rates'!F$74)</f>
        <v>5.2673995251439919E-2</v>
      </c>
      <c r="AH79" s="93">
        <f>$AG79*'ACM Rates'!C$74</f>
        <v>4.2649895477149709E-2</v>
      </c>
      <c r="AI79" s="93">
        <f>$AG79*'ACM Rates'!D$74</f>
        <v>3.8327513029244017E-2</v>
      </c>
      <c r="AJ79" s="93">
        <f>$AG79*'ACM Rates'!E$74</f>
        <v>3.4718496547524451E-2</v>
      </c>
      <c r="AK79" s="93">
        <f>$AG79*'ACM Rates'!F$74</f>
        <v>3.0382412204509306E-2</v>
      </c>
      <c r="AL79" s="93"/>
      <c r="AM79" s="93">
        <f t="shared" si="20"/>
        <v>32564.842648521702</v>
      </c>
      <c r="AN79" s="93">
        <f t="shared" si="20"/>
        <v>20844.542156946954</v>
      </c>
      <c r="AO79" s="93">
        <f t="shared" si="20"/>
        <v>6124.9555767233032</v>
      </c>
      <c r="AP79" s="93">
        <f t="shared" si="20"/>
        <v>1666.7844977696579</v>
      </c>
      <c r="AQ79" s="93">
        <f t="shared" si="20"/>
        <v>341.19970911043691</v>
      </c>
      <c r="AR79" s="93">
        <f t="shared" si="20"/>
        <v>3449.4405318938552</v>
      </c>
      <c r="AS79" s="93">
        <f t="shared" si="20"/>
        <v>41907.115942821678</v>
      </c>
      <c r="AT79" s="2">
        <f t="shared" si="26"/>
        <v>0.52914547615746343</v>
      </c>
      <c r="AU79" s="2">
        <f t="shared" si="27"/>
        <v>0.33870254814275047</v>
      </c>
      <c r="AV79" s="2">
        <f t="shared" si="14"/>
        <v>9.9524280527598055E-2</v>
      </c>
      <c r="AW79" s="2">
        <f t="shared" si="14"/>
        <v>2.7083547930615955E-2</v>
      </c>
      <c r="AX79" s="2">
        <f t="shared" si="14"/>
        <v>5.5441472415720715E-3</v>
      </c>
    </row>
    <row r="80" spans="1:50">
      <c r="A80" s="58">
        <v>78</v>
      </c>
      <c r="B80" s="58">
        <v>82</v>
      </c>
      <c r="C80" s="93">
        <f>((SUM($C79:$G79))-($H79))*('Function Resolution'!H207)</f>
        <v>12630.96404266295</v>
      </c>
      <c r="D80" s="93">
        <f>((SUM($C79:$G79))-($H79))*('Function Resolution'!I207)</f>
        <v>9470.1527373249119</v>
      </c>
      <c r="E80" s="93">
        <f>((SUM($C79:$G79))-($H79))*('Function Resolution'!J207)</f>
        <v>2873.2109946923815</v>
      </c>
      <c r="F80" s="93">
        <f>((SUM($C79:$G79))-($H79))*('Function Resolution'!K207)</f>
        <v>727.4443295600156</v>
      </c>
      <c r="G80" s="93">
        <f>((SUM($C79:$G79))-($H79))*('Function Resolution'!L207)</f>
        <v>233.23891603504333</v>
      </c>
      <c r="H80" s="111">
        <f t="shared" si="21"/>
        <v>1708.5985260157368</v>
      </c>
      <c r="I80" s="111">
        <f t="shared" si="28"/>
        <v>25773.587505740343</v>
      </c>
      <c r="J80" s="2">
        <f t="shared" si="15"/>
        <v>0.4870236620600778</v>
      </c>
      <c r="K80" s="2">
        <f t="shared" si="16"/>
        <v>0.36514936237819212</v>
      </c>
      <c r="L80" s="2">
        <f t="shared" si="19"/>
        <v>0.1107850308004952</v>
      </c>
      <c r="M80" s="2">
        <f t="shared" si="19"/>
        <v>2.8048738016394868E-2</v>
      </c>
      <c r="N80" s="2">
        <f t="shared" si="19"/>
        <v>8.9932067448401463E-3</v>
      </c>
      <c r="O80" s="106">
        <f>('ACM Rates'!$AN93*(SUM($C80:$G80)))/($C80*'ACM Rates'!$B$65+$D80*'ACM Rates'!$C$65+$E80*'ACM Rates'!$D$65+$F80*'ACM Rates'!$E$65+$G80*'ACM Rates'!$F$65)</f>
        <v>7.4382352231870605E-2</v>
      </c>
      <c r="P80" s="106">
        <f>$O80*'ACM Rates'!C$65</f>
        <v>6.0023018941799441E-2</v>
      </c>
      <c r="Q80" s="106">
        <f>$O80*'ACM Rates'!D$65</f>
        <v>5.4122740974584721E-2</v>
      </c>
      <c r="R80" s="106">
        <f>$O80*'ACM Rates'!E$65</f>
        <v>4.8593752532922717E-2</v>
      </c>
      <c r="S80" s="106">
        <f>$O80*'ACM Rates'!F$65</f>
        <v>4.1996629187936223E-2</v>
      </c>
      <c r="T80" s="2"/>
      <c r="U80" s="93">
        <f>((SUM($U79:$Y79))-($Z79))*('Function Resolution'!M207)</f>
        <v>19803.563295265219</v>
      </c>
      <c r="V80" s="93">
        <f>((SUM($U79:$Y79))-($Z79))*('Function Resolution'!N207)</f>
        <v>9345.1943906785036</v>
      </c>
      <c r="W80" s="93">
        <f>((SUM($U79:$Y79))-($Z79))*('Function Resolution'!O207)</f>
        <v>2318.2204537105022</v>
      </c>
      <c r="X80" s="93">
        <f>((SUM($U79:$Y79))-($Z79))*('Function Resolution'!P207)</f>
        <v>681.41503996573522</v>
      </c>
      <c r="Y80" s="93">
        <f>((SUM($U79:$Y79))-($Z79))*('Function Resolution'!Q207)</f>
        <v>9.4798572829358765</v>
      </c>
      <c r="Z80" s="111">
        <f t="shared" si="22"/>
        <v>1542.6131695802319</v>
      </c>
      <c r="AA80" s="111">
        <f t="shared" si="29"/>
        <v>19384.740132677307</v>
      </c>
      <c r="AB80" s="2">
        <f t="shared" si="23"/>
        <v>0.61582316941607307</v>
      </c>
      <c r="AC80" s="2">
        <f t="shared" si="24"/>
        <v>0.2906036223214884</v>
      </c>
      <c r="AD80" s="2">
        <f t="shared" si="25"/>
        <v>7.2088737058269334E-2</v>
      </c>
      <c r="AE80" s="2">
        <f t="shared" si="25"/>
        <v>2.1189680025907643E-2</v>
      </c>
      <c r="AF80" s="2">
        <f t="shared" si="25"/>
        <v>2.9479117826161042E-4</v>
      </c>
      <c r="AG80" s="106">
        <f>('ACM Rates'!$AS93*(SUM(U80:Y80)))/(U80*'ACM Rates'!B$74+V80*'ACM Rates'!C$74+W80*'ACM Rates'!D$74+X80*'ACM Rates'!E$74+Y80*'ACM Rates'!F$74)</f>
        <v>5.2271154174288771E-2</v>
      </c>
      <c r="AH80" s="93">
        <f>$AG80*'ACM Rates'!C$74</f>
        <v>4.2323716880816077E-2</v>
      </c>
      <c r="AI80" s="93">
        <f>$AG80*'ACM Rates'!D$74</f>
        <v>3.8034391222942394E-2</v>
      </c>
      <c r="AJ80" s="93">
        <f>$AG80*'ACM Rates'!E$74</f>
        <v>3.4452975838880448E-2</v>
      </c>
      <c r="AK80" s="93">
        <f>$AG80*'ACM Rates'!F$74</f>
        <v>3.0150053075483869E-2</v>
      </c>
      <c r="AL80" s="93"/>
      <c r="AM80" s="93">
        <f t="shared" si="20"/>
        <v>32434.527337928172</v>
      </c>
      <c r="AN80" s="93">
        <f t="shared" si="20"/>
        <v>18815.347128003414</v>
      </c>
      <c r="AO80" s="93">
        <f t="shared" si="20"/>
        <v>5191.4314484028837</v>
      </c>
      <c r="AP80" s="93">
        <f t="shared" si="20"/>
        <v>1408.8593695257509</v>
      </c>
      <c r="AQ80" s="93">
        <f t="shared" si="20"/>
        <v>242.71877331797921</v>
      </c>
      <c r="AR80" s="93">
        <f t="shared" si="20"/>
        <v>3251.2116955959686</v>
      </c>
      <c r="AS80" s="93">
        <f t="shared" si="20"/>
        <v>45158.32763841765</v>
      </c>
      <c r="AT80" s="2">
        <f t="shared" si="26"/>
        <v>0.5583218644473622</v>
      </c>
      <c r="AU80" s="2">
        <f t="shared" si="27"/>
        <v>0.32388385313224111</v>
      </c>
      <c r="AV80" s="2">
        <f t="shared" si="14"/>
        <v>8.936432633114226E-2</v>
      </c>
      <c r="AW80" s="2">
        <f t="shared" si="14"/>
        <v>2.4251840692554955E-2</v>
      </c>
      <c r="AX80" s="2">
        <f t="shared" si="14"/>
        <v>4.1781153966995704E-3</v>
      </c>
    </row>
    <row r="81" spans="1:50">
      <c r="A81" s="58">
        <v>79</v>
      </c>
      <c r="B81" s="58">
        <v>83</v>
      </c>
      <c r="C81" s="93">
        <f>((SUM($C80:$G80))-($H80))*('Function Resolution'!H208)</f>
        <v>12461.040381209081</v>
      </c>
      <c r="D81" s="93">
        <f>((SUM($C80:$G80))-($H80))*('Function Resolution'!I208)</f>
        <v>8599.7133761174664</v>
      </c>
      <c r="E81" s="93">
        <f>((SUM($C80:$G80))-($H80))*('Function Resolution'!J208)</f>
        <v>2393.9733918827374</v>
      </c>
      <c r="F81" s="93">
        <f>((SUM($C80:$G80))-($H80))*('Function Resolution'!K208)</f>
        <v>605.68209168398505</v>
      </c>
      <c r="G81" s="93">
        <f>((SUM($C80:$G80))-($H80))*('Function Resolution'!L208)</f>
        <v>166.00325336629439</v>
      </c>
      <c r="H81" s="111">
        <f t="shared" si="21"/>
        <v>1596.0360551218203</v>
      </c>
      <c r="I81" s="111">
        <f t="shared" si="28"/>
        <v>27369.623560862165</v>
      </c>
      <c r="J81" s="2">
        <f t="shared" si="15"/>
        <v>0.51435764103173409</v>
      </c>
      <c r="K81" s="2">
        <f t="shared" si="16"/>
        <v>0.35497263072504703</v>
      </c>
      <c r="L81" s="2">
        <f t="shared" si="19"/>
        <v>9.881666930462725E-2</v>
      </c>
      <c r="M81" s="2">
        <f t="shared" si="19"/>
        <v>2.5000898991028947E-2</v>
      </c>
      <c r="N81" s="2">
        <f t="shared" si="19"/>
        <v>6.8521599475625519E-3</v>
      </c>
      <c r="O81" s="106">
        <f>('ACM Rates'!$AN94*(SUM($C81:$G81)))/($C81*'ACM Rates'!$B$65+$D81*'ACM Rates'!$C$65+$E81*'ACM Rates'!$D$65+$F81*'ACM Rates'!$E$65+$G81*'ACM Rates'!$F$65)</f>
        <v>7.3781456382668739E-2</v>
      </c>
      <c r="P81" s="106">
        <f>$O81*'ACM Rates'!C$65</f>
        <v>5.9538124583709502E-2</v>
      </c>
      <c r="Q81" s="106">
        <f>$O81*'ACM Rates'!D$65</f>
        <v>5.3685511854730125E-2</v>
      </c>
      <c r="R81" s="106">
        <f>$O81*'ACM Rates'!E$65</f>
        <v>4.8201189198771192E-2</v>
      </c>
      <c r="S81" s="106">
        <f>$O81*'ACM Rates'!F$65</f>
        <v>4.1657360538823934E-2</v>
      </c>
      <c r="T81" s="2"/>
      <c r="U81" s="93">
        <f>((SUM($U80:$Y80))-($Z80))*('Function Resolution'!M208)</f>
        <v>19858.894026841161</v>
      </c>
      <c r="V81" s="93">
        <f>((SUM($U80:$Y80))-($Z80))*('Function Resolution'!N208)</f>
        <v>8198.6245614366871</v>
      </c>
      <c r="W81" s="93">
        <f>((SUM($U80:$Y80))-($Z80))*('Function Resolution'!O208)</f>
        <v>1961.8388115176037</v>
      </c>
      <c r="X81" s="93">
        <f>((SUM($U80:$Y80))-($Z80))*('Function Resolution'!P208)</f>
        <v>590.86939415563643</v>
      </c>
      <c r="Y81" s="93">
        <f>((SUM($U80:$Y80))-($Z80))*('Function Resolution'!Q208)</f>
        <v>5.0330733715738001</v>
      </c>
      <c r="Z81" s="111">
        <f t="shared" si="22"/>
        <v>1468.6140158354676</v>
      </c>
      <c r="AA81" s="111">
        <f t="shared" si="29"/>
        <v>20853.354148512775</v>
      </c>
      <c r="AB81" s="2">
        <f t="shared" si="23"/>
        <v>0.64865998567066363</v>
      </c>
      <c r="AC81" s="2">
        <f t="shared" si="24"/>
        <v>0.26779536077652333</v>
      </c>
      <c r="AD81" s="2">
        <f t="shared" si="25"/>
        <v>6.4080423292816185E-2</v>
      </c>
      <c r="AE81" s="2">
        <f t="shared" si="25"/>
        <v>1.9299832721207884E-2</v>
      </c>
      <c r="AF81" s="2">
        <f t="shared" si="25"/>
        <v>1.6439753878901006E-4</v>
      </c>
      <c r="AG81" s="106">
        <f>('ACM Rates'!$AS94*(SUM(U81:Y81)))/(U81*'ACM Rates'!B$74+V81*'ACM Rates'!C$74+W81*'ACM Rates'!D$74+X81*'ACM Rates'!E$74+Y81*'ACM Rates'!F$74)</f>
        <v>5.1863067081168446E-2</v>
      </c>
      <c r="AH81" s="93">
        <f>$AG81*'ACM Rates'!C$74</f>
        <v>4.1993290609103187E-2</v>
      </c>
      <c r="AI81" s="93">
        <f>$AG81*'ACM Rates'!D$74</f>
        <v>3.7737452224790205E-2</v>
      </c>
      <c r="AJ81" s="93">
        <f>$AG81*'ACM Rates'!E$74</f>
        <v>3.41839973749163E-2</v>
      </c>
      <c r="AK81" s="93">
        <f>$AG81*'ACM Rates'!F$74</f>
        <v>2.9914668039294066E-2</v>
      </c>
      <c r="AL81" s="93"/>
      <c r="AM81" s="93">
        <f t="shared" si="20"/>
        <v>32319.934408050241</v>
      </c>
      <c r="AN81" s="93">
        <f t="shared" si="20"/>
        <v>16798.337937554155</v>
      </c>
      <c r="AO81" s="93">
        <f t="shared" si="20"/>
        <v>4355.8122034003409</v>
      </c>
      <c r="AP81" s="93">
        <f t="shared" si="20"/>
        <v>1196.5514858396214</v>
      </c>
      <c r="AQ81" s="93">
        <f t="shared" si="20"/>
        <v>171.03632673786819</v>
      </c>
      <c r="AR81" s="93">
        <f t="shared" si="20"/>
        <v>3064.6500709572879</v>
      </c>
      <c r="AS81" s="93">
        <f t="shared" si="20"/>
        <v>48222.977709374944</v>
      </c>
      <c r="AT81" s="2">
        <f t="shared" si="26"/>
        <v>0.58933167090453376</v>
      </c>
      <c r="AU81" s="2">
        <f t="shared" si="27"/>
        <v>0.30630608466494819</v>
      </c>
      <c r="AV81" s="2">
        <f t="shared" si="14"/>
        <v>7.9425225669297439E-2</v>
      </c>
      <c r="AW81" s="2">
        <f t="shared" si="14"/>
        <v>2.1818289529001153E-2</v>
      </c>
      <c r="AX81" s="2">
        <f t="shared" si="14"/>
        <v>3.1187292322194539E-3</v>
      </c>
    </row>
    <row r="82" spans="1:50">
      <c r="A82" s="58">
        <v>80</v>
      </c>
      <c r="B82" s="58">
        <v>84</v>
      </c>
      <c r="C82" s="93">
        <f>((SUM($C81:$G81))-($H81))*('Function Resolution'!H209)</f>
        <v>12305.869196217431</v>
      </c>
      <c r="D82" s="93">
        <f>((SUM($C81:$G81))-($H81))*('Function Resolution'!I209)</f>
        <v>7737.9976816434291</v>
      </c>
      <c r="E82" s="93">
        <f>((SUM($C81:$G81))-($H81))*('Function Resolution'!J209)</f>
        <v>1964.3471339681466</v>
      </c>
      <c r="F82" s="93">
        <f>((SUM($C81:$G81))-($H81))*('Function Resolution'!K209)</f>
        <v>505.45060937876724</v>
      </c>
      <c r="G82" s="93">
        <f>((SUM($C81:$G81))-($H81))*('Function Resolution'!L209)</f>
        <v>116.71181792997287</v>
      </c>
      <c r="H82" s="111">
        <f t="shared" si="21"/>
        <v>1656.5435553448833</v>
      </c>
      <c r="I82" s="111">
        <f t="shared" si="28"/>
        <v>29026.167116207049</v>
      </c>
      <c r="J82" s="2">
        <f t="shared" si="15"/>
        <v>0.54377660174203912</v>
      </c>
      <c r="K82" s="2">
        <f t="shared" si="16"/>
        <v>0.34192969358923575</v>
      </c>
      <c r="L82" s="2">
        <f t="shared" si="19"/>
        <v>8.6801345936558874E-2</v>
      </c>
      <c r="M82" s="2">
        <f t="shared" si="19"/>
        <v>2.2335050887824549E-2</v>
      </c>
      <c r="N82" s="2">
        <f t="shared" si="19"/>
        <v>5.1573078443417969E-3</v>
      </c>
      <c r="O82" s="106">
        <f>('ACM Rates'!$AL95*(SUM($C82:$G82)))/($C82*'ACM Rates'!$B$65+$D82*'ACM Rates'!$C$65+$E82*'ACM Rates'!$D$65+$F82*'ACM Rates'!$E$65+$G82*'ACM Rates'!$F$65)</f>
        <v>8.130081205033135E-2</v>
      </c>
      <c r="P82" s="106">
        <f>$O82*'ACM Rates'!C$65</f>
        <v>6.560588681665562E-2</v>
      </c>
      <c r="Q82" s="106">
        <f>$O82*'ACM Rates'!D$65</f>
        <v>5.9156811523071416E-2</v>
      </c>
      <c r="R82" s="106">
        <f>$O82*'ACM Rates'!E$65</f>
        <v>5.31135601786831E-2</v>
      </c>
      <c r="S82" s="106">
        <f>$O82*'ACM Rates'!F$65</f>
        <v>4.5902824445674249E-2</v>
      </c>
      <c r="T82" s="2"/>
      <c r="U82" s="93">
        <f>((SUM($U81:$Y81))-($Z81))*('Function Resolution'!M209)</f>
        <v>19911.865904560866</v>
      </c>
      <c r="V82" s="93">
        <f>((SUM($U81:$Y81))-($Z81))*('Function Resolution'!N209)</f>
        <v>7066.0932195477972</v>
      </c>
      <c r="W82" s="93">
        <f>((SUM($U81:$Y81))-($Z81))*('Function Resolution'!O209)</f>
        <v>1649.9436542586727</v>
      </c>
      <c r="X82" s="93">
        <f>((SUM($U81:$Y81))-($Z81))*('Function Resolution'!P209)</f>
        <v>516.15787935558114</v>
      </c>
      <c r="Y82" s="93">
        <f>((SUM($U81:$Y81))-($Z81))*('Function Resolution'!Q209)</f>
        <v>2.5851937642698397</v>
      </c>
      <c r="Z82" s="111">
        <f t="shared" si="22"/>
        <v>1553.5162238842672</v>
      </c>
      <c r="AA82" s="111">
        <f t="shared" si="29"/>
        <v>22406.870372397043</v>
      </c>
      <c r="AB82" s="2">
        <f t="shared" si="23"/>
        <v>0.68316148643720787</v>
      </c>
      <c r="AC82" s="2">
        <f t="shared" si="24"/>
        <v>0.24243246566181662</v>
      </c>
      <c r="AD82" s="2">
        <f t="shared" si="25"/>
        <v>5.6608354273961353E-2</v>
      </c>
      <c r="AE82" s="2">
        <f t="shared" si="25"/>
        <v>1.770899752875834E-2</v>
      </c>
      <c r="AF82" s="2">
        <f t="shared" si="25"/>
        <v>8.8696098255776893E-5</v>
      </c>
      <c r="AG82" s="106">
        <f>('ACM Rates'!$AQ95*(SUM(U82:Y82)))/(U82*'ACM Rates'!B$74+V82*'ACM Rates'!C$74+W82*'ACM Rates'!D$74+X82*'ACM Rates'!E$74+Y82*'ACM Rates'!F$74)</f>
        <v>5.7166037923167733E-2</v>
      </c>
      <c r="AH82" s="93">
        <f>$AG82*'ACM Rates'!C$74</f>
        <v>4.6287082091029171E-2</v>
      </c>
      <c r="AI82" s="93">
        <f>$AG82*'ACM Rates'!D$74</f>
        <v>4.1596086510460283E-2</v>
      </c>
      <c r="AJ82" s="93">
        <f>$AG82*'ACM Rates'!E$74</f>
        <v>3.7679292804676627E-2</v>
      </c>
      <c r="AK82" s="93">
        <f>$AG82*'ACM Rates'!F$74</f>
        <v>3.2973426830250056E-2</v>
      </c>
      <c r="AL82" s="93"/>
      <c r="AM82" s="93">
        <f t="shared" si="20"/>
        <v>32217.735100778296</v>
      </c>
      <c r="AN82" s="93">
        <f t="shared" si="20"/>
        <v>14804.090901191226</v>
      </c>
      <c r="AO82" s="93">
        <f t="shared" si="20"/>
        <v>3614.2907882268191</v>
      </c>
      <c r="AP82" s="93">
        <f t="shared" si="20"/>
        <v>1021.6084887343484</v>
      </c>
      <c r="AQ82" s="93">
        <f t="shared" si="20"/>
        <v>119.29701169424271</v>
      </c>
      <c r="AR82" s="93">
        <f t="shared" si="20"/>
        <v>3210.0597792291505</v>
      </c>
      <c r="AS82" s="93">
        <f t="shared" si="20"/>
        <v>51433.037488604095</v>
      </c>
      <c r="AT82" s="2">
        <f t="shared" si="26"/>
        <v>0.62224001449793376</v>
      </c>
      <c r="AU82" s="2">
        <f t="shared" si="27"/>
        <v>0.28592009053930756</v>
      </c>
      <c r="AV82" s="2">
        <f t="shared" si="14"/>
        <v>6.9804917863753729E-2</v>
      </c>
      <c r="AW82" s="2">
        <f t="shared" si="14"/>
        <v>1.9730923941513091E-2</v>
      </c>
      <c r="AX82" s="2">
        <f t="shared" si="14"/>
        <v>2.304053157491897E-3</v>
      </c>
    </row>
    <row r="83" spans="1:50">
      <c r="A83" s="58">
        <v>81</v>
      </c>
      <c r="B83" s="58">
        <v>85</v>
      </c>
      <c r="C83" s="93">
        <f>((SUM($C82:$G82))-($H82))*('Function Resolution'!H210)</f>
        <v>12068.963668616507</v>
      </c>
      <c r="D83" s="93">
        <f>((SUM($C82:$G82))-($H82))*('Function Resolution'!I210)</f>
        <v>6832.49738205018</v>
      </c>
      <c r="E83" s="93">
        <f>((SUM($C82:$G82))-($H82))*('Function Resolution'!J210)</f>
        <v>1572.4492290051505</v>
      </c>
      <c r="F83" s="93">
        <f>((SUM($C82:$G82))-($H82))*('Function Resolution'!K210)</f>
        <v>419.55496169897384</v>
      </c>
      <c r="G83" s="93">
        <f>((SUM($C82:$G82))-($H82))*('Function Resolution'!L210)</f>
        <v>80.367642422050537</v>
      </c>
      <c r="H83" s="111">
        <f t="shared" si="21"/>
        <v>2714.0139751627967</v>
      </c>
      <c r="I83" s="111">
        <f t="shared" si="28"/>
        <v>31740.181091369846</v>
      </c>
      <c r="J83" s="2">
        <f t="shared" si="15"/>
        <v>0.57542957148011675</v>
      </c>
      <c r="K83" s="2">
        <f t="shared" si="16"/>
        <v>0.32576293612646573</v>
      </c>
      <c r="L83" s="2">
        <f t="shared" si="19"/>
        <v>7.497195375387164E-2</v>
      </c>
      <c r="M83" s="2">
        <f t="shared" si="19"/>
        <v>2.0003733415039134E-2</v>
      </c>
      <c r="N83" s="2">
        <f t="shared" si="19"/>
        <v>3.8318052245068252E-3</v>
      </c>
      <c r="O83" s="106">
        <f>('ACM Rates'!$AL96*(SUM($C83:$G83)))/($C83*'ACM Rates'!$B$65+$D83*'ACM Rates'!$C$65+$E83*'ACM Rates'!$D$65+$F83*'ACM Rates'!$E$65+$G83*'ACM Rates'!$F$65)</f>
        <v>0.14249714913867562</v>
      </c>
      <c r="P83" s="106">
        <f>$O83*'ACM Rates'!C$65</f>
        <v>0.11498841896315287</v>
      </c>
      <c r="Q83" s="106">
        <f>$O83*'ACM Rates'!D$65</f>
        <v>0.10368502824981655</v>
      </c>
      <c r="R83" s="106">
        <f>$O83*'ACM Rates'!E$65</f>
        <v>9.3092931241355079E-2</v>
      </c>
      <c r="S83" s="106">
        <f>$O83*'ACM Rates'!F$65</f>
        <v>8.0454566885165932E-2</v>
      </c>
      <c r="T83" s="2"/>
      <c r="U83" s="93">
        <f>((SUM($U82:$Y82))-($Z82))*('Function Resolution'!M210)</f>
        <v>19842.087735043751</v>
      </c>
      <c r="V83" s="93">
        <f>((SUM($U82:$Y82))-($Z82))*('Function Resolution'!N210)</f>
        <v>5928.0644946853208</v>
      </c>
      <c r="W83" s="93">
        <f>((SUM($U82:$Y82))-($Z82))*('Function Resolution'!O210)</f>
        <v>1369.989403388772</v>
      </c>
      <c r="X83" s="93">
        <f>((SUM($U82:$Y82))-($Z82))*('Function Resolution'!P210)</f>
        <v>451.71319012656096</v>
      </c>
      <c r="Y83" s="93">
        <f>((SUM($U82:$Y82))-($Z82))*('Function Resolution'!Q210)</f>
        <v>1.2748043585151239</v>
      </c>
      <c r="Z83" s="111">
        <f t="shared" si="22"/>
        <v>2770.3502146113333</v>
      </c>
      <c r="AA83" s="111">
        <f t="shared" si="29"/>
        <v>25177.220587008378</v>
      </c>
      <c r="AB83" s="2">
        <f t="shared" si="23"/>
        <v>0.71909522416749072</v>
      </c>
      <c r="AC83" s="2">
        <f t="shared" si="24"/>
        <v>0.21483842444443682</v>
      </c>
      <c r="AD83" s="2">
        <f t="shared" si="25"/>
        <v>4.9649656341203732E-2</v>
      </c>
      <c r="AE83" s="2">
        <f t="shared" si="25"/>
        <v>1.6370494982732495E-2</v>
      </c>
      <c r="AF83" s="2">
        <f t="shared" si="25"/>
        <v>4.6200064136250318E-5</v>
      </c>
      <c r="AG83" s="106">
        <f>('ACM Rates'!$AQ96*(SUM(U83:Y83)))/(U83*'ACM Rates'!B$74+V83*'ACM Rates'!C$74+W83*'ACM Rates'!D$74+X83*'ACM Rates'!E$74+Y83*'ACM Rates'!F$74)</f>
        <v>0.10680935252492998</v>
      </c>
      <c r="AH83" s="93">
        <f>$AG83*'ACM Rates'!C$74</f>
        <v>8.6483049167335971E-2</v>
      </c>
      <c r="AI83" s="93">
        <f>$AG83*'ACM Rates'!D$74</f>
        <v>7.7718366169166997E-2</v>
      </c>
      <c r="AJ83" s="93">
        <f>$AG83*'ACM Rates'!E$74</f>
        <v>7.0400206386067393E-2</v>
      </c>
      <c r="AK83" s="93">
        <f>$AG83*'ACM Rates'!F$74</f>
        <v>6.1607739458883357E-2</v>
      </c>
      <c r="AL83" s="93"/>
      <c r="AM83" s="93">
        <f t="shared" si="20"/>
        <v>31911.051403660258</v>
      </c>
      <c r="AN83" s="93">
        <f t="shared" si="20"/>
        <v>12760.561876735501</v>
      </c>
      <c r="AO83" s="93">
        <f t="shared" si="20"/>
        <v>2942.4386323939225</v>
      </c>
      <c r="AP83" s="93">
        <f t="shared" si="20"/>
        <v>871.2681518255348</v>
      </c>
      <c r="AQ83" s="93">
        <f t="shared" si="20"/>
        <v>81.642446780565663</v>
      </c>
      <c r="AR83" s="93">
        <f t="shared" si="20"/>
        <v>5484.36418977413</v>
      </c>
      <c r="AS83" s="93">
        <f t="shared" si="20"/>
        <v>56917.401678378228</v>
      </c>
      <c r="AT83" s="2">
        <f t="shared" si="26"/>
        <v>0.65705264965196519</v>
      </c>
      <c r="AU83" s="2">
        <f t="shared" si="27"/>
        <v>0.26274160904630089</v>
      </c>
      <c r="AV83" s="2">
        <f t="shared" ref="AV83:AX98" si="30">(E83+W83)/((SUM($C83:$G83))+(SUM($U83:$Y83)))</f>
        <v>6.0585189607101887E-2</v>
      </c>
      <c r="AW83" s="2">
        <f t="shared" si="30"/>
        <v>1.7939523222624845E-2</v>
      </c>
      <c r="AX83" s="2">
        <f t="shared" si="30"/>
        <v>1.6810284720072627E-3</v>
      </c>
    </row>
    <row r="84" spans="1:50">
      <c r="A84" s="58">
        <v>82</v>
      </c>
      <c r="B84" s="58">
        <v>86</v>
      </c>
      <c r="C84" s="93">
        <f>((SUM($C83:$G83))-($H83))*('Function Resolution'!H211)</f>
        <v>11127.415224735067</v>
      </c>
      <c r="D84" s="93">
        <f>((SUM($C83:$G83))-($H83))*('Function Resolution'!I211)</f>
        <v>5592.4512123597451</v>
      </c>
      <c r="E84" s="93">
        <f>((SUM($C83:$G83))-($H83))*('Function Resolution'!J211)</f>
        <v>1160.6851823979125</v>
      </c>
      <c r="F84" s="93">
        <f>((SUM($C83:$G83))-($H83))*('Function Resolution'!K211)</f>
        <v>327.99417515030888</v>
      </c>
      <c r="G84" s="93">
        <f>((SUM($C83:$G83))-($H83))*('Function Resolution'!L211)</f>
        <v>51.273113987029312</v>
      </c>
      <c r="H84" s="111">
        <f t="shared" si="21"/>
        <v>2362.8205667767311</v>
      </c>
      <c r="I84" s="111">
        <f t="shared" si="28"/>
        <v>34103.001658146575</v>
      </c>
      <c r="J84" s="2">
        <f t="shared" si="15"/>
        <v>0.60939351482154969</v>
      </c>
      <c r="K84" s="2">
        <f t="shared" si="16"/>
        <v>0.30627090226599168</v>
      </c>
      <c r="L84" s="2">
        <f t="shared" si="19"/>
        <v>6.3564988689419191E-2</v>
      </c>
      <c r="M84" s="2">
        <f t="shared" si="19"/>
        <v>1.7962619278512688E-2</v>
      </c>
      <c r="N84" s="2">
        <f t="shared" si="19"/>
        <v>2.8079749445267671E-3</v>
      </c>
      <c r="O84" s="106">
        <f>('ACM Rates'!$AL97*(SUM($C84:$G84)))/($C84*'ACM Rates'!$B$65+$D84*'ACM Rates'!$C$65+$E84*'ACM Rates'!$D$65+$F84*'ACM Rates'!$E$65+$G84*'ACM Rates'!$F$65)</f>
        <v>0.14124916762916148</v>
      </c>
      <c r="P84" s="106">
        <f>$O84*'ACM Rates'!C$65</f>
        <v>0.11398135726724046</v>
      </c>
      <c r="Q84" s="106">
        <f>$O84*'ACM Rates'!D$65</f>
        <v>0.10277696097372463</v>
      </c>
      <c r="R84" s="106">
        <f>$O84*'ACM Rates'!E$65</f>
        <v>9.2277628917358259E-2</v>
      </c>
      <c r="S84" s="106">
        <f>$O84*'ACM Rates'!F$65</f>
        <v>7.9749950600309996E-2</v>
      </c>
      <c r="T84" s="2"/>
      <c r="U84" s="93">
        <f>((SUM($U83:$Y83))-($Z83))*('Function Resolution'!M211)</f>
        <v>18764.613475072412</v>
      </c>
      <c r="V84" s="93">
        <f>((SUM($U83:$Y83))-($Z83))*('Function Resolution'!N211)</f>
        <v>4607.399850506692</v>
      </c>
      <c r="W84" s="93">
        <f>((SUM($U83:$Y83))-($Z83))*('Function Resolution'!O211)</f>
        <v>1071.8448151280081</v>
      </c>
      <c r="X84" s="93">
        <f>((SUM($U83:$Y83))-($Z83))*('Function Resolution'!P211)</f>
        <v>378.34596199632182</v>
      </c>
      <c r="Y84" s="93">
        <f>((SUM($U83:$Y83))-($Z83))*('Function Resolution'!Q211)</f>
        <v>0.57531028815073626</v>
      </c>
      <c r="Z84" s="111">
        <f t="shared" si="22"/>
        <v>2492.2070530643546</v>
      </c>
      <c r="AA84" s="111">
        <f t="shared" si="29"/>
        <v>27669.427640072732</v>
      </c>
      <c r="AB84" s="2">
        <f t="shared" si="23"/>
        <v>0.75594328752933737</v>
      </c>
      <c r="AC84" s="2">
        <f t="shared" si="24"/>
        <v>0.18561176304436325</v>
      </c>
      <c r="AD84" s="2">
        <f t="shared" si="25"/>
        <v>4.3179887203406118E-2</v>
      </c>
      <c r="AE84" s="2">
        <f t="shared" si="25"/>
        <v>1.5241885515781751E-2</v>
      </c>
      <c r="AF84" s="2">
        <f t="shared" si="25"/>
        <v>2.3176707111599041E-5</v>
      </c>
      <c r="AG84" s="106">
        <f>('ACM Rates'!$AQ97*(SUM(U84:Y84)))/(U84*'ACM Rates'!B$74+V84*'ACM Rates'!C$74+W84*'ACM Rates'!D$74+X84*'ACM Rates'!E$74+Y84*'ACM Rates'!F$74)</f>
        <v>0.10593945208001848</v>
      </c>
      <c r="AH84" s="93">
        <f>$AG84*'ACM Rates'!C$74</f>
        <v>8.5778694715506393E-2</v>
      </c>
      <c r="AI84" s="93">
        <f>$AG84*'ACM Rates'!D$74</f>
        <v>7.7085394994731937E-2</v>
      </c>
      <c r="AJ84" s="93">
        <f>$AG84*'ACM Rates'!E$74</f>
        <v>6.9826837393470897E-2</v>
      </c>
      <c r="AK84" s="93">
        <f>$AG84*'ACM Rates'!F$74</f>
        <v>6.110598002772525E-2</v>
      </c>
      <c r="AL84" s="93"/>
      <c r="AM84" s="93">
        <f t="shared" si="20"/>
        <v>29892.028699807481</v>
      </c>
      <c r="AN84" s="93">
        <f t="shared" si="20"/>
        <v>10199.851062866437</v>
      </c>
      <c r="AO84" s="93">
        <f t="shared" si="20"/>
        <v>2232.5299975259204</v>
      </c>
      <c r="AP84" s="93">
        <f t="shared" si="20"/>
        <v>706.3401371466307</v>
      </c>
      <c r="AQ84" s="93">
        <f t="shared" si="20"/>
        <v>51.848424275180051</v>
      </c>
      <c r="AR84" s="93">
        <f t="shared" si="20"/>
        <v>4855.0276198410857</v>
      </c>
      <c r="AS84" s="93">
        <f t="shared" si="20"/>
        <v>61772.429298219307</v>
      </c>
      <c r="AT84" s="2">
        <f t="shared" si="26"/>
        <v>0.69383068487783672</v>
      </c>
      <c r="AU84" s="2">
        <f t="shared" si="27"/>
        <v>0.23675106563262899</v>
      </c>
      <c r="AV84" s="2">
        <f t="shared" si="30"/>
        <v>5.181976214293213E-2</v>
      </c>
      <c r="AW84" s="2">
        <f t="shared" si="30"/>
        <v>1.6395021764324353E-2</v>
      </c>
      <c r="AX84" s="2">
        <f t="shared" si="30"/>
        <v>1.2034655822780111E-3</v>
      </c>
    </row>
    <row r="85" spans="1:50">
      <c r="A85" s="58">
        <v>83</v>
      </c>
      <c r="B85" s="58">
        <v>87</v>
      </c>
      <c r="C85" s="93">
        <f>((SUM($C84:$G84))-($H84))*('Function Resolution'!H212)</f>
        <v>10263.412880443662</v>
      </c>
      <c r="D85" s="93">
        <f>((SUM($C84:$G84))-($H84))*('Function Resolution'!I212)</f>
        <v>4504.8294996114873</v>
      </c>
      <c r="E85" s="93">
        <f>((SUM($C84:$G84))-($H84))*('Function Resolution'!J212)</f>
        <v>839.46564168425459</v>
      </c>
      <c r="F85" s="93">
        <f>((SUM($C84:$G84))-($H84))*('Function Resolution'!K212)</f>
        <v>257.06219064833363</v>
      </c>
      <c r="G85" s="93">
        <f>((SUM($C84:$G84))-($H84))*('Function Resolution'!L212)</f>
        <v>32.228129465595572</v>
      </c>
      <c r="H85" s="111">
        <f t="shared" si="21"/>
        <v>2057.0715854358214</v>
      </c>
      <c r="I85" s="111">
        <f t="shared" si="28"/>
        <v>36160.073243582396</v>
      </c>
      <c r="J85" s="2">
        <f t="shared" si="15"/>
        <v>0.64561954777477282</v>
      </c>
      <c r="K85" s="2">
        <f t="shared" si="16"/>
        <v>0.28337610678056452</v>
      </c>
      <c r="L85" s="2">
        <f t="shared" si="19"/>
        <v>5.2806550245031128E-2</v>
      </c>
      <c r="M85" s="2">
        <f t="shared" si="19"/>
        <v>1.6170486095575972E-2</v>
      </c>
      <c r="N85" s="2">
        <f t="shared" si="19"/>
        <v>2.0273091040555703E-3</v>
      </c>
      <c r="O85" s="106">
        <f>('ACM Rates'!$AL98*(SUM($C85:$G85)))/($C85*'ACM Rates'!$B$65+$D85*'ACM Rates'!$C$65+$E85*'ACM Rates'!$D$65+$F85*'ACM Rates'!$E$65+$G85*'ACM Rates'!$F$65)</f>
        <v>0.13997922325450471</v>
      </c>
      <c r="P85" s="106">
        <f>$O85*'ACM Rates'!C$65</f>
        <v>0.11295657258420921</v>
      </c>
      <c r="Q85" s="106">
        <f>$O85*'ACM Rates'!D$65</f>
        <v>0.10185291288463731</v>
      </c>
      <c r="R85" s="106">
        <f>$O85*'ACM Rates'!E$65</f>
        <v>9.1447978323891191E-2</v>
      </c>
      <c r="S85" s="106">
        <f>$O85*'ACM Rates'!F$65</f>
        <v>7.9032933977529488E-2</v>
      </c>
      <c r="T85" s="2"/>
      <c r="U85" s="93">
        <f>((SUM($U84:$Y84))-($Z84))*('Function Resolution'!M212)</f>
        <v>17705.098714554264</v>
      </c>
      <c r="V85" s="93">
        <f>((SUM($U84:$Y84))-($Z84))*('Function Resolution'!N212)</f>
        <v>3475.9797965009893</v>
      </c>
      <c r="W85" s="93">
        <f>((SUM($U84:$Y84))-($Z84))*('Function Resolution'!O212)</f>
        <v>830.24651161677002</v>
      </c>
      <c r="X85" s="93">
        <f>((SUM($U84:$Y84))-($Z84))*('Function Resolution'!P212)</f>
        <v>318.99797362294612</v>
      </c>
      <c r="Y85" s="93">
        <f>((SUM($U84:$Y84))-($Z84))*('Function Resolution'!Q212)</f>
        <v>0.2493636322593383</v>
      </c>
      <c r="Z85" s="111">
        <f t="shared" si="22"/>
        <v>2241.9894649366938</v>
      </c>
      <c r="AA85" s="111">
        <f t="shared" si="29"/>
        <v>29911.417105009426</v>
      </c>
      <c r="AB85" s="2">
        <f t="shared" si="23"/>
        <v>0.79286363238617685</v>
      </c>
      <c r="AC85" s="2">
        <f t="shared" si="24"/>
        <v>0.15566012999911827</v>
      </c>
      <c r="AD85" s="2">
        <f t="shared" si="25"/>
        <v>3.7179813317578379E-2</v>
      </c>
      <c r="AE85" s="2">
        <f t="shared" si="25"/>
        <v>1.4285257380836148E-2</v>
      </c>
      <c r="AF85" s="2">
        <f t="shared" si="25"/>
        <v>1.1166916290369144E-5</v>
      </c>
      <c r="AG85" s="106">
        <f>('ACM Rates'!$AQ98*(SUM(U85:Y85)))/(U85*'ACM Rates'!B$74+V85*'ACM Rates'!C$74+W85*'ACM Rates'!D$74+X85*'ACM Rates'!E$74+Y85*'ACM Rates'!F$74)</f>
        <v>0.10508946372729221</v>
      </c>
      <c r="AH85" s="93">
        <f>$AG85*'ACM Rates'!C$74</f>
        <v>8.5090462994568558E-2</v>
      </c>
      <c r="AI85" s="93">
        <f>$AG85*'ACM Rates'!D$74</f>
        <v>7.6466912582142749E-2</v>
      </c>
      <c r="AJ85" s="93">
        <f>$AG85*'ACM Rates'!E$74</f>
        <v>6.926659286391329E-2</v>
      </c>
      <c r="AK85" s="93">
        <f>$AG85*'ACM Rates'!F$74</f>
        <v>6.0615705910899917E-2</v>
      </c>
      <c r="AL85" s="93"/>
      <c r="AM85" s="93">
        <f t="shared" si="20"/>
        <v>27968.511594997926</v>
      </c>
      <c r="AN85" s="93">
        <f t="shared" si="20"/>
        <v>7980.8092961124767</v>
      </c>
      <c r="AO85" s="93">
        <f t="shared" si="20"/>
        <v>1669.7121533010245</v>
      </c>
      <c r="AP85" s="93">
        <f t="shared" si="20"/>
        <v>576.06016427127975</v>
      </c>
      <c r="AQ85" s="93">
        <f t="shared" si="20"/>
        <v>32.477493097854911</v>
      </c>
      <c r="AR85" s="93">
        <f t="shared" si="20"/>
        <v>4299.0610503725147</v>
      </c>
      <c r="AS85" s="93">
        <f t="shared" si="20"/>
        <v>66071.490348591818</v>
      </c>
      <c r="AT85" s="2">
        <f t="shared" si="26"/>
        <v>0.73163193688620165</v>
      </c>
      <c r="AU85" s="2">
        <f t="shared" si="27"/>
        <v>0.20877102964172262</v>
      </c>
      <c r="AV85" s="2">
        <f t="shared" si="30"/>
        <v>4.3678217648898433E-2</v>
      </c>
      <c r="AW85" s="2">
        <f t="shared" si="30"/>
        <v>1.5069232851996218E-2</v>
      </c>
      <c r="AX85" s="2">
        <f t="shared" si="30"/>
        <v>8.4958297118111609E-4</v>
      </c>
    </row>
    <row r="86" spans="1:50">
      <c r="A86" s="58">
        <v>84</v>
      </c>
      <c r="B86" s="58">
        <v>88</v>
      </c>
      <c r="C86" s="93">
        <f>((SUM($C85:$G85))-($H85))*('Function Resolution'!H213)</f>
        <v>9464.6272517866328</v>
      </c>
      <c r="D86" s="93">
        <f>((SUM($C85:$G85))-($H85))*('Function Resolution'!I213)</f>
        <v>3559.7531433235267</v>
      </c>
      <c r="E86" s="93">
        <f>((SUM($C85:$G85))-($H85))*('Function Resolution'!J213)</f>
        <v>593.70202938036573</v>
      </c>
      <c r="F86" s="93">
        <f>((SUM($C85:$G85))-($H85))*('Function Resolution'!K213)</f>
        <v>201.91334625127635</v>
      </c>
      <c r="G86" s="93">
        <f>((SUM($C85:$G85))-($H85))*('Function Resolution'!L213)</f>
        <v>19.930985675711401</v>
      </c>
      <c r="H86" s="111">
        <f t="shared" si="21"/>
        <v>1701.3421961664051</v>
      </c>
      <c r="I86" s="111">
        <f t="shared" si="28"/>
        <v>37861.415439748802</v>
      </c>
      <c r="J86" s="2">
        <f t="shared" si="15"/>
        <v>0.68386396968451635</v>
      </c>
      <c r="K86" s="2">
        <f t="shared" si="16"/>
        <v>0.25720895825354601</v>
      </c>
      <c r="L86" s="2">
        <f t="shared" si="19"/>
        <v>4.2897772497608684E-2</v>
      </c>
      <c r="M86" s="2">
        <f t="shared" si="19"/>
        <v>1.4589191821961776E-2</v>
      </c>
      <c r="N86" s="2">
        <f t="shared" si="19"/>
        <v>1.440107742367169E-3</v>
      </c>
      <c r="O86" s="106">
        <f>('ACM Rates'!$AM99*(SUM($C86:$G86)))/($C86*'ACM Rates'!$B$65+$D86*'ACM Rates'!$C$65+$E86*'ACM Rates'!$D$65+$F86*'ACM Rates'!$E$65+$G86*'ACM Rates'!$F$65)</f>
        <v>0.13176099353873827</v>
      </c>
      <c r="P86" s="106">
        <f>$O86*'ACM Rates'!C$65</f>
        <v>0.10632485224872149</v>
      </c>
      <c r="Q86" s="106">
        <f>$O86*'ACM Rates'!D$65</f>
        <v>9.5873092338098029E-2</v>
      </c>
      <c r="R86" s="106">
        <f>$O86*'ACM Rates'!E$65</f>
        <v>8.607903516622166E-2</v>
      </c>
      <c r="S86" s="106">
        <f>$O86*'ACM Rates'!F$65</f>
        <v>7.4392882465331683E-2</v>
      </c>
      <c r="T86" s="2"/>
      <c r="U86" s="93">
        <f>((SUM($U85:$Y85))-($Z85))*('Function Resolution'!M213)</f>
        <v>16647.931170719152</v>
      </c>
      <c r="V86" s="93">
        <f>((SUM($U85:$Y85))-($Z85))*('Function Resolution'!N213)</f>
        <v>2534.3624426383635</v>
      </c>
      <c r="W86" s="93">
        <f>((SUM($U85:$Y85))-($Z85))*('Function Resolution'!O213)</f>
        <v>635.63136283363008</v>
      </c>
      <c r="X86" s="93">
        <f>((SUM($U85:$Y85))-($Z85))*('Function Resolution'!P213)</f>
        <v>270.55441703862169</v>
      </c>
      <c r="Y86" s="93">
        <f>((SUM($U85:$Y85))-($Z85))*('Function Resolution'!Q213)</f>
        <v>0.10350176076629998</v>
      </c>
      <c r="Z86" s="111">
        <f t="shared" si="22"/>
        <v>1916.0490365241963</v>
      </c>
      <c r="AA86" s="111">
        <f t="shared" si="29"/>
        <v>31827.466141533623</v>
      </c>
      <c r="AB86" s="2">
        <f t="shared" si="23"/>
        <v>0.82872601107520782</v>
      </c>
      <c r="AC86" s="2">
        <f t="shared" si="24"/>
        <v>0.12615934413523788</v>
      </c>
      <c r="AD86" s="2">
        <f t="shared" si="25"/>
        <v>3.1641423696050601E-2</v>
      </c>
      <c r="AE86" s="2">
        <f t="shared" si="25"/>
        <v>1.3468068825605891E-2</v>
      </c>
      <c r="AF86" s="2">
        <f t="shared" si="25"/>
        <v>5.15226789800639E-6</v>
      </c>
      <c r="AG86" s="106">
        <f>('ACM Rates'!$AR99*(SUM(U86:Y86)))/(U86*'ACM Rates'!B$74+V86*'ACM Rates'!C$74+W86*'ACM Rates'!D$74+X86*'ACM Rates'!E$74+Y86*'ACM Rates'!F$74)</f>
        <v>9.9067267946348861E-2</v>
      </c>
      <c r="AH86" s="93">
        <f>$AG86*'ACM Rates'!C$74</f>
        <v>8.021431833582171E-2</v>
      </c>
      <c r="AI86" s="93">
        <f>$AG86*'ACM Rates'!D$74</f>
        <v>7.208494409547371E-2</v>
      </c>
      <c r="AJ86" s="93">
        <f>$AG86*'ACM Rates'!E$74</f>
        <v>6.5297241717657065E-2</v>
      </c>
      <c r="AK86" s="93">
        <f>$AG86*'ACM Rates'!F$74</f>
        <v>5.7142097468641573E-2</v>
      </c>
      <c r="AL86" s="93"/>
      <c r="AM86" s="93">
        <f t="shared" si="20"/>
        <v>26112.558422505783</v>
      </c>
      <c r="AN86" s="93">
        <f t="shared" si="20"/>
        <v>6094.1155859618902</v>
      </c>
      <c r="AO86" s="93">
        <f t="shared" si="20"/>
        <v>1229.3333922139959</v>
      </c>
      <c r="AP86" s="93">
        <f t="shared" si="20"/>
        <v>472.46776328989802</v>
      </c>
      <c r="AQ86" s="93">
        <f t="shared" si="20"/>
        <v>20.034487436477701</v>
      </c>
      <c r="AR86" s="93">
        <f t="shared" si="20"/>
        <v>3617.3912326906011</v>
      </c>
      <c r="AS86" s="93">
        <f t="shared" si="20"/>
        <v>69688.881581282418</v>
      </c>
      <c r="AT86" s="2">
        <f t="shared" si="26"/>
        <v>0.76963470222518615</v>
      </c>
      <c r="AU86" s="2">
        <f t="shared" si="27"/>
        <v>0.17961636536867404</v>
      </c>
      <c r="AV86" s="2">
        <f t="shared" si="30"/>
        <v>3.6233050164730066E-2</v>
      </c>
      <c r="AW86" s="2">
        <f t="shared" si="30"/>
        <v>1.3925391010220528E-2</v>
      </c>
      <c r="AX86" s="2">
        <f t="shared" si="30"/>
        <v>5.9049123118929162E-4</v>
      </c>
    </row>
    <row r="87" spans="1:50">
      <c r="A87" s="58">
        <v>85</v>
      </c>
      <c r="B87" s="58">
        <v>89</v>
      </c>
      <c r="C87" s="93">
        <f>((SUM($C86:$G86))-($H86))*('Function Resolution'!H214)</f>
        <v>8783.6581828212893</v>
      </c>
      <c r="D87" s="93">
        <f>((SUM($C86:$G86))-($H86))*('Function Resolution'!I214)</f>
        <v>2769.9631402253917</v>
      </c>
      <c r="E87" s="93">
        <f>((SUM($C86:$G86))-($H86))*('Function Resolution'!J214)</f>
        <v>412.73251808084552</v>
      </c>
      <c r="F87" s="93">
        <f>((SUM($C86:$G86))-($H86))*('Function Resolution'!K214)</f>
        <v>160.0332427102166</v>
      </c>
      <c r="G87" s="93">
        <f>((SUM($C86:$G86))-($H86))*('Function Resolution'!L214)</f>
        <v>12.197476413366951</v>
      </c>
      <c r="H87" s="111">
        <f t="shared" si="21"/>
        <v>1413.6595578868441</v>
      </c>
      <c r="I87" s="111">
        <f t="shared" si="28"/>
        <v>39275.074997635646</v>
      </c>
      <c r="J87" s="2">
        <f t="shared" si="15"/>
        <v>0.72361469652599941</v>
      </c>
      <c r="K87" s="2">
        <f t="shared" si="16"/>
        <v>0.22819490414853522</v>
      </c>
      <c r="L87" s="2">
        <f t="shared" si="19"/>
        <v>3.4001700612802527E-2</v>
      </c>
      <c r="M87" s="2">
        <f t="shared" si="19"/>
        <v>1.3183847088256062E-2</v>
      </c>
      <c r="N87" s="2">
        <f t="shared" si="19"/>
        <v>1.0048516244067439E-3</v>
      </c>
      <c r="O87" s="106">
        <f>('ACM Rates'!$AN100*(SUM($C87:$G87)))/($C87*'ACM Rates'!$B$65+$D87*'ACM Rates'!$C$65+$E87*'ACM Rates'!$D$65+$F87*'ACM Rates'!$E$65+$G87*'ACM Rates'!$F$65)</f>
        <v>0.12367284107739231</v>
      </c>
      <c r="P87" s="106">
        <f>$O87*'ACM Rates'!C$65</f>
        <v>9.9798098068130794E-2</v>
      </c>
      <c r="Q87" s="106">
        <f>$O87*'ACM Rates'!D$65</f>
        <v>8.9987919746839035E-2</v>
      </c>
      <c r="R87" s="106">
        <f>$O87*'ACM Rates'!E$65</f>
        <v>8.0795071062343918E-2</v>
      </c>
      <c r="S87" s="106">
        <f>$O87*'ACM Rates'!F$65</f>
        <v>6.9826273188499752E-2</v>
      </c>
      <c r="T87" s="2"/>
      <c r="U87" s="93">
        <f>((SUM($U86:$Y86))-($Z86))*('Function Resolution'!M214)</f>
        <v>15669.244265524458</v>
      </c>
      <c r="V87" s="93">
        <f>((SUM($U86:$Y86))-($Z86))*('Function Resolution'!N214)</f>
        <v>1788.4284047657088</v>
      </c>
      <c r="W87" s="93">
        <f>((SUM($U86:$Y86))-($Z86))*('Function Resolution'!O214)</f>
        <v>482.85842743486126</v>
      </c>
      <c r="X87" s="93">
        <f>((SUM($U86:$Y86))-($Z86))*('Function Resolution'!P214)</f>
        <v>231.96151613258573</v>
      </c>
      <c r="Y87" s="93">
        <f>((SUM($U86:$Y86))-($Z86))*('Function Resolution'!Q214)</f>
        <v>4.1244608718498138E-2</v>
      </c>
      <c r="Z87" s="111">
        <f t="shared" si="22"/>
        <v>1642.0701594510176</v>
      </c>
      <c r="AA87" s="111">
        <f t="shared" si="29"/>
        <v>33469.536300984641</v>
      </c>
      <c r="AB87" s="2">
        <f t="shared" si="23"/>
        <v>0.8622487313856001</v>
      </c>
      <c r="AC87" s="2">
        <f t="shared" si="24"/>
        <v>9.8413816075104188E-2</v>
      </c>
      <c r="AD87" s="2">
        <f t="shared" si="25"/>
        <v>2.657078155393857E-2</v>
      </c>
      <c r="AE87" s="2">
        <f t="shared" si="25"/>
        <v>1.2764401372927866E-2</v>
      </c>
      <c r="AF87" s="2">
        <f t="shared" si="25"/>
        <v>2.2696124293796735E-6</v>
      </c>
      <c r="AG87" s="106">
        <f>('ACM Rates'!$AS100*(SUM(U87:Y87)))/(U87*'ACM Rates'!B$74+V87*'ACM Rates'!C$74+W87*'ACM Rates'!D$74+X87*'ACM Rates'!E$74+Y87*'ACM Rates'!F$74)</f>
        <v>9.3185149785467283E-2</v>
      </c>
      <c r="AH87" s="93">
        <f>$AG87*'ACM Rates'!C$74</f>
        <v>7.5451593891846941E-2</v>
      </c>
      <c r="AI87" s="93">
        <f>$AG87*'ACM Rates'!D$74</f>
        <v>6.780490117534646E-2</v>
      </c>
      <c r="AJ87" s="93">
        <f>$AG87*'ACM Rates'!E$74</f>
        <v>6.1420218566368472E-2</v>
      </c>
      <c r="AK87" s="93">
        <f>$AG87*'ACM Rates'!F$74</f>
        <v>5.374928593523793E-2</v>
      </c>
      <c r="AL87" s="93"/>
      <c r="AM87" s="93">
        <f t="shared" si="20"/>
        <v>24452.902448345747</v>
      </c>
      <c r="AN87" s="93">
        <f t="shared" si="20"/>
        <v>4558.3915449911001</v>
      </c>
      <c r="AO87" s="93">
        <f t="shared" si="20"/>
        <v>895.59094551570684</v>
      </c>
      <c r="AP87" s="93">
        <f t="shared" si="20"/>
        <v>391.9947588428023</v>
      </c>
      <c r="AQ87" s="93">
        <f t="shared" si="20"/>
        <v>12.23872102208545</v>
      </c>
      <c r="AR87" s="93">
        <f t="shared" si="20"/>
        <v>3055.729717337862</v>
      </c>
      <c r="AS87" s="93">
        <f t="shared" si="20"/>
        <v>72744.611298620293</v>
      </c>
      <c r="AT87" s="2">
        <f t="shared" si="26"/>
        <v>0.80673045812937794</v>
      </c>
      <c r="AU87" s="2">
        <f t="shared" si="27"/>
        <v>0.15038678157702834</v>
      </c>
      <c r="AV87" s="2">
        <f t="shared" si="30"/>
        <v>2.954661497949445E-2</v>
      </c>
      <c r="AW87" s="2">
        <f t="shared" si="30"/>
        <v>1.2932375289746528E-2</v>
      </c>
      <c r="AX87" s="2">
        <f t="shared" si="30"/>
        <v>4.0377002435277703E-4</v>
      </c>
    </row>
    <row r="88" spans="1:50">
      <c r="A88" s="58">
        <v>86</v>
      </c>
      <c r="B88" s="58">
        <v>90</v>
      </c>
      <c r="C88" s="93">
        <f>((SUM($C87:$G87))-($H87))*('Function Resolution'!H215)</f>
        <v>8194.244778970171</v>
      </c>
      <c r="D88" s="93">
        <f>((SUM($C87:$G87))-($H87))*('Function Resolution'!I215)</f>
        <v>2114.0834981350749</v>
      </c>
      <c r="E88" s="93">
        <f>((SUM($C87:$G87))-($H87))*('Function Resolution'!J215)</f>
        <v>281.34753655726303</v>
      </c>
      <c r="F88" s="93">
        <f>((SUM($C87:$G87))-($H87))*('Function Resolution'!K215)</f>
        <v>127.87698221571932</v>
      </c>
      <c r="G88" s="93">
        <f>((SUM($C87:$G87))-($H87))*('Function Resolution'!L215)</f>
        <v>7.3722064860388707</v>
      </c>
      <c r="H88" s="111">
        <f t="shared" si="21"/>
        <v>2300.1746652570646</v>
      </c>
      <c r="I88" s="111">
        <f t="shared" si="28"/>
        <v>41575.249662892711</v>
      </c>
      <c r="J88" s="2">
        <f t="shared" si="15"/>
        <v>0.76403748997440846</v>
      </c>
      <c r="K88" s="2">
        <f t="shared" si="16"/>
        <v>0.1971187208925968</v>
      </c>
      <c r="L88" s="2">
        <f t="shared" si="19"/>
        <v>2.6233053983616771E-2</v>
      </c>
      <c r="M88" s="2">
        <f t="shared" si="19"/>
        <v>1.19233451224628E-2</v>
      </c>
      <c r="N88" s="2">
        <f t="shared" si="19"/>
        <v>6.8739002691521828E-4</v>
      </c>
      <c r="O88" s="106">
        <f>('ACM Rates'!$AN101*(SUM($C88:$G88)))/($C88*'ACM Rates'!$B$65+$D88*'ACM Rates'!$C$65+$E88*'ACM Rates'!$D$65+$F88*'ACM Rates'!$E$65+$G88*'ACM Rates'!$F$65)</f>
        <v>0.22567037489543998</v>
      </c>
      <c r="P88" s="106">
        <f>$O88*'ACM Rates'!C$65</f>
        <v>0.1821052545464967</v>
      </c>
      <c r="Q88" s="106">
        <f>$O88*'ACM Rates'!D$65</f>
        <v>0.16420426189305204</v>
      </c>
      <c r="R88" s="106">
        <f>$O88*'ACM Rates'!E$65</f>
        <v>0.14742973329878414</v>
      </c>
      <c r="S88" s="106">
        <f>$O88*'ACM Rates'!F$65</f>
        <v>0.12741456499846432</v>
      </c>
      <c r="T88" s="2"/>
      <c r="U88" s="93">
        <f>((SUM($U87:$Y87))-($Z87))*('Function Resolution'!M215)</f>
        <v>14748.841263130696</v>
      </c>
      <c r="V88" s="93">
        <f>((SUM($U87:$Y87))-($Z87))*('Function Resolution'!N215)</f>
        <v>1217.2276553848992</v>
      </c>
      <c r="W88" s="93">
        <f>((SUM($U87:$Y87))-($Z87))*('Function Resolution'!O215)</f>
        <v>363.43252060263336</v>
      </c>
      <c r="X88" s="93">
        <f>((SUM($U87:$Y87))-($Z87))*('Function Resolution'!P215)</f>
        <v>200.94652465290562</v>
      </c>
      <c r="Y88" s="93">
        <f>((SUM($U87:$Y87))-($Z87))*('Function Resolution'!Q215)</f>
        <v>1.5735244176883767E-2</v>
      </c>
      <c r="Z88" s="111">
        <f t="shared" si="22"/>
        <v>3125.7453808468049</v>
      </c>
      <c r="AA88" s="111">
        <f t="shared" si="29"/>
        <v>36595.281681831446</v>
      </c>
      <c r="AB88" s="2">
        <f t="shared" si="23"/>
        <v>0.89222187179233559</v>
      </c>
      <c r="AC88" s="2">
        <f t="shared" si="24"/>
        <v>7.3635421095743794E-2</v>
      </c>
      <c r="AD88" s="2">
        <f t="shared" si="25"/>
        <v>2.198562165102981E-2</v>
      </c>
      <c r="AE88" s="2">
        <f t="shared" si="25"/>
        <v>1.2156133567195433E-2</v>
      </c>
      <c r="AF88" s="2">
        <f t="shared" si="25"/>
        <v>9.5189369538502935E-7</v>
      </c>
      <c r="AG88" s="106">
        <f>('ACM Rates'!$AS101*(SUM(U88:Y88)))/(U88*'ACM Rates'!B$74+V88*'ACM Rates'!C$74+W88*'ACM Rates'!D$74+X88*'ACM Rates'!E$74+Y88*'ACM Rates'!F$74)</f>
        <v>0.19376862505343193</v>
      </c>
      <c r="AH88" s="93">
        <f>$AG88*'ACM Rates'!C$74</f>
        <v>0.15689357843145513</v>
      </c>
      <c r="AI88" s="93">
        <f>$AG88*'ACM Rates'!D$74</f>
        <v>0.14099309281444894</v>
      </c>
      <c r="AJ88" s="93">
        <f>$AG88*'ACM Rates'!E$74</f>
        <v>0.12771682322221864</v>
      </c>
      <c r="AK88" s="93">
        <f>$AG88*'ACM Rates'!F$74</f>
        <v>0.11176593327641013</v>
      </c>
      <c r="AL88" s="93"/>
      <c r="AM88" s="93">
        <f t="shared" si="20"/>
        <v>22943.086042100869</v>
      </c>
      <c r="AN88" s="93">
        <f t="shared" si="20"/>
        <v>3331.3111535199741</v>
      </c>
      <c r="AO88" s="93">
        <f t="shared" si="20"/>
        <v>644.78005715989639</v>
      </c>
      <c r="AP88" s="93">
        <f t="shared" si="20"/>
        <v>328.82350686862492</v>
      </c>
      <c r="AQ88" s="93">
        <f t="shared" si="20"/>
        <v>7.3879417302157542</v>
      </c>
      <c r="AR88" s="93">
        <f t="shared" si="20"/>
        <v>5425.920046103869</v>
      </c>
      <c r="AS88" s="93">
        <f t="shared" si="20"/>
        <v>78170.53134472415</v>
      </c>
      <c r="AT88" s="2">
        <f t="shared" si="26"/>
        <v>0.84178164888690676</v>
      </c>
      <c r="AU88" s="2">
        <f t="shared" si="27"/>
        <v>0.12222578037756453</v>
      </c>
      <c r="AV88" s="2">
        <f t="shared" si="30"/>
        <v>2.3656975294843612E-2</v>
      </c>
      <c r="AW88" s="2">
        <f t="shared" si="30"/>
        <v>1.206453191592094E-2</v>
      </c>
      <c r="AX88" s="2">
        <f t="shared" si="30"/>
        <v>2.7106352476425336E-4</v>
      </c>
    </row>
    <row r="89" spans="1:50">
      <c r="A89" s="58">
        <v>87</v>
      </c>
      <c r="B89" s="58">
        <v>91</v>
      </c>
      <c r="C89" s="93">
        <f>((SUM($C88:$G88))-($H88))*('Function Resolution'!H216)</f>
        <v>6773.3213534457427</v>
      </c>
      <c r="D89" s="93">
        <f>((SUM($C88:$G88))-($H88))*('Function Resolution'!I216)</f>
        <v>1391.1654829446497</v>
      </c>
      <c r="E89" s="93">
        <f>((SUM($C88:$G88))-($H88))*('Function Resolution'!J216)</f>
        <v>165.55844696260939</v>
      </c>
      <c r="F89" s="93">
        <f>((SUM($C88:$G88))-($H88))*('Function Resolution'!K216)</f>
        <v>90.829518840478087</v>
      </c>
      <c r="G89" s="93">
        <f>((SUM($C88:$G88))-($H88))*('Function Resolution'!L216)</f>
        <v>3.8755349137201023</v>
      </c>
      <c r="H89" s="111">
        <f t="shared" si="21"/>
        <v>1806.8562047993814</v>
      </c>
      <c r="I89" s="111">
        <f t="shared" si="28"/>
        <v>43382.105867692095</v>
      </c>
      <c r="J89" s="2">
        <f t="shared" si="15"/>
        <v>0.80397888155953268</v>
      </c>
      <c r="K89" s="2">
        <f t="shared" si="16"/>
        <v>0.16512839280437752</v>
      </c>
      <c r="L89" s="2">
        <f t="shared" si="19"/>
        <v>1.9651436581259816E-2</v>
      </c>
      <c r="M89" s="2">
        <f t="shared" si="19"/>
        <v>1.0781271278795681E-2</v>
      </c>
      <c r="N89" s="2">
        <f t="shared" si="19"/>
        <v>4.6001777603427971E-4</v>
      </c>
      <c r="O89" s="106">
        <f>('ACM Rates'!$AN102*(SUM($C89:$G89)))/($C89*'ACM Rates'!$B$65+$D89*'ACM Rates'!$C$65+$E89*'ACM Rates'!$D$65+$F89*'ACM Rates'!$E$65+$G89*'ACM Rates'!$F$65)</f>
        <v>0.22367846516417975</v>
      </c>
      <c r="P89" s="106">
        <f>$O89*'ACM Rates'!C$65</f>
        <v>0.18049787817371027</v>
      </c>
      <c r="Q89" s="106">
        <f>$O89*'ACM Rates'!D$65</f>
        <v>0.16275489102489657</v>
      </c>
      <c r="R89" s="106">
        <f>$O89*'ACM Rates'!E$65</f>
        <v>0.14612842504965745</v>
      </c>
      <c r="S89" s="106">
        <f>$O89*'ACM Rates'!F$65</f>
        <v>0.12628992330793526</v>
      </c>
      <c r="T89" s="2"/>
      <c r="U89" s="93">
        <f>((SUM($U88:$Y88))-($Z88))*('Function Resolution'!M216)</f>
        <v>12302.180888523189</v>
      </c>
      <c r="V89" s="93">
        <f>((SUM($U88:$Y88))-($Z88))*('Function Resolution'!N216)</f>
        <v>706.54404563608148</v>
      </c>
      <c r="W89" s="93">
        <f>((SUM($U88:$Y88))-($Z88))*('Function Resolution'!O216)</f>
        <v>240.04599898198899</v>
      </c>
      <c r="X89" s="93">
        <f>((SUM($U88:$Y88))-($Z88))*('Function Resolution'!P216)</f>
        <v>155.94230185567045</v>
      </c>
      <c r="Y89" s="93">
        <f>((SUM($U88:$Y88))-($Z88))*('Function Resolution'!Q216)</f>
        <v>5.0831715753026242E-3</v>
      </c>
      <c r="Z89" s="111">
        <f t="shared" si="22"/>
        <v>2534.6981867824829</v>
      </c>
      <c r="AA89" s="111">
        <f t="shared" si="29"/>
        <v>39129.979868613926</v>
      </c>
      <c r="AB89" s="2">
        <f t="shared" si="23"/>
        <v>0.91775004864138343</v>
      </c>
      <c r="AC89" s="2">
        <f t="shared" si="24"/>
        <v>5.2708608183019028E-2</v>
      </c>
      <c r="AD89" s="2">
        <f t="shared" si="25"/>
        <v>1.790757502577545E-2</v>
      </c>
      <c r="AE89" s="2">
        <f t="shared" si="25"/>
        <v>1.1633388942183825E-2</v>
      </c>
      <c r="AF89" s="2">
        <f t="shared" si="25"/>
        <v>3.7920763828457239E-7</v>
      </c>
      <c r="AG89" s="106">
        <f>('ACM Rates'!$AS102*(SUM(U89:Y89)))/(U89*'ACM Rates'!B$74+V89*'ACM Rates'!C$74+W89*'ACM Rates'!D$74+X89*'ACM Rates'!E$74+Y89*'ACM Rates'!F$74)</f>
        <v>0.19272750162184973</v>
      </c>
      <c r="AH89" s="93">
        <f>$AG89*'ACM Rates'!C$74</f>
        <v>0.15605058550251874</v>
      </c>
      <c r="AI89" s="93">
        <f>$AG89*'ACM Rates'!D$74</f>
        <v>0.14023553357295723</v>
      </c>
      <c r="AJ89" s="93">
        <f>$AG89*'ACM Rates'!E$74</f>
        <v>0.12703059769304834</v>
      </c>
      <c r="AK89" s="93">
        <f>$AG89*'ACM Rates'!F$74</f>
        <v>0.11116541225834213</v>
      </c>
      <c r="AL89" s="93"/>
      <c r="AM89" s="93">
        <f t="shared" si="20"/>
        <v>19075.502241968934</v>
      </c>
      <c r="AN89" s="93">
        <f t="shared" si="20"/>
        <v>2097.7095285807313</v>
      </c>
      <c r="AO89" s="93">
        <f t="shared" si="20"/>
        <v>405.60444594459841</v>
      </c>
      <c r="AP89" s="93">
        <f t="shared" si="20"/>
        <v>246.77182069614855</v>
      </c>
      <c r="AQ89" s="93">
        <f t="shared" si="20"/>
        <v>3.8806180852954051</v>
      </c>
      <c r="AR89" s="93">
        <f t="shared" si="20"/>
        <v>4341.5543915818644</v>
      </c>
      <c r="AS89" s="93">
        <f t="shared" si="20"/>
        <v>82512.08573630602</v>
      </c>
      <c r="AT89" s="2">
        <f t="shared" si="26"/>
        <v>0.87384180271189527</v>
      </c>
      <c r="AU89" s="2">
        <f t="shared" si="27"/>
        <v>9.6095308672286939E-2</v>
      </c>
      <c r="AV89" s="2">
        <f t="shared" si="30"/>
        <v>1.8580591783967801E-2</v>
      </c>
      <c r="AW89" s="2">
        <f t="shared" si="30"/>
        <v>1.1304527132249241E-2</v>
      </c>
      <c r="AX89" s="2">
        <f t="shared" si="30"/>
        <v>1.7776969960088995E-4</v>
      </c>
    </row>
    <row r="90" spans="1:50">
      <c r="A90" s="58">
        <v>88</v>
      </c>
      <c r="B90" s="58">
        <v>92</v>
      </c>
      <c r="C90" s="93">
        <f>((SUM($C89:$G89))-($H89))*('Function Resolution'!H217)</f>
        <v>5572.6738470728178</v>
      </c>
      <c r="D90" s="93">
        <f>((SUM($C89:$G89))-($H89))*('Function Resolution'!I217)</f>
        <v>884.4345689243346</v>
      </c>
      <c r="E90" s="93">
        <f>((SUM($C89:$G89))-($H89))*('Function Resolution'!J217)</f>
        <v>94.358711224009014</v>
      </c>
      <c r="F90" s="93">
        <f>((SUM($C89:$G89))-($H89))*('Function Resolution'!K217)</f>
        <v>64.438201863137394</v>
      </c>
      <c r="G90" s="93">
        <f>((SUM($C89:$G89))-($H89))*('Function Resolution'!L217)</f>
        <v>1.9888032235195932</v>
      </c>
      <c r="H90" s="111">
        <f t="shared" si="21"/>
        <v>1419.3397545560581</v>
      </c>
      <c r="I90" s="111">
        <f t="shared" si="28"/>
        <v>44801.445622248153</v>
      </c>
      <c r="J90" s="2">
        <f t="shared" si="15"/>
        <v>0.84206149806290309</v>
      </c>
      <c r="K90" s="2">
        <f t="shared" si="16"/>
        <v>0.13364290078419719</v>
      </c>
      <c r="L90" s="2">
        <f t="shared" si="19"/>
        <v>1.4258117361436826E-2</v>
      </c>
      <c r="M90" s="2">
        <f t="shared" si="19"/>
        <v>9.7369647466189133E-3</v>
      </c>
      <c r="N90" s="2">
        <f t="shared" si="19"/>
        <v>3.0051904484395999E-4</v>
      </c>
      <c r="O90" s="106">
        <f>('ACM Rates'!$AN103*(SUM($C90:$G90)))/($C90*'ACM Rates'!$B$65+$D90*'ACM Rates'!$C$65+$E90*'ACM Rates'!$D$65+$F90*'ACM Rates'!$E$65+$G90*'ACM Rates'!$F$65)</f>
        <v>0.22183253786385113</v>
      </c>
      <c r="P90" s="106">
        <f>$O90*'ACM Rates'!C$65</f>
        <v>0.17900830267645496</v>
      </c>
      <c r="Q90" s="106">
        <f>$O90*'ACM Rates'!D$65</f>
        <v>0.16141174117636578</v>
      </c>
      <c r="R90" s="106">
        <f>$O90*'ACM Rates'!E$65</f>
        <v>0.14492248665520721</v>
      </c>
      <c r="S90" s="106">
        <f>$O90*'ACM Rates'!F$65</f>
        <v>0.12524770399093749</v>
      </c>
      <c r="T90" s="2"/>
      <c r="U90" s="93">
        <f>((SUM($U89:$Y89))-($Z89))*('Function Resolution'!M217)</f>
        <v>10200.660635108656</v>
      </c>
      <c r="V90" s="93">
        <f>((SUM($U89:$Y89))-($Z89))*('Function Resolution'!N217)</f>
        <v>391.67736318982259</v>
      </c>
      <c r="W90" s="93">
        <f>((SUM($U89:$Y89))-($Z89))*('Function Resolution'!O217)</f>
        <v>156.00309154816728</v>
      </c>
      <c r="X90" s="93">
        <f>((SUM($U89:$Y89))-($Z89))*('Function Resolution'!P217)</f>
        <v>121.67748476113279</v>
      </c>
      <c r="Y90" s="93">
        <f>((SUM($U89:$Y89))-($Z89))*('Function Resolution'!Q217)</f>
        <v>1.5567782419447234E-3</v>
      </c>
      <c r="Z90" s="111">
        <f t="shared" si="22"/>
        <v>2055.4121066437824</v>
      </c>
      <c r="AA90" s="111">
        <f t="shared" si="29"/>
        <v>41185.391975257706</v>
      </c>
      <c r="AB90" s="2">
        <f t="shared" si="23"/>
        <v>0.93842150353110565</v>
      </c>
      <c r="AC90" s="2">
        <f t="shared" si="24"/>
        <v>3.6032809365172759E-2</v>
      </c>
      <c r="AD90" s="2">
        <f t="shared" si="25"/>
        <v>1.4351683774506088E-2</v>
      </c>
      <c r="AE90" s="2">
        <f t="shared" si="25"/>
        <v>1.1193860111611208E-2</v>
      </c>
      <c r="AF90" s="2">
        <f t="shared" si="25"/>
        <v>1.4321760430320574E-7</v>
      </c>
      <c r="AG90" s="106">
        <f>('ACM Rates'!$AS103*(SUM(U90:Y90)))/(U90*'ACM Rates'!B$74+V90*'ACM Rates'!C$74+W90*'ACM Rates'!D$74+X90*'ACM Rates'!E$74+Y90*'ACM Rates'!F$74)</f>
        <v>0.19188809392306655</v>
      </c>
      <c r="AH90" s="93">
        <f>$AG90*'ACM Rates'!C$74</f>
        <v>0.15537092088917542</v>
      </c>
      <c r="AI90" s="93">
        <f>$AG90*'ACM Rates'!D$74</f>
        <v>0.13962475002866021</v>
      </c>
      <c r="AJ90" s="93">
        <f>$AG90*'ACM Rates'!E$74</f>
        <v>0.12647732708668832</v>
      </c>
      <c r="AK90" s="93">
        <f>$AG90*'ACM Rates'!F$74</f>
        <v>0.11068124107310492</v>
      </c>
      <c r="AL90" s="93"/>
      <c r="AM90" s="93">
        <f t="shared" si="20"/>
        <v>15773.334482181474</v>
      </c>
      <c r="AN90" s="93">
        <f t="shared" si="20"/>
        <v>1276.1119321141573</v>
      </c>
      <c r="AO90" s="93">
        <f t="shared" si="20"/>
        <v>250.3618027721763</v>
      </c>
      <c r="AP90" s="93">
        <f t="shared" si="20"/>
        <v>186.11568662427018</v>
      </c>
      <c r="AQ90" s="93">
        <f t="shared" si="20"/>
        <v>1.9903600017615379</v>
      </c>
      <c r="AR90" s="93">
        <f t="shared" si="20"/>
        <v>3474.7518611998403</v>
      </c>
      <c r="AS90" s="93">
        <f t="shared" si="20"/>
        <v>85986.837597505859</v>
      </c>
      <c r="AT90" s="2">
        <f t="shared" si="26"/>
        <v>0.90195630218339107</v>
      </c>
      <c r="AU90" s="2">
        <f t="shared" si="27"/>
        <v>7.2971076645970134E-2</v>
      </c>
      <c r="AV90" s="2">
        <f t="shared" si="30"/>
        <v>1.4316275743182555E-2</v>
      </c>
      <c r="AW90" s="2">
        <f t="shared" si="30"/>
        <v>1.0642531969101638E-2</v>
      </c>
      <c r="AX90" s="2">
        <f t="shared" si="30"/>
        <v>1.1381345835470315E-4</v>
      </c>
    </row>
    <row r="91" spans="1:50">
      <c r="A91" s="58">
        <v>89</v>
      </c>
      <c r="B91" s="58">
        <v>93</v>
      </c>
      <c r="C91" s="93">
        <f>((SUM($C90:$G90))-($H90))*('Function Resolution'!H218)</f>
        <v>4558.5091264965049</v>
      </c>
      <c r="D91" s="93">
        <f>((SUM($C90:$G90))-($H90))*('Function Resolution'!I218)</f>
        <v>541.45752391210476</v>
      </c>
      <c r="E91" s="93">
        <f>((SUM($C90:$G90))-($H90))*('Function Resolution'!J218)</f>
        <v>51.969662415419421</v>
      </c>
      <c r="F91" s="93">
        <f>((SUM($C90:$G90))-($H90))*('Function Resolution'!K218)</f>
        <v>45.623797096982884</v>
      </c>
      <c r="G91" s="93">
        <f>((SUM($C90:$G90))-($H90))*('Function Resolution'!L218)</f>
        <v>0.99426783074837899</v>
      </c>
      <c r="H91" s="111">
        <f t="shared" si="21"/>
        <v>1114.9339573964203</v>
      </c>
      <c r="I91" s="111">
        <f t="shared" si="28"/>
        <v>45916.37957964457</v>
      </c>
      <c r="J91" s="2">
        <f t="shared" si="15"/>
        <v>0.87688014691267724</v>
      </c>
      <c r="K91" s="2">
        <f t="shared" si="16"/>
        <v>0.10415540255371361</v>
      </c>
      <c r="L91" s="2">
        <f t="shared" si="19"/>
        <v>9.9969450426129706E-3</v>
      </c>
      <c r="M91" s="2">
        <f t="shared" si="19"/>
        <v>8.7762469682415804E-3</v>
      </c>
      <c r="N91" s="2">
        <f t="shared" si="19"/>
        <v>1.912585227546228E-4</v>
      </c>
      <c r="O91" s="106">
        <f>('ACM Rates'!$AN104*(SUM($C91:$G91)))/($C91*'ACM Rates'!$B$65+$D91*'ACM Rates'!$C$65+$E91*'ACM Rates'!$D$65+$F91*'ACM Rates'!$E$65+$G91*'ACM Rates'!$F$65)</f>
        <v>0.22018509225653723</v>
      </c>
      <c r="P91" s="106">
        <f>$O91*'ACM Rates'!C$65</f>
        <v>0.17767889246117788</v>
      </c>
      <c r="Q91" s="106">
        <f>$O91*'ACM Rates'!D$65</f>
        <v>0.16021301232202118</v>
      </c>
      <c r="R91" s="106">
        <f>$O91*'ACM Rates'!E$65</f>
        <v>0.14384621571524411</v>
      </c>
      <c r="S91" s="106">
        <f>$O91*'ACM Rates'!F$65</f>
        <v>0.12431754838007457</v>
      </c>
      <c r="T91" s="2"/>
      <c r="U91" s="93">
        <f>((SUM($U90:$Y90))-($Z90))*('Function Resolution'!M218)</f>
        <v>8412.1212690765879</v>
      </c>
      <c r="V91" s="93">
        <f>((SUM($U90:$Y90))-($Z90))*('Function Resolution'!N218)</f>
        <v>207.16663122019995</v>
      </c>
      <c r="W91" s="93">
        <f>((SUM($U90:$Y90))-($Z90))*('Function Resolution'!O218)</f>
        <v>99.758954503182935</v>
      </c>
      <c r="X91" s="93">
        <f>((SUM($U90:$Y90))-($Z90))*('Function Resolution'!P218)</f>
        <v>95.560718584845574</v>
      </c>
      <c r="Y91" s="93">
        <f>((SUM($U90:$Y90))-($Z90))*('Function Resolution'!Q218)</f>
        <v>4.5135742119481226E-4</v>
      </c>
      <c r="Z91" s="111">
        <f t="shared" si="22"/>
        <v>1666.7542313985095</v>
      </c>
      <c r="AA91" s="111">
        <f t="shared" si="29"/>
        <v>42852.146206656216</v>
      </c>
      <c r="AB91" s="2">
        <f t="shared" si="23"/>
        <v>0.95433866661615752</v>
      </c>
      <c r="AC91" s="2">
        <f t="shared" si="24"/>
        <v>2.3502648176605457E-2</v>
      </c>
      <c r="AD91" s="2">
        <f t="shared" si="25"/>
        <v>1.1317457818108726E-2</v>
      </c>
      <c r="AE91" s="2">
        <f t="shared" si="25"/>
        <v>1.0841176183513847E-2</v>
      </c>
      <c r="AF91" s="2">
        <f t="shared" si="25"/>
        <v>5.1205614580690469E-8</v>
      </c>
      <c r="AG91" s="106">
        <f>('ACM Rates'!$AS104*(SUM(U91:Y91)))/(U91*'ACM Rates'!B$74+V91*'ACM Rates'!C$74+W91*'ACM Rates'!D$74+X91*'ACM Rates'!E$74+Y91*'ACM Rates'!F$74)</f>
        <v>0.19124159875327573</v>
      </c>
      <c r="AH91" s="93">
        <f>$AG91*'ACM Rates'!C$74</f>
        <v>0.15484745667715885</v>
      </c>
      <c r="AI91" s="93">
        <f>$AG91*'ACM Rates'!D$74</f>
        <v>0.13915433665057447</v>
      </c>
      <c r="AJ91" s="93">
        <f>$AG91*'ACM Rates'!E$74</f>
        <v>0.12605120903330674</v>
      </c>
      <c r="AK91" s="93">
        <f>$AG91*'ACM Rates'!F$74</f>
        <v>0.11030834202409512</v>
      </c>
      <c r="AL91" s="93"/>
      <c r="AM91" s="93">
        <f t="shared" si="20"/>
        <v>12970.630395573093</v>
      </c>
      <c r="AN91" s="93">
        <f t="shared" si="20"/>
        <v>748.62415513230474</v>
      </c>
      <c r="AO91" s="93">
        <f t="shared" si="20"/>
        <v>151.72861691860237</v>
      </c>
      <c r="AP91" s="93">
        <f t="shared" si="20"/>
        <v>141.18451568182846</v>
      </c>
      <c r="AQ91" s="93">
        <f t="shared" si="20"/>
        <v>0.99471918816957383</v>
      </c>
      <c r="AR91" s="93">
        <f t="shared" si="20"/>
        <v>2781.6881887949298</v>
      </c>
      <c r="AS91" s="93">
        <f t="shared" si="20"/>
        <v>88768.525786300786</v>
      </c>
      <c r="AT91" s="2">
        <f t="shared" si="26"/>
        <v>0.92560337367278656</v>
      </c>
      <c r="AU91" s="2">
        <f t="shared" si="27"/>
        <v>5.3422927218703196E-2</v>
      </c>
      <c r="AV91" s="2">
        <f t="shared" si="30"/>
        <v>1.0827578569388338E-2</v>
      </c>
      <c r="AW91" s="2">
        <f t="shared" si="30"/>
        <v>1.0075135906274882E-2</v>
      </c>
      <c r="AX91" s="2">
        <f t="shared" si="30"/>
        <v>7.0984632847225006E-5</v>
      </c>
    </row>
    <row r="92" spans="1:50">
      <c r="A92" s="58">
        <v>90</v>
      </c>
      <c r="B92" s="58">
        <v>94</v>
      </c>
      <c r="C92" s="93">
        <f>((SUM($C91:$G91))-($H91))*('Function Resolution'!H219)</f>
        <v>3704.8910647265698</v>
      </c>
      <c r="D92" s="93">
        <f>((SUM($C91:$G91))-($H91))*('Function Resolution'!I219)</f>
        <v>318.4128348112788</v>
      </c>
      <c r="E92" s="93">
        <f>((SUM($C91:$G91))-($H91))*('Function Resolution'!J219)</f>
        <v>27.608119855285917</v>
      </c>
      <c r="F92" s="93">
        <f>((SUM($C91:$G91))-($H91))*('Function Resolution'!K219)</f>
        <v>32.224953714144483</v>
      </c>
      <c r="G92" s="93">
        <f>((SUM($C91:$G91))-($H91))*('Function Resolution'!L219)</f>
        <v>0.48344724806199857</v>
      </c>
      <c r="H92" s="111">
        <f t="shared" si="21"/>
        <v>875.81407155361012</v>
      </c>
      <c r="I92" s="111">
        <f t="shared" si="28"/>
        <v>46792.193651198177</v>
      </c>
      <c r="J92" s="2">
        <f t="shared" si="15"/>
        <v>0.90725647424502398</v>
      </c>
      <c r="K92" s="2">
        <f t="shared" si="16"/>
        <v>7.7973171361399876E-2</v>
      </c>
      <c r="L92" s="2">
        <f t="shared" si="19"/>
        <v>6.7606968849674726E-3</v>
      </c>
      <c r="M92" s="2">
        <f t="shared" si="19"/>
        <v>7.891270587617542E-3</v>
      </c>
      <c r="N92" s="2">
        <f t="shared" si="19"/>
        <v>1.1838692099103834E-4</v>
      </c>
      <c r="O92" s="106">
        <f>('ACM Rates'!$AN105*(SUM($C92:$G92)))/($C92*'ACM Rates'!$B$65+$D92*'ACM Rates'!$C$65+$E92*'ACM Rates'!$D$65+$F92*'ACM Rates'!$E$65+$G92*'ACM Rates'!$F$65)</f>
        <v>0.21877581996162548</v>
      </c>
      <c r="P92" s="106">
        <f>$O92*'ACM Rates'!C$65</f>
        <v>0.17654167677609234</v>
      </c>
      <c r="Q92" s="106">
        <f>$O92*'ACM Rates'!D$65</f>
        <v>0.15918758522686291</v>
      </c>
      <c r="R92" s="106">
        <f>$O92*'ACM Rates'!E$65</f>
        <v>0.1429255426376172</v>
      </c>
      <c r="S92" s="106">
        <f>$O92*'ACM Rates'!F$65</f>
        <v>0.12352186655208201</v>
      </c>
      <c r="T92" s="2"/>
      <c r="U92" s="93">
        <f>((SUM($U91:$Y91))-($Z91))*('Function Resolution'!M219)</f>
        <v>6904.9206653023739</v>
      </c>
      <c r="V92" s="93">
        <f>((SUM($U91:$Y91))-($Z91))*('Function Resolution'!N219)</f>
        <v>104.49496972941918</v>
      </c>
      <c r="W92" s="93">
        <f>((SUM($U91:$Y91))-($Z91))*('Function Resolution'!O219)</f>
        <v>62.792473600796463</v>
      </c>
      <c r="X92" s="93">
        <f>((SUM($U91:$Y91))-($Z91))*('Function Resolution'!P219)</f>
        <v>75.645560968679632</v>
      </c>
      <c r="Y92" s="93">
        <f>((SUM($U91:$Y91))-($Z91))*('Function Resolution'!Q219)</f>
        <v>1.2374245699944914E-4</v>
      </c>
      <c r="Z92" s="111">
        <f t="shared" si="22"/>
        <v>1351.5876737833653</v>
      </c>
      <c r="AA92" s="111">
        <f t="shared" si="29"/>
        <v>44203.733880439584</v>
      </c>
      <c r="AB92" s="2">
        <f t="shared" si="23"/>
        <v>0.96601313694082858</v>
      </c>
      <c r="AC92" s="2">
        <f t="shared" si="24"/>
        <v>1.4619069268978012E-2</v>
      </c>
      <c r="AD92" s="2">
        <f t="shared" si="25"/>
        <v>8.7848010628407795E-3</v>
      </c>
      <c r="AE92" s="2">
        <f t="shared" si="25"/>
        <v>1.0582975415518826E-2</v>
      </c>
      <c r="AF92" s="2">
        <f t="shared" si="25"/>
        <v>1.7311833814323601E-8</v>
      </c>
      <c r="AG92" s="106">
        <f>('ACM Rates'!$AS105*(SUM(U92:Y92)))/(U92*'ACM Rates'!B$74+V92*'ACM Rates'!C$74+W92*'ACM Rates'!D$74+X92*'ACM Rates'!E$74+Y92*'ACM Rates'!F$74)</f>
        <v>0.19076535188608815</v>
      </c>
      <c r="AH92" s="93">
        <f>$AG92*'ACM Rates'!C$74</f>
        <v>0.15446184174497246</v>
      </c>
      <c r="AI92" s="93">
        <f>$AG92*'ACM Rates'!D$74</f>
        <v>0.13880780212399954</v>
      </c>
      <c r="AJ92" s="93">
        <f>$AG92*'ACM Rates'!E$74</f>
        <v>0.12573730508249964</v>
      </c>
      <c r="AK92" s="93">
        <f>$AG92*'ACM Rates'!F$74</f>
        <v>0.11003364236326763</v>
      </c>
      <c r="AL92" s="93"/>
      <c r="AM92" s="93">
        <f t="shared" si="20"/>
        <v>10609.811730028943</v>
      </c>
      <c r="AN92" s="93">
        <f t="shared" si="20"/>
        <v>422.90780454069795</v>
      </c>
      <c r="AO92" s="93">
        <f t="shared" si="20"/>
        <v>90.400593456082376</v>
      </c>
      <c r="AP92" s="93">
        <f t="shared" si="20"/>
        <v>107.87051468282411</v>
      </c>
      <c r="AQ92" s="93">
        <f t="shared" si="20"/>
        <v>0.48357099051899805</v>
      </c>
      <c r="AR92" s="93">
        <f t="shared" si="20"/>
        <v>2227.4017453369752</v>
      </c>
      <c r="AS92" s="93">
        <f t="shared" si="20"/>
        <v>90995.927531637761</v>
      </c>
      <c r="AT92" s="2">
        <f t="shared" si="26"/>
        <v>0.94464996563746895</v>
      </c>
      <c r="AU92" s="2">
        <f t="shared" si="27"/>
        <v>3.7653810754858505E-2</v>
      </c>
      <c r="AV92" s="2">
        <f t="shared" si="30"/>
        <v>8.0488626636225948E-3</v>
      </c>
      <c r="AW92" s="2">
        <f t="shared" si="30"/>
        <v>9.6043059557804154E-3</v>
      </c>
      <c r="AX92" s="2">
        <f t="shared" si="30"/>
        <v>4.3054988269410336E-5</v>
      </c>
    </row>
    <row r="93" spans="1:50">
      <c r="A93" s="58">
        <v>91</v>
      </c>
      <c r="B93" s="58">
        <v>95</v>
      </c>
      <c r="C93" s="93">
        <f>((SUM($C92:$G92))-($H92))*('Function Resolution'!H220)</f>
        <v>2991.1675412076434</v>
      </c>
      <c r="D93" s="93">
        <f>((SUM($C92:$G92))-($H92))*('Function Resolution'!I220)</f>
        <v>179.57500395194251</v>
      </c>
      <c r="E93" s="93">
        <f>((SUM($C92:$G92))-($H92))*('Function Resolution'!J220)</f>
        <v>14.126624531709728</v>
      </c>
      <c r="F93" s="93">
        <f>((SUM($C92:$G92))-($H92))*('Function Resolution'!K220)</f>
        <v>22.70881643106075</v>
      </c>
      <c r="G93" s="93">
        <f>((SUM($C92:$G92))-($H92))*('Function Resolution'!L220)</f>
        <v>0.2283626793746254</v>
      </c>
      <c r="H93" s="111">
        <f t="shared" si="21"/>
        <v>687.97822762750718</v>
      </c>
      <c r="I93" s="111">
        <f t="shared" si="28"/>
        <v>47480.171878825684</v>
      </c>
      <c r="J93" s="2">
        <f t="shared" si="15"/>
        <v>0.93246512287906258</v>
      </c>
      <c r="K93" s="2">
        <f t="shared" si="16"/>
        <v>5.5980624896207448E-2</v>
      </c>
      <c r="L93" s="2">
        <f t="shared" si="19"/>
        <v>4.4038271004066994E-3</v>
      </c>
      <c r="M93" s="2">
        <f t="shared" si="19"/>
        <v>7.0792354530826275E-3</v>
      </c>
      <c r="N93" s="2">
        <f t="shared" si="19"/>
        <v>7.1189671240575288E-5</v>
      </c>
      <c r="O93" s="106">
        <f>('ACM Rates'!$AN106*(SUM($C93:$G93)))/($C93*'ACM Rates'!$B$65+$D93*'ACM Rates'!$C$65+$E93*'ACM Rates'!$D$65+$F93*'ACM Rates'!$E$65+$G93*'ACM Rates'!$F$65)</f>
        <v>0.21762375763600844</v>
      </c>
      <c r="P93" s="106">
        <f>$O93*'ACM Rates'!C$65</f>
        <v>0.17561201729749606</v>
      </c>
      <c r="Q93" s="106">
        <f>$O93*'ACM Rates'!D$65</f>
        <v>0.15834931151051715</v>
      </c>
      <c r="R93" s="106">
        <f>$O93*'ACM Rates'!E$65</f>
        <v>0.14217290400931698</v>
      </c>
      <c r="S93" s="106">
        <f>$O93*'ACM Rates'!F$65</f>
        <v>0.12287140669381472</v>
      </c>
      <c r="T93" s="2"/>
      <c r="U93" s="93">
        <f>((SUM($U92:$Y92))-($Z92))*('Function Resolution'!M220)</f>
        <v>5646.6432723336011</v>
      </c>
      <c r="V93" s="93">
        <f>((SUM($U92:$Y92))-($Z92))*('Function Resolution'!N220)</f>
        <v>50.246402954222873</v>
      </c>
      <c r="W93" s="93">
        <f>((SUM($U92:$Y92))-($Z92))*('Function Resolution'!O220)</f>
        <v>38.92462478609167</v>
      </c>
      <c r="X93" s="93">
        <f>((SUM($U92:$Y92))-($Z92))*('Function Resolution'!P220)</f>
        <v>60.451787440135384</v>
      </c>
      <c r="Y93" s="93">
        <f>((SUM($U92:$Y92))-($Z92))*('Function Resolution'!Q220)</f>
        <v>3.204630956816783E-5</v>
      </c>
      <c r="Z93" s="111">
        <f t="shared" si="22"/>
        <v>1096.0159605476686</v>
      </c>
      <c r="AA93" s="111">
        <f t="shared" si="29"/>
        <v>45299.74984098725</v>
      </c>
      <c r="AB93" s="2">
        <f t="shared" si="23"/>
        <v>0.97418633925005016</v>
      </c>
      <c r="AC93" s="2">
        <f t="shared" si="24"/>
        <v>8.6687536282467996E-3</v>
      </c>
      <c r="AD93" s="2">
        <f t="shared" si="25"/>
        <v>6.7154654364013321E-3</v>
      </c>
      <c r="AE93" s="2">
        <f t="shared" si="25"/>
        <v>1.0429436156516668E-2</v>
      </c>
      <c r="AF93" s="2">
        <f t="shared" si="25"/>
        <v>5.5287850673423705E-9</v>
      </c>
      <c r="AG93" s="106">
        <f>('ACM Rates'!$AS106*(SUM(U93:Y93)))/(U93*'ACM Rates'!B$74+V93*'ACM Rates'!C$74+W93*'ACM Rates'!D$74+X93*'ACM Rates'!E$74+Y93*'ACM Rates'!F$74)</f>
        <v>0.19042946904468877</v>
      </c>
      <c r="AH93" s="93">
        <f>$AG93*'ACM Rates'!C$74</f>
        <v>0.15418987892897817</v>
      </c>
      <c r="AI93" s="93">
        <f>$AG93*'ACM Rates'!D$74</f>
        <v>0.13856340156318045</v>
      </c>
      <c r="AJ93" s="93">
        <f>$AG93*'ACM Rates'!E$74</f>
        <v>0.12551591790247216</v>
      </c>
      <c r="AK93" s="93">
        <f>$AG93*'ACM Rates'!F$74</f>
        <v>0.10983990481039918</v>
      </c>
      <c r="AL93" s="93"/>
      <c r="AM93" s="93">
        <f t="shared" si="20"/>
        <v>8637.810813541244</v>
      </c>
      <c r="AN93" s="93">
        <f t="shared" si="20"/>
        <v>229.82140690616538</v>
      </c>
      <c r="AO93" s="93">
        <f t="shared" si="20"/>
        <v>53.0512493178014</v>
      </c>
      <c r="AP93" s="93">
        <f t="shared" si="20"/>
        <v>83.16060387119613</v>
      </c>
      <c r="AQ93" s="93">
        <f t="shared" si="20"/>
        <v>0.22839472568419356</v>
      </c>
      <c r="AR93" s="93">
        <f t="shared" si="20"/>
        <v>1783.9941881751756</v>
      </c>
      <c r="AS93" s="93">
        <f t="shared" si="20"/>
        <v>92779.921719812934</v>
      </c>
      <c r="AT93" s="2">
        <f t="shared" si="26"/>
        <v>0.95932266692568346</v>
      </c>
      <c r="AU93" s="2">
        <f t="shared" si="27"/>
        <v>2.5524162284754646E-2</v>
      </c>
      <c r="AV93" s="2">
        <f t="shared" si="30"/>
        <v>5.8919171857189437E-3</v>
      </c>
      <c r="AW93" s="2">
        <f t="shared" si="30"/>
        <v>9.2358878899964775E-3</v>
      </c>
      <c r="AX93" s="2">
        <f t="shared" si="30"/>
        <v>2.5365713846341384E-5</v>
      </c>
    </row>
    <row r="94" spans="1:50">
      <c r="A94" s="58">
        <v>92</v>
      </c>
      <c r="B94" s="58">
        <v>96</v>
      </c>
      <c r="C94" s="93">
        <f>((SUM($C93:$G93))-($H93))*('Function Resolution'!H221)</f>
        <v>2399.7417213423355</v>
      </c>
      <c r="D94" s="93">
        <f>((SUM($C93:$G93))-($H93))*('Function Resolution'!I221)</f>
        <v>97.04929285745493</v>
      </c>
      <c r="E94" s="93">
        <f>((SUM($C93:$G93))-($H93))*('Function Resolution'!J221)</f>
        <v>6.9560240076931246</v>
      </c>
      <c r="F94" s="93">
        <f>((SUM($C93:$G93))-($H93))*('Function Resolution'!K221)</f>
        <v>15.976359113285483</v>
      </c>
      <c r="G94" s="93">
        <f>((SUM($C93:$G93))-($H93))*('Function Resolution'!L221)</f>
        <v>0.1047238534546208</v>
      </c>
      <c r="H94" s="111">
        <f t="shared" si="21"/>
        <v>540.42753714823584</v>
      </c>
      <c r="I94" s="111">
        <f t="shared" si="28"/>
        <v>48020.59941597392</v>
      </c>
      <c r="J94" s="2">
        <f t="shared" si="15"/>
        <v>0.95234341627399222</v>
      </c>
      <c r="K94" s="2">
        <f t="shared" si="16"/>
        <v>3.8514251048293952E-2</v>
      </c>
      <c r="L94" s="2">
        <f t="shared" si="19"/>
        <v>2.76051527056205E-3</v>
      </c>
      <c r="M94" s="2">
        <f t="shared" si="19"/>
        <v>6.3402574878165113E-3</v>
      </c>
      <c r="N94" s="2">
        <f t="shared" si="19"/>
        <v>4.1559919335220438E-5</v>
      </c>
      <c r="O94" s="106">
        <f>('ACM Rates'!$AN107*(SUM($C94:$G94)))/($C94*'ACM Rates'!$B$65+$D94*'ACM Rates'!$C$65+$E94*'ACM Rates'!$D$65+$F94*'ACM Rates'!$E$65+$G94*'ACM Rates'!$F$65)</f>
        <v>0.21672464072936928</v>
      </c>
      <c r="P94" s="106">
        <f>$O94*'ACM Rates'!C$65</f>
        <v>0.17488647273620198</v>
      </c>
      <c r="Q94" s="106">
        <f>$O94*'ACM Rates'!D$65</f>
        <v>0.1576950881633957</v>
      </c>
      <c r="R94" s="106">
        <f>$O94*'ACM Rates'!E$65</f>
        <v>0.14158551381327705</v>
      </c>
      <c r="S94" s="106">
        <f>$O94*'ACM Rates'!F$65</f>
        <v>0.12236376101991857</v>
      </c>
      <c r="T94" s="2"/>
      <c r="U94" s="93">
        <f>((SUM($U93:$Y93))-($Z93))*('Function Resolution'!M221)</f>
        <v>4604.6038092006002</v>
      </c>
      <c r="V94" s="93">
        <f>((SUM($U93:$Y93))-($Z93))*('Function Resolution'!N221)</f>
        <v>23.022625299149187</v>
      </c>
      <c r="W94" s="93">
        <f>((SUM($U93:$Y93))-($Z93))*('Function Resolution'!O221)</f>
        <v>23.775267172754507</v>
      </c>
      <c r="X94" s="93">
        <f>((SUM($U93:$Y93))-($Z93))*('Function Resolution'!P221)</f>
        <v>48.8484495087339</v>
      </c>
      <c r="Y94" s="93">
        <f>((SUM($U93:$Y93))-($Z93))*('Function Resolution'!Q221)</f>
        <v>7.8314548795264613E-6</v>
      </c>
      <c r="Z94" s="111">
        <f t="shared" si="22"/>
        <v>888.77030256771013</v>
      </c>
      <c r="AA94" s="111">
        <f t="shared" si="29"/>
        <v>46188.520143554961</v>
      </c>
      <c r="AB94" s="2">
        <f t="shared" si="23"/>
        <v>0.97965079589887538</v>
      </c>
      <c r="AC94" s="2">
        <f t="shared" si="24"/>
        <v>4.8981702080267966E-3</v>
      </c>
      <c r="AD94" s="2">
        <f t="shared" si="25"/>
        <v>5.0582982540122081E-3</v>
      </c>
      <c r="AE94" s="2">
        <f t="shared" si="25"/>
        <v>1.0392733972907246E-2</v>
      </c>
      <c r="AF94" s="2">
        <f t="shared" si="25"/>
        <v>1.6661783127669721E-9</v>
      </c>
      <c r="AG94" s="106">
        <f>('ACM Rates'!$AS107*(SUM(U94:Y94)))/(U94*'ACM Rates'!B$74+V94*'ACM Rates'!C$74+W94*'ACM Rates'!D$74+X94*'ACM Rates'!E$74+Y94*'ACM Rates'!F$74)</f>
        <v>0.19020316668405465</v>
      </c>
      <c r="AH94" s="93">
        <f>$AG94*'ACM Rates'!C$74</f>
        <v>0.15400664293214131</v>
      </c>
      <c r="AI94" s="93">
        <f>$AG94*'ACM Rates'!D$74</f>
        <v>0.13839873574213632</v>
      </c>
      <c r="AJ94" s="93">
        <f>$AG94*'ACM Rates'!E$74</f>
        <v>0.12536675743554979</v>
      </c>
      <c r="AK94" s="93">
        <f>$AG94*'ACM Rates'!F$74</f>
        <v>0.10970937338648083</v>
      </c>
      <c r="AL94" s="93"/>
      <c r="AM94" s="93">
        <f t="shared" si="20"/>
        <v>7004.3455305429361</v>
      </c>
      <c r="AN94" s="93">
        <f t="shared" si="20"/>
        <v>120.07191815660411</v>
      </c>
      <c r="AO94" s="93">
        <f t="shared" si="20"/>
        <v>30.731291180447631</v>
      </c>
      <c r="AP94" s="93">
        <f t="shared" si="20"/>
        <v>64.82480862201939</v>
      </c>
      <c r="AQ94" s="93">
        <f t="shared" si="20"/>
        <v>0.10473168490950033</v>
      </c>
      <c r="AR94" s="93">
        <f t="shared" si="20"/>
        <v>1429.197839715946</v>
      </c>
      <c r="AS94" s="93">
        <f t="shared" si="20"/>
        <v>94209.119559528888</v>
      </c>
      <c r="AT94" s="2">
        <f t="shared" si="26"/>
        <v>0.97012044173593137</v>
      </c>
      <c r="AU94" s="2">
        <f t="shared" si="27"/>
        <v>1.6630279270808075E-2</v>
      </c>
      <c r="AV94" s="2">
        <f t="shared" si="30"/>
        <v>4.2563653727660201E-3</v>
      </c>
      <c r="AW94" s="2">
        <f t="shared" si="30"/>
        <v>8.9784080042330464E-3</v>
      </c>
      <c r="AX94" s="2">
        <f t="shared" si="30"/>
        <v>1.4505616261377845E-5</v>
      </c>
    </row>
    <row r="95" spans="1:50">
      <c r="A95" s="58">
        <v>93</v>
      </c>
      <c r="B95" s="58">
        <v>97</v>
      </c>
      <c r="C95" s="93">
        <f>((SUM($C94:$G94))-($H94))*('Function Resolution'!H222)</f>
        <v>1914.5735904677497</v>
      </c>
      <c r="D95" s="93">
        <f>((SUM($C94:$G94))-($H94))*('Function Resolution'!I222)</f>
        <v>50.252727969062079</v>
      </c>
      <c r="E95" s="93">
        <f>((SUM($C94:$G94))-($H94))*('Function Resolution'!J222)</f>
        <v>3.2943614721608356</v>
      </c>
      <c r="F95" s="93">
        <f>((SUM($C94:$G94))-($H94))*('Function Resolution'!K222)</f>
        <v>11.233292248370816</v>
      </c>
      <c r="G95" s="93">
        <f>((SUM($C94:$G94))-($H94))*('Function Resolution'!L222)</f>
        <v>4.6611868644441987E-2</v>
      </c>
      <c r="H95" s="111">
        <f t="shared" si="21"/>
        <v>471.69115917339286</v>
      </c>
      <c r="I95" s="111">
        <f t="shared" si="28"/>
        <v>48492.290575147315</v>
      </c>
      <c r="J95" s="2">
        <f t="shared" si="15"/>
        <v>0.96724917933166221</v>
      </c>
      <c r="K95" s="2">
        <f t="shared" si="16"/>
        <v>2.5387851440788655E-2</v>
      </c>
      <c r="L95" s="2">
        <f t="shared" si="19"/>
        <v>1.6643227746554932E-3</v>
      </c>
      <c r="M95" s="2">
        <f t="shared" si="19"/>
        <v>5.6750979761372713E-3</v>
      </c>
      <c r="N95" s="2">
        <f t="shared" si="19"/>
        <v>2.3548476756350201E-5</v>
      </c>
      <c r="O95" s="106">
        <f>('ACM Rates'!$AL108*(SUM($C95:$G95)))/($C95*'ACM Rates'!$B$65+$D95*'ACM Rates'!$C$65+$E95*'ACM Rates'!$D$65+$F95*'ACM Rates'!$E$65+$G95*'ACM Rates'!$F$65)</f>
        <v>0.24006017025879758</v>
      </c>
      <c r="P95" s="106">
        <f>$O95*'ACM Rates'!C$65</f>
        <v>0.19371713470015167</v>
      </c>
      <c r="Q95" s="106">
        <f>$O95*'ACM Rates'!D$65</f>
        <v>0.17467469128604166</v>
      </c>
      <c r="R95" s="106">
        <f>$O95*'ACM Rates'!E$65</f>
        <v>0.15683054053201909</v>
      </c>
      <c r="S95" s="106">
        <f>$O95*'ACM Rates'!F$65</f>
        <v>0.13553911177377156</v>
      </c>
      <c r="T95" s="2"/>
      <c r="U95" s="93">
        <f>((SUM($U94:$Y94))-($Z94))*('Function Resolution'!M222)</f>
        <v>3747.1472431875723</v>
      </c>
      <c r="V95" s="93">
        <f>((SUM($U94:$Y94))-($Z94))*('Function Resolution'!N222)</f>
        <v>10.044734155258009</v>
      </c>
      <c r="W95" s="93">
        <f>((SUM($U94:$Y94))-($Z94))*('Function Resolution'!O222)</f>
        <v>14.31489698554955</v>
      </c>
      <c r="X95" s="93">
        <f>((SUM($U94:$Y94))-($Z94))*('Function Resolution'!P222)</f>
        <v>39.97298031275519</v>
      </c>
      <c r="Y95" s="93">
        <f>((SUM($U94:$Y94))-($Z94))*('Function Resolution'!Q222)</f>
        <v>1.8038476045385373E-6</v>
      </c>
      <c r="Z95" s="111">
        <f t="shared" si="22"/>
        <v>800.79191783909084</v>
      </c>
      <c r="AA95" s="111">
        <f t="shared" si="29"/>
        <v>46989.312061394048</v>
      </c>
      <c r="AB95" s="2">
        <f t="shared" si="23"/>
        <v>0.98312135556780444</v>
      </c>
      <c r="AC95" s="2">
        <f t="shared" si="24"/>
        <v>2.6353895425350257E-3</v>
      </c>
      <c r="AD95" s="2">
        <f t="shared" si="25"/>
        <v>3.7557320318363802E-3</v>
      </c>
      <c r="AE95" s="2">
        <f t="shared" si="25"/>
        <v>1.0487522384557087E-2</v>
      </c>
      <c r="AF95" s="2">
        <f t="shared" si="25"/>
        <v>4.7326699142547993E-10</v>
      </c>
      <c r="AG95" s="106">
        <f>('ACM Rates'!$AQ108*(SUM(U95:Y95)))/(U95*'ACM Rates'!B$74+V95*'ACM Rates'!C$74+W95*'ACM Rates'!D$74+X95*'ACM Rates'!E$74+Y95*'ACM Rates'!F$74)</f>
        <v>0.21117688295129478</v>
      </c>
      <c r="AH95" s="93">
        <f>$AG95*'ACM Rates'!C$74</f>
        <v>0.17098896603664765</v>
      </c>
      <c r="AI95" s="93">
        <f>$AG95*'ACM Rates'!D$74</f>
        <v>0.15365997384771438</v>
      </c>
      <c r="AJ95" s="93">
        <f>$AG95*'ACM Rates'!E$74</f>
        <v>0.1391909583972763</v>
      </c>
      <c r="AK95" s="93">
        <f>$AG95*'ACM Rates'!F$74</f>
        <v>0.12180703353262841</v>
      </c>
      <c r="AL95" s="93"/>
      <c r="AM95" s="93">
        <f t="shared" si="20"/>
        <v>5661.7208336553222</v>
      </c>
      <c r="AN95" s="93">
        <f t="shared" si="20"/>
        <v>60.297462124320091</v>
      </c>
      <c r="AO95" s="93">
        <f t="shared" si="20"/>
        <v>17.609258457710386</v>
      </c>
      <c r="AP95" s="93">
        <f t="shared" si="20"/>
        <v>51.206272561126006</v>
      </c>
      <c r="AQ95" s="93">
        <f t="shared" si="20"/>
        <v>4.6613672492046523E-2</v>
      </c>
      <c r="AR95" s="93">
        <f t="shared" si="20"/>
        <v>1272.4830770124836</v>
      </c>
      <c r="AS95" s="93">
        <f t="shared" si="20"/>
        <v>95481.602636541356</v>
      </c>
      <c r="AT95" s="2">
        <f t="shared" si="26"/>
        <v>0.97769603290149365</v>
      </c>
      <c r="AU95" s="2">
        <f t="shared" si="27"/>
        <v>1.0412486105379879E-2</v>
      </c>
      <c r="AV95" s="2">
        <f t="shared" si="30"/>
        <v>3.0408603041851491E-3</v>
      </c>
      <c r="AW95" s="2">
        <f t="shared" si="30"/>
        <v>8.8425711923282978E-3</v>
      </c>
      <c r="AX95" s="2">
        <f t="shared" si="30"/>
        <v>8.0494966130323779E-6</v>
      </c>
    </row>
    <row r="96" spans="1:50">
      <c r="A96" s="58">
        <v>94</v>
      </c>
      <c r="B96" s="58">
        <v>98</v>
      </c>
      <c r="C96" s="93">
        <f>((SUM($C95:$G95))-($H95))*('Function Resolution'!H223)</f>
        <v>1474.3919090653726</v>
      </c>
      <c r="D96" s="93">
        <f>((SUM($C95:$G95))-($H95))*('Function Resolution'!I223)</f>
        <v>24.179024692363654</v>
      </c>
      <c r="E96" s="93">
        <f>((SUM($C95:$G95))-($H95))*('Function Resolution'!J223)</f>
        <v>1.4545822137822486</v>
      </c>
      <c r="F96" s="93">
        <f>((SUM($C95:$G95))-($H95))*('Function Resolution'!K223)</f>
        <v>7.6643843295628997</v>
      </c>
      <c r="G96" s="93">
        <f>((SUM($C95:$G95))-($H95))*('Function Resolution'!L223)</f>
        <v>1.9524551513943653E-2</v>
      </c>
      <c r="H96" s="111">
        <f t="shared" si="21"/>
        <v>359.28715594237354</v>
      </c>
      <c r="I96" s="111">
        <f t="shared" si="28"/>
        <v>48851.577731089688</v>
      </c>
      <c r="J96" s="2">
        <f t="shared" si="15"/>
        <v>0.97790189857672338</v>
      </c>
      <c r="K96" s="2">
        <f t="shared" si="16"/>
        <v>1.6036926143595323E-2</v>
      </c>
      <c r="L96" s="2">
        <f t="shared" si="19"/>
        <v>9.6476296413976399E-4</v>
      </c>
      <c r="M96" s="2">
        <f t="shared" si="19"/>
        <v>5.0834625049267874E-3</v>
      </c>
      <c r="N96" s="2">
        <f t="shared" si="19"/>
        <v>1.2949810614769166E-5</v>
      </c>
      <c r="O96" s="106">
        <f>('ACM Rates'!$AL109*(SUM($C96:$G96)))/($C96*'ACM Rates'!$B$65+$D96*'ACM Rates'!$C$65+$E96*'ACM Rates'!$D$65+$F96*'ACM Rates'!$E$65+$G96*'ACM Rates'!$F$65)</f>
        <v>0.23952800125713575</v>
      </c>
      <c r="P96" s="106">
        <f>$O96*'ACM Rates'!C$65</f>
        <v>0.19328769963782111</v>
      </c>
      <c r="Q96" s="106">
        <f>$O96*'ACM Rates'!D$65</f>
        <v>0.17428746979912413</v>
      </c>
      <c r="R96" s="106">
        <f>$O96*'ACM Rates'!E$65</f>
        <v>0.15648287622729484</v>
      </c>
      <c r="S96" s="106">
        <f>$O96*'ACM Rates'!F$65</f>
        <v>0.13523864662904964</v>
      </c>
      <c r="T96" s="2"/>
      <c r="U96" s="93">
        <f>((SUM($U95:$Y95))-($Z95))*('Function Resolution'!M223)</f>
        <v>2966.0374606222622</v>
      </c>
      <c r="V96" s="93">
        <f>((SUM($U95:$Y95))-($Z95))*('Function Resolution'!N223)</f>
        <v>4.0607743406290178</v>
      </c>
      <c r="W96" s="93">
        <f>((SUM($U95:$Y95))-($Z95))*('Function Resolution'!O223)</f>
        <v>8.2780171537535594</v>
      </c>
      <c r="X96" s="93">
        <f>((SUM($U95:$Y95))-($Z95))*('Function Resolution'!P223)</f>
        <v>32.311686108301096</v>
      </c>
      <c r="Y96" s="93">
        <f>((SUM($U95:$Y95))-($Z95))*('Function Resolution'!Q223)</f>
        <v>3.8094600411245415E-7</v>
      </c>
      <c r="Z96" s="111">
        <f t="shared" si="22"/>
        <v>632.54553590109776</v>
      </c>
      <c r="AA96" s="111">
        <f t="shared" si="29"/>
        <v>47621.857597295144</v>
      </c>
      <c r="AB96" s="2">
        <f t="shared" si="23"/>
        <v>0.98516934372005849</v>
      </c>
      <c r="AC96" s="2">
        <f t="shared" si="24"/>
        <v>1.348786198847753E-3</v>
      </c>
      <c r="AD96" s="2">
        <f t="shared" si="25"/>
        <v>2.7495434008968462E-3</v>
      </c>
      <c r="AE96" s="2">
        <f t="shared" si="25"/>
        <v>1.0732326553665711E-2</v>
      </c>
      <c r="AF96" s="2">
        <f t="shared" si="25"/>
        <v>1.2653121541678357E-10</v>
      </c>
      <c r="AG96" s="106">
        <f>('ACM Rates'!$AQ109*(SUM(U96:Y96)))/(U96*'ACM Rates'!B$74+V96*'ACM Rates'!C$74+W96*'ACM Rates'!D$74+X96*'ACM Rates'!E$74+Y96*'ACM Rates'!F$74)</f>
        <v>0.21108449571341178</v>
      </c>
      <c r="AH96" s="93">
        <f>$AG96*'ACM Rates'!C$74</f>
        <v>0.17091416050841074</v>
      </c>
      <c r="AI96" s="93">
        <f>$AG96*'ACM Rates'!D$74</f>
        <v>0.15359274953623406</v>
      </c>
      <c r="AJ96" s="93">
        <f>$AG96*'ACM Rates'!E$74</f>
        <v>0.13913006409859693</v>
      </c>
      <c r="AK96" s="93">
        <f>$AG96*'ACM Rates'!F$74</f>
        <v>0.12175374448306234</v>
      </c>
      <c r="AL96" s="93"/>
      <c r="AM96" s="93">
        <f t="shared" si="20"/>
        <v>4440.4293696876348</v>
      </c>
      <c r="AN96" s="93">
        <f t="shared" si="20"/>
        <v>28.239799032992671</v>
      </c>
      <c r="AO96" s="93">
        <f t="shared" si="20"/>
        <v>9.7325993675358085</v>
      </c>
      <c r="AP96" s="93">
        <f t="shared" si="20"/>
        <v>39.976070437863996</v>
      </c>
      <c r="AQ96" s="93">
        <f t="shared" si="20"/>
        <v>1.9524932459947766E-2</v>
      </c>
      <c r="AR96" s="93">
        <f t="shared" si="20"/>
        <v>991.83269184347137</v>
      </c>
      <c r="AS96" s="93">
        <f t="shared" si="20"/>
        <v>96473.435328384832</v>
      </c>
      <c r="AT96" s="2">
        <f t="shared" si="26"/>
        <v>0.98274432558734193</v>
      </c>
      <c r="AU96" s="2">
        <f t="shared" si="27"/>
        <v>6.2499591694558862E-3</v>
      </c>
      <c r="AV96" s="2">
        <f t="shared" si="30"/>
        <v>2.1539936806457076E-3</v>
      </c>
      <c r="AW96" s="2">
        <f t="shared" si="30"/>
        <v>8.8474003550819569E-3</v>
      </c>
      <c r="AX96" s="2">
        <f t="shared" si="30"/>
        <v>4.3212074745464447E-6</v>
      </c>
    </row>
    <row r="97" spans="1:50">
      <c r="A97" s="58">
        <v>95</v>
      </c>
      <c r="B97" s="58">
        <v>99</v>
      </c>
      <c r="C97" s="93">
        <f>((SUM($C96:$G96))-($H96))*('Function Resolution'!H224)</f>
        <v>1131.4060254606379</v>
      </c>
      <c r="D97" s="93">
        <f>((SUM($C96:$G96))-($H96))*('Function Resolution'!I224)</f>
        <v>11.150521327935007</v>
      </c>
      <c r="E97" s="93">
        <f>((SUM($C96:$G96))-($H96))*('Function Resolution'!J224)</f>
        <v>0.61729441005502794</v>
      </c>
      <c r="F97" s="93">
        <f>((SUM($C96:$G96))-($H96))*('Function Resolution'!K224)</f>
        <v>5.2404903143744264</v>
      </c>
      <c r="G97" s="93">
        <f>((SUM($C96:$G96))-($H96))*('Function Resolution'!L224)</f>
        <v>7.9373972190390045E-3</v>
      </c>
      <c r="H97" s="111">
        <f t="shared" si="21"/>
        <v>273.6690266813057</v>
      </c>
      <c r="I97" s="111">
        <f t="shared" si="28"/>
        <v>49125.24675777099</v>
      </c>
      <c r="J97" s="2">
        <f t="shared" si="15"/>
        <v>0.98518293844499305</v>
      </c>
      <c r="K97" s="2">
        <f t="shared" si="16"/>
        <v>9.7094262535644942E-3</v>
      </c>
      <c r="L97" s="2">
        <f t="shared" si="19"/>
        <v>5.3751518650086826E-4</v>
      </c>
      <c r="M97" s="2">
        <f t="shared" si="19"/>
        <v>4.563208548147811E-3</v>
      </c>
      <c r="N97" s="2">
        <f t="shared" si="19"/>
        <v>6.9115667937814211E-6</v>
      </c>
      <c r="O97" s="106">
        <f>('ACM Rates'!$AL110*(SUM($C97:$G97)))/($C97*'ACM Rates'!$B$65+$D97*'ACM Rates'!$C$65+$E97*'ACM Rates'!$D$65+$F97*'ACM Rates'!$E$65+$G97*'ACM Rates'!$F$65)</f>
        <v>0.23916238925167302</v>
      </c>
      <c r="P97" s="106">
        <f>$O97*'ACM Rates'!C$65</f>
        <v>0.19299266814620022</v>
      </c>
      <c r="Q97" s="106">
        <f>$O97*'ACM Rates'!D$65</f>
        <v>0.17402143997786798</v>
      </c>
      <c r="R97" s="106">
        <f>$O97*'ACM Rates'!E$65</f>
        <v>0.15624402307485435</v>
      </c>
      <c r="S97" s="106">
        <f>$O97*'ACM Rates'!F$65</f>
        <v>0.1350322203550833</v>
      </c>
      <c r="T97" s="2"/>
      <c r="U97" s="93">
        <f>((SUM($U96:$Y96))-($Z96))*('Function Resolution'!M224)</f>
        <v>2345.3419176172747</v>
      </c>
      <c r="V97" s="93">
        <f>((SUM($U96:$Y96))-($Z96))*('Function Resolution'!N224)</f>
        <v>1.5594988706062003</v>
      </c>
      <c r="W97" s="93">
        <f>((SUM($U96:$Y96))-($Z96))*('Function Resolution'!O224)</f>
        <v>4.7205380045303</v>
      </c>
      <c r="X97" s="93">
        <f>((SUM($U96:$Y96))-($Z96))*('Function Resolution'!P224)</f>
        <v>26.520448136773325</v>
      </c>
      <c r="Y97" s="93">
        <f>((SUM($U96:$Y96))-($Z96))*('Function Resolution'!Q224)</f>
        <v>7.5609236838046161E-8</v>
      </c>
      <c r="Z97" s="111">
        <f t="shared" si="22"/>
        <v>499.64771880827703</v>
      </c>
      <c r="AA97" s="111">
        <f t="shared" si="29"/>
        <v>48121.505316103423</v>
      </c>
      <c r="AB97" s="2">
        <f t="shared" si="23"/>
        <v>0.98620751850258725</v>
      </c>
      <c r="AC97" s="2">
        <f t="shared" si="24"/>
        <v>6.5576345168922418E-4</v>
      </c>
      <c r="AD97" s="2">
        <f t="shared" si="25"/>
        <v>1.9849686037141301E-3</v>
      </c>
      <c r="AE97" s="2">
        <f t="shared" si="25"/>
        <v>1.1151749410216204E-2</v>
      </c>
      <c r="AF97" s="2">
        <f t="shared" si="25"/>
        <v>3.1793401754264835E-11</v>
      </c>
      <c r="AG97" s="106">
        <f>('ACM Rates'!$AQ110*(SUM(U97:Y97)))/(U97*'ACM Rates'!B$74+V97*'ACM Rates'!C$74+W97*'ACM Rates'!D$74+X97*'ACM Rates'!E$74+Y97*'ACM Rates'!F$74)</f>
        <v>0.21104269261447528</v>
      </c>
      <c r="AH97" s="93">
        <f>$AG97*'ACM Rates'!C$74</f>
        <v>0.17088031272846255</v>
      </c>
      <c r="AI97" s="93">
        <f>$AG97*'ACM Rates'!D$74</f>
        <v>0.15356233208239362</v>
      </c>
      <c r="AJ97" s="93">
        <f>$AG97*'ACM Rates'!E$74</f>
        <v>0.13910251082986966</v>
      </c>
      <c r="AK97" s="93">
        <f>$AG97*'ACM Rates'!F$74</f>
        <v>0.12172963241453114</v>
      </c>
      <c r="AL97" s="93"/>
      <c r="AM97" s="93">
        <f t="shared" si="20"/>
        <v>3476.7479430779126</v>
      </c>
      <c r="AN97" s="93">
        <f t="shared" si="20"/>
        <v>12.710020198541207</v>
      </c>
      <c r="AO97" s="93">
        <f t="shared" si="20"/>
        <v>5.3378324145853284</v>
      </c>
      <c r="AP97" s="93">
        <f t="shared" si="20"/>
        <v>31.760938451147751</v>
      </c>
      <c r="AQ97" s="93">
        <f t="shared" si="20"/>
        <v>7.937472828275843E-3</v>
      </c>
      <c r="AR97" s="93">
        <f t="shared" si="20"/>
        <v>773.31674548958267</v>
      </c>
      <c r="AS97" s="93">
        <f t="shared" si="20"/>
        <v>97246.752073874406</v>
      </c>
      <c r="AT97" s="2">
        <f t="shared" si="26"/>
        <v>0.98587386502845886</v>
      </c>
      <c r="AU97" s="2">
        <f t="shared" si="27"/>
        <v>3.6040797155495134E-3</v>
      </c>
      <c r="AV97" s="2">
        <f t="shared" si="30"/>
        <v>1.5136068416805272E-3</v>
      </c>
      <c r="AW97" s="2">
        <f t="shared" si="30"/>
        <v>9.0061976480364982E-3</v>
      </c>
      <c r="AX97" s="2">
        <f t="shared" si="30"/>
        <v>2.2507662746592482E-6</v>
      </c>
    </row>
    <row r="98" spans="1:50">
      <c r="A98" s="58">
        <v>96</v>
      </c>
      <c r="B98" s="58">
        <v>100</v>
      </c>
      <c r="C98" s="93">
        <f>((SUM($C97:$G97))-($H97))*('Function Resolution'!H225)</f>
        <v>865.97410631039929</v>
      </c>
      <c r="D98" s="93">
        <f>((SUM($C97:$G97))-($H97))*('Function Resolution'!I225)</f>
        <v>4.928777456092547</v>
      </c>
      <c r="E98" s="93">
        <f>((SUM($C97:$G97))-($H97))*('Function Resolution'!J225)</f>
        <v>0.25166866644347041</v>
      </c>
      <c r="F98" s="93">
        <f>((SUM($C97:$G97))-($H97))*('Function Resolution'!K225)</f>
        <v>3.5955583446407831</v>
      </c>
      <c r="G98" s="93">
        <f>((SUM($C97:$G97))-($H97))*('Function Resolution'!L225)</f>
        <v>3.131451339614772E-3</v>
      </c>
      <c r="H98" s="111">
        <f t="shared" si="21"/>
        <v>874.75324222891584</v>
      </c>
      <c r="I98" s="111">
        <f t="shared" si="28"/>
        <v>49999.999999999905</v>
      </c>
      <c r="J98" s="2">
        <f t="shared" si="15"/>
        <v>0.98996387153004783</v>
      </c>
      <c r="K98" s="2">
        <f t="shared" si="16"/>
        <v>5.6344774939430589E-3</v>
      </c>
      <c r="L98" s="2">
        <f t="shared" si="19"/>
        <v>2.8770246772930595E-4</v>
      </c>
      <c r="M98" s="2">
        <f t="shared" si="19"/>
        <v>4.1103686972101035E-3</v>
      </c>
      <c r="N98" s="2">
        <f t="shared" si="19"/>
        <v>3.5798110695030684E-6</v>
      </c>
      <c r="O98" s="106">
        <v>1</v>
      </c>
      <c r="P98" s="106">
        <v>1</v>
      </c>
      <c r="Q98" s="106">
        <v>1</v>
      </c>
      <c r="R98" s="106">
        <v>1</v>
      </c>
      <c r="S98" s="106">
        <v>1</v>
      </c>
      <c r="T98" s="2"/>
      <c r="U98" s="93">
        <f>((SUM($U97:$Y97))-($Z97))*('Function Resolution'!M225)</f>
        <v>1853.1443155487898</v>
      </c>
      <c r="V98" s="93">
        <f>((SUM($U97:$Y97))-($Z97))*('Function Resolution'!N225)</f>
        <v>0.56803240088368956</v>
      </c>
      <c r="W98" s="93">
        <f>((SUM($U97:$Y97))-($Z97))*('Function Resolution'!O225)</f>
        <v>2.6545119366866725</v>
      </c>
      <c r="X98" s="93">
        <f>((SUM($U97:$Y97))-($Z97))*('Function Resolution'!P225)</f>
        <v>22.127823996075747</v>
      </c>
      <c r="Y98" s="93">
        <f>((SUM($U97:$Y97))-($Z97))*('Function Resolution'!Q225)</f>
        <v>1.4080406464545739E-8</v>
      </c>
      <c r="Z98" s="111">
        <f t="shared" si="22"/>
        <v>1878.4946838965163</v>
      </c>
      <c r="AA98" s="111">
        <f t="shared" si="29"/>
        <v>49999.999999999942</v>
      </c>
      <c r="AB98" s="2">
        <f t="shared" si="23"/>
        <v>0.98650495603472088</v>
      </c>
      <c r="AC98" s="2">
        <f t="shared" si="24"/>
        <v>3.0238701538693396E-4</v>
      </c>
      <c r="AD98" s="2">
        <f t="shared" si="25"/>
        <v>1.4131059083864334E-3</v>
      </c>
      <c r="AE98" s="2">
        <f t="shared" si="25"/>
        <v>1.1779551034010132E-2</v>
      </c>
      <c r="AF98" s="2">
        <f t="shared" si="25"/>
        <v>7.4955796176857363E-12</v>
      </c>
      <c r="AG98" s="106">
        <v>1</v>
      </c>
      <c r="AH98" s="93">
        <v>1</v>
      </c>
      <c r="AI98" s="93">
        <v>1</v>
      </c>
      <c r="AJ98" s="93">
        <v>1</v>
      </c>
      <c r="AK98" s="93">
        <v>1</v>
      </c>
      <c r="AL98" s="93"/>
      <c r="AM98" s="93">
        <f t="shared" si="20"/>
        <v>2719.1184218591889</v>
      </c>
      <c r="AN98" s="93">
        <f t="shared" si="20"/>
        <v>5.4968098569762365</v>
      </c>
      <c r="AO98" s="93">
        <f t="shared" si="20"/>
        <v>2.9061806031301431</v>
      </c>
      <c r="AP98" s="93">
        <f t="shared" si="20"/>
        <v>25.72338234071653</v>
      </c>
      <c r="AQ98" s="93">
        <f t="shared" si="20"/>
        <v>3.1314654200212365E-3</v>
      </c>
      <c r="AR98" s="93">
        <f t="shared" si="20"/>
        <v>2753.2479261254321</v>
      </c>
      <c r="AS98" s="93">
        <f t="shared" si="20"/>
        <v>99999.999999999854</v>
      </c>
      <c r="AT98" s="2">
        <f t="shared" si="26"/>
        <v>0.9876039117500498</v>
      </c>
      <c r="AU98" s="2">
        <f t="shared" si="27"/>
        <v>1.996481974913077E-3</v>
      </c>
      <c r="AV98" s="2">
        <f t="shared" si="30"/>
        <v>1.0555462788343689E-3</v>
      </c>
      <c r="AW98" s="2">
        <f t="shared" si="30"/>
        <v>9.3429226248129132E-3</v>
      </c>
      <c r="AX98" s="2">
        <f t="shared" si="30"/>
        <v>1.1373713897346177E-6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34</vt:i4>
      </vt:variant>
      <vt:variant>
        <vt:lpstr>Named Ranges</vt:lpstr>
      </vt:variant>
      <vt:variant>
        <vt:i4>56</vt:i4>
      </vt:variant>
    </vt:vector>
  </HeadingPairs>
  <TitlesOfParts>
    <vt:vector size="90" baseType="lpstr">
      <vt:lpstr>Details</vt:lpstr>
      <vt:lpstr>Parameters</vt:lpstr>
      <vt:lpstr>E&amp;W Popultion 2013</vt:lpstr>
      <vt:lpstr>Stata Clipboard</vt:lpstr>
      <vt:lpstr>Absolute HSE Data</vt:lpstr>
      <vt:lpstr>Proportional HSE Data</vt:lpstr>
      <vt:lpstr>Function Resolution</vt:lpstr>
      <vt:lpstr>Immortal Baseline</vt:lpstr>
      <vt:lpstr>ACM Rates</vt:lpstr>
      <vt:lpstr>Male Sed</vt:lpstr>
      <vt:lpstr>Male Barely</vt:lpstr>
      <vt:lpstr>Male Somewhat</vt:lpstr>
      <vt:lpstr>Male Active</vt:lpstr>
      <vt:lpstr>Male Highly</vt:lpstr>
      <vt:lpstr>Female Sed</vt:lpstr>
      <vt:lpstr>Female Barely</vt:lpstr>
      <vt:lpstr>Female Somewhat</vt:lpstr>
      <vt:lpstr>Female Active</vt:lpstr>
      <vt:lpstr>Female Highly</vt:lpstr>
      <vt:lpstr>Mortal Baseline</vt:lpstr>
      <vt:lpstr>MI Epi</vt:lpstr>
      <vt:lpstr>MI Analysis</vt:lpstr>
      <vt:lpstr>Stroke Epi</vt:lpstr>
      <vt:lpstr>CVA Analysis</vt:lpstr>
      <vt:lpstr>Breast Cancer Epi</vt:lpstr>
      <vt:lpstr>Breast Cancer Analysis</vt:lpstr>
      <vt:lpstr>Bowel Cancer Epi</vt:lpstr>
      <vt:lpstr>Bowel Cancer Analysis</vt:lpstr>
      <vt:lpstr>Uterine Cancer Epi</vt:lpstr>
      <vt:lpstr>Uterine Cancer Analysis</vt:lpstr>
      <vt:lpstr>Diabetes Epi</vt:lpstr>
      <vt:lpstr>Diabetes Analysis</vt:lpstr>
      <vt:lpstr>Iterative Baseline</vt:lpstr>
      <vt:lpstr>Mortal Baseline Undifferentiate</vt:lpstr>
      <vt:lpstr>All_Cause_Mortality_10to14Years_Female</vt:lpstr>
      <vt:lpstr>All_Cause_Mortality_10to14Years_Male</vt:lpstr>
      <vt:lpstr>All_Cause_Mortality_15to19Years_Female</vt:lpstr>
      <vt:lpstr>All_Cause_Mortality_15to19Years_Male</vt:lpstr>
      <vt:lpstr>All_Cause_Mortality_1to4Years_Female</vt:lpstr>
      <vt:lpstr>All_Cause_Mortality_1to4Years_Male</vt:lpstr>
      <vt:lpstr>All_Cause_Mortality_20to24Years_Female</vt:lpstr>
      <vt:lpstr>All_Cause_Mortality_20to24Years_Male</vt:lpstr>
      <vt:lpstr>All_Cause_Mortality_25to29Years_Female</vt:lpstr>
      <vt:lpstr>All_Cause_Mortality_25to29Years_Male</vt:lpstr>
      <vt:lpstr>All_Cause_Mortality_30to34Years_Female</vt:lpstr>
      <vt:lpstr>All_Cause_Mortality_30to34Years_Male</vt:lpstr>
      <vt:lpstr>All_Cause_Mortality_35to39Years_Female</vt:lpstr>
      <vt:lpstr>All_Cause_Mortality_35to39Years_Male</vt:lpstr>
      <vt:lpstr>All_Cause_Mortality_40to44Years_Female</vt:lpstr>
      <vt:lpstr>All_Cause_Mortality_40to44Years_Male</vt:lpstr>
      <vt:lpstr>All_Cause_Mortality_45to49Years_Female</vt:lpstr>
      <vt:lpstr>All_Cause_Mortality_45to49Years_Male</vt:lpstr>
      <vt:lpstr>All_Cause_Mortality_50to54Years_Female</vt:lpstr>
      <vt:lpstr>All_Cause_Mortality_50to54Years_Male</vt:lpstr>
      <vt:lpstr>All_Cause_Mortality_55to59Years_Female</vt:lpstr>
      <vt:lpstr>All_Cause_Mortality_55to59Years_Male</vt:lpstr>
      <vt:lpstr>All_Cause_Mortality_5to9Years_Female</vt:lpstr>
      <vt:lpstr>All_Cause_Mortality_5to9Years_Male</vt:lpstr>
      <vt:lpstr>All_Cause_Mortality_60to64Years_Female</vt:lpstr>
      <vt:lpstr>All_Cause_Mortality_60to64Years_Male</vt:lpstr>
      <vt:lpstr>All_Cause_Mortality_65to69Years_Female</vt:lpstr>
      <vt:lpstr>All_Cause_Mortality_65to69Years_Male</vt:lpstr>
      <vt:lpstr>All_Cause_Mortality_70to74Years_Female</vt:lpstr>
      <vt:lpstr>All_Cause_Mortality_70to74Years_Male</vt:lpstr>
      <vt:lpstr>All_Cause_Mortality_75to79Years_Female</vt:lpstr>
      <vt:lpstr>All_Cause_Mortality_75to79Years_Male</vt:lpstr>
      <vt:lpstr>All_Cause_Mortality_80to84Years_Female</vt:lpstr>
      <vt:lpstr>All_Cause_Mortality_80to84Years_Male</vt:lpstr>
      <vt:lpstr>All_Cause_Mortality_85to89Years_Female</vt:lpstr>
      <vt:lpstr>All_Cause_Mortality_85to89Years_Male</vt:lpstr>
      <vt:lpstr>All_Cause_Mortality_90OverYears_Female</vt:lpstr>
      <vt:lpstr>All_Cause_Mortality_90OverYears_Male</vt:lpstr>
      <vt:lpstr>All_Cause_Mortality_Under1Years_Female</vt:lpstr>
      <vt:lpstr>All_Cause_Mortality_Under1Years_Male</vt:lpstr>
      <vt:lpstr>Case_Fatality_Cancer</vt:lpstr>
      <vt:lpstr>Case_Fatality_Diabetes</vt:lpstr>
      <vt:lpstr>Case_Fatality_MI</vt:lpstr>
      <vt:lpstr>Case_Fatality_Stroke</vt:lpstr>
      <vt:lpstr>Incidence_All_Cause_Mortality</vt:lpstr>
      <vt:lpstr>Incidence_Cancer</vt:lpstr>
      <vt:lpstr>Incidence_Combined</vt:lpstr>
      <vt:lpstr>Incidence_Diabetes</vt:lpstr>
      <vt:lpstr>Incidence_MI</vt:lpstr>
      <vt:lpstr>Incidence_Stroke</vt:lpstr>
      <vt:lpstr>Input_population</vt:lpstr>
      <vt:lpstr>Mortality_Cancer</vt:lpstr>
      <vt:lpstr>Mortality_Diabetes</vt:lpstr>
      <vt:lpstr>Mortality_MI</vt:lpstr>
      <vt:lpstr>Mortality_Stroke</vt:lpstr>
      <vt:lpstr>Probablity_Remain_Well</vt:lpstr>
    </vt:vector>
  </TitlesOfParts>
  <Company>University of Chichester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Jamie</dc:creator>
  <cp:lastModifiedBy>Jamie</cp:lastModifiedBy>
  <dcterms:created xsi:type="dcterms:W3CDTF">2014-12-03T11:26:49Z</dcterms:created>
  <dcterms:modified xsi:type="dcterms:W3CDTF">2016-06-21T00:10:19Z</dcterms:modified>
</cp:coreProperties>
</file>